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xr:revisionPtr revIDLastSave="0" documentId="13_ncr:1_{65CE60FC-BCC6-479A-A188-2979F7A0AC89}" xr6:coauthVersionLast="47" xr6:coauthVersionMax="47" xr10:uidLastSave="{00000000-0000-0000-0000-000000000000}"/>
  <bookViews>
    <workbookView xWindow="-110" yWindow="-110" windowWidth="19420" windowHeight="10420" tabRatio="867" xr2:uid="{00000000-000D-0000-FFFF-FFFF00000000}"/>
  </bookViews>
  <sheets>
    <sheet name="基本情報入力シート" sheetId="73" r:id="rId1"/>
    <sheet name="別紙様式2-1 （処遇改善加算 総括表）" sheetId="88" r:id="rId2"/>
    <sheet name="別紙様式2-2（処遇改善加算　個表）" sheetId="84" r:id="rId3"/>
    <sheet name="【加算総括集計用】長野県" sheetId="90" state="hidden" r:id="rId4"/>
    <sheet name="【加算個表集計用】長野県" sheetId="91" state="hidden" r:id="rId5"/>
    <sheet name="別紙様式2-3（補助金　総括表）" sheetId="78" r:id="rId6"/>
    <sheet name="別紙様式2-4（補助金 個表） " sheetId="79" r:id="rId7"/>
    <sheet name="【補助金事業所集計用】長野県" sheetId="92" state="hidden" r:id="rId8"/>
    <sheet name="別紙様式2-5(振込先)" sheetId="93" r:id="rId9"/>
    <sheet name="様式第１号（申請書)" sheetId="94" r:id="rId10"/>
    <sheet name="様式第６号（請求書）" sheetId="95" r:id="rId11"/>
    <sheet name="参考（キャリアパス要件概要及びキャリアパス・賃金既定例）" sheetId="89" r:id="rId12"/>
    <sheet name="【参考】数式用" sheetId="81" r:id="rId13"/>
    <sheet name="【参考】数式用２" sheetId="87" state="hidden" r:id="rId14"/>
  </sheets>
  <externalReferences>
    <externalReference r:id="rId15"/>
    <externalReference r:id="rId16"/>
    <externalReference r:id="rId17"/>
  </externalReferences>
  <definedNames>
    <definedName name="_11">【参考】数式用２!$AI$5:$AK$5</definedName>
    <definedName name="_12">【参考】数式用２!$AI$8:$AK$8</definedName>
    <definedName name="_15">【参考】数式用２!$AI$10:$AK$10</definedName>
    <definedName name="_16">【参考】数式用２!$AI$12:$AK$12</definedName>
    <definedName name="_21">【参考】数式用２!$AI$33:$AK$33</definedName>
    <definedName name="_22">【参考】数式用２!$AI$36:$AK$36</definedName>
    <definedName name="_23">【参考】数式用２!$AI$38:$AK$38</definedName>
    <definedName name="_24">【参考】数式用２!$AI$34:$AK$34</definedName>
    <definedName name="_25">【参考】数式用２!$AI$37:$AK$37</definedName>
    <definedName name="_26">【参考】数式用２!$AI$39:$AK$39</definedName>
    <definedName name="_27">【参考】数式用２!$AI$15:$AK$15</definedName>
    <definedName name="_28">【参考】数式用２!$AI$18:$AK$18</definedName>
    <definedName name="_2A">【参考】数式用２!$AI$41:$AK$41</definedName>
    <definedName name="_2B">【参考】数式用２!$AI$42:$AK$42</definedName>
    <definedName name="_32">【参考】数式用２!$AI$27:$AK$27</definedName>
    <definedName name="_33">【参考】数式用２!$AI$14:$AK$14</definedName>
    <definedName name="_35">【参考】数式用２!$AI$16:$AK$16</definedName>
    <definedName name="_36">【参考】数式用２!$AI$17:$AK$17</definedName>
    <definedName name="_37">【参考】数式用２!$AI$29:$AK$29</definedName>
    <definedName name="_38">【参考】数式用２!$AI$28:$AK$28</definedName>
    <definedName name="_39">【参考】数式用２!$AI$30:$AK$30</definedName>
    <definedName name="_51">【参考】数式用２!$AI$31:$AK$31</definedName>
    <definedName name="_52">【参考】数式用２!$AI$35:$AK$35</definedName>
    <definedName name="_54">【参考】数式用２!$AI$32:$AK$32</definedName>
    <definedName name="_55">【参考】数式用２!$AI$40:$AK$40</definedName>
    <definedName name="_62">【参考】数式用２!$AI$9:$AK$9</definedName>
    <definedName name="_66">【参考】数式用２!$AI$13:$AK$13</definedName>
    <definedName name="_68">【参考】数式用２!$AI$22:$AK$22</definedName>
    <definedName name="_69">【参考】数式用２!$AI$24:$AK$24</definedName>
    <definedName name="_71">【参考】数式用２!$AI$6:$AK$6</definedName>
    <definedName name="_72">【参考】数式用２!$AI$19:$AK$19</definedName>
    <definedName name="_73">【参考】数式用２!$AI$21:$AK$21</definedName>
    <definedName name="_74">【参考】数式用２!$AI$20:$AK$20</definedName>
    <definedName name="_75">【参考】数式用２!$AI$23:$AK$23</definedName>
    <definedName name="_76">【参考】数式用２!$AI$7:$AK$7</definedName>
    <definedName name="_77">【参考】数式用２!$AI$25:$AK$25</definedName>
    <definedName name="_78">【参考】数式用２!$AI$11:$AK$11</definedName>
    <definedName name="_79">【参考】数式用２!$AI$26:$AK$26</definedName>
    <definedName name="_A2">【参考】数式用２!$AI$43:$AK$43</definedName>
    <definedName name="_A3">【参考】数式用２!$AI$44:$AK$44</definedName>
    <definedName name="_A4">【参考】数式用２!$AI$45:$AK$45</definedName>
    <definedName name="_A6">【参考】数式用２!$AI$46:$AK$46</definedName>
    <definedName name="_A7">【参考】数式用２!$AI$47:$AK$47</definedName>
    <definedName name="_A8">【参考】数式用２!$AI$48:$AK$48</definedName>
    <definedName name="_xlnm._FilterDatabase" localSheetId="12" hidden="1">【参考】数式用!#REF!</definedName>
    <definedName name="_xlnm._FilterDatabase" localSheetId="13" hidden="1">【参考】数式用２!#REF!</definedName>
    <definedName name="_xlnm._FilterDatabase" localSheetId="2" hidden="1">'別紙様式2-2（処遇改善加算　個表）'!$AY$11:$AY$411</definedName>
    <definedName name="_xlnm._FilterDatabase" localSheetId="6" hidden="1">'別紙様式2-4（補助金 個表） '!$D$10:$D$110</definedName>
    <definedName name="erea">#REF!</definedName>
    <definedName name="new">#REF!</definedName>
    <definedName name="_xlnm.Print_Area" localSheetId="12">【参考】数式用!$D$1:$D$1</definedName>
    <definedName name="_xlnm.Print_Area" localSheetId="0">基本情報入力シート!$A$1:$AE$540</definedName>
    <definedName name="_xlnm.Print_Area" localSheetId="11">'参考（キャリアパス要件概要及びキャリアパス・賃金既定例）'!$A$1:$I$47</definedName>
    <definedName name="_xlnm.Print_Area" localSheetId="1">'別紙様式2-1 （処遇改善加算 総括表）'!$A$1:$AL$148</definedName>
    <definedName name="_xlnm.Print_Area" localSheetId="2">'別紙様式2-2（処遇改善加算　個表）'!$A$1:$AL$2013</definedName>
    <definedName name="_xlnm.Print_Area" localSheetId="5">'別紙様式2-3（補助金　総括表）'!$A$1:$AJ$64</definedName>
    <definedName name="_xlnm.Print_Area" localSheetId="6">'別紙様式2-4（補助金 個表） '!$A$1:$T$512</definedName>
    <definedName name="_xlnm.Print_Area" localSheetId="8">'別紙様式2-5(振込先)'!$A$1:$F$26</definedName>
    <definedName name="_xlnm.Print_Area" localSheetId="9">'様式第１号（申請書)'!$A$1:$S$38</definedName>
    <definedName name="_xlnm.Print_Area" localSheetId="10">'様式第６号（請求書）'!$A$1:$S$38</definedName>
    <definedName name="_xlnm.Print_Titles" localSheetId="2">'別紙様式2-2（処遇改善加算　個表）'!$10:$11</definedName>
    <definedName name="_xlnm.Print_Titles" localSheetId="6">'別紙様式2-4（補助金 個表） '!$8:$10</definedName>
    <definedName name="Sheet1">#REF!</definedName>
    <definedName name="www">#REF!</definedName>
    <definedName name="サービス">#REF!</definedName>
    <definedName name="サービス２">#REF!</definedName>
    <definedName name="サービスコード">【参考】数式用２!$AI$2:$AK$2</definedName>
    <definedName name="サービス区分">【参考】数式用２!$AI$2:$AK$2</definedName>
    <definedName name="サービス種別">[1]サービス種類一覧!$B$4:$B$20</definedName>
    <definedName name="サービス種類">[2]サービス種類一覧!$C$4:$C$20</definedName>
    <definedName name="サービス名">#REF!</definedName>
    <definedName name="サービス名称">#REF!</definedName>
    <definedName name="愛知県">【参考】数式用!$H$993:$H$1046</definedName>
    <definedName name="愛媛県">【参考】数式用!$H$1422:$H$1441</definedName>
    <definedName name="一覧">[3]加算率一覧!$A$4:$A$25</definedName>
    <definedName name="茨城県">【参考】数式用!$H$415:$H$458</definedName>
    <definedName name="岡山県">【参考】数式用!$H$1312:$H$1338</definedName>
    <definedName name="沖縄県">【参考】数式用!$H$1709:$H$1749</definedName>
    <definedName name="介護医療院">【参考】数式用２!$AI$40:$AK$40</definedName>
    <definedName name="介護医療院サービス">【参考】数式用２!$AI$40:$AK$40</definedName>
    <definedName name="介護予防_小規模多機能型居宅介護">【参考】数式用２!$AI$24:$AK$24</definedName>
    <definedName name="介護予防_短期入所生活介護">【参考】数式用２!$AI$34:$AK$34</definedName>
    <definedName name="介護予防_短期入所療養介護__病院等_老健以外">【参考】数式用２!$AI$39:$AK$39</definedName>
    <definedName name="介護予防_短期入所療養介護_医療院">【参考】数式用２!$AI$42:$AK$42</definedName>
    <definedName name="介護予防_短期入所療養介護_病院等_老健以外">【参考】数式用２!$AI$39:$AK$39</definedName>
    <definedName name="介護予防_短期入所療養介護_老健">【参考】数式用２!$AI$37:$AK$37</definedName>
    <definedName name="介護予防_通所リハビリテーション">【参考】数式用２!$AI$13:$AK$13</definedName>
    <definedName name="介護予防_特定施設入居者生活介護">【参考】数式用２!$AI$16:$AK$16</definedName>
    <definedName name="介護予防_認知症対応型共同生活介護">【参考】数式用２!$AI$30:$AK$30</definedName>
    <definedName name="介護予防_認知症対応型通所介護">【参考】数式用２!$AI$20:$AK$20</definedName>
    <definedName name="介護予防_訪問入浴介護">【参考】数式用２!$AI$9:$AK$9</definedName>
    <definedName name="介護予防小規模多機能型居宅介護">【参考】数式用２!$AI$23:$AK$23</definedName>
    <definedName name="介護予防小規模多機能型居宅介護_短期利用型">【参考】数式用２!$AI$24:$AK$24</definedName>
    <definedName name="介護予防短期入所生活介護">【参考】数式用２!$AI$34:$AK$34</definedName>
    <definedName name="介護予防短期入所療養介護__病院等_老健以外">【参考】数式用２!$AI$39:$AK$39</definedName>
    <definedName name="介護予防短期入所療養介護_介護医療院">【参考】数式用２!$AI$42:$AK$42</definedName>
    <definedName name="介護予防短期入所療養介護_介護老人保健施設">【参考】数式用２!$AI$37:$AK$37</definedName>
    <definedName name="介護予防通所リハビリテーション">【参考】数式用２!$AI$13:$AK$13</definedName>
    <definedName name="介護予防特定施設入居者生活介護">【参考】数式用２!$AI$16:$AK$16</definedName>
    <definedName name="介護予防認知症対応型共同生活介護">【参考】数式用２!$AI$29:$AK$29</definedName>
    <definedName name="介護予防認知症対応型共同生活介護_短期利用型">【参考】数式用２!$AI$30:$AK$30</definedName>
    <definedName name="介護予防認知症対応型通所介護">【参考】数式用２!$AI$20:$AK$20</definedName>
    <definedName name="介護予防訪問入浴介護">【参考】数式用２!$AI$9:$AK$9</definedName>
    <definedName name="介護老人福祉施設">【参考】数式用２!$AI$31:$AK$31</definedName>
    <definedName name="介護老人福祉施設サービス">【参考】数式用２!$AI$31:$AK$31</definedName>
    <definedName name="介護老人保健施設">【参考】数式用２!$AI$35:$AK$35</definedName>
    <definedName name="介護老人保健施設サービス">【参考】数式用２!$AI$35:$AK$35</definedName>
    <definedName name="確認">#N/A</definedName>
    <definedName name="看護小規模多機能型居宅介護">【参考】数式用２!$AI$26:$AK$26</definedName>
    <definedName name="岩手県">【参考】数式用!$H$228:$H$260</definedName>
    <definedName name="岐阜県">【参考】数式用!$H$916:$H$957</definedName>
    <definedName name="宮崎県">【参考】数式用!$H$1640:$H$1665</definedName>
    <definedName name="宮城県">【参考】数式用!$H$261:$H$295</definedName>
    <definedName name="京都府">【参考】数式用!$H$1095:$H$1120</definedName>
    <definedName name="熊本県">【参考】数式用!$H$1577:$H$1621</definedName>
    <definedName name="群馬県">【参考】数式用!$H$484:$H$518</definedName>
    <definedName name="計算用">【参考】数式用２!$AU$2:$AZ$2</definedName>
    <definedName name="広島県">【参考】数式用!$H$1339:$H$1361</definedName>
    <definedName name="香川県">【参考】数式用!$H$1405:$H$1421</definedName>
    <definedName name="高知県">【参考】数式用!$H$1442:$H$1475</definedName>
    <definedName name="佐賀県">【参考】数式用!$H$1536:$H$1555</definedName>
    <definedName name="埼玉県">【参考】数式用!$H$519:$H$581</definedName>
    <definedName name="三重県">【参考】数式用!$H$1047:$H$1075</definedName>
    <definedName name="山形県">【参考】数式用!$H$321:$H$355</definedName>
    <definedName name="山口県">【参考】数式用!$H$1362:$H$1380</definedName>
    <definedName name="山梨県">【参考】数式用!$H$812:$H$838</definedName>
    <definedName name="滋賀県">【参考】数式用!$H$1076:$H$1094</definedName>
    <definedName name="鹿児島県">【参考】数式用!$H$1666:$H$1708</definedName>
    <definedName name="種類">#REF!</definedName>
    <definedName name="秋田県">【参考】数式用!$H$296:$H$320</definedName>
    <definedName name="処遇加算Ⅰ特定加算Ⅰベア加算">【参考】数式用２!$AU$19:$AZ$19</definedName>
    <definedName name="処遇加算Ⅰ特定加算Ⅰベア加算あり">【参考】数式用２!$AU$19:$AZ$19</definedName>
    <definedName name="処遇加算Ⅰ特定加算Ⅰベア加算なし">【参考】数式用２!$AU$5:$AZ$5</definedName>
    <definedName name="処遇加算Ⅰ特定加算Ⅱベア加算">【参考】数式用２!$AU$20:$AZ$20</definedName>
    <definedName name="処遇加算Ⅰ特定加算Ⅱベア加算あり">【参考】数式用２!$AU$20:$AZ$20</definedName>
    <definedName name="処遇加算Ⅰ特定加算Ⅱベア加算なし">【参考】数式用２!$AU$7:$AZ$7</definedName>
    <definedName name="処遇加算Ⅰ特定加算なしベア加算">【参考】数式用２!$AU$21:$AZ$21</definedName>
    <definedName name="処遇加算Ⅰ特定加算なしベア加算あり">【参考】数式用２!$AU$21:$AZ$21</definedName>
    <definedName name="処遇加算Ⅰ特定加算なしベア加算なし">【参考】数式用２!$AU$12:$AZ$12</definedName>
    <definedName name="処遇加算Ⅱ特定加算Ⅰベア加算あり">【参考】数式用２!$AU$6:$AZ$6</definedName>
    <definedName name="処遇加算Ⅱ特定加算Ⅰベア加算なし">【参考】数式用２!$AU$9:$AZ$9</definedName>
    <definedName name="処遇加算Ⅱ特定加算Ⅱベア加算あり">【参考】数式用２!$AU$8:$AZ$8</definedName>
    <definedName name="処遇加算Ⅱ特定加算Ⅱベア加算なし">【参考】数式用２!$AU$10:$AZ$10</definedName>
    <definedName name="処遇加算Ⅱ特定加算なしベア加算">【参考】数式用２!$AU$22:$AZ$22</definedName>
    <definedName name="処遇加算Ⅱ特定加算なしベア加算あり">【参考】数式用２!$AU$22:$AZ$22</definedName>
    <definedName name="処遇加算Ⅱ特定加算なしベア加算なし">【参考】数式用２!$AU$15:$AZ$15</definedName>
    <definedName name="処遇加算Ⅲ特定加算Ⅰベア加算あり">【参考】数式用２!$AU$11:$AZ$11</definedName>
    <definedName name="処遇加算Ⅲ特定加算Ⅰベア加算なし">【参考】数式用２!$AU$14:$AZ$14</definedName>
    <definedName name="処遇加算Ⅲ特定加算Ⅱベア加算あり">【参考】数式用２!$AU$13:$AZ$13</definedName>
    <definedName name="処遇加算Ⅲ特定加算Ⅱベア加算なし">【参考】数式用２!$AU$16:$AZ$16</definedName>
    <definedName name="処遇加算Ⅲ特定加算なしベア加算あり">【参考】数式用２!$AU$17:$AZ$17</definedName>
    <definedName name="処遇加算Ⅲ特定加算なしベア加算なし">【参考】数式用２!$AU$18:$AZ$18</definedName>
    <definedName name="処遇加算なし特定加算なしベア加算なし">【参考】数式用２!$AU$23:$AZ$23</definedName>
    <definedName name="小規模多機能型居宅介護">【参考】数式用２!$AI$21:$AK$21</definedName>
    <definedName name="小規模多機能型居宅介護_短期利用型">【参考】数式用２!$AI$22:$AK$22</definedName>
    <definedName name="新潟県">【参考】数式用!$H$731:$H$760</definedName>
    <definedName name="神奈川県">【参考】数式用!$H$698:$H$730</definedName>
    <definedName name="青森県">【参考】数式用!$H$188:$H$227</definedName>
    <definedName name="静岡県">【参考】数式用!$H$958:$H$992</definedName>
    <definedName name="石川県">【参考】数式用!$H$776:$H$794</definedName>
    <definedName name="千葉県">【参考】数式用!$H$582:$H$635</definedName>
    <definedName name="大阪府">【参考】数式用!$H$1121:$H$1163</definedName>
    <definedName name="大分県">【参考】数式用!$H$1622:$H$1639</definedName>
    <definedName name="短期入所生活介護">【参考】数式用２!$AI$33:$AK$33</definedName>
    <definedName name="短期入所療養介護__病院等_老健以外">【参考】数式用２!$AI$38:$AK$38</definedName>
    <definedName name="短期入所療養介護_介護医療院">【参考】数式用２!$AI$41:$AK$41</definedName>
    <definedName name="短期入所療養介護_介護老人保健施設">【参考】数式用２!$AI$36:$AK$36</definedName>
    <definedName name="地域密着型介護老人福祉施設">【参考】数式用２!$AI$32:$AK$32</definedName>
    <definedName name="地域密着型通所介護">【参考】数式用２!$AI$11:$AK$11</definedName>
    <definedName name="地域密着型特定施設入居者生活介護">【参考】数式用２!$AI$17:$AK$17</definedName>
    <definedName name="地域密着型特定施設入居者生活介護_短期利用型">【参考】数式用２!$AI$18:$AK$18</definedName>
    <definedName name="長崎県">【参考】数式用!$H$1556:$H$1576</definedName>
    <definedName name="長野県">【参考】数式用!$H$839:$H$915</definedName>
    <definedName name="鳥取県">【参考】数式用!$H$1274:$H$1292</definedName>
    <definedName name="通所リハビリテーション">【参考】数式用２!$AI$12:$AK$12</definedName>
    <definedName name="通所介護">【参考】数式用２!$AI$10:$AK$10</definedName>
    <definedName name="通所型サービス_総合事業">【参考】数式用２!$AI$48:$AK$48</definedName>
    <definedName name="通所型サービス_独自">【参考】数式用２!$AI$46:$AK$46</definedName>
    <definedName name="通所型サービス_独自_定額">【参考】数式用２!$AI$48:$AK$48</definedName>
    <definedName name="通所型サービス_独自_定率">【参考】数式用２!$AI$47:$AK$47</definedName>
    <definedName name="定期巡回・随時対応型訪問介護看護">【参考】数式用２!$AI$7:$AK$7</definedName>
    <definedName name="都道府県">【参考】数式用!$H$2</definedName>
    <definedName name="島根県">【参考】数式用!$H$1293:$H$1311</definedName>
    <definedName name="東京都">【参考】数式用!$H$636:$H$697</definedName>
    <definedName name="徳島県">【参考】数式用!$H$1381:$H$1404</definedName>
    <definedName name="特定">#REF!</definedName>
    <definedName name="特定施設入居者生活介護">【参考】数式用２!$AI$14:$AK$14</definedName>
    <definedName name="特定施設入居者生活介護_短期利用型">【参考】数式用２!$AI$15:$AK$15</definedName>
    <definedName name="栃木県">【参考】数式用!$H$459:$H$483</definedName>
    <definedName name="奈良県">【参考】数式用!$H$1205:$H$1243</definedName>
    <definedName name="認知症対応型共同生活介護">【参考】数式用２!$AI$27:$AK$27</definedName>
    <definedName name="認知症対応型共同生活介護_短期利用型">【参考】数式用２!$AI$28:$AK$28</definedName>
    <definedName name="認知症対応型通所介護">【参考】数式用２!$AI$19:$AK$19</definedName>
    <definedName name="表２サービスコード">【参考】数式用２!$AH$2:$AK$48</definedName>
    <definedName name="表３_事業所の所在地">【参考】数式用!$H$1</definedName>
    <definedName name="表７_キャリアパス要件Ⅳ_規定人数集計対象外リスト">【参考】数式用２!$BC$1</definedName>
    <definedName name="富山県">【参考】数式用!$H$761:$H$775</definedName>
    <definedName name="福井県">【参考】数式用!$H$795:$H$811</definedName>
    <definedName name="福岡県">【参考】数式用!$H$1476:$H$1535</definedName>
    <definedName name="福島県">【参考】数式用!$H$356:$H$414</definedName>
    <definedName name="複合型サービス_看護小規模多機能型居宅介護">【参考】数式用２!$AI$25:$AK$25</definedName>
    <definedName name="複合型サービス_看護小規模多機能型居宅介護・短期利用型">【参考】数式用２!$AI$26:$AK$26</definedName>
    <definedName name="兵庫県">【参考】数式用!$H$1164:$H$1204</definedName>
    <definedName name="訪問介護">【参考】数式用２!$AI$5:$AK$5</definedName>
    <definedName name="訪問型サービス_総合事業">【参考】数式用２!$AI$43:$AK$43</definedName>
    <definedName name="訪問型サービス_独自">【参考】数式用２!$AI$43:$AK$43</definedName>
    <definedName name="訪問型サービス_独自_定額">【参考】数式用２!$AI$45:$AK$45</definedName>
    <definedName name="訪問型サービス_独自_定率">【参考】数式用２!$AI$44:$AK$44</definedName>
    <definedName name="訪問入浴介護">【参考】数式用２!$AI$8:$AK$8</definedName>
    <definedName name="北海道">【参考】数式用!$H$3:$H$187</definedName>
    <definedName name="夜間対応型訪問介護">【参考】数式用２!$AI$6:$AK$6</definedName>
    <definedName name="和歌山県">【参考】数式用!$H$1244:$H$1273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93" l="1"/>
  <c r="B9" i="93"/>
  <c r="B8" i="93"/>
  <c r="B7" i="93"/>
  <c r="B6" i="93"/>
  <c r="AD296" i="73" l="1"/>
  <c r="AE58" i="78"/>
  <c r="Z43" i="78"/>
  <c r="S43" i="78"/>
  <c r="Y11" i="78"/>
  <c r="K11" i="78"/>
  <c r="G10" i="78"/>
  <c r="G9" i="78"/>
  <c r="G8" i="78"/>
  <c r="G7" i="78"/>
  <c r="G5" i="78"/>
  <c r="AH35" i="78" s="1"/>
  <c r="AE54" i="78" s="1"/>
  <c r="G4" i="78"/>
  <c r="AY2" i="78"/>
  <c r="AE1" i="78"/>
  <c r="A2" i="78"/>
  <c r="A63" i="78"/>
  <c r="V12" i="95"/>
  <c r="U12" i="95"/>
  <c r="L12" i="95" s="1"/>
  <c r="U10" i="95"/>
  <c r="U9" i="95"/>
  <c r="L9" i="95" s="1"/>
  <c r="U8" i="95"/>
  <c r="V12" i="94"/>
  <c r="L12" i="94" s="1"/>
  <c r="U12" i="94"/>
  <c r="U10" i="94"/>
  <c r="U9" i="94"/>
  <c r="U8" i="94"/>
  <c r="L8" i="94" s="1"/>
  <c r="R4" i="94"/>
  <c r="P4" i="94"/>
  <c r="N4" i="94"/>
  <c r="B240" i="92"/>
  <c r="B241" i="92"/>
  <c r="B242" i="92"/>
  <c r="B243" i="92"/>
  <c r="B244" i="92"/>
  <c r="B245" i="92"/>
  <c r="B246" i="92"/>
  <c r="B247" i="92"/>
  <c r="B248" i="92"/>
  <c r="B249" i="92"/>
  <c r="B250" i="92"/>
  <c r="B251" i="92"/>
  <c r="B252" i="92"/>
  <c r="B253" i="92"/>
  <c r="B254" i="92"/>
  <c r="B255" i="92"/>
  <c r="B256" i="92"/>
  <c r="B257" i="92"/>
  <c r="B258" i="92"/>
  <c r="B259" i="92"/>
  <c r="B260" i="92"/>
  <c r="B261" i="92"/>
  <c r="B262" i="92"/>
  <c r="B263" i="92"/>
  <c r="B264" i="92"/>
  <c r="B265" i="92"/>
  <c r="B266" i="92"/>
  <c r="B267" i="92"/>
  <c r="B268" i="92"/>
  <c r="B269" i="92"/>
  <c r="B270" i="92"/>
  <c r="B271" i="92"/>
  <c r="B272" i="92"/>
  <c r="B273" i="92"/>
  <c r="B274" i="92"/>
  <c r="B275" i="92"/>
  <c r="B276" i="92"/>
  <c r="B277" i="92"/>
  <c r="B278" i="92"/>
  <c r="B279" i="92"/>
  <c r="B280" i="92"/>
  <c r="B281" i="92"/>
  <c r="B282" i="92"/>
  <c r="B283" i="92"/>
  <c r="B284" i="92"/>
  <c r="B285" i="92"/>
  <c r="B286" i="92"/>
  <c r="B287" i="92"/>
  <c r="B288" i="92"/>
  <c r="B289" i="92"/>
  <c r="B290" i="92"/>
  <c r="B291" i="92"/>
  <c r="B292" i="92"/>
  <c r="B293" i="92"/>
  <c r="B294" i="92"/>
  <c r="B295" i="92"/>
  <c r="B296" i="92"/>
  <c r="B297" i="92"/>
  <c r="B298" i="92"/>
  <c r="B299" i="92"/>
  <c r="B300" i="92"/>
  <c r="B301" i="92"/>
  <c r="B302" i="92"/>
  <c r="B303" i="92"/>
  <c r="B304" i="92"/>
  <c r="B305" i="92"/>
  <c r="B306" i="92"/>
  <c r="B307" i="92"/>
  <c r="B308" i="92"/>
  <c r="B309" i="92"/>
  <c r="B310" i="92"/>
  <c r="B311" i="92"/>
  <c r="B312" i="92"/>
  <c r="B313" i="92"/>
  <c r="B314" i="92"/>
  <c r="B315" i="92"/>
  <c r="B316" i="92"/>
  <c r="B317" i="92"/>
  <c r="B318" i="92"/>
  <c r="B319" i="92"/>
  <c r="B320" i="92"/>
  <c r="B321" i="92"/>
  <c r="B322" i="92"/>
  <c r="B323" i="92"/>
  <c r="B324" i="92"/>
  <c r="B325" i="92"/>
  <c r="B326" i="92"/>
  <c r="B327" i="92"/>
  <c r="B328" i="92"/>
  <c r="B329" i="92"/>
  <c r="B330" i="92"/>
  <c r="B331" i="92"/>
  <c r="B332" i="92"/>
  <c r="B333" i="92"/>
  <c r="B334" i="92"/>
  <c r="B335" i="92"/>
  <c r="B336" i="92"/>
  <c r="B337" i="92"/>
  <c r="B338" i="92"/>
  <c r="B339" i="92"/>
  <c r="B340" i="92"/>
  <c r="B341" i="92"/>
  <c r="B342" i="92"/>
  <c r="B343" i="92"/>
  <c r="B344" i="92"/>
  <c r="B345" i="92"/>
  <c r="B346" i="92"/>
  <c r="B347" i="92"/>
  <c r="B348" i="92"/>
  <c r="B349" i="92"/>
  <c r="B350" i="92"/>
  <c r="B351" i="92"/>
  <c r="B352" i="92"/>
  <c r="B353" i="92"/>
  <c r="B354" i="92"/>
  <c r="B355" i="92"/>
  <c r="B356" i="92"/>
  <c r="B357" i="92"/>
  <c r="B358" i="92"/>
  <c r="B359" i="92"/>
  <c r="B360" i="92"/>
  <c r="B361" i="92"/>
  <c r="B362" i="92"/>
  <c r="B363" i="92"/>
  <c r="B364" i="92"/>
  <c r="B365" i="92"/>
  <c r="B366" i="92"/>
  <c r="B367" i="92"/>
  <c r="B368" i="92"/>
  <c r="B369" i="92"/>
  <c r="B370" i="92"/>
  <c r="B371" i="92"/>
  <c r="B372" i="92"/>
  <c r="B373" i="92"/>
  <c r="B374" i="92"/>
  <c r="B375" i="92"/>
  <c r="B376" i="92"/>
  <c r="B377" i="92"/>
  <c r="B378" i="92"/>
  <c r="B379" i="92"/>
  <c r="B380" i="92"/>
  <c r="B381" i="92"/>
  <c r="B382" i="92"/>
  <c r="B383" i="92"/>
  <c r="B384" i="92"/>
  <c r="B385" i="92"/>
  <c r="B386" i="92"/>
  <c r="B387" i="92"/>
  <c r="B388" i="92"/>
  <c r="B389" i="92"/>
  <c r="B390" i="92"/>
  <c r="B391" i="92"/>
  <c r="B392" i="92"/>
  <c r="B393" i="92"/>
  <c r="B394" i="92"/>
  <c r="B395" i="92"/>
  <c r="B396" i="92"/>
  <c r="B397" i="92"/>
  <c r="B398" i="92"/>
  <c r="B399" i="92"/>
  <c r="B400" i="92"/>
  <c r="B401" i="92"/>
  <c r="B402" i="92"/>
  <c r="B403" i="92"/>
  <c r="B404" i="92"/>
  <c r="B405" i="92"/>
  <c r="B406" i="92"/>
  <c r="B407" i="92"/>
  <c r="B408" i="92"/>
  <c r="B409" i="92"/>
  <c r="B410" i="92"/>
  <c r="B411" i="92"/>
  <c r="B412" i="92"/>
  <c r="B413" i="92"/>
  <c r="B414" i="92"/>
  <c r="B415" i="92"/>
  <c r="B416" i="92"/>
  <c r="B417" i="92"/>
  <c r="B418" i="92"/>
  <c r="B419" i="92"/>
  <c r="B420" i="92"/>
  <c r="B421" i="92"/>
  <c r="B422" i="92"/>
  <c r="B423" i="92"/>
  <c r="B424" i="92"/>
  <c r="B425" i="92"/>
  <c r="B426" i="92"/>
  <c r="B427" i="92"/>
  <c r="B428" i="92"/>
  <c r="B429" i="92"/>
  <c r="B430" i="92"/>
  <c r="B431" i="92"/>
  <c r="B432" i="92"/>
  <c r="B433" i="92"/>
  <c r="B434" i="92"/>
  <c r="B435" i="92"/>
  <c r="B436" i="92"/>
  <c r="B437" i="92"/>
  <c r="B438" i="92"/>
  <c r="B439" i="92"/>
  <c r="B440" i="92"/>
  <c r="B441" i="92"/>
  <c r="B442" i="92"/>
  <c r="B443" i="92"/>
  <c r="B444" i="92"/>
  <c r="B445" i="92"/>
  <c r="B446" i="92"/>
  <c r="B447" i="92"/>
  <c r="B448" i="92"/>
  <c r="B449" i="92"/>
  <c r="B450" i="92"/>
  <c r="B451" i="92"/>
  <c r="B452" i="92"/>
  <c r="B453" i="92"/>
  <c r="B454" i="92"/>
  <c r="B455" i="92"/>
  <c r="B456" i="92"/>
  <c r="B457" i="92"/>
  <c r="B458" i="92"/>
  <c r="B459" i="92"/>
  <c r="B460" i="92"/>
  <c r="B461" i="92"/>
  <c r="B462" i="92"/>
  <c r="B463" i="92"/>
  <c r="B464" i="92"/>
  <c r="B465" i="92"/>
  <c r="B466" i="92"/>
  <c r="B467" i="92"/>
  <c r="B468" i="92"/>
  <c r="B469" i="92"/>
  <c r="B470" i="92"/>
  <c r="B471" i="92"/>
  <c r="B472" i="92"/>
  <c r="B473" i="92"/>
  <c r="B474" i="92"/>
  <c r="B475" i="92"/>
  <c r="B476" i="92"/>
  <c r="B477" i="92"/>
  <c r="B478" i="92"/>
  <c r="B479" i="92"/>
  <c r="B480" i="92"/>
  <c r="B481" i="92"/>
  <c r="B482" i="92"/>
  <c r="B483" i="92"/>
  <c r="B484" i="92"/>
  <c r="B485" i="92"/>
  <c r="B486" i="92"/>
  <c r="B487" i="92"/>
  <c r="B488" i="92"/>
  <c r="B489" i="92"/>
  <c r="B490" i="92"/>
  <c r="B491" i="92"/>
  <c r="B492" i="92"/>
  <c r="B493" i="92"/>
  <c r="B494" i="92"/>
  <c r="B495" i="92"/>
  <c r="B496" i="92"/>
  <c r="B497" i="92"/>
  <c r="B498" i="92"/>
  <c r="B499" i="92"/>
  <c r="B500" i="92"/>
  <c r="B239" i="92"/>
  <c r="B238" i="92"/>
  <c r="B237" i="92"/>
  <c r="B236" i="92"/>
  <c r="B235" i="92"/>
  <c r="B234" i="92"/>
  <c r="B233" i="92"/>
  <c r="B232" i="92"/>
  <c r="B231" i="92"/>
  <c r="B230" i="92"/>
  <c r="B229" i="92"/>
  <c r="B228" i="92"/>
  <c r="B227" i="92"/>
  <c r="B226" i="92"/>
  <c r="B225" i="92"/>
  <c r="B224" i="92"/>
  <c r="B223" i="92"/>
  <c r="B222" i="92"/>
  <c r="B221" i="92"/>
  <c r="B220" i="92"/>
  <c r="B219" i="92"/>
  <c r="B218" i="92"/>
  <c r="B217" i="92"/>
  <c r="B216" i="92"/>
  <c r="B215" i="92"/>
  <c r="B214" i="92"/>
  <c r="B213" i="92"/>
  <c r="B212" i="92"/>
  <c r="B211" i="92"/>
  <c r="B210" i="92"/>
  <c r="B209" i="92"/>
  <c r="B208" i="92"/>
  <c r="B207" i="92"/>
  <c r="B206" i="92"/>
  <c r="B205" i="92"/>
  <c r="B204" i="92"/>
  <c r="B203" i="92"/>
  <c r="B202" i="92"/>
  <c r="B201" i="92"/>
  <c r="B200" i="92"/>
  <c r="B199" i="92"/>
  <c r="B198" i="92"/>
  <c r="B197" i="92"/>
  <c r="B196" i="92"/>
  <c r="B195" i="92"/>
  <c r="B194" i="92"/>
  <c r="B193" i="92"/>
  <c r="B192" i="92"/>
  <c r="B191" i="92"/>
  <c r="B190" i="92"/>
  <c r="B189" i="92"/>
  <c r="B188" i="92"/>
  <c r="B187" i="92"/>
  <c r="B186" i="92"/>
  <c r="B185" i="92"/>
  <c r="B184" i="92"/>
  <c r="B183" i="92"/>
  <c r="B182" i="92"/>
  <c r="B181" i="92"/>
  <c r="B180" i="92"/>
  <c r="B179" i="92"/>
  <c r="B178" i="92"/>
  <c r="B177" i="92"/>
  <c r="B176" i="92"/>
  <c r="B175" i="92"/>
  <c r="B174" i="92"/>
  <c r="B173" i="92"/>
  <c r="B172" i="92"/>
  <c r="B171" i="92"/>
  <c r="B170" i="92"/>
  <c r="B169" i="92"/>
  <c r="B168" i="92"/>
  <c r="B167" i="92"/>
  <c r="B166" i="92"/>
  <c r="B165" i="92"/>
  <c r="B164" i="92"/>
  <c r="B163" i="92"/>
  <c r="B162" i="92"/>
  <c r="B161" i="92"/>
  <c r="B160" i="92"/>
  <c r="B159" i="92"/>
  <c r="B158" i="92"/>
  <c r="B157" i="92"/>
  <c r="B156" i="92"/>
  <c r="B155" i="92"/>
  <c r="B154" i="92"/>
  <c r="B153" i="92"/>
  <c r="B152" i="92"/>
  <c r="B151" i="92"/>
  <c r="B150" i="92"/>
  <c r="B149" i="92"/>
  <c r="B148" i="92"/>
  <c r="B147" i="92"/>
  <c r="B146" i="92"/>
  <c r="B145" i="92"/>
  <c r="B144" i="92"/>
  <c r="B143" i="92"/>
  <c r="B142" i="92"/>
  <c r="B141" i="92"/>
  <c r="B140" i="92"/>
  <c r="B139" i="92"/>
  <c r="B138" i="92"/>
  <c r="B137" i="92"/>
  <c r="B136" i="92"/>
  <c r="B135" i="92"/>
  <c r="B134" i="92"/>
  <c r="B133" i="92"/>
  <c r="B132" i="92"/>
  <c r="B131" i="92"/>
  <c r="B130" i="92"/>
  <c r="B129" i="92"/>
  <c r="B128" i="92"/>
  <c r="B127" i="92"/>
  <c r="B126" i="92"/>
  <c r="B125" i="92"/>
  <c r="B124" i="92"/>
  <c r="B123" i="92"/>
  <c r="B122" i="92"/>
  <c r="B121" i="92"/>
  <c r="B120" i="92"/>
  <c r="B119" i="92"/>
  <c r="B118" i="92"/>
  <c r="B117" i="92"/>
  <c r="B116" i="92"/>
  <c r="B115" i="92"/>
  <c r="B114" i="92"/>
  <c r="B113" i="92"/>
  <c r="B112" i="92"/>
  <c r="B111" i="92"/>
  <c r="B110" i="92"/>
  <c r="L10" i="95"/>
  <c r="L8" i="95"/>
  <c r="L10" i="94"/>
  <c r="L9" i="94"/>
  <c r="F12" i="93"/>
  <c r="AE57" i="78" s="1"/>
  <c r="B509" i="91"/>
  <c r="B508" i="91"/>
  <c r="B507" i="91"/>
  <c r="B506" i="91"/>
  <c r="B505" i="91"/>
  <c r="B504" i="91"/>
  <c r="B503" i="91"/>
  <c r="B502" i="91"/>
  <c r="B501" i="91"/>
  <c r="B500" i="91"/>
  <c r="B499" i="91"/>
  <c r="B498" i="91"/>
  <c r="B497" i="91"/>
  <c r="B496" i="91"/>
  <c r="B495" i="91"/>
  <c r="B494" i="91"/>
  <c r="B493" i="91"/>
  <c r="B492" i="91"/>
  <c r="B491" i="91"/>
  <c r="B490" i="91"/>
  <c r="B489" i="91"/>
  <c r="B488" i="91"/>
  <c r="B487" i="91"/>
  <c r="B486" i="91"/>
  <c r="B485" i="91"/>
  <c r="B484" i="91"/>
  <c r="B483" i="91"/>
  <c r="B482" i="91"/>
  <c r="B481" i="91"/>
  <c r="B480" i="91"/>
  <c r="B479" i="91"/>
  <c r="B478" i="91"/>
  <c r="B477" i="91"/>
  <c r="B476" i="91"/>
  <c r="B475" i="91"/>
  <c r="B474" i="91"/>
  <c r="B473" i="91"/>
  <c r="B472" i="91"/>
  <c r="B471" i="91"/>
  <c r="B470" i="91"/>
  <c r="B469" i="91"/>
  <c r="B468" i="91"/>
  <c r="B467" i="91"/>
  <c r="B466" i="91"/>
  <c r="B465" i="91"/>
  <c r="B464" i="91"/>
  <c r="B463" i="91"/>
  <c r="B462" i="91"/>
  <c r="B461" i="91"/>
  <c r="B460" i="91"/>
  <c r="B459" i="91"/>
  <c r="B458" i="91"/>
  <c r="B457" i="91"/>
  <c r="B456" i="91"/>
  <c r="B455" i="91"/>
  <c r="B454" i="91"/>
  <c r="B453" i="91"/>
  <c r="B452" i="91"/>
  <c r="B451" i="91"/>
  <c r="B450" i="91"/>
  <c r="B449" i="91"/>
  <c r="B448" i="91"/>
  <c r="B447" i="91"/>
  <c r="B446" i="91"/>
  <c r="B445" i="91"/>
  <c r="B444" i="91"/>
  <c r="B443" i="91"/>
  <c r="B442" i="91"/>
  <c r="B441" i="91"/>
  <c r="B440" i="91"/>
  <c r="B439" i="91"/>
  <c r="B438" i="91"/>
  <c r="B437" i="91"/>
  <c r="B436" i="91"/>
  <c r="B435" i="91"/>
  <c r="B434" i="91"/>
  <c r="B433" i="91"/>
  <c r="B432" i="91"/>
  <c r="B431" i="91"/>
  <c r="B430" i="91"/>
  <c r="B429" i="91"/>
  <c r="B428" i="91"/>
  <c r="B427" i="91"/>
  <c r="B426" i="91"/>
  <c r="B425" i="91"/>
  <c r="B424" i="91"/>
  <c r="B423" i="91"/>
  <c r="B422" i="91"/>
  <c r="B421" i="91"/>
  <c r="B420" i="91"/>
  <c r="B419" i="91"/>
  <c r="B418" i="91"/>
  <c r="B417" i="91"/>
  <c r="B416" i="91"/>
  <c r="B415" i="91"/>
  <c r="B414" i="91"/>
  <c r="B413" i="91"/>
  <c r="B412" i="91"/>
  <c r="B411" i="91"/>
  <c r="B410" i="91"/>
  <c r="B409" i="91"/>
  <c r="B408" i="91"/>
  <c r="B407" i="91"/>
  <c r="B406" i="91"/>
  <c r="B405" i="91"/>
  <c r="B404" i="91"/>
  <c r="B403" i="91"/>
  <c r="B402" i="91"/>
  <c r="B401" i="91"/>
  <c r="B400" i="91"/>
  <c r="B399" i="91"/>
  <c r="B398" i="91"/>
  <c r="B397" i="91"/>
  <c r="B396" i="91"/>
  <c r="B395" i="91"/>
  <c r="B394" i="91"/>
  <c r="B393" i="91"/>
  <c r="B392" i="91"/>
  <c r="B391" i="91"/>
  <c r="B390" i="91"/>
  <c r="B389" i="91"/>
  <c r="B388" i="91"/>
  <c r="B387" i="91"/>
  <c r="B386" i="91"/>
  <c r="B385" i="91"/>
  <c r="B384" i="91"/>
  <c r="B383" i="91"/>
  <c r="B382" i="91"/>
  <c r="B381" i="91"/>
  <c r="B380" i="91"/>
  <c r="B379" i="91"/>
  <c r="B378" i="91"/>
  <c r="B377" i="91"/>
  <c r="B376" i="91"/>
  <c r="B375" i="91"/>
  <c r="B374" i="91"/>
  <c r="B373" i="91"/>
  <c r="B372" i="91"/>
  <c r="B371" i="91"/>
  <c r="B370" i="91"/>
  <c r="B369" i="91"/>
  <c r="B368" i="91"/>
  <c r="B367" i="91"/>
  <c r="B366" i="91"/>
  <c r="B365" i="91"/>
  <c r="B364" i="91"/>
  <c r="B363" i="91"/>
  <c r="B362" i="91"/>
  <c r="B361" i="91"/>
  <c r="B360" i="91"/>
  <c r="B359" i="91"/>
  <c r="B358" i="91"/>
  <c r="B357" i="91"/>
  <c r="B356" i="91"/>
  <c r="B355" i="91"/>
  <c r="B354" i="91"/>
  <c r="B353" i="91"/>
  <c r="B352" i="91"/>
  <c r="B351" i="91"/>
  <c r="B350" i="91"/>
  <c r="B349" i="91"/>
  <c r="B348" i="91"/>
  <c r="B347" i="91"/>
  <c r="B346" i="91"/>
  <c r="B345" i="91"/>
  <c r="B344" i="91"/>
  <c r="B343" i="91"/>
  <c r="B342" i="91"/>
  <c r="B341" i="91"/>
  <c r="B340" i="91"/>
  <c r="B339" i="91"/>
  <c r="B338" i="91"/>
  <c r="B337" i="91"/>
  <c r="B336" i="91"/>
  <c r="B335" i="91"/>
  <c r="B334" i="91"/>
  <c r="B333" i="91"/>
  <c r="B332" i="91"/>
  <c r="B331" i="91"/>
  <c r="B330" i="91"/>
  <c r="B329" i="91"/>
  <c r="B328" i="91"/>
  <c r="B327" i="91"/>
  <c r="B326" i="91"/>
  <c r="B325" i="91"/>
  <c r="B324" i="91"/>
  <c r="B323" i="91"/>
  <c r="B322" i="91"/>
  <c r="B321" i="91"/>
  <c r="B320" i="91"/>
  <c r="B319" i="91"/>
  <c r="B318" i="91"/>
  <c r="B317" i="91"/>
  <c r="B316" i="91"/>
  <c r="B315" i="91"/>
  <c r="B314" i="91"/>
  <c r="B313" i="91"/>
  <c r="B312" i="91"/>
  <c r="B311" i="91"/>
  <c r="B310" i="91"/>
  <c r="B309" i="91"/>
  <c r="B308" i="91"/>
  <c r="B307" i="91"/>
  <c r="B306" i="91"/>
  <c r="B305" i="91"/>
  <c r="B304" i="91"/>
  <c r="B303" i="91"/>
  <c r="B302" i="91"/>
  <c r="B301" i="91"/>
  <c r="B300" i="91"/>
  <c r="B299" i="91"/>
  <c r="B298" i="91"/>
  <c r="B297" i="91"/>
  <c r="B296" i="91"/>
  <c r="B295" i="91"/>
  <c r="B294" i="91"/>
  <c r="B293" i="91"/>
  <c r="B292" i="91"/>
  <c r="B291" i="91"/>
  <c r="B290" i="91"/>
  <c r="B289" i="91"/>
  <c r="B288" i="91"/>
  <c r="B287" i="91"/>
  <c r="B286" i="91"/>
  <c r="B285" i="91"/>
  <c r="B284" i="91"/>
  <c r="B283" i="91"/>
  <c r="B282" i="91"/>
  <c r="B281" i="91"/>
  <c r="B280" i="91"/>
  <c r="B279" i="91"/>
  <c r="B278" i="91"/>
  <c r="B277" i="91"/>
  <c r="B276" i="91"/>
  <c r="B275" i="91"/>
  <c r="B274" i="91"/>
  <c r="B273" i="91"/>
  <c r="B272" i="91"/>
  <c r="B271" i="91"/>
  <c r="B270" i="91"/>
  <c r="B269" i="91"/>
  <c r="B268" i="91"/>
  <c r="B267" i="91"/>
  <c r="B266" i="91"/>
  <c r="B265" i="91"/>
  <c r="B264" i="91"/>
  <c r="B263" i="91"/>
  <c r="B262" i="91"/>
  <c r="B261" i="91"/>
  <c r="B260" i="91"/>
  <c r="B259" i="91"/>
  <c r="B258" i="91"/>
  <c r="B257" i="91"/>
  <c r="B256" i="91"/>
  <c r="B255" i="91"/>
  <c r="B254" i="91"/>
  <c r="B253" i="91"/>
  <c r="B252" i="91"/>
  <c r="B251" i="91"/>
  <c r="B250" i="91"/>
  <c r="B249" i="91"/>
  <c r="B248" i="91"/>
  <c r="B247" i="91"/>
  <c r="B246" i="91"/>
  <c r="B245" i="91"/>
  <c r="B244" i="91"/>
  <c r="B243" i="91"/>
  <c r="B242" i="91"/>
  <c r="B241" i="91"/>
  <c r="B240" i="91"/>
  <c r="B239" i="91"/>
  <c r="B238" i="91"/>
  <c r="B237" i="91"/>
  <c r="B236" i="91"/>
  <c r="B235" i="91"/>
  <c r="B234" i="91"/>
  <c r="B233" i="91"/>
  <c r="B232" i="91"/>
  <c r="B231" i="91"/>
  <c r="B230" i="91"/>
  <c r="B229" i="91"/>
  <c r="B228" i="91"/>
  <c r="B227" i="91"/>
  <c r="B226" i="91"/>
  <c r="B225" i="91"/>
  <c r="B224" i="91"/>
  <c r="B223" i="91"/>
  <c r="B222" i="91"/>
  <c r="B221" i="91"/>
  <c r="B220" i="91"/>
  <c r="B219" i="91"/>
  <c r="B218" i="91"/>
  <c r="B217" i="91"/>
  <c r="B216" i="91"/>
  <c r="B215" i="91"/>
  <c r="B214" i="91"/>
  <c r="B213" i="91"/>
  <c r="B212" i="91"/>
  <c r="B211" i="91"/>
  <c r="B210" i="91"/>
  <c r="B209" i="91"/>
  <c r="B208" i="91"/>
  <c r="B207" i="91"/>
  <c r="B206" i="91"/>
  <c r="B205" i="91"/>
  <c r="B204" i="91"/>
  <c r="B203" i="91"/>
  <c r="B202" i="91"/>
  <c r="B201" i="91"/>
  <c r="B200" i="91"/>
  <c r="B199" i="91"/>
  <c r="B198" i="91"/>
  <c r="B197" i="91"/>
  <c r="B196" i="91"/>
  <c r="B195" i="91"/>
  <c r="B194" i="91"/>
  <c r="B193" i="91"/>
  <c r="B192" i="91"/>
  <c r="B191" i="91"/>
  <c r="B190" i="91"/>
  <c r="B189" i="91"/>
  <c r="B188" i="91"/>
  <c r="B187" i="91"/>
  <c r="B186" i="91"/>
  <c r="B185" i="91"/>
  <c r="B184" i="91"/>
  <c r="B183" i="91"/>
  <c r="B182" i="91"/>
  <c r="B181" i="91"/>
  <c r="B180" i="91"/>
  <c r="B179" i="91"/>
  <c r="B178" i="91"/>
  <c r="B177" i="91"/>
  <c r="B176" i="91"/>
  <c r="B175" i="91"/>
  <c r="B174" i="91"/>
  <c r="B173" i="91"/>
  <c r="B172" i="91"/>
  <c r="B171" i="91"/>
  <c r="B170" i="91"/>
  <c r="B169" i="91"/>
  <c r="B168" i="91"/>
  <c r="B167" i="91"/>
  <c r="B166" i="91"/>
  <c r="B165" i="91"/>
  <c r="B164" i="91"/>
  <c r="B163" i="91"/>
  <c r="B162" i="91"/>
  <c r="B161" i="91"/>
  <c r="B160" i="91"/>
  <c r="B159" i="91"/>
  <c r="B158" i="91"/>
  <c r="B157" i="91"/>
  <c r="B156" i="91"/>
  <c r="B155" i="91"/>
  <c r="B154" i="91"/>
  <c r="B153" i="91"/>
  <c r="B152" i="91"/>
  <c r="B151" i="91"/>
  <c r="B150" i="91"/>
  <c r="B149" i="91"/>
  <c r="B148" i="91"/>
  <c r="B147" i="91"/>
  <c r="B146" i="91"/>
  <c r="B145" i="91"/>
  <c r="B144" i="91"/>
  <c r="B143" i="91"/>
  <c r="B142" i="91"/>
  <c r="B141" i="91"/>
  <c r="B140" i="91"/>
  <c r="B139" i="91"/>
  <c r="B138" i="91"/>
  <c r="B137" i="91"/>
  <c r="B136" i="91"/>
  <c r="B135" i="91"/>
  <c r="B134" i="91"/>
  <c r="B133" i="91"/>
  <c r="B132" i="91"/>
  <c r="B131" i="91"/>
  <c r="B130" i="91"/>
  <c r="B129" i="91"/>
  <c r="B128" i="91"/>
  <c r="B127" i="91"/>
  <c r="B126" i="91"/>
  <c r="B125" i="91"/>
  <c r="B124" i="91"/>
  <c r="B123" i="91"/>
  <c r="B122" i="91"/>
  <c r="B121" i="91"/>
  <c r="B120" i="91"/>
  <c r="B119" i="91"/>
  <c r="B118" i="91"/>
  <c r="B117" i="91"/>
  <c r="B116" i="91"/>
  <c r="B115" i="91"/>
  <c r="B114" i="91"/>
  <c r="B113" i="91"/>
  <c r="B112" i="91"/>
  <c r="B111" i="91"/>
  <c r="B110" i="91"/>
  <c r="B109" i="91"/>
  <c r="B108" i="91"/>
  <c r="B107" i="91"/>
  <c r="B106" i="91"/>
  <c r="B105" i="91"/>
  <c r="B104" i="91"/>
  <c r="B103" i="91"/>
  <c r="B102" i="91"/>
  <c r="B101" i="91"/>
  <c r="B100" i="91"/>
  <c r="B99" i="91"/>
  <c r="B98" i="91"/>
  <c r="B97" i="91"/>
  <c r="B96" i="91"/>
  <c r="B95" i="91"/>
  <c r="B94" i="91"/>
  <c r="B93" i="91"/>
  <c r="B92" i="91"/>
  <c r="B91" i="91"/>
  <c r="B90" i="91"/>
  <c r="B89" i="91"/>
  <c r="B88" i="91"/>
  <c r="B87" i="91"/>
  <c r="B86" i="91"/>
  <c r="B85" i="91"/>
  <c r="B84" i="91"/>
  <c r="B83" i="91"/>
  <c r="B82" i="91"/>
  <c r="B81" i="91"/>
  <c r="B80" i="91"/>
  <c r="B79" i="91"/>
  <c r="B78" i="91"/>
  <c r="B77" i="91"/>
  <c r="B76" i="91"/>
  <c r="B75" i="91"/>
  <c r="B74" i="91"/>
  <c r="B73" i="91"/>
  <c r="B72" i="91"/>
  <c r="B71" i="91"/>
  <c r="B70" i="91"/>
  <c r="B69" i="91"/>
  <c r="B68" i="91"/>
  <c r="B67" i="91"/>
  <c r="B66" i="91"/>
  <c r="B65" i="91"/>
  <c r="B64" i="91"/>
  <c r="B63" i="91"/>
  <c r="B62" i="91"/>
  <c r="B61" i="91"/>
  <c r="B60" i="91"/>
  <c r="B59" i="91"/>
  <c r="B58" i="91"/>
  <c r="B57" i="91"/>
  <c r="B56" i="91"/>
  <c r="B55" i="91"/>
  <c r="B54" i="91"/>
  <c r="B53" i="91"/>
  <c r="B52" i="91"/>
  <c r="B51" i="91"/>
  <c r="B50" i="91"/>
  <c r="B49" i="91"/>
  <c r="B48" i="91"/>
  <c r="B47" i="91"/>
  <c r="B46" i="91"/>
  <c r="B45" i="91"/>
  <c r="BT6" i="90"/>
  <c r="BS6" i="90"/>
  <c r="BR6" i="90"/>
  <c r="BQ6" i="90"/>
  <c r="BP6" i="90"/>
  <c r="BO6" i="90"/>
  <c r="BN6" i="90"/>
  <c r="BL6" i="90"/>
  <c r="BK6" i="90"/>
  <c r="BI6" i="90"/>
  <c r="BH6" i="90"/>
  <c r="BG6" i="90"/>
  <c r="BF6" i="90"/>
  <c r="BE6" i="90"/>
  <c r="BD6" i="90"/>
  <c r="BC6" i="90"/>
  <c r="BB6" i="90"/>
  <c r="BA6" i="90"/>
  <c r="AZ6" i="90"/>
  <c r="AY6" i="90"/>
  <c r="AX6" i="90"/>
  <c r="AW6" i="90"/>
  <c r="AV6" i="90"/>
  <c r="AU6" i="90"/>
  <c r="AT6" i="90"/>
  <c r="AS6" i="90"/>
  <c r="AR6" i="90"/>
  <c r="AQ6" i="90"/>
  <c r="AP6" i="90"/>
  <c r="AO6" i="90"/>
  <c r="AN6" i="90"/>
  <c r="AM6" i="90"/>
  <c r="AL6" i="90"/>
  <c r="AK6" i="90"/>
  <c r="AJ6" i="90"/>
  <c r="AI6" i="90"/>
  <c r="AH6" i="90"/>
  <c r="AF6" i="90"/>
  <c r="AD6" i="90"/>
  <c r="AC6" i="90"/>
  <c r="AB6" i="90"/>
  <c r="AA6" i="90"/>
  <c r="R6" i="90"/>
  <c r="Q6" i="90"/>
  <c r="M6" i="90"/>
  <c r="J6" i="90"/>
  <c r="H6" i="90"/>
  <c r="F6" i="90"/>
  <c r="AK5" i="84"/>
  <c r="BW6" i="90" s="1"/>
  <c r="AH111" i="79"/>
  <c r="AJ111" i="79"/>
  <c r="AH112" i="79"/>
  <c r="AJ112" i="79"/>
  <c r="AH113" i="79"/>
  <c r="AJ113" i="79"/>
  <c r="AH114" i="79"/>
  <c r="AJ114" i="79"/>
  <c r="AH115" i="79"/>
  <c r="AJ115" i="79"/>
  <c r="AH116" i="79"/>
  <c r="AJ116" i="79"/>
  <c r="AH117" i="79"/>
  <c r="AJ117" i="79"/>
  <c r="AH118" i="79"/>
  <c r="AJ118" i="79"/>
  <c r="AH119" i="79"/>
  <c r="AJ119" i="79"/>
  <c r="AH120" i="79"/>
  <c r="AJ120" i="79"/>
  <c r="AH121" i="79"/>
  <c r="AJ121" i="79"/>
  <c r="AH122" i="79"/>
  <c r="AJ122" i="79"/>
  <c r="AH123" i="79"/>
  <c r="AJ123" i="79"/>
  <c r="AH124" i="79"/>
  <c r="AJ124" i="79"/>
  <c r="AH125" i="79"/>
  <c r="AJ125" i="79"/>
  <c r="AH126" i="79"/>
  <c r="AJ126" i="79"/>
  <c r="AH127" i="79"/>
  <c r="AJ127" i="79"/>
  <c r="AH128" i="79"/>
  <c r="AJ128" i="79"/>
  <c r="AH129" i="79"/>
  <c r="AJ129" i="79"/>
  <c r="AH130" i="79"/>
  <c r="AJ130" i="79"/>
  <c r="AH131" i="79"/>
  <c r="AJ131" i="79"/>
  <c r="AH132" i="79"/>
  <c r="AJ132" i="79"/>
  <c r="AH133" i="79"/>
  <c r="AJ133" i="79"/>
  <c r="AH134" i="79"/>
  <c r="AJ134" i="79"/>
  <c r="AH135" i="79"/>
  <c r="AJ135" i="79"/>
  <c r="AH136" i="79"/>
  <c r="AJ136" i="79"/>
  <c r="AH137" i="79"/>
  <c r="AJ137" i="79"/>
  <c r="AH138" i="79"/>
  <c r="AJ138" i="79"/>
  <c r="AH139" i="79"/>
  <c r="AJ139" i="79"/>
  <c r="AH140" i="79"/>
  <c r="AJ140" i="79"/>
  <c r="AH141" i="79"/>
  <c r="AJ141" i="79"/>
  <c r="AH142" i="79"/>
  <c r="AJ142" i="79"/>
  <c r="AH143" i="79"/>
  <c r="AJ143" i="79"/>
  <c r="AH144" i="79"/>
  <c r="AJ144" i="79"/>
  <c r="AH145" i="79"/>
  <c r="AJ145" i="79"/>
  <c r="AH146" i="79"/>
  <c r="AJ146" i="79"/>
  <c r="AH147" i="79"/>
  <c r="AJ147" i="79"/>
  <c r="AH148" i="79"/>
  <c r="AJ148" i="79"/>
  <c r="AH149" i="79"/>
  <c r="AJ149" i="79"/>
  <c r="AH150" i="79"/>
  <c r="AJ150" i="79"/>
  <c r="AH151" i="79"/>
  <c r="AJ151" i="79"/>
  <c r="AH152" i="79"/>
  <c r="AJ152" i="79"/>
  <c r="AH153" i="79"/>
  <c r="AJ153" i="79"/>
  <c r="AH154" i="79"/>
  <c r="AJ154" i="79"/>
  <c r="AH155" i="79"/>
  <c r="AJ155" i="79"/>
  <c r="AH156" i="79"/>
  <c r="AJ156" i="79"/>
  <c r="AH157" i="79"/>
  <c r="AJ157" i="79"/>
  <c r="AH158" i="79"/>
  <c r="AJ158" i="79"/>
  <c r="AH159" i="79"/>
  <c r="AJ159" i="79"/>
  <c r="AH160" i="79"/>
  <c r="AJ160" i="79"/>
  <c r="AH161" i="79"/>
  <c r="AJ161" i="79"/>
  <c r="AH162" i="79"/>
  <c r="AJ162" i="79"/>
  <c r="AH163" i="79"/>
  <c r="AJ163" i="79"/>
  <c r="AH164" i="79"/>
  <c r="AJ164" i="79"/>
  <c r="AH165" i="79"/>
  <c r="AJ165" i="79"/>
  <c r="AH166" i="79"/>
  <c r="AJ166" i="79"/>
  <c r="AH167" i="79"/>
  <c r="AJ167" i="79"/>
  <c r="AH168" i="79"/>
  <c r="AJ168" i="79"/>
  <c r="AH169" i="79"/>
  <c r="AJ169" i="79"/>
  <c r="AH170" i="79"/>
  <c r="AJ170" i="79"/>
  <c r="AH171" i="79"/>
  <c r="AJ171" i="79"/>
  <c r="AH172" i="79"/>
  <c r="AJ172" i="79"/>
  <c r="AH173" i="79"/>
  <c r="AJ173" i="79"/>
  <c r="AH174" i="79"/>
  <c r="AJ174" i="79"/>
  <c r="AH175" i="79"/>
  <c r="AJ175" i="79"/>
  <c r="AH176" i="79"/>
  <c r="AJ176" i="79"/>
  <c r="AH177" i="79"/>
  <c r="AJ177" i="79"/>
  <c r="AH178" i="79"/>
  <c r="AJ178" i="79"/>
  <c r="AH179" i="79"/>
  <c r="AJ179" i="79"/>
  <c r="AH180" i="79"/>
  <c r="AJ180" i="79"/>
  <c r="AH181" i="79"/>
  <c r="AJ181" i="79"/>
  <c r="AH182" i="79"/>
  <c r="AJ182" i="79"/>
  <c r="AH183" i="79"/>
  <c r="AJ183" i="79"/>
  <c r="AH184" i="79"/>
  <c r="AJ184" i="79"/>
  <c r="AH185" i="79"/>
  <c r="AJ185" i="79"/>
  <c r="AH186" i="79"/>
  <c r="AJ186" i="79"/>
  <c r="AH187" i="79"/>
  <c r="AJ187" i="79"/>
  <c r="AH188" i="79"/>
  <c r="AJ188" i="79"/>
  <c r="AH189" i="79"/>
  <c r="AJ189" i="79"/>
  <c r="AH190" i="79"/>
  <c r="AJ190" i="79"/>
  <c r="AH191" i="79"/>
  <c r="AJ191" i="79"/>
  <c r="AH192" i="79"/>
  <c r="AJ192" i="79"/>
  <c r="AH193" i="79"/>
  <c r="AJ193" i="79"/>
  <c r="AH194" i="79"/>
  <c r="AJ194" i="79"/>
  <c r="AH195" i="79"/>
  <c r="AJ195" i="79"/>
  <c r="AH196" i="79"/>
  <c r="AJ196" i="79"/>
  <c r="AH197" i="79"/>
  <c r="AJ197" i="79"/>
  <c r="AH198" i="79"/>
  <c r="AJ198" i="79"/>
  <c r="AH199" i="79"/>
  <c r="AJ199" i="79"/>
  <c r="AH200" i="79"/>
  <c r="AJ200" i="79"/>
  <c r="AH201" i="79"/>
  <c r="AJ201" i="79"/>
  <c r="AH202" i="79"/>
  <c r="AJ202" i="79"/>
  <c r="AH203" i="79"/>
  <c r="AJ203" i="79"/>
  <c r="AH204" i="79"/>
  <c r="AJ204" i="79"/>
  <c r="AH205" i="79"/>
  <c r="AJ205" i="79"/>
  <c r="AH206" i="79"/>
  <c r="AJ206" i="79"/>
  <c r="AH207" i="79"/>
  <c r="AJ207" i="79"/>
  <c r="AH208" i="79"/>
  <c r="AJ208" i="79"/>
  <c r="AH209" i="79"/>
  <c r="AJ209" i="79"/>
  <c r="AH210" i="79"/>
  <c r="AJ210" i="79"/>
  <c r="AH211" i="79"/>
  <c r="AJ211" i="79"/>
  <c r="AH212" i="79"/>
  <c r="AJ212" i="79"/>
  <c r="AH213" i="79"/>
  <c r="AJ213" i="79"/>
  <c r="AH214" i="79"/>
  <c r="AJ214" i="79"/>
  <c r="AH215" i="79"/>
  <c r="AJ215" i="79"/>
  <c r="AH216" i="79"/>
  <c r="AJ216" i="79"/>
  <c r="AH217" i="79"/>
  <c r="AJ217" i="79"/>
  <c r="AH218" i="79"/>
  <c r="AJ218" i="79"/>
  <c r="AH219" i="79"/>
  <c r="AJ219" i="79"/>
  <c r="AH220" i="79"/>
  <c r="AJ220" i="79"/>
  <c r="AH221" i="79"/>
  <c r="AJ221" i="79"/>
  <c r="AH222" i="79"/>
  <c r="AJ222" i="79"/>
  <c r="AH223" i="79"/>
  <c r="AJ223" i="79"/>
  <c r="AH224" i="79"/>
  <c r="AJ224" i="79"/>
  <c r="AH225" i="79"/>
  <c r="AJ225" i="79"/>
  <c r="AH226" i="79"/>
  <c r="AJ226" i="79"/>
  <c r="AH227" i="79"/>
  <c r="AJ227" i="79"/>
  <c r="AH228" i="79"/>
  <c r="AJ228" i="79"/>
  <c r="AH229" i="79"/>
  <c r="AJ229" i="79"/>
  <c r="AH230" i="79"/>
  <c r="AJ230" i="79"/>
  <c r="AH231" i="79"/>
  <c r="AJ231" i="79"/>
  <c r="AH232" i="79"/>
  <c r="AJ232" i="79"/>
  <c r="AH233" i="79"/>
  <c r="AJ233" i="79"/>
  <c r="AH234" i="79"/>
  <c r="AJ234" i="79"/>
  <c r="AH235" i="79"/>
  <c r="AJ235" i="79"/>
  <c r="AH236" i="79"/>
  <c r="AJ236" i="79"/>
  <c r="AH237" i="79"/>
  <c r="AJ237" i="79"/>
  <c r="AH238" i="79"/>
  <c r="AJ238" i="79"/>
  <c r="AH239" i="79"/>
  <c r="AJ239" i="79"/>
  <c r="AH240" i="79"/>
  <c r="AJ240" i="79"/>
  <c r="AH241" i="79"/>
  <c r="AJ241" i="79"/>
  <c r="AH242" i="79"/>
  <c r="AJ242" i="79"/>
  <c r="AH243" i="79"/>
  <c r="AJ243" i="79"/>
  <c r="AH244" i="79"/>
  <c r="AJ244" i="79"/>
  <c r="AH245" i="79"/>
  <c r="AJ245" i="79"/>
  <c r="AH246" i="79"/>
  <c r="AJ246" i="79"/>
  <c r="AH247" i="79"/>
  <c r="AJ247" i="79"/>
  <c r="AH248" i="79"/>
  <c r="AJ248" i="79"/>
  <c r="AH249" i="79"/>
  <c r="AJ249" i="79"/>
  <c r="AH250" i="79"/>
  <c r="AJ250" i="79"/>
  <c r="AH251" i="79"/>
  <c r="AJ251" i="79"/>
  <c r="AH252" i="79"/>
  <c r="AJ252" i="79"/>
  <c r="AH253" i="79"/>
  <c r="AJ253" i="79"/>
  <c r="AH254" i="79"/>
  <c r="AJ254" i="79"/>
  <c r="AH255" i="79"/>
  <c r="AJ255" i="79"/>
  <c r="AH256" i="79"/>
  <c r="AJ256" i="79"/>
  <c r="AH257" i="79"/>
  <c r="AJ257" i="79"/>
  <c r="AH258" i="79"/>
  <c r="AJ258" i="79"/>
  <c r="AH259" i="79"/>
  <c r="AJ259" i="79"/>
  <c r="AH260" i="79"/>
  <c r="AJ260" i="79"/>
  <c r="AH261" i="79"/>
  <c r="AJ261" i="79"/>
  <c r="AH262" i="79"/>
  <c r="AJ262" i="79"/>
  <c r="AH263" i="79"/>
  <c r="AJ263" i="79"/>
  <c r="AH264" i="79"/>
  <c r="AJ264" i="79"/>
  <c r="AH265" i="79"/>
  <c r="AJ265" i="79"/>
  <c r="AH266" i="79"/>
  <c r="AJ266" i="79"/>
  <c r="AH267" i="79"/>
  <c r="AJ267" i="79"/>
  <c r="AH268" i="79"/>
  <c r="AJ268" i="79"/>
  <c r="AH269" i="79"/>
  <c r="AJ269" i="79"/>
  <c r="AH270" i="79"/>
  <c r="AJ270" i="79"/>
  <c r="AH271" i="79"/>
  <c r="AJ271" i="79"/>
  <c r="AH272" i="79"/>
  <c r="AJ272" i="79"/>
  <c r="AH273" i="79"/>
  <c r="AJ273" i="79"/>
  <c r="AH274" i="79"/>
  <c r="AJ274" i="79"/>
  <c r="AH275" i="79"/>
  <c r="AJ275" i="79"/>
  <c r="AH276" i="79"/>
  <c r="AJ276" i="79"/>
  <c r="AH277" i="79"/>
  <c r="AJ277" i="79"/>
  <c r="AH278" i="79"/>
  <c r="AJ278" i="79"/>
  <c r="AH279" i="79"/>
  <c r="AJ279" i="79"/>
  <c r="AH280" i="79"/>
  <c r="AJ280" i="79"/>
  <c r="AH281" i="79"/>
  <c r="AJ281" i="79"/>
  <c r="AH282" i="79"/>
  <c r="AJ282" i="79"/>
  <c r="AH283" i="79"/>
  <c r="AJ283" i="79"/>
  <c r="AH284" i="79"/>
  <c r="AJ284" i="79"/>
  <c r="AH285" i="79"/>
  <c r="AJ285" i="79"/>
  <c r="AH286" i="79"/>
  <c r="AJ286" i="79"/>
  <c r="AH287" i="79"/>
  <c r="AJ287" i="79"/>
  <c r="AH288" i="79"/>
  <c r="AJ288" i="79"/>
  <c r="AH289" i="79"/>
  <c r="AJ289" i="79"/>
  <c r="AH290" i="79"/>
  <c r="AJ290" i="79"/>
  <c r="AH291" i="79"/>
  <c r="AJ291" i="79"/>
  <c r="AH292" i="79"/>
  <c r="AJ292" i="79"/>
  <c r="AH293" i="79"/>
  <c r="AJ293" i="79"/>
  <c r="AH294" i="79"/>
  <c r="AJ294" i="79"/>
  <c r="AH295" i="79"/>
  <c r="AJ295" i="79"/>
  <c r="AH296" i="79"/>
  <c r="AJ296" i="79"/>
  <c r="AH297" i="79"/>
  <c r="AJ297" i="79"/>
  <c r="AH298" i="79"/>
  <c r="AJ298" i="79"/>
  <c r="AH299" i="79"/>
  <c r="AJ299" i="79"/>
  <c r="AH300" i="79"/>
  <c r="AJ300" i="79"/>
  <c r="AH301" i="79"/>
  <c r="AJ301" i="79"/>
  <c r="AH302" i="79"/>
  <c r="AJ302" i="79"/>
  <c r="AH303" i="79"/>
  <c r="AJ303" i="79"/>
  <c r="AH304" i="79"/>
  <c r="AJ304" i="79"/>
  <c r="AH305" i="79"/>
  <c r="AJ305" i="79"/>
  <c r="AH306" i="79"/>
  <c r="AJ306" i="79"/>
  <c r="AH307" i="79"/>
  <c r="AJ307" i="79"/>
  <c r="AH308" i="79"/>
  <c r="AJ308" i="79"/>
  <c r="AH309" i="79"/>
  <c r="AJ309" i="79"/>
  <c r="AH310" i="79"/>
  <c r="AJ310" i="79"/>
  <c r="AH311" i="79"/>
  <c r="AJ311" i="79"/>
  <c r="AH312" i="79"/>
  <c r="AJ312" i="79"/>
  <c r="AH313" i="79"/>
  <c r="AJ313" i="79"/>
  <c r="AH314" i="79"/>
  <c r="AJ314" i="79"/>
  <c r="AH315" i="79"/>
  <c r="AJ315" i="79"/>
  <c r="AH316" i="79"/>
  <c r="AJ316" i="79"/>
  <c r="AH317" i="79"/>
  <c r="AJ317" i="79"/>
  <c r="AH318" i="79"/>
  <c r="AJ318" i="79"/>
  <c r="AH319" i="79"/>
  <c r="AJ319" i="79"/>
  <c r="AH320" i="79"/>
  <c r="AJ320" i="79"/>
  <c r="AH321" i="79"/>
  <c r="AJ321" i="79"/>
  <c r="AH322" i="79"/>
  <c r="AJ322" i="79"/>
  <c r="AH323" i="79"/>
  <c r="AJ323" i="79"/>
  <c r="AH324" i="79"/>
  <c r="AJ324" i="79"/>
  <c r="AH325" i="79"/>
  <c r="AJ325" i="79"/>
  <c r="AH326" i="79"/>
  <c r="AJ326" i="79"/>
  <c r="AH327" i="79"/>
  <c r="AJ327" i="79"/>
  <c r="AH328" i="79"/>
  <c r="AJ328" i="79"/>
  <c r="AH329" i="79"/>
  <c r="AJ329" i="79"/>
  <c r="AH330" i="79"/>
  <c r="AJ330" i="79"/>
  <c r="AH331" i="79"/>
  <c r="AJ331" i="79"/>
  <c r="AH332" i="79"/>
  <c r="AJ332" i="79"/>
  <c r="AH333" i="79"/>
  <c r="AJ333" i="79"/>
  <c r="AH334" i="79"/>
  <c r="AJ334" i="79"/>
  <c r="AH335" i="79"/>
  <c r="AJ335" i="79"/>
  <c r="AH336" i="79"/>
  <c r="AJ336" i="79"/>
  <c r="AH337" i="79"/>
  <c r="AJ337" i="79"/>
  <c r="AH338" i="79"/>
  <c r="AJ338" i="79"/>
  <c r="AH339" i="79"/>
  <c r="AJ339" i="79"/>
  <c r="AH340" i="79"/>
  <c r="AJ340" i="79"/>
  <c r="AH341" i="79"/>
  <c r="AJ341" i="79"/>
  <c r="AH342" i="79"/>
  <c r="AJ342" i="79"/>
  <c r="AH343" i="79"/>
  <c r="AJ343" i="79"/>
  <c r="AH344" i="79"/>
  <c r="AJ344" i="79"/>
  <c r="AH345" i="79"/>
  <c r="AJ345" i="79"/>
  <c r="AH346" i="79"/>
  <c r="AJ346" i="79"/>
  <c r="AH347" i="79"/>
  <c r="AJ347" i="79"/>
  <c r="AH348" i="79"/>
  <c r="AJ348" i="79"/>
  <c r="AH349" i="79"/>
  <c r="AJ349" i="79"/>
  <c r="AH350" i="79"/>
  <c r="AJ350" i="79"/>
  <c r="AH351" i="79"/>
  <c r="AJ351" i="79"/>
  <c r="AH352" i="79"/>
  <c r="AJ352" i="79"/>
  <c r="AH353" i="79"/>
  <c r="AJ353" i="79"/>
  <c r="AH354" i="79"/>
  <c r="AJ354" i="79"/>
  <c r="AH355" i="79"/>
  <c r="AJ355" i="79"/>
  <c r="AH356" i="79"/>
  <c r="AJ356" i="79"/>
  <c r="AH357" i="79"/>
  <c r="AJ357" i="79"/>
  <c r="AH358" i="79"/>
  <c r="AJ358" i="79"/>
  <c r="AH359" i="79"/>
  <c r="AJ359" i="79"/>
  <c r="AH360" i="79"/>
  <c r="AJ360" i="79"/>
  <c r="AH361" i="79"/>
  <c r="AJ361" i="79"/>
  <c r="AH362" i="79"/>
  <c r="AJ362" i="79"/>
  <c r="AH363" i="79"/>
  <c r="AJ363" i="79"/>
  <c r="AH364" i="79"/>
  <c r="AJ364" i="79"/>
  <c r="AH365" i="79"/>
  <c r="AJ365" i="79"/>
  <c r="AH366" i="79"/>
  <c r="AJ366" i="79"/>
  <c r="AH367" i="79"/>
  <c r="AJ367" i="79"/>
  <c r="AH368" i="79"/>
  <c r="AJ368" i="79"/>
  <c r="AH369" i="79"/>
  <c r="AJ369" i="79"/>
  <c r="AH370" i="79"/>
  <c r="AJ370" i="79"/>
  <c r="AH371" i="79"/>
  <c r="AJ371" i="79"/>
  <c r="AH372" i="79"/>
  <c r="AJ372" i="79"/>
  <c r="AH373" i="79"/>
  <c r="AJ373" i="79"/>
  <c r="AH374" i="79"/>
  <c r="AJ374" i="79"/>
  <c r="AH375" i="79"/>
  <c r="AJ375" i="79"/>
  <c r="AH376" i="79"/>
  <c r="AJ376" i="79"/>
  <c r="AH377" i="79"/>
  <c r="AJ377" i="79"/>
  <c r="AH378" i="79"/>
  <c r="AJ378" i="79"/>
  <c r="AH379" i="79"/>
  <c r="AJ379" i="79"/>
  <c r="AH380" i="79"/>
  <c r="AJ380" i="79"/>
  <c r="AH381" i="79"/>
  <c r="AJ381" i="79"/>
  <c r="AH382" i="79"/>
  <c r="AJ382" i="79"/>
  <c r="AH383" i="79"/>
  <c r="AJ383" i="79"/>
  <c r="AH384" i="79"/>
  <c r="AJ384" i="79"/>
  <c r="AH385" i="79"/>
  <c r="AJ385" i="79"/>
  <c r="AH386" i="79"/>
  <c r="AJ386" i="79"/>
  <c r="AH387" i="79"/>
  <c r="AJ387" i="79"/>
  <c r="AH388" i="79"/>
  <c r="AJ388" i="79"/>
  <c r="AH389" i="79"/>
  <c r="AJ389" i="79"/>
  <c r="AH390" i="79"/>
  <c r="AJ390" i="79"/>
  <c r="AH391" i="79"/>
  <c r="AJ391" i="79"/>
  <c r="AH392" i="79"/>
  <c r="AJ392" i="79"/>
  <c r="AH393" i="79"/>
  <c r="AJ393" i="79"/>
  <c r="AH394" i="79"/>
  <c r="AJ394" i="79"/>
  <c r="AH395" i="79"/>
  <c r="AJ395" i="79"/>
  <c r="AH396" i="79"/>
  <c r="AJ396" i="79"/>
  <c r="AH397" i="79"/>
  <c r="AJ397" i="79"/>
  <c r="AH398" i="79"/>
  <c r="AJ398" i="79"/>
  <c r="AH399" i="79"/>
  <c r="AJ399" i="79"/>
  <c r="AH400" i="79"/>
  <c r="AJ400" i="79"/>
  <c r="AH401" i="79"/>
  <c r="AJ401" i="79"/>
  <c r="AH402" i="79"/>
  <c r="AJ402" i="79"/>
  <c r="AH403" i="79"/>
  <c r="AJ403" i="79"/>
  <c r="AH404" i="79"/>
  <c r="AJ404" i="79"/>
  <c r="AH405" i="79"/>
  <c r="AJ405" i="79"/>
  <c r="AH406" i="79"/>
  <c r="AJ406" i="79"/>
  <c r="AH407" i="79"/>
  <c r="AJ407" i="79"/>
  <c r="AH408" i="79"/>
  <c r="AJ408" i="79"/>
  <c r="AH409" i="79"/>
  <c r="AJ409" i="79"/>
  <c r="AH410" i="79"/>
  <c r="AJ410" i="79"/>
  <c r="AH411" i="79"/>
  <c r="AJ411" i="79"/>
  <c r="AH412" i="79"/>
  <c r="AJ412" i="79"/>
  <c r="AH413" i="79"/>
  <c r="AJ413" i="79"/>
  <c r="AH414" i="79"/>
  <c r="AJ414" i="79"/>
  <c r="AH415" i="79"/>
  <c r="AJ415" i="79"/>
  <c r="AH416" i="79"/>
  <c r="AJ416" i="79"/>
  <c r="AH417" i="79"/>
  <c r="AJ417" i="79"/>
  <c r="AH418" i="79"/>
  <c r="AJ418" i="79"/>
  <c r="AH419" i="79"/>
  <c r="AJ419" i="79"/>
  <c r="AH420" i="79"/>
  <c r="AJ420" i="79"/>
  <c r="AH421" i="79"/>
  <c r="AJ421" i="79"/>
  <c r="AH422" i="79"/>
  <c r="AJ422" i="79"/>
  <c r="AH423" i="79"/>
  <c r="AJ423" i="79"/>
  <c r="AH424" i="79"/>
  <c r="AJ424" i="79"/>
  <c r="AH425" i="79"/>
  <c r="AJ425" i="79"/>
  <c r="AH426" i="79"/>
  <c r="AJ426" i="79"/>
  <c r="AH427" i="79"/>
  <c r="AJ427" i="79"/>
  <c r="AH428" i="79"/>
  <c r="AJ428" i="79"/>
  <c r="AH429" i="79"/>
  <c r="AJ429" i="79"/>
  <c r="AH430" i="79"/>
  <c r="AJ430" i="79"/>
  <c r="AH431" i="79"/>
  <c r="AJ431" i="79"/>
  <c r="AH432" i="79"/>
  <c r="AJ432" i="79"/>
  <c r="AH433" i="79"/>
  <c r="AJ433" i="79"/>
  <c r="AH434" i="79"/>
  <c r="AJ434" i="79"/>
  <c r="AH435" i="79"/>
  <c r="AJ435" i="79"/>
  <c r="AH436" i="79"/>
  <c r="AJ436" i="79"/>
  <c r="AH437" i="79"/>
  <c r="AJ437" i="79"/>
  <c r="AH438" i="79"/>
  <c r="AJ438" i="79"/>
  <c r="AH439" i="79"/>
  <c r="AJ439" i="79"/>
  <c r="AH440" i="79"/>
  <c r="AJ440" i="79"/>
  <c r="AH441" i="79"/>
  <c r="AJ441" i="79"/>
  <c r="AH442" i="79"/>
  <c r="AJ442" i="79"/>
  <c r="AH443" i="79"/>
  <c r="AJ443" i="79"/>
  <c r="AH444" i="79"/>
  <c r="AJ444" i="79"/>
  <c r="AH445" i="79"/>
  <c r="AJ445" i="79"/>
  <c r="AH446" i="79"/>
  <c r="AJ446" i="79"/>
  <c r="AH447" i="79"/>
  <c r="AJ447" i="79"/>
  <c r="AH448" i="79"/>
  <c r="AJ448" i="79"/>
  <c r="AH449" i="79"/>
  <c r="AJ449" i="79"/>
  <c r="AH450" i="79"/>
  <c r="AJ450" i="79"/>
  <c r="AH451" i="79"/>
  <c r="AJ451" i="79"/>
  <c r="AH452" i="79"/>
  <c r="AJ452" i="79"/>
  <c r="AH453" i="79"/>
  <c r="AJ453" i="79"/>
  <c r="AH454" i="79"/>
  <c r="AJ454" i="79"/>
  <c r="AH455" i="79"/>
  <c r="AJ455" i="79"/>
  <c r="AH456" i="79"/>
  <c r="AJ456" i="79"/>
  <c r="AH457" i="79"/>
  <c r="AJ457" i="79"/>
  <c r="AH458" i="79"/>
  <c r="AJ458" i="79"/>
  <c r="AH459" i="79"/>
  <c r="AJ459" i="79"/>
  <c r="AH460" i="79"/>
  <c r="AJ460" i="79"/>
  <c r="AH461" i="79"/>
  <c r="AJ461" i="79"/>
  <c r="AH462" i="79"/>
  <c r="AJ462" i="79"/>
  <c r="AH463" i="79"/>
  <c r="AJ463" i="79"/>
  <c r="AH464" i="79"/>
  <c r="AJ464" i="79"/>
  <c r="AH465" i="79"/>
  <c r="AJ465" i="79"/>
  <c r="AH466" i="79"/>
  <c r="AJ466" i="79"/>
  <c r="AH467" i="79"/>
  <c r="AJ467" i="79"/>
  <c r="AH468" i="79"/>
  <c r="AJ468" i="79"/>
  <c r="AH469" i="79"/>
  <c r="AJ469" i="79"/>
  <c r="AH470" i="79"/>
  <c r="AJ470" i="79"/>
  <c r="AH471" i="79"/>
  <c r="AJ471" i="79"/>
  <c r="AH472" i="79"/>
  <c r="AJ472" i="79"/>
  <c r="AH473" i="79"/>
  <c r="AJ473" i="79"/>
  <c r="AH474" i="79"/>
  <c r="AJ474" i="79"/>
  <c r="AH475" i="79"/>
  <c r="AJ475" i="79"/>
  <c r="AH476" i="79"/>
  <c r="AJ476" i="79"/>
  <c r="AH477" i="79"/>
  <c r="AJ477" i="79"/>
  <c r="AH478" i="79"/>
  <c r="AJ478" i="79"/>
  <c r="AH479" i="79"/>
  <c r="AJ479" i="79"/>
  <c r="AH480" i="79"/>
  <c r="AJ480" i="79"/>
  <c r="AH481" i="79"/>
  <c r="AJ481" i="79"/>
  <c r="AH482" i="79"/>
  <c r="AJ482" i="79"/>
  <c r="AH483" i="79"/>
  <c r="AJ483" i="79"/>
  <c r="AH484" i="79"/>
  <c r="AJ484" i="79"/>
  <c r="AH485" i="79"/>
  <c r="AJ485" i="79"/>
  <c r="AH486" i="79"/>
  <c r="AJ486" i="79"/>
  <c r="AH487" i="79"/>
  <c r="AJ487" i="79"/>
  <c r="AH488" i="79"/>
  <c r="AJ488" i="79"/>
  <c r="AH489" i="79"/>
  <c r="AJ489" i="79"/>
  <c r="AH490" i="79"/>
  <c r="AJ490" i="79"/>
  <c r="AH491" i="79"/>
  <c r="AJ491" i="79"/>
  <c r="AH492" i="79"/>
  <c r="AJ492" i="79"/>
  <c r="AH493" i="79"/>
  <c r="AJ493" i="79"/>
  <c r="AH494" i="79"/>
  <c r="AJ494" i="79"/>
  <c r="AH495" i="79"/>
  <c r="AJ495" i="79"/>
  <c r="AH496" i="79"/>
  <c r="AJ496" i="79"/>
  <c r="AH497" i="79"/>
  <c r="AJ497" i="79"/>
  <c r="AH498" i="79"/>
  <c r="AJ498" i="79"/>
  <c r="AH499" i="79"/>
  <c r="AJ499" i="79"/>
  <c r="AH500" i="79"/>
  <c r="AJ500" i="79"/>
  <c r="AH501" i="79"/>
  <c r="AJ501" i="79"/>
  <c r="AH502" i="79"/>
  <c r="AJ502" i="79"/>
  <c r="AH503" i="79"/>
  <c r="AJ503" i="79"/>
  <c r="AH504" i="79"/>
  <c r="AJ504" i="79"/>
  <c r="AH505" i="79"/>
  <c r="AJ505" i="79"/>
  <c r="AH506" i="79"/>
  <c r="AJ506" i="79"/>
  <c r="AH507" i="79"/>
  <c r="AJ507" i="79"/>
  <c r="AH508" i="79"/>
  <c r="AJ508" i="79"/>
  <c r="AH509" i="79"/>
  <c r="AJ509" i="79"/>
  <c r="AH510" i="79"/>
  <c r="AJ510" i="79"/>
  <c r="B177" i="79"/>
  <c r="C177" i="79"/>
  <c r="D177" i="79"/>
  <c r="E177" i="79"/>
  <c r="F177" i="79"/>
  <c r="G177" i="79"/>
  <c r="L177" i="79" s="1"/>
  <c r="I177" i="79"/>
  <c r="J177" i="79"/>
  <c r="B178" i="79"/>
  <c r="C178" i="79"/>
  <c r="D178" i="79"/>
  <c r="E178" i="79"/>
  <c r="F178" i="79"/>
  <c r="G178" i="79"/>
  <c r="I178" i="79"/>
  <c r="J178" i="79"/>
  <c r="B179" i="79"/>
  <c r="C179" i="79"/>
  <c r="D179" i="79"/>
  <c r="E179" i="79"/>
  <c r="F179" i="79"/>
  <c r="G179" i="79"/>
  <c r="I179" i="79"/>
  <c r="J179" i="79"/>
  <c r="B180" i="79"/>
  <c r="C180" i="79"/>
  <c r="D180" i="79"/>
  <c r="E180" i="79"/>
  <c r="F180" i="79"/>
  <c r="G180" i="79"/>
  <c r="I180" i="79"/>
  <c r="J180" i="79"/>
  <c r="B181" i="79"/>
  <c r="C181" i="79"/>
  <c r="D181" i="79"/>
  <c r="E181" i="79"/>
  <c r="F181" i="79"/>
  <c r="G181" i="79"/>
  <c r="I181" i="79"/>
  <c r="J181" i="79"/>
  <c r="B182" i="79"/>
  <c r="C182" i="79"/>
  <c r="D182" i="79"/>
  <c r="E182" i="79"/>
  <c r="F182" i="79"/>
  <c r="G182" i="79"/>
  <c r="L182" i="79" s="1"/>
  <c r="I182" i="79"/>
  <c r="J182" i="79"/>
  <c r="B183" i="79"/>
  <c r="C183" i="79"/>
  <c r="D183" i="79"/>
  <c r="E183" i="79"/>
  <c r="F183" i="79"/>
  <c r="G183" i="79"/>
  <c r="I183" i="79"/>
  <c r="J183" i="79"/>
  <c r="B184" i="79"/>
  <c r="C184" i="79"/>
  <c r="D184" i="79"/>
  <c r="E184" i="79"/>
  <c r="F184" i="79"/>
  <c r="G184" i="79"/>
  <c r="I184" i="79"/>
  <c r="J184" i="79"/>
  <c r="B185" i="79"/>
  <c r="C185" i="79"/>
  <c r="D185" i="79"/>
  <c r="E185" i="79"/>
  <c r="F185" i="79"/>
  <c r="G185" i="79"/>
  <c r="I185" i="79"/>
  <c r="J185" i="79"/>
  <c r="B186" i="79"/>
  <c r="C186" i="79"/>
  <c r="D186" i="79"/>
  <c r="E186" i="79"/>
  <c r="F186" i="79"/>
  <c r="G186" i="79"/>
  <c r="I186" i="79"/>
  <c r="J186" i="79"/>
  <c r="B187" i="79"/>
  <c r="C187" i="79"/>
  <c r="D187" i="79"/>
  <c r="E187" i="79"/>
  <c r="F187" i="79"/>
  <c r="G187" i="79"/>
  <c r="I187" i="79"/>
  <c r="J187" i="79"/>
  <c r="B188" i="79"/>
  <c r="C188" i="79"/>
  <c r="D188" i="79"/>
  <c r="E188" i="79"/>
  <c r="F188" i="79"/>
  <c r="G188" i="79"/>
  <c r="I188" i="79"/>
  <c r="J188" i="79"/>
  <c r="B189" i="79"/>
  <c r="C189" i="79"/>
  <c r="D189" i="79"/>
  <c r="E189" i="79"/>
  <c r="F189" i="79"/>
  <c r="G189" i="79"/>
  <c r="I189" i="79"/>
  <c r="J189" i="79"/>
  <c r="B190" i="79"/>
  <c r="C190" i="79"/>
  <c r="D190" i="79"/>
  <c r="E190" i="79"/>
  <c r="F190" i="79"/>
  <c r="G190" i="79"/>
  <c r="I190" i="79"/>
  <c r="J190" i="79"/>
  <c r="B191" i="79"/>
  <c r="C191" i="79"/>
  <c r="D191" i="79"/>
  <c r="E191" i="79"/>
  <c r="F191" i="79"/>
  <c r="G191" i="79"/>
  <c r="I191" i="79"/>
  <c r="J191" i="79"/>
  <c r="B192" i="79"/>
  <c r="C192" i="79"/>
  <c r="D192" i="79"/>
  <c r="E192" i="79"/>
  <c r="F192" i="79"/>
  <c r="G192" i="79"/>
  <c r="I192" i="79"/>
  <c r="J192" i="79"/>
  <c r="B193" i="79"/>
  <c r="C193" i="79"/>
  <c r="D193" i="79"/>
  <c r="E193" i="79"/>
  <c r="F193" i="79"/>
  <c r="G193" i="79"/>
  <c r="I193" i="79"/>
  <c r="J193" i="79"/>
  <c r="B194" i="79"/>
  <c r="C194" i="79"/>
  <c r="D194" i="79"/>
  <c r="E194" i="79"/>
  <c r="F194" i="79"/>
  <c r="G194" i="79"/>
  <c r="L194" i="79" s="1"/>
  <c r="I194" i="79"/>
  <c r="J194" i="79"/>
  <c r="B195" i="79"/>
  <c r="C195" i="79"/>
  <c r="D195" i="79"/>
  <c r="E195" i="79"/>
  <c r="F195" i="79"/>
  <c r="G195" i="79"/>
  <c r="I195" i="79"/>
  <c r="J195" i="79"/>
  <c r="B196" i="79"/>
  <c r="C196" i="79"/>
  <c r="D196" i="79"/>
  <c r="E196" i="79"/>
  <c r="F196" i="79"/>
  <c r="G196" i="79"/>
  <c r="I196" i="79"/>
  <c r="J196" i="79"/>
  <c r="B197" i="79"/>
  <c r="C197" i="79"/>
  <c r="D197" i="79"/>
  <c r="E197" i="79"/>
  <c r="F197" i="79"/>
  <c r="G197" i="79"/>
  <c r="I197" i="79"/>
  <c r="J197" i="79"/>
  <c r="B198" i="79"/>
  <c r="C198" i="79"/>
  <c r="D198" i="79"/>
  <c r="E198" i="79"/>
  <c r="F198" i="79"/>
  <c r="G198" i="79"/>
  <c r="L198" i="79" s="1"/>
  <c r="I198" i="79"/>
  <c r="J198" i="79"/>
  <c r="B199" i="79"/>
  <c r="C199" i="79"/>
  <c r="D199" i="79"/>
  <c r="E199" i="79"/>
  <c r="F199" i="79"/>
  <c r="G199" i="79"/>
  <c r="I199" i="79"/>
  <c r="J199" i="79"/>
  <c r="B200" i="79"/>
  <c r="C200" i="79"/>
  <c r="D200" i="79"/>
  <c r="E200" i="79"/>
  <c r="F200" i="79"/>
  <c r="G200" i="79"/>
  <c r="I200" i="79"/>
  <c r="J200" i="79"/>
  <c r="B201" i="79"/>
  <c r="C201" i="79"/>
  <c r="D201" i="79"/>
  <c r="E201" i="79"/>
  <c r="F201" i="79"/>
  <c r="G201" i="79"/>
  <c r="I201" i="79"/>
  <c r="J201" i="79"/>
  <c r="B202" i="79"/>
  <c r="C202" i="79"/>
  <c r="D202" i="79"/>
  <c r="E202" i="79"/>
  <c r="F202" i="79"/>
  <c r="G202" i="79"/>
  <c r="L202" i="79" s="1"/>
  <c r="I202" i="79"/>
  <c r="J202" i="79"/>
  <c r="B203" i="79"/>
  <c r="C203" i="79"/>
  <c r="D203" i="79"/>
  <c r="E203" i="79"/>
  <c r="F203" i="79"/>
  <c r="G203" i="79"/>
  <c r="I203" i="79"/>
  <c r="J203" i="79"/>
  <c r="B204" i="79"/>
  <c r="C204" i="79"/>
  <c r="D204" i="79"/>
  <c r="E204" i="79"/>
  <c r="F204" i="79"/>
  <c r="G204" i="79"/>
  <c r="I204" i="79"/>
  <c r="J204" i="79"/>
  <c r="B205" i="79"/>
  <c r="C205" i="79"/>
  <c r="D205" i="79"/>
  <c r="E205" i="79"/>
  <c r="F205" i="79"/>
  <c r="G205" i="79"/>
  <c r="I205" i="79"/>
  <c r="J205" i="79"/>
  <c r="B206" i="79"/>
  <c r="C206" i="79"/>
  <c r="D206" i="79"/>
  <c r="E206" i="79"/>
  <c r="F206" i="79"/>
  <c r="G206" i="79"/>
  <c r="I206" i="79"/>
  <c r="J206" i="79"/>
  <c r="B207" i="79"/>
  <c r="C207" i="79"/>
  <c r="D207" i="79"/>
  <c r="E207" i="79"/>
  <c r="F207" i="79"/>
  <c r="G207" i="79"/>
  <c r="I207" i="79"/>
  <c r="J207" i="79"/>
  <c r="B208" i="79"/>
  <c r="C208" i="79"/>
  <c r="D208" i="79"/>
  <c r="E208" i="79"/>
  <c r="F208" i="79"/>
  <c r="G208" i="79"/>
  <c r="L208" i="79" s="1"/>
  <c r="I208" i="79"/>
  <c r="J208" i="79"/>
  <c r="B209" i="79"/>
  <c r="C209" i="79"/>
  <c r="D209" i="79"/>
  <c r="E209" i="79"/>
  <c r="F209" i="79"/>
  <c r="G209" i="79"/>
  <c r="I209" i="79"/>
  <c r="J209" i="79"/>
  <c r="B210" i="79"/>
  <c r="C210" i="79"/>
  <c r="D210" i="79"/>
  <c r="E210" i="79"/>
  <c r="F210" i="79"/>
  <c r="G210" i="79"/>
  <c r="I210" i="79"/>
  <c r="J210" i="79"/>
  <c r="B211" i="79"/>
  <c r="C211" i="79"/>
  <c r="D211" i="79"/>
  <c r="E211" i="79"/>
  <c r="F211" i="79"/>
  <c r="G211" i="79"/>
  <c r="I211" i="79"/>
  <c r="J211" i="79"/>
  <c r="B212" i="79"/>
  <c r="C212" i="79"/>
  <c r="D212" i="79"/>
  <c r="E212" i="79"/>
  <c r="F212" i="79"/>
  <c r="G212" i="79"/>
  <c r="I212" i="79"/>
  <c r="J212" i="79"/>
  <c r="B213" i="79"/>
  <c r="C213" i="79"/>
  <c r="D213" i="79"/>
  <c r="E213" i="79"/>
  <c r="F213" i="79"/>
  <c r="G213" i="79"/>
  <c r="I213" i="79"/>
  <c r="J213" i="79"/>
  <c r="B214" i="79"/>
  <c r="C214" i="79"/>
  <c r="D214" i="79"/>
  <c r="E214" i="79"/>
  <c r="F214" i="79"/>
  <c r="G214" i="79"/>
  <c r="I214" i="79"/>
  <c r="J214" i="79"/>
  <c r="B215" i="79"/>
  <c r="C215" i="79"/>
  <c r="D215" i="79"/>
  <c r="E215" i="79"/>
  <c r="F215" i="79"/>
  <c r="G215" i="79"/>
  <c r="I215" i="79"/>
  <c r="J215" i="79"/>
  <c r="B216" i="79"/>
  <c r="C216" i="79"/>
  <c r="D216" i="79"/>
  <c r="E216" i="79"/>
  <c r="F216" i="79"/>
  <c r="G216" i="79"/>
  <c r="I216" i="79"/>
  <c r="J216" i="79"/>
  <c r="B217" i="79"/>
  <c r="C217" i="79"/>
  <c r="D217" i="79"/>
  <c r="E217" i="79"/>
  <c r="F217" i="79"/>
  <c r="G217" i="79"/>
  <c r="I217" i="79"/>
  <c r="J217" i="79"/>
  <c r="B218" i="79"/>
  <c r="C218" i="79"/>
  <c r="D218" i="79"/>
  <c r="E218" i="79"/>
  <c r="F218" i="79"/>
  <c r="G218" i="79"/>
  <c r="I218" i="79"/>
  <c r="J218" i="79"/>
  <c r="B219" i="79"/>
  <c r="C219" i="79"/>
  <c r="D219" i="79"/>
  <c r="E219" i="79"/>
  <c r="F219" i="79"/>
  <c r="G219" i="79"/>
  <c r="I219" i="79"/>
  <c r="J219" i="79"/>
  <c r="B220" i="79"/>
  <c r="C220" i="79"/>
  <c r="D220" i="79"/>
  <c r="E220" i="79"/>
  <c r="F220" i="79"/>
  <c r="G220" i="79"/>
  <c r="L220" i="79" s="1"/>
  <c r="I220" i="79"/>
  <c r="J220" i="79"/>
  <c r="B221" i="79"/>
  <c r="C221" i="79"/>
  <c r="D221" i="79"/>
  <c r="E221" i="79"/>
  <c r="F221" i="79"/>
  <c r="G221" i="79"/>
  <c r="L221" i="79" s="1"/>
  <c r="I221" i="79"/>
  <c r="J221" i="79"/>
  <c r="B222" i="79"/>
  <c r="C222" i="79"/>
  <c r="D222" i="79"/>
  <c r="E222" i="79"/>
  <c r="F222" i="79"/>
  <c r="G222" i="79"/>
  <c r="I222" i="79"/>
  <c r="J222" i="79"/>
  <c r="B223" i="79"/>
  <c r="C223" i="79"/>
  <c r="D223" i="79"/>
  <c r="E223" i="79"/>
  <c r="F223" i="79"/>
  <c r="G223" i="79"/>
  <c r="I223" i="79"/>
  <c r="J223" i="79"/>
  <c r="B224" i="79"/>
  <c r="C224" i="79"/>
  <c r="D224" i="79"/>
  <c r="E224" i="79"/>
  <c r="F224" i="79"/>
  <c r="G224" i="79"/>
  <c r="I224" i="79"/>
  <c r="J224" i="79"/>
  <c r="B225" i="79"/>
  <c r="C225" i="79"/>
  <c r="D225" i="79"/>
  <c r="E225" i="79"/>
  <c r="F225" i="79"/>
  <c r="G225" i="79"/>
  <c r="I225" i="79"/>
  <c r="J225" i="79"/>
  <c r="B226" i="79"/>
  <c r="C226" i="79"/>
  <c r="D226" i="79"/>
  <c r="E226" i="79"/>
  <c r="F226" i="79"/>
  <c r="G226" i="79"/>
  <c r="I226" i="79"/>
  <c r="J226" i="79"/>
  <c r="B227" i="79"/>
  <c r="C227" i="79"/>
  <c r="D227" i="79"/>
  <c r="E227" i="79"/>
  <c r="F227" i="79"/>
  <c r="G227" i="79"/>
  <c r="I227" i="79"/>
  <c r="J227" i="79"/>
  <c r="B228" i="79"/>
  <c r="C228" i="79"/>
  <c r="D228" i="79"/>
  <c r="E228" i="79"/>
  <c r="F228" i="79"/>
  <c r="G228" i="79"/>
  <c r="I228" i="79"/>
  <c r="J228" i="79"/>
  <c r="B229" i="79"/>
  <c r="C229" i="79"/>
  <c r="D229" i="79"/>
  <c r="E229" i="79"/>
  <c r="F229" i="79"/>
  <c r="G229" i="79"/>
  <c r="I229" i="79"/>
  <c r="J229" i="79"/>
  <c r="B230" i="79"/>
  <c r="C230" i="79"/>
  <c r="D230" i="79"/>
  <c r="E230" i="79"/>
  <c r="F230" i="79"/>
  <c r="G230" i="79"/>
  <c r="I230" i="79"/>
  <c r="J230" i="79"/>
  <c r="B231" i="79"/>
  <c r="C231" i="79"/>
  <c r="D231" i="79"/>
  <c r="E231" i="79"/>
  <c r="F231" i="79"/>
  <c r="G231" i="79"/>
  <c r="I231" i="79"/>
  <c r="J231" i="79"/>
  <c r="B232" i="79"/>
  <c r="C232" i="79"/>
  <c r="D232" i="79"/>
  <c r="E232" i="79"/>
  <c r="F232" i="79"/>
  <c r="G232" i="79"/>
  <c r="I232" i="79"/>
  <c r="J232" i="79"/>
  <c r="B233" i="79"/>
  <c r="C233" i="79"/>
  <c r="D233" i="79"/>
  <c r="E233" i="79"/>
  <c r="F233" i="79"/>
  <c r="G233" i="79"/>
  <c r="I233" i="79"/>
  <c r="J233" i="79"/>
  <c r="B234" i="79"/>
  <c r="C234" i="79"/>
  <c r="D234" i="79"/>
  <c r="E234" i="79"/>
  <c r="F234" i="79"/>
  <c r="G234" i="79"/>
  <c r="I234" i="79"/>
  <c r="J234" i="79"/>
  <c r="B235" i="79"/>
  <c r="C235" i="79"/>
  <c r="D235" i="79"/>
  <c r="E235" i="79"/>
  <c r="F235" i="79"/>
  <c r="G235" i="79"/>
  <c r="I235" i="79"/>
  <c r="J235" i="79"/>
  <c r="B236" i="79"/>
  <c r="C236" i="79"/>
  <c r="D236" i="79"/>
  <c r="E236" i="79"/>
  <c r="F236" i="79"/>
  <c r="G236" i="79"/>
  <c r="I236" i="79"/>
  <c r="J236" i="79"/>
  <c r="B237" i="79"/>
  <c r="C237" i="79"/>
  <c r="D237" i="79"/>
  <c r="E237" i="79"/>
  <c r="F237" i="79"/>
  <c r="G237" i="79"/>
  <c r="L237" i="79" s="1"/>
  <c r="I237" i="79"/>
  <c r="J237" i="79"/>
  <c r="B238" i="79"/>
  <c r="C238" i="79"/>
  <c r="D238" i="79"/>
  <c r="E238" i="79"/>
  <c r="F238" i="79"/>
  <c r="G238" i="79"/>
  <c r="I238" i="79"/>
  <c r="J238" i="79"/>
  <c r="B239" i="79"/>
  <c r="C239" i="79"/>
  <c r="D239" i="79"/>
  <c r="E239" i="79"/>
  <c r="F239" i="79"/>
  <c r="G239" i="79"/>
  <c r="I239" i="79"/>
  <c r="J239" i="79"/>
  <c r="B240" i="79"/>
  <c r="C240" i="79"/>
  <c r="D240" i="79"/>
  <c r="E240" i="79"/>
  <c r="F240" i="79"/>
  <c r="G240" i="79"/>
  <c r="I240" i="79"/>
  <c r="J240" i="79"/>
  <c r="B241" i="79"/>
  <c r="C241" i="79"/>
  <c r="D241" i="79"/>
  <c r="E241" i="79"/>
  <c r="F241" i="79"/>
  <c r="G241" i="79"/>
  <c r="L241" i="79" s="1"/>
  <c r="I241" i="79"/>
  <c r="J241" i="79"/>
  <c r="B242" i="79"/>
  <c r="C242" i="79"/>
  <c r="D242" i="79"/>
  <c r="E242" i="79"/>
  <c r="F242" i="79"/>
  <c r="G242" i="79"/>
  <c r="I242" i="79"/>
  <c r="J242" i="79"/>
  <c r="B243" i="79"/>
  <c r="C243" i="79"/>
  <c r="D243" i="79"/>
  <c r="E243" i="79"/>
  <c r="F243" i="79"/>
  <c r="G243" i="79"/>
  <c r="I243" i="79"/>
  <c r="J243" i="79"/>
  <c r="B244" i="79"/>
  <c r="C244" i="79"/>
  <c r="D244" i="79"/>
  <c r="E244" i="79"/>
  <c r="F244" i="79"/>
  <c r="G244" i="79"/>
  <c r="I244" i="79"/>
  <c r="J244" i="79"/>
  <c r="B245" i="79"/>
  <c r="C245" i="79"/>
  <c r="D245" i="79"/>
  <c r="E245" i="79"/>
  <c r="F245" i="79"/>
  <c r="G245" i="79"/>
  <c r="I245" i="79"/>
  <c r="J245" i="79"/>
  <c r="B246" i="79"/>
  <c r="C246" i="79"/>
  <c r="D246" i="79"/>
  <c r="E246" i="79"/>
  <c r="F246" i="79"/>
  <c r="G246" i="79"/>
  <c r="I246" i="79"/>
  <c r="J246" i="79"/>
  <c r="B247" i="79"/>
  <c r="C247" i="79"/>
  <c r="D247" i="79"/>
  <c r="E247" i="79"/>
  <c r="F247" i="79"/>
  <c r="G247" i="79"/>
  <c r="I247" i="79"/>
  <c r="J247" i="79"/>
  <c r="B248" i="79"/>
  <c r="C248" i="79"/>
  <c r="D248" i="79"/>
  <c r="E248" i="79"/>
  <c r="F248" i="79"/>
  <c r="G248" i="79"/>
  <c r="I248" i="79"/>
  <c r="J248" i="79"/>
  <c r="B249" i="79"/>
  <c r="C249" i="79"/>
  <c r="D249" i="79"/>
  <c r="E249" i="79"/>
  <c r="F249" i="79"/>
  <c r="G249" i="79"/>
  <c r="I249" i="79"/>
  <c r="J249" i="79"/>
  <c r="B250" i="79"/>
  <c r="C250" i="79"/>
  <c r="D250" i="79"/>
  <c r="E250" i="79"/>
  <c r="F250" i="79"/>
  <c r="G250" i="79"/>
  <c r="I250" i="79"/>
  <c r="J250" i="79"/>
  <c r="B251" i="79"/>
  <c r="C251" i="79"/>
  <c r="D251" i="79"/>
  <c r="E251" i="79"/>
  <c r="F251" i="79"/>
  <c r="G251" i="79"/>
  <c r="I251" i="79"/>
  <c r="J251" i="79"/>
  <c r="B252" i="79"/>
  <c r="C252" i="79"/>
  <c r="D252" i="79"/>
  <c r="E252" i="79"/>
  <c r="F252" i="79"/>
  <c r="G252" i="79"/>
  <c r="I252" i="79"/>
  <c r="J252" i="79"/>
  <c r="B253" i="79"/>
  <c r="C253" i="79"/>
  <c r="D253" i="79"/>
  <c r="E253" i="79"/>
  <c r="F253" i="79"/>
  <c r="G253" i="79"/>
  <c r="I253" i="79"/>
  <c r="J253" i="79"/>
  <c r="B254" i="79"/>
  <c r="C254" i="79"/>
  <c r="D254" i="79"/>
  <c r="E254" i="79"/>
  <c r="F254" i="79"/>
  <c r="G254" i="79"/>
  <c r="I254" i="79"/>
  <c r="J254" i="79"/>
  <c r="B255" i="79"/>
  <c r="C255" i="79"/>
  <c r="D255" i="79"/>
  <c r="E255" i="79"/>
  <c r="F255" i="79"/>
  <c r="G255" i="79"/>
  <c r="I255" i="79"/>
  <c r="J255" i="79"/>
  <c r="B256" i="79"/>
  <c r="C256" i="79"/>
  <c r="D256" i="79"/>
  <c r="E256" i="79"/>
  <c r="F256" i="79"/>
  <c r="G256" i="79"/>
  <c r="L256" i="79" s="1"/>
  <c r="I256" i="79"/>
  <c r="J256" i="79"/>
  <c r="B257" i="79"/>
  <c r="C257" i="79"/>
  <c r="D257" i="79"/>
  <c r="E257" i="79"/>
  <c r="F257" i="79"/>
  <c r="G257" i="79"/>
  <c r="I257" i="79"/>
  <c r="J257" i="79"/>
  <c r="B258" i="79"/>
  <c r="C258" i="79"/>
  <c r="D258" i="79"/>
  <c r="E258" i="79"/>
  <c r="F258" i="79"/>
  <c r="G258" i="79"/>
  <c r="I258" i="79"/>
  <c r="J258" i="79"/>
  <c r="B259" i="79"/>
  <c r="C259" i="79"/>
  <c r="D259" i="79"/>
  <c r="E259" i="79"/>
  <c r="F259" i="79"/>
  <c r="G259" i="79"/>
  <c r="I259" i="79"/>
  <c r="J259" i="79"/>
  <c r="B260" i="79"/>
  <c r="C260" i="79"/>
  <c r="D260" i="79"/>
  <c r="E260" i="79"/>
  <c r="F260" i="79"/>
  <c r="G260" i="79"/>
  <c r="I260" i="79"/>
  <c r="J260" i="79"/>
  <c r="B261" i="79"/>
  <c r="C261" i="79"/>
  <c r="D261" i="79"/>
  <c r="E261" i="79"/>
  <c r="F261" i="79"/>
  <c r="G261" i="79"/>
  <c r="I261" i="79"/>
  <c r="J261" i="79"/>
  <c r="B262" i="79"/>
  <c r="C262" i="79"/>
  <c r="D262" i="79"/>
  <c r="E262" i="79"/>
  <c r="F262" i="79"/>
  <c r="G262" i="79"/>
  <c r="I262" i="79"/>
  <c r="J262" i="79"/>
  <c r="B263" i="79"/>
  <c r="C263" i="79"/>
  <c r="D263" i="79"/>
  <c r="E263" i="79"/>
  <c r="F263" i="79"/>
  <c r="G263" i="79"/>
  <c r="I263" i="79"/>
  <c r="J263" i="79"/>
  <c r="B264" i="79"/>
  <c r="C264" i="79"/>
  <c r="D264" i="79"/>
  <c r="E264" i="79"/>
  <c r="F264" i="79"/>
  <c r="G264" i="79"/>
  <c r="L264" i="79" s="1"/>
  <c r="I264" i="79"/>
  <c r="J264" i="79"/>
  <c r="B265" i="79"/>
  <c r="C265" i="79"/>
  <c r="D265" i="79"/>
  <c r="E265" i="79"/>
  <c r="F265" i="79"/>
  <c r="G265" i="79"/>
  <c r="I265" i="79"/>
  <c r="J265" i="79"/>
  <c r="B266" i="79"/>
  <c r="C266" i="79"/>
  <c r="D266" i="79"/>
  <c r="E266" i="79"/>
  <c r="F266" i="79"/>
  <c r="G266" i="79"/>
  <c r="I266" i="79"/>
  <c r="J266" i="79"/>
  <c r="B267" i="79"/>
  <c r="C267" i="79"/>
  <c r="D267" i="79"/>
  <c r="E267" i="79"/>
  <c r="F267" i="79"/>
  <c r="G267" i="79"/>
  <c r="I267" i="79"/>
  <c r="J267" i="79"/>
  <c r="B268" i="79"/>
  <c r="C268" i="79"/>
  <c r="D268" i="79"/>
  <c r="E268" i="79"/>
  <c r="F268" i="79"/>
  <c r="G268" i="79"/>
  <c r="I268" i="79"/>
  <c r="J268" i="79"/>
  <c r="B269" i="79"/>
  <c r="C269" i="79"/>
  <c r="D269" i="79"/>
  <c r="E269" i="79"/>
  <c r="F269" i="79"/>
  <c r="G269" i="79"/>
  <c r="I269" i="79"/>
  <c r="J269" i="79"/>
  <c r="B270" i="79"/>
  <c r="C270" i="79"/>
  <c r="D270" i="79"/>
  <c r="E270" i="79"/>
  <c r="F270" i="79"/>
  <c r="G270" i="79"/>
  <c r="I270" i="79"/>
  <c r="J270" i="79"/>
  <c r="B271" i="79"/>
  <c r="C271" i="79"/>
  <c r="D271" i="79"/>
  <c r="E271" i="79"/>
  <c r="F271" i="79"/>
  <c r="G271" i="79"/>
  <c r="I271" i="79"/>
  <c r="J271" i="79"/>
  <c r="B272" i="79"/>
  <c r="C272" i="79"/>
  <c r="D272" i="79"/>
  <c r="E272" i="79"/>
  <c r="F272" i="79"/>
  <c r="G272" i="79"/>
  <c r="L272" i="79" s="1"/>
  <c r="I272" i="79"/>
  <c r="J272" i="79"/>
  <c r="B273" i="79"/>
  <c r="C273" i="79"/>
  <c r="D273" i="79"/>
  <c r="E273" i="79"/>
  <c r="F273" i="79"/>
  <c r="G273" i="79"/>
  <c r="I273" i="79"/>
  <c r="J273" i="79"/>
  <c r="B274" i="79"/>
  <c r="C274" i="79"/>
  <c r="D274" i="79"/>
  <c r="E274" i="79"/>
  <c r="F274" i="79"/>
  <c r="G274" i="79"/>
  <c r="I274" i="79"/>
  <c r="J274" i="79"/>
  <c r="B275" i="79"/>
  <c r="C275" i="79"/>
  <c r="D275" i="79"/>
  <c r="E275" i="79"/>
  <c r="F275" i="79"/>
  <c r="G275" i="79"/>
  <c r="I275" i="79"/>
  <c r="J275" i="79"/>
  <c r="B276" i="79"/>
  <c r="C276" i="79"/>
  <c r="D276" i="79"/>
  <c r="E276" i="79"/>
  <c r="F276" i="79"/>
  <c r="G276" i="79"/>
  <c r="I276" i="79"/>
  <c r="J276" i="79"/>
  <c r="B277" i="79"/>
  <c r="C277" i="79"/>
  <c r="D277" i="79"/>
  <c r="E277" i="79"/>
  <c r="F277" i="79"/>
  <c r="G277" i="79"/>
  <c r="I277" i="79"/>
  <c r="J277" i="79"/>
  <c r="B278" i="79"/>
  <c r="C278" i="79"/>
  <c r="D278" i="79"/>
  <c r="E278" i="79"/>
  <c r="F278" i="79"/>
  <c r="G278" i="79"/>
  <c r="L278" i="79" s="1"/>
  <c r="I278" i="79"/>
  <c r="J278" i="79"/>
  <c r="B279" i="79"/>
  <c r="C279" i="79"/>
  <c r="D279" i="79"/>
  <c r="E279" i="79"/>
  <c r="F279" i="79"/>
  <c r="G279" i="79"/>
  <c r="I279" i="79"/>
  <c r="J279" i="79"/>
  <c r="B280" i="79"/>
  <c r="C280" i="79"/>
  <c r="D280" i="79"/>
  <c r="E280" i="79"/>
  <c r="F280" i="79"/>
  <c r="G280" i="79"/>
  <c r="I280" i="79"/>
  <c r="J280" i="79"/>
  <c r="L280" i="79"/>
  <c r="B281" i="79"/>
  <c r="C281" i="79"/>
  <c r="D281" i="79"/>
  <c r="E281" i="79"/>
  <c r="F281" i="79"/>
  <c r="G281" i="79"/>
  <c r="I281" i="79"/>
  <c r="J281" i="79"/>
  <c r="B282" i="79"/>
  <c r="C282" i="79"/>
  <c r="D282" i="79"/>
  <c r="E282" i="79"/>
  <c r="F282" i="79"/>
  <c r="G282" i="79"/>
  <c r="L282" i="79" s="1"/>
  <c r="I282" i="79"/>
  <c r="J282" i="79"/>
  <c r="B283" i="79"/>
  <c r="C283" i="79"/>
  <c r="D283" i="79"/>
  <c r="E283" i="79"/>
  <c r="F283" i="79"/>
  <c r="G283" i="79"/>
  <c r="I283" i="79"/>
  <c r="J283" i="79"/>
  <c r="B284" i="79"/>
  <c r="C284" i="79"/>
  <c r="D284" i="79"/>
  <c r="E284" i="79"/>
  <c r="F284" i="79"/>
  <c r="G284" i="79"/>
  <c r="I284" i="79"/>
  <c r="J284" i="79"/>
  <c r="B285" i="79"/>
  <c r="C285" i="79"/>
  <c r="D285" i="79"/>
  <c r="E285" i="79"/>
  <c r="F285" i="79"/>
  <c r="G285" i="79"/>
  <c r="I285" i="79"/>
  <c r="J285" i="79"/>
  <c r="B286" i="79"/>
  <c r="C286" i="79"/>
  <c r="D286" i="79"/>
  <c r="E286" i="79"/>
  <c r="F286" i="79"/>
  <c r="G286" i="79"/>
  <c r="I286" i="79"/>
  <c r="J286" i="79"/>
  <c r="B287" i="79"/>
  <c r="C287" i="79"/>
  <c r="D287" i="79"/>
  <c r="E287" i="79"/>
  <c r="F287" i="79"/>
  <c r="G287" i="79"/>
  <c r="I287" i="79"/>
  <c r="J287" i="79"/>
  <c r="B288" i="79"/>
  <c r="C288" i="79"/>
  <c r="D288" i="79"/>
  <c r="E288" i="79"/>
  <c r="F288" i="79"/>
  <c r="G288" i="79"/>
  <c r="I288" i="79"/>
  <c r="J288" i="79"/>
  <c r="B289" i="79"/>
  <c r="C289" i="79"/>
  <c r="D289" i="79"/>
  <c r="E289" i="79"/>
  <c r="F289" i="79"/>
  <c r="G289" i="79"/>
  <c r="I289" i="79"/>
  <c r="J289" i="79"/>
  <c r="B290" i="79"/>
  <c r="C290" i="79"/>
  <c r="D290" i="79"/>
  <c r="E290" i="79"/>
  <c r="F290" i="79"/>
  <c r="G290" i="79"/>
  <c r="I290" i="79"/>
  <c r="J290" i="79"/>
  <c r="B291" i="79"/>
  <c r="C291" i="79"/>
  <c r="D291" i="79"/>
  <c r="E291" i="79"/>
  <c r="F291" i="79"/>
  <c r="G291" i="79"/>
  <c r="I291" i="79"/>
  <c r="J291" i="79"/>
  <c r="B292" i="79"/>
  <c r="C292" i="79"/>
  <c r="D292" i="79"/>
  <c r="E292" i="79"/>
  <c r="F292" i="79"/>
  <c r="G292" i="79"/>
  <c r="L292" i="79" s="1"/>
  <c r="I292" i="79"/>
  <c r="J292" i="79"/>
  <c r="B293" i="79"/>
  <c r="C293" i="79"/>
  <c r="D293" i="79"/>
  <c r="E293" i="79"/>
  <c r="F293" i="79"/>
  <c r="G293" i="79"/>
  <c r="L293" i="79" s="1"/>
  <c r="I293" i="79"/>
  <c r="J293" i="79"/>
  <c r="B294" i="79"/>
  <c r="C294" i="79"/>
  <c r="D294" i="79"/>
  <c r="E294" i="79"/>
  <c r="F294" i="79"/>
  <c r="G294" i="79"/>
  <c r="I294" i="79"/>
  <c r="J294" i="79"/>
  <c r="B295" i="79"/>
  <c r="C295" i="79"/>
  <c r="D295" i="79"/>
  <c r="E295" i="79"/>
  <c r="F295" i="79"/>
  <c r="G295" i="79"/>
  <c r="I295" i="79"/>
  <c r="J295" i="79"/>
  <c r="B296" i="79"/>
  <c r="C296" i="79"/>
  <c r="D296" i="79"/>
  <c r="E296" i="79"/>
  <c r="F296" i="79"/>
  <c r="G296" i="79"/>
  <c r="L296" i="79" s="1"/>
  <c r="I296" i="79"/>
  <c r="J296" i="79"/>
  <c r="B297" i="79"/>
  <c r="C297" i="79"/>
  <c r="D297" i="79"/>
  <c r="E297" i="79"/>
  <c r="F297" i="79"/>
  <c r="G297" i="79"/>
  <c r="I297" i="79"/>
  <c r="J297" i="79"/>
  <c r="B298" i="79"/>
  <c r="C298" i="79"/>
  <c r="D298" i="79"/>
  <c r="E298" i="79"/>
  <c r="F298" i="79"/>
  <c r="G298" i="79"/>
  <c r="L298" i="79" s="1"/>
  <c r="I298" i="79"/>
  <c r="J298" i="79"/>
  <c r="B299" i="79"/>
  <c r="C299" i="79"/>
  <c r="D299" i="79"/>
  <c r="E299" i="79"/>
  <c r="F299" i="79"/>
  <c r="G299" i="79"/>
  <c r="I299" i="79"/>
  <c r="J299" i="79"/>
  <c r="B300" i="79"/>
  <c r="C300" i="79"/>
  <c r="D300" i="79"/>
  <c r="E300" i="79"/>
  <c r="F300" i="79"/>
  <c r="G300" i="79"/>
  <c r="I300" i="79"/>
  <c r="J300" i="79"/>
  <c r="B301" i="79"/>
  <c r="C301" i="79"/>
  <c r="D301" i="79"/>
  <c r="E301" i="79"/>
  <c r="F301" i="79"/>
  <c r="G301" i="79"/>
  <c r="I301" i="79"/>
  <c r="J301" i="79"/>
  <c r="B302" i="79"/>
  <c r="C302" i="79"/>
  <c r="D302" i="79"/>
  <c r="E302" i="79"/>
  <c r="F302" i="79"/>
  <c r="G302" i="79"/>
  <c r="I302" i="79"/>
  <c r="J302" i="79"/>
  <c r="B303" i="79"/>
  <c r="C303" i="79"/>
  <c r="D303" i="79"/>
  <c r="E303" i="79"/>
  <c r="F303" i="79"/>
  <c r="G303" i="79"/>
  <c r="I303" i="79"/>
  <c r="J303" i="79"/>
  <c r="B304" i="79"/>
  <c r="C304" i="79"/>
  <c r="D304" i="79"/>
  <c r="E304" i="79"/>
  <c r="F304" i="79"/>
  <c r="G304" i="79"/>
  <c r="I304" i="79"/>
  <c r="J304" i="79"/>
  <c r="B305" i="79"/>
  <c r="C305" i="79"/>
  <c r="D305" i="79"/>
  <c r="E305" i="79"/>
  <c r="F305" i="79"/>
  <c r="G305" i="79"/>
  <c r="I305" i="79"/>
  <c r="J305" i="79"/>
  <c r="B306" i="79"/>
  <c r="C306" i="79"/>
  <c r="D306" i="79"/>
  <c r="E306" i="79"/>
  <c r="F306" i="79"/>
  <c r="G306" i="79"/>
  <c r="I306" i="79"/>
  <c r="J306" i="79"/>
  <c r="B307" i="79"/>
  <c r="C307" i="79"/>
  <c r="D307" i="79"/>
  <c r="E307" i="79"/>
  <c r="F307" i="79"/>
  <c r="G307" i="79"/>
  <c r="I307" i="79"/>
  <c r="J307" i="79"/>
  <c r="B308" i="79"/>
  <c r="C308" i="79"/>
  <c r="D308" i="79"/>
  <c r="E308" i="79"/>
  <c r="F308" i="79"/>
  <c r="G308" i="79"/>
  <c r="L308" i="79" s="1"/>
  <c r="I308" i="79"/>
  <c r="J308" i="79"/>
  <c r="B309" i="79"/>
  <c r="C309" i="79"/>
  <c r="D309" i="79"/>
  <c r="E309" i="79"/>
  <c r="F309" i="79"/>
  <c r="G309" i="79"/>
  <c r="L309" i="79" s="1"/>
  <c r="I309" i="79"/>
  <c r="J309" i="79"/>
  <c r="B310" i="79"/>
  <c r="C310" i="79"/>
  <c r="D310" i="79"/>
  <c r="E310" i="79"/>
  <c r="F310" i="79"/>
  <c r="G310" i="79"/>
  <c r="L310" i="79" s="1"/>
  <c r="I310" i="79"/>
  <c r="J310" i="79"/>
  <c r="B311" i="79"/>
  <c r="C311" i="79"/>
  <c r="D311" i="79"/>
  <c r="E311" i="79"/>
  <c r="F311" i="79"/>
  <c r="G311" i="79"/>
  <c r="I311" i="79"/>
  <c r="J311" i="79"/>
  <c r="B312" i="79"/>
  <c r="C312" i="79"/>
  <c r="D312" i="79"/>
  <c r="E312" i="79"/>
  <c r="F312" i="79"/>
  <c r="G312" i="79"/>
  <c r="I312" i="79"/>
  <c r="J312" i="79"/>
  <c r="B313" i="79"/>
  <c r="C313" i="79"/>
  <c r="D313" i="79"/>
  <c r="E313" i="79"/>
  <c r="F313" i="79"/>
  <c r="G313" i="79"/>
  <c r="I313" i="79"/>
  <c r="J313" i="79"/>
  <c r="B314" i="79"/>
  <c r="C314" i="79"/>
  <c r="D314" i="79"/>
  <c r="E314" i="79"/>
  <c r="F314" i="79"/>
  <c r="G314" i="79"/>
  <c r="L314" i="79" s="1"/>
  <c r="I314" i="79"/>
  <c r="J314" i="79"/>
  <c r="B315" i="79"/>
  <c r="C315" i="79"/>
  <c r="D315" i="79"/>
  <c r="E315" i="79"/>
  <c r="F315" i="79"/>
  <c r="G315" i="79"/>
  <c r="I315" i="79"/>
  <c r="J315" i="79"/>
  <c r="B316" i="79"/>
  <c r="C316" i="79"/>
  <c r="D316" i="79"/>
  <c r="E316" i="79"/>
  <c r="F316" i="79"/>
  <c r="G316" i="79"/>
  <c r="I316" i="79"/>
  <c r="J316" i="79"/>
  <c r="B317" i="79"/>
  <c r="C317" i="79"/>
  <c r="D317" i="79"/>
  <c r="E317" i="79"/>
  <c r="F317" i="79"/>
  <c r="G317" i="79"/>
  <c r="L317" i="79" s="1"/>
  <c r="I317" i="79"/>
  <c r="J317" i="79"/>
  <c r="B318" i="79"/>
  <c r="C318" i="79"/>
  <c r="D318" i="79"/>
  <c r="E318" i="79"/>
  <c r="F318" i="79"/>
  <c r="G318" i="79"/>
  <c r="I318" i="79"/>
  <c r="J318" i="79"/>
  <c r="B319" i="79"/>
  <c r="C319" i="79"/>
  <c r="D319" i="79"/>
  <c r="E319" i="79"/>
  <c r="F319" i="79"/>
  <c r="G319" i="79"/>
  <c r="L319" i="79" s="1"/>
  <c r="I319" i="79"/>
  <c r="J319" i="79"/>
  <c r="B320" i="79"/>
  <c r="C320" i="79"/>
  <c r="D320" i="79"/>
  <c r="E320" i="79"/>
  <c r="F320" i="79"/>
  <c r="G320" i="79"/>
  <c r="I320" i="79"/>
  <c r="J320" i="79"/>
  <c r="B321" i="79"/>
  <c r="C321" i="79"/>
  <c r="D321" i="79"/>
  <c r="E321" i="79"/>
  <c r="F321" i="79"/>
  <c r="G321" i="79"/>
  <c r="L321" i="79" s="1"/>
  <c r="I321" i="79"/>
  <c r="J321" i="79"/>
  <c r="B322" i="79"/>
  <c r="C322" i="79"/>
  <c r="D322" i="79"/>
  <c r="E322" i="79"/>
  <c r="F322" i="79"/>
  <c r="G322" i="79"/>
  <c r="I322" i="79"/>
  <c r="J322" i="79"/>
  <c r="B323" i="79"/>
  <c r="C323" i="79"/>
  <c r="D323" i="79"/>
  <c r="E323" i="79"/>
  <c r="F323" i="79"/>
  <c r="G323" i="79"/>
  <c r="I323" i="79"/>
  <c r="J323" i="79"/>
  <c r="B324" i="79"/>
  <c r="C324" i="79"/>
  <c r="D324" i="79"/>
  <c r="E324" i="79"/>
  <c r="F324" i="79"/>
  <c r="G324" i="79"/>
  <c r="I324" i="79"/>
  <c r="J324" i="79"/>
  <c r="B325" i="79"/>
  <c r="C325" i="79"/>
  <c r="D325" i="79"/>
  <c r="E325" i="79"/>
  <c r="F325" i="79"/>
  <c r="G325" i="79"/>
  <c r="I325" i="79"/>
  <c r="J325" i="79"/>
  <c r="B326" i="79"/>
  <c r="C326" i="79"/>
  <c r="D326" i="79"/>
  <c r="E326" i="79"/>
  <c r="F326" i="79"/>
  <c r="G326" i="79"/>
  <c r="I326" i="79"/>
  <c r="J326" i="79"/>
  <c r="B327" i="79"/>
  <c r="C327" i="79"/>
  <c r="D327" i="79"/>
  <c r="E327" i="79"/>
  <c r="F327" i="79"/>
  <c r="G327" i="79"/>
  <c r="I327" i="79"/>
  <c r="J327" i="79"/>
  <c r="B328" i="79"/>
  <c r="C328" i="79"/>
  <c r="D328" i="79"/>
  <c r="E328" i="79"/>
  <c r="F328" i="79"/>
  <c r="G328" i="79"/>
  <c r="I328" i="79"/>
  <c r="J328" i="79"/>
  <c r="B329" i="79"/>
  <c r="C329" i="79"/>
  <c r="D329" i="79"/>
  <c r="E329" i="79"/>
  <c r="F329" i="79"/>
  <c r="G329" i="79"/>
  <c r="I329" i="79"/>
  <c r="J329" i="79"/>
  <c r="B330" i="79"/>
  <c r="C330" i="79"/>
  <c r="D330" i="79"/>
  <c r="E330" i="79"/>
  <c r="F330" i="79"/>
  <c r="G330" i="79"/>
  <c r="I330" i="79"/>
  <c r="J330" i="79"/>
  <c r="B331" i="79"/>
  <c r="C331" i="79"/>
  <c r="D331" i="79"/>
  <c r="E331" i="79"/>
  <c r="F331" i="79"/>
  <c r="G331" i="79"/>
  <c r="I331" i="79"/>
  <c r="J331" i="79"/>
  <c r="B332" i="79"/>
  <c r="C332" i="79"/>
  <c r="D332" i="79"/>
  <c r="E332" i="79"/>
  <c r="F332" i="79"/>
  <c r="G332" i="79"/>
  <c r="I332" i="79"/>
  <c r="J332" i="79"/>
  <c r="B333" i="79"/>
  <c r="C333" i="79"/>
  <c r="D333" i="79"/>
  <c r="E333" i="79"/>
  <c r="F333" i="79"/>
  <c r="G333" i="79"/>
  <c r="L333" i="79" s="1"/>
  <c r="I333" i="79"/>
  <c r="J333" i="79"/>
  <c r="B334" i="79"/>
  <c r="C334" i="79"/>
  <c r="D334" i="79"/>
  <c r="E334" i="79"/>
  <c r="F334" i="79"/>
  <c r="G334" i="79"/>
  <c r="I334" i="79"/>
  <c r="J334" i="79"/>
  <c r="B335" i="79"/>
  <c r="C335" i="79"/>
  <c r="D335" i="79"/>
  <c r="E335" i="79"/>
  <c r="F335" i="79"/>
  <c r="G335" i="79"/>
  <c r="L335" i="79" s="1"/>
  <c r="I335" i="79"/>
  <c r="J335" i="79"/>
  <c r="B336" i="79"/>
  <c r="C336" i="79"/>
  <c r="D336" i="79"/>
  <c r="E336" i="79"/>
  <c r="F336" i="79"/>
  <c r="G336" i="79"/>
  <c r="L336" i="79" s="1"/>
  <c r="I336" i="79"/>
  <c r="J336" i="79"/>
  <c r="B337" i="79"/>
  <c r="C337" i="79"/>
  <c r="D337" i="79"/>
  <c r="E337" i="79"/>
  <c r="F337" i="79"/>
  <c r="G337" i="79"/>
  <c r="I337" i="79"/>
  <c r="J337" i="79"/>
  <c r="B338" i="79"/>
  <c r="C338" i="79"/>
  <c r="D338" i="79"/>
  <c r="E338" i="79"/>
  <c r="F338" i="79"/>
  <c r="G338" i="79"/>
  <c r="I338" i="79"/>
  <c r="J338" i="79"/>
  <c r="B339" i="79"/>
  <c r="C339" i="79"/>
  <c r="D339" i="79"/>
  <c r="E339" i="79"/>
  <c r="F339" i="79"/>
  <c r="G339" i="79"/>
  <c r="L339" i="79" s="1"/>
  <c r="I339" i="79"/>
  <c r="J339" i="79"/>
  <c r="B340" i="79"/>
  <c r="C340" i="79"/>
  <c r="D340" i="79"/>
  <c r="E340" i="79"/>
  <c r="F340" i="79"/>
  <c r="G340" i="79"/>
  <c r="I340" i="79"/>
  <c r="J340" i="79"/>
  <c r="B341" i="79"/>
  <c r="C341" i="79"/>
  <c r="D341" i="79"/>
  <c r="E341" i="79"/>
  <c r="F341" i="79"/>
  <c r="G341" i="79"/>
  <c r="I341" i="79"/>
  <c r="J341" i="79"/>
  <c r="B342" i="79"/>
  <c r="C342" i="79"/>
  <c r="D342" i="79"/>
  <c r="E342" i="79"/>
  <c r="F342" i="79"/>
  <c r="G342" i="79"/>
  <c r="I342" i="79"/>
  <c r="J342" i="79"/>
  <c r="B343" i="79"/>
  <c r="C343" i="79"/>
  <c r="D343" i="79"/>
  <c r="E343" i="79"/>
  <c r="F343" i="79"/>
  <c r="G343" i="79"/>
  <c r="L343" i="79" s="1"/>
  <c r="I343" i="79"/>
  <c r="J343" i="79"/>
  <c r="B344" i="79"/>
  <c r="C344" i="79"/>
  <c r="D344" i="79"/>
  <c r="E344" i="79"/>
  <c r="F344" i="79"/>
  <c r="G344" i="79"/>
  <c r="I344" i="79"/>
  <c r="J344" i="79"/>
  <c r="B345" i="79"/>
  <c r="C345" i="79"/>
  <c r="D345" i="79"/>
  <c r="E345" i="79"/>
  <c r="F345" i="79"/>
  <c r="G345" i="79"/>
  <c r="L345" i="79" s="1"/>
  <c r="I345" i="79"/>
  <c r="J345" i="79"/>
  <c r="B346" i="79"/>
  <c r="C346" i="79"/>
  <c r="D346" i="79"/>
  <c r="E346" i="79"/>
  <c r="F346" i="79"/>
  <c r="G346" i="79"/>
  <c r="AG346" i="79" s="1"/>
  <c r="I346" i="79"/>
  <c r="J346" i="79"/>
  <c r="B347" i="79"/>
  <c r="C347" i="79"/>
  <c r="D347" i="79"/>
  <c r="E347" i="79"/>
  <c r="F347" i="79"/>
  <c r="G347" i="79"/>
  <c r="L347" i="79" s="1"/>
  <c r="I347" i="79"/>
  <c r="J347" i="79"/>
  <c r="B348" i="79"/>
  <c r="C348" i="79"/>
  <c r="D348" i="79"/>
  <c r="E348" i="79"/>
  <c r="F348" i="79"/>
  <c r="G348" i="79"/>
  <c r="I348" i="79"/>
  <c r="J348" i="79"/>
  <c r="B349" i="79"/>
  <c r="C349" i="79"/>
  <c r="D349" i="79"/>
  <c r="E349" i="79"/>
  <c r="F349" i="79"/>
  <c r="G349" i="79"/>
  <c r="L349" i="79" s="1"/>
  <c r="I349" i="79"/>
  <c r="J349" i="79"/>
  <c r="B350" i="79"/>
  <c r="C350" i="79"/>
  <c r="D350" i="79"/>
  <c r="E350" i="79"/>
  <c r="F350" i="79"/>
  <c r="G350" i="79"/>
  <c r="I350" i="79"/>
  <c r="J350" i="79"/>
  <c r="B351" i="79"/>
  <c r="C351" i="79"/>
  <c r="D351" i="79"/>
  <c r="E351" i="79"/>
  <c r="F351" i="79"/>
  <c r="G351" i="79"/>
  <c r="I351" i="79"/>
  <c r="J351" i="79"/>
  <c r="B352" i="79"/>
  <c r="C352" i="79"/>
  <c r="D352" i="79"/>
  <c r="E352" i="79"/>
  <c r="F352" i="79"/>
  <c r="G352" i="79"/>
  <c r="I352" i="79"/>
  <c r="J352" i="79"/>
  <c r="B353" i="79"/>
  <c r="C353" i="79"/>
  <c r="D353" i="79"/>
  <c r="E353" i="79"/>
  <c r="F353" i="79"/>
  <c r="G353" i="79"/>
  <c r="I353" i="79"/>
  <c r="J353" i="79"/>
  <c r="B354" i="79"/>
  <c r="C354" i="79"/>
  <c r="D354" i="79"/>
  <c r="E354" i="79"/>
  <c r="F354" i="79"/>
  <c r="G354" i="79"/>
  <c r="I354" i="79"/>
  <c r="J354" i="79"/>
  <c r="B355" i="79"/>
  <c r="C355" i="79"/>
  <c r="D355" i="79"/>
  <c r="E355" i="79"/>
  <c r="F355" i="79"/>
  <c r="G355" i="79"/>
  <c r="I355" i="79"/>
  <c r="J355" i="79"/>
  <c r="B356" i="79"/>
  <c r="C356" i="79"/>
  <c r="D356" i="79"/>
  <c r="E356" i="79"/>
  <c r="F356" i="79"/>
  <c r="G356" i="79"/>
  <c r="I356" i="79"/>
  <c r="J356" i="79"/>
  <c r="B357" i="79"/>
  <c r="C357" i="79"/>
  <c r="D357" i="79"/>
  <c r="E357" i="79"/>
  <c r="F357" i="79"/>
  <c r="G357" i="79"/>
  <c r="I357" i="79"/>
  <c r="J357" i="79"/>
  <c r="B358" i="79"/>
  <c r="C358" i="79"/>
  <c r="D358" i="79"/>
  <c r="E358" i="79"/>
  <c r="F358" i="79"/>
  <c r="G358" i="79"/>
  <c r="I358" i="79"/>
  <c r="J358" i="79"/>
  <c r="B359" i="79"/>
  <c r="C359" i="79"/>
  <c r="D359" i="79"/>
  <c r="E359" i="79"/>
  <c r="F359" i="79"/>
  <c r="G359" i="79"/>
  <c r="L359" i="79" s="1"/>
  <c r="I359" i="79"/>
  <c r="J359" i="79"/>
  <c r="B360" i="79"/>
  <c r="C360" i="79"/>
  <c r="D360" i="79"/>
  <c r="E360" i="79"/>
  <c r="F360" i="79"/>
  <c r="G360" i="79"/>
  <c r="I360" i="79"/>
  <c r="J360" i="79"/>
  <c r="B361" i="79"/>
  <c r="C361" i="79"/>
  <c r="D361" i="79"/>
  <c r="E361" i="79"/>
  <c r="F361" i="79"/>
  <c r="G361" i="79"/>
  <c r="I361" i="79"/>
  <c r="J361" i="79"/>
  <c r="B362" i="79"/>
  <c r="C362" i="79"/>
  <c r="D362" i="79"/>
  <c r="E362" i="79"/>
  <c r="F362" i="79"/>
  <c r="G362" i="79"/>
  <c r="L362" i="79" s="1"/>
  <c r="I362" i="79"/>
  <c r="J362" i="79"/>
  <c r="B363" i="79"/>
  <c r="C363" i="79"/>
  <c r="D363" i="79"/>
  <c r="E363" i="79"/>
  <c r="F363" i="79"/>
  <c r="G363" i="79"/>
  <c r="I363" i="79"/>
  <c r="J363" i="79"/>
  <c r="B364" i="79"/>
  <c r="C364" i="79"/>
  <c r="D364" i="79"/>
  <c r="E364" i="79"/>
  <c r="F364" i="79"/>
  <c r="G364" i="79"/>
  <c r="I364" i="79"/>
  <c r="J364" i="79"/>
  <c r="B365" i="79"/>
  <c r="C365" i="79"/>
  <c r="D365" i="79"/>
  <c r="E365" i="79"/>
  <c r="F365" i="79"/>
  <c r="G365" i="79"/>
  <c r="I365" i="79"/>
  <c r="J365" i="79"/>
  <c r="B366" i="79"/>
  <c r="C366" i="79"/>
  <c r="D366" i="79"/>
  <c r="E366" i="79"/>
  <c r="F366" i="79"/>
  <c r="G366" i="79"/>
  <c r="I366" i="79"/>
  <c r="J366" i="79"/>
  <c r="B367" i="79"/>
  <c r="C367" i="79"/>
  <c r="D367" i="79"/>
  <c r="E367" i="79"/>
  <c r="F367" i="79"/>
  <c r="G367" i="79"/>
  <c r="L367" i="79" s="1"/>
  <c r="I367" i="79"/>
  <c r="J367" i="79"/>
  <c r="B368" i="79"/>
  <c r="C368" i="79"/>
  <c r="D368" i="79"/>
  <c r="E368" i="79"/>
  <c r="F368" i="79"/>
  <c r="G368" i="79"/>
  <c r="I368" i="79"/>
  <c r="J368" i="79"/>
  <c r="B369" i="79"/>
  <c r="C369" i="79"/>
  <c r="D369" i="79"/>
  <c r="E369" i="79"/>
  <c r="F369" i="79"/>
  <c r="G369" i="79"/>
  <c r="I369" i="79"/>
  <c r="J369" i="79"/>
  <c r="B370" i="79"/>
  <c r="C370" i="79"/>
  <c r="D370" i="79"/>
  <c r="E370" i="79"/>
  <c r="F370" i="79"/>
  <c r="G370" i="79"/>
  <c r="I370" i="79"/>
  <c r="J370" i="79"/>
  <c r="B371" i="79"/>
  <c r="C371" i="79"/>
  <c r="D371" i="79"/>
  <c r="E371" i="79"/>
  <c r="F371" i="79"/>
  <c r="G371" i="79"/>
  <c r="I371" i="79"/>
  <c r="J371" i="79"/>
  <c r="B372" i="79"/>
  <c r="C372" i="79"/>
  <c r="D372" i="79"/>
  <c r="E372" i="79"/>
  <c r="F372" i="79"/>
  <c r="G372" i="79"/>
  <c r="L372" i="79" s="1"/>
  <c r="I372" i="79"/>
  <c r="J372" i="79"/>
  <c r="B373" i="79"/>
  <c r="C373" i="79"/>
  <c r="D373" i="79"/>
  <c r="E373" i="79"/>
  <c r="F373" i="79"/>
  <c r="G373" i="79"/>
  <c r="I373" i="79"/>
  <c r="J373" i="79"/>
  <c r="B374" i="79"/>
  <c r="C374" i="79"/>
  <c r="D374" i="79"/>
  <c r="E374" i="79"/>
  <c r="F374" i="79"/>
  <c r="G374" i="79"/>
  <c r="I374" i="79"/>
  <c r="J374" i="79"/>
  <c r="B375" i="79"/>
  <c r="C375" i="79"/>
  <c r="D375" i="79"/>
  <c r="E375" i="79"/>
  <c r="F375" i="79"/>
  <c r="G375" i="79"/>
  <c r="I375" i="79"/>
  <c r="J375" i="79"/>
  <c r="L375" i="79"/>
  <c r="B376" i="79"/>
  <c r="C376" i="79"/>
  <c r="D376" i="79"/>
  <c r="E376" i="79"/>
  <c r="F376" i="79"/>
  <c r="G376" i="79"/>
  <c r="I376" i="79"/>
  <c r="J376" i="79"/>
  <c r="B377" i="79"/>
  <c r="C377" i="79"/>
  <c r="D377" i="79"/>
  <c r="E377" i="79"/>
  <c r="F377" i="79"/>
  <c r="G377" i="79"/>
  <c r="I377" i="79"/>
  <c r="J377" i="79"/>
  <c r="B378" i="79"/>
  <c r="C378" i="79"/>
  <c r="D378" i="79"/>
  <c r="E378" i="79"/>
  <c r="F378" i="79"/>
  <c r="G378" i="79"/>
  <c r="L378" i="79" s="1"/>
  <c r="I378" i="79"/>
  <c r="J378" i="79"/>
  <c r="B379" i="79"/>
  <c r="C379" i="79"/>
  <c r="D379" i="79"/>
  <c r="E379" i="79"/>
  <c r="F379" i="79"/>
  <c r="G379" i="79"/>
  <c r="I379" i="79"/>
  <c r="J379" i="79"/>
  <c r="B380" i="79"/>
  <c r="C380" i="79"/>
  <c r="D380" i="79"/>
  <c r="E380" i="79"/>
  <c r="F380" i="79"/>
  <c r="G380" i="79"/>
  <c r="I380" i="79"/>
  <c r="J380" i="79"/>
  <c r="B381" i="79"/>
  <c r="C381" i="79"/>
  <c r="D381" i="79"/>
  <c r="E381" i="79"/>
  <c r="F381" i="79"/>
  <c r="G381" i="79"/>
  <c r="I381" i="79"/>
  <c r="J381" i="79"/>
  <c r="B382" i="79"/>
  <c r="C382" i="79"/>
  <c r="D382" i="79"/>
  <c r="E382" i="79"/>
  <c r="F382" i="79"/>
  <c r="G382" i="79"/>
  <c r="I382" i="79"/>
  <c r="J382" i="79"/>
  <c r="B383" i="79"/>
  <c r="C383" i="79"/>
  <c r="D383" i="79"/>
  <c r="E383" i="79"/>
  <c r="F383" i="79"/>
  <c r="G383" i="79"/>
  <c r="I383" i="79"/>
  <c r="J383" i="79"/>
  <c r="B384" i="79"/>
  <c r="C384" i="79"/>
  <c r="D384" i="79"/>
  <c r="E384" i="79"/>
  <c r="F384" i="79"/>
  <c r="G384" i="79"/>
  <c r="I384" i="79"/>
  <c r="J384" i="79"/>
  <c r="B385" i="79"/>
  <c r="C385" i="79"/>
  <c r="D385" i="79"/>
  <c r="E385" i="79"/>
  <c r="F385" i="79"/>
  <c r="G385" i="79"/>
  <c r="I385" i="79"/>
  <c r="J385" i="79"/>
  <c r="B386" i="79"/>
  <c r="C386" i="79"/>
  <c r="D386" i="79"/>
  <c r="E386" i="79"/>
  <c r="F386" i="79"/>
  <c r="G386" i="79"/>
  <c r="I386" i="79"/>
  <c r="J386" i="79"/>
  <c r="B387" i="79"/>
  <c r="C387" i="79"/>
  <c r="D387" i="79"/>
  <c r="E387" i="79"/>
  <c r="F387" i="79"/>
  <c r="G387" i="79"/>
  <c r="I387" i="79"/>
  <c r="J387" i="79"/>
  <c r="B388" i="79"/>
  <c r="C388" i="79"/>
  <c r="D388" i="79"/>
  <c r="E388" i="79"/>
  <c r="F388" i="79"/>
  <c r="G388" i="79"/>
  <c r="I388" i="79"/>
  <c r="J388" i="79"/>
  <c r="B389" i="79"/>
  <c r="C389" i="79"/>
  <c r="D389" i="79"/>
  <c r="E389" i="79"/>
  <c r="F389" i="79"/>
  <c r="G389" i="79"/>
  <c r="I389" i="79"/>
  <c r="J389" i="79"/>
  <c r="B390" i="79"/>
  <c r="C390" i="79"/>
  <c r="D390" i="79"/>
  <c r="E390" i="79"/>
  <c r="F390" i="79"/>
  <c r="G390" i="79"/>
  <c r="I390" i="79"/>
  <c r="J390" i="79"/>
  <c r="B391" i="79"/>
  <c r="C391" i="79"/>
  <c r="D391" i="79"/>
  <c r="E391" i="79"/>
  <c r="F391" i="79"/>
  <c r="G391" i="79"/>
  <c r="I391" i="79"/>
  <c r="J391" i="79"/>
  <c r="B392" i="79"/>
  <c r="C392" i="79"/>
  <c r="D392" i="79"/>
  <c r="E392" i="79"/>
  <c r="F392" i="79"/>
  <c r="G392" i="79"/>
  <c r="I392" i="79"/>
  <c r="J392" i="79"/>
  <c r="B393" i="79"/>
  <c r="C393" i="79"/>
  <c r="D393" i="79"/>
  <c r="E393" i="79"/>
  <c r="F393" i="79"/>
  <c r="G393" i="79"/>
  <c r="I393" i="79"/>
  <c r="J393" i="79"/>
  <c r="B394" i="79"/>
  <c r="C394" i="79"/>
  <c r="D394" i="79"/>
  <c r="E394" i="79"/>
  <c r="F394" i="79"/>
  <c r="G394" i="79"/>
  <c r="I394" i="79"/>
  <c r="J394" i="79"/>
  <c r="B395" i="79"/>
  <c r="C395" i="79"/>
  <c r="D395" i="79"/>
  <c r="E395" i="79"/>
  <c r="F395" i="79"/>
  <c r="G395" i="79"/>
  <c r="I395" i="79"/>
  <c r="J395" i="79"/>
  <c r="B396" i="79"/>
  <c r="C396" i="79"/>
  <c r="D396" i="79"/>
  <c r="E396" i="79"/>
  <c r="F396" i="79"/>
  <c r="G396" i="79"/>
  <c r="I396" i="79"/>
  <c r="J396" i="79"/>
  <c r="B397" i="79"/>
  <c r="C397" i="79"/>
  <c r="D397" i="79"/>
  <c r="E397" i="79"/>
  <c r="F397" i="79"/>
  <c r="G397" i="79"/>
  <c r="I397" i="79"/>
  <c r="J397" i="79"/>
  <c r="B398" i="79"/>
  <c r="C398" i="79"/>
  <c r="D398" i="79"/>
  <c r="E398" i="79"/>
  <c r="F398" i="79"/>
  <c r="G398" i="79"/>
  <c r="I398" i="79"/>
  <c r="J398" i="79"/>
  <c r="B399" i="79"/>
  <c r="C399" i="79"/>
  <c r="D399" i="79"/>
  <c r="E399" i="79"/>
  <c r="F399" i="79"/>
  <c r="G399" i="79"/>
  <c r="I399" i="79"/>
  <c r="J399" i="79"/>
  <c r="B400" i="79"/>
  <c r="C400" i="79"/>
  <c r="D400" i="79"/>
  <c r="E400" i="79"/>
  <c r="F400" i="79"/>
  <c r="G400" i="79"/>
  <c r="I400" i="79"/>
  <c r="J400" i="79"/>
  <c r="B401" i="79"/>
  <c r="C401" i="79"/>
  <c r="D401" i="79"/>
  <c r="E401" i="79"/>
  <c r="F401" i="79"/>
  <c r="G401" i="79"/>
  <c r="I401" i="79"/>
  <c r="J401" i="79"/>
  <c r="B402" i="79"/>
  <c r="C402" i="79"/>
  <c r="D402" i="79"/>
  <c r="E402" i="79"/>
  <c r="F402" i="79"/>
  <c r="G402" i="79"/>
  <c r="I402" i="79"/>
  <c r="J402" i="79"/>
  <c r="B403" i="79"/>
  <c r="C403" i="79"/>
  <c r="D403" i="79"/>
  <c r="E403" i="79"/>
  <c r="F403" i="79"/>
  <c r="G403" i="79"/>
  <c r="I403" i="79"/>
  <c r="J403" i="79"/>
  <c r="B404" i="79"/>
  <c r="C404" i="79"/>
  <c r="D404" i="79"/>
  <c r="E404" i="79"/>
  <c r="F404" i="79"/>
  <c r="G404" i="79"/>
  <c r="I404" i="79"/>
  <c r="J404" i="79"/>
  <c r="B405" i="79"/>
  <c r="C405" i="79"/>
  <c r="D405" i="79"/>
  <c r="E405" i="79"/>
  <c r="F405" i="79"/>
  <c r="G405" i="79"/>
  <c r="I405" i="79"/>
  <c r="J405" i="79"/>
  <c r="B406" i="79"/>
  <c r="C406" i="79"/>
  <c r="D406" i="79"/>
  <c r="E406" i="79"/>
  <c r="F406" i="79"/>
  <c r="G406" i="79"/>
  <c r="I406" i="79"/>
  <c r="J406" i="79"/>
  <c r="B407" i="79"/>
  <c r="C407" i="79"/>
  <c r="D407" i="79"/>
  <c r="E407" i="79"/>
  <c r="F407" i="79"/>
  <c r="G407" i="79"/>
  <c r="I407" i="79"/>
  <c r="J407" i="79"/>
  <c r="B408" i="79"/>
  <c r="C408" i="79"/>
  <c r="D408" i="79"/>
  <c r="E408" i="79"/>
  <c r="F408" i="79"/>
  <c r="G408" i="79"/>
  <c r="I408" i="79"/>
  <c r="J408" i="79"/>
  <c r="B409" i="79"/>
  <c r="C409" i="79"/>
  <c r="D409" i="79"/>
  <c r="E409" i="79"/>
  <c r="F409" i="79"/>
  <c r="G409" i="79"/>
  <c r="I409" i="79"/>
  <c r="J409" i="79"/>
  <c r="B410" i="79"/>
  <c r="C410" i="79"/>
  <c r="D410" i="79"/>
  <c r="E410" i="79"/>
  <c r="F410" i="79"/>
  <c r="G410" i="79"/>
  <c r="I410" i="79"/>
  <c r="J410" i="79"/>
  <c r="B411" i="79"/>
  <c r="C411" i="79"/>
  <c r="D411" i="79"/>
  <c r="E411" i="79"/>
  <c r="F411" i="79"/>
  <c r="G411" i="79"/>
  <c r="I411" i="79"/>
  <c r="J411" i="79"/>
  <c r="B412" i="79"/>
  <c r="C412" i="79"/>
  <c r="D412" i="79"/>
  <c r="E412" i="79"/>
  <c r="F412" i="79"/>
  <c r="G412" i="79"/>
  <c r="I412" i="79"/>
  <c r="J412" i="79"/>
  <c r="B413" i="79"/>
  <c r="C413" i="79"/>
  <c r="D413" i="79"/>
  <c r="E413" i="79"/>
  <c r="F413" i="79"/>
  <c r="G413" i="79"/>
  <c r="I413" i="79"/>
  <c r="J413" i="79"/>
  <c r="B414" i="79"/>
  <c r="C414" i="79"/>
  <c r="D414" i="79"/>
  <c r="E414" i="79"/>
  <c r="F414" i="79"/>
  <c r="G414" i="79"/>
  <c r="I414" i="79"/>
  <c r="J414" i="79"/>
  <c r="B415" i="79"/>
  <c r="C415" i="79"/>
  <c r="D415" i="79"/>
  <c r="E415" i="79"/>
  <c r="F415" i="79"/>
  <c r="G415" i="79"/>
  <c r="I415" i="79"/>
  <c r="J415" i="79"/>
  <c r="B416" i="79"/>
  <c r="C416" i="79"/>
  <c r="D416" i="79"/>
  <c r="E416" i="79"/>
  <c r="F416" i="79"/>
  <c r="G416" i="79"/>
  <c r="I416" i="79"/>
  <c r="J416" i="79"/>
  <c r="B417" i="79"/>
  <c r="C417" i="79"/>
  <c r="D417" i="79"/>
  <c r="E417" i="79"/>
  <c r="F417" i="79"/>
  <c r="G417" i="79"/>
  <c r="L417" i="79" s="1"/>
  <c r="I417" i="79"/>
  <c r="J417" i="79"/>
  <c r="B418" i="79"/>
  <c r="C418" i="79"/>
  <c r="D418" i="79"/>
  <c r="E418" i="79"/>
  <c r="F418" i="79"/>
  <c r="G418" i="79"/>
  <c r="I418" i="79"/>
  <c r="J418" i="79"/>
  <c r="B419" i="79"/>
  <c r="C419" i="79"/>
  <c r="D419" i="79"/>
  <c r="E419" i="79"/>
  <c r="F419" i="79"/>
  <c r="G419" i="79"/>
  <c r="I419" i="79"/>
  <c r="J419" i="79"/>
  <c r="B420" i="79"/>
  <c r="C420" i="79"/>
  <c r="D420" i="79"/>
  <c r="E420" i="79"/>
  <c r="F420" i="79"/>
  <c r="G420" i="79"/>
  <c r="I420" i="79"/>
  <c r="J420" i="79"/>
  <c r="B421" i="79"/>
  <c r="C421" i="79"/>
  <c r="D421" i="79"/>
  <c r="E421" i="79"/>
  <c r="F421" i="79"/>
  <c r="G421" i="79"/>
  <c r="I421" i="79"/>
  <c r="J421" i="79"/>
  <c r="B422" i="79"/>
  <c r="C422" i="79"/>
  <c r="D422" i="79"/>
  <c r="E422" i="79"/>
  <c r="F422" i="79"/>
  <c r="G422" i="79"/>
  <c r="I422" i="79"/>
  <c r="J422" i="79"/>
  <c r="B423" i="79"/>
  <c r="C423" i="79"/>
  <c r="D423" i="79"/>
  <c r="E423" i="79"/>
  <c r="F423" i="79"/>
  <c r="G423" i="79"/>
  <c r="I423" i="79"/>
  <c r="J423" i="79"/>
  <c r="B424" i="79"/>
  <c r="C424" i="79"/>
  <c r="D424" i="79"/>
  <c r="E424" i="79"/>
  <c r="F424" i="79"/>
  <c r="G424" i="79"/>
  <c r="I424" i="79"/>
  <c r="J424" i="79"/>
  <c r="B425" i="79"/>
  <c r="C425" i="79"/>
  <c r="D425" i="79"/>
  <c r="E425" i="79"/>
  <c r="F425" i="79"/>
  <c r="G425" i="79"/>
  <c r="I425" i="79"/>
  <c r="J425" i="79"/>
  <c r="B426" i="79"/>
  <c r="C426" i="79"/>
  <c r="D426" i="79"/>
  <c r="E426" i="79"/>
  <c r="F426" i="79"/>
  <c r="G426" i="79"/>
  <c r="I426" i="79"/>
  <c r="J426" i="79"/>
  <c r="B427" i="79"/>
  <c r="C427" i="79"/>
  <c r="D427" i="79"/>
  <c r="E427" i="79"/>
  <c r="F427" i="79"/>
  <c r="G427" i="79"/>
  <c r="I427" i="79"/>
  <c r="J427" i="79"/>
  <c r="B428" i="79"/>
  <c r="C428" i="79"/>
  <c r="D428" i="79"/>
  <c r="E428" i="79"/>
  <c r="F428" i="79"/>
  <c r="G428" i="79"/>
  <c r="I428" i="79"/>
  <c r="J428" i="79"/>
  <c r="B429" i="79"/>
  <c r="C429" i="79"/>
  <c r="D429" i="79"/>
  <c r="E429" i="79"/>
  <c r="F429" i="79"/>
  <c r="G429" i="79"/>
  <c r="I429" i="79"/>
  <c r="J429" i="79"/>
  <c r="B430" i="79"/>
  <c r="C430" i="79"/>
  <c r="D430" i="79"/>
  <c r="E430" i="79"/>
  <c r="F430" i="79"/>
  <c r="G430" i="79"/>
  <c r="I430" i="79"/>
  <c r="J430" i="79"/>
  <c r="B431" i="79"/>
  <c r="C431" i="79"/>
  <c r="D431" i="79"/>
  <c r="E431" i="79"/>
  <c r="F431" i="79"/>
  <c r="G431" i="79"/>
  <c r="I431" i="79"/>
  <c r="J431" i="79"/>
  <c r="B432" i="79"/>
  <c r="C432" i="79"/>
  <c r="D432" i="79"/>
  <c r="E432" i="79"/>
  <c r="F432" i="79"/>
  <c r="G432" i="79"/>
  <c r="I432" i="79"/>
  <c r="J432" i="79"/>
  <c r="B433" i="79"/>
  <c r="C433" i="79"/>
  <c r="D433" i="79"/>
  <c r="E433" i="79"/>
  <c r="F433" i="79"/>
  <c r="G433" i="79"/>
  <c r="I433" i="79"/>
  <c r="J433" i="79"/>
  <c r="B434" i="79"/>
  <c r="C434" i="79"/>
  <c r="D434" i="79"/>
  <c r="E434" i="79"/>
  <c r="F434" i="79"/>
  <c r="G434" i="79"/>
  <c r="I434" i="79"/>
  <c r="J434" i="79"/>
  <c r="B435" i="79"/>
  <c r="C435" i="79"/>
  <c r="D435" i="79"/>
  <c r="E435" i="79"/>
  <c r="F435" i="79"/>
  <c r="G435" i="79"/>
  <c r="I435" i="79"/>
  <c r="J435" i="79"/>
  <c r="B436" i="79"/>
  <c r="C436" i="79"/>
  <c r="D436" i="79"/>
  <c r="E436" i="79"/>
  <c r="F436" i="79"/>
  <c r="G436" i="79"/>
  <c r="I436" i="79"/>
  <c r="J436" i="79"/>
  <c r="B437" i="79"/>
  <c r="C437" i="79"/>
  <c r="D437" i="79"/>
  <c r="E437" i="79"/>
  <c r="F437" i="79"/>
  <c r="G437" i="79"/>
  <c r="I437" i="79"/>
  <c r="J437" i="79"/>
  <c r="B438" i="79"/>
  <c r="C438" i="79"/>
  <c r="D438" i="79"/>
  <c r="E438" i="79"/>
  <c r="F438" i="79"/>
  <c r="G438" i="79"/>
  <c r="I438" i="79"/>
  <c r="J438" i="79"/>
  <c r="B439" i="79"/>
  <c r="C439" i="79"/>
  <c r="D439" i="79"/>
  <c r="E439" i="79"/>
  <c r="F439" i="79"/>
  <c r="G439" i="79"/>
  <c r="I439" i="79"/>
  <c r="J439" i="79"/>
  <c r="B440" i="79"/>
  <c r="C440" i="79"/>
  <c r="D440" i="79"/>
  <c r="E440" i="79"/>
  <c r="F440" i="79"/>
  <c r="G440" i="79"/>
  <c r="I440" i="79"/>
  <c r="J440" i="79"/>
  <c r="B441" i="79"/>
  <c r="C441" i="79"/>
  <c r="D441" i="79"/>
  <c r="E441" i="79"/>
  <c r="F441" i="79"/>
  <c r="G441" i="79"/>
  <c r="I441" i="79"/>
  <c r="J441" i="79"/>
  <c r="B442" i="79"/>
  <c r="C442" i="79"/>
  <c r="D442" i="79"/>
  <c r="E442" i="79"/>
  <c r="F442" i="79"/>
  <c r="G442" i="79"/>
  <c r="I442" i="79"/>
  <c r="J442" i="79"/>
  <c r="B443" i="79"/>
  <c r="C443" i="79"/>
  <c r="D443" i="79"/>
  <c r="E443" i="79"/>
  <c r="F443" i="79"/>
  <c r="G443" i="79"/>
  <c r="I443" i="79"/>
  <c r="J443" i="79"/>
  <c r="B444" i="79"/>
  <c r="C444" i="79"/>
  <c r="D444" i="79"/>
  <c r="E444" i="79"/>
  <c r="F444" i="79"/>
  <c r="G444" i="79"/>
  <c r="I444" i="79"/>
  <c r="J444" i="79"/>
  <c r="B445" i="79"/>
  <c r="C445" i="79"/>
  <c r="D445" i="79"/>
  <c r="E445" i="79"/>
  <c r="F445" i="79"/>
  <c r="G445" i="79"/>
  <c r="I445" i="79"/>
  <c r="J445" i="79"/>
  <c r="B446" i="79"/>
  <c r="C446" i="79"/>
  <c r="D446" i="79"/>
  <c r="E446" i="79"/>
  <c r="F446" i="79"/>
  <c r="G446" i="79"/>
  <c r="I446" i="79"/>
  <c r="J446" i="79"/>
  <c r="B447" i="79"/>
  <c r="C447" i="79"/>
  <c r="D447" i="79"/>
  <c r="E447" i="79"/>
  <c r="F447" i="79"/>
  <c r="G447" i="79"/>
  <c r="I447" i="79"/>
  <c r="J447" i="79"/>
  <c r="B448" i="79"/>
  <c r="C448" i="79"/>
  <c r="D448" i="79"/>
  <c r="E448" i="79"/>
  <c r="F448" i="79"/>
  <c r="G448" i="79"/>
  <c r="I448" i="79"/>
  <c r="J448" i="79"/>
  <c r="B449" i="79"/>
  <c r="C449" i="79"/>
  <c r="D449" i="79"/>
  <c r="E449" i="79"/>
  <c r="F449" i="79"/>
  <c r="G449" i="79"/>
  <c r="I449" i="79"/>
  <c r="J449" i="79"/>
  <c r="B450" i="79"/>
  <c r="C450" i="79"/>
  <c r="D450" i="79"/>
  <c r="E450" i="79"/>
  <c r="F450" i="79"/>
  <c r="G450" i="79"/>
  <c r="I450" i="79"/>
  <c r="J450" i="79"/>
  <c r="B451" i="79"/>
  <c r="C451" i="79"/>
  <c r="D451" i="79"/>
  <c r="E451" i="79"/>
  <c r="F451" i="79"/>
  <c r="G451" i="79"/>
  <c r="I451" i="79"/>
  <c r="J451" i="79"/>
  <c r="B452" i="79"/>
  <c r="C452" i="79"/>
  <c r="D452" i="79"/>
  <c r="E452" i="79"/>
  <c r="F452" i="79"/>
  <c r="G452" i="79"/>
  <c r="I452" i="79"/>
  <c r="J452" i="79"/>
  <c r="B453" i="79"/>
  <c r="C453" i="79"/>
  <c r="D453" i="79"/>
  <c r="E453" i="79"/>
  <c r="F453" i="79"/>
  <c r="G453" i="79"/>
  <c r="L453" i="79" s="1"/>
  <c r="I453" i="79"/>
  <c r="J453" i="79"/>
  <c r="B454" i="79"/>
  <c r="C454" i="79"/>
  <c r="D454" i="79"/>
  <c r="E454" i="79"/>
  <c r="F454" i="79"/>
  <c r="G454" i="79"/>
  <c r="I454" i="79"/>
  <c r="J454" i="79"/>
  <c r="B455" i="79"/>
  <c r="C455" i="79"/>
  <c r="D455" i="79"/>
  <c r="E455" i="79"/>
  <c r="F455" i="79"/>
  <c r="G455" i="79"/>
  <c r="I455" i="79"/>
  <c r="J455" i="79"/>
  <c r="B456" i="79"/>
  <c r="C456" i="79"/>
  <c r="D456" i="79"/>
  <c r="E456" i="79"/>
  <c r="F456" i="79"/>
  <c r="G456" i="79"/>
  <c r="I456" i="79"/>
  <c r="J456" i="79"/>
  <c r="B457" i="79"/>
  <c r="C457" i="79"/>
  <c r="D457" i="79"/>
  <c r="E457" i="79"/>
  <c r="F457" i="79"/>
  <c r="G457" i="79"/>
  <c r="I457" i="79"/>
  <c r="J457" i="79"/>
  <c r="B458" i="79"/>
  <c r="C458" i="79"/>
  <c r="D458" i="79"/>
  <c r="E458" i="79"/>
  <c r="F458" i="79"/>
  <c r="G458" i="79"/>
  <c r="I458" i="79"/>
  <c r="J458" i="79"/>
  <c r="B459" i="79"/>
  <c r="C459" i="79"/>
  <c r="D459" i="79"/>
  <c r="E459" i="79"/>
  <c r="F459" i="79"/>
  <c r="G459" i="79"/>
  <c r="L459" i="79" s="1"/>
  <c r="I459" i="79"/>
  <c r="J459" i="79"/>
  <c r="B460" i="79"/>
  <c r="C460" i="79"/>
  <c r="D460" i="79"/>
  <c r="E460" i="79"/>
  <c r="F460" i="79"/>
  <c r="G460" i="79"/>
  <c r="I460" i="79"/>
  <c r="J460" i="79"/>
  <c r="B461" i="79"/>
  <c r="C461" i="79"/>
  <c r="D461" i="79"/>
  <c r="E461" i="79"/>
  <c r="F461" i="79"/>
  <c r="G461" i="79"/>
  <c r="I461" i="79"/>
  <c r="J461" i="79"/>
  <c r="B462" i="79"/>
  <c r="C462" i="79"/>
  <c r="D462" i="79"/>
  <c r="E462" i="79"/>
  <c r="F462" i="79"/>
  <c r="G462" i="79"/>
  <c r="I462" i="79"/>
  <c r="J462" i="79"/>
  <c r="B463" i="79"/>
  <c r="C463" i="79"/>
  <c r="D463" i="79"/>
  <c r="E463" i="79"/>
  <c r="F463" i="79"/>
  <c r="G463" i="79"/>
  <c r="I463" i="79"/>
  <c r="J463" i="79"/>
  <c r="B464" i="79"/>
  <c r="C464" i="79"/>
  <c r="D464" i="79"/>
  <c r="E464" i="79"/>
  <c r="F464" i="79"/>
  <c r="G464" i="79"/>
  <c r="I464" i="79"/>
  <c r="J464" i="79"/>
  <c r="B465" i="79"/>
  <c r="C465" i="79"/>
  <c r="D465" i="79"/>
  <c r="E465" i="79"/>
  <c r="F465" i="79"/>
  <c r="G465" i="79"/>
  <c r="I465" i="79"/>
  <c r="J465" i="79"/>
  <c r="B466" i="79"/>
  <c r="C466" i="79"/>
  <c r="D466" i="79"/>
  <c r="E466" i="79"/>
  <c r="F466" i="79"/>
  <c r="G466" i="79"/>
  <c r="I466" i="79"/>
  <c r="J466" i="79"/>
  <c r="B467" i="79"/>
  <c r="C467" i="79"/>
  <c r="D467" i="79"/>
  <c r="E467" i="79"/>
  <c r="F467" i="79"/>
  <c r="G467" i="79"/>
  <c r="I467" i="79"/>
  <c r="J467" i="79"/>
  <c r="B468" i="79"/>
  <c r="C468" i="79"/>
  <c r="D468" i="79"/>
  <c r="E468" i="79"/>
  <c r="F468" i="79"/>
  <c r="G468" i="79"/>
  <c r="I468" i="79"/>
  <c r="J468" i="79"/>
  <c r="B469" i="79"/>
  <c r="C469" i="79"/>
  <c r="D469" i="79"/>
  <c r="E469" i="79"/>
  <c r="F469" i="79"/>
  <c r="G469" i="79"/>
  <c r="L469" i="79" s="1"/>
  <c r="I469" i="79"/>
  <c r="J469" i="79"/>
  <c r="B470" i="79"/>
  <c r="C470" i="79"/>
  <c r="D470" i="79"/>
  <c r="E470" i="79"/>
  <c r="F470" i="79"/>
  <c r="G470" i="79"/>
  <c r="I470" i="79"/>
  <c r="J470" i="79"/>
  <c r="B471" i="79"/>
  <c r="C471" i="79"/>
  <c r="D471" i="79"/>
  <c r="E471" i="79"/>
  <c r="F471" i="79"/>
  <c r="G471" i="79"/>
  <c r="I471" i="79"/>
  <c r="J471" i="79"/>
  <c r="B472" i="79"/>
  <c r="C472" i="79"/>
  <c r="D472" i="79"/>
  <c r="E472" i="79"/>
  <c r="F472" i="79"/>
  <c r="G472" i="79"/>
  <c r="I472" i="79"/>
  <c r="J472" i="79"/>
  <c r="B473" i="79"/>
  <c r="C473" i="79"/>
  <c r="D473" i="79"/>
  <c r="E473" i="79"/>
  <c r="F473" i="79"/>
  <c r="G473" i="79"/>
  <c r="I473" i="79"/>
  <c r="J473" i="79"/>
  <c r="B474" i="79"/>
  <c r="C474" i="79"/>
  <c r="D474" i="79"/>
  <c r="E474" i="79"/>
  <c r="F474" i="79"/>
  <c r="G474" i="79"/>
  <c r="I474" i="79"/>
  <c r="J474" i="79"/>
  <c r="B475" i="79"/>
  <c r="C475" i="79"/>
  <c r="D475" i="79"/>
  <c r="E475" i="79"/>
  <c r="F475" i="79"/>
  <c r="G475" i="79"/>
  <c r="L475" i="79" s="1"/>
  <c r="I475" i="79"/>
  <c r="J475" i="79"/>
  <c r="B476" i="79"/>
  <c r="C476" i="79"/>
  <c r="D476" i="79"/>
  <c r="E476" i="79"/>
  <c r="F476" i="79"/>
  <c r="G476" i="79"/>
  <c r="I476" i="79"/>
  <c r="J476" i="79"/>
  <c r="B477" i="79"/>
  <c r="C477" i="79"/>
  <c r="D477" i="79"/>
  <c r="E477" i="79"/>
  <c r="F477" i="79"/>
  <c r="G477" i="79"/>
  <c r="I477" i="79"/>
  <c r="J477" i="79"/>
  <c r="B478" i="79"/>
  <c r="C478" i="79"/>
  <c r="D478" i="79"/>
  <c r="E478" i="79"/>
  <c r="F478" i="79"/>
  <c r="G478" i="79"/>
  <c r="I478" i="79"/>
  <c r="J478" i="79"/>
  <c r="B479" i="79"/>
  <c r="C479" i="79"/>
  <c r="D479" i="79"/>
  <c r="E479" i="79"/>
  <c r="F479" i="79"/>
  <c r="G479" i="79"/>
  <c r="I479" i="79"/>
  <c r="J479" i="79"/>
  <c r="B480" i="79"/>
  <c r="C480" i="79"/>
  <c r="D480" i="79"/>
  <c r="E480" i="79"/>
  <c r="F480" i="79"/>
  <c r="G480" i="79"/>
  <c r="I480" i="79"/>
  <c r="J480" i="79"/>
  <c r="B481" i="79"/>
  <c r="C481" i="79"/>
  <c r="D481" i="79"/>
  <c r="E481" i="79"/>
  <c r="F481" i="79"/>
  <c r="G481" i="79"/>
  <c r="I481" i="79"/>
  <c r="J481" i="79"/>
  <c r="B482" i="79"/>
  <c r="C482" i="79"/>
  <c r="D482" i="79"/>
  <c r="E482" i="79"/>
  <c r="F482" i="79"/>
  <c r="G482" i="79"/>
  <c r="I482" i="79"/>
  <c r="J482" i="79"/>
  <c r="B483" i="79"/>
  <c r="C483" i="79"/>
  <c r="D483" i="79"/>
  <c r="E483" i="79"/>
  <c r="F483" i="79"/>
  <c r="G483" i="79"/>
  <c r="I483" i="79"/>
  <c r="J483" i="79"/>
  <c r="B484" i="79"/>
  <c r="C484" i="79"/>
  <c r="D484" i="79"/>
  <c r="E484" i="79"/>
  <c r="F484" i="79"/>
  <c r="G484" i="79"/>
  <c r="I484" i="79"/>
  <c r="J484" i="79"/>
  <c r="B485" i="79"/>
  <c r="C485" i="79"/>
  <c r="D485" i="79"/>
  <c r="E485" i="79"/>
  <c r="F485" i="79"/>
  <c r="G485" i="79"/>
  <c r="I485" i="79"/>
  <c r="J485" i="79"/>
  <c r="B486" i="79"/>
  <c r="C486" i="79"/>
  <c r="D486" i="79"/>
  <c r="E486" i="79"/>
  <c r="F486" i="79"/>
  <c r="G486" i="79"/>
  <c r="I486" i="79"/>
  <c r="J486" i="79"/>
  <c r="B487" i="79"/>
  <c r="C487" i="79"/>
  <c r="D487" i="79"/>
  <c r="E487" i="79"/>
  <c r="F487" i="79"/>
  <c r="G487" i="79"/>
  <c r="I487" i="79"/>
  <c r="J487" i="79"/>
  <c r="B488" i="79"/>
  <c r="C488" i="79"/>
  <c r="D488" i="79"/>
  <c r="E488" i="79"/>
  <c r="F488" i="79"/>
  <c r="G488" i="79"/>
  <c r="I488" i="79"/>
  <c r="J488" i="79"/>
  <c r="B489" i="79"/>
  <c r="C489" i="79"/>
  <c r="D489" i="79"/>
  <c r="E489" i="79"/>
  <c r="F489" i="79"/>
  <c r="G489" i="79"/>
  <c r="I489" i="79"/>
  <c r="J489" i="79"/>
  <c r="B490" i="79"/>
  <c r="C490" i="79"/>
  <c r="D490" i="79"/>
  <c r="E490" i="79"/>
  <c r="F490" i="79"/>
  <c r="G490" i="79"/>
  <c r="I490" i="79"/>
  <c r="J490" i="79"/>
  <c r="B491" i="79"/>
  <c r="C491" i="79"/>
  <c r="D491" i="79"/>
  <c r="E491" i="79"/>
  <c r="F491" i="79"/>
  <c r="G491" i="79"/>
  <c r="I491" i="79"/>
  <c r="J491" i="79"/>
  <c r="B492" i="79"/>
  <c r="C492" i="79"/>
  <c r="D492" i="79"/>
  <c r="E492" i="79"/>
  <c r="F492" i="79"/>
  <c r="G492" i="79"/>
  <c r="I492" i="79"/>
  <c r="J492" i="79"/>
  <c r="B493" i="79"/>
  <c r="C493" i="79"/>
  <c r="D493" i="79"/>
  <c r="E493" i="79"/>
  <c r="F493" i="79"/>
  <c r="G493" i="79"/>
  <c r="I493" i="79"/>
  <c r="J493" i="79"/>
  <c r="B494" i="79"/>
  <c r="C494" i="79"/>
  <c r="D494" i="79"/>
  <c r="E494" i="79"/>
  <c r="F494" i="79"/>
  <c r="G494" i="79"/>
  <c r="I494" i="79"/>
  <c r="J494" i="79"/>
  <c r="B495" i="79"/>
  <c r="C495" i="79"/>
  <c r="D495" i="79"/>
  <c r="E495" i="79"/>
  <c r="F495" i="79"/>
  <c r="G495" i="79"/>
  <c r="I495" i="79"/>
  <c r="J495" i="79"/>
  <c r="B496" i="79"/>
  <c r="C496" i="79"/>
  <c r="D496" i="79"/>
  <c r="E496" i="79"/>
  <c r="F496" i="79"/>
  <c r="G496" i="79"/>
  <c r="I496" i="79"/>
  <c r="J496" i="79"/>
  <c r="B497" i="79"/>
  <c r="C497" i="79"/>
  <c r="D497" i="79"/>
  <c r="E497" i="79"/>
  <c r="F497" i="79"/>
  <c r="G497" i="79"/>
  <c r="I497" i="79"/>
  <c r="J497" i="79"/>
  <c r="B498" i="79"/>
  <c r="C498" i="79"/>
  <c r="D498" i="79"/>
  <c r="E498" i="79"/>
  <c r="F498" i="79"/>
  <c r="G498" i="79"/>
  <c r="I498" i="79"/>
  <c r="J498" i="79"/>
  <c r="B499" i="79"/>
  <c r="C499" i="79"/>
  <c r="D499" i="79"/>
  <c r="E499" i="79"/>
  <c r="F499" i="79"/>
  <c r="G499" i="79"/>
  <c r="I499" i="79"/>
  <c r="J499" i="79"/>
  <c r="B500" i="79"/>
  <c r="C500" i="79"/>
  <c r="D500" i="79"/>
  <c r="E500" i="79"/>
  <c r="F500" i="79"/>
  <c r="G500" i="79"/>
  <c r="I500" i="79"/>
  <c r="J500" i="79"/>
  <c r="B501" i="79"/>
  <c r="C501" i="79"/>
  <c r="D501" i="79"/>
  <c r="E501" i="79"/>
  <c r="F501" i="79"/>
  <c r="G501" i="79"/>
  <c r="I501" i="79"/>
  <c r="J501" i="79"/>
  <c r="B502" i="79"/>
  <c r="C502" i="79"/>
  <c r="D502" i="79"/>
  <c r="E502" i="79"/>
  <c r="F502" i="79"/>
  <c r="G502" i="79"/>
  <c r="I502" i="79"/>
  <c r="J502" i="79"/>
  <c r="B503" i="79"/>
  <c r="C503" i="79"/>
  <c r="D503" i="79"/>
  <c r="E503" i="79"/>
  <c r="F503" i="79"/>
  <c r="G503" i="79"/>
  <c r="L503" i="79" s="1"/>
  <c r="I503" i="79"/>
  <c r="J503" i="79"/>
  <c r="B504" i="79"/>
  <c r="C504" i="79"/>
  <c r="D504" i="79"/>
  <c r="E504" i="79"/>
  <c r="F504" i="79"/>
  <c r="G504" i="79"/>
  <c r="I504" i="79"/>
  <c r="J504" i="79"/>
  <c r="B505" i="79"/>
  <c r="C505" i="79"/>
  <c r="D505" i="79"/>
  <c r="E505" i="79"/>
  <c r="F505" i="79"/>
  <c r="G505" i="79"/>
  <c r="I505" i="79"/>
  <c r="J505" i="79"/>
  <c r="B506" i="79"/>
  <c r="C506" i="79"/>
  <c r="D506" i="79"/>
  <c r="E506" i="79"/>
  <c r="F506" i="79"/>
  <c r="G506" i="79"/>
  <c r="L506" i="79" s="1"/>
  <c r="I506" i="79"/>
  <c r="J506" i="79"/>
  <c r="B507" i="79"/>
  <c r="C507" i="79"/>
  <c r="D507" i="79"/>
  <c r="E507" i="79"/>
  <c r="F507" i="79"/>
  <c r="G507" i="79"/>
  <c r="I507" i="79"/>
  <c r="J507" i="79"/>
  <c r="B508" i="79"/>
  <c r="C508" i="79"/>
  <c r="D508" i="79"/>
  <c r="E508" i="79"/>
  <c r="F508" i="79"/>
  <c r="G508" i="79"/>
  <c r="I508" i="79"/>
  <c r="J508" i="79"/>
  <c r="B509" i="79"/>
  <c r="C509" i="79"/>
  <c r="D509" i="79"/>
  <c r="E509" i="79"/>
  <c r="F509" i="79"/>
  <c r="G509" i="79"/>
  <c r="I509" i="79"/>
  <c r="J509" i="79"/>
  <c r="B510" i="79"/>
  <c r="C510" i="79"/>
  <c r="D510" i="79"/>
  <c r="E510" i="79"/>
  <c r="F510" i="79"/>
  <c r="G510" i="79"/>
  <c r="I510" i="79"/>
  <c r="J510" i="79"/>
  <c r="B111" i="79"/>
  <c r="C111" i="79"/>
  <c r="D111" i="79"/>
  <c r="E111" i="79"/>
  <c r="F111" i="79"/>
  <c r="G111" i="79"/>
  <c r="I111" i="79"/>
  <c r="J111" i="79"/>
  <c r="B112" i="79"/>
  <c r="C112" i="79"/>
  <c r="D112" i="79"/>
  <c r="E112" i="79"/>
  <c r="F112" i="79"/>
  <c r="G112" i="79"/>
  <c r="I112" i="79"/>
  <c r="J112" i="79"/>
  <c r="B113" i="79"/>
  <c r="C113" i="79"/>
  <c r="D113" i="79"/>
  <c r="E113" i="79"/>
  <c r="F113" i="79"/>
  <c r="G113" i="79"/>
  <c r="I113" i="79"/>
  <c r="J113" i="79"/>
  <c r="B114" i="79"/>
  <c r="C114" i="79"/>
  <c r="D114" i="79"/>
  <c r="E114" i="79"/>
  <c r="F114" i="79"/>
  <c r="G114" i="79"/>
  <c r="I114" i="79"/>
  <c r="J114" i="79"/>
  <c r="B115" i="79"/>
  <c r="C115" i="79"/>
  <c r="D115" i="79"/>
  <c r="E115" i="79"/>
  <c r="F115" i="79"/>
  <c r="G115" i="79"/>
  <c r="L115" i="79" s="1"/>
  <c r="I115" i="79"/>
  <c r="J115" i="79"/>
  <c r="B116" i="79"/>
  <c r="C116" i="79"/>
  <c r="D116" i="79"/>
  <c r="E116" i="79"/>
  <c r="F116" i="79"/>
  <c r="G116" i="79"/>
  <c r="I116" i="79"/>
  <c r="J116" i="79"/>
  <c r="B117" i="79"/>
  <c r="C117" i="79"/>
  <c r="D117" i="79"/>
  <c r="E117" i="79"/>
  <c r="F117" i="79"/>
  <c r="G117" i="79"/>
  <c r="I117" i="79"/>
  <c r="J117" i="79"/>
  <c r="B118" i="79"/>
  <c r="C118" i="79"/>
  <c r="D118" i="79"/>
  <c r="E118" i="79"/>
  <c r="F118" i="79"/>
  <c r="G118" i="79"/>
  <c r="I118" i="79"/>
  <c r="J118" i="79"/>
  <c r="B119" i="79"/>
  <c r="C119" i="79"/>
  <c r="D119" i="79"/>
  <c r="E119" i="79"/>
  <c r="F119" i="79"/>
  <c r="G119" i="79"/>
  <c r="L119" i="79" s="1"/>
  <c r="I119" i="79"/>
  <c r="J119" i="79"/>
  <c r="B120" i="79"/>
  <c r="C120" i="79"/>
  <c r="D120" i="79"/>
  <c r="E120" i="79"/>
  <c r="F120" i="79"/>
  <c r="G120" i="79"/>
  <c r="I120" i="79"/>
  <c r="J120" i="79"/>
  <c r="B121" i="79"/>
  <c r="C121" i="79"/>
  <c r="D121" i="79"/>
  <c r="E121" i="79"/>
  <c r="F121" i="79"/>
  <c r="G121" i="79"/>
  <c r="I121" i="79"/>
  <c r="J121" i="79"/>
  <c r="B122" i="79"/>
  <c r="C122" i="79"/>
  <c r="D122" i="79"/>
  <c r="E122" i="79"/>
  <c r="F122" i="79"/>
  <c r="G122" i="79"/>
  <c r="I122" i="79"/>
  <c r="J122" i="79"/>
  <c r="B123" i="79"/>
  <c r="C123" i="79"/>
  <c r="D123" i="79"/>
  <c r="E123" i="79"/>
  <c r="F123" i="79"/>
  <c r="G123" i="79"/>
  <c r="I123" i="79"/>
  <c r="J123" i="79"/>
  <c r="B124" i="79"/>
  <c r="C124" i="79"/>
  <c r="D124" i="79"/>
  <c r="E124" i="79"/>
  <c r="F124" i="79"/>
  <c r="G124" i="79"/>
  <c r="I124" i="79"/>
  <c r="J124" i="79"/>
  <c r="B125" i="79"/>
  <c r="C125" i="79"/>
  <c r="D125" i="79"/>
  <c r="E125" i="79"/>
  <c r="F125" i="79"/>
  <c r="G125" i="79"/>
  <c r="I125" i="79"/>
  <c r="J125" i="79"/>
  <c r="B126" i="79"/>
  <c r="C126" i="79"/>
  <c r="D126" i="79"/>
  <c r="E126" i="79"/>
  <c r="F126" i="79"/>
  <c r="G126" i="79"/>
  <c r="I126" i="79"/>
  <c r="J126" i="79"/>
  <c r="B127" i="79"/>
  <c r="C127" i="79"/>
  <c r="D127" i="79"/>
  <c r="E127" i="79"/>
  <c r="F127" i="79"/>
  <c r="G127" i="79"/>
  <c r="L127" i="79" s="1"/>
  <c r="I127" i="79"/>
  <c r="J127" i="79"/>
  <c r="B128" i="79"/>
  <c r="C128" i="79"/>
  <c r="D128" i="79"/>
  <c r="E128" i="79"/>
  <c r="F128" i="79"/>
  <c r="G128" i="79"/>
  <c r="I128" i="79"/>
  <c r="J128" i="79"/>
  <c r="B129" i="79"/>
  <c r="C129" i="79"/>
  <c r="D129" i="79"/>
  <c r="E129" i="79"/>
  <c r="F129" i="79"/>
  <c r="G129" i="79"/>
  <c r="I129" i="79"/>
  <c r="J129" i="79"/>
  <c r="B130" i="79"/>
  <c r="C130" i="79"/>
  <c r="D130" i="79"/>
  <c r="E130" i="79"/>
  <c r="F130" i="79"/>
  <c r="G130" i="79"/>
  <c r="I130" i="79"/>
  <c r="J130" i="79"/>
  <c r="B131" i="79"/>
  <c r="C131" i="79"/>
  <c r="D131" i="79"/>
  <c r="E131" i="79"/>
  <c r="F131" i="79"/>
  <c r="G131" i="79"/>
  <c r="I131" i="79"/>
  <c r="J131" i="79"/>
  <c r="B132" i="79"/>
  <c r="C132" i="79"/>
  <c r="D132" i="79"/>
  <c r="E132" i="79"/>
  <c r="F132" i="79"/>
  <c r="G132" i="79"/>
  <c r="I132" i="79"/>
  <c r="J132" i="79"/>
  <c r="B133" i="79"/>
  <c r="C133" i="79"/>
  <c r="D133" i="79"/>
  <c r="E133" i="79"/>
  <c r="F133" i="79"/>
  <c r="G133" i="79"/>
  <c r="I133" i="79"/>
  <c r="J133" i="79"/>
  <c r="B134" i="79"/>
  <c r="C134" i="79"/>
  <c r="D134" i="79"/>
  <c r="E134" i="79"/>
  <c r="F134" i="79"/>
  <c r="G134" i="79"/>
  <c r="I134" i="79"/>
  <c r="J134" i="79"/>
  <c r="B135" i="79"/>
  <c r="C135" i="79"/>
  <c r="D135" i="79"/>
  <c r="E135" i="79"/>
  <c r="F135" i="79"/>
  <c r="G135" i="79"/>
  <c r="I135" i="79"/>
  <c r="J135" i="79"/>
  <c r="B136" i="79"/>
  <c r="C136" i="79"/>
  <c r="D136" i="79"/>
  <c r="E136" i="79"/>
  <c r="F136" i="79"/>
  <c r="G136" i="79"/>
  <c r="I136" i="79"/>
  <c r="J136" i="79"/>
  <c r="B137" i="79"/>
  <c r="C137" i="79"/>
  <c r="D137" i="79"/>
  <c r="E137" i="79"/>
  <c r="F137" i="79"/>
  <c r="G137" i="79"/>
  <c r="I137" i="79"/>
  <c r="J137" i="79"/>
  <c r="B138" i="79"/>
  <c r="C138" i="79"/>
  <c r="D138" i="79"/>
  <c r="E138" i="79"/>
  <c r="F138" i="79"/>
  <c r="G138" i="79"/>
  <c r="I138" i="79"/>
  <c r="J138" i="79"/>
  <c r="B139" i="79"/>
  <c r="C139" i="79"/>
  <c r="D139" i="79"/>
  <c r="E139" i="79"/>
  <c r="F139" i="79"/>
  <c r="G139" i="79"/>
  <c r="I139" i="79"/>
  <c r="J139" i="79"/>
  <c r="B140" i="79"/>
  <c r="C140" i="79"/>
  <c r="D140" i="79"/>
  <c r="E140" i="79"/>
  <c r="F140" i="79"/>
  <c r="G140" i="79"/>
  <c r="I140" i="79"/>
  <c r="J140" i="79"/>
  <c r="B141" i="79"/>
  <c r="C141" i="79"/>
  <c r="D141" i="79"/>
  <c r="E141" i="79"/>
  <c r="F141" i="79"/>
  <c r="G141" i="79"/>
  <c r="I141" i="79"/>
  <c r="J141" i="79"/>
  <c r="B142" i="79"/>
  <c r="C142" i="79"/>
  <c r="D142" i="79"/>
  <c r="E142" i="79"/>
  <c r="F142" i="79"/>
  <c r="G142" i="79"/>
  <c r="I142" i="79"/>
  <c r="J142" i="79"/>
  <c r="B143" i="79"/>
  <c r="C143" i="79"/>
  <c r="D143" i="79"/>
  <c r="E143" i="79"/>
  <c r="F143" i="79"/>
  <c r="G143" i="79"/>
  <c r="I143" i="79"/>
  <c r="J143" i="79"/>
  <c r="L143" i="79"/>
  <c r="B144" i="79"/>
  <c r="C144" i="79"/>
  <c r="D144" i="79"/>
  <c r="E144" i="79"/>
  <c r="F144" i="79"/>
  <c r="G144" i="79"/>
  <c r="I144" i="79"/>
  <c r="J144" i="79"/>
  <c r="B145" i="79"/>
  <c r="C145" i="79"/>
  <c r="D145" i="79"/>
  <c r="E145" i="79"/>
  <c r="F145" i="79"/>
  <c r="G145" i="79"/>
  <c r="I145" i="79"/>
  <c r="J145" i="79"/>
  <c r="B146" i="79"/>
  <c r="C146" i="79"/>
  <c r="D146" i="79"/>
  <c r="E146" i="79"/>
  <c r="F146" i="79"/>
  <c r="G146" i="79"/>
  <c r="I146" i="79"/>
  <c r="J146" i="79"/>
  <c r="B147" i="79"/>
  <c r="C147" i="79"/>
  <c r="D147" i="79"/>
  <c r="E147" i="79"/>
  <c r="F147" i="79"/>
  <c r="G147" i="79"/>
  <c r="I147" i="79"/>
  <c r="J147" i="79"/>
  <c r="B148" i="79"/>
  <c r="C148" i="79"/>
  <c r="D148" i="79"/>
  <c r="E148" i="79"/>
  <c r="F148" i="79"/>
  <c r="G148" i="79"/>
  <c r="I148" i="79"/>
  <c r="J148" i="79"/>
  <c r="B149" i="79"/>
  <c r="C149" i="79"/>
  <c r="D149" i="79"/>
  <c r="E149" i="79"/>
  <c r="F149" i="79"/>
  <c r="G149" i="79"/>
  <c r="AG149" i="79" s="1"/>
  <c r="I149" i="79"/>
  <c r="J149" i="79"/>
  <c r="B150" i="79"/>
  <c r="C150" i="79"/>
  <c r="D150" i="79"/>
  <c r="E150" i="79"/>
  <c r="F150" i="79"/>
  <c r="G150" i="79"/>
  <c r="I150" i="79"/>
  <c r="J150" i="79"/>
  <c r="B151" i="79"/>
  <c r="C151" i="79"/>
  <c r="D151" i="79"/>
  <c r="E151" i="79"/>
  <c r="F151" i="79"/>
  <c r="G151" i="79"/>
  <c r="L151" i="79" s="1"/>
  <c r="I151" i="79"/>
  <c r="J151" i="79"/>
  <c r="B152" i="79"/>
  <c r="C152" i="79"/>
  <c r="D152" i="79"/>
  <c r="E152" i="79"/>
  <c r="F152" i="79"/>
  <c r="G152" i="79"/>
  <c r="I152" i="79"/>
  <c r="J152" i="79"/>
  <c r="B153" i="79"/>
  <c r="C153" i="79"/>
  <c r="D153" i="79"/>
  <c r="E153" i="79"/>
  <c r="F153" i="79"/>
  <c r="G153" i="79"/>
  <c r="I153" i="79"/>
  <c r="J153" i="79"/>
  <c r="B154" i="79"/>
  <c r="C154" i="79"/>
  <c r="D154" i="79"/>
  <c r="E154" i="79"/>
  <c r="F154" i="79"/>
  <c r="G154" i="79"/>
  <c r="I154" i="79"/>
  <c r="J154" i="79"/>
  <c r="B155" i="79"/>
  <c r="C155" i="79"/>
  <c r="D155" i="79"/>
  <c r="E155" i="79"/>
  <c r="F155" i="79"/>
  <c r="G155" i="79"/>
  <c r="L155" i="79" s="1"/>
  <c r="I155" i="79"/>
  <c r="J155" i="79"/>
  <c r="B156" i="79"/>
  <c r="C156" i="79"/>
  <c r="D156" i="79"/>
  <c r="E156" i="79"/>
  <c r="F156" i="79"/>
  <c r="G156" i="79"/>
  <c r="I156" i="79"/>
  <c r="J156" i="79"/>
  <c r="B157" i="79"/>
  <c r="C157" i="79"/>
  <c r="D157" i="79"/>
  <c r="E157" i="79"/>
  <c r="F157" i="79"/>
  <c r="G157" i="79"/>
  <c r="L157" i="79" s="1"/>
  <c r="I157" i="79"/>
  <c r="J157" i="79"/>
  <c r="B158" i="79"/>
  <c r="C158" i="79"/>
  <c r="D158" i="79"/>
  <c r="E158" i="79"/>
  <c r="F158" i="79"/>
  <c r="G158" i="79"/>
  <c r="I158" i="79"/>
  <c r="J158" i="79"/>
  <c r="B159" i="79"/>
  <c r="C159" i="79"/>
  <c r="D159" i="79"/>
  <c r="E159" i="79"/>
  <c r="F159" i="79"/>
  <c r="G159" i="79"/>
  <c r="I159" i="79"/>
  <c r="J159" i="79"/>
  <c r="B160" i="79"/>
  <c r="C160" i="79"/>
  <c r="D160" i="79"/>
  <c r="E160" i="79"/>
  <c r="F160" i="79"/>
  <c r="G160" i="79"/>
  <c r="I160" i="79"/>
  <c r="J160" i="79"/>
  <c r="B161" i="79"/>
  <c r="C161" i="79"/>
  <c r="D161" i="79"/>
  <c r="E161" i="79"/>
  <c r="F161" i="79"/>
  <c r="G161" i="79"/>
  <c r="I161" i="79"/>
  <c r="J161" i="79"/>
  <c r="B162" i="79"/>
  <c r="C162" i="79"/>
  <c r="D162" i="79"/>
  <c r="E162" i="79"/>
  <c r="F162" i="79"/>
  <c r="G162" i="79"/>
  <c r="I162" i="79"/>
  <c r="J162" i="79"/>
  <c r="B163" i="79"/>
  <c r="C163" i="79"/>
  <c r="D163" i="79"/>
  <c r="E163" i="79"/>
  <c r="F163" i="79"/>
  <c r="G163" i="79"/>
  <c r="I163" i="79"/>
  <c r="J163" i="79"/>
  <c r="B164" i="79"/>
  <c r="C164" i="79"/>
  <c r="D164" i="79"/>
  <c r="E164" i="79"/>
  <c r="F164" i="79"/>
  <c r="G164" i="79"/>
  <c r="I164" i="79"/>
  <c r="J164" i="79"/>
  <c r="B165" i="79"/>
  <c r="C165" i="79"/>
  <c r="D165" i="79"/>
  <c r="E165" i="79"/>
  <c r="F165" i="79"/>
  <c r="G165" i="79"/>
  <c r="I165" i="79"/>
  <c r="J165" i="79"/>
  <c r="B166" i="79"/>
  <c r="C166" i="79"/>
  <c r="D166" i="79"/>
  <c r="E166" i="79"/>
  <c r="F166" i="79"/>
  <c r="G166" i="79"/>
  <c r="I166" i="79"/>
  <c r="J166" i="79"/>
  <c r="B167" i="79"/>
  <c r="C167" i="79"/>
  <c r="D167" i="79"/>
  <c r="E167" i="79"/>
  <c r="F167" i="79"/>
  <c r="G167" i="79"/>
  <c r="I167" i="79"/>
  <c r="J167" i="79"/>
  <c r="B168" i="79"/>
  <c r="C168" i="79"/>
  <c r="D168" i="79"/>
  <c r="E168" i="79"/>
  <c r="F168" i="79"/>
  <c r="G168" i="79"/>
  <c r="L168" i="79" s="1"/>
  <c r="I168" i="79"/>
  <c r="J168" i="79"/>
  <c r="B169" i="79"/>
  <c r="C169" i="79"/>
  <c r="D169" i="79"/>
  <c r="E169" i="79"/>
  <c r="F169" i="79"/>
  <c r="G169" i="79"/>
  <c r="I169" i="79"/>
  <c r="J169" i="79"/>
  <c r="B170" i="79"/>
  <c r="C170" i="79"/>
  <c r="D170" i="79"/>
  <c r="E170" i="79"/>
  <c r="F170" i="79"/>
  <c r="G170" i="79"/>
  <c r="I170" i="79"/>
  <c r="J170" i="79"/>
  <c r="B171" i="79"/>
  <c r="C171" i="79"/>
  <c r="D171" i="79"/>
  <c r="E171" i="79"/>
  <c r="F171" i="79"/>
  <c r="G171" i="79"/>
  <c r="I171" i="79"/>
  <c r="J171" i="79"/>
  <c r="B172" i="79"/>
  <c r="C172" i="79"/>
  <c r="D172" i="79"/>
  <c r="E172" i="79"/>
  <c r="F172" i="79"/>
  <c r="G172" i="79"/>
  <c r="I172" i="79"/>
  <c r="J172" i="79"/>
  <c r="B173" i="79"/>
  <c r="C173" i="79"/>
  <c r="D173" i="79"/>
  <c r="E173" i="79"/>
  <c r="F173" i="79"/>
  <c r="G173" i="79"/>
  <c r="I173" i="79"/>
  <c r="J173" i="79"/>
  <c r="B174" i="79"/>
  <c r="C174" i="79"/>
  <c r="D174" i="79"/>
  <c r="E174" i="79"/>
  <c r="F174" i="79"/>
  <c r="G174" i="79"/>
  <c r="I174" i="79"/>
  <c r="J174" i="79"/>
  <c r="B175" i="79"/>
  <c r="C175" i="79"/>
  <c r="D175" i="79"/>
  <c r="E175" i="79"/>
  <c r="F175" i="79"/>
  <c r="G175" i="79"/>
  <c r="L175" i="79" s="1"/>
  <c r="I175" i="79"/>
  <c r="J175" i="79"/>
  <c r="B176" i="79"/>
  <c r="C176" i="79"/>
  <c r="D176" i="79"/>
  <c r="E176" i="79"/>
  <c r="F176" i="79"/>
  <c r="G176" i="79"/>
  <c r="I176" i="79"/>
  <c r="J176" i="79"/>
  <c r="AM417" i="84"/>
  <c r="AM419" i="84"/>
  <c r="AM421" i="84"/>
  <c r="AM423" i="84"/>
  <c r="AM425" i="84"/>
  <c r="AM427" i="84"/>
  <c r="AM429" i="84"/>
  <c r="AM431" i="84"/>
  <c r="AM433" i="84"/>
  <c r="AM435" i="84"/>
  <c r="AM437" i="84"/>
  <c r="AM439" i="84"/>
  <c r="AM441" i="84"/>
  <c r="AM443" i="84"/>
  <c r="AM445" i="84"/>
  <c r="AM447" i="84"/>
  <c r="AM449" i="84"/>
  <c r="AM451" i="84"/>
  <c r="AM453" i="84"/>
  <c r="AM455" i="84"/>
  <c r="AM457" i="84"/>
  <c r="AM459" i="84"/>
  <c r="AM461" i="84"/>
  <c r="AM463" i="84"/>
  <c r="AM465" i="84"/>
  <c r="AM467" i="84"/>
  <c r="AM469" i="84"/>
  <c r="AM471" i="84"/>
  <c r="AM473" i="84"/>
  <c r="AM475" i="84"/>
  <c r="AM477" i="84"/>
  <c r="AM479" i="84"/>
  <c r="AM481" i="84"/>
  <c r="AM483" i="84"/>
  <c r="AM485" i="84"/>
  <c r="AM487" i="84"/>
  <c r="AM489" i="84"/>
  <c r="AM491" i="84"/>
  <c r="AM493" i="84"/>
  <c r="AM495" i="84"/>
  <c r="AM497" i="84"/>
  <c r="AM499" i="84"/>
  <c r="AM501" i="84"/>
  <c r="AM503" i="84"/>
  <c r="AM505" i="84"/>
  <c r="AM507" i="84"/>
  <c r="AM509" i="84"/>
  <c r="AM511" i="84"/>
  <c r="AM513" i="84"/>
  <c r="AM515" i="84"/>
  <c r="AM517" i="84"/>
  <c r="AM519" i="84"/>
  <c r="AM521" i="84"/>
  <c r="AM523" i="84"/>
  <c r="AM525" i="84"/>
  <c r="AM527" i="84"/>
  <c r="AM529" i="84"/>
  <c r="AM531" i="84"/>
  <c r="AM533" i="84"/>
  <c r="AM535" i="84"/>
  <c r="AM537" i="84"/>
  <c r="AM539" i="84"/>
  <c r="AM541" i="84"/>
  <c r="AM543" i="84"/>
  <c r="AM545" i="84"/>
  <c r="AM547" i="84"/>
  <c r="AM549" i="84"/>
  <c r="AM551" i="84"/>
  <c r="AM553" i="84"/>
  <c r="AM555" i="84"/>
  <c r="AM557" i="84"/>
  <c r="AM559" i="84"/>
  <c r="AM561" i="84"/>
  <c r="AM563" i="84"/>
  <c r="AM565" i="84"/>
  <c r="AM567" i="84"/>
  <c r="AM569" i="84"/>
  <c r="AM571" i="84"/>
  <c r="AM573" i="84"/>
  <c r="AM575" i="84"/>
  <c r="AM577" i="84"/>
  <c r="AM579" i="84"/>
  <c r="AM581" i="84"/>
  <c r="AM583" i="84"/>
  <c r="AM585" i="84"/>
  <c r="AM587" i="84"/>
  <c r="AM589" i="84"/>
  <c r="AM591" i="84"/>
  <c r="AM593" i="84"/>
  <c r="AM595" i="84"/>
  <c r="AM597" i="84"/>
  <c r="AM599" i="84"/>
  <c r="AM601" i="84"/>
  <c r="AM603" i="84"/>
  <c r="AM605" i="84"/>
  <c r="AM607" i="84"/>
  <c r="AM609" i="84"/>
  <c r="AM611" i="84"/>
  <c r="AM613" i="84"/>
  <c r="AM615" i="84"/>
  <c r="AM617" i="84"/>
  <c r="AM619" i="84"/>
  <c r="AM621" i="84"/>
  <c r="AM623" i="84"/>
  <c r="AM625" i="84"/>
  <c r="AM627" i="84"/>
  <c r="AM629" i="84"/>
  <c r="AM631" i="84"/>
  <c r="AM633" i="84"/>
  <c r="AM635" i="84"/>
  <c r="AM637" i="84"/>
  <c r="AM639" i="84"/>
  <c r="AM641" i="84"/>
  <c r="AM643" i="84"/>
  <c r="AM645" i="84"/>
  <c r="AM647" i="84"/>
  <c r="AM649" i="84"/>
  <c r="AM651" i="84"/>
  <c r="AM653" i="84"/>
  <c r="AM655" i="84"/>
  <c r="AM657" i="84"/>
  <c r="AM659" i="84"/>
  <c r="AM661" i="84"/>
  <c r="AM663" i="84"/>
  <c r="AM665" i="84"/>
  <c r="AM667" i="84"/>
  <c r="AM669" i="84"/>
  <c r="AM671" i="84"/>
  <c r="AM673" i="84"/>
  <c r="AM675" i="84"/>
  <c r="AM677" i="84"/>
  <c r="AM679" i="84"/>
  <c r="AM681" i="84"/>
  <c r="AM683" i="84"/>
  <c r="AM685" i="84"/>
  <c r="AM687" i="84"/>
  <c r="AM689" i="84"/>
  <c r="AM691" i="84"/>
  <c r="AM693" i="84"/>
  <c r="AM695" i="84"/>
  <c r="AM697" i="84"/>
  <c r="AM699" i="84"/>
  <c r="AM701" i="84"/>
  <c r="AM703" i="84"/>
  <c r="AM705" i="84"/>
  <c r="AM707" i="84"/>
  <c r="AM709" i="84"/>
  <c r="AM711" i="84"/>
  <c r="AM713" i="84"/>
  <c r="AM715" i="84"/>
  <c r="AM717" i="84"/>
  <c r="AM719" i="84"/>
  <c r="AM721" i="84"/>
  <c r="AM723" i="84"/>
  <c r="AM725" i="84"/>
  <c r="AM727" i="84"/>
  <c r="AM729" i="84"/>
  <c r="AM731" i="84"/>
  <c r="AM733" i="84"/>
  <c r="AM735" i="84"/>
  <c r="AM737" i="84"/>
  <c r="AM739" i="84"/>
  <c r="AM741" i="84"/>
  <c r="AM743" i="84"/>
  <c r="AM745" i="84"/>
  <c r="AM747" i="84"/>
  <c r="AM749" i="84"/>
  <c r="AM751" i="84"/>
  <c r="AM753" i="84"/>
  <c r="AM755" i="84"/>
  <c r="AM757" i="84"/>
  <c r="AM759" i="84"/>
  <c r="AM761" i="84"/>
  <c r="AM763" i="84"/>
  <c r="AM765" i="84"/>
  <c r="AM767" i="84"/>
  <c r="AM769" i="84"/>
  <c r="AM771" i="84"/>
  <c r="AM773" i="84"/>
  <c r="AM775" i="84"/>
  <c r="AM777" i="84"/>
  <c r="AM779" i="84"/>
  <c r="AM781" i="84"/>
  <c r="AM783" i="84"/>
  <c r="AM785" i="84"/>
  <c r="AM787" i="84"/>
  <c r="AM789" i="84"/>
  <c r="AM791" i="84"/>
  <c r="AM793" i="84"/>
  <c r="AM795" i="84"/>
  <c r="AM797" i="84"/>
  <c r="AM799" i="84"/>
  <c r="AM801" i="84"/>
  <c r="AM803" i="84"/>
  <c r="AM805" i="84"/>
  <c r="AM807" i="84"/>
  <c r="AM809" i="84"/>
  <c r="AM811" i="84"/>
  <c r="AM813" i="84"/>
  <c r="AM815" i="84"/>
  <c r="AM817" i="84"/>
  <c r="AM819" i="84"/>
  <c r="AM821" i="84"/>
  <c r="AM823" i="84"/>
  <c r="AM825" i="84"/>
  <c r="AM827" i="84"/>
  <c r="AM829" i="84"/>
  <c r="AM831" i="84"/>
  <c r="AM833" i="84"/>
  <c r="AM835" i="84"/>
  <c r="AM837" i="84"/>
  <c r="AM839" i="84"/>
  <c r="AM841" i="84"/>
  <c r="AM843" i="84"/>
  <c r="AM845" i="84"/>
  <c r="AM847" i="84"/>
  <c r="AM849" i="84"/>
  <c r="AM851" i="84"/>
  <c r="AM853" i="84"/>
  <c r="AM855" i="84"/>
  <c r="AM857" i="84"/>
  <c r="AM859" i="84"/>
  <c r="AM861" i="84"/>
  <c r="AM863" i="84"/>
  <c r="AM865" i="84"/>
  <c r="AM867" i="84"/>
  <c r="AM869" i="84"/>
  <c r="AM871" i="84"/>
  <c r="AM873" i="84"/>
  <c r="AM875" i="84"/>
  <c r="AM877" i="84"/>
  <c r="AM879" i="84"/>
  <c r="AM881" i="84"/>
  <c r="AM883" i="84"/>
  <c r="AM885" i="84"/>
  <c r="AM887" i="84"/>
  <c r="AM889" i="84"/>
  <c r="AM891" i="84"/>
  <c r="AM893" i="84"/>
  <c r="AM895" i="84"/>
  <c r="AM897" i="84"/>
  <c r="AM899" i="84"/>
  <c r="AM901" i="84"/>
  <c r="AM903" i="84"/>
  <c r="AM905" i="84"/>
  <c r="AM907" i="84"/>
  <c r="AM909" i="84"/>
  <c r="AM911" i="84"/>
  <c r="AM913" i="84"/>
  <c r="AM915" i="84"/>
  <c r="AM917" i="84"/>
  <c r="AM919" i="84"/>
  <c r="AM921" i="84"/>
  <c r="AM923" i="84"/>
  <c r="AM925" i="84"/>
  <c r="AM927" i="84"/>
  <c r="AM929" i="84"/>
  <c r="AM931" i="84"/>
  <c r="AM933" i="84"/>
  <c r="AM935" i="84"/>
  <c r="AM937" i="84"/>
  <c r="AM939" i="84"/>
  <c r="AM941" i="84"/>
  <c r="AM943" i="84"/>
  <c r="AM945" i="84"/>
  <c r="AM947" i="84"/>
  <c r="AM949" i="84"/>
  <c r="AM951" i="84"/>
  <c r="AM953" i="84"/>
  <c r="AM955" i="84"/>
  <c r="AM957" i="84"/>
  <c r="AM959" i="84"/>
  <c r="AM961" i="84"/>
  <c r="AM963" i="84"/>
  <c r="AM965" i="84"/>
  <c r="AM967" i="84"/>
  <c r="AM969" i="84"/>
  <c r="AM971" i="84"/>
  <c r="AM973" i="84"/>
  <c r="AM975" i="84"/>
  <c r="AM977" i="84"/>
  <c r="AM979" i="84"/>
  <c r="AM981" i="84"/>
  <c r="AM983" i="84"/>
  <c r="AM985" i="84"/>
  <c r="AM987" i="84"/>
  <c r="AM989" i="84"/>
  <c r="AM991" i="84"/>
  <c r="AM993" i="84"/>
  <c r="AM995" i="84"/>
  <c r="AM997" i="84"/>
  <c r="AM999" i="84"/>
  <c r="AM1001" i="84"/>
  <c r="AM1003" i="84"/>
  <c r="AM1005" i="84"/>
  <c r="AM1007" i="84"/>
  <c r="AM1009" i="84"/>
  <c r="AM1011" i="84"/>
  <c r="AM1013" i="84"/>
  <c r="AM1015" i="84"/>
  <c r="AM1017" i="84"/>
  <c r="AM1019" i="84"/>
  <c r="AM1021" i="84"/>
  <c r="AM1023" i="84"/>
  <c r="AM1025" i="84"/>
  <c r="AM1027" i="84"/>
  <c r="AM1029" i="84"/>
  <c r="AM1031" i="84"/>
  <c r="AM1033" i="84"/>
  <c r="AM1035" i="84"/>
  <c r="AM1037" i="84"/>
  <c r="AM1039" i="84"/>
  <c r="AM1041" i="84"/>
  <c r="AM1043" i="84"/>
  <c r="AM1045" i="84"/>
  <c r="AM1047" i="84"/>
  <c r="AM1049" i="84"/>
  <c r="AM1051" i="84"/>
  <c r="AM1053" i="84"/>
  <c r="AM1055" i="84"/>
  <c r="AM1057" i="84"/>
  <c r="AM1059" i="84"/>
  <c r="AM1061" i="84"/>
  <c r="AM1063" i="84"/>
  <c r="AM1065" i="84"/>
  <c r="AM1067" i="84"/>
  <c r="AM1069" i="84"/>
  <c r="AM1071" i="84"/>
  <c r="AM1073" i="84"/>
  <c r="AM1075" i="84"/>
  <c r="AM1077" i="84"/>
  <c r="AM1079" i="84"/>
  <c r="AM1081" i="84"/>
  <c r="AM1083" i="84"/>
  <c r="AM1085" i="84"/>
  <c r="AM1087" i="84"/>
  <c r="AM1089" i="84"/>
  <c r="AM1091" i="84"/>
  <c r="AM1093" i="84"/>
  <c r="AM1095" i="84"/>
  <c r="AM1097" i="84"/>
  <c r="AM1099" i="84"/>
  <c r="AM1101" i="84"/>
  <c r="AM1103" i="84"/>
  <c r="AM1105" i="84"/>
  <c r="AM1107" i="84"/>
  <c r="AM1109" i="84"/>
  <c r="AM1111" i="84"/>
  <c r="AM1113" i="84"/>
  <c r="AM1115" i="84"/>
  <c r="AM1117" i="84"/>
  <c r="AM1119" i="84"/>
  <c r="AM1121" i="84"/>
  <c r="AM1123" i="84"/>
  <c r="AM1125" i="84"/>
  <c r="AM1127" i="84"/>
  <c r="AM1129" i="84"/>
  <c r="AM1131" i="84"/>
  <c r="AM1133" i="84"/>
  <c r="AM1135" i="84"/>
  <c r="AM1137" i="84"/>
  <c r="AM1139" i="84"/>
  <c r="AM1141" i="84"/>
  <c r="AM1143" i="84"/>
  <c r="AM1145" i="84"/>
  <c r="AM1147" i="84"/>
  <c r="AM1149" i="84"/>
  <c r="AM1151" i="84"/>
  <c r="AM1153" i="84"/>
  <c r="AM1155" i="84"/>
  <c r="AM1157" i="84"/>
  <c r="AM1159" i="84"/>
  <c r="AM1161" i="84"/>
  <c r="AM1163" i="84"/>
  <c r="AM1165" i="84"/>
  <c r="AM1167" i="84"/>
  <c r="AM1169" i="84"/>
  <c r="AM1171" i="84"/>
  <c r="AM1173" i="84"/>
  <c r="AM1175" i="84"/>
  <c r="AM1177" i="84"/>
  <c r="AM1179" i="84"/>
  <c r="AM1181" i="84"/>
  <c r="AM1183" i="84"/>
  <c r="AM1185" i="84"/>
  <c r="AM1187" i="84"/>
  <c r="AM1189" i="84"/>
  <c r="AM1191" i="84"/>
  <c r="AM1193" i="84"/>
  <c r="AM1195" i="84"/>
  <c r="AM1197" i="84"/>
  <c r="AM1199" i="84"/>
  <c r="AM1201" i="84"/>
  <c r="AM1203" i="84"/>
  <c r="AM1205" i="84"/>
  <c r="AM1207" i="84"/>
  <c r="AM1209" i="84"/>
  <c r="AM1211" i="84"/>
  <c r="AM1213" i="84"/>
  <c r="AM1215" i="84"/>
  <c r="AM1217" i="84"/>
  <c r="AM1219" i="84"/>
  <c r="AM1221" i="84"/>
  <c r="AM1223" i="84"/>
  <c r="AM1225" i="84"/>
  <c r="AM1227" i="84"/>
  <c r="AM1229" i="84"/>
  <c r="AM1231" i="84"/>
  <c r="AM1233" i="84"/>
  <c r="AM1235" i="84"/>
  <c r="AM1237" i="84"/>
  <c r="AM1239" i="84"/>
  <c r="AM1241" i="84"/>
  <c r="AM1243" i="84"/>
  <c r="AM1245" i="84"/>
  <c r="AM1247" i="84"/>
  <c r="AM1249" i="84"/>
  <c r="AM1251" i="84"/>
  <c r="AM1253" i="84"/>
  <c r="AM1255" i="84"/>
  <c r="AM1257" i="84"/>
  <c r="AM1259" i="84"/>
  <c r="AM1261" i="84"/>
  <c r="AM1263" i="84"/>
  <c r="AM1265" i="84"/>
  <c r="AM1267" i="84"/>
  <c r="AM1269" i="84"/>
  <c r="AM1271" i="84"/>
  <c r="AM1273" i="84"/>
  <c r="AM1275" i="84"/>
  <c r="AM1277" i="84"/>
  <c r="AM1279" i="84"/>
  <c r="AM1281" i="84"/>
  <c r="AM1283" i="84"/>
  <c r="AM1285" i="84"/>
  <c r="AM1287" i="84"/>
  <c r="AM1289" i="84"/>
  <c r="AM1291" i="84"/>
  <c r="AM1293" i="84"/>
  <c r="AM1295" i="84"/>
  <c r="AM1297" i="84"/>
  <c r="AM1299" i="84"/>
  <c r="AM1301" i="84"/>
  <c r="AM1303" i="84"/>
  <c r="AM1305" i="84"/>
  <c r="AM1307" i="84"/>
  <c r="AM1309" i="84"/>
  <c r="AM1311" i="84"/>
  <c r="AM1313" i="84"/>
  <c r="AM1315" i="84"/>
  <c r="AM1317" i="84"/>
  <c r="AM1319" i="84"/>
  <c r="AM1321" i="84"/>
  <c r="AM1323" i="84"/>
  <c r="AM1325" i="84"/>
  <c r="AM1327" i="84"/>
  <c r="AM1329" i="84"/>
  <c r="AM1331" i="84"/>
  <c r="AM1333" i="84"/>
  <c r="AM1335" i="84"/>
  <c r="AM1337" i="84"/>
  <c r="AM1339" i="84"/>
  <c r="AM1341" i="84"/>
  <c r="AM1343" i="84"/>
  <c r="AM1345" i="84"/>
  <c r="AM1347" i="84"/>
  <c r="AM1349" i="84"/>
  <c r="AM1351" i="84"/>
  <c r="AM1353" i="84"/>
  <c r="AM1355" i="84"/>
  <c r="AM1357" i="84"/>
  <c r="AM1359" i="84"/>
  <c r="AM1361" i="84"/>
  <c r="AM1363" i="84"/>
  <c r="AM1365" i="84"/>
  <c r="AM1367" i="84"/>
  <c r="AM1369" i="84"/>
  <c r="AM1371" i="84"/>
  <c r="AM1373" i="84"/>
  <c r="AM1375" i="84"/>
  <c r="AM1377" i="84"/>
  <c r="AM1379" i="84"/>
  <c r="AM1381" i="84"/>
  <c r="AM1383" i="84"/>
  <c r="AM1385" i="84"/>
  <c r="AM1387" i="84"/>
  <c r="AM1389" i="84"/>
  <c r="AM1391" i="84"/>
  <c r="AM1393" i="84"/>
  <c r="AM1395" i="84"/>
  <c r="AM1397" i="84"/>
  <c r="AM1399" i="84"/>
  <c r="AM1401" i="84"/>
  <c r="AM1403" i="84"/>
  <c r="AM1405" i="84"/>
  <c r="AM1407" i="84"/>
  <c r="AM1409" i="84"/>
  <c r="AM1411" i="84"/>
  <c r="AM1413" i="84"/>
  <c r="AM1415" i="84"/>
  <c r="AM1417" i="84"/>
  <c r="AM1419" i="84"/>
  <c r="AM1421" i="84"/>
  <c r="AM1423" i="84"/>
  <c r="AM1425" i="84"/>
  <c r="AM1427" i="84"/>
  <c r="AM1429" i="84"/>
  <c r="AM1431" i="84"/>
  <c r="AM1433" i="84"/>
  <c r="AM1435" i="84"/>
  <c r="AM1437" i="84"/>
  <c r="AM1439" i="84"/>
  <c r="AM1441" i="84"/>
  <c r="AM1443" i="84"/>
  <c r="AM1445" i="84"/>
  <c r="AM1447" i="84"/>
  <c r="AM1449" i="84"/>
  <c r="AM1451" i="84"/>
  <c r="AM1453" i="84"/>
  <c r="AM1455" i="84"/>
  <c r="AM1457" i="84"/>
  <c r="AM1459" i="84"/>
  <c r="AM1461" i="84"/>
  <c r="AM1463" i="84"/>
  <c r="AM1465" i="84"/>
  <c r="AM1467" i="84"/>
  <c r="AM1469" i="84"/>
  <c r="AM1471" i="84"/>
  <c r="AM1473" i="84"/>
  <c r="AM1475" i="84"/>
  <c r="AM1477" i="84"/>
  <c r="AM1479" i="84"/>
  <c r="AM1481" i="84"/>
  <c r="AM1483" i="84"/>
  <c r="AM1485" i="84"/>
  <c r="AM1487" i="84"/>
  <c r="AM1489" i="84"/>
  <c r="AM1491" i="84"/>
  <c r="AM1493" i="84"/>
  <c r="AM1495" i="84"/>
  <c r="AM1497" i="84"/>
  <c r="AM1499" i="84"/>
  <c r="AM1501" i="84"/>
  <c r="AM1503" i="84"/>
  <c r="AM1505" i="84"/>
  <c r="AM1507" i="84"/>
  <c r="AM1509" i="84"/>
  <c r="AM1511" i="84"/>
  <c r="AM1513" i="84"/>
  <c r="AM1515" i="84"/>
  <c r="AM1517" i="84"/>
  <c r="AM1519" i="84"/>
  <c r="AM1521" i="84"/>
  <c r="AM1523" i="84"/>
  <c r="AM1525" i="84"/>
  <c r="AM1527" i="84"/>
  <c r="AM1529" i="84"/>
  <c r="AM1531" i="84"/>
  <c r="AM1533" i="84"/>
  <c r="AM1535" i="84"/>
  <c r="AM1537" i="84"/>
  <c r="AM1539" i="84"/>
  <c r="AM1541" i="84"/>
  <c r="AM1543" i="84"/>
  <c r="AM1545" i="84"/>
  <c r="AM1547" i="84"/>
  <c r="AM1549" i="84"/>
  <c r="AM1551" i="84"/>
  <c r="AM1553" i="84"/>
  <c r="AM1555" i="84"/>
  <c r="AM1557" i="84"/>
  <c r="AM1559" i="84"/>
  <c r="AM1561" i="84"/>
  <c r="AM1563" i="84"/>
  <c r="AM1565" i="84"/>
  <c r="AM1567" i="84"/>
  <c r="AM1569" i="84"/>
  <c r="AM1571" i="84"/>
  <c r="AM1573" i="84"/>
  <c r="AM1575" i="84"/>
  <c r="AM1577" i="84"/>
  <c r="AM1579" i="84"/>
  <c r="AM1581" i="84"/>
  <c r="AM1583" i="84"/>
  <c r="AM1585" i="84"/>
  <c r="AM1587" i="84"/>
  <c r="AM1589" i="84"/>
  <c r="AM1591" i="84"/>
  <c r="AM1593" i="84"/>
  <c r="AM1595" i="84"/>
  <c r="AM1597" i="84"/>
  <c r="AM1599" i="84"/>
  <c r="AM1601" i="84"/>
  <c r="AM1603" i="84"/>
  <c r="AM1605" i="84"/>
  <c r="AM1607" i="84"/>
  <c r="AM1609" i="84"/>
  <c r="AM1611" i="84"/>
  <c r="AM1613" i="84"/>
  <c r="AM1615" i="84"/>
  <c r="AM1617" i="84"/>
  <c r="AM1619" i="84"/>
  <c r="AM1621" i="84"/>
  <c r="AM1623" i="84"/>
  <c r="AM1625" i="84"/>
  <c r="AM1627" i="84"/>
  <c r="AM1629" i="84"/>
  <c r="AM1631" i="84"/>
  <c r="AM1633" i="84"/>
  <c r="AM1635" i="84"/>
  <c r="AM1637" i="84"/>
  <c r="AM1639" i="84"/>
  <c r="AM1641" i="84"/>
  <c r="AM1643" i="84"/>
  <c r="AM1645" i="84"/>
  <c r="AM1647" i="84"/>
  <c r="AM1649" i="84"/>
  <c r="AM1651" i="84"/>
  <c r="AM1653" i="84"/>
  <c r="AM1655" i="84"/>
  <c r="AM1657" i="84"/>
  <c r="AM1659" i="84"/>
  <c r="AM1661" i="84"/>
  <c r="AM1663" i="84"/>
  <c r="AM1665" i="84"/>
  <c r="AM1667" i="84"/>
  <c r="AM1669" i="84"/>
  <c r="AM1671" i="84"/>
  <c r="AM1673" i="84"/>
  <c r="AM1675" i="84"/>
  <c r="AM1677" i="84"/>
  <c r="AM1679" i="84"/>
  <c r="AM1681" i="84"/>
  <c r="AM1683" i="84"/>
  <c r="AM1685" i="84"/>
  <c r="AM1687" i="84"/>
  <c r="AM1689" i="84"/>
  <c r="AM1691" i="84"/>
  <c r="AM1693" i="84"/>
  <c r="AM1695" i="84"/>
  <c r="AM1697" i="84"/>
  <c r="AM1699" i="84"/>
  <c r="AM1701" i="84"/>
  <c r="AM1703" i="84"/>
  <c r="AM1705" i="84"/>
  <c r="AM1707" i="84"/>
  <c r="AM1709" i="84"/>
  <c r="AM1711" i="84"/>
  <c r="AM1713" i="84"/>
  <c r="AM1715" i="84"/>
  <c r="AM1717" i="84"/>
  <c r="AM1719" i="84"/>
  <c r="AM1721" i="84"/>
  <c r="AM1723" i="84"/>
  <c r="AM1725" i="84"/>
  <c r="AM1727" i="84"/>
  <c r="AM1729" i="84"/>
  <c r="AM1731" i="84"/>
  <c r="AM1733" i="84"/>
  <c r="AM1735" i="84"/>
  <c r="AM1737" i="84"/>
  <c r="AM1739" i="84"/>
  <c r="AM1741" i="84"/>
  <c r="AM1743" i="84"/>
  <c r="AM1745" i="84"/>
  <c r="AM1747" i="84"/>
  <c r="AM1749" i="84"/>
  <c r="AM1751" i="84"/>
  <c r="AM1753" i="84"/>
  <c r="AM1755" i="84"/>
  <c r="AM1757" i="84"/>
  <c r="AM1759" i="84"/>
  <c r="AM1761" i="84"/>
  <c r="AM1763" i="84"/>
  <c r="AM1765" i="84"/>
  <c r="AM1767" i="84"/>
  <c r="AM1769" i="84"/>
  <c r="AM1771" i="84"/>
  <c r="AM1773" i="84"/>
  <c r="AM1775" i="84"/>
  <c r="AM1777" i="84"/>
  <c r="AM1779" i="84"/>
  <c r="AM1781" i="84"/>
  <c r="AM1783" i="84"/>
  <c r="AM1785" i="84"/>
  <c r="AM1787" i="84"/>
  <c r="AM1789" i="84"/>
  <c r="AM1791" i="84"/>
  <c r="AM1793" i="84"/>
  <c r="AM1795" i="84"/>
  <c r="AM1797" i="84"/>
  <c r="AM1799" i="84"/>
  <c r="AM1801" i="84"/>
  <c r="AM1803" i="84"/>
  <c r="AM1805" i="84"/>
  <c r="AM1807" i="84"/>
  <c r="AM1809" i="84"/>
  <c r="AM1811" i="84"/>
  <c r="AM1813" i="84"/>
  <c r="AM1815" i="84"/>
  <c r="AM1817" i="84"/>
  <c r="AM1819" i="84"/>
  <c r="AM1821" i="84"/>
  <c r="AM1823" i="84"/>
  <c r="AM1825" i="84"/>
  <c r="AM1827" i="84"/>
  <c r="AM1829" i="84"/>
  <c r="AM1831" i="84"/>
  <c r="AM1833" i="84"/>
  <c r="AM1835" i="84"/>
  <c r="AM1837" i="84"/>
  <c r="AM1839" i="84"/>
  <c r="AM1841" i="84"/>
  <c r="AM1843" i="84"/>
  <c r="AM1845" i="84"/>
  <c r="AM1847" i="84"/>
  <c r="AM1849" i="84"/>
  <c r="AM1851" i="84"/>
  <c r="AM1853" i="84"/>
  <c r="AM1855" i="84"/>
  <c r="AM1857" i="84"/>
  <c r="AM1859" i="84"/>
  <c r="AM1861" i="84"/>
  <c r="AM1863" i="84"/>
  <c r="AM1865" i="84"/>
  <c r="AM1867" i="84"/>
  <c r="AM1869" i="84"/>
  <c r="AM1871" i="84"/>
  <c r="AM1873" i="84"/>
  <c r="AM1875" i="84"/>
  <c r="AM1877" i="84"/>
  <c r="AM1879" i="84"/>
  <c r="AM1881" i="84"/>
  <c r="AM1883" i="84"/>
  <c r="AM1885" i="84"/>
  <c r="AM1887" i="84"/>
  <c r="AM1889" i="84"/>
  <c r="AM1891" i="84"/>
  <c r="AM1893" i="84"/>
  <c r="AM1895" i="84"/>
  <c r="AM1897" i="84"/>
  <c r="AM1899" i="84"/>
  <c r="AM1901" i="84"/>
  <c r="AM1903" i="84"/>
  <c r="AM1905" i="84"/>
  <c r="AM1907" i="84"/>
  <c r="AM1909" i="84"/>
  <c r="AM1911" i="84"/>
  <c r="AM1913" i="84"/>
  <c r="AM1915" i="84"/>
  <c r="AM1917" i="84"/>
  <c r="AM1919" i="84"/>
  <c r="AM1921" i="84"/>
  <c r="AM1923" i="84"/>
  <c r="AM1925" i="84"/>
  <c r="AM1927" i="84"/>
  <c r="AM1929" i="84"/>
  <c r="AM1931" i="84"/>
  <c r="AM1933" i="84"/>
  <c r="AM1935" i="84"/>
  <c r="AM1937" i="84"/>
  <c r="AM1939" i="84"/>
  <c r="AM1941" i="84"/>
  <c r="AM1943" i="84"/>
  <c r="AM1945" i="84"/>
  <c r="AM1947" i="84"/>
  <c r="AM1949" i="84"/>
  <c r="AM1951" i="84"/>
  <c r="AM1953" i="84"/>
  <c r="AM1955" i="84"/>
  <c r="AM1957" i="84"/>
  <c r="AM1959" i="84"/>
  <c r="AM1961" i="84"/>
  <c r="AM1963" i="84"/>
  <c r="AM1965" i="84"/>
  <c r="AM1967" i="84"/>
  <c r="AM1969" i="84"/>
  <c r="AM1971" i="84"/>
  <c r="AM1973" i="84"/>
  <c r="AM1975" i="84"/>
  <c r="AM1977" i="84"/>
  <c r="AM1979" i="84"/>
  <c r="AM1981" i="84"/>
  <c r="AM1983" i="84"/>
  <c r="AM1985" i="84"/>
  <c r="AM1987" i="84"/>
  <c r="AM1989" i="84"/>
  <c r="AM1991" i="84"/>
  <c r="AM1993" i="84"/>
  <c r="AM1995" i="84"/>
  <c r="AM1997" i="84"/>
  <c r="AM1999" i="84"/>
  <c r="AM2001" i="84"/>
  <c r="AM2003" i="84"/>
  <c r="AM2005" i="84"/>
  <c r="AM2007" i="84"/>
  <c r="AM2009" i="84"/>
  <c r="AM2011" i="84"/>
  <c r="AM413" i="84"/>
  <c r="AM415" i="84"/>
  <c r="AB412" i="84"/>
  <c r="AQ412" i="84"/>
  <c r="AG412" i="84" s="1"/>
  <c r="AR412" i="84" s="1"/>
  <c r="AS412" i="84"/>
  <c r="AT412" i="84"/>
  <c r="AX412" i="84"/>
  <c r="AB416" i="84"/>
  <c r="AG416" i="84"/>
  <c r="AR416" i="84" s="1"/>
  <c r="AQ416" i="84"/>
  <c r="AS416" i="84"/>
  <c r="AT416" i="84"/>
  <c r="AX416" i="84"/>
  <c r="AB420" i="84"/>
  <c r="AQ420" i="84"/>
  <c r="AG420" i="84" s="1"/>
  <c r="AR420" i="84" s="1"/>
  <c r="AS420" i="84"/>
  <c r="AT420" i="84"/>
  <c r="AX420" i="84"/>
  <c r="AB424" i="84"/>
  <c r="AQ424" i="84"/>
  <c r="AG424" i="84" s="1"/>
  <c r="AR424" i="84" s="1"/>
  <c r="AS424" i="84"/>
  <c r="AT424" i="84"/>
  <c r="AX424" i="84"/>
  <c r="AB428" i="84"/>
  <c r="AQ428" i="84"/>
  <c r="AG428" i="84" s="1"/>
  <c r="AR428" i="84" s="1"/>
  <c r="AS428" i="84"/>
  <c r="AT428" i="84"/>
  <c r="AX428" i="84"/>
  <c r="AB432" i="84"/>
  <c r="AQ432" i="84"/>
  <c r="AG432" i="84" s="1"/>
  <c r="AR432" i="84" s="1"/>
  <c r="AS432" i="84"/>
  <c r="AT432" i="84"/>
  <c r="AX432" i="84"/>
  <c r="AB436" i="84"/>
  <c r="AQ436" i="84"/>
  <c r="AG436" i="84" s="1"/>
  <c r="AR436" i="84" s="1"/>
  <c r="AS436" i="84"/>
  <c r="AT436" i="84"/>
  <c r="AX436" i="84"/>
  <c r="AB440" i="84"/>
  <c r="AQ440" i="84"/>
  <c r="AG440" i="84" s="1"/>
  <c r="AR440" i="84" s="1"/>
  <c r="AS440" i="84"/>
  <c r="AT440" i="84"/>
  <c r="AX440" i="84"/>
  <c r="AB444" i="84"/>
  <c r="AG444" i="84"/>
  <c r="AR444" i="84" s="1"/>
  <c r="AQ444" i="84"/>
  <c r="AS444" i="84"/>
  <c r="AT444" i="84"/>
  <c r="AX444" i="84"/>
  <c r="AB448" i="84"/>
  <c r="AQ448" i="84"/>
  <c r="AG448" i="84" s="1"/>
  <c r="AR448" i="84" s="1"/>
  <c r="AS448" i="84"/>
  <c r="AT448" i="84"/>
  <c r="AX448" i="84"/>
  <c r="AB452" i="84"/>
  <c r="AQ452" i="84"/>
  <c r="AG452" i="84" s="1"/>
  <c r="AR452" i="84" s="1"/>
  <c r="AS452" i="84"/>
  <c r="AT452" i="84"/>
  <c r="AX452" i="84"/>
  <c r="AB456" i="84"/>
  <c r="AQ456" i="84"/>
  <c r="AG456" i="84" s="1"/>
  <c r="AR456" i="84" s="1"/>
  <c r="AS456" i="84"/>
  <c r="AT456" i="84"/>
  <c r="AX456" i="84"/>
  <c r="AB460" i="84"/>
  <c r="AQ460" i="84"/>
  <c r="AG460" i="84" s="1"/>
  <c r="AR460" i="84" s="1"/>
  <c r="AS460" i="84"/>
  <c r="AT460" i="84"/>
  <c r="AX460" i="84"/>
  <c r="AB464" i="84"/>
  <c r="AQ464" i="84"/>
  <c r="AG464" i="84" s="1"/>
  <c r="AR464" i="84" s="1"/>
  <c r="AS464" i="84"/>
  <c r="AT464" i="84"/>
  <c r="AX464" i="84"/>
  <c r="AB468" i="84"/>
  <c r="AQ468" i="84"/>
  <c r="AG468" i="84" s="1"/>
  <c r="AR468" i="84" s="1"/>
  <c r="AS468" i="84"/>
  <c r="AT468" i="84"/>
  <c r="AX468" i="84"/>
  <c r="AB472" i="84"/>
  <c r="AQ472" i="84"/>
  <c r="AG472" i="84" s="1"/>
  <c r="AR472" i="84" s="1"/>
  <c r="AS472" i="84"/>
  <c r="AT472" i="84"/>
  <c r="AX472" i="84"/>
  <c r="AB476" i="84"/>
  <c r="AQ476" i="84"/>
  <c r="AG476" i="84" s="1"/>
  <c r="AR476" i="84" s="1"/>
  <c r="AS476" i="84"/>
  <c r="AT476" i="84"/>
  <c r="AX476" i="84"/>
  <c r="AB480" i="84"/>
  <c r="AQ480" i="84"/>
  <c r="AG480" i="84" s="1"/>
  <c r="AR480" i="84" s="1"/>
  <c r="AS480" i="84"/>
  <c r="AT480" i="84"/>
  <c r="AX480" i="84"/>
  <c r="AB484" i="84"/>
  <c r="AQ484" i="84"/>
  <c r="AG484" i="84" s="1"/>
  <c r="AR484" i="84" s="1"/>
  <c r="AS484" i="84"/>
  <c r="AT484" i="84"/>
  <c r="AX484" i="84"/>
  <c r="AB488" i="84"/>
  <c r="AQ488" i="84"/>
  <c r="AG488" i="84" s="1"/>
  <c r="AR488" i="84" s="1"/>
  <c r="AS488" i="84"/>
  <c r="AT488" i="84"/>
  <c r="AX488" i="84"/>
  <c r="AB492" i="84"/>
  <c r="AQ492" i="84"/>
  <c r="AG492" i="84" s="1"/>
  <c r="AR492" i="84" s="1"/>
  <c r="AS492" i="84"/>
  <c r="AT492" i="84"/>
  <c r="AX492" i="84"/>
  <c r="AB496" i="84"/>
  <c r="AQ496" i="84"/>
  <c r="AG496" i="84" s="1"/>
  <c r="AR496" i="84" s="1"/>
  <c r="AS496" i="84"/>
  <c r="AT496" i="84"/>
  <c r="AX496" i="84"/>
  <c r="AB500" i="84"/>
  <c r="AQ500" i="84"/>
  <c r="AG500" i="84" s="1"/>
  <c r="AR500" i="84" s="1"/>
  <c r="AS500" i="84"/>
  <c r="AT500" i="84"/>
  <c r="AX500" i="84"/>
  <c r="AB504" i="84"/>
  <c r="AQ504" i="84"/>
  <c r="AG504" i="84" s="1"/>
  <c r="AR504" i="84" s="1"/>
  <c r="AS504" i="84"/>
  <c r="AT504" i="84"/>
  <c r="AX504" i="84"/>
  <c r="AB508" i="84"/>
  <c r="AQ508" i="84"/>
  <c r="AG508" i="84" s="1"/>
  <c r="AR508" i="84" s="1"/>
  <c r="AS508" i="84"/>
  <c r="AT508" i="84"/>
  <c r="AX508" i="84"/>
  <c r="AB512" i="84"/>
  <c r="AQ512" i="84"/>
  <c r="AG512" i="84" s="1"/>
  <c r="AR512" i="84" s="1"/>
  <c r="AS512" i="84"/>
  <c r="AT512" i="84"/>
  <c r="AX512" i="84"/>
  <c r="AB516" i="84"/>
  <c r="AQ516" i="84"/>
  <c r="AG516" i="84" s="1"/>
  <c r="AR516" i="84" s="1"/>
  <c r="AS516" i="84"/>
  <c r="AT516" i="84"/>
  <c r="AX516" i="84"/>
  <c r="AB520" i="84"/>
  <c r="AQ520" i="84"/>
  <c r="AG520" i="84" s="1"/>
  <c r="AR520" i="84" s="1"/>
  <c r="AS520" i="84"/>
  <c r="AT520" i="84"/>
  <c r="AX520" i="84"/>
  <c r="AB524" i="84"/>
  <c r="AQ524" i="84"/>
  <c r="AG524" i="84" s="1"/>
  <c r="AR524" i="84" s="1"/>
  <c r="AS524" i="84"/>
  <c r="AT524" i="84"/>
  <c r="AX524" i="84"/>
  <c r="AB528" i="84"/>
  <c r="AQ528" i="84"/>
  <c r="AG528" i="84" s="1"/>
  <c r="AR528" i="84" s="1"/>
  <c r="AS528" i="84"/>
  <c r="AT528" i="84"/>
  <c r="AX528" i="84"/>
  <c r="AB532" i="84"/>
  <c r="AQ532" i="84"/>
  <c r="AG532" i="84" s="1"/>
  <c r="AR532" i="84" s="1"/>
  <c r="AS532" i="84"/>
  <c r="AT532" i="84"/>
  <c r="AX532" i="84"/>
  <c r="AB536" i="84"/>
  <c r="AQ536" i="84"/>
  <c r="AG536" i="84" s="1"/>
  <c r="AR536" i="84" s="1"/>
  <c r="AS536" i="84"/>
  <c r="AT536" i="84"/>
  <c r="AX536" i="84"/>
  <c r="AB540" i="84"/>
  <c r="AQ540" i="84"/>
  <c r="AG540" i="84" s="1"/>
  <c r="AR540" i="84" s="1"/>
  <c r="AS540" i="84"/>
  <c r="AT540" i="84"/>
  <c r="AX540" i="84"/>
  <c r="AB544" i="84"/>
  <c r="AQ544" i="84"/>
  <c r="AG544" i="84" s="1"/>
  <c r="AR544" i="84" s="1"/>
  <c r="AS544" i="84"/>
  <c r="AT544" i="84"/>
  <c r="AX544" i="84"/>
  <c r="AB548" i="84"/>
  <c r="AQ548" i="84"/>
  <c r="AG548" i="84" s="1"/>
  <c r="AR548" i="84" s="1"/>
  <c r="AS548" i="84"/>
  <c r="AT548" i="84"/>
  <c r="AX548" i="84"/>
  <c r="AB552" i="84"/>
  <c r="AG552" i="84"/>
  <c r="AR552" i="84" s="1"/>
  <c r="AQ552" i="84"/>
  <c r="AS552" i="84"/>
  <c r="AT552" i="84"/>
  <c r="AX552" i="84"/>
  <c r="AB556" i="84"/>
  <c r="AQ556" i="84"/>
  <c r="AG556" i="84" s="1"/>
  <c r="AR556" i="84" s="1"/>
  <c r="AS556" i="84"/>
  <c r="AT556" i="84"/>
  <c r="AX556" i="84"/>
  <c r="AB560" i="84"/>
  <c r="AQ560" i="84"/>
  <c r="AG560" i="84" s="1"/>
  <c r="AR560" i="84" s="1"/>
  <c r="AS560" i="84"/>
  <c r="AT560" i="84"/>
  <c r="AX560" i="84"/>
  <c r="AB564" i="84"/>
  <c r="AQ564" i="84"/>
  <c r="AG564" i="84" s="1"/>
  <c r="AR564" i="84" s="1"/>
  <c r="AS564" i="84"/>
  <c r="AT564" i="84"/>
  <c r="AX564" i="84"/>
  <c r="AB568" i="84"/>
  <c r="AQ568" i="84"/>
  <c r="AG568" i="84" s="1"/>
  <c r="AR568" i="84" s="1"/>
  <c r="AS568" i="84"/>
  <c r="AT568" i="84"/>
  <c r="AX568" i="84"/>
  <c r="AB572" i="84"/>
  <c r="AQ572" i="84"/>
  <c r="AG572" i="84" s="1"/>
  <c r="AR572" i="84" s="1"/>
  <c r="AS572" i="84"/>
  <c r="AT572" i="84"/>
  <c r="AX572" i="84"/>
  <c r="AB576" i="84"/>
  <c r="AQ576" i="84"/>
  <c r="AG576" i="84" s="1"/>
  <c r="AR576" i="84" s="1"/>
  <c r="AS576" i="84"/>
  <c r="AT576" i="84"/>
  <c r="AX576" i="84"/>
  <c r="AB580" i="84"/>
  <c r="AQ580" i="84"/>
  <c r="AG580" i="84" s="1"/>
  <c r="AR580" i="84" s="1"/>
  <c r="AS580" i="84"/>
  <c r="AT580" i="84"/>
  <c r="AX580" i="84"/>
  <c r="AB584" i="84"/>
  <c r="AQ584" i="84"/>
  <c r="AG584" i="84" s="1"/>
  <c r="AR584" i="84" s="1"/>
  <c r="AS584" i="84"/>
  <c r="AT584" i="84"/>
  <c r="AX584" i="84"/>
  <c r="AB588" i="84"/>
  <c r="AQ588" i="84"/>
  <c r="AG588" i="84" s="1"/>
  <c r="AR588" i="84" s="1"/>
  <c r="AS588" i="84"/>
  <c r="AT588" i="84"/>
  <c r="AX588" i="84"/>
  <c r="AB592" i="84"/>
  <c r="AQ592" i="84"/>
  <c r="AG592" i="84" s="1"/>
  <c r="AR592" i="84" s="1"/>
  <c r="AS592" i="84"/>
  <c r="AT592" i="84"/>
  <c r="AX592" i="84"/>
  <c r="AB596" i="84"/>
  <c r="AQ596" i="84"/>
  <c r="AG596" i="84" s="1"/>
  <c r="AR596" i="84" s="1"/>
  <c r="AS596" i="84"/>
  <c r="AT596" i="84"/>
  <c r="AX596" i="84"/>
  <c r="AB600" i="84"/>
  <c r="AQ600" i="84"/>
  <c r="AG600" i="84" s="1"/>
  <c r="AR600" i="84" s="1"/>
  <c r="AS600" i="84"/>
  <c r="AT600" i="84"/>
  <c r="AX600" i="84"/>
  <c r="AB604" i="84"/>
  <c r="AG604" i="84"/>
  <c r="AR604" i="84" s="1"/>
  <c r="AQ604" i="84"/>
  <c r="AS604" i="84"/>
  <c r="AT604" i="84"/>
  <c r="AX604" i="84"/>
  <c r="AB608" i="84"/>
  <c r="AQ608" i="84"/>
  <c r="AG608" i="84" s="1"/>
  <c r="AR608" i="84" s="1"/>
  <c r="AS608" i="84"/>
  <c r="AT608" i="84"/>
  <c r="AX608" i="84"/>
  <c r="AB612" i="84"/>
  <c r="AQ612" i="84"/>
  <c r="AG612" i="84" s="1"/>
  <c r="AR612" i="84" s="1"/>
  <c r="AS612" i="84"/>
  <c r="AT612" i="84"/>
  <c r="AX612" i="84"/>
  <c r="AB616" i="84"/>
  <c r="AQ616" i="84"/>
  <c r="AG616" i="84" s="1"/>
  <c r="AR616" i="84" s="1"/>
  <c r="AS616" i="84"/>
  <c r="AT616" i="84"/>
  <c r="AX616" i="84"/>
  <c r="AB620" i="84"/>
  <c r="AQ620" i="84"/>
  <c r="AG620" i="84" s="1"/>
  <c r="AR620" i="84" s="1"/>
  <c r="AS620" i="84"/>
  <c r="AT620" i="84"/>
  <c r="AX620" i="84"/>
  <c r="AB624" i="84"/>
  <c r="AQ624" i="84"/>
  <c r="AG624" i="84" s="1"/>
  <c r="AR624" i="84" s="1"/>
  <c r="AS624" i="84"/>
  <c r="AT624" i="84"/>
  <c r="AX624" i="84"/>
  <c r="AB628" i="84"/>
  <c r="AQ628" i="84"/>
  <c r="AG628" i="84" s="1"/>
  <c r="AR628" i="84" s="1"/>
  <c r="AS628" i="84"/>
  <c r="AT628" i="84"/>
  <c r="AX628" i="84"/>
  <c r="AB632" i="84"/>
  <c r="AQ632" i="84"/>
  <c r="AG632" i="84" s="1"/>
  <c r="AR632" i="84" s="1"/>
  <c r="AS632" i="84"/>
  <c r="AT632" i="84"/>
  <c r="AX632" i="84"/>
  <c r="AB636" i="84"/>
  <c r="AQ636" i="84"/>
  <c r="AG636" i="84" s="1"/>
  <c r="AR636" i="84" s="1"/>
  <c r="AS636" i="84"/>
  <c r="AT636" i="84"/>
  <c r="AX636" i="84"/>
  <c r="AB640" i="84"/>
  <c r="AQ640" i="84"/>
  <c r="AG640" i="84" s="1"/>
  <c r="AR640" i="84" s="1"/>
  <c r="AS640" i="84"/>
  <c r="AT640" i="84"/>
  <c r="AX640" i="84"/>
  <c r="AB644" i="84"/>
  <c r="AQ644" i="84"/>
  <c r="AG644" i="84" s="1"/>
  <c r="AR644" i="84" s="1"/>
  <c r="AS644" i="84"/>
  <c r="AT644" i="84"/>
  <c r="AX644" i="84"/>
  <c r="AB648" i="84"/>
  <c r="AQ648" i="84"/>
  <c r="AG648" i="84" s="1"/>
  <c r="AR648" i="84" s="1"/>
  <c r="AS648" i="84"/>
  <c r="AT648" i="84"/>
  <c r="AX648" i="84"/>
  <c r="AB652" i="84"/>
  <c r="AQ652" i="84"/>
  <c r="AG652" i="84" s="1"/>
  <c r="AR652" i="84" s="1"/>
  <c r="AS652" i="84"/>
  <c r="AT652" i="84"/>
  <c r="AX652" i="84"/>
  <c r="AB656" i="84"/>
  <c r="AQ656" i="84"/>
  <c r="AG656" i="84" s="1"/>
  <c r="AR656" i="84" s="1"/>
  <c r="AS656" i="84"/>
  <c r="AT656" i="84"/>
  <c r="AX656" i="84"/>
  <c r="AB660" i="84"/>
  <c r="AQ660" i="84"/>
  <c r="AG660" i="84" s="1"/>
  <c r="AR660" i="84" s="1"/>
  <c r="AS660" i="84"/>
  <c r="AT660" i="84"/>
  <c r="AX660" i="84"/>
  <c r="AB664" i="84"/>
  <c r="AQ664" i="84"/>
  <c r="AG664" i="84" s="1"/>
  <c r="AR664" i="84" s="1"/>
  <c r="AS664" i="84"/>
  <c r="AT664" i="84"/>
  <c r="AX664" i="84"/>
  <c r="AB668" i="84"/>
  <c r="AQ668" i="84"/>
  <c r="AG668" i="84" s="1"/>
  <c r="AR668" i="84" s="1"/>
  <c r="AS668" i="84"/>
  <c r="AT668" i="84"/>
  <c r="AX668" i="84"/>
  <c r="AB672" i="84"/>
  <c r="AQ672" i="84"/>
  <c r="AG672" i="84" s="1"/>
  <c r="AR672" i="84" s="1"/>
  <c r="AS672" i="84"/>
  <c r="AT672" i="84"/>
  <c r="AX672" i="84"/>
  <c r="AB676" i="84"/>
  <c r="AQ676" i="84"/>
  <c r="AG676" i="84" s="1"/>
  <c r="AR676" i="84" s="1"/>
  <c r="AS676" i="84"/>
  <c r="AT676" i="84"/>
  <c r="AX676" i="84"/>
  <c r="AB680" i="84"/>
  <c r="AQ680" i="84"/>
  <c r="AG680" i="84" s="1"/>
  <c r="AR680" i="84" s="1"/>
  <c r="AS680" i="84"/>
  <c r="AT680" i="84"/>
  <c r="AX680" i="84"/>
  <c r="AB684" i="84"/>
  <c r="AQ684" i="84"/>
  <c r="AG684" i="84" s="1"/>
  <c r="AR684" i="84" s="1"/>
  <c r="AS684" i="84"/>
  <c r="AT684" i="84"/>
  <c r="AX684" i="84"/>
  <c r="AB688" i="84"/>
  <c r="AQ688" i="84"/>
  <c r="AG688" i="84" s="1"/>
  <c r="AR688" i="84" s="1"/>
  <c r="AS688" i="84"/>
  <c r="AT688" i="84"/>
  <c r="AX688" i="84"/>
  <c r="AB692" i="84"/>
  <c r="AQ692" i="84"/>
  <c r="AG692" i="84" s="1"/>
  <c r="AR692" i="84" s="1"/>
  <c r="AS692" i="84"/>
  <c r="AT692" i="84"/>
  <c r="AX692" i="84"/>
  <c r="AB696" i="84"/>
  <c r="AQ696" i="84"/>
  <c r="AG696" i="84" s="1"/>
  <c r="AR696" i="84" s="1"/>
  <c r="AS696" i="84"/>
  <c r="AT696" i="84"/>
  <c r="AX696" i="84"/>
  <c r="AB700" i="84"/>
  <c r="AQ700" i="84"/>
  <c r="AG700" i="84" s="1"/>
  <c r="AR700" i="84" s="1"/>
  <c r="AS700" i="84"/>
  <c r="AT700" i="84"/>
  <c r="AX700" i="84"/>
  <c r="AB704" i="84"/>
  <c r="AQ704" i="84"/>
  <c r="AG704" i="84" s="1"/>
  <c r="AR704" i="84" s="1"/>
  <c r="AS704" i="84"/>
  <c r="AT704" i="84"/>
  <c r="AX704" i="84"/>
  <c r="AB708" i="84"/>
  <c r="AQ708" i="84"/>
  <c r="AG708" i="84" s="1"/>
  <c r="AR708" i="84" s="1"/>
  <c r="AS708" i="84"/>
  <c r="AT708" i="84"/>
  <c r="AX708" i="84"/>
  <c r="AB712" i="84"/>
  <c r="AQ712" i="84"/>
  <c r="AG712" i="84" s="1"/>
  <c r="AR712" i="84" s="1"/>
  <c r="AS712" i="84"/>
  <c r="AT712" i="84"/>
  <c r="AX712" i="84"/>
  <c r="AB716" i="84"/>
  <c r="AQ716" i="84"/>
  <c r="AG716" i="84" s="1"/>
  <c r="AR716" i="84" s="1"/>
  <c r="AS716" i="84"/>
  <c r="AT716" i="84"/>
  <c r="AX716" i="84"/>
  <c r="AB720" i="84"/>
  <c r="AQ720" i="84"/>
  <c r="AG720" i="84" s="1"/>
  <c r="AR720" i="84" s="1"/>
  <c r="AS720" i="84"/>
  <c r="AT720" i="84"/>
  <c r="AX720" i="84"/>
  <c r="AB724" i="84"/>
  <c r="AQ724" i="84"/>
  <c r="AG724" i="84" s="1"/>
  <c r="AR724" i="84" s="1"/>
  <c r="AS724" i="84"/>
  <c r="AT724" i="84"/>
  <c r="AX724" i="84"/>
  <c r="AB728" i="84"/>
  <c r="AQ728" i="84"/>
  <c r="AG728" i="84" s="1"/>
  <c r="AR728" i="84" s="1"/>
  <c r="AS728" i="84"/>
  <c r="AT728" i="84"/>
  <c r="AX728" i="84"/>
  <c r="AB732" i="84"/>
  <c r="AQ732" i="84"/>
  <c r="AG732" i="84" s="1"/>
  <c r="AR732" i="84" s="1"/>
  <c r="AS732" i="84"/>
  <c r="AT732" i="84"/>
  <c r="AX732" i="84"/>
  <c r="AB736" i="84"/>
  <c r="AQ736" i="84"/>
  <c r="AG736" i="84" s="1"/>
  <c r="AR736" i="84" s="1"/>
  <c r="AS736" i="84"/>
  <c r="AT736" i="84"/>
  <c r="AX736" i="84"/>
  <c r="AB740" i="84"/>
  <c r="AQ740" i="84"/>
  <c r="AG740" i="84" s="1"/>
  <c r="AR740" i="84" s="1"/>
  <c r="AS740" i="84"/>
  <c r="AT740" i="84"/>
  <c r="AX740" i="84"/>
  <c r="AB744" i="84"/>
  <c r="AQ744" i="84"/>
  <c r="AG744" i="84" s="1"/>
  <c r="AR744" i="84" s="1"/>
  <c r="AS744" i="84"/>
  <c r="AT744" i="84"/>
  <c r="AX744" i="84"/>
  <c r="AB748" i="84"/>
  <c r="AQ748" i="84"/>
  <c r="AG748" i="84" s="1"/>
  <c r="AR748" i="84" s="1"/>
  <c r="AS748" i="84"/>
  <c r="AT748" i="84"/>
  <c r="AX748" i="84"/>
  <c r="AB752" i="84"/>
  <c r="AQ752" i="84"/>
  <c r="AG752" i="84" s="1"/>
  <c r="AR752" i="84" s="1"/>
  <c r="AS752" i="84"/>
  <c r="AT752" i="84"/>
  <c r="AX752" i="84"/>
  <c r="AB756" i="84"/>
  <c r="AQ756" i="84"/>
  <c r="AG756" i="84" s="1"/>
  <c r="AR756" i="84" s="1"/>
  <c r="AS756" i="84"/>
  <c r="AT756" i="84"/>
  <c r="AX756" i="84"/>
  <c r="AB760" i="84"/>
  <c r="AQ760" i="84"/>
  <c r="AG760" i="84" s="1"/>
  <c r="AR760" i="84" s="1"/>
  <c r="AS760" i="84"/>
  <c r="AT760" i="84"/>
  <c r="AX760" i="84"/>
  <c r="AB764" i="84"/>
  <c r="AQ764" i="84"/>
  <c r="AG764" i="84" s="1"/>
  <c r="AR764" i="84" s="1"/>
  <c r="AS764" i="84"/>
  <c r="AT764" i="84"/>
  <c r="AX764" i="84"/>
  <c r="AB768" i="84"/>
  <c r="AQ768" i="84"/>
  <c r="AG768" i="84" s="1"/>
  <c r="AR768" i="84" s="1"/>
  <c r="AS768" i="84"/>
  <c r="AT768" i="84"/>
  <c r="AX768" i="84"/>
  <c r="AB772" i="84"/>
  <c r="AQ772" i="84"/>
  <c r="AG772" i="84" s="1"/>
  <c r="AR772" i="84" s="1"/>
  <c r="AS772" i="84"/>
  <c r="AT772" i="84"/>
  <c r="AX772" i="84"/>
  <c r="AB776" i="84"/>
  <c r="AQ776" i="84"/>
  <c r="AG776" i="84" s="1"/>
  <c r="AR776" i="84" s="1"/>
  <c r="AS776" i="84"/>
  <c r="AT776" i="84"/>
  <c r="AX776" i="84"/>
  <c r="AB780" i="84"/>
  <c r="AQ780" i="84"/>
  <c r="AG780" i="84" s="1"/>
  <c r="AR780" i="84" s="1"/>
  <c r="AS780" i="84"/>
  <c r="AT780" i="84"/>
  <c r="AX780" i="84"/>
  <c r="AB784" i="84"/>
  <c r="AQ784" i="84"/>
  <c r="AG784" i="84" s="1"/>
  <c r="AR784" i="84" s="1"/>
  <c r="AS784" i="84"/>
  <c r="AT784" i="84"/>
  <c r="AX784" i="84"/>
  <c r="AB788" i="84"/>
  <c r="AQ788" i="84"/>
  <c r="AG788" i="84" s="1"/>
  <c r="AR788" i="84" s="1"/>
  <c r="AS788" i="84"/>
  <c r="AT788" i="84"/>
  <c r="AX788" i="84"/>
  <c r="AB792" i="84"/>
  <c r="AQ792" i="84"/>
  <c r="AG792" i="84" s="1"/>
  <c r="AR792" i="84" s="1"/>
  <c r="AS792" i="84"/>
  <c r="AT792" i="84"/>
  <c r="AX792" i="84"/>
  <c r="AB796" i="84"/>
  <c r="AQ796" i="84"/>
  <c r="AG796" i="84" s="1"/>
  <c r="AR796" i="84" s="1"/>
  <c r="AS796" i="84"/>
  <c r="AT796" i="84"/>
  <c r="AX796" i="84"/>
  <c r="AB800" i="84"/>
  <c r="AG800" i="84"/>
  <c r="AR800" i="84" s="1"/>
  <c r="AQ800" i="84"/>
  <c r="AS800" i="84"/>
  <c r="AT800" i="84"/>
  <c r="AX800" i="84"/>
  <c r="AB804" i="84"/>
  <c r="AQ804" i="84"/>
  <c r="AG804" i="84" s="1"/>
  <c r="AR804" i="84" s="1"/>
  <c r="AS804" i="84"/>
  <c r="AT804" i="84"/>
  <c r="AX804" i="84"/>
  <c r="AB808" i="84"/>
  <c r="AQ808" i="84"/>
  <c r="AG808" i="84" s="1"/>
  <c r="AR808" i="84" s="1"/>
  <c r="AS808" i="84"/>
  <c r="AT808" i="84"/>
  <c r="AX808" i="84"/>
  <c r="AB812" i="84"/>
  <c r="AQ812" i="84"/>
  <c r="AG812" i="84" s="1"/>
  <c r="AR812" i="84" s="1"/>
  <c r="AS812" i="84"/>
  <c r="AT812" i="84"/>
  <c r="AX812" i="84"/>
  <c r="AB816" i="84"/>
  <c r="AQ816" i="84"/>
  <c r="AG816" i="84" s="1"/>
  <c r="AR816" i="84" s="1"/>
  <c r="AS816" i="84"/>
  <c r="AT816" i="84"/>
  <c r="AX816" i="84"/>
  <c r="AB820" i="84"/>
  <c r="AG820" i="84"/>
  <c r="AR820" i="84" s="1"/>
  <c r="AQ820" i="84"/>
  <c r="AS820" i="84"/>
  <c r="AT820" i="84"/>
  <c r="AX820" i="84"/>
  <c r="AB824" i="84"/>
  <c r="AG824" i="84"/>
  <c r="AR824" i="84" s="1"/>
  <c r="AQ824" i="84"/>
  <c r="AS824" i="84"/>
  <c r="AT824" i="84"/>
  <c r="AX824" i="84"/>
  <c r="AB828" i="84"/>
  <c r="AQ828" i="84"/>
  <c r="AG828" i="84" s="1"/>
  <c r="AR828" i="84" s="1"/>
  <c r="AS828" i="84"/>
  <c r="AT828" i="84"/>
  <c r="AX828" i="84"/>
  <c r="AB832" i="84"/>
  <c r="AQ832" i="84"/>
  <c r="AG832" i="84" s="1"/>
  <c r="AR832" i="84" s="1"/>
  <c r="AS832" i="84"/>
  <c r="AT832" i="84"/>
  <c r="AX832" i="84"/>
  <c r="AB836" i="84"/>
  <c r="AQ836" i="84"/>
  <c r="AG836" i="84" s="1"/>
  <c r="AR836" i="84" s="1"/>
  <c r="AS836" i="84"/>
  <c r="AT836" i="84"/>
  <c r="AX836" i="84"/>
  <c r="AB840" i="84"/>
  <c r="AQ840" i="84"/>
  <c r="AG840" i="84" s="1"/>
  <c r="AR840" i="84" s="1"/>
  <c r="AS840" i="84"/>
  <c r="AT840" i="84"/>
  <c r="AX840" i="84"/>
  <c r="AB844" i="84"/>
  <c r="AQ844" i="84"/>
  <c r="AG844" i="84" s="1"/>
  <c r="AR844" i="84" s="1"/>
  <c r="AS844" i="84"/>
  <c r="AT844" i="84"/>
  <c r="AX844" i="84"/>
  <c r="AB848" i="84"/>
  <c r="AQ848" i="84"/>
  <c r="AG848" i="84" s="1"/>
  <c r="AR848" i="84" s="1"/>
  <c r="AS848" i="84"/>
  <c r="AT848" i="84"/>
  <c r="AX848" i="84"/>
  <c r="AB852" i="84"/>
  <c r="AQ852" i="84"/>
  <c r="AG852" i="84" s="1"/>
  <c r="AR852" i="84" s="1"/>
  <c r="AS852" i="84"/>
  <c r="AT852" i="84"/>
  <c r="AX852" i="84"/>
  <c r="AB856" i="84"/>
  <c r="AQ856" i="84"/>
  <c r="AG856" i="84" s="1"/>
  <c r="AR856" i="84" s="1"/>
  <c r="AS856" i="84"/>
  <c r="AT856" i="84"/>
  <c r="AX856" i="84"/>
  <c r="AB860" i="84"/>
  <c r="AQ860" i="84"/>
  <c r="AG860" i="84" s="1"/>
  <c r="AR860" i="84" s="1"/>
  <c r="AS860" i="84"/>
  <c r="AT860" i="84"/>
  <c r="AX860" i="84"/>
  <c r="AB864" i="84"/>
  <c r="AQ864" i="84"/>
  <c r="AG864" i="84" s="1"/>
  <c r="AR864" i="84" s="1"/>
  <c r="AS864" i="84"/>
  <c r="AT864" i="84"/>
  <c r="AX864" i="84"/>
  <c r="AB868" i="84"/>
  <c r="AQ868" i="84"/>
  <c r="AG868" i="84" s="1"/>
  <c r="AR868" i="84" s="1"/>
  <c r="AS868" i="84"/>
  <c r="AT868" i="84"/>
  <c r="AX868" i="84"/>
  <c r="AB872" i="84"/>
  <c r="AQ872" i="84"/>
  <c r="AG872" i="84" s="1"/>
  <c r="AR872" i="84" s="1"/>
  <c r="AS872" i="84"/>
  <c r="AT872" i="84"/>
  <c r="AX872" i="84"/>
  <c r="AB876" i="84"/>
  <c r="AQ876" i="84"/>
  <c r="AG876" i="84" s="1"/>
  <c r="AR876" i="84" s="1"/>
  <c r="AS876" i="84"/>
  <c r="AT876" i="84"/>
  <c r="AX876" i="84"/>
  <c r="AB880" i="84"/>
  <c r="AQ880" i="84"/>
  <c r="AG880" i="84" s="1"/>
  <c r="AR880" i="84" s="1"/>
  <c r="AS880" i="84"/>
  <c r="AT880" i="84"/>
  <c r="AX880" i="84"/>
  <c r="AB884" i="84"/>
  <c r="AQ884" i="84"/>
  <c r="AG884" i="84" s="1"/>
  <c r="AR884" i="84" s="1"/>
  <c r="AS884" i="84"/>
  <c r="AT884" i="84"/>
  <c r="AX884" i="84"/>
  <c r="AB888" i="84"/>
  <c r="AQ888" i="84"/>
  <c r="AG888" i="84" s="1"/>
  <c r="AR888" i="84" s="1"/>
  <c r="AS888" i="84"/>
  <c r="AT888" i="84"/>
  <c r="AX888" i="84"/>
  <c r="AB892" i="84"/>
  <c r="AQ892" i="84"/>
  <c r="AG892" i="84" s="1"/>
  <c r="AR892" i="84" s="1"/>
  <c r="AS892" i="84"/>
  <c r="AT892" i="84"/>
  <c r="AX892" i="84"/>
  <c r="AB896" i="84"/>
  <c r="AQ896" i="84"/>
  <c r="AG896" i="84" s="1"/>
  <c r="AR896" i="84" s="1"/>
  <c r="AS896" i="84"/>
  <c r="AT896" i="84"/>
  <c r="AX896" i="84"/>
  <c r="AB900" i="84"/>
  <c r="AQ900" i="84"/>
  <c r="AG900" i="84" s="1"/>
  <c r="AR900" i="84" s="1"/>
  <c r="AS900" i="84"/>
  <c r="AT900" i="84"/>
  <c r="AX900" i="84"/>
  <c r="AB904" i="84"/>
  <c r="AQ904" i="84"/>
  <c r="AG904" i="84" s="1"/>
  <c r="AR904" i="84" s="1"/>
  <c r="AS904" i="84"/>
  <c r="AT904" i="84"/>
  <c r="AX904" i="84"/>
  <c r="AB908" i="84"/>
  <c r="AQ908" i="84"/>
  <c r="AG908" i="84" s="1"/>
  <c r="AR908" i="84" s="1"/>
  <c r="AS908" i="84"/>
  <c r="AT908" i="84"/>
  <c r="AX908" i="84"/>
  <c r="AB912" i="84"/>
  <c r="AQ912" i="84"/>
  <c r="AG912" i="84" s="1"/>
  <c r="AR912" i="84" s="1"/>
  <c r="AS912" i="84"/>
  <c r="AT912" i="84"/>
  <c r="AX912" i="84"/>
  <c r="AB916" i="84"/>
  <c r="AQ916" i="84"/>
  <c r="AG916" i="84" s="1"/>
  <c r="AR916" i="84" s="1"/>
  <c r="AS916" i="84"/>
  <c r="AT916" i="84"/>
  <c r="AX916" i="84"/>
  <c r="AB920" i="84"/>
  <c r="AQ920" i="84"/>
  <c r="AG920" i="84" s="1"/>
  <c r="AR920" i="84" s="1"/>
  <c r="AS920" i="84"/>
  <c r="AT920" i="84"/>
  <c r="AX920" i="84"/>
  <c r="AB924" i="84"/>
  <c r="AQ924" i="84"/>
  <c r="AG924" i="84" s="1"/>
  <c r="AR924" i="84" s="1"/>
  <c r="AS924" i="84"/>
  <c r="AT924" i="84"/>
  <c r="AX924" i="84"/>
  <c r="AB928" i="84"/>
  <c r="AQ928" i="84"/>
  <c r="AG928" i="84" s="1"/>
  <c r="AR928" i="84" s="1"/>
  <c r="AS928" i="84"/>
  <c r="AT928" i="84"/>
  <c r="AX928" i="84"/>
  <c r="AB932" i="84"/>
  <c r="AQ932" i="84"/>
  <c r="AG932" i="84" s="1"/>
  <c r="AR932" i="84" s="1"/>
  <c r="AS932" i="84"/>
  <c r="AT932" i="84"/>
  <c r="AX932" i="84"/>
  <c r="AB936" i="84"/>
  <c r="AQ936" i="84"/>
  <c r="AG936" i="84" s="1"/>
  <c r="AR936" i="84" s="1"/>
  <c r="AS936" i="84"/>
  <c r="AT936" i="84"/>
  <c r="AX936" i="84"/>
  <c r="AB940" i="84"/>
  <c r="AQ940" i="84"/>
  <c r="AG940" i="84" s="1"/>
  <c r="AR940" i="84" s="1"/>
  <c r="AS940" i="84"/>
  <c r="AT940" i="84"/>
  <c r="AX940" i="84"/>
  <c r="AB944" i="84"/>
  <c r="AQ944" i="84"/>
  <c r="AG944" i="84" s="1"/>
  <c r="AR944" i="84" s="1"/>
  <c r="AS944" i="84"/>
  <c r="AT944" i="84"/>
  <c r="AX944" i="84"/>
  <c r="AB948" i="84"/>
  <c r="AQ948" i="84"/>
  <c r="AG948" i="84" s="1"/>
  <c r="AR948" i="84" s="1"/>
  <c r="AS948" i="84"/>
  <c r="AT948" i="84"/>
  <c r="AX948" i="84"/>
  <c r="AB952" i="84"/>
  <c r="AQ952" i="84"/>
  <c r="AG952" i="84" s="1"/>
  <c r="AR952" i="84" s="1"/>
  <c r="AS952" i="84"/>
  <c r="AT952" i="84"/>
  <c r="AX952" i="84"/>
  <c r="AB956" i="84"/>
  <c r="AQ956" i="84"/>
  <c r="AG956" i="84" s="1"/>
  <c r="AR956" i="84" s="1"/>
  <c r="AS956" i="84"/>
  <c r="AT956" i="84"/>
  <c r="AX956" i="84"/>
  <c r="AB960" i="84"/>
  <c r="AQ960" i="84"/>
  <c r="AG960" i="84" s="1"/>
  <c r="AR960" i="84" s="1"/>
  <c r="AS960" i="84"/>
  <c r="AT960" i="84"/>
  <c r="AX960" i="84"/>
  <c r="AB964" i="84"/>
  <c r="AQ964" i="84"/>
  <c r="AG964" i="84" s="1"/>
  <c r="AR964" i="84" s="1"/>
  <c r="AS964" i="84"/>
  <c r="AT964" i="84"/>
  <c r="AX964" i="84"/>
  <c r="AB968" i="84"/>
  <c r="AQ968" i="84"/>
  <c r="AG968" i="84" s="1"/>
  <c r="AR968" i="84" s="1"/>
  <c r="AS968" i="84"/>
  <c r="AT968" i="84"/>
  <c r="AX968" i="84"/>
  <c r="AB972" i="84"/>
  <c r="AQ972" i="84"/>
  <c r="AG972" i="84" s="1"/>
  <c r="AR972" i="84" s="1"/>
  <c r="AS972" i="84"/>
  <c r="AT972" i="84"/>
  <c r="AX972" i="84"/>
  <c r="AB976" i="84"/>
  <c r="AQ976" i="84"/>
  <c r="AG976" i="84" s="1"/>
  <c r="AR976" i="84" s="1"/>
  <c r="AS976" i="84"/>
  <c r="AT976" i="84"/>
  <c r="AX976" i="84"/>
  <c r="AB980" i="84"/>
  <c r="AQ980" i="84"/>
  <c r="AG980" i="84" s="1"/>
  <c r="AR980" i="84" s="1"/>
  <c r="AS980" i="84"/>
  <c r="AT980" i="84"/>
  <c r="AX980" i="84"/>
  <c r="AB984" i="84"/>
  <c r="AQ984" i="84"/>
  <c r="AG984" i="84" s="1"/>
  <c r="AR984" i="84" s="1"/>
  <c r="AS984" i="84"/>
  <c r="AT984" i="84"/>
  <c r="AX984" i="84"/>
  <c r="AB988" i="84"/>
  <c r="AQ988" i="84"/>
  <c r="AG988" i="84" s="1"/>
  <c r="AR988" i="84" s="1"/>
  <c r="AS988" i="84"/>
  <c r="AT988" i="84"/>
  <c r="AX988" i="84"/>
  <c r="AB992" i="84"/>
  <c r="AQ992" i="84"/>
  <c r="AG992" i="84" s="1"/>
  <c r="AR992" i="84" s="1"/>
  <c r="AS992" i="84"/>
  <c r="AT992" i="84"/>
  <c r="AX992" i="84"/>
  <c r="AB996" i="84"/>
  <c r="AQ996" i="84"/>
  <c r="AG996" i="84" s="1"/>
  <c r="AR996" i="84" s="1"/>
  <c r="AS996" i="84"/>
  <c r="AT996" i="84"/>
  <c r="AX996" i="84"/>
  <c r="AB1000" i="84"/>
  <c r="AQ1000" i="84"/>
  <c r="AG1000" i="84" s="1"/>
  <c r="AR1000" i="84" s="1"/>
  <c r="AS1000" i="84"/>
  <c r="AT1000" i="84"/>
  <c r="AX1000" i="84"/>
  <c r="AB1004" i="84"/>
  <c r="AQ1004" i="84"/>
  <c r="AG1004" i="84" s="1"/>
  <c r="AR1004" i="84" s="1"/>
  <c r="AS1004" i="84"/>
  <c r="AT1004" i="84"/>
  <c r="AX1004" i="84"/>
  <c r="AB1008" i="84"/>
  <c r="AQ1008" i="84"/>
  <c r="AG1008" i="84" s="1"/>
  <c r="AR1008" i="84" s="1"/>
  <c r="AS1008" i="84"/>
  <c r="AT1008" i="84"/>
  <c r="AX1008" i="84"/>
  <c r="AB1012" i="84"/>
  <c r="AQ1012" i="84"/>
  <c r="AG1012" i="84" s="1"/>
  <c r="AR1012" i="84" s="1"/>
  <c r="AS1012" i="84"/>
  <c r="AT1012" i="84"/>
  <c r="AX1012" i="84"/>
  <c r="AB1016" i="84"/>
  <c r="AQ1016" i="84"/>
  <c r="AG1016" i="84" s="1"/>
  <c r="AR1016" i="84" s="1"/>
  <c r="AS1016" i="84"/>
  <c r="AT1016" i="84"/>
  <c r="AX1016" i="84"/>
  <c r="AB1020" i="84"/>
  <c r="AQ1020" i="84"/>
  <c r="AG1020" i="84" s="1"/>
  <c r="AR1020" i="84" s="1"/>
  <c r="AS1020" i="84"/>
  <c r="AT1020" i="84"/>
  <c r="AX1020" i="84"/>
  <c r="AB1024" i="84"/>
  <c r="AQ1024" i="84"/>
  <c r="AG1024" i="84" s="1"/>
  <c r="AR1024" i="84" s="1"/>
  <c r="AS1024" i="84"/>
  <c r="AT1024" i="84"/>
  <c r="AX1024" i="84"/>
  <c r="AB1028" i="84"/>
  <c r="AQ1028" i="84"/>
  <c r="AG1028" i="84" s="1"/>
  <c r="AR1028" i="84" s="1"/>
  <c r="AS1028" i="84"/>
  <c r="AT1028" i="84"/>
  <c r="AX1028" i="84"/>
  <c r="AB1032" i="84"/>
  <c r="AQ1032" i="84"/>
  <c r="AG1032" i="84" s="1"/>
  <c r="AR1032" i="84" s="1"/>
  <c r="AS1032" i="84"/>
  <c r="AT1032" i="84"/>
  <c r="AX1032" i="84"/>
  <c r="AB1036" i="84"/>
  <c r="AQ1036" i="84"/>
  <c r="AG1036" i="84" s="1"/>
  <c r="AR1036" i="84" s="1"/>
  <c r="AS1036" i="84"/>
  <c r="AT1036" i="84"/>
  <c r="AX1036" i="84"/>
  <c r="AB1040" i="84"/>
  <c r="AQ1040" i="84"/>
  <c r="AG1040" i="84" s="1"/>
  <c r="AR1040" i="84" s="1"/>
  <c r="AS1040" i="84"/>
  <c r="AT1040" i="84"/>
  <c r="AX1040" i="84"/>
  <c r="AB1044" i="84"/>
  <c r="AQ1044" i="84"/>
  <c r="AG1044" i="84" s="1"/>
  <c r="AR1044" i="84" s="1"/>
  <c r="AS1044" i="84"/>
  <c r="AT1044" i="84"/>
  <c r="AX1044" i="84"/>
  <c r="AB1048" i="84"/>
  <c r="AQ1048" i="84"/>
  <c r="AG1048" i="84" s="1"/>
  <c r="AR1048" i="84" s="1"/>
  <c r="AS1048" i="84"/>
  <c r="AT1048" i="84"/>
  <c r="AX1048" i="84"/>
  <c r="AB1052" i="84"/>
  <c r="AG1052" i="84"/>
  <c r="AR1052" i="84" s="1"/>
  <c r="AQ1052" i="84"/>
  <c r="AS1052" i="84"/>
  <c r="AT1052" i="84"/>
  <c r="AX1052" i="84"/>
  <c r="AB1056" i="84"/>
  <c r="AQ1056" i="84"/>
  <c r="AG1056" i="84" s="1"/>
  <c r="AR1056" i="84" s="1"/>
  <c r="AS1056" i="84"/>
  <c r="AT1056" i="84"/>
  <c r="AX1056" i="84"/>
  <c r="AB1060" i="84"/>
  <c r="AQ1060" i="84"/>
  <c r="AG1060" i="84" s="1"/>
  <c r="AR1060" i="84" s="1"/>
  <c r="AS1060" i="84"/>
  <c r="AT1060" i="84"/>
  <c r="AX1060" i="84"/>
  <c r="AB1064" i="84"/>
  <c r="AQ1064" i="84"/>
  <c r="AG1064" i="84" s="1"/>
  <c r="AR1064" i="84" s="1"/>
  <c r="AS1064" i="84"/>
  <c r="AT1064" i="84"/>
  <c r="AX1064" i="84"/>
  <c r="AB1068" i="84"/>
  <c r="AQ1068" i="84"/>
  <c r="AG1068" i="84" s="1"/>
  <c r="AR1068" i="84" s="1"/>
  <c r="AS1068" i="84"/>
  <c r="AT1068" i="84"/>
  <c r="AX1068" i="84"/>
  <c r="AB1072" i="84"/>
  <c r="AQ1072" i="84"/>
  <c r="AG1072" i="84" s="1"/>
  <c r="AR1072" i="84" s="1"/>
  <c r="AS1072" i="84"/>
  <c r="AT1072" i="84"/>
  <c r="AX1072" i="84"/>
  <c r="AB1076" i="84"/>
  <c r="AQ1076" i="84"/>
  <c r="AG1076" i="84" s="1"/>
  <c r="AR1076" i="84" s="1"/>
  <c r="AS1076" i="84"/>
  <c r="AT1076" i="84"/>
  <c r="AX1076" i="84"/>
  <c r="AB1080" i="84"/>
  <c r="AQ1080" i="84"/>
  <c r="AG1080" i="84" s="1"/>
  <c r="AR1080" i="84" s="1"/>
  <c r="AS1080" i="84"/>
  <c r="AT1080" i="84"/>
  <c r="AX1080" i="84"/>
  <c r="AB1084" i="84"/>
  <c r="AQ1084" i="84"/>
  <c r="AG1084" i="84" s="1"/>
  <c r="AR1084" i="84" s="1"/>
  <c r="AS1084" i="84"/>
  <c r="AT1084" i="84"/>
  <c r="AX1084" i="84"/>
  <c r="AB1088" i="84"/>
  <c r="AQ1088" i="84"/>
  <c r="AG1088" i="84" s="1"/>
  <c r="AR1088" i="84" s="1"/>
  <c r="AS1088" i="84"/>
  <c r="AT1088" i="84"/>
  <c r="AX1088" i="84"/>
  <c r="AB1092" i="84"/>
  <c r="AQ1092" i="84"/>
  <c r="AG1092" i="84" s="1"/>
  <c r="AR1092" i="84" s="1"/>
  <c r="AS1092" i="84"/>
  <c r="AT1092" i="84"/>
  <c r="AX1092" i="84"/>
  <c r="AB1096" i="84"/>
  <c r="AQ1096" i="84"/>
  <c r="AG1096" i="84" s="1"/>
  <c r="AR1096" i="84" s="1"/>
  <c r="AS1096" i="84"/>
  <c r="AT1096" i="84"/>
  <c r="AX1096" i="84"/>
  <c r="AB1100" i="84"/>
  <c r="AQ1100" i="84"/>
  <c r="AG1100" i="84" s="1"/>
  <c r="AR1100" i="84" s="1"/>
  <c r="AS1100" i="84"/>
  <c r="AT1100" i="84"/>
  <c r="AX1100" i="84"/>
  <c r="AB1104" i="84"/>
  <c r="AQ1104" i="84"/>
  <c r="AG1104" i="84" s="1"/>
  <c r="AR1104" i="84" s="1"/>
  <c r="AS1104" i="84"/>
  <c r="AT1104" i="84"/>
  <c r="AX1104" i="84"/>
  <c r="AB1108" i="84"/>
  <c r="AQ1108" i="84"/>
  <c r="AG1108" i="84" s="1"/>
  <c r="AR1108" i="84" s="1"/>
  <c r="AS1108" i="84"/>
  <c r="AT1108" i="84"/>
  <c r="AX1108" i="84"/>
  <c r="AB1112" i="84"/>
  <c r="AQ1112" i="84"/>
  <c r="AG1112" i="84" s="1"/>
  <c r="AR1112" i="84" s="1"/>
  <c r="AS1112" i="84"/>
  <c r="AT1112" i="84"/>
  <c r="AX1112" i="84"/>
  <c r="AB1116" i="84"/>
  <c r="AQ1116" i="84"/>
  <c r="AG1116" i="84" s="1"/>
  <c r="AR1116" i="84" s="1"/>
  <c r="AS1116" i="84"/>
  <c r="AT1116" i="84"/>
  <c r="AX1116" i="84"/>
  <c r="AB1120" i="84"/>
  <c r="AQ1120" i="84"/>
  <c r="AG1120" i="84" s="1"/>
  <c r="AR1120" i="84" s="1"/>
  <c r="AS1120" i="84"/>
  <c r="AT1120" i="84"/>
  <c r="AX1120" i="84"/>
  <c r="AB1124" i="84"/>
  <c r="AQ1124" i="84"/>
  <c r="AG1124" i="84" s="1"/>
  <c r="AR1124" i="84" s="1"/>
  <c r="AS1124" i="84"/>
  <c r="AT1124" i="84"/>
  <c r="AX1124" i="84"/>
  <c r="AB1128" i="84"/>
  <c r="AQ1128" i="84"/>
  <c r="AG1128" i="84" s="1"/>
  <c r="AR1128" i="84" s="1"/>
  <c r="AS1128" i="84"/>
  <c r="AT1128" i="84"/>
  <c r="AX1128" i="84"/>
  <c r="AB1132" i="84"/>
  <c r="AQ1132" i="84"/>
  <c r="AG1132" i="84" s="1"/>
  <c r="AR1132" i="84" s="1"/>
  <c r="AS1132" i="84"/>
  <c r="AT1132" i="84"/>
  <c r="AX1132" i="84"/>
  <c r="AB1136" i="84"/>
  <c r="AG1136" i="84"/>
  <c r="AR1136" i="84" s="1"/>
  <c r="AQ1136" i="84"/>
  <c r="AS1136" i="84"/>
  <c r="AT1136" i="84"/>
  <c r="AX1136" i="84"/>
  <c r="AB1140" i="84"/>
  <c r="AG1140" i="84"/>
  <c r="AR1140" i="84" s="1"/>
  <c r="AQ1140" i="84"/>
  <c r="AS1140" i="84"/>
  <c r="AT1140" i="84"/>
  <c r="AX1140" i="84"/>
  <c r="AB1144" i="84"/>
  <c r="AQ1144" i="84"/>
  <c r="AG1144" i="84" s="1"/>
  <c r="AR1144" i="84" s="1"/>
  <c r="AS1144" i="84"/>
  <c r="AT1144" i="84"/>
  <c r="AX1144" i="84"/>
  <c r="AB1148" i="84"/>
  <c r="AQ1148" i="84"/>
  <c r="AG1148" i="84" s="1"/>
  <c r="AR1148" i="84" s="1"/>
  <c r="AS1148" i="84"/>
  <c r="AT1148" i="84"/>
  <c r="AX1148" i="84"/>
  <c r="AB1152" i="84"/>
  <c r="AQ1152" i="84"/>
  <c r="AG1152" i="84" s="1"/>
  <c r="AR1152" i="84" s="1"/>
  <c r="AS1152" i="84"/>
  <c r="AT1152" i="84"/>
  <c r="AX1152" i="84"/>
  <c r="AB1156" i="84"/>
  <c r="AQ1156" i="84"/>
  <c r="AG1156" i="84" s="1"/>
  <c r="AR1156" i="84" s="1"/>
  <c r="AS1156" i="84"/>
  <c r="AT1156" i="84"/>
  <c r="AX1156" i="84"/>
  <c r="AB1160" i="84"/>
  <c r="AQ1160" i="84"/>
  <c r="AG1160" i="84" s="1"/>
  <c r="AR1160" i="84" s="1"/>
  <c r="AS1160" i="84"/>
  <c r="AT1160" i="84"/>
  <c r="AX1160" i="84"/>
  <c r="AB1164" i="84"/>
  <c r="AQ1164" i="84"/>
  <c r="AG1164" i="84" s="1"/>
  <c r="AR1164" i="84" s="1"/>
  <c r="AS1164" i="84"/>
  <c r="AT1164" i="84"/>
  <c r="AX1164" i="84"/>
  <c r="AB1168" i="84"/>
  <c r="AQ1168" i="84"/>
  <c r="AG1168" i="84" s="1"/>
  <c r="AR1168" i="84" s="1"/>
  <c r="AS1168" i="84"/>
  <c r="AT1168" i="84"/>
  <c r="AX1168" i="84"/>
  <c r="AB1172" i="84"/>
  <c r="AQ1172" i="84"/>
  <c r="AG1172" i="84" s="1"/>
  <c r="AR1172" i="84" s="1"/>
  <c r="AS1172" i="84"/>
  <c r="AT1172" i="84"/>
  <c r="AX1172" i="84"/>
  <c r="AB1176" i="84"/>
  <c r="AG1176" i="84"/>
  <c r="AR1176" i="84" s="1"/>
  <c r="AQ1176" i="84"/>
  <c r="AS1176" i="84"/>
  <c r="AT1176" i="84"/>
  <c r="AX1176" i="84"/>
  <c r="AB1180" i="84"/>
  <c r="AQ1180" i="84"/>
  <c r="AG1180" i="84" s="1"/>
  <c r="AR1180" i="84" s="1"/>
  <c r="AS1180" i="84"/>
  <c r="AT1180" i="84"/>
  <c r="AX1180" i="84"/>
  <c r="AB1184" i="84"/>
  <c r="AQ1184" i="84"/>
  <c r="AG1184" i="84" s="1"/>
  <c r="AR1184" i="84" s="1"/>
  <c r="AS1184" i="84"/>
  <c r="AT1184" i="84"/>
  <c r="AX1184" i="84"/>
  <c r="AB1188" i="84"/>
  <c r="AQ1188" i="84"/>
  <c r="AG1188" i="84" s="1"/>
  <c r="AR1188" i="84" s="1"/>
  <c r="AS1188" i="84"/>
  <c r="AT1188" i="84"/>
  <c r="AX1188" i="84"/>
  <c r="AB1192" i="84"/>
  <c r="AQ1192" i="84"/>
  <c r="AG1192" i="84" s="1"/>
  <c r="AR1192" i="84" s="1"/>
  <c r="AS1192" i="84"/>
  <c r="AT1192" i="84"/>
  <c r="AX1192" i="84"/>
  <c r="AB1196" i="84"/>
  <c r="AQ1196" i="84"/>
  <c r="AG1196" i="84" s="1"/>
  <c r="AR1196" i="84" s="1"/>
  <c r="AS1196" i="84"/>
  <c r="AT1196" i="84"/>
  <c r="AX1196" i="84"/>
  <c r="AB1200" i="84"/>
  <c r="AQ1200" i="84"/>
  <c r="AG1200" i="84" s="1"/>
  <c r="AR1200" i="84" s="1"/>
  <c r="AS1200" i="84"/>
  <c r="AT1200" i="84"/>
  <c r="AX1200" i="84"/>
  <c r="AB1204" i="84"/>
  <c r="AQ1204" i="84"/>
  <c r="AG1204" i="84" s="1"/>
  <c r="AR1204" i="84" s="1"/>
  <c r="AS1204" i="84"/>
  <c r="AT1204" i="84"/>
  <c r="AX1204" i="84"/>
  <c r="AB1208" i="84"/>
  <c r="AQ1208" i="84"/>
  <c r="AG1208" i="84" s="1"/>
  <c r="AR1208" i="84" s="1"/>
  <c r="AS1208" i="84"/>
  <c r="AT1208" i="84"/>
  <c r="AX1208" i="84"/>
  <c r="AB1212" i="84"/>
  <c r="AQ1212" i="84"/>
  <c r="AG1212" i="84" s="1"/>
  <c r="AR1212" i="84" s="1"/>
  <c r="AS1212" i="84"/>
  <c r="AT1212" i="84"/>
  <c r="AX1212" i="84"/>
  <c r="AB1216" i="84"/>
  <c r="AQ1216" i="84"/>
  <c r="AG1216" i="84" s="1"/>
  <c r="AR1216" i="84" s="1"/>
  <c r="AS1216" i="84"/>
  <c r="AT1216" i="84"/>
  <c r="AX1216" i="84"/>
  <c r="AB1220" i="84"/>
  <c r="AQ1220" i="84"/>
  <c r="AG1220" i="84" s="1"/>
  <c r="AR1220" i="84" s="1"/>
  <c r="AS1220" i="84"/>
  <c r="AT1220" i="84"/>
  <c r="AX1220" i="84"/>
  <c r="AB1224" i="84"/>
  <c r="AQ1224" i="84"/>
  <c r="AG1224" i="84" s="1"/>
  <c r="AR1224" i="84" s="1"/>
  <c r="AS1224" i="84"/>
  <c r="AT1224" i="84"/>
  <c r="AX1224" i="84"/>
  <c r="AB1228" i="84"/>
  <c r="AQ1228" i="84"/>
  <c r="AG1228" i="84" s="1"/>
  <c r="AR1228" i="84" s="1"/>
  <c r="AS1228" i="84"/>
  <c r="AT1228" i="84"/>
  <c r="AX1228" i="84"/>
  <c r="AB1232" i="84"/>
  <c r="AQ1232" i="84"/>
  <c r="AG1232" i="84" s="1"/>
  <c r="AR1232" i="84" s="1"/>
  <c r="AS1232" i="84"/>
  <c r="AT1232" i="84"/>
  <c r="AX1232" i="84"/>
  <c r="AB1236" i="84"/>
  <c r="AQ1236" i="84"/>
  <c r="AG1236" i="84" s="1"/>
  <c r="AR1236" i="84" s="1"/>
  <c r="AS1236" i="84"/>
  <c r="AT1236" i="84"/>
  <c r="AX1236" i="84"/>
  <c r="AB1240" i="84"/>
  <c r="AQ1240" i="84"/>
  <c r="AG1240" i="84" s="1"/>
  <c r="AR1240" i="84" s="1"/>
  <c r="AS1240" i="84"/>
  <c r="AT1240" i="84"/>
  <c r="AX1240" i="84"/>
  <c r="AB1244" i="84"/>
  <c r="AQ1244" i="84"/>
  <c r="AG1244" i="84" s="1"/>
  <c r="AR1244" i="84" s="1"/>
  <c r="AS1244" i="84"/>
  <c r="AT1244" i="84"/>
  <c r="AX1244" i="84"/>
  <c r="AB1248" i="84"/>
  <c r="AQ1248" i="84"/>
  <c r="AG1248" i="84" s="1"/>
  <c r="AR1248" i="84" s="1"/>
  <c r="AS1248" i="84"/>
  <c r="AT1248" i="84"/>
  <c r="AX1248" i="84"/>
  <c r="AB1252" i="84"/>
  <c r="AQ1252" i="84"/>
  <c r="AG1252" i="84" s="1"/>
  <c r="AR1252" i="84" s="1"/>
  <c r="AS1252" i="84"/>
  <c r="AT1252" i="84"/>
  <c r="AX1252" i="84"/>
  <c r="AB1256" i="84"/>
  <c r="AQ1256" i="84"/>
  <c r="AG1256" i="84" s="1"/>
  <c r="AR1256" i="84" s="1"/>
  <c r="AS1256" i="84"/>
  <c r="AT1256" i="84"/>
  <c r="AX1256" i="84"/>
  <c r="AB1260" i="84"/>
  <c r="AQ1260" i="84"/>
  <c r="AG1260" i="84" s="1"/>
  <c r="AR1260" i="84" s="1"/>
  <c r="AS1260" i="84"/>
  <c r="AT1260" i="84"/>
  <c r="AX1260" i="84"/>
  <c r="AB1264" i="84"/>
  <c r="AQ1264" i="84"/>
  <c r="AG1264" i="84" s="1"/>
  <c r="AR1264" i="84" s="1"/>
  <c r="AS1264" i="84"/>
  <c r="AT1264" i="84"/>
  <c r="AX1264" i="84"/>
  <c r="AB1268" i="84"/>
  <c r="AQ1268" i="84"/>
  <c r="AG1268" i="84" s="1"/>
  <c r="AR1268" i="84" s="1"/>
  <c r="AS1268" i="84"/>
  <c r="AT1268" i="84"/>
  <c r="AX1268" i="84"/>
  <c r="AB1272" i="84"/>
  <c r="AQ1272" i="84"/>
  <c r="AG1272" i="84" s="1"/>
  <c r="AR1272" i="84" s="1"/>
  <c r="AS1272" i="84"/>
  <c r="AT1272" i="84"/>
  <c r="AX1272" i="84"/>
  <c r="AB1276" i="84"/>
  <c r="AQ1276" i="84"/>
  <c r="AG1276" i="84" s="1"/>
  <c r="AR1276" i="84" s="1"/>
  <c r="AS1276" i="84"/>
  <c r="AT1276" i="84"/>
  <c r="AX1276" i="84"/>
  <c r="AB1280" i="84"/>
  <c r="AQ1280" i="84"/>
  <c r="AG1280" i="84" s="1"/>
  <c r="AR1280" i="84" s="1"/>
  <c r="AS1280" i="84"/>
  <c r="AT1280" i="84"/>
  <c r="AX1280" i="84"/>
  <c r="AB1284" i="84"/>
  <c r="AQ1284" i="84"/>
  <c r="AG1284" i="84" s="1"/>
  <c r="AR1284" i="84" s="1"/>
  <c r="AS1284" i="84"/>
  <c r="AT1284" i="84"/>
  <c r="AX1284" i="84"/>
  <c r="AB1288" i="84"/>
  <c r="AQ1288" i="84"/>
  <c r="AG1288" i="84" s="1"/>
  <c r="AR1288" i="84" s="1"/>
  <c r="AS1288" i="84"/>
  <c r="AT1288" i="84"/>
  <c r="AX1288" i="84"/>
  <c r="AB1292" i="84"/>
  <c r="AQ1292" i="84"/>
  <c r="AG1292" i="84" s="1"/>
  <c r="AR1292" i="84" s="1"/>
  <c r="AS1292" i="84"/>
  <c r="AT1292" i="84"/>
  <c r="AX1292" i="84"/>
  <c r="AB1296" i="84"/>
  <c r="AQ1296" i="84"/>
  <c r="AG1296" i="84" s="1"/>
  <c r="AR1296" i="84" s="1"/>
  <c r="AS1296" i="84"/>
  <c r="AT1296" i="84"/>
  <c r="AX1296" i="84"/>
  <c r="AB1300" i="84"/>
  <c r="AQ1300" i="84"/>
  <c r="AG1300" i="84" s="1"/>
  <c r="AR1300" i="84" s="1"/>
  <c r="AS1300" i="84"/>
  <c r="AT1300" i="84"/>
  <c r="AX1300" i="84"/>
  <c r="AB1304" i="84"/>
  <c r="AQ1304" i="84"/>
  <c r="AG1304" i="84" s="1"/>
  <c r="AR1304" i="84" s="1"/>
  <c r="AS1304" i="84"/>
  <c r="AT1304" i="84"/>
  <c r="AX1304" i="84"/>
  <c r="AB1308" i="84"/>
  <c r="AQ1308" i="84"/>
  <c r="AG1308" i="84" s="1"/>
  <c r="AR1308" i="84" s="1"/>
  <c r="AS1308" i="84"/>
  <c r="AT1308" i="84"/>
  <c r="AX1308" i="84"/>
  <c r="AB1312" i="84"/>
  <c r="AQ1312" i="84"/>
  <c r="AG1312" i="84" s="1"/>
  <c r="AR1312" i="84" s="1"/>
  <c r="AS1312" i="84"/>
  <c r="AT1312" i="84"/>
  <c r="AX1312" i="84"/>
  <c r="AB1316" i="84"/>
  <c r="AQ1316" i="84"/>
  <c r="AG1316" i="84" s="1"/>
  <c r="AR1316" i="84" s="1"/>
  <c r="AS1316" i="84"/>
  <c r="AT1316" i="84"/>
  <c r="AX1316" i="84"/>
  <c r="AB1320" i="84"/>
  <c r="AQ1320" i="84"/>
  <c r="AG1320" i="84" s="1"/>
  <c r="AR1320" i="84" s="1"/>
  <c r="AS1320" i="84"/>
  <c r="AT1320" i="84"/>
  <c r="AX1320" i="84"/>
  <c r="AB1324" i="84"/>
  <c r="AQ1324" i="84"/>
  <c r="AG1324" i="84" s="1"/>
  <c r="AR1324" i="84" s="1"/>
  <c r="AS1324" i="84"/>
  <c r="AT1324" i="84"/>
  <c r="AX1324" i="84"/>
  <c r="AB1328" i="84"/>
  <c r="AQ1328" i="84"/>
  <c r="AG1328" i="84" s="1"/>
  <c r="AR1328" i="84" s="1"/>
  <c r="AS1328" i="84"/>
  <c r="AT1328" i="84"/>
  <c r="AX1328" i="84"/>
  <c r="AB1332" i="84"/>
  <c r="AQ1332" i="84"/>
  <c r="AG1332" i="84" s="1"/>
  <c r="AR1332" i="84" s="1"/>
  <c r="AS1332" i="84"/>
  <c r="AT1332" i="84"/>
  <c r="AX1332" i="84"/>
  <c r="AB1336" i="84"/>
  <c r="AQ1336" i="84"/>
  <c r="AG1336" i="84" s="1"/>
  <c r="AR1336" i="84" s="1"/>
  <c r="AS1336" i="84"/>
  <c r="AT1336" i="84"/>
  <c r="AX1336" i="84"/>
  <c r="AB1340" i="84"/>
  <c r="AQ1340" i="84"/>
  <c r="AG1340" i="84" s="1"/>
  <c r="AR1340" i="84" s="1"/>
  <c r="AS1340" i="84"/>
  <c r="AT1340" i="84"/>
  <c r="AX1340" i="84"/>
  <c r="AB1344" i="84"/>
  <c r="AQ1344" i="84"/>
  <c r="AG1344" i="84" s="1"/>
  <c r="AR1344" i="84" s="1"/>
  <c r="AS1344" i="84"/>
  <c r="AT1344" i="84"/>
  <c r="AX1344" i="84"/>
  <c r="AB1348" i="84"/>
  <c r="AQ1348" i="84"/>
  <c r="AG1348" i="84" s="1"/>
  <c r="AR1348" i="84" s="1"/>
  <c r="AS1348" i="84"/>
  <c r="AT1348" i="84"/>
  <c r="AX1348" i="84"/>
  <c r="AB1352" i="84"/>
  <c r="AQ1352" i="84"/>
  <c r="AG1352" i="84" s="1"/>
  <c r="AR1352" i="84" s="1"/>
  <c r="AS1352" i="84"/>
  <c r="AT1352" i="84"/>
  <c r="AX1352" i="84"/>
  <c r="AB1356" i="84"/>
  <c r="AQ1356" i="84"/>
  <c r="AG1356" i="84" s="1"/>
  <c r="AR1356" i="84" s="1"/>
  <c r="AS1356" i="84"/>
  <c r="AT1356" i="84"/>
  <c r="AX1356" i="84"/>
  <c r="AB1360" i="84"/>
  <c r="AQ1360" i="84"/>
  <c r="AG1360" i="84" s="1"/>
  <c r="AR1360" i="84" s="1"/>
  <c r="AS1360" i="84"/>
  <c r="AT1360" i="84"/>
  <c r="AX1360" i="84"/>
  <c r="AB1364" i="84"/>
  <c r="AQ1364" i="84"/>
  <c r="AG1364" i="84" s="1"/>
  <c r="AR1364" i="84" s="1"/>
  <c r="AS1364" i="84"/>
  <c r="AT1364" i="84"/>
  <c r="AX1364" i="84"/>
  <c r="AB1368" i="84"/>
  <c r="AQ1368" i="84"/>
  <c r="AG1368" i="84" s="1"/>
  <c r="AR1368" i="84" s="1"/>
  <c r="AS1368" i="84"/>
  <c r="AT1368" i="84"/>
  <c r="AX1368" i="84"/>
  <c r="AB1372" i="84"/>
  <c r="AQ1372" i="84"/>
  <c r="AG1372" i="84" s="1"/>
  <c r="AR1372" i="84" s="1"/>
  <c r="AS1372" i="84"/>
  <c r="AT1372" i="84"/>
  <c r="AX1372" i="84"/>
  <c r="AB1376" i="84"/>
  <c r="AQ1376" i="84"/>
  <c r="AG1376" i="84" s="1"/>
  <c r="AR1376" i="84" s="1"/>
  <c r="AS1376" i="84"/>
  <c r="AT1376" i="84"/>
  <c r="AX1376" i="84"/>
  <c r="AB1380" i="84"/>
  <c r="AQ1380" i="84"/>
  <c r="AG1380" i="84" s="1"/>
  <c r="AR1380" i="84" s="1"/>
  <c r="AS1380" i="84"/>
  <c r="AT1380" i="84"/>
  <c r="AX1380" i="84"/>
  <c r="AB1384" i="84"/>
  <c r="AQ1384" i="84"/>
  <c r="AG1384" i="84" s="1"/>
  <c r="AR1384" i="84" s="1"/>
  <c r="AS1384" i="84"/>
  <c r="AT1384" i="84"/>
  <c r="AX1384" i="84"/>
  <c r="AB1388" i="84"/>
  <c r="AQ1388" i="84"/>
  <c r="AG1388" i="84" s="1"/>
  <c r="AR1388" i="84" s="1"/>
  <c r="AS1388" i="84"/>
  <c r="AT1388" i="84"/>
  <c r="AX1388" i="84"/>
  <c r="AB1392" i="84"/>
  <c r="AQ1392" i="84"/>
  <c r="AG1392" i="84" s="1"/>
  <c r="AR1392" i="84" s="1"/>
  <c r="AS1392" i="84"/>
  <c r="AT1392" i="84"/>
  <c r="AX1392" i="84"/>
  <c r="AB1396" i="84"/>
  <c r="AQ1396" i="84"/>
  <c r="AG1396" i="84" s="1"/>
  <c r="AR1396" i="84" s="1"/>
  <c r="AS1396" i="84"/>
  <c r="AT1396" i="84"/>
  <c r="AX1396" i="84"/>
  <c r="AB1400" i="84"/>
  <c r="AQ1400" i="84"/>
  <c r="AG1400" i="84" s="1"/>
  <c r="AR1400" i="84" s="1"/>
  <c r="AS1400" i="84"/>
  <c r="AT1400" i="84"/>
  <c r="AX1400" i="84"/>
  <c r="AB1404" i="84"/>
  <c r="AQ1404" i="84"/>
  <c r="AG1404" i="84" s="1"/>
  <c r="AR1404" i="84" s="1"/>
  <c r="AS1404" i="84"/>
  <c r="AT1404" i="84"/>
  <c r="AX1404" i="84"/>
  <c r="AB1408" i="84"/>
  <c r="AQ1408" i="84"/>
  <c r="AG1408" i="84" s="1"/>
  <c r="AR1408" i="84" s="1"/>
  <c r="AS1408" i="84"/>
  <c r="AT1408" i="84"/>
  <c r="AX1408" i="84"/>
  <c r="AB1412" i="84"/>
  <c r="AG1412" i="84"/>
  <c r="AR1412" i="84" s="1"/>
  <c r="AQ1412" i="84"/>
  <c r="AS1412" i="84"/>
  <c r="AT1412" i="84"/>
  <c r="AX1412" i="84"/>
  <c r="AB1416" i="84"/>
  <c r="AQ1416" i="84"/>
  <c r="AG1416" i="84" s="1"/>
  <c r="AR1416" i="84" s="1"/>
  <c r="AS1416" i="84"/>
  <c r="AT1416" i="84"/>
  <c r="AX1416" i="84"/>
  <c r="AB1420" i="84"/>
  <c r="AQ1420" i="84"/>
  <c r="AG1420" i="84" s="1"/>
  <c r="AR1420" i="84" s="1"/>
  <c r="AS1420" i="84"/>
  <c r="AT1420" i="84"/>
  <c r="AX1420" i="84"/>
  <c r="AB1424" i="84"/>
  <c r="AQ1424" i="84"/>
  <c r="AG1424" i="84" s="1"/>
  <c r="AR1424" i="84" s="1"/>
  <c r="AS1424" i="84"/>
  <c r="AT1424" i="84"/>
  <c r="AX1424" i="84"/>
  <c r="AB1428" i="84"/>
  <c r="AQ1428" i="84"/>
  <c r="AG1428" i="84" s="1"/>
  <c r="AR1428" i="84" s="1"/>
  <c r="AS1428" i="84"/>
  <c r="AT1428" i="84"/>
  <c r="AX1428" i="84"/>
  <c r="AB1432" i="84"/>
  <c r="AQ1432" i="84"/>
  <c r="AG1432" i="84" s="1"/>
  <c r="AR1432" i="84" s="1"/>
  <c r="AS1432" i="84"/>
  <c r="AT1432" i="84"/>
  <c r="AX1432" i="84"/>
  <c r="AB1436" i="84"/>
  <c r="AQ1436" i="84"/>
  <c r="AG1436" i="84" s="1"/>
  <c r="AR1436" i="84" s="1"/>
  <c r="AS1436" i="84"/>
  <c r="AT1436" i="84"/>
  <c r="AX1436" i="84"/>
  <c r="AB1440" i="84"/>
  <c r="AQ1440" i="84"/>
  <c r="AG1440" i="84" s="1"/>
  <c r="AR1440" i="84" s="1"/>
  <c r="AS1440" i="84"/>
  <c r="AT1440" i="84"/>
  <c r="AX1440" i="84"/>
  <c r="AB1444" i="84"/>
  <c r="AQ1444" i="84"/>
  <c r="AG1444" i="84" s="1"/>
  <c r="AR1444" i="84" s="1"/>
  <c r="AS1444" i="84"/>
  <c r="AT1444" i="84"/>
  <c r="AX1444" i="84"/>
  <c r="AB1448" i="84"/>
  <c r="AQ1448" i="84"/>
  <c r="AG1448" i="84" s="1"/>
  <c r="AR1448" i="84" s="1"/>
  <c r="AS1448" i="84"/>
  <c r="AT1448" i="84"/>
  <c r="AX1448" i="84"/>
  <c r="AB1452" i="84"/>
  <c r="AQ1452" i="84"/>
  <c r="AG1452" i="84" s="1"/>
  <c r="AR1452" i="84" s="1"/>
  <c r="AS1452" i="84"/>
  <c r="AT1452" i="84"/>
  <c r="AX1452" i="84"/>
  <c r="AB1456" i="84"/>
  <c r="AQ1456" i="84"/>
  <c r="AG1456" i="84" s="1"/>
  <c r="AR1456" i="84" s="1"/>
  <c r="AS1456" i="84"/>
  <c r="AT1456" i="84"/>
  <c r="AX1456" i="84"/>
  <c r="AB1460" i="84"/>
  <c r="AQ1460" i="84"/>
  <c r="AG1460" i="84" s="1"/>
  <c r="AR1460" i="84" s="1"/>
  <c r="AS1460" i="84"/>
  <c r="AT1460" i="84"/>
  <c r="AX1460" i="84"/>
  <c r="AB1464" i="84"/>
  <c r="AQ1464" i="84"/>
  <c r="AG1464" i="84" s="1"/>
  <c r="AR1464" i="84" s="1"/>
  <c r="AS1464" i="84"/>
  <c r="AT1464" i="84"/>
  <c r="AX1464" i="84"/>
  <c r="AB1468" i="84"/>
  <c r="AQ1468" i="84"/>
  <c r="AG1468" i="84" s="1"/>
  <c r="AR1468" i="84" s="1"/>
  <c r="AS1468" i="84"/>
  <c r="AT1468" i="84"/>
  <c r="AX1468" i="84"/>
  <c r="AB1472" i="84"/>
  <c r="AQ1472" i="84"/>
  <c r="AG1472" i="84" s="1"/>
  <c r="AR1472" i="84" s="1"/>
  <c r="AS1472" i="84"/>
  <c r="AT1472" i="84"/>
  <c r="AX1472" i="84"/>
  <c r="AB1476" i="84"/>
  <c r="AQ1476" i="84"/>
  <c r="AG1476" i="84" s="1"/>
  <c r="AR1476" i="84" s="1"/>
  <c r="AS1476" i="84"/>
  <c r="AT1476" i="84"/>
  <c r="AX1476" i="84"/>
  <c r="AB1480" i="84"/>
  <c r="AQ1480" i="84"/>
  <c r="AG1480" i="84" s="1"/>
  <c r="AR1480" i="84" s="1"/>
  <c r="AS1480" i="84"/>
  <c r="AT1480" i="84"/>
  <c r="AX1480" i="84"/>
  <c r="AB1484" i="84"/>
  <c r="AQ1484" i="84"/>
  <c r="AG1484" i="84" s="1"/>
  <c r="AR1484" i="84" s="1"/>
  <c r="AS1484" i="84"/>
  <c r="AT1484" i="84"/>
  <c r="AX1484" i="84"/>
  <c r="AB1488" i="84"/>
  <c r="AQ1488" i="84"/>
  <c r="AG1488" i="84" s="1"/>
  <c r="AR1488" i="84" s="1"/>
  <c r="AS1488" i="84"/>
  <c r="AT1488" i="84"/>
  <c r="AX1488" i="84"/>
  <c r="AB1492" i="84"/>
  <c r="AQ1492" i="84"/>
  <c r="AG1492" i="84" s="1"/>
  <c r="AR1492" i="84" s="1"/>
  <c r="AS1492" i="84"/>
  <c r="AT1492" i="84"/>
  <c r="AX1492" i="84"/>
  <c r="AB1496" i="84"/>
  <c r="AQ1496" i="84"/>
  <c r="AG1496" i="84" s="1"/>
  <c r="AR1496" i="84" s="1"/>
  <c r="AS1496" i="84"/>
  <c r="AT1496" i="84"/>
  <c r="AX1496" i="84"/>
  <c r="AB1500" i="84"/>
  <c r="AQ1500" i="84"/>
  <c r="AG1500" i="84" s="1"/>
  <c r="AR1500" i="84" s="1"/>
  <c r="AS1500" i="84"/>
  <c r="AT1500" i="84"/>
  <c r="AX1500" i="84"/>
  <c r="AB1504" i="84"/>
  <c r="AQ1504" i="84"/>
  <c r="AG1504" i="84" s="1"/>
  <c r="AR1504" i="84" s="1"/>
  <c r="AS1504" i="84"/>
  <c r="AT1504" i="84"/>
  <c r="AX1504" i="84"/>
  <c r="AB1508" i="84"/>
  <c r="AQ1508" i="84"/>
  <c r="AG1508" i="84" s="1"/>
  <c r="AR1508" i="84" s="1"/>
  <c r="AS1508" i="84"/>
  <c r="AT1508" i="84"/>
  <c r="AX1508" i="84"/>
  <c r="AB1512" i="84"/>
  <c r="AQ1512" i="84"/>
  <c r="AG1512" i="84" s="1"/>
  <c r="AR1512" i="84" s="1"/>
  <c r="AS1512" i="84"/>
  <c r="AT1512" i="84"/>
  <c r="AX1512" i="84"/>
  <c r="AB1516" i="84"/>
  <c r="AQ1516" i="84"/>
  <c r="AG1516" i="84" s="1"/>
  <c r="AR1516" i="84" s="1"/>
  <c r="AS1516" i="84"/>
  <c r="AT1516" i="84"/>
  <c r="AX1516" i="84"/>
  <c r="AB1520" i="84"/>
  <c r="AQ1520" i="84"/>
  <c r="AG1520" i="84" s="1"/>
  <c r="AR1520" i="84" s="1"/>
  <c r="AS1520" i="84"/>
  <c r="AT1520" i="84"/>
  <c r="AX1520" i="84"/>
  <c r="AB1524" i="84"/>
  <c r="AQ1524" i="84"/>
  <c r="AG1524" i="84" s="1"/>
  <c r="AR1524" i="84" s="1"/>
  <c r="AS1524" i="84"/>
  <c r="AT1524" i="84"/>
  <c r="AX1524" i="84"/>
  <c r="AB1528" i="84"/>
  <c r="AQ1528" i="84"/>
  <c r="AG1528" i="84" s="1"/>
  <c r="AR1528" i="84" s="1"/>
  <c r="AS1528" i="84"/>
  <c r="AT1528" i="84"/>
  <c r="AX1528" i="84"/>
  <c r="AB1532" i="84"/>
  <c r="AQ1532" i="84"/>
  <c r="AG1532" i="84" s="1"/>
  <c r="AR1532" i="84" s="1"/>
  <c r="AS1532" i="84"/>
  <c r="AT1532" i="84"/>
  <c r="AX1532" i="84"/>
  <c r="AB1536" i="84"/>
  <c r="AQ1536" i="84"/>
  <c r="AG1536" i="84" s="1"/>
  <c r="AR1536" i="84" s="1"/>
  <c r="AS1536" i="84"/>
  <c r="AT1536" i="84"/>
  <c r="AX1536" i="84"/>
  <c r="AB1540" i="84"/>
  <c r="AQ1540" i="84"/>
  <c r="AG1540" i="84" s="1"/>
  <c r="AR1540" i="84" s="1"/>
  <c r="AS1540" i="84"/>
  <c r="AT1540" i="84"/>
  <c r="AX1540" i="84"/>
  <c r="AB1544" i="84"/>
  <c r="AQ1544" i="84"/>
  <c r="AG1544" i="84" s="1"/>
  <c r="AR1544" i="84" s="1"/>
  <c r="AS1544" i="84"/>
  <c r="AT1544" i="84"/>
  <c r="AX1544" i="84"/>
  <c r="AB1548" i="84"/>
  <c r="AQ1548" i="84"/>
  <c r="AG1548" i="84" s="1"/>
  <c r="AR1548" i="84" s="1"/>
  <c r="AS1548" i="84"/>
  <c r="AT1548" i="84"/>
  <c r="AX1548" i="84"/>
  <c r="AB1552" i="84"/>
  <c r="AQ1552" i="84"/>
  <c r="AG1552" i="84" s="1"/>
  <c r="AR1552" i="84" s="1"/>
  <c r="AS1552" i="84"/>
  <c r="AT1552" i="84"/>
  <c r="AX1552" i="84"/>
  <c r="AB1556" i="84"/>
  <c r="AQ1556" i="84"/>
  <c r="AG1556" i="84" s="1"/>
  <c r="AR1556" i="84" s="1"/>
  <c r="AS1556" i="84"/>
  <c r="AT1556" i="84"/>
  <c r="AX1556" i="84"/>
  <c r="AB1560" i="84"/>
  <c r="AQ1560" i="84"/>
  <c r="AG1560" i="84" s="1"/>
  <c r="AR1560" i="84" s="1"/>
  <c r="AS1560" i="84"/>
  <c r="AT1560" i="84"/>
  <c r="AX1560" i="84"/>
  <c r="AB1564" i="84"/>
  <c r="AQ1564" i="84"/>
  <c r="AG1564" i="84" s="1"/>
  <c r="AR1564" i="84" s="1"/>
  <c r="AS1564" i="84"/>
  <c r="AT1564" i="84"/>
  <c r="AX1564" i="84"/>
  <c r="AB1568" i="84"/>
  <c r="AQ1568" i="84"/>
  <c r="AG1568" i="84" s="1"/>
  <c r="AR1568" i="84" s="1"/>
  <c r="AS1568" i="84"/>
  <c r="AT1568" i="84"/>
  <c r="AX1568" i="84"/>
  <c r="AB1572" i="84"/>
  <c r="AQ1572" i="84"/>
  <c r="AG1572" i="84" s="1"/>
  <c r="AR1572" i="84" s="1"/>
  <c r="AS1572" i="84"/>
  <c r="AT1572" i="84"/>
  <c r="AX1572" i="84"/>
  <c r="AB1576" i="84"/>
  <c r="AQ1576" i="84"/>
  <c r="AG1576" i="84" s="1"/>
  <c r="AR1576" i="84" s="1"/>
  <c r="AS1576" i="84"/>
  <c r="AT1576" i="84"/>
  <c r="AX1576" i="84"/>
  <c r="AB1580" i="84"/>
  <c r="AQ1580" i="84"/>
  <c r="AG1580" i="84" s="1"/>
  <c r="AR1580" i="84" s="1"/>
  <c r="AS1580" i="84"/>
  <c r="AT1580" i="84"/>
  <c r="AX1580" i="84"/>
  <c r="AB1584" i="84"/>
  <c r="AQ1584" i="84"/>
  <c r="AG1584" i="84" s="1"/>
  <c r="AR1584" i="84" s="1"/>
  <c r="AS1584" i="84"/>
  <c r="AT1584" i="84"/>
  <c r="AX1584" i="84"/>
  <c r="AB1588" i="84"/>
  <c r="AQ1588" i="84"/>
  <c r="AG1588" i="84" s="1"/>
  <c r="AR1588" i="84" s="1"/>
  <c r="AS1588" i="84"/>
  <c r="AT1588" i="84"/>
  <c r="AX1588" i="84"/>
  <c r="AB1592" i="84"/>
  <c r="AQ1592" i="84"/>
  <c r="AG1592" i="84" s="1"/>
  <c r="AR1592" i="84" s="1"/>
  <c r="AS1592" i="84"/>
  <c r="AT1592" i="84"/>
  <c r="AX1592" i="84"/>
  <c r="AB1596" i="84"/>
  <c r="AQ1596" i="84"/>
  <c r="AG1596" i="84" s="1"/>
  <c r="AR1596" i="84" s="1"/>
  <c r="AS1596" i="84"/>
  <c r="AT1596" i="84"/>
  <c r="AX1596" i="84"/>
  <c r="AB1600" i="84"/>
  <c r="AQ1600" i="84"/>
  <c r="AG1600" i="84" s="1"/>
  <c r="AR1600" i="84" s="1"/>
  <c r="AS1600" i="84"/>
  <c r="AT1600" i="84"/>
  <c r="AX1600" i="84"/>
  <c r="AB1604" i="84"/>
  <c r="AQ1604" i="84"/>
  <c r="AG1604" i="84" s="1"/>
  <c r="AR1604" i="84" s="1"/>
  <c r="AS1604" i="84"/>
  <c r="AT1604" i="84"/>
  <c r="AX1604" i="84"/>
  <c r="AB1608" i="84"/>
  <c r="AQ1608" i="84"/>
  <c r="AG1608" i="84" s="1"/>
  <c r="AR1608" i="84" s="1"/>
  <c r="AS1608" i="84"/>
  <c r="AT1608" i="84"/>
  <c r="AX1608" i="84"/>
  <c r="AB1612" i="84"/>
  <c r="AQ1612" i="84"/>
  <c r="AG1612" i="84" s="1"/>
  <c r="AR1612" i="84" s="1"/>
  <c r="AS1612" i="84"/>
  <c r="AT1612" i="84"/>
  <c r="AX1612" i="84"/>
  <c r="AB1616" i="84"/>
  <c r="AQ1616" i="84"/>
  <c r="AG1616" i="84" s="1"/>
  <c r="AR1616" i="84" s="1"/>
  <c r="AS1616" i="84"/>
  <c r="AT1616" i="84"/>
  <c r="AX1616" i="84"/>
  <c r="AB1620" i="84"/>
  <c r="AQ1620" i="84"/>
  <c r="AG1620" i="84" s="1"/>
  <c r="AR1620" i="84" s="1"/>
  <c r="AS1620" i="84"/>
  <c r="AT1620" i="84"/>
  <c r="AX1620" i="84"/>
  <c r="AB1624" i="84"/>
  <c r="AQ1624" i="84"/>
  <c r="AG1624" i="84" s="1"/>
  <c r="AR1624" i="84" s="1"/>
  <c r="AS1624" i="84"/>
  <c r="AT1624" i="84"/>
  <c r="AX1624" i="84"/>
  <c r="AB1628" i="84"/>
  <c r="AQ1628" i="84"/>
  <c r="AG1628" i="84" s="1"/>
  <c r="AR1628" i="84" s="1"/>
  <c r="AS1628" i="84"/>
  <c r="AT1628" i="84"/>
  <c r="AX1628" i="84"/>
  <c r="AB1632" i="84"/>
  <c r="AG1632" i="84"/>
  <c r="AR1632" i="84" s="1"/>
  <c r="AQ1632" i="84"/>
  <c r="AS1632" i="84"/>
  <c r="AT1632" i="84"/>
  <c r="AX1632" i="84"/>
  <c r="AB1636" i="84"/>
  <c r="AG1636" i="84"/>
  <c r="AR1636" i="84" s="1"/>
  <c r="AQ1636" i="84"/>
  <c r="AS1636" i="84"/>
  <c r="AT1636" i="84"/>
  <c r="AX1636" i="84"/>
  <c r="AB1640" i="84"/>
  <c r="AG1640" i="84"/>
  <c r="AR1640" i="84" s="1"/>
  <c r="AQ1640" i="84"/>
  <c r="AS1640" i="84"/>
  <c r="AT1640" i="84"/>
  <c r="AX1640" i="84"/>
  <c r="AB1644" i="84"/>
  <c r="AG1644" i="84"/>
  <c r="AR1644" i="84" s="1"/>
  <c r="AQ1644" i="84"/>
  <c r="AS1644" i="84"/>
  <c r="AT1644" i="84"/>
  <c r="AX1644" i="84"/>
  <c r="AB1648" i="84"/>
  <c r="AQ1648" i="84"/>
  <c r="AG1648" i="84" s="1"/>
  <c r="AR1648" i="84" s="1"/>
  <c r="AS1648" i="84"/>
  <c r="AT1648" i="84"/>
  <c r="AX1648" i="84"/>
  <c r="AB1652" i="84"/>
  <c r="AQ1652" i="84"/>
  <c r="AG1652" i="84" s="1"/>
  <c r="AR1652" i="84" s="1"/>
  <c r="AS1652" i="84"/>
  <c r="AT1652" i="84"/>
  <c r="AX1652" i="84"/>
  <c r="AB1656" i="84"/>
  <c r="AQ1656" i="84"/>
  <c r="AG1656" i="84" s="1"/>
  <c r="AR1656" i="84" s="1"/>
  <c r="AS1656" i="84"/>
  <c r="AT1656" i="84"/>
  <c r="AX1656" i="84"/>
  <c r="AB1660" i="84"/>
  <c r="AQ1660" i="84"/>
  <c r="AG1660" i="84" s="1"/>
  <c r="AR1660" i="84" s="1"/>
  <c r="AS1660" i="84"/>
  <c r="AT1660" i="84"/>
  <c r="AX1660" i="84"/>
  <c r="AB1664" i="84"/>
  <c r="AQ1664" i="84"/>
  <c r="AG1664" i="84" s="1"/>
  <c r="AR1664" i="84" s="1"/>
  <c r="AS1664" i="84"/>
  <c r="AT1664" i="84"/>
  <c r="AX1664" i="84"/>
  <c r="AB1668" i="84"/>
  <c r="AQ1668" i="84"/>
  <c r="AG1668" i="84" s="1"/>
  <c r="AR1668" i="84" s="1"/>
  <c r="AS1668" i="84"/>
  <c r="AT1668" i="84"/>
  <c r="AX1668" i="84"/>
  <c r="AB1672" i="84"/>
  <c r="AQ1672" i="84"/>
  <c r="AG1672" i="84" s="1"/>
  <c r="AR1672" i="84" s="1"/>
  <c r="AS1672" i="84"/>
  <c r="AT1672" i="84"/>
  <c r="AX1672" i="84"/>
  <c r="AB1676" i="84"/>
  <c r="AQ1676" i="84"/>
  <c r="AG1676" i="84" s="1"/>
  <c r="AR1676" i="84" s="1"/>
  <c r="AS1676" i="84"/>
  <c r="AT1676" i="84"/>
  <c r="AX1676" i="84"/>
  <c r="AB1680" i="84"/>
  <c r="AQ1680" i="84"/>
  <c r="AG1680" i="84" s="1"/>
  <c r="AR1680" i="84" s="1"/>
  <c r="AS1680" i="84"/>
  <c r="AT1680" i="84"/>
  <c r="AX1680" i="84"/>
  <c r="AB1684" i="84"/>
  <c r="AQ1684" i="84"/>
  <c r="AG1684" i="84" s="1"/>
  <c r="AR1684" i="84" s="1"/>
  <c r="AS1684" i="84"/>
  <c r="AT1684" i="84"/>
  <c r="AX1684" i="84"/>
  <c r="AB1688" i="84"/>
  <c r="AQ1688" i="84"/>
  <c r="AG1688" i="84" s="1"/>
  <c r="AR1688" i="84" s="1"/>
  <c r="AS1688" i="84"/>
  <c r="AT1688" i="84"/>
  <c r="AX1688" i="84"/>
  <c r="AB1692" i="84"/>
  <c r="AQ1692" i="84"/>
  <c r="AG1692" i="84" s="1"/>
  <c r="AR1692" i="84" s="1"/>
  <c r="AS1692" i="84"/>
  <c r="AT1692" i="84"/>
  <c r="AX1692" i="84"/>
  <c r="AB1696" i="84"/>
  <c r="AQ1696" i="84"/>
  <c r="AG1696" i="84" s="1"/>
  <c r="AR1696" i="84" s="1"/>
  <c r="AS1696" i="84"/>
  <c r="AT1696" i="84"/>
  <c r="AX1696" i="84"/>
  <c r="AB1700" i="84"/>
  <c r="AQ1700" i="84"/>
  <c r="AG1700" i="84" s="1"/>
  <c r="AR1700" i="84" s="1"/>
  <c r="AS1700" i="84"/>
  <c r="AT1700" i="84"/>
  <c r="AX1700" i="84"/>
  <c r="AB1704" i="84"/>
  <c r="AQ1704" i="84"/>
  <c r="AG1704" i="84" s="1"/>
  <c r="AR1704" i="84" s="1"/>
  <c r="AS1704" i="84"/>
  <c r="AT1704" i="84"/>
  <c r="AX1704" i="84"/>
  <c r="AB1708" i="84"/>
  <c r="AQ1708" i="84"/>
  <c r="AG1708" i="84" s="1"/>
  <c r="AR1708" i="84" s="1"/>
  <c r="AS1708" i="84"/>
  <c r="AT1708" i="84"/>
  <c r="AX1708" i="84"/>
  <c r="AB1712" i="84"/>
  <c r="AQ1712" i="84"/>
  <c r="AG1712" i="84" s="1"/>
  <c r="AR1712" i="84" s="1"/>
  <c r="AS1712" i="84"/>
  <c r="AT1712" i="84"/>
  <c r="AX1712" i="84"/>
  <c r="AB1716" i="84"/>
  <c r="AQ1716" i="84"/>
  <c r="AG1716" i="84" s="1"/>
  <c r="AR1716" i="84" s="1"/>
  <c r="AS1716" i="84"/>
  <c r="AT1716" i="84"/>
  <c r="AX1716" i="84"/>
  <c r="AB1720" i="84"/>
  <c r="AQ1720" i="84"/>
  <c r="AG1720" i="84" s="1"/>
  <c r="AR1720" i="84" s="1"/>
  <c r="AS1720" i="84"/>
  <c r="AT1720" i="84"/>
  <c r="AX1720" i="84"/>
  <c r="AB1724" i="84"/>
  <c r="AQ1724" i="84"/>
  <c r="AG1724" i="84" s="1"/>
  <c r="AR1724" i="84" s="1"/>
  <c r="AS1724" i="84"/>
  <c r="AT1724" i="84"/>
  <c r="AX1724" i="84"/>
  <c r="AB1728" i="84"/>
  <c r="AQ1728" i="84"/>
  <c r="AG1728" i="84" s="1"/>
  <c r="AR1728" i="84" s="1"/>
  <c r="AS1728" i="84"/>
  <c r="AT1728" i="84"/>
  <c r="AX1728" i="84"/>
  <c r="AB1732" i="84"/>
  <c r="AQ1732" i="84"/>
  <c r="AG1732" i="84" s="1"/>
  <c r="AR1732" i="84" s="1"/>
  <c r="AS1732" i="84"/>
  <c r="AT1732" i="84"/>
  <c r="AX1732" i="84"/>
  <c r="AB1736" i="84"/>
  <c r="AQ1736" i="84"/>
  <c r="AG1736" i="84" s="1"/>
  <c r="AR1736" i="84" s="1"/>
  <c r="AS1736" i="84"/>
  <c r="AT1736" i="84"/>
  <c r="AX1736" i="84"/>
  <c r="AB1740" i="84"/>
  <c r="AQ1740" i="84"/>
  <c r="AG1740" i="84" s="1"/>
  <c r="AR1740" i="84" s="1"/>
  <c r="AS1740" i="84"/>
  <c r="AT1740" i="84"/>
  <c r="AX1740" i="84"/>
  <c r="AB1744" i="84"/>
  <c r="AQ1744" i="84"/>
  <c r="AG1744" i="84" s="1"/>
  <c r="AR1744" i="84" s="1"/>
  <c r="AS1744" i="84"/>
  <c r="AT1744" i="84"/>
  <c r="AX1744" i="84"/>
  <c r="AB1748" i="84"/>
  <c r="AQ1748" i="84"/>
  <c r="AG1748" i="84" s="1"/>
  <c r="AR1748" i="84" s="1"/>
  <c r="AS1748" i="84"/>
  <c r="AT1748" i="84"/>
  <c r="AX1748" i="84"/>
  <c r="AB1752" i="84"/>
  <c r="AQ1752" i="84"/>
  <c r="AG1752" i="84" s="1"/>
  <c r="AR1752" i="84" s="1"/>
  <c r="AS1752" i="84"/>
  <c r="AT1752" i="84"/>
  <c r="AX1752" i="84"/>
  <c r="AB1756" i="84"/>
  <c r="AQ1756" i="84"/>
  <c r="AG1756" i="84" s="1"/>
  <c r="AR1756" i="84" s="1"/>
  <c r="AS1756" i="84"/>
  <c r="AT1756" i="84"/>
  <c r="AX1756" i="84"/>
  <c r="AB1760" i="84"/>
  <c r="AQ1760" i="84"/>
  <c r="AG1760" i="84" s="1"/>
  <c r="AR1760" i="84" s="1"/>
  <c r="AS1760" i="84"/>
  <c r="AT1760" i="84"/>
  <c r="AX1760" i="84"/>
  <c r="AB1764" i="84"/>
  <c r="AQ1764" i="84"/>
  <c r="AG1764" i="84" s="1"/>
  <c r="AR1764" i="84" s="1"/>
  <c r="AS1764" i="84"/>
  <c r="AT1764" i="84"/>
  <c r="AX1764" i="84"/>
  <c r="AB1768" i="84"/>
  <c r="AQ1768" i="84"/>
  <c r="AG1768" i="84" s="1"/>
  <c r="AR1768" i="84" s="1"/>
  <c r="AS1768" i="84"/>
  <c r="AT1768" i="84"/>
  <c r="AX1768" i="84"/>
  <c r="AB1772" i="84"/>
  <c r="AQ1772" i="84"/>
  <c r="AG1772" i="84" s="1"/>
  <c r="AR1772" i="84" s="1"/>
  <c r="AS1772" i="84"/>
  <c r="AT1772" i="84"/>
  <c r="AX1772" i="84"/>
  <c r="AB1776" i="84"/>
  <c r="AQ1776" i="84"/>
  <c r="AG1776" i="84" s="1"/>
  <c r="AR1776" i="84" s="1"/>
  <c r="AS1776" i="84"/>
  <c r="AT1776" i="84"/>
  <c r="AX1776" i="84"/>
  <c r="AB1780" i="84"/>
  <c r="AQ1780" i="84"/>
  <c r="AG1780" i="84" s="1"/>
  <c r="AR1780" i="84" s="1"/>
  <c r="AS1780" i="84"/>
  <c r="AT1780" i="84"/>
  <c r="AX1780" i="84"/>
  <c r="AB1784" i="84"/>
  <c r="AQ1784" i="84"/>
  <c r="AG1784" i="84" s="1"/>
  <c r="AR1784" i="84" s="1"/>
  <c r="AS1784" i="84"/>
  <c r="AT1784" i="84"/>
  <c r="AX1784" i="84"/>
  <c r="AB1788" i="84"/>
  <c r="AQ1788" i="84"/>
  <c r="AG1788" i="84" s="1"/>
  <c r="AR1788" i="84" s="1"/>
  <c r="AS1788" i="84"/>
  <c r="AT1788" i="84"/>
  <c r="AX1788" i="84"/>
  <c r="AB1792" i="84"/>
  <c r="AQ1792" i="84"/>
  <c r="AG1792" i="84" s="1"/>
  <c r="AR1792" i="84" s="1"/>
  <c r="AS1792" i="84"/>
  <c r="AT1792" i="84"/>
  <c r="AX1792" i="84"/>
  <c r="AB1796" i="84"/>
  <c r="AQ1796" i="84"/>
  <c r="AG1796" i="84" s="1"/>
  <c r="AR1796" i="84" s="1"/>
  <c r="AS1796" i="84"/>
  <c r="AT1796" i="84"/>
  <c r="AX1796" i="84"/>
  <c r="AB1800" i="84"/>
  <c r="AQ1800" i="84"/>
  <c r="AG1800" i="84" s="1"/>
  <c r="AR1800" i="84" s="1"/>
  <c r="AS1800" i="84"/>
  <c r="AT1800" i="84"/>
  <c r="AX1800" i="84"/>
  <c r="AB1804" i="84"/>
  <c r="AQ1804" i="84"/>
  <c r="AG1804" i="84" s="1"/>
  <c r="AR1804" i="84" s="1"/>
  <c r="AS1804" i="84"/>
  <c r="AT1804" i="84"/>
  <c r="AX1804" i="84"/>
  <c r="AB1808" i="84"/>
  <c r="AQ1808" i="84"/>
  <c r="AG1808" i="84" s="1"/>
  <c r="AR1808" i="84" s="1"/>
  <c r="AS1808" i="84"/>
  <c r="AT1808" i="84"/>
  <c r="AX1808" i="84"/>
  <c r="AB1812" i="84"/>
  <c r="AQ1812" i="84"/>
  <c r="AG1812" i="84" s="1"/>
  <c r="AR1812" i="84" s="1"/>
  <c r="AS1812" i="84"/>
  <c r="AT1812" i="84"/>
  <c r="AX1812" i="84"/>
  <c r="AB1816" i="84"/>
  <c r="AQ1816" i="84"/>
  <c r="AG1816" i="84" s="1"/>
  <c r="AR1816" i="84" s="1"/>
  <c r="AS1816" i="84"/>
  <c r="AT1816" i="84"/>
  <c r="AX1816" i="84"/>
  <c r="AB1820" i="84"/>
  <c r="AQ1820" i="84"/>
  <c r="AG1820" i="84" s="1"/>
  <c r="AR1820" i="84" s="1"/>
  <c r="AS1820" i="84"/>
  <c r="AT1820" i="84"/>
  <c r="AX1820" i="84"/>
  <c r="AB1824" i="84"/>
  <c r="AQ1824" i="84"/>
  <c r="AG1824" i="84" s="1"/>
  <c r="AR1824" i="84" s="1"/>
  <c r="AS1824" i="84"/>
  <c r="AT1824" i="84"/>
  <c r="AX1824" i="84"/>
  <c r="AB1828" i="84"/>
  <c r="AQ1828" i="84"/>
  <c r="AG1828" i="84" s="1"/>
  <c r="AR1828" i="84" s="1"/>
  <c r="AS1828" i="84"/>
  <c r="AT1828" i="84"/>
  <c r="AX1828" i="84"/>
  <c r="AB1832" i="84"/>
  <c r="AQ1832" i="84"/>
  <c r="AG1832" i="84" s="1"/>
  <c r="AR1832" i="84" s="1"/>
  <c r="AS1832" i="84"/>
  <c r="AT1832" i="84"/>
  <c r="AX1832" i="84"/>
  <c r="AB1836" i="84"/>
  <c r="AQ1836" i="84"/>
  <c r="AG1836" i="84" s="1"/>
  <c r="AR1836" i="84" s="1"/>
  <c r="AS1836" i="84"/>
  <c r="AT1836" i="84"/>
  <c r="AX1836" i="84"/>
  <c r="AB1840" i="84"/>
  <c r="AQ1840" i="84"/>
  <c r="AG1840" i="84" s="1"/>
  <c r="AR1840" i="84" s="1"/>
  <c r="AS1840" i="84"/>
  <c r="AT1840" i="84"/>
  <c r="AX1840" i="84"/>
  <c r="AB1844" i="84"/>
  <c r="AQ1844" i="84"/>
  <c r="AG1844" i="84" s="1"/>
  <c r="AR1844" i="84" s="1"/>
  <c r="AS1844" i="84"/>
  <c r="AT1844" i="84"/>
  <c r="AX1844" i="84"/>
  <c r="AB1848" i="84"/>
  <c r="AQ1848" i="84"/>
  <c r="AG1848" i="84" s="1"/>
  <c r="AR1848" i="84" s="1"/>
  <c r="AS1848" i="84"/>
  <c r="AT1848" i="84"/>
  <c r="AX1848" i="84"/>
  <c r="AB1852" i="84"/>
  <c r="AQ1852" i="84"/>
  <c r="AG1852" i="84" s="1"/>
  <c r="AR1852" i="84" s="1"/>
  <c r="AS1852" i="84"/>
  <c r="AT1852" i="84"/>
  <c r="AX1852" i="84"/>
  <c r="AB1856" i="84"/>
  <c r="AQ1856" i="84"/>
  <c r="AG1856" i="84" s="1"/>
  <c r="AR1856" i="84" s="1"/>
  <c r="AS1856" i="84"/>
  <c r="AT1856" i="84"/>
  <c r="AX1856" i="84"/>
  <c r="AB1860" i="84"/>
  <c r="AQ1860" i="84"/>
  <c r="AG1860" i="84" s="1"/>
  <c r="AR1860" i="84" s="1"/>
  <c r="AS1860" i="84"/>
  <c r="AT1860" i="84"/>
  <c r="AX1860" i="84"/>
  <c r="AB1864" i="84"/>
  <c r="AQ1864" i="84"/>
  <c r="AG1864" i="84" s="1"/>
  <c r="AR1864" i="84" s="1"/>
  <c r="AS1864" i="84"/>
  <c r="AT1864" i="84"/>
  <c r="AX1864" i="84"/>
  <c r="AB1868" i="84"/>
  <c r="AQ1868" i="84"/>
  <c r="AG1868" i="84" s="1"/>
  <c r="AR1868" i="84" s="1"/>
  <c r="AS1868" i="84"/>
  <c r="AT1868" i="84"/>
  <c r="AX1868" i="84"/>
  <c r="AB1872" i="84"/>
  <c r="AQ1872" i="84"/>
  <c r="AG1872" i="84" s="1"/>
  <c r="AR1872" i="84" s="1"/>
  <c r="AS1872" i="84"/>
  <c r="AT1872" i="84"/>
  <c r="AX1872" i="84"/>
  <c r="AB1876" i="84"/>
  <c r="AQ1876" i="84"/>
  <c r="AG1876" i="84" s="1"/>
  <c r="AR1876" i="84" s="1"/>
  <c r="AS1876" i="84"/>
  <c r="AT1876" i="84"/>
  <c r="AX1876" i="84"/>
  <c r="AB1880" i="84"/>
  <c r="AQ1880" i="84"/>
  <c r="AG1880" i="84" s="1"/>
  <c r="AR1880" i="84" s="1"/>
  <c r="AS1880" i="84"/>
  <c r="AT1880" i="84"/>
  <c r="AX1880" i="84"/>
  <c r="AB1884" i="84"/>
  <c r="AQ1884" i="84"/>
  <c r="AG1884" i="84" s="1"/>
  <c r="AR1884" i="84" s="1"/>
  <c r="AS1884" i="84"/>
  <c r="AT1884" i="84"/>
  <c r="AX1884" i="84"/>
  <c r="AB1888" i="84"/>
  <c r="AQ1888" i="84"/>
  <c r="AG1888" i="84" s="1"/>
  <c r="AR1888" i="84" s="1"/>
  <c r="AS1888" i="84"/>
  <c r="AT1888" i="84"/>
  <c r="AX1888" i="84"/>
  <c r="AB1892" i="84"/>
  <c r="AQ1892" i="84"/>
  <c r="AG1892" i="84" s="1"/>
  <c r="AR1892" i="84" s="1"/>
  <c r="AS1892" i="84"/>
  <c r="AT1892" i="84"/>
  <c r="AX1892" i="84"/>
  <c r="AB1896" i="84"/>
  <c r="AQ1896" i="84"/>
  <c r="AG1896" i="84" s="1"/>
  <c r="AR1896" i="84" s="1"/>
  <c r="AS1896" i="84"/>
  <c r="AT1896" i="84"/>
  <c r="AX1896" i="84"/>
  <c r="AB1900" i="84"/>
  <c r="AQ1900" i="84"/>
  <c r="AG1900" i="84" s="1"/>
  <c r="AR1900" i="84" s="1"/>
  <c r="AS1900" i="84"/>
  <c r="AT1900" i="84"/>
  <c r="AX1900" i="84"/>
  <c r="AB1904" i="84"/>
  <c r="AQ1904" i="84"/>
  <c r="AG1904" i="84" s="1"/>
  <c r="AR1904" i="84" s="1"/>
  <c r="AS1904" i="84"/>
  <c r="AT1904" i="84"/>
  <c r="AX1904" i="84"/>
  <c r="AB1908" i="84"/>
  <c r="AQ1908" i="84"/>
  <c r="AG1908" i="84" s="1"/>
  <c r="AR1908" i="84" s="1"/>
  <c r="AS1908" i="84"/>
  <c r="AT1908" i="84"/>
  <c r="AX1908" i="84"/>
  <c r="AB1912" i="84"/>
  <c r="AQ1912" i="84"/>
  <c r="AG1912" i="84" s="1"/>
  <c r="AR1912" i="84" s="1"/>
  <c r="AS1912" i="84"/>
  <c r="AT1912" i="84"/>
  <c r="AX1912" i="84"/>
  <c r="AB1916" i="84"/>
  <c r="AQ1916" i="84"/>
  <c r="AG1916" i="84" s="1"/>
  <c r="AR1916" i="84" s="1"/>
  <c r="AS1916" i="84"/>
  <c r="AT1916" i="84"/>
  <c r="AX1916" i="84"/>
  <c r="AB1920" i="84"/>
  <c r="AQ1920" i="84"/>
  <c r="AG1920" i="84" s="1"/>
  <c r="AR1920" i="84" s="1"/>
  <c r="AS1920" i="84"/>
  <c r="AT1920" i="84"/>
  <c r="AX1920" i="84"/>
  <c r="AB1924" i="84"/>
  <c r="AQ1924" i="84"/>
  <c r="AG1924" i="84" s="1"/>
  <c r="AR1924" i="84" s="1"/>
  <c r="AS1924" i="84"/>
  <c r="AT1924" i="84"/>
  <c r="AX1924" i="84"/>
  <c r="AB1928" i="84"/>
  <c r="AQ1928" i="84"/>
  <c r="AG1928" i="84" s="1"/>
  <c r="AR1928" i="84" s="1"/>
  <c r="AS1928" i="84"/>
  <c r="AT1928" i="84"/>
  <c r="AX1928" i="84"/>
  <c r="AB1932" i="84"/>
  <c r="AQ1932" i="84"/>
  <c r="AG1932" i="84" s="1"/>
  <c r="AR1932" i="84" s="1"/>
  <c r="AS1932" i="84"/>
  <c r="AT1932" i="84"/>
  <c r="AX1932" i="84"/>
  <c r="AB1936" i="84"/>
  <c r="AQ1936" i="84"/>
  <c r="AG1936" i="84" s="1"/>
  <c r="AR1936" i="84" s="1"/>
  <c r="AS1936" i="84"/>
  <c r="AT1936" i="84"/>
  <c r="AX1936" i="84"/>
  <c r="AB1940" i="84"/>
  <c r="AQ1940" i="84"/>
  <c r="AG1940" i="84" s="1"/>
  <c r="AR1940" i="84" s="1"/>
  <c r="AS1940" i="84"/>
  <c r="AT1940" i="84"/>
  <c r="AX1940" i="84"/>
  <c r="AB1944" i="84"/>
  <c r="AQ1944" i="84"/>
  <c r="AG1944" i="84" s="1"/>
  <c r="AR1944" i="84" s="1"/>
  <c r="AS1944" i="84"/>
  <c r="AT1944" i="84"/>
  <c r="AX1944" i="84"/>
  <c r="AB1948" i="84"/>
  <c r="AQ1948" i="84"/>
  <c r="AG1948" i="84" s="1"/>
  <c r="AR1948" i="84" s="1"/>
  <c r="AS1948" i="84"/>
  <c r="AT1948" i="84"/>
  <c r="AX1948" i="84"/>
  <c r="AB1952" i="84"/>
  <c r="AQ1952" i="84"/>
  <c r="AG1952" i="84" s="1"/>
  <c r="AR1952" i="84" s="1"/>
  <c r="AS1952" i="84"/>
  <c r="AT1952" i="84"/>
  <c r="AX1952" i="84"/>
  <c r="AB1956" i="84"/>
  <c r="AQ1956" i="84"/>
  <c r="AG1956" i="84" s="1"/>
  <c r="AR1956" i="84" s="1"/>
  <c r="AS1956" i="84"/>
  <c r="AT1956" i="84"/>
  <c r="AX1956" i="84"/>
  <c r="AB1960" i="84"/>
  <c r="AQ1960" i="84"/>
  <c r="AG1960" i="84" s="1"/>
  <c r="AR1960" i="84" s="1"/>
  <c r="AS1960" i="84"/>
  <c r="AT1960" i="84"/>
  <c r="AX1960" i="84"/>
  <c r="AB1964" i="84"/>
  <c r="AQ1964" i="84"/>
  <c r="AG1964" i="84" s="1"/>
  <c r="AR1964" i="84" s="1"/>
  <c r="AS1964" i="84"/>
  <c r="AT1964" i="84"/>
  <c r="AX1964" i="84"/>
  <c r="AB1968" i="84"/>
  <c r="AQ1968" i="84"/>
  <c r="AG1968" i="84" s="1"/>
  <c r="AR1968" i="84" s="1"/>
  <c r="AS1968" i="84"/>
  <c r="AT1968" i="84"/>
  <c r="AX1968" i="84"/>
  <c r="AB1972" i="84"/>
  <c r="AQ1972" i="84"/>
  <c r="AG1972" i="84" s="1"/>
  <c r="AR1972" i="84" s="1"/>
  <c r="AS1972" i="84"/>
  <c r="AT1972" i="84"/>
  <c r="AX1972" i="84"/>
  <c r="AB1976" i="84"/>
  <c r="AQ1976" i="84"/>
  <c r="AG1976" i="84" s="1"/>
  <c r="AR1976" i="84" s="1"/>
  <c r="AS1976" i="84"/>
  <c r="AT1976" i="84"/>
  <c r="AX1976" i="84"/>
  <c r="AB1980" i="84"/>
  <c r="AQ1980" i="84"/>
  <c r="AG1980" i="84" s="1"/>
  <c r="AR1980" i="84" s="1"/>
  <c r="AS1980" i="84"/>
  <c r="AT1980" i="84"/>
  <c r="AX1980" i="84"/>
  <c r="AB1984" i="84"/>
  <c r="AQ1984" i="84"/>
  <c r="AG1984" i="84" s="1"/>
  <c r="AR1984" i="84" s="1"/>
  <c r="AS1984" i="84"/>
  <c r="AT1984" i="84"/>
  <c r="AX1984" i="84"/>
  <c r="AB1988" i="84"/>
  <c r="AQ1988" i="84"/>
  <c r="AG1988" i="84" s="1"/>
  <c r="AR1988" i="84" s="1"/>
  <c r="AS1988" i="84"/>
  <c r="AT1988" i="84"/>
  <c r="AX1988" i="84"/>
  <c r="AB1992" i="84"/>
  <c r="AQ1992" i="84"/>
  <c r="AG1992" i="84" s="1"/>
  <c r="AR1992" i="84" s="1"/>
  <c r="AS1992" i="84"/>
  <c r="AT1992" i="84"/>
  <c r="AX1992" i="84"/>
  <c r="AB1996" i="84"/>
  <c r="AQ1996" i="84"/>
  <c r="AG1996" i="84" s="1"/>
  <c r="AR1996" i="84" s="1"/>
  <c r="AS1996" i="84"/>
  <c r="AT1996" i="84"/>
  <c r="AX1996" i="84"/>
  <c r="AB2000" i="84"/>
  <c r="AQ2000" i="84"/>
  <c r="AG2000" i="84" s="1"/>
  <c r="AR2000" i="84" s="1"/>
  <c r="AS2000" i="84"/>
  <c r="AT2000" i="84"/>
  <c r="AX2000" i="84"/>
  <c r="AB2004" i="84"/>
  <c r="AQ2004" i="84"/>
  <c r="AG2004" i="84" s="1"/>
  <c r="AR2004" i="84" s="1"/>
  <c r="AS2004" i="84"/>
  <c r="AT2004" i="84"/>
  <c r="AX2004" i="84"/>
  <c r="AB2008" i="84"/>
  <c r="AQ2008" i="84"/>
  <c r="AG2008" i="84" s="1"/>
  <c r="AR2008" i="84" s="1"/>
  <c r="AS2008" i="84"/>
  <c r="AT2008" i="84"/>
  <c r="AX2008" i="84"/>
  <c r="K2008" i="84"/>
  <c r="O2008" i="84" s="1"/>
  <c r="J2008" i="84"/>
  <c r="I2008" i="84"/>
  <c r="H2008" i="84"/>
  <c r="G2008" i="84"/>
  <c r="AY2008" i="84" s="1"/>
  <c r="B2008" i="84"/>
  <c r="K2004" i="84"/>
  <c r="O2004" i="84" s="1"/>
  <c r="J2004" i="84"/>
  <c r="I2004" i="84"/>
  <c r="H2004" i="84"/>
  <c r="G2004" i="84"/>
  <c r="AY2004" i="84" s="1"/>
  <c r="B2004" i="84"/>
  <c r="K2000" i="84"/>
  <c r="O2000" i="84" s="1"/>
  <c r="J2000" i="84"/>
  <c r="I2000" i="84"/>
  <c r="H2000" i="84"/>
  <c r="G2000" i="84"/>
  <c r="AY2000" i="84" s="1"/>
  <c r="B2000" i="84"/>
  <c r="K1996" i="84"/>
  <c r="O1996" i="84" s="1"/>
  <c r="J1996" i="84"/>
  <c r="I1996" i="84"/>
  <c r="H1996" i="84"/>
  <c r="G1996" i="84"/>
  <c r="AY1996" i="84" s="1"/>
  <c r="B1996" i="84"/>
  <c r="K1992" i="84"/>
  <c r="J1992" i="84"/>
  <c r="I1992" i="84"/>
  <c r="H1992" i="84"/>
  <c r="G1992" i="84"/>
  <c r="AY1992" i="84" s="1"/>
  <c r="B1992" i="84"/>
  <c r="K1988" i="84"/>
  <c r="O1988" i="84" s="1"/>
  <c r="J1988" i="84"/>
  <c r="I1988" i="84"/>
  <c r="H1988" i="84"/>
  <c r="G1988" i="84"/>
  <c r="AY1988" i="84" s="1"/>
  <c r="B1988" i="84"/>
  <c r="K1984" i="84"/>
  <c r="O1984" i="84" s="1"/>
  <c r="J1984" i="84"/>
  <c r="I1984" i="84"/>
  <c r="H1984" i="84"/>
  <c r="G1984" i="84"/>
  <c r="AY1984" i="84" s="1"/>
  <c r="B1984" i="84"/>
  <c r="K1980" i="84"/>
  <c r="O1980" i="84" s="1"/>
  <c r="J1980" i="84"/>
  <c r="I1980" i="84"/>
  <c r="H1980" i="84"/>
  <c r="G1980" i="84"/>
  <c r="AY1980" i="84" s="1"/>
  <c r="B1980" i="84"/>
  <c r="K1976" i="84"/>
  <c r="J1976" i="84"/>
  <c r="I1976" i="84"/>
  <c r="H1976" i="84"/>
  <c r="G1976" i="84"/>
  <c r="AY1976" i="84" s="1"/>
  <c r="B1976" i="84"/>
  <c r="K1972" i="84"/>
  <c r="O1972" i="84" s="1"/>
  <c r="J1972" i="84"/>
  <c r="I1972" i="84"/>
  <c r="H1972" i="84"/>
  <c r="G1972" i="84"/>
  <c r="AY1972" i="84" s="1"/>
  <c r="B1972" i="84"/>
  <c r="K1968" i="84"/>
  <c r="J1968" i="84"/>
  <c r="I1968" i="84"/>
  <c r="H1968" i="84"/>
  <c r="G1968" i="84"/>
  <c r="AY1968" i="84" s="1"/>
  <c r="B1968" i="84"/>
  <c r="K1964" i="84"/>
  <c r="O1964" i="84" s="1"/>
  <c r="J1964" i="84"/>
  <c r="I1964" i="84"/>
  <c r="H1964" i="84"/>
  <c r="G1964" i="84"/>
  <c r="AY1964" i="84" s="1"/>
  <c r="B1964" i="84"/>
  <c r="K1960" i="84"/>
  <c r="O1960" i="84" s="1"/>
  <c r="J1960" i="84"/>
  <c r="I1960" i="84"/>
  <c r="H1960" i="84"/>
  <c r="G1960" i="84"/>
  <c r="AY1960" i="84" s="1"/>
  <c r="B1960" i="84"/>
  <c r="K1956" i="84"/>
  <c r="J1956" i="84"/>
  <c r="I1956" i="84"/>
  <c r="H1956" i="84"/>
  <c r="G1956" i="84"/>
  <c r="AY1956" i="84" s="1"/>
  <c r="B1956" i="84"/>
  <c r="K1952" i="84"/>
  <c r="O1952" i="84" s="1"/>
  <c r="J1952" i="84"/>
  <c r="I1952" i="84"/>
  <c r="H1952" i="84"/>
  <c r="G1952" i="84"/>
  <c r="AY1952" i="84" s="1"/>
  <c r="B1952" i="84"/>
  <c r="K1948" i="84"/>
  <c r="O1948" i="84" s="1"/>
  <c r="J1948" i="84"/>
  <c r="I1948" i="84"/>
  <c r="H1948" i="84"/>
  <c r="G1948" i="84"/>
  <c r="AY1948" i="84" s="1"/>
  <c r="B1948" i="84"/>
  <c r="K1944" i="84"/>
  <c r="O1944" i="84" s="1"/>
  <c r="J1944" i="84"/>
  <c r="I1944" i="84"/>
  <c r="H1944" i="84"/>
  <c r="G1944" i="84"/>
  <c r="AY1944" i="84" s="1"/>
  <c r="B1944" i="84"/>
  <c r="K1940" i="84"/>
  <c r="J1940" i="84"/>
  <c r="I1940" i="84"/>
  <c r="H1940" i="84"/>
  <c r="G1940" i="84"/>
  <c r="AY1940" i="84" s="1"/>
  <c r="B1940" i="84"/>
  <c r="K1936" i="84"/>
  <c r="O1936" i="84" s="1"/>
  <c r="J1936" i="84"/>
  <c r="I1936" i="84"/>
  <c r="H1936" i="84"/>
  <c r="G1936" i="84"/>
  <c r="AY1936" i="84" s="1"/>
  <c r="B1936" i="84"/>
  <c r="K1932" i="84"/>
  <c r="O1932" i="84" s="1"/>
  <c r="J1932" i="84"/>
  <c r="I1932" i="84"/>
  <c r="H1932" i="84"/>
  <c r="G1932" i="84"/>
  <c r="AY1932" i="84" s="1"/>
  <c r="B1932" i="84"/>
  <c r="K1928" i="84"/>
  <c r="O1928" i="84" s="1"/>
  <c r="J1928" i="84"/>
  <c r="I1928" i="84"/>
  <c r="H1928" i="84"/>
  <c r="G1928" i="84"/>
  <c r="AY1928" i="84" s="1"/>
  <c r="B1928" i="84"/>
  <c r="K1924" i="84"/>
  <c r="O1924" i="84" s="1"/>
  <c r="J1924" i="84"/>
  <c r="I1924" i="84"/>
  <c r="H1924" i="84"/>
  <c r="G1924" i="84"/>
  <c r="AY1924" i="84" s="1"/>
  <c r="B1924" i="84"/>
  <c r="K1920" i="84"/>
  <c r="J1920" i="84"/>
  <c r="I1920" i="84"/>
  <c r="H1920" i="84"/>
  <c r="G1920" i="84"/>
  <c r="AY1920" i="84" s="1"/>
  <c r="B1920" i="84"/>
  <c r="K1916" i="84"/>
  <c r="O1916" i="84" s="1"/>
  <c r="J1916" i="84"/>
  <c r="I1916" i="84"/>
  <c r="H1916" i="84"/>
  <c r="G1916" i="84"/>
  <c r="AY1916" i="84" s="1"/>
  <c r="B1916" i="84"/>
  <c r="K1912" i="84"/>
  <c r="O1912" i="84" s="1"/>
  <c r="J1912" i="84"/>
  <c r="I1912" i="84"/>
  <c r="H1912" i="84"/>
  <c r="G1912" i="84"/>
  <c r="AY1912" i="84" s="1"/>
  <c r="B1912" i="84"/>
  <c r="K1908" i="84"/>
  <c r="O1908" i="84" s="1"/>
  <c r="J1908" i="84"/>
  <c r="I1908" i="84"/>
  <c r="H1908" i="84"/>
  <c r="G1908" i="84"/>
  <c r="AY1908" i="84" s="1"/>
  <c r="B1908" i="84"/>
  <c r="K1904" i="84"/>
  <c r="O1904" i="84" s="1"/>
  <c r="J1904" i="84"/>
  <c r="I1904" i="84"/>
  <c r="H1904" i="84"/>
  <c r="G1904" i="84"/>
  <c r="AY1904" i="84" s="1"/>
  <c r="B1904" i="84"/>
  <c r="K1900" i="84"/>
  <c r="J1900" i="84"/>
  <c r="I1900" i="84"/>
  <c r="H1900" i="84"/>
  <c r="G1900" i="84"/>
  <c r="AY1900" i="84" s="1"/>
  <c r="B1900" i="84"/>
  <c r="K1896" i="84"/>
  <c r="O1896" i="84" s="1"/>
  <c r="J1896" i="84"/>
  <c r="I1896" i="84"/>
  <c r="H1896" i="84"/>
  <c r="G1896" i="84"/>
  <c r="AY1896" i="84" s="1"/>
  <c r="B1896" i="84"/>
  <c r="K1892" i="84"/>
  <c r="O1892" i="84" s="1"/>
  <c r="J1892" i="84"/>
  <c r="I1892" i="84"/>
  <c r="H1892" i="84"/>
  <c r="G1892" i="84"/>
  <c r="AY1892" i="84" s="1"/>
  <c r="B1892" i="84"/>
  <c r="K1888" i="84"/>
  <c r="O1888" i="84" s="1"/>
  <c r="J1888" i="84"/>
  <c r="I1888" i="84"/>
  <c r="H1888" i="84"/>
  <c r="G1888" i="84"/>
  <c r="AY1888" i="84" s="1"/>
  <c r="B1888" i="84"/>
  <c r="K1884" i="84"/>
  <c r="J1884" i="84"/>
  <c r="I1884" i="84"/>
  <c r="H1884" i="84"/>
  <c r="G1884" i="84"/>
  <c r="AY1884" i="84" s="1"/>
  <c r="B1884" i="84"/>
  <c r="K1880" i="84"/>
  <c r="O1880" i="84" s="1"/>
  <c r="J1880" i="84"/>
  <c r="I1880" i="84"/>
  <c r="H1880" i="84"/>
  <c r="G1880" i="84"/>
  <c r="AY1880" i="84" s="1"/>
  <c r="B1880" i="84"/>
  <c r="K1876" i="84"/>
  <c r="O1876" i="84" s="1"/>
  <c r="J1876" i="84"/>
  <c r="I1876" i="84"/>
  <c r="H1876" i="84"/>
  <c r="G1876" i="84"/>
  <c r="AY1876" i="84" s="1"/>
  <c r="B1876" i="84"/>
  <c r="K1872" i="84"/>
  <c r="J1872" i="84"/>
  <c r="I1872" i="84"/>
  <c r="H1872" i="84"/>
  <c r="G1872" i="84"/>
  <c r="AY1872" i="84" s="1"/>
  <c r="B1872" i="84"/>
  <c r="K1868" i="84"/>
  <c r="O1868" i="84" s="1"/>
  <c r="J1868" i="84"/>
  <c r="I1868" i="84"/>
  <c r="H1868" i="84"/>
  <c r="G1868" i="84"/>
  <c r="AY1868" i="84" s="1"/>
  <c r="B1868" i="84"/>
  <c r="K1864" i="84"/>
  <c r="J1864" i="84"/>
  <c r="I1864" i="84"/>
  <c r="H1864" i="84"/>
  <c r="G1864" i="84"/>
  <c r="AY1864" i="84" s="1"/>
  <c r="B1864" i="84"/>
  <c r="K1860" i="84"/>
  <c r="O1860" i="84" s="1"/>
  <c r="J1860" i="84"/>
  <c r="I1860" i="84"/>
  <c r="H1860" i="84"/>
  <c r="G1860" i="84"/>
  <c r="AY1860" i="84" s="1"/>
  <c r="B1860" i="84"/>
  <c r="K1856" i="84"/>
  <c r="O1856" i="84" s="1"/>
  <c r="J1856" i="84"/>
  <c r="I1856" i="84"/>
  <c r="H1856" i="84"/>
  <c r="G1856" i="84"/>
  <c r="AY1856" i="84" s="1"/>
  <c r="B1856" i="84"/>
  <c r="K1852" i="84"/>
  <c r="O1852" i="84" s="1"/>
  <c r="J1852" i="84"/>
  <c r="I1852" i="84"/>
  <c r="H1852" i="84"/>
  <c r="G1852" i="84"/>
  <c r="AY1852" i="84" s="1"/>
  <c r="B1852" i="84"/>
  <c r="K1848" i="84"/>
  <c r="J1848" i="84"/>
  <c r="I1848" i="84"/>
  <c r="H1848" i="84"/>
  <c r="G1848" i="84"/>
  <c r="AY1848" i="84" s="1"/>
  <c r="B1848" i="84"/>
  <c r="K1844" i="84"/>
  <c r="O1844" i="84" s="1"/>
  <c r="J1844" i="84"/>
  <c r="I1844" i="84"/>
  <c r="H1844" i="84"/>
  <c r="G1844" i="84"/>
  <c r="AY1844" i="84" s="1"/>
  <c r="B1844" i="84"/>
  <c r="K1840" i="84"/>
  <c r="O1840" i="84" s="1"/>
  <c r="J1840" i="84"/>
  <c r="I1840" i="84"/>
  <c r="H1840" i="84"/>
  <c r="G1840" i="84"/>
  <c r="AY1840" i="84" s="1"/>
  <c r="B1840" i="84"/>
  <c r="K1836" i="84"/>
  <c r="O1836" i="84" s="1"/>
  <c r="J1836" i="84"/>
  <c r="I1836" i="84"/>
  <c r="H1836" i="84"/>
  <c r="G1836" i="84"/>
  <c r="AY1836" i="84" s="1"/>
  <c r="B1836" i="84"/>
  <c r="K1832" i="84"/>
  <c r="O1832" i="84" s="1"/>
  <c r="J1832" i="84"/>
  <c r="I1832" i="84"/>
  <c r="H1832" i="84"/>
  <c r="G1832" i="84"/>
  <c r="AY1832" i="84" s="1"/>
  <c r="B1832" i="84"/>
  <c r="K1828" i="84"/>
  <c r="J1828" i="84"/>
  <c r="I1828" i="84"/>
  <c r="H1828" i="84"/>
  <c r="G1828" i="84"/>
  <c r="AY1828" i="84" s="1"/>
  <c r="B1828" i="84"/>
  <c r="K1824" i="84"/>
  <c r="O1824" i="84" s="1"/>
  <c r="J1824" i="84"/>
  <c r="I1824" i="84"/>
  <c r="H1824" i="84"/>
  <c r="G1824" i="84"/>
  <c r="AY1824" i="84" s="1"/>
  <c r="B1824" i="84"/>
  <c r="K1820" i="84"/>
  <c r="O1820" i="84" s="1"/>
  <c r="J1820" i="84"/>
  <c r="I1820" i="84"/>
  <c r="H1820" i="84"/>
  <c r="G1820" i="84"/>
  <c r="AY1820" i="84" s="1"/>
  <c r="B1820" i="84"/>
  <c r="K1816" i="84"/>
  <c r="O1816" i="84" s="1"/>
  <c r="J1816" i="84"/>
  <c r="I1816" i="84"/>
  <c r="H1816" i="84"/>
  <c r="G1816" i="84"/>
  <c r="AY1816" i="84" s="1"/>
  <c r="B1816" i="84"/>
  <c r="K1812" i="84"/>
  <c r="J1812" i="84"/>
  <c r="I1812" i="84"/>
  <c r="H1812" i="84"/>
  <c r="G1812" i="84"/>
  <c r="AY1812" i="84" s="1"/>
  <c r="B1812" i="84"/>
  <c r="K1808" i="84"/>
  <c r="O1808" i="84" s="1"/>
  <c r="J1808" i="84"/>
  <c r="I1808" i="84"/>
  <c r="H1808" i="84"/>
  <c r="G1808" i="84"/>
  <c r="AY1808" i="84" s="1"/>
  <c r="B1808" i="84"/>
  <c r="K1804" i="84"/>
  <c r="O1804" i="84" s="1"/>
  <c r="J1804" i="84"/>
  <c r="I1804" i="84"/>
  <c r="H1804" i="84"/>
  <c r="G1804" i="84"/>
  <c r="AY1804" i="84" s="1"/>
  <c r="B1804" i="84"/>
  <c r="K1800" i="84"/>
  <c r="O1800" i="84" s="1"/>
  <c r="J1800" i="84"/>
  <c r="I1800" i="84"/>
  <c r="H1800" i="84"/>
  <c r="G1800" i="84"/>
  <c r="AY1800" i="84" s="1"/>
  <c r="B1800" i="84"/>
  <c r="K1796" i="84"/>
  <c r="O1796" i="84" s="1"/>
  <c r="J1796" i="84"/>
  <c r="I1796" i="84"/>
  <c r="H1796" i="84"/>
  <c r="G1796" i="84"/>
  <c r="AY1796" i="84" s="1"/>
  <c r="B1796" i="84"/>
  <c r="K1792" i="84"/>
  <c r="J1792" i="84"/>
  <c r="I1792" i="84"/>
  <c r="H1792" i="84"/>
  <c r="G1792" i="84"/>
  <c r="AY1792" i="84" s="1"/>
  <c r="B1792" i="84"/>
  <c r="K1788" i="84"/>
  <c r="O1788" i="84" s="1"/>
  <c r="J1788" i="84"/>
  <c r="I1788" i="84"/>
  <c r="H1788" i="84"/>
  <c r="G1788" i="84"/>
  <c r="AY1788" i="84" s="1"/>
  <c r="B1788" i="84"/>
  <c r="K1784" i="84"/>
  <c r="O1784" i="84" s="1"/>
  <c r="J1784" i="84"/>
  <c r="I1784" i="84"/>
  <c r="H1784" i="84"/>
  <c r="G1784" i="84"/>
  <c r="AY1784" i="84" s="1"/>
  <c r="B1784" i="84"/>
  <c r="K1780" i="84"/>
  <c r="O1780" i="84" s="1"/>
  <c r="J1780" i="84"/>
  <c r="I1780" i="84"/>
  <c r="H1780" i="84"/>
  <c r="G1780" i="84"/>
  <c r="AY1780" i="84" s="1"/>
  <c r="B1780" i="84"/>
  <c r="K1776" i="84"/>
  <c r="J1776" i="84"/>
  <c r="I1776" i="84"/>
  <c r="H1776" i="84"/>
  <c r="G1776" i="84"/>
  <c r="AY1776" i="84" s="1"/>
  <c r="B1776" i="84"/>
  <c r="K1772" i="84"/>
  <c r="J1772" i="84"/>
  <c r="I1772" i="84"/>
  <c r="H1772" i="84"/>
  <c r="G1772" i="84"/>
  <c r="AY1772" i="84" s="1"/>
  <c r="B1772" i="84"/>
  <c r="K1768" i="84"/>
  <c r="O1768" i="84" s="1"/>
  <c r="J1768" i="84"/>
  <c r="I1768" i="84"/>
  <c r="H1768" i="84"/>
  <c r="G1768" i="84"/>
  <c r="AY1768" i="84" s="1"/>
  <c r="B1768" i="84"/>
  <c r="K1764" i="84"/>
  <c r="O1764" i="84" s="1"/>
  <c r="J1764" i="84"/>
  <c r="I1764" i="84"/>
  <c r="H1764" i="84"/>
  <c r="G1764" i="84"/>
  <c r="AY1764" i="84" s="1"/>
  <c r="B1764" i="84"/>
  <c r="K1760" i="84"/>
  <c r="O1760" i="84" s="1"/>
  <c r="J1760" i="84"/>
  <c r="I1760" i="84"/>
  <c r="H1760" i="84"/>
  <c r="G1760" i="84"/>
  <c r="AY1760" i="84" s="1"/>
  <c r="B1760" i="84"/>
  <c r="K1756" i="84"/>
  <c r="J1756" i="84"/>
  <c r="I1756" i="84"/>
  <c r="H1756" i="84"/>
  <c r="G1756" i="84"/>
  <c r="AY1756" i="84" s="1"/>
  <c r="B1756" i="84"/>
  <c r="K1752" i="84"/>
  <c r="O1752" i="84" s="1"/>
  <c r="J1752" i="84"/>
  <c r="I1752" i="84"/>
  <c r="H1752" i="84"/>
  <c r="G1752" i="84"/>
  <c r="AY1752" i="84" s="1"/>
  <c r="B1752" i="84"/>
  <c r="K1748" i="84"/>
  <c r="O1748" i="84" s="1"/>
  <c r="J1748" i="84"/>
  <c r="I1748" i="84"/>
  <c r="H1748" i="84"/>
  <c r="G1748" i="84"/>
  <c r="AY1748" i="84" s="1"/>
  <c r="B1748" i="84"/>
  <c r="K1744" i="84"/>
  <c r="O1744" i="84" s="1"/>
  <c r="J1744" i="84"/>
  <c r="I1744" i="84"/>
  <c r="H1744" i="84"/>
  <c r="G1744" i="84"/>
  <c r="AY1744" i="84" s="1"/>
  <c r="B1744" i="84"/>
  <c r="K1740" i="84"/>
  <c r="O1740" i="84" s="1"/>
  <c r="J1740" i="84"/>
  <c r="I1740" i="84"/>
  <c r="H1740" i="84"/>
  <c r="G1740" i="84"/>
  <c r="AY1740" i="84" s="1"/>
  <c r="B1740" i="84"/>
  <c r="K1736" i="84"/>
  <c r="J1736" i="84"/>
  <c r="I1736" i="84"/>
  <c r="H1736" i="84"/>
  <c r="G1736" i="84"/>
  <c r="AY1736" i="84" s="1"/>
  <c r="B1736" i="84"/>
  <c r="K1732" i="84"/>
  <c r="O1732" i="84" s="1"/>
  <c r="J1732" i="84"/>
  <c r="I1732" i="84"/>
  <c r="H1732" i="84"/>
  <c r="G1732" i="84"/>
  <c r="AY1732" i="84" s="1"/>
  <c r="B1732" i="84"/>
  <c r="K1728" i="84"/>
  <c r="O1728" i="84" s="1"/>
  <c r="J1728" i="84"/>
  <c r="I1728" i="84"/>
  <c r="H1728" i="84"/>
  <c r="G1728" i="84"/>
  <c r="AY1728" i="84" s="1"/>
  <c r="B1728" i="84"/>
  <c r="K1724" i="84"/>
  <c r="O1724" i="84" s="1"/>
  <c r="J1724" i="84"/>
  <c r="I1724" i="84"/>
  <c r="H1724" i="84"/>
  <c r="G1724" i="84"/>
  <c r="AY1724" i="84" s="1"/>
  <c r="B1724" i="84"/>
  <c r="K1720" i="84"/>
  <c r="J1720" i="84"/>
  <c r="I1720" i="84"/>
  <c r="H1720" i="84"/>
  <c r="G1720" i="84"/>
  <c r="AY1720" i="84" s="1"/>
  <c r="B1720" i="84"/>
  <c r="K1716" i="84"/>
  <c r="O1716" i="84" s="1"/>
  <c r="J1716" i="84"/>
  <c r="I1716" i="84"/>
  <c r="H1716" i="84"/>
  <c r="G1716" i="84"/>
  <c r="AY1716" i="84" s="1"/>
  <c r="B1716" i="84"/>
  <c r="K1712" i="84"/>
  <c r="J1712" i="84"/>
  <c r="I1712" i="84"/>
  <c r="H1712" i="84"/>
  <c r="G1712" i="84"/>
  <c r="AY1712" i="84" s="1"/>
  <c r="B1712" i="84"/>
  <c r="K1708" i="84"/>
  <c r="O1708" i="84" s="1"/>
  <c r="J1708" i="84"/>
  <c r="I1708" i="84"/>
  <c r="H1708" i="84"/>
  <c r="G1708" i="84"/>
  <c r="AY1708" i="84" s="1"/>
  <c r="B1708" i="84"/>
  <c r="K1704" i="84"/>
  <c r="O1704" i="84" s="1"/>
  <c r="J1704" i="84"/>
  <c r="I1704" i="84"/>
  <c r="H1704" i="84"/>
  <c r="G1704" i="84"/>
  <c r="AY1704" i="84" s="1"/>
  <c r="B1704" i="84"/>
  <c r="K1700" i="84"/>
  <c r="J1700" i="84"/>
  <c r="I1700" i="84"/>
  <c r="H1700" i="84"/>
  <c r="G1700" i="84"/>
  <c r="AY1700" i="84" s="1"/>
  <c r="B1700" i="84"/>
  <c r="K1696" i="84"/>
  <c r="O1696" i="84" s="1"/>
  <c r="J1696" i="84"/>
  <c r="I1696" i="84"/>
  <c r="H1696" i="84"/>
  <c r="G1696" i="84"/>
  <c r="AY1696" i="84" s="1"/>
  <c r="B1696" i="84"/>
  <c r="K1692" i="84"/>
  <c r="O1692" i="84" s="1"/>
  <c r="J1692" i="84"/>
  <c r="I1692" i="84"/>
  <c r="H1692" i="84"/>
  <c r="G1692" i="84"/>
  <c r="AY1692" i="84" s="1"/>
  <c r="B1692" i="84"/>
  <c r="K1688" i="84"/>
  <c r="O1688" i="84" s="1"/>
  <c r="J1688" i="84"/>
  <c r="I1688" i="84"/>
  <c r="H1688" i="84"/>
  <c r="G1688" i="84"/>
  <c r="AY1688" i="84" s="1"/>
  <c r="B1688" i="84"/>
  <c r="K1684" i="84"/>
  <c r="J1684" i="84"/>
  <c r="I1684" i="84"/>
  <c r="H1684" i="84"/>
  <c r="G1684" i="84"/>
  <c r="AY1684" i="84" s="1"/>
  <c r="B1684" i="84"/>
  <c r="K1680" i="84"/>
  <c r="J1680" i="84"/>
  <c r="I1680" i="84"/>
  <c r="H1680" i="84"/>
  <c r="G1680" i="84"/>
  <c r="AY1680" i="84" s="1"/>
  <c r="B1680" i="84"/>
  <c r="K1676" i="84"/>
  <c r="O1676" i="84" s="1"/>
  <c r="J1676" i="84"/>
  <c r="I1676" i="84"/>
  <c r="H1676" i="84"/>
  <c r="G1676" i="84"/>
  <c r="AY1676" i="84" s="1"/>
  <c r="B1676" i="84"/>
  <c r="K1672" i="84"/>
  <c r="O1672" i="84" s="1"/>
  <c r="J1672" i="84"/>
  <c r="I1672" i="84"/>
  <c r="H1672" i="84"/>
  <c r="G1672" i="84"/>
  <c r="AY1672" i="84" s="1"/>
  <c r="B1672" i="84"/>
  <c r="K1668" i="84"/>
  <c r="O1668" i="84" s="1"/>
  <c r="J1668" i="84"/>
  <c r="I1668" i="84"/>
  <c r="H1668" i="84"/>
  <c r="G1668" i="84"/>
  <c r="AY1668" i="84" s="1"/>
  <c r="B1668" i="84"/>
  <c r="K1664" i="84"/>
  <c r="J1664" i="84"/>
  <c r="I1664" i="84"/>
  <c r="H1664" i="84"/>
  <c r="G1664" i="84"/>
  <c r="AY1664" i="84" s="1"/>
  <c r="B1664" i="84"/>
  <c r="K1660" i="84"/>
  <c r="O1660" i="84" s="1"/>
  <c r="J1660" i="84"/>
  <c r="I1660" i="84"/>
  <c r="H1660" i="84"/>
  <c r="G1660" i="84"/>
  <c r="AY1660" i="84" s="1"/>
  <c r="B1660" i="84"/>
  <c r="K1656" i="84"/>
  <c r="O1656" i="84" s="1"/>
  <c r="J1656" i="84"/>
  <c r="I1656" i="84"/>
  <c r="H1656" i="84"/>
  <c r="G1656" i="84"/>
  <c r="AY1656" i="84" s="1"/>
  <c r="B1656" i="84"/>
  <c r="K1652" i="84"/>
  <c r="O1652" i="84" s="1"/>
  <c r="J1652" i="84"/>
  <c r="I1652" i="84"/>
  <c r="H1652" i="84"/>
  <c r="G1652" i="84"/>
  <c r="AY1652" i="84" s="1"/>
  <c r="B1652" i="84"/>
  <c r="K1648" i="84"/>
  <c r="J1648" i="84"/>
  <c r="I1648" i="84"/>
  <c r="H1648" i="84"/>
  <c r="G1648" i="84"/>
  <c r="AY1648" i="84" s="1"/>
  <c r="B1648" i="84"/>
  <c r="K1644" i="84"/>
  <c r="J1644" i="84"/>
  <c r="I1644" i="84"/>
  <c r="H1644" i="84"/>
  <c r="G1644" i="84"/>
  <c r="AY1644" i="84" s="1"/>
  <c r="B1644" i="84"/>
  <c r="K1640" i="84"/>
  <c r="O1640" i="84" s="1"/>
  <c r="J1640" i="84"/>
  <c r="I1640" i="84"/>
  <c r="H1640" i="84"/>
  <c r="G1640" i="84"/>
  <c r="AY1640" i="84" s="1"/>
  <c r="B1640" i="84"/>
  <c r="K1636" i="84"/>
  <c r="O1636" i="84" s="1"/>
  <c r="J1636" i="84"/>
  <c r="I1636" i="84"/>
  <c r="H1636" i="84"/>
  <c r="G1636" i="84"/>
  <c r="AY1636" i="84" s="1"/>
  <c r="B1636" i="84"/>
  <c r="K1632" i="84"/>
  <c r="O1632" i="84" s="1"/>
  <c r="J1632" i="84"/>
  <c r="I1632" i="84"/>
  <c r="H1632" i="84"/>
  <c r="G1632" i="84"/>
  <c r="AY1632" i="84" s="1"/>
  <c r="B1632" i="84"/>
  <c r="K1628" i="84"/>
  <c r="J1628" i="84"/>
  <c r="I1628" i="84"/>
  <c r="H1628" i="84"/>
  <c r="G1628" i="84"/>
  <c r="AY1628" i="84" s="1"/>
  <c r="B1628" i="84"/>
  <c r="K1624" i="84"/>
  <c r="O1624" i="84" s="1"/>
  <c r="J1624" i="84"/>
  <c r="I1624" i="84"/>
  <c r="H1624" i="84"/>
  <c r="G1624" i="84"/>
  <c r="AY1624" i="84" s="1"/>
  <c r="B1624" i="84"/>
  <c r="K1620" i="84"/>
  <c r="O1620" i="84" s="1"/>
  <c r="J1620" i="84"/>
  <c r="I1620" i="84"/>
  <c r="H1620" i="84"/>
  <c r="G1620" i="84"/>
  <c r="AY1620" i="84" s="1"/>
  <c r="B1620" i="84"/>
  <c r="K1616" i="84"/>
  <c r="O1616" i="84" s="1"/>
  <c r="J1616" i="84"/>
  <c r="I1616" i="84"/>
  <c r="H1616" i="84"/>
  <c r="G1616" i="84"/>
  <c r="AY1616" i="84" s="1"/>
  <c r="B1616" i="84"/>
  <c r="K1612" i="84"/>
  <c r="O1612" i="84" s="1"/>
  <c r="J1612" i="84"/>
  <c r="I1612" i="84"/>
  <c r="H1612" i="84"/>
  <c r="G1612" i="84"/>
  <c r="AY1612" i="84" s="1"/>
  <c r="B1612" i="84"/>
  <c r="K1608" i="84"/>
  <c r="J1608" i="84"/>
  <c r="I1608" i="84"/>
  <c r="H1608" i="84"/>
  <c r="G1608" i="84"/>
  <c r="AY1608" i="84" s="1"/>
  <c r="B1608" i="84"/>
  <c r="K1604" i="84"/>
  <c r="O1604" i="84" s="1"/>
  <c r="J1604" i="84"/>
  <c r="I1604" i="84"/>
  <c r="H1604" i="84"/>
  <c r="G1604" i="84"/>
  <c r="AY1604" i="84" s="1"/>
  <c r="B1604" i="84"/>
  <c r="K1600" i="84"/>
  <c r="O1600" i="84" s="1"/>
  <c r="J1600" i="84"/>
  <c r="I1600" i="84"/>
  <c r="H1600" i="84"/>
  <c r="G1600" i="84"/>
  <c r="AY1600" i="84" s="1"/>
  <c r="B1600" i="84"/>
  <c r="K1596" i="84"/>
  <c r="O1596" i="84" s="1"/>
  <c r="J1596" i="84"/>
  <c r="I1596" i="84"/>
  <c r="H1596" i="84"/>
  <c r="G1596" i="84"/>
  <c r="AY1596" i="84" s="1"/>
  <c r="B1596" i="84"/>
  <c r="K1592" i="84"/>
  <c r="J1592" i="84"/>
  <c r="I1592" i="84"/>
  <c r="H1592" i="84"/>
  <c r="G1592" i="84"/>
  <c r="AY1592" i="84" s="1"/>
  <c r="B1592" i="84"/>
  <c r="K1588" i="84"/>
  <c r="O1588" i="84" s="1"/>
  <c r="J1588" i="84"/>
  <c r="I1588" i="84"/>
  <c r="H1588" i="84"/>
  <c r="G1588" i="84"/>
  <c r="AY1588" i="84" s="1"/>
  <c r="B1588" i="84"/>
  <c r="K1584" i="84"/>
  <c r="O1584" i="84" s="1"/>
  <c r="J1584" i="84"/>
  <c r="I1584" i="84"/>
  <c r="H1584" i="84"/>
  <c r="G1584" i="84"/>
  <c r="AY1584" i="84" s="1"/>
  <c r="B1584" i="84"/>
  <c r="K1580" i="84"/>
  <c r="O1580" i="84" s="1"/>
  <c r="J1580" i="84"/>
  <c r="I1580" i="84"/>
  <c r="H1580" i="84"/>
  <c r="G1580" i="84"/>
  <c r="AY1580" i="84" s="1"/>
  <c r="B1580" i="84"/>
  <c r="K1576" i="84"/>
  <c r="O1576" i="84" s="1"/>
  <c r="J1576" i="84"/>
  <c r="I1576" i="84"/>
  <c r="H1576" i="84"/>
  <c r="G1576" i="84"/>
  <c r="AY1576" i="84" s="1"/>
  <c r="B1576" i="84"/>
  <c r="K1572" i="84"/>
  <c r="J1572" i="84"/>
  <c r="I1572" i="84"/>
  <c r="H1572" i="84"/>
  <c r="G1572" i="84"/>
  <c r="AY1572" i="84" s="1"/>
  <c r="B1572" i="84"/>
  <c r="K1568" i="84"/>
  <c r="O1568" i="84" s="1"/>
  <c r="J1568" i="84"/>
  <c r="I1568" i="84"/>
  <c r="H1568" i="84"/>
  <c r="G1568" i="84"/>
  <c r="AY1568" i="84" s="1"/>
  <c r="B1568" i="84"/>
  <c r="K1564" i="84"/>
  <c r="O1564" i="84" s="1"/>
  <c r="J1564" i="84"/>
  <c r="I1564" i="84"/>
  <c r="H1564" i="84"/>
  <c r="G1564" i="84"/>
  <c r="AY1564" i="84" s="1"/>
  <c r="B1564" i="84"/>
  <c r="K1560" i="84"/>
  <c r="O1560" i="84" s="1"/>
  <c r="J1560" i="84"/>
  <c r="I1560" i="84"/>
  <c r="H1560" i="84"/>
  <c r="G1560" i="84"/>
  <c r="AY1560" i="84" s="1"/>
  <c r="B1560" i="84"/>
  <c r="K1556" i="84"/>
  <c r="J1556" i="84"/>
  <c r="I1556" i="84"/>
  <c r="H1556" i="84"/>
  <c r="G1556" i="84"/>
  <c r="AY1556" i="84" s="1"/>
  <c r="B1556" i="84"/>
  <c r="K1552" i="84"/>
  <c r="J1552" i="84"/>
  <c r="I1552" i="84"/>
  <c r="H1552" i="84"/>
  <c r="G1552" i="84"/>
  <c r="AY1552" i="84" s="1"/>
  <c r="B1552" i="84"/>
  <c r="K1548" i="84"/>
  <c r="O1548" i="84" s="1"/>
  <c r="J1548" i="84"/>
  <c r="I1548" i="84"/>
  <c r="H1548" i="84"/>
  <c r="G1548" i="84"/>
  <c r="AY1548" i="84" s="1"/>
  <c r="B1548" i="84"/>
  <c r="K1544" i="84"/>
  <c r="O1544" i="84" s="1"/>
  <c r="J1544" i="84"/>
  <c r="I1544" i="84"/>
  <c r="H1544" i="84"/>
  <c r="G1544" i="84"/>
  <c r="AY1544" i="84" s="1"/>
  <c r="B1544" i="84"/>
  <c r="K1540" i="84"/>
  <c r="O1540" i="84" s="1"/>
  <c r="J1540" i="84"/>
  <c r="I1540" i="84"/>
  <c r="H1540" i="84"/>
  <c r="G1540" i="84"/>
  <c r="AY1540" i="84" s="1"/>
  <c r="B1540" i="84"/>
  <c r="K1536" i="84"/>
  <c r="J1536" i="84"/>
  <c r="I1536" i="84"/>
  <c r="H1536" i="84"/>
  <c r="G1536" i="84"/>
  <c r="AY1536" i="84" s="1"/>
  <c r="B1536" i="84"/>
  <c r="K1532" i="84"/>
  <c r="O1532" i="84" s="1"/>
  <c r="J1532" i="84"/>
  <c r="I1532" i="84"/>
  <c r="H1532" i="84"/>
  <c r="G1532" i="84"/>
  <c r="AY1532" i="84" s="1"/>
  <c r="B1532" i="84"/>
  <c r="K1528" i="84"/>
  <c r="O1528" i="84" s="1"/>
  <c r="J1528" i="84"/>
  <c r="I1528" i="84"/>
  <c r="H1528" i="84"/>
  <c r="G1528" i="84"/>
  <c r="AY1528" i="84" s="1"/>
  <c r="B1528" i="84"/>
  <c r="K1524" i="84"/>
  <c r="O1524" i="84" s="1"/>
  <c r="J1524" i="84"/>
  <c r="I1524" i="84"/>
  <c r="H1524" i="84"/>
  <c r="G1524" i="84"/>
  <c r="AY1524" i="84" s="1"/>
  <c r="B1524" i="84"/>
  <c r="K1520" i="84"/>
  <c r="J1520" i="84"/>
  <c r="I1520" i="84"/>
  <c r="H1520" i="84"/>
  <c r="G1520" i="84"/>
  <c r="AY1520" i="84" s="1"/>
  <c r="B1520" i="84"/>
  <c r="K1516" i="84"/>
  <c r="J1516" i="84"/>
  <c r="I1516" i="84"/>
  <c r="H1516" i="84"/>
  <c r="G1516" i="84"/>
  <c r="AY1516" i="84" s="1"/>
  <c r="B1516" i="84"/>
  <c r="K1512" i="84"/>
  <c r="O1512" i="84" s="1"/>
  <c r="J1512" i="84"/>
  <c r="I1512" i="84"/>
  <c r="H1512" i="84"/>
  <c r="G1512" i="84"/>
  <c r="AY1512" i="84" s="1"/>
  <c r="B1512" i="84"/>
  <c r="K1508" i="84"/>
  <c r="O1508" i="84" s="1"/>
  <c r="J1508" i="84"/>
  <c r="I1508" i="84"/>
  <c r="H1508" i="84"/>
  <c r="G1508" i="84"/>
  <c r="AY1508" i="84" s="1"/>
  <c r="B1508" i="84"/>
  <c r="K1504" i="84"/>
  <c r="O1504" i="84" s="1"/>
  <c r="J1504" i="84"/>
  <c r="I1504" i="84"/>
  <c r="H1504" i="84"/>
  <c r="G1504" i="84"/>
  <c r="AY1504" i="84" s="1"/>
  <c r="B1504" i="84"/>
  <c r="K1500" i="84"/>
  <c r="J1500" i="84"/>
  <c r="I1500" i="84"/>
  <c r="H1500" i="84"/>
  <c r="G1500" i="84"/>
  <c r="AY1500" i="84" s="1"/>
  <c r="B1500" i="84"/>
  <c r="K1496" i="84"/>
  <c r="O1496" i="84" s="1"/>
  <c r="J1496" i="84"/>
  <c r="I1496" i="84"/>
  <c r="H1496" i="84"/>
  <c r="G1496" i="84"/>
  <c r="AY1496" i="84" s="1"/>
  <c r="B1496" i="84"/>
  <c r="K1492" i="84"/>
  <c r="O1492" i="84" s="1"/>
  <c r="J1492" i="84"/>
  <c r="I1492" i="84"/>
  <c r="H1492" i="84"/>
  <c r="G1492" i="84"/>
  <c r="AY1492" i="84" s="1"/>
  <c r="B1492" i="84"/>
  <c r="K1488" i="84"/>
  <c r="J1488" i="84"/>
  <c r="I1488" i="84"/>
  <c r="H1488" i="84"/>
  <c r="G1488" i="84"/>
  <c r="AY1488" i="84" s="1"/>
  <c r="B1488" i="84"/>
  <c r="K1484" i="84"/>
  <c r="O1484" i="84" s="1"/>
  <c r="J1484" i="84"/>
  <c r="I1484" i="84"/>
  <c r="H1484" i="84"/>
  <c r="G1484" i="84"/>
  <c r="AY1484" i="84" s="1"/>
  <c r="B1484" i="84"/>
  <c r="K1480" i="84"/>
  <c r="J1480" i="84"/>
  <c r="I1480" i="84"/>
  <c r="H1480" i="84"/>
  <c r="G1480" i="84"/>
  <c r="AY1480" i="84" s="1"/>
  <c r="B1480" i="84"/>
  <c r="K1476" i="84"/>
  <c r="O1476" i="84" s="1"/>
  <c r="J1476" i="84"/>
  <c r="I1476" i="84"/>
  <c r="H1476" i="84"/>
  <c r="G1476" i="84"/>
  <c r="AY1476" i="84" s="1"/>
  <c r="B1476" i="84"/>
  <c r="K1472" i="84"/>
  <c r="O1472" i="84" s="1"/>
  <c r="J1472" i="84"/>
  <c r="I1472" i="84"/>
  <c r="H1472" i="84"/>
  <c r="G1472" i="84"/>
  <c r="AY1472" i="84" s="1"/>
  <c r="B1472" i="84"/>
  <c r="K1468" i="84"/>
  <c r="O1468" i="84" s="1"/>
  <c r="J1468" i="84"/>
  <c r="I1468" i="84"/>
  <c r="H1468" i="84"/>
  <c r="G1468" i="84"/>
  <c r="AY1468" i="84" s="1"/>
  <c r="B1468" i="84"/>
  <c r="K1464" i="84"/>
  <c r="O1464" i="84" s="1"/>
  <c r="J1464" i="84"/>
  <c r="I1464" i="84"/>
  <c r="H1464" i="84"/>
  <c r="G1464" i="84"/>
  <c r="AY1464" i="84" s="1"/>
  <c r="B1464" i="84"/>
  <c r="K1460" i="84"/>
  <c r="O1460" i="84" s="1"/>
  <c r="J1460" i="84"/>
  <c r="I1460" i="84"/>
  <c r="H1460" i="84"/>
  <c r="G1460" i="84"/>
  <c r="AY1460" i="84" s="1"/>
  <c r="B1460" i="84"/>
  <c r="K1456" i="84"/>
  <c r="J1456" i="84"/>
  <c r="I1456" i="84"/>
  <c r="H1456" i="84"/>
  <c r="G1456" i="84"/>
  <c r="AY1456" i="84" s="1"/>
  <c r="B1456" i="84"/>
  <c r="K1452" i="84"/>
  <c r="O1452" i="84" s="1"/>
  <c r="J1452" i="84"/>
  <c r="I1452" i="84"/>
  <c r="H1452" i="84"/>
  <c r="G1452" i="84"/>
  <c r="AY1452" i="84" s="1"/>
  <c r="B1452" i="84"/>
  <c r="K1448" i="84"/>
  <c r="O1448" i="84" s="1"/>
  <c r="J1448" i="84"/>
  <c r="I1448" i="84"/>
  <c r="H1448" i="84"/>
  <c r="G1448" i="84"/>
  <c r="AY1448" i="84" s="1"/>
  <c r="B1448" i="84"/>
  <c r="K1444" i="84"/>
  <c r="J1444" i="84"/>
  <c r="I1444" i="84"/>
  <c r="H1444" i="84"/>
  <c r="G1444" i="84"/>
  <c r="AY1444" i="84" s="1"/>
  <c r="B1444" i="84"/>
  <c r="K1440" i="84"/>
  <c r="O1440" i="84" s="1"/>
  <c r="J1440" i="84"/>
  <c r="I1440" i="84"/>
  <c r="H1440" i="84"/>
  <c r="G1440" i="84"/>
  <c r="AY1440" i="84" s="1"/>
  <c r="B1440" i="84"/>
  <c r="K1436" i="84"/>
  <c r="O1436" i="84" s="1"/>
  <c r="J1436" i="84"/>
  <c r="I1436" i="84"/>
  <c r="H1436" i="84"/>
  <c r="G1436" i="84"/>
  <c r="AY1436" i="84" s="1"/>
  <c r="B1436" i="84"/>
  <c r="K1432" i="84"/>
  <c r="O1432" i="84" s="1"/>
  <c r="J1432" i="84"/>
  <c r="I1432" i="84"/>
  <c r="H1432" i="84"/>
  <c r="G1432" i="84"/>
  <c r="AY1432" i="84" s="1"/>
  <c r="B1432" i="84"/>
  <c r="K1428" i="84"/>
  <c r="O1428" i="84" s="1"/>
  <c r="J1428" i="84"/>
  <c r="I1428" i="84"/>
  <c r="H1428" i="84"/>
  <c r="G1428" i="84"/>
  <c r="AY1428" i="84" s="1"/>
  <c r="B1428" i="84"/>
  <c r="K1424" i="84"/>
  <c r="J1424" i="84"/>
  <c r="I1424" i="84"/>
  <c r="H1424" i="84"/>
  <c r="G1424" i="84"/>
  <c r="AY1424" i="84" s="1"/>
  <c r="B1424" i="84"/>
  <c r="K1420" i="84"/>
  <c r="O1420" i="84" s="1"/>
  <c r="J1420" i="84"/>
  <c r="I1420" i="84"/>
  <c r="H1420" i="84"/>
  <c r="G1420" i="84"/>
  <c r="AY1420" i="84" s="1"/>
  <c r="B1420" i="84"/>
  <c r="K1416" i="84"/>
  <c r="O1416" i="84" s="1"/>
  <c r="J1416" i="84"/>
  <c r="I1416" i="84"/>
  <c r="H1416" i="84"/>
  <c r="G1416" i="84"/>
  <c r="AY1416" i="84" s="1"/>
  <c r="B1416" i="84"/>
  <c r="K1412" i="84"/>
  <c r="O1412" i="84" s="1"/>
  <c r="J1412" i="84"/>
  <c r="I1412" i="84"/>
  <c r="H1412" i="84"/>
  <c r="G1412" i="84"/>
  <c r="AY1412" i="84" s="1"/>
  <c r="B1412" i="84"/>
  <c r="K1408" i="84"/>
  <c r="J1408" i="84"/>
  <c r="I1408" i="84"/>
  <c r="H1408" i="84"/>
  <c r="G1408" i="84"/>
  <c r="AY1408" i="84" s="1"/>
  <c r="B1408" i="84"/>
  <c r="K1404" i="84"/>
  <c r="O1404" i="84" s="1"/>
  <c r="J1404" i="84"/>
  <c r="I1404" i="84"/>
  <c r="H1404" i="84"/>
  <c r="G1404" i="84"/>
  <c r="AY1404" i="84" s="1"/>
  <c r="B1404" i="84"/>
  <c r="K1400" i="84"/>
  <c r="O1400" i="84" s="1"/>
  <c r="J1400" i="84"/>
  <c r="I1400" i="84"/>
  <c r="H1400" i="84"/>
  <c r="G1400" i="84"/>
  <c r="AY1400" i="84" s="1"/>
  <c r="B1400" i="84"/>
  <c r="K1396" i="84"/>
  <c r="O1396" i="84" s="1"/>
  <c r="J1396" i="84"/>
  <c r="I1396" i="84"/>
  <c r="H1396" i="84"/>
  <c r="G1396" i="84"/>
  <c r="AY1396" i="84" s="1"/>
  <c r="B1396" i="84"/>
  <c r="K1392" i="84"/>
  <c r="J1392" i="84"/>
  <c r="I1392" i="84"/>
  <c r="H1392" i="84"/>
  <c r="G1392" i="84"/>
  <c r="AY1392" i="84" s="1"/>
  <c r="B1392" i="84"/>
  <c r="K1388" i="84"/>
  <c r="O1388" i="84" s="1"/>
  <c r="J1388" i="84"/>
  <c r="I1388" i="84"/>
  <c r="H1388" i="84"/>
  <c r="G1388" i="84"/>
  <c r="AY1388" i="84" s="1"/>
  <c r="B1388" i="84"/>
  <c r="K1384" i="84"/>
  <c r="O1384" i="84" s="1"/>
  <c r="J1384" i="84"/>
  <c r="I1384" i="84"/>
  <c r="H1384" i="84"/>
  <c r="G1384" i="84"/>
  <c r="AY1384" i="84" s="1"/>
  <c r="B1384" i="84"/>
  <c r="K1380" i="84"/>
  <c r="O1380" i="84" s="1"/>
  <c r="J1380" i="84"/>
  <c r="I1380" i="84"/>
  <c r="H1380" i="84"/>
  <c r="G1380" i="84"/>
  <c r="AY1380" i="84" s="1"/>
  <c r="B1380" i="84"/>
  <c r="K1376" i="84"/>
  <c r="O1376" i="84" s="1"/>
  <c r="J1376" i="84"/>
  <c r="I1376" i="84"/>
  <c r="H1376" i="84"/>
  <c r="G1376" i="84"/>
  <c r="AY1376" i="84" s="1"/>
  <c r="B1376" i="84"/>
  <c r="K1372" i="84"/>
  <c r="J1372" i="84"/>
  <c r="I1372" i="84"/>
  <c r="H1372" i="84"/>
  <c r="G1372" i="84"/>
  <c r="AY1372" i="84" s="1"/>
  <c r="B1372" i="84"/>
  <c r="K1368" i="84"/>
  <c r="O1368" i="84" s="1"/>
  <c r="J1368" i="84"/>
  <c r="I1368" i="84"/>
  <c r="H1368" i="84"/>
  <c r="G1368" i="84"/>
  <c r="AY1368" i="84" s="1"/>
  <c r="B1368" i="84"/>
  <c r="K1364" i="84"/>
  <c r="O1364" i="84" s="1"/>
  <c r="J1364" i="84"/>
  <c r="I1364" i="84"/>
  <c r="H1364" i="84"/>
  <c r="G1364" i="84"/>
  <c r="AY1364" i="84" s="1"/>
  <c r="B1364" i="84"/>
  <c r="K1360" i="84"/>
  <c r="O1360" i="84" s="1"/>
  <c r="J1360" i="84"/>
  <c r="I1360" i="84"/>
  <c r="H1360" i="84"/>
  <c r="G1360" i="84"/>
  <c r="AY1360" i="84" s="1"/>
  <c r="B1360" i="84"/>
  <c r="K1356" i="84"/>
  <c r="O1356" i="84" s="1"/>
  <c r="J1356" i="84"/>
  <c r="I1356" i="84"/>
  <c r="H1356" i="84"/>
  <c r="G1356" i="84"/>
  <c r="AY1356" i="84" s="1"/>
  <c r="B1356" i="84"/>
  <c r="K1352" i="84"/>
  <c r="O1352" i="84" s="1"/>
  <c r="J1352" i="84"/>
  <c r="I1352" i="84"/>
  <c r="H1352" i="84"/>
  <c r="G1352" i="84"/>
  <c r="AY1352" i="84" s="1"/>
  <c r="B1352" i="84"/>
  <c r="K1348" i="84"/>
  <c r="O1348" i="84" s="1"/>
  <c r="J1348" i="84"/>
  <c r="I1348" i="84"/>
  <c r="H1348" i="84"/>
  <c r="G1348" i="84"/>
  <c r="AY1348" i="84" s="1"/>
  <c r="B1348" i="84"/>
  <c r="K1344" i="84"/>
  <c r="O1344" i="84" s="1"/>
  <c r="J1344" i="84"/>
  <c r="I1344" i="84"/>
  <c r="H1344" i="84"/>
  <c r="G1344" i="84"/>
  <c r="AY1344" i="84" s="1"/>
  <c r="B1344" i="84"/>
  <c r="K1340" i="84"/>
  <c r="O1340" i="84" s="1"/>
  <c r="J1340" i="84"/>
  <c r="I1340" i="84"/>
  <c r="H1340" i="84"/>
  <c r="G1340" i="84"/>
  <c r="AY1340" i="84" s="1"/>
  <c r="B1340" i="84"/>
  <c r="K1336" i="84"/>
  <c r="J1336" i="84"/>
  <c r="I1336" i="84"/>
  <c r="H1336" i="84"/>
  <c r="G1336" i="84"/>
  <c r="AY1336" i="84" s="1"/>
  <c r="B1336" i="84"/>
  <c r="K1332" i="84"/>
  <c r="O1332" i="84" s="1"/>
  <c r="J1332" i="84"/>
  <c r="I1332" i="84"/>
  <c r="H1332" i="84"/>
  <c r="G1332" i="84"/>
  <c r="AY1332" i="84" s="1"/>
  <c r="B1332" i="84"/>
  <c r="K1328" i="84"/>
  <c r="J1328" i="84"/>
  <c r="I1328" i="84"/>
  <c r="H1328" i="84"/>
  <c r="G1328" i="84"/>
  <c r="AY1328" i="84" s="1"/>
  <c r="B1328" i="84"/>
  <c r="K1324" i="84"/>
  <c r="O1324" i="84" s="1"/>
  <c r="J1324" i="84"/>
  <c r="I1324" i="84"/>
  <c r="H1324" i="84"/>
  <c r="G1324" i="84"/>
  <c r="AY1324" i="84" s="1"/>
  <c r="B1324" i="84"/>
  <c r="K1320" i="84"/>
  <c r="O1320" i="84" s="1"/>
  <c r="J1320" i="84"/>
  <c r="I1320" i="84"/>
  <c r="H1320" i="84"/>
  <c r="G1320" i="84"/>
  <c r="AY1320" i="84" s="1"/>
  <c r="B1320" i="84"/>
  <c r="K1316" i="84"/>
  <c r="O1316" i="84" s="1"/>
  <c r="J1316" i="84"/>
  <c r="I1316" i="84"/>
  <c r="H1316" i="84"/>
  <c r="G1316" i="84"/>
  <c r="AY1316" i="84" s="1"/>
  <c r="B1316" i="84"/>
  <c r="K1312" i="84"/>
  <c r="O1312" i="84" s="1"/>
  <c r="J1312" i="84"/>
  <c r="I1312" i="84"/>
  <c r="H1312" i="84"/>
  <c r="G1312" i="84"/>
  <c r="AY1312" i="84" s="1"/>
  <c r="B1312" i="84"/>
  <c r="K1308" i="84"/>
  <c r="O1308" i="84" s="1"/>
  <c r="J1308" i="84"/>
  <c r="I1308" i="84"/>
  <c r="H1308" i="84"/>
  <c r="G1308" i="84"/>
  <c r="AY1308" i="84" s="1"/>
  <c r="B1308" i="84"/>
  <c r="K1304" i="84"/>
  <c r="O1304" i="84" s="1"/>
  <c r="J1304" i="84"/>
  <c r="I1304" i="84"/>
  <c r="H1304" i="84"/>
  <c r="G1304" i="84"/>
  <c r="AY1304" i="84" s="1"/>
  <c r="B1304" i="84"/>
  <c r="K1300" i="84"/>
  <c r="O1300" i="84" s="1"/>
  <c r="J1300" i="84"/>
  <c r="I1300" i="84"/>
  <c r="H1300" i="84"/>
  <c r="G1300" i="84"/>
  <c r="AY1300" i="84" s="1"/>
  <c r="B1300" i="84"/>
  <c r="K1296" i="84"/>
  <c r="J1296" i="84"/>
  <c r="I1296" i="84"/>
  <c r="H1296" i="84"/>
  <c r="G1296" i="84"/>
  <c r="AY1296" i="84" s="1"/>
  <c r="B1296" i="84"/>
  <c r="K1292" i="84"/>
  <c r="O1292" i="84" s="1"/>
  <c r="J1292" i="84"/>
  <c r="I1292" i="84"/>
  <c r="H1292" i="84"/>
  <c r="G1292" i="84"/>
  <c r="AY1292" i="84" s="1"/>
  <c r="B1292" i="84"/>
  <c r="K1288" i="84"/>
  <c r="O1288" i="84" s="1"/>
  <c r="J1288" i="84"/>
  <c r="I1288" i="84"/>
  <c r="H1288" i="84"/>
  <c r="G1288" i="84"/>
  <c r="AY1288" i="84" s="1"/>
  <c r="B1288" i="84"/>
  <c r="K1284" i="84"/>
  <c r="O1284" i="84" s="1"/>
  <c r="J1284" i="84"/>
  <c r="I1284" i="84"/>
  <c r="H1284" i="84"/>
  <c r="G1284" i="84"/>
  <c r="AY1284" i="84" s="1"/>
  <c r="B1284" i="84"/>
  <c r="K1280" i="84"/>
  <c r="O1280" i="84" s="1"/>
  <c r="J1280" i="84"/>
  <c r="I1280" i="84"/>
  <c r="H1280" i="84"/>
  <c r="G1280" i="84"/>
  <c r="AY1280" i="84" s="1"/>
  <c r="B1280" i="84"/>
  <c r="K1276" i="84"/>
  <c r="O1276" i="84" s="1"/>
  <c r="J1276" i="84"/>
  <c r="I1276" i="84"/>
  <c r="H1276" i="84"/>
  <c r="G1276" i="84"/>
  <c r="AY1276" i="84" s="1"/>
  <c r="B1276" i="84"/>
  <c r="K1272" i="84"/>
  <c r="O1272" i="84" s="1"/>
  <c r="J1272" i="84"/>
  <c r="I1272" i="84"/>
  <c r="H1272" i="84"/>
  <c r="G1272" i="84"/>
  <c r="AY1272" i="84" s="1"/>
  <c r="B1272" i="84"/>
  <c r="K1268" i="84"/>
  <c r="O1268" i="84" s="1"/>
  <c r="J1268" i="84"/>
  <c r="I1268" i="84"/>
  <c r="H1268" i="84"/>
  <c r="G1268" i="84"/>
  <c r="AY1268" i="84" s="1"/>
  <c r="B1268" i="84"/>
  <c r="K1264" i="84"/>
  <c r="J1264" i="84"/>
  <c r="I1264" i="84"/>
  <c r="H1264" i="84"/>
  <c r="G1264" i="84"/>
  <c r="AY1264" i="84" s="1"/>
  <c r="B1264" i="84"/>
  <c r="K1260" i="84"/>
  <c r="J1260" i="84"/>
  <c r="I1260" i="84"/>
  <c r="H1260" i="84"/>
  <c r="G1260" i="84"/>
  <c r="AY1260" i="84" s="1"/>
  <c r="B1260" i="84"/>
  <c r="K1256" i="84"/>
  <c r="O1256" i="84" s="1"/>
  <c r="J1256" i="84"/>
  <c r="I1256" i="84"/>
  <c r="H1256" i="84"/>
  <c r="G1256" i="84"/>
  <c r="AY1256" i="84" s="1"/>
  <c r="B1256" i="84"/>
  <c r="K1252" i="84"/>
  <c r="O1252" i="84" s="1"/>
  <c r="J1252" i="84"/>
  <c r="I1252" i="84"/>
  <c r="H1252" i="84"/>
  <c r="G1252" i="84"/>
  <c r="AY1252" i="84" s="1"/>
  <c r="B1252" i="84"/>
  <c r="K1248" i="84"/>
  <c r="O1248" i="84" s="1"/>
  <c r="J1248" i="84"/>
  <c r="I1248" i="84"/>
  <c r="H1248" i="84"/>
  <c r="G1248" i="84"/>
  <c r="AY1248" i="84" s="1"/>
  <c r="B1248" i="84"/>
  <c r="K1244" i="84"/>
  <c r="O1244" i="84" s="1"/>
  <c r="J1244" i="84"/>
  <c r="I1244" i="84"/>
  <c r="H1244" i="84"/>
  <c r="G1244" i="84"/>
  <c r="AY1244" i="84" s="1"/>
  <c r="B1244" i="84"/>
  <c r="K1240" i="84"/>
  <c r="O1240" i="84" s="1"/>
  <c r="J1240" i="84"/>
  <c r="I1240" i="84"/>
  <c r="H1240" i="84"/>
  <c r="G1240" i="84"/>
  <c r="AY1240" i="84" s="1"/>
  <c r="B1240" i="84"/>
  <c r="K1236" i="84"/>
  <c r="O1236" i="84" s="1"/>
  <c r="J1236" i="84"/>
  <c r="I1236" i="84"/>
  <c r="H1236" i="84"/>
  <c r="G1236" i="84"/>
  <c r="AY1236" i="84" s="1"/>
  <c r="B1236" i="84"/>
  <c r="K1232" i="84"/>
  <c r="J1232" i="84"/>
  <c r="I1232" i="84"/>
  <c r="H1232" i="84"/>
  <c r="G1232" i="84"/>
  <c r="AY1232" i="84" s="1"/>
  <c r="B1232" i="84"/>
  <c r="K1228" i="84"/>
  <c r="O1228" i="84" s="1"/>
  <c r="J1228" i="84"/>
  <c r="I1228" i="84"/>
  <c r="H1228" i="84"/>
  <c r="G1228" i="84"/>
  <c r="AY1228" i="84" s="1"/>
  <c r="B1228" i="84"/>
  <c r="K1224" i="84"/>
  <c r="O1224" i="84" s="1"/>
  <c r="J1224" i="84"/>
  <c r="I1224" i="84"/>
  <c r="H1224" i="84"/>
  <c r="G1224" i="84"/>
  <c r="AY1224" i="84" s="1"/>
  <c r="B1224" i="84"/>
  <c r="K1220" i="84"/>
  <c r="O1220" i="84" s="1"/>
  <c r="J1220" i="84"/>
  <c r="I1220" i="84"/>
  <c r="H1220" i="84"/>
  <c r="G1220" i="84"/>
  <c r="AY1220" i="84" s="1"/>
  <c r="B1220" i="84"/>
  <c r="K1216" i="84"/>
  <c r="O1216" i="84" s="1"/>
  <c r="J1216" i="84"/>
  <c r="I1216" i="84"/>
  <c r="H1216" i="84"/>
  <c r="G1216" i="84"/>
  <c r="AY1216" i="84" s="1"/>
  <c r="B1216" i="84"/>
  <c r="K1212" i="84"/>
  <c r="O1212" i="84" s="1"/>
  <c r="J1212" i="84"/>
  <c r="I1212" i="84"/>
  <c r="H1212" i="84"/>
  <c r="G1212" i="84"/>
  <c r="AY1212" i="84" s="1"/>
  <c r="B1212" i="84"/>
  <c r="K1208" i="84"/>
  <c r="O1208" i="84" s="1"/>
  <c r="J1208" i="84"/>
  <c r="I1208" i="84"/>
  <c r="H1208" i="84"/>
  <c r="G1208" i="84"/>
  <c r="AY1208" i="84" s="1"/>
  <c r="B1208" i="84"/>
  <c r="K1204" i="84"/>
  <c r="O1204" i="84" s="1"/>
  <c r="J1204" i="84"/>
  <c r="I1204" i="84"/>
  <c r="H1204" i="84"/>
  <c r="G1204" i="84"/>
  <c r="AY1204" i="84" s="1"/>
  <c r="B1204" i="84"/>
  <c r="K1200" i="84"/>
  <c r="J1200" i="84"/>
  <c r="I1200" i="84"/>
  <c r="H1200" i="84"/>
  <c r="G1200" i="84"/>
  <c r="AY1200" i="84" s="1"/>
  <c r="B1200" i="84"/>
  <c r="K1196" i="84"/>
  <c r="O1196" i="84" s="1"/>
  <c r="J1196" i="84"/>
  <c r="I1196" i="84"/>
  <c r="H1196" i="84"/>
  <c r="G1196" i="84"/>
  <c r="AY1196" i="84" s="1"/>
  <c r="B1196" i="84"/>
  <c r="K1192" i="84"/>
  <c r="O1192" i="84" s="1"/>
  <c r="J1192" i="84"/>
  <c r="I1192" i="84"/>
  <c r="H1192" i="84"/>
  <c r="G1192" i="84"/>
  <c r="AY1192" i="84" s="1"/>
  <c r="B1192" i="84"/>
  <c r="K1188" i="84"/>
  <c r="J1188" i="84"/>
  <c r="I1188" i="84"/>
  <c r="H1188" i="84"/>
  <c r="G1188" i="84"/>
  <c r="AY1188" i="84" s="1"/>
  <c r="B1188" i="84"/>
  <c r="K1184" i="84"/>
  <c r="O1184" i="84" s="1"/>
  <c r="J1184" i="84"/>
  <c r="I1184" i="84"/>
  <c r="H1184" i="84"/>
  <c r="G1184" i="84"/>
  <c r="AY1184" i="84" s="1"/>
  <c r="B1184" i="84"/>
  <c r="K1180" i="84"/>
  <c r="O1180" i="84" s="1"/>
  <c r="J1180" i="84"/>
  <c r="I1180" i="84"/>
  <c r="H1180" i="84"/>
  <c r="G1180" i="84"/>
  <c r="AY1180" i="84" s="1"/>
  <c r="B1180" i="84"/>
  <c r="K1176" i="84"/>
  <c r="O1176" i="84" s="1"/>
  <c r="J1176" i="84"/>
  <c r="I1176" i="84"/>
  <c r="H1176" i="84"/>
  <c r="G1176" i="84"/>
  <c r="AY1176" i="84" s="1"/>
  <c r="B1176" i="84"/>
  <c r="K1172" i="84"/>
  <c r="O1172" i="84" s="1"/>
  <c r="J1172" i="84"/>
  <c r="I1172" i="84"/>
  <c r="H1172" i="84"/>
  <c r="G1172" i="84"/>
  <c r="AY1172" i="84" s="1"/>
  <c r="B1172" i="84"/>
  <c r="K1168" i="84"/>
  <c r="J1168" i="84"/>
  <c r="I1168" i="84"/>
  <c r="H1168" i="84"/>
  <c r="G1168" i="84"/>
  <c r="AY1168" i="84" s="1"/>
  <c r="B1168" i="84"/>
  <c r="K1164" i="84"/>
  <c r="O1164" i="84" s="1"/>
  <c r="J1164" i="84"/>
  <c r="I1164" i="84"/>
  <c r="H1164" i="84"/>
  <c r="G1164" i="84"/>
  <c r="AY1164" i="84" s="1"/>
  <c r="B1164" i="84"/>
  <c r="K1160" i="84"/>
  <c r="O1160" i="84" s="1"/>
  <c r="J1160" i="84"/>
  <c r="I1160" i="84"/>
  <c r="H1160" i="84"/>
  <c r="G1160" i="84"/>
  <c r="AY1160" i="84" s="1"/>
  <c r="B1160" i="84"/>
  <c r="K1156" i="84"/>
  <c r="O1156" i="84" s="1"/>
  <c r="J1156" i="84"/>
  <c r="I1156" i="84"/>
  <c r="H1156" i="84"/>
  <c r="G1156" i="84"/>
  <c r="AY1156" i="84" s="1"/>
  <c r="B1156" i="84"/>
  <c r="K1152" i="84"/>
  <c r="O1152" i="84" s="1"/>
  <c r="J1152" i="84"/>
  <c r="I1152" i="84"/>
  <c r="H1152" i="84"/>
  <c r="G1152" i="84"/>
  <c r="AY1152" i="84" s="1"/>
  <c r="B1152" i="84"/>
  <c r="K1148" i="84"/>
  <c r="O1148" i="84" s="1"/>
  <c r="J1148" i="84"/>
  <c r="I1148" i="84"/>
  <c r="H1148" i="84"/>
  <c r="G1148" i="84"/>
  <c r="AY1148" i="84" s="1"/>
  <c r="B1148" i="84"/>
  <c r="K1144" i="84"/>
  <c r="O1144" i="84" s="1"/>
  <c r="J1144" i="84"/>
  <c r="I1144" i="84"/>
  <c r="H1144" i="84"/>
  <c r="G1144" i="84"/>
  <c r="AY1144" i="84" s="1"/>
  <c r="B1144" i="84"/>
  <c r="K1140" i="84"/>
  <c r="O1140" i="84" s="1"/>
  <c r="J1140" i="84"/>
  <c r="I1140" i="84"/>
  <c r="H1140" i="84"/>
  <c r="G1140" i="84"/>
  <c r="AY1140" i="84" s="1"/>
  <c r="B1140" i="84"/>
  <c r="K1136" i="84"/>
  <c r="J1136" i="84"/>
  <c r="I1136" i="84"/>
  <c r="H1136" i="84"/>
  <c r="G1136" i="84"/>
  <c r="AY1136" i="84" s="1"/>
  <c r="B1136" i="84"/>
  <c r="K1132" i="84"/>
  <c r="O1132" i="84" s="1"/>
  <c r="J1132" i="84"/>
  <c r="I1132" i="84"/>
  <c r="H1132" i="84"/>
  <c r="G1132" i="84"/>
  <c r="AY1132" i="84" s="1"/>
  <c r="B1132" i="84"/>
  <c r="K1128" i="84"/>
  <c r="O1128" i="84" s="1"/>
  <c r="J1128" i="84"/>
  <c r="I1128" i="84"/>
  <c r="H1128" i="84"/>
  <c r="G1128" i="84"/>
  <c r="AY1128" i="84" s="1"/>
  <c r="B1128" i="84"/>
  <c r="K1124" i="84"/>
  <c r="O1124" i="84" s="1"/>
  <c r="J1124" i="84"/>
  <c r="I1124" i="84"/>
  <c r="H1124" i="84"/>
  <c r="G1124" i="84"/>
  <c r="AY1124" i="84" s="1"/>
  <c r="B1124" i="84"/>
  <c r="K1120" i="84"/>
  <c r="O1120" i="84" s="1"/>
  <c r="J1120" i="84"/>
  <c r="I1120" i="84"/>
  <c r="H1120" i="84"/>
  <c r="G1120" i="84"/>
  <c r="AY1120" i="84" s="1"/>
  <c r="B1120" i="84"/>
  <c r="K1116" i="84"/>
  <c r="J1116" i="84"/>
  <c r="I1116" i="84"/>
  <c r="H1116" i="84"/>
  <c r="G1116" i="84"/>
  <c r="AY1116" i="84" s="1"/>
  <c r="B1116" i="84"/>
  <c r="K1112" i="84"/>
  <c r="O1112" i="84" s="1"/>
  <c r="J1112" i="84"/>
  <c r="I1112" i="84"/>
  <c r="H1112" i="84"/>
  <c r="G1112" i="84"/>
  <c r="AY1112" i="84" s="1"/>
  <c r="B1112" i="84"/>
  <c r="K1108" i="84"/>
  <c r="O1108" i="84" s="1"/>
  <c r="J1108" i="84"/>
  <c r="I1108" i="84"/>
  <c r="H1108" i="84"/>
  <c r="G1108" i="84"/>
  <c r="AY1108" i="84" s="1"/>
  <c r="B1108" i="84"/>
  <c r="K1104" i="84"/>
  <c r="J1104" i="84"/>
  <c r="I1104" i="84"/>
  <c r="H1104" i="84"/>
  <c r="G1104" i="84"/>
  <c r="AY1104" i="84" s="1"/>
  <c r="B1104" i="84"/>
  <c r="K1100" i="84"/>
  <c r="O1100" i="84" s="1"/>
  <c r="J1100" i="84"/>
  <c r="I1100" i="84"/>
  <c r="H1100" i="84"/>
  <c r="G1100" i="84"/>
  <c r="AY1100" i="84" s="1"/>
  <c r="B1100" i="84"/>
  <c r="K1096" i="84"/>
  <c r="O1096" i="84" s="1"/>
  <c r="J1096" i="84"/>
  <c r="I1096" i="84"/>
  <c r="H1096" i="84"/>
  <c r="G1096" i="84"/>
  <c r="AY1096" i="84" s="1"/>
  <c r="B1096" i="84"/>
  <c r="K1092" i="84"/>
  <c r="O1092" i="84" s="1"/>
  <c r="J1092" i="84"/>
  <c r="I1092" i="84"/>
  <c r="H1092" i="84"/>
  <c r="G1092" i="84"/>
  <c r="AY1092" i="84" s="1"/>
  <c r="B1092" i="84"/>
  <c r="K1088" i="84"/>
  <c r="O1088" i="84" s="1"/>
  <c r="J1088" i="84"/>
  <c r="I1088" i="84"/>
  <c r="H1088" i="84"/>
  <c r="G1088" i="84"/>
  <c r="AY1088" i="84" s="1"/>
  <c r="B1088" i="84"/>
  <c r="K1084" i="84"/>
  <c r="O1084" i="84" s="1"/>
  <c r="J1084" i="84"/>
  <c r="I1084" i="84"/>
  <c r="H1084" i="84"/>
  <c r="G1084" i="84"/>
  <c r="AY1084" i="84" s="1"/>
  <c r="B1084" i="84"/>
  <c r="K1080" i="84"/>
  <c r="O1080" i="84" s="1"/>
  <c r="J1080" i="84"/>
  <c r="I1080" i="84"/>
  <c r="H1080" i="84"/>
  <c r="G1080" i="84"/>
  <c r="AY1080" i="84" s="1"/>
  <c r="B1080" i="84"/>
  <c r="K1076" i="84"/>
  <c r="O1076" i="84" s="1"/>
  <c r="J1076" i="84"/>
  <c r="I1076" i="84"/>
  <c r="H1076" i="84"/>
  <c r="G1076" i="84"/>
  <c r="AY1076" i="84" s="1"/>
  <c r="B1076" i="84"/>
  <c r="K1072" i="84"/>
  <c r="O1072" i="84" s="1"/>
  <c r="J1072" i="84"/>
  <c r="I1072" i="84"/>
  <c r="H1072" i="84"/>
  <c r="G1072" i="84"/>
  <c r="AY1072" i="84" s="1"/>
  <c r="B1072" i="84"/>
  <c r="K1068" i="84"/>
  <c r="O1068" i="84" s="1"/>
  <c r="J1068" i="84"/>
  <c r="I1068" i="84"/>
  <c r="H1068" i="84"/>
  <c r="G1068" i="84"/>
  <c r="AY1068" i="84" s="1"/>
  <c r="B1068" i="84"/>
  <c r="K1064" i="84"/>
  <c r="O1064" i="84" s="1"/>
  <c r="J1064" i="84"/>
  <c r="I1064" i="84"/>
  <c r="H1064" i="84"/>
  <c r="G1064" i="84"/>
  <c r="AY1064" i="84" s="1"/>
  <c r="B1064" i="84"/>
  <c r="K1060" i="84"/>
  <c r="O1060" i="84" s="1"/>
  <c r="J1060" i="84"/>
  <c r="I1060" i="84"/>
  <c r="H1060" i="84"/>
  <c r="G1060" i="84"/>
  <c r="AY1060" i="84" s="1"/>
  <c r="B1060" i="84"/>
  <c r="K1056" i="84"/>
  <c r="O1056" i="84" s="1"/>
  <c r="J1056" i="84"/>
  <c r="I1056" i="84"/>
  <c r="H1056" i="84"/>
  <c r="G1056" i="84"/>
  <c r="AY1056" i="84" s="1"/>
  <c r="B1056" i="84"/>
  <c r="K1052" i="84"/>
  <c r="O1052" i="84" s="1"/>
  <c r="J1052" i="84"/>
  <c r="I1052" i="84"/>
  <c r="H1052" i="84"/>
  <c r="G1052" i="84"/>
  <c r="AY1052" i="84" s="1"/>
  <c r="B1052" i="84"/>
  <c r="K1048" i="84"/>
  <c r="O1048" i="84" s="1"/>
  <c r="J1048" i="84"/>
  <c r="I1048" i="84"/>
  <c r="H1048" i="84"/>
  <c r="G1048" i="84"/>
  <c r="AY1048" i="84" s="1"/>
  <c r="B1048" i="84"/>
  <c r="K1044" i="84"/>
  <c r="J1044" i="84"/>
  <c r="I1044" i="84"/>
  <c r="H1044" i="84"/>
  <c r="G1044" i="84"/>
  <c r="AY1044" i="84" s="1"/>
  <c r="B1044" i="84"/>
  <c r="K1040" i="84"/>
  <c r="O1040" i="84" s="1"/>
  <c r="J1040" i="84"/>
  <c r="I1040" i="84"/>
  <c r="H1040" i="84"/>
  <c r="G1040" i="84"/>
  <c r="AY1040" i="84" s="1"/>
  <c r="B1040" i="84"/>
  <c r="K1036" i="84"/>
  <c r="O1036" i="84" s="1"/>
  <c r="J1036" i="84"/>
  <c r="I1036" i="84"/>
  <c r="H1036" i="84"/>
  <c r="G1036" i="84"/>
  <c r="AY1036" i="84" s="1"/>
  <c r="B1036" i="84"/>
  <c r="K1032" i="84"/>
  <c r="O1032" i="84" s="1"/>
  <c r="J1032" i="84"/>
  <c r="I1032" i="84"/>
  <c r="H1032" i="84"/>
  <c r="G1032" i="84"/>
  <c r="AY1032" i="84" s="1"/>
  <c r="B1032" i="84"/>
  <c r="K1028" i="84"/>
  <c r="O1028" i="84" s="1"/>
  <c r="J1028" i="84"/>
  <c r="I1028" i="84"/>
  <c r="H1028" i="84"/>
  <c r="G1028" i="84"/>
  <c r="AY1028" i="84" s="1"/>
  <c r="B1028" i="84"/>
  <c r="K1024" i="84"/>
  <c r="O1024" i="84" s="1"/>
  <c r="J1024" i="84"/>
  <c r="I1024" i="84"/>
  <c r="H1024" i="84"/>
  <c r="G1024" i="84"/>
  <c r="AY1024" i="84" s="1"/>
  <c r="B1024" i="84"/>
  <c r="K1020" i="84"/>
  <c r="O1020" i="84" s="1"/>
  <c r="J1020" i="84"/>
  <c r="I1020" i="84"/>
  <c r="H1020" i="84"/>
  <c r="G1020" i="84"/>
  <c r="AY1020" i="84" s="1"/>
  <c r="B1020" i="84"/>
  <c r="K1016" i="84"/>
  <c r="O1016" i="84" s="1"/>
  <c r="J1016" i="84"/>
  <c r="I1016" i="84"/>
  <c r="H1016" i="84"/>
  <c r="G1016" i="84"/>
  <c r="AY1016" i="84" s="1"/>
  <c r="B1016" i="84"/>
  <c r="K1012" i="84"/>
  <c r="O1012" i="84" s="1"/>
  <c r="J1012" i="84"/>
  <c r="I1012" i="84"/>
  <c r="H1012" i="84"/>
  <c r="G1012" i="84"/>
  <c r="AY1012" i="84" s="1"/>
  <c r="B1012" i="84"/>
  <c r="K1008" i="84"/>
  <c r="O1008" i="84" s="1"/>
  <c r="J1008" i="84"/>
  <c r="I1008" i="84"/>
  <c r="H1008" i="84"/>
  <c r="G1008" i="84"/>
  <c r="AY1008" i="84" s="1"/>
  <c r="B1008" i="84"/>
  <c r="K1004" i="84"/>
  <c r="O1004" i="84" s="1"/>
  <c r="J1004" i="84"/>
  <c r="I1004" i="84"/>
  <c r="H1004" i="84"/>
  <c r="G1004" i="84"/>
  <c r="AY1004" i="84" s="1"/>
  <c r="B1004" i="84"/>
  <c r="K1000" i="84"/>
  <c r="O1000" i="84" s="1"/>
  <c r="J1000" i="84"/>
  <c r="I1000" i="84"/>
  <c r="H1000" i="84"/>
  <c r="G1000" i="84"/>
  <c r="AY1000" i="84" s="1"/>
  <c r="B1000" i="84"/>
  <c r="K996" i="84"/>
  <c r="O996" i="84" s="1"/>
  <c r="J996" i="84"/>
  <c r="I996" i="84"/>
  <c r="H996" i="84"/>
  <c r="G996" i="84"/>
  <c r="AY996" i="84" s="1"/>
  <c r="B996" i="84"/>
  <c r="K992" i="84"/>
  <c r="O992" i="84" s="1"/>
  <c r="J992" i="84"/>
  <c r="I992" i="84"/>
  <c r="H992" i="84"/>
  <c r="G992" i="84"/>
  <c r="AY992" i="84" s="1"/>
  <c r="B992" i="84"/>
  <c r="K988" i="84"/>
  <c r="O988" i="84" s="1"/>
  <c r="J988" i="84"/>
  <c r="I988" i="84"/>
  <c r="H988" i="84"/>
  <c r="G988" i="84"/>
  <c r="AY988" i="84" s="1"/>
  <c r="B988" i="84"/>
  <c r="K984" i="84"/>
  <c r="O984" i="84" s="1"/>
  <c r="J984" i="84"/>
  <c r="I984" i="84"/>
  <c r="H984" i="84"/>
  <c r="G984" i="84"/>
  <c r="AY984" i="84" s="1"/>
  <c r="B984" i="84"/>
  <c r="K980" i="84"/>
  <c r="O980" i="84" s="1"/>
  <c r="J980" i="84"/>
  <c r="I980" i="84"/>
  <c r="H980" i="84"/>
  <c r="G980" i="84"/>
  <c r="AY980" i="84" s="1"/>
  <c r="B980" i="84"/>
  <c r="K976" i="84"/>
  <c r="O976" i="84" s="1"/>
  <c r="J976" i="84"/>
  <c r="I976" i="84"/>
  <c r="H976" i="84"/>
  <c r="G976" i="84"/>
  <c r="AY976" i="84" s="1"/>
  <c r="B976" i="84"/>
  <c r="K972" i="84"/>
  <c r="O972" i="84" s="1"/>
  <c r="J972" i="84"/>
  <c r="I972" i="84"/>
  <c r="H972" i="84"/>
  <c r="G972" i="84"/>
  <c r="AY972" i="84" s="1"/>
  <c r="B972" i="84"/>
  <c r="K968" i="84"/>
  <c r="O968" i="84" s="1"/>
  <c r="J968" i="84"/>
  <c r="I968" i="84"/>
  <c r="H968" i="84"/>
  <c r="G968" i="84"/>
  <c r="AY968" i="84" s="1"/>
  <c r="B968" i="84"/>
  <c r="K964" i="84"/>
  <c r="O964" i="84" s="1"/>
  <c r="J964" i="84"/>
  <c r="I964" i="84"/>
  <c r="H964" i="84"/>
  <c r="G964" i="84"/>
  <c r="AY964" i="84" s="1"/>
  <c r="B964" i="84"/>
  <c r="K960" i="84"/>
  <c r="O960" i="84" s="1"/>
  <c r="J960" i="84"/>
  <c r="I960" i="84"/>
  <c r="H960" i="84"/>
  <c r="G960" i="84"/>
  <c r="AY960" i="84" s="1"/>
  <c r="B960" i="84"/>
  <c r="K956" i="84"/>
  <c r="O956" i="84" s="1"/>
  <c r="J956" i="84"/>
  <c r="I956" i="84"/>
  <c r="H956" i="84"/>
  <c r="G956" i="84"/>
  <c r="AY956" i="84" s="1"/>
  <c r="B956" i="84"/>
  <c r="K952" i="84"/>
  <c r="O952" i="84" s="1"/>
  <c r="J952" i="84"/>
  <c r="I952" i="84"/>
  <c r="H952" i="84"/>
  <c r="G952" i="84"/>
  <c r="AY952" i="84" s="1"/>
  <c r="B952" i="84"/>
  <c r="K948" i="84"/>
  <c r="O948" i="84" s="1"/>
  <c r="J948" i="84"/>
  <c r="I948" i="84"/>
  <c r="H948" i="84"/>
  <c r="G948" i="84"/>
  <c r="AY948" i="84" s="1"/>
  <c r="B948" i="84"/>
  <c r="K944" i="84"/>
  <c r="J944" i="84"/>
  <c r="I944" i="84"/>
  <c r="H944" i="84"/>
  <c r="G944" i="84"/>
  <c r="AY944" i="84" s="1"/>
  <c r="B944" i="84"/>
  <c r="K940" i="84"/>
  <c r="O940" i="84" s="1"/>
  <c r="J940" i="84"/>
  <c r="I940" i="84"/>
  <c r="H940" i="84"/>
  <c r="G940" i="84"/>
  <c r="AY940" i="84" s="1"/>
  <c r="B940" i="84"/>
  <c r="K936" i="84"/>
  <c r="O936" i="84" s="1"/>
  <c r="J936" i="84"/>
  <c r="I936" i="84"/>
  <c r="H936" i="84"/>
  <c r="G936" i="84"/>
  <c r="AY936" i="84" s="1"/>
  <c r="B936" i="84"/>
  <c r="K932" i="84"/>
  <c r="O932" i="84" s="1"/>
  <c r="J932" i="84"/>
  <c r="I932" i="84"/>
  <c r="H932" i="84"/>
  <c r="G932" i="84"/>
  <c r="AY932" i="84" s="1"/>
  <c r="B932" i="84"/>
  <c r="K928" i="84"/>
  <c r="O928" i="84" s="1"/>
  <c r="J928" i="84"/>
  <c r="I928" i="84"/>
  <c r="H928" i="84"/>
  <c r="G928" i="84"/>
  <c r="AY928" i="84" s="1"/>
  <c r="B928" i="84"/>
  <c r="K924" i="84"/>
  <c r="O924" i="84" s="1"/>
  <c r="J924" i="84"/>
  <c r="I924" i="84"/>
  <c r="H924" i="84"/>
  <c r="G924" i="84"/>
  <c r="AY924" i="84" s="1"/>
  <c r="B924" i="84"/>
  <c r="K920" i="84"/>
  <c r="O920" i="84" s="1"/>
  <c r="J920" i="84"/>
  <c r="I920" i="84"/>
  <c r="H920" i="84"/>
  <c r="G920" i="84"/>
  <c r="AY920" i="84" s="1"/>
  <c r="B920" i="84"/>
  <c r="K916" i="84"/>
  <c r="O916" i="84" s="1"/>
  <c r="J916" i="84"/>
  <c r="I916" i="84"/>
  <c r="H916" i="84"/>
  <c r="G916" i="84"/>
  <c r="AY916" i="84" s="1"/>
  <c r="B916" i="84"/>
  <c r="K912" i="84"/>
  <c r="J912" i="84"/>
  <c r="I912" i="84"/>
  <c r="H912" i="84"/>
  <c r="G912" i="84"/>
  <c r="AY912" i="84" s="1"/>
  <c r="B912" i="84"/>
  <c r="K908" i="84"/>
  <c r="O908" i="84" s="1"/>
  <c r="J908" i="84"/>
  <c r="I908" i="84"/>
  <c r="H908" i="84"/>
  <c r="G908" i="84"/>
  <c r="AY908" i="84" s="1"/>
  <c r="B908" i="84"/>
  <c r="K904" i="84"/>
  <c r="O904" i="84" s="1"/>
  <c r="J904" i="84"/>
  <c r="I904" i="84"/>
  <c r="H904" i="84"/>
  <c r="G904" i="84"/>
  <c r="AY904" i="84" s="1"/>
  <c r="B904" i="84"/>
  <c r="K900" i="84"/>
  <c r="O900" i="84" s="1"/>
  <c r="J900" i="84"/>
  <c r="I900" i="84"/>
  <c r="H900" i="84"/>
  <c r="G900" i="84"/>
  <c r="AY900" i="84" s="1"/>
  <c r="B900" i="84"/>
  <c r="K896" i="84"/>
  <c r="O896" i="84" s="1"/>
  <c r="J896" i="84"/>
  <c r="I896" i="84"/>
  <c r="H896" i="84"/>
  <c r="G896" i="84"/>
  <c r="AY896" i="84" s="1"/>
  <c r="B896" i="84"/>
  <c r="K892" i="84"/>
  <c r="O892" i="84" s="1"/>
  <c r="J892" i="84"/>
  <c r="I892" i="84"/>
  <c r="H892" i="84"/>
  <c r="G892" i="84"/>
  <c r="AY892" i="84" s="1"/>
  <c r="B892" i="84"/>
  <c r="K888" i="84"/>
  <c r="O888" i="84" s="1"/>
  <c r="J888" i="84"/>
  <c r="I888" i="84"/>
  <c r="H888" i="84"/>
  <c r="G888" i="84"/>
  <c r="AY888" i="84" s="1"/>
  <c r="B888" i="84"/>
  <c r="K884" i="84"/>
  <c r="O884" i="84" s="1"/>
  <c r="J884" i="84"/>
  <c r="I884" i="84"/>
  <c r="H884" i="84"/>
  <c r="G884" i="84"/>
  <c r="AY884" i="84" s="1"/>
  <c r="B884" i="84"/>
  <c r="K880" i="84"/>
  <c r="J880" i="84"/>
  <c r="I880" i="84"/>
  <c r="H880" i="84"/>
  <c r="G880" i="84"/>
  <c r="AY880" i="84" s="1"/>
  <c r="B880" i="84"/>
  <c r="K876" i="84"/>
  <c r="O876" i="84" s="1"/>
  <c r="J876" i="84"/>
  <c r="I876" i="84"/>
  <c r="H876" i="84"/>
  <c r="G876" i="84"/>
  <c r="AY876" i="84" s="1"/>
  <c r="B876" i="84"/>
  <c r="K872" i="84"/>
  <c r="O872" i="84" s="1"/>
  <c r="J872" i="84"/>
  <c r="I872" i="84"/>
  <c r="H872" i="84"/>
  <c r="G872" i="84"/>
  <c r="AY872" i="84" s="1"/>
  <c r="B872" i="84"/>
  <c r="K868" i="84"/>
  <c r="O868" i="84" s="1"/>
  <c r="J868" i="84"/>
  <c r="I868" i="84"/>
  <c r="H868" i="84"/>
  <c r="G868" i="84"/>
  <c r="AY868" i="84" s="1"/>
  <c r="B868" i="84"/>
  <c r="K864" i="84"/>
  <c r="O864" i="84" s="1"/>
  <c r="J864" i="84"/>
  <c r="I864" i="84"/>
  <c r="H864" i="84"/>
  <c r="G864" i="84"/>
  <c r="AY864" i="84" s="1"/>
  <c r="B864" i="84"/>
  <c r="K860" i="84"/>
  <c r="O860" i="84" s="1"/>
  <c r="J860" i="84"/>
  <c r="I860" i="84"/>
  <c r="H860" i="84"/>
  <c r="G860" i="84"/>
  <c r="AY860" i="84" s="1"/>
  <c r="B860" i="84"/>
  <c r="K856" i="84"/>
  <c r="O856" i="84" s="1"/>
  <c r="J856" i="84"/>
  <c r="I856" i="84"/>
  <c r="H856" i="84"/>
  <c r="G856" i="84"/>
  <c r="AY856" i="84" s="1"/>
  <c r="B856" i="84"/>
  <c r="K852" i="84"/>
  <c r="O852" i="84" s="1"/>
  <c r="J852" i="84"/>
  <c r="I852" i="84"/>
  <c r="H852" i="84"/>
  <c r="G852" i="84"/>
  <c r="AY852" i="84" s="1"/>
  <c r="B852" i="84"/>
  <c r="K848" i="84"/>
  <c r="J848" i="84"/>
  <c r="I848" i="84"/>
  <c r="H848" i="84"/>
  <c r="G848" i="84"/>
  <c r="AY848" i="84" s="1"/>
  <c r="B848" i="84"/>
  <c r="K844" i="84"/>
  <c r="O844" i="84" s="1"/>
  <c r="J844" i="84"/>
  <c r="I844" i="84"/>
  <c r="H844" i="84"/>
  <c r="G844" i="84"/>
  <c r="AY844" i="84" s="1"/>
  <c r="B844" i="84"/>
  <c r="K840" i="84"/>
  <c r="O840" i="84" s="1"/>
  <c r="J840" i="84"/>
  <c r="I840" i="84"/>
  <c r="H840" i="84"/>
  <c r="G840" i="84"/>
  <c r="AY840" i="84" s="1"/>
  <c r="B840" i="84"/>
  <c r="K836" i="84"/>
  <c r="O836" i="84" s="1"/>
  <c r="J836" i="84"/>
  <c r="I836" i="84"/>
  <c r="H836" i="84"/>
  <c r="G836" i="84"/>
  <c r="AY836" i="84" s="1"/>
  <c r="B836" i="84"/>
  <c r="K832" i="84"/>
  <c r="O832" i="84" s="1"/>
  <c r="J832" i="84"/>
  <c r="I832" i="84"/>
  <c r="H832" i="84"/>
  <c r="G832" i="84"/>
  <c r="AY832" i="84" s="1"/>
  <c r="B832" i="84"/>
  <c r="K828" i="84"/>
  <c r="O828" i="84" s="1"/>
  <c r="J828" i="84"/>
  <c r="I828" i="84"/>
  <c r="H828" i="84"/>
  <c r="G828" i="84"/>
  <c r="AY828" i="84" s="1"/>
  <c r="B828" i="84"/>
  <c r="K824" i="84"/>
  <c r="O824" i="84" s="1"/>
  <c r="J824" i="84"/>
  <c r="I824" i="84"/>
  <c r="H824" i="84"/>
  <c r="G824" i="84"/>
  <c r="AY824" i="84" s="1"/>
  <c r="B824" i="84"/>
  <c r="K820" i="84"/>
  <c r="O820" i="84" s="1"/>
  <c r="J820" i="84"/>
  <c r="I820" i="84"/>
  <c r="H820" i="84"/>
  <c r="G820" i="84"/>
  <c r="AY820" i="84" s="1"/>
  <c r="B820" i="84"/>
  <c r="K816" i="84"/>
  <c r="J816" i="84"/>
  <c r="I816" i="84"/>
  <c r="H816" i="84"/>
  <c r="G816" i="84"/>
  <c r="AY816" i="84" s="1"/>
  <c r="B816" i="84"/>
  <c r="K812" i="84"/>
  <c r="O812" i="84" s="1"/>
  <c r="J812" i="84"/>
  <c r="I812" i="84"/>
  <c r="H812" i="84"/>
  <c r="G812" i="84"/>
  <c r="AY812" i="84" s="1"/>
  <c r="B812" i="84"/>
  <c r="K808" i="84"/>
  <c r="O808" i="84" s="1"/>
  <c r="J808" i="84"/>
  <c r="I808" i="84"/>
  <c r="H808" i="84"/>
  <c r="G808" i="84"/>
  <c r="AY808" i="84" s="1"/>
  <c r="B808" i="84"/>
  <c r="K804" i="84"/>
  <c r="O804" i="84" s="1"/>
  <c r="J804" i="84"/>
  <c r="I804" i="84"/>
  <c r="H804" i="84"/>
  <c r="G804" i="84"/>
  <c r="AY804" i="84" s="1"/>
  <c r="B804" i="84"/>
  <c r="K800" i="84"/>
  <c r="O800" i="84" s="1"/>
  <c r="J800" i="84"/>
  <c r="I800" i="84"/>
  <c r="H800" i="84"/>
  <c r="G800" i="84"/>
  <c r="AY800" i="84" s="1"/>
  <c r="B800" i="84"/>
  <c r="K796" i="84"/>
  <c r="O796" i="84" s="1"/>
  <c r="J796" i="84"/>
  <c r="I796" i="84"/>
  <c r="H796" i="84"/>
  <c r="G796" i="84"/>
  <c r="AY796" i="84" s="1"/>
  <c r="B796" i="84"/>
  <c r="K792" i="84"/>
  <c r="O792" i="84" s="1"/>
  <c r="J792" i="84"/>
  <c r="I792" i="84"/>
  <c r="H792" i="84"/>
  <c r="G792" i="84"/>
  <c r="AY792" i="84" s="1"/>
  <c r="B792" i="84"/>
  <c r="K788" i="84"/>
  <c r="O788" i="84" s="1"/>
  <c r="J788" i="84"/>
  <c r="I788" i="84"/>
  <c r="H788" i="84"/>
  <c r="G788" i="84"/>
  <c r="AY788" i="84" s="1"/>
  <c r="B788" i="84"/>
  <c r="K784" i="84"/>
  <c r="J784" i="84"/>
  <c r="I784" i="84"/>
  <c r="H784" i="84"/>
  <c r="G784" i="84"/>
  <c r="AY784" i="84" s="1"/>
  <c r="B784" i="84"/>
  <c r="K780" i="84"/>
  <c r="O780" i="84" s="1"/>
  <c r="J780" i="84"/>
  <c r="I780" i="84"/>
  <c r="H780" i="84"/>
  <c r="G780" i="84"/>
  <c r="AY780" i="84" s="1"/>
  <c r="B780" i="84"/>
  <c r="K776" i="84"/>
  <c r="O776" i="84" s="1"/>
  <c r="J776" i="84"/>
  <c r="I776" i="84"/>
  <c r="H776" i="84"/>
  <c r="G776" i="84"/>
  <c r="AY776" i="84" s="1"/>
  <c r="B776" i="84"/>
  <c r="K772" i="84"/>
  <c r="O772" i="84" s="1"/>
  <c r="J772" i="84"/>
  <c r="I772" i="84"/>
  <c r="H772" i="84"/>
  <c r="G772" i="84"/>
  <c r="AY772" i="84" s="1"/>
  <c r="B772" i="84"/>
  <c r="K768" i="84"/>
  <c r="O768" i="84" s="1"/>
  <c r="J768" i="84"/>
  <c r="I768" i="84"/>
  <c r="H768" i="84"/>
  <c r="G768" i="84"/>
  <c r="AY768" i="84" s="1"/>
  <c r="B768" i="84"/>
  <c r="K764" i="84"/>
  <c r="O764" i="84" s="1"/>
  <c r="J764" i="84"/>
  <c r="I764" i="84"/>
  <c r="H764" i="84"/>
  <c r="G764" i="84"/>
  <c r="AY764" i="84" s="1"/>
  <c r="B764" i="84"/>
  <c r="K760" i="84"/>
  <c r="O760" i="84" s="1"/>
  <c r="J760" i="84"/>
  <c r="I760" i="84"/>
  <c r="H760" i="84"/>
  <c r="G760" i="84"/>
  <c r="AY760" i="84" s="1"/>
  <c r="B760" i="84"/>
  <c r="K756" i="84"/>
  <c r="O756" i="84" s="1"/>
  <c r="J756" i="84"/>
  <c r="I756" i="84"/>
  <c r="H756" i="84"/>
  <c r="G756" i="84"/>
  <c r="AY756" i="84" s="1"/>
  <c r="B756" i="84"/>
  <c r="K752" i="84"/>
  <c r="J752" i="84"/>
  <c r="I752" i="84"/>
  <c r="H752" i="84"/>
  <c r="G752" i="84"/>
  <c r="AY752" i="84" s="1"/>
  <c r="B752" i="84"/>
  <c r="K748" i="84"/>
  <c r="J748" i="84"/>
  <c r="I748" i="84"/>
  <c r="H748" i="84"/>
  <c r="G748" i="84"/>
  <c r="AY748" i="84" s="1"/>
  <c r="B748" i="84"/>
  <c r="K744" i="84"/>
  <c r="O744" i="84" s="1"/>
  <c r="J744" i="84"/>
  <c r="I744" i="84"/>
  <c r="H744" i="84"/>
  <c r="G744" i="84"/>
  <c r="AY744" i="84" s="1"/>
  <c r="B744" i="84"/>
  <c r="K740" i="84"/>
  <c r="O740" i="84" s="1"/>
  <c r="J740" i="84"/>
  <c r="I740" i="84"/>
  <c r="H740" i="84"/>
  <c r="G740" i="84"/>
  <c r="AY740" i="84" s="1"/>
  <c r="B740" i="84"/>
  <c r="K736" i="84"/>
  <c r="O736" i="84" s="1"/>
  <c r="J736" i="84"/>
  <c r="I736" i="84"/>
  <c r="H736" i="84"/>
  <c r="G736" i="84"/>
  <c r="AY736" i="84" s="1"/>
  <c r="B736" i="84"/>
  <c r="K732" i="84"/>
  <c r="O732" i="84" s="1"/>
  <c r="J732" i="84"/>
  <c r="I732" i="84"/>
  <c r="H732" i="84"/>
  <c r="G732" i="84"/>
  <c r="AY732" i="84" s="1"/>
  <c r="B732" i="84"/>
  <c r="K728" i="84"/>
  <c r="O728" i="84" s="1"/>
  <c r="J728" i="84"/>
  <c r="I728" i="84"/>
  <c r="H728" i="84"/>
  <c r="G728" i="84"/>
  <c r="AY728" i="84" s="1"/>
  <c r="B728" i="84"/>
  <c r="K724" i="84"/>
  <c r="O724" i="84" s="1"/>
  <c r="J724" i="84"/>
  <c r="I724" i="84"/>
  <c r="H724" i="84"/>
  <c r="G724" i="84"/>
  <c r="AY724" i="84" s="1"/>
  <c r="B724" i="84"/>
  <c r="K720" i="84"/>
  <c r="J720" i="84"/>
  <c r="I720" i="84"/>
  <c r="H720" i="84"/>
  <c r="G720" i="84"/>
  <c r="AY720" i="84" s="1"/>
  <c r="B720" i="84"/>
  <c r="K716" i="84"/>
  <c r="O716" i="84" s="1"/>
  <c r="J716" i="84"/>
  <c r="I716" i="84"/>
  <c r="H716" i="84"/>
  <c r="G716" i="84"/>
  <c r="AY716" i="84" s="1"/>
  <c r="B716" i="84"/>
  <c r="K712" i="84"/>
  <c r="O712" i="84" s="1"/>
  <c r="J712" i="84"/>
  <c r="I712" i="84"/>
  <c r="H712" i="84"/>
  <c r="G712" i="84"/>
  <c r="AY712" i="84" s="1"/>
  <c r="B712" i="84"/>
  <c r="K708" i="84"/>
  <c r="O708" i="84" s="1"/>
  <c r="J708" i="84"/>
  <c r="I708" i="84"/>
  <c r="H708" i="84"/>
  <c r="G708" i="84"/>
  <c r="AY708" i="84" s="1"/>
  <c r="B708" i="84"/>
  <c r="K704" i="84"/>
  <c r="O704" i="84" s="1"/>
  <c r="J704" i="84"/>
  <c r="I704" i="84"/>
  <c r="H704" i="84"/>
  <c r="G704" i="84"/>
  <c r="AY704" i="84" s="1"/>
  <c r="B704" i="84"/>
  <c r="K700" i="84"/>
  <c r="O700" i="84" s="1"/>
  <c r="J700" i="84"/>
  <c r="I700" i="84"/>
  <c r="H700" i="84"/>
  <c r="G700" i="84"/>
  <c r="AY700" i="84" s="1"/>
  <c r="B700" i="84"/>
  <c r="K696" i="84"/>
  <c r="O696" i="84" s="1"/>
  <c r="J696" i="84"/>
  <c r="I696" i="84"/>
  <c r="H696" i="84"/>
  <c r="G696" i="84"/>
  <c r="AY696" i="84" s="1"/>
  <c r="B696" i="84"/>
  <c r="K692" i="84"/>
  <c r="O692" i="84" s="1"/>
  <c r="J692" i="84"/>
  <c r="I692" i="84"/>
  <c r="H692" i="84"/>
  <c r="G692" i="84"/>
  <c r="AY692" i="84" s="1"/>
  <c r="B692" i="84"/>
  <c r="K688" i="84"/>
  <c r="O688" i="84" s="1"/>
  <c r="J688" i="84"/>
  <c r="I688" i="84"/>
  <c r="H688" i="84"/>
  <c r="G688" i="84"/>
  <c r="AY688" i="84" s="1"/>
  <c r="B688" i="84"/>
  <c r="K684" i="84"/>
  <c r="O684" i="84" s="1"/>
  <c r="J684" i="84"/>
  <c r="I684" i="84"/>
  <c r="H684" i="84"/>
  <c r="G684" i="84"/>
  <c r="AY684" i="84" s="1"/>
  <c r="B684" i="84"/>
  <c r="K680" i="84"/>
  <c r="O680" i="84" s="1"/>
  <c r="J680" i="84"/>
  <c r="I680" i="84"/>
  <c r="H680" i="84"/>
  <c r="G680" i="84"/>
  <c r="AY680" i="84" s="1"/>
  <c r="B680" i="84"/>
  <c r="K676" i="84"/>
  <c r="O676" i="84" s="1"/>
  <c r="J676" i="84"/>
  <c r="I676" i="84"/>
  <c r="H676" i="84"/>
  <c r="G676" i="84"/>
  <c r="AY676" i="84" s="1"/>
  <c r="B676" i="84"/>
  <c r="K672" i="84"/>
  <c r="O672" i="84" s="1"/>
  <c r="J672" i="84"/>
  <c r="I672" i="84"/>
  <c r="H672" i="84"/>
  <c r="G672" i="84"/>
  <c r="AY672" i="84" s="1"/>
  <c r="B672" i="84"/>
  <c r="K668" i="84"/>
  <c r="O668" i="84" s="1"/>
  <c r="J668" i="84"/>
  <c r="I668" i="84"/>
  <c r="H668" i="84"/>
  <c r="G668" i="84"/>
  <c r="AY668" i="84" s="1"/>
  <c r="B668" i="84"/>
  <c r="K664" i="84"/>
  <c r="O664" i="84" s="1"/>
  <c r="J664" i="84"/>
  <c r="I664" i="84"/>
  <c r="H664" i="84"/>
  <c r="G664" i="84"/>
  <c r="AY664" i="84" s="1"/>
  <c r="B664" i="84"/>
  <c r="K660" i="84"/>
  <c r="O660" i="84" s="1"/>
  <c r="J660" i="84"/>
  <c r="I660" i="84"/>
  <c r="H660" i="84"/>
  <c r="G660" i="84"/>
  <c r="AY660" i="84" s="1"/>
  <c r="B660" i="84"/>
  <c r="K656" i="84"/>
  <c r="O656" i="84" s="1"/>
  <c r="J656" i="84"/>
  <c r="I656" i="84"/>
  <c r="H656" i="84"/>
  <c r="G656" i="84"/>
  <c r="AY656" i="84" s="1"/>
  <c r="B656" i="84"/>
  <c r="K652" i="84"/>
  <c r="O652" i="84" s="1"/>
  <c r="J652" i="84"/>
  <c r="I652" i="84"/>
  <c r="H652" i="84"/>
  <c r="G652" i="84"/>
  <c r="AY652" i="84" s="1"/>
  <c r="B652" i="84"/>
  <c r="K648" i="84"/>
  <c r="O648" i="84" s="1"/>
  <c r="J648" i="84"/>
  <c r="I648" i="84"/>
  <c r="H648" i="84"/>
  <c r="G648" i="84"/>
  <c r="AY648" i="84" s="1"/>
  <c r="B648" i="84"/>
  <c r="K644" i="84"/>
  <c r="O644" i="84" s="1"/>
  <c r="J644" i="84"/>
  <c r="I644" i="84"/>
  <c r="H644" i="84"/>
  <c r="G644" i="84"/>
  <c r="AY644" i="84" s="1"/>
  <c r="B644" i="84"/>
  <c r="K640" i="84"/>
  <c r="O640" i="84" s="1"/>
  <c r="J640" i="84"/>
  <c r="I640" i="84"/>
  <c r="H640" i="84"/>
  <c r="G640" i="84"/>
  <c r="AY640" i="84" s="1"/>
  <c r="B640" i="84"/>
  <c r="K636" i="84"/>
  <c r="O636" i="84" s="1"/>
  <c r="J636" i="84"/>
  <c r="I636" i="84"/>
  <c r="H636" i="84"/>
  <c r="G636" i="84"/>
  <c r="AY636" i="84" s="1"/>
  <c r="B636" i="84"/>
  <c r="K632" i="84"/>
  <c r="O632" i="84" s="1"/>
  <c r="J632" i="84"/>
  <c r="I632" i="84"/>
  <c r="H632" i="84"/>
  <c r="G632" i="84"/>
  <c r="AY632" i="84" s="1"/>
  <c r="B632" i="84"/>
  <c r="K628" i="84"/>
  <c r="O628" i="84" s="1"/>
  <c r="J628" i="84"/>
  <c r="I628" i="84"/>
  <c r="H628" i="84"/>
  <c r="G628" i="84"/>
  <c r="AY628" i="84" s="1"/>
  <c r="B628" i="84"/>
  <c r="K624" i="84"/>
  <c r="O624" i="84" s="1"/>
  <c r="J624" i="84"/>
  <c r="I624" i="84"/>
  <c r="H624" i="84"/>
  <c r="G624" i="84"/>
  <c r="AY624" i="84" s="1"/>
  <c r="B624" i="84"/>
  <c r="K620" i="84"/>
  <c r="O620" i="84" s="1"/>
  <c r="J620" i="84"/>
  <c r="I620" i="84"/>
  <c r="H620" i="84"/>
  <c r="G620" i="84"/>
  <c r="AY620" i="84" s="1"/>
  <c r="B620" i="84"/>
  <c r="K616" i="84"/>
  <c r="O616" i="84" s="1"/>
  <c r="J616" i="84"/>
  <c r="I616" i="84"/>
  <c r="H616" i="84"/>
  <c r="G616" i="84"/>
  <c r="AY616" i="84" s="1"/>
  <c r="B616" i="84"/>
  <c r="K612" i="84"/>
  <c r="O612" i="84" s="1"/>
  <c r="J612" i="84"/>
  <c r="I612" i="84"/>
  <c r="H612" i="84"/>
  <c r="G612" i="84"/>
  <c r="AY612" i="84" s="1"/>
  <c r="B612" i="84"/>
  <c r="K608" i="84"/>
  <c r="O608" i="84" s="1"/>
  <c r="J608" i="84"/>
  <c r="I608" i="84"/>
  <c r="H608" i="84"/>
  <c r="G608" i="84"/>
  <c r="AY608" i="84" s="1"/>
  <c r="B608" i="84"/>
  <c r="K604" i="84"/>
  <c r="O604" i="84" s="1"/>
  <c r="J604" i="84"/>
  <c r="I604" i="84"/>
  <c r="H604" i="84"/>
  <c r="G604" i="84"/>
  <c r="AY604" i="84" s="1"/>
  <c r="B604" i="84"/>
  <c r="K600" i="84"/>
  <c r="O600" i="84" s="1"/>
  <c r="J600" i="84"/>
  <c r="I600" i="84"/>
  <c r="H600" i="84"/>
  <c r="G600" i="84"/>
  <c r="AY600" i="84" s="1"/>
  <c r="B600" i="84"/>
  <c r="K596" i="84"/>
  <c r="O596" i="84" s="1"/>
  <c r="J596" i="84"/>
  <c r="I596" i="84"/>
  <c r="H596" i="84"/>
  <c r="G596" i="84"/>
  <c r="AY596" i="84" s="1"/>
  <c r="B596" i="84"/>
  <c r="K592" i="84"/>
  <c r="J592" i="84"/>
  <c r="I592" i="84"/>
  <c r="H592" i="84"/>
  <c r="G592" i="84"/>
  <c r="AY592" i="84" s="1"/>
  <c r="B592" i="84"/>
  <c r="K588" i="84"/>
  <c r="O588" i="84" s="1"/>
  <c r="J588" i="84"/>
  <c r="I588" i="84"/>
  <c r="H588" i="84"/>
  <c r="G588" i="84"/>
  <c r="AY588" i="84" s="1"/>
  <c r="B588" i="84"/>
  <c r="K584" i="84"/>
  <c r="O584" i="84" s="1"/>
  <c r="J584" i="84"/>
  <c r="I584" i="84"/>
  <c r="H584" i="84"/>
  <c r="G584" i="84"/>
  <c r="AY584" i="84" s="1"/>
  <c r="B584" i="84"/>
  <c r="K580" i="84"/>
  <c r="O580" i="84" s="1"/>
  <c r="J580" i="84"/>
  <c r="I580" i="84"/>
  <c r="H580" i="84"/>
  <c r="G580" i="84"/>
  <c r="AY580" i="84" s="1"/>
  <c r="B580" i="84"/>
  <c r="K576" i="84"/>
  <c r="O576" i="84" s="1"/>
  <c r="J576" i="84"/>
  <c r="I576" i="84"/>
  <c r="H576" i="84"/>
  <c r="G576" i="84"/>
  <c r="AY576" i="84" s="1"/>
  <c r="B576" i="84"/>
  <c r="K572" i="84"/>
  <c r="O572" i="84" s="1"/>
  <c r="J572" i="84"/>
  <c r="I572" i="84"/>
  <c r="H572" i="84"/>
  <c r="G572" i="84"/>
  <c r="AY572" i="84" s="1"/>
  <c r="B572" i="84"/>
  <c r="K568" i="84"/>
  <c r="O568" i="84" s="1"/>
  <c r="J568" i="84"/>
  <c r="I568" i="84"/>
  <c r="H568" i="84"/>
  <c r="G568" i="84"/>
  <c r="AY568" i="84" s="1"/>
  <c r="B568" i="84"/>
  <c r="K564" i="84"/>
  <c r="O564" i="84" s="1"/>
  <c r="J564" i="84"/>
  <c r="I564" i="84"/>
  <c r="H564" i="84"/>
  <c r="G564" i="84"/>
  <c r="AY564" i="84" s="1"/>
  <c r="B564" i="84"/>
  <c r="K560" i="84"/>
  <c r="O560" i="84" s="1"/>
  <c r="J560" i="84"/>
  <c r="I560" i="84"/>
  <c r="H560" i="84"/>
  <c r="G560" i="84"/>
  <c r="AY560" i="84" s="1"/>
  <c r="B560" i="84"/>
  <c r="K556" i="84"/>
  <c r="O556" i="84" s="1"/>
  <c r="J556" i="84"/>
  <c r="I556" i="84"/>
  <c r="H556" i="84"/>
  <c r="G556" i="84"/>
  <c r="AY556" i="84" s="1"/>
  <c r="B556" i="84"/>
  <c r="K552" i="84"/>
  <c r="O552" i="84" s="1"/>
  <c r="J552" i="84"/>
  <c r="I552" i="84"/>
  <c r="H552" i="84"/>
  <c r="G552" i="84"/>
  <c r="AY552" i="84" s="1"/>
  <c r="B552" i="84"/>
  <c r="K548" i="84"/>
  <c r="O548" i="84" s="1"/>
  <c r="J548" i="84"/>
  <c r="I548" i="84"/>
  <c r="H548" i="84"/>
  <c r="G548" i="84"/>
  <c r="AY548" i="84" s="1"/>
  <c r="B548" i="84"/>
  <c r="K544" i="84"/>
  <c r="O544" i="84" s="1"/>
  <c r="J544" i="84"/>
  <c r="I544" i="84"/>
  <c r="H544" i="84"/>
  <c r="G544" i="84"/>
  <c r="AY544" i="84" s="1"/>
  <c r="B544" i="84"/>
  <c r="K540" i="84"/>
  <c r="O540" i="84" s="1"/>
  <c r="J540" i="84"/>
  <c r="I540" i="84"/>
  <c r="H540" i="84"/>
  <c r="G540" i="84"/>
  <c r="AY540" i="84" s="1"/>
  <c r="B540" i="84"/>
  <c r="K536" i="84"/>
  <c r="O536" i="84" s="1"/>
  <c r="J536" i="84"/>
  <c r="I536" i="84"/>
  <c r="H536" i="84"/>
  <c r="G536" i="84"/>
  <c r="AY536" i="84" s="1"/>
  <c r="B536" i="84"/>
  <c r="K532" i="84"/>
  <c r="O532" i="84" s="1"/>
  <c r="J532" i="84"/>
  <c r="I532" i="84"/>
  <c r="H532" i="84"/>
  <c r="G532" i="84"/>
  <c r="AY532" i="84" s="1"/>
  <c r="B532" i="84"/>
  <c r="K528" i="84"/>
  <c r="O528" i="84" s="1"/>
  <c r="J528" i="84"/>
  <c r="I528" i="84"/>
  <c r="H528" i="84"/>
  <c r="G528" i="84"/>
  <c r="AY528" i="84" s="1"/>
  <c r="B528" i="84"/>
  <c r="K524" i="84"/>
  <c r="O524" i="84" s="1"/>
  <c r="J524" i="84"/>
  <c r="I524" i="84"/>
  <c r="H524" i="84"/>
  <c r="G524" i="84"/>
  <c r="AY524" i="84" s="1"/>
  <c r="B524" i="84"/>
  <c r="K520" i="84"/>
  <c r="O520" i="84" s="1"/>
  <c r="J520" i="84"/>
  <c r="I520" i="84"/>
  <c r="H520" i="84"/>
  <c r="G520" i="84"/>
  <c r="AY520" i="84" s="1"/>
  <c r="B520" i="84"/>
  <c r="K516" i="84"/>
  <c r="O516" i="84" s="1"/>
  <c r="J516" i="84"/>
  <c r="I516" i="84"/>
  <c r="H516" i="84"/>
  <c r="G516" i="84"/>
  <c r="AY516" i="84" s="1"/>
  <c r="B516" i="84"/>
  <c r="K512" i="84"/>
  <c r="O512" i="84" s="1"/>
  <c r="J512" i="84"/>
  <c r="I512" i="84"/>
  <c r="H512" i="84"/>
  <c r="G512" i="84"/>
  <c r="AY512" i="84" s="1"/>
  <c r="B512" i="84"/>
  <c r="K508" i="84"/>
  <c r="O508" i="84" s="1"/>
  <c r="J508" i="84"/>
  <c r="I508" i="84"/>
  <c r="H508" i="84"/>
  <c r="G508" i="84"/>
  <c r="AY508" i="84" s="1"/>
  <c r="B508" i="84"/>
  <c r="K504" i="84"/>
  <c r="O504" i="84" s="1"/>
  <c r="J504" i="84"/>
  <c r="I504" i="84"/>
  <c r="H504" i="84"/>
  <c r="G504" i="84"/>
  <c r="AY504" i="84" s="1"/>
  <c r="B504" i="84"/>
  <c r="K500" i="84"/>
  <c r="O500" i="84" s="1"/>
  <c r="J500" i="84"/>
  <c r="I500" i="84"/>
  <c r="H500" i="84"/>
  <c r="G500" i="84"/>
  <c r="AY500" i="84" s="1"/>
  <c r="B500" i="84"/>
  <c r="K496" i="84"/>
  <c r="J496" i="84"/>
  <c r="I496" i="84"/>
  <c r="H496" i="84"/>
  <c r="G496" i="84"/>
  <c r="AY496" i="84" s="1"/>
  <c r="B496" i="84"/>
  <c r="K492" i="84"/>
  <c r="O492" i="84" s="1"/>
  <c r="J492" i="84"/>
  <c r="I492" i="84"/>
  <c r="H492" i="84"/>
  <c r="G492" i="84"/>
  <c r="AY492" i="84" s="1"/>
  <c r="B492" i="84"/>
  <c r="K488" i="84"/>
  <c r="O488" i="84" s="1"/>
  <c r="J488" i="84"/>
  <c r="I488" i="84"/>
  <c r="H488" i="84"/>
  <c r="G488" i="84"/>
  <c r="AY488" i="84" s="1"/>
  <c r="B488" i="84"/>
  <c r="K484" i="84"/>
  <c r="O484" i="84" s="1"/>
  <c r="J484" i="84"/>
  <c r="I484" i="84"/>
  <c r="H484" i="84"/>
  <c r="G484" i="84"/>
  <c r="AY484" i="84" s="1"/>
  <c r="B484" i="84"/>
  <c r="K480" i="84"/>
  <c r="O480" i="84" s="1"/>
  <c r="J480" i="84"/>
  <c r="I480" i="84"/>
  <c r="H480" i="84"/>
  <c r="G480" i="84"/>
  <c r="AY480" i="84" s="1"/>
  <c r="B480" i="84"/>
  <c r="K476" i="84"/>
  <c r="O476" i="84" s="1"/>
  <c r="J476" i="84"/>
  <c r="I476" i="84"/>
  <c r="H476" i="84"/>
  <c r="G476" i="84"/>
  <c r="AY476" i="84" s="1"/>
  <c r="B476" i="84"/>
  <c r="K472" i="84"/>
  <c r="O472" i="84" s="1"/>
  <c r="J472" i="84"/>
  <c r="I472" i="84"/>
  <c r="H472" i="84"/>
  <c r="G472" i="84"/>
  <c r="AY472" i="84" s="1"/>
  <c r="B472" i="84"/>
  <c r="K468" i="84"/>
  <c r="O468" i="84" s="1"/>
  <c r="J468" i="84"/>
  <c r="I468" i="84"/>
  <c r="H468" i="84"/>
  <c r="G468" i="84"/>
  <c r="AY468" i="84" s="1"/>
  <c r="B468" i="84"/>
  <c r="K464" i="84"/>
  <c r="J464" i="84"/>
  <c r="I464" i="84"/>
  <c r="H464" i="84"/>
  <c r="G464" i="84"/>
  <c r="AY464" i="84" s="1"/>
  <c r="B464" i="84"/>
  <c r="K460" i="84"/>
  <c r="O460" i="84" s="1"/>
  <c r="J460" i="84"/>
  <c r="I460" i="84"/>
  <c r="H460" i="84"/>
  <c r="G460" i="84"/>
  <c r="AY460" i="84" s="1"/>
  <c r="B460" i="84"/>
  <c r="K456" i="84"/>
  <c r="O456" i="84" s="1"/>
  <c r="J456" i="84"/>
  <c r="I456" i="84"/>
  <c r="H456" i="84"/>
  <c r="G456" i="84"/>
  <c r="AY456" i="84" s="1"/>
  <c r="B456" i="84"/>
  <c r="K452" i="84"/>
  <c r="O452" i="84" s="1"/>
  <c r="J452" i="84"/>
  <c r="I452" i="84"/>
  <c r="H452" i="84"/>
  <c r="G452" i="84"/>
  <c r="AY452" i="84" s="1"/>
  <c r="B452" i="84"/>
  <c r="K448" i="84"/>
  <c r="O448" i="84" s="1"/>
  <c r="J448" i="84"/>
  <c r="I448" i="84"/>
  <c r="H448" i="84"/>
  <c r="G448" i="84"/>
  <c r="AY448" i="84" s="1"/>
  <c r="B448" i="84"/>
  <c r="K440" i="84"/>
  <c r="O440" i="84" s="1"/>
  <c r="J440" i="84"/>
  <c r="I440" i="84"/>
  <c r="H440" i="84"/>
  <c r="G440" i="84"/>
  <c r="AY440" i="84" s="1"/>
  <c r="B440" i="84"/>
  <c r="K436" i="84"/>
  <c r="O436" i="84" s="1"/>
  <c r="J436" i="84"/>
  <c r="I436" i="84"/>
  <c r="H436" i="84"/>
  <c r="G436" i="84"/>
  <c r="AY436" i="84" s="1"/>
  <c r="B436" i="84"/>
  <c r="K432" i="84"/>
  <c r="O432" i="84" s="1"/>
  <c r="J432" i="84"/>
  <c r="I432" i="84"/>
  <c r="H432" i="84"/>
  <c r="G432" i="84"/>
  <c r="AY432" i="84" s="1"/>
  <c r="B432" i="84"/>
  <c r="B408" i="84"/>
  <c r="K428" i="84"/>
  <c r="J428" i="84"/>
  <c r="I428" i="84"/>
  <c r="H428" i="84"/>
  <c r="G428" i="84"/>
  <c r="AY428" i="84" s="1"/>
  <c r="B428" i="84"/>
  <c r="K424" i="84"/>
  <c r="J424" i="84"/>
  <c r="I424" i="84"/>
  <c r="H424" i="84"/>
  <c r="G424" i="84"/>
  <c r="AY424" i="84" s="1"/>
  <c r="B424" i="84"/>
  <c r="K420" i="84"/>
  <c r="J420" i="84"/>
  <c r="I420" i="84"/>
  <c r="H420" i="84"/>
  <c r="G420" i="84"/>
  <c r="AY420" i="84" s="1"/>
  <c r="B420" i="84"/>
  <c r="K416" i="84"/>
  <c r="J416" i="84"/>
  <c r="I416" i="84"/>
  <c r="H416" i="84"/>
  <c r="G416" i="84"/>
  <c r="AY416" i="84" s="1"/>
  <c r="B416" i="84"/>
  <c r="K412" i="84"/>
  <c r="J412" i="84"/>
  <c r="I412" i="84"/>
  <c r="H412" i="84"/>
  <c r="G412" i="84"/>
  <c r="AY412" i="84" s="1"/>
  <c r="B412" i="84"/>
  <c r="K444" i="84"/>
  <c r="J444" i="84"/>
  <c r="I444" i="84"/>
  <c r="H444" i="84"/>
  <c r="G444" i="84"/>
  <c r="AY444" i="84" s="1"/>
  <c r="B444" i="84"/>
  <c r="O1992" i="84"/>
  <c r="O1976" i="84"/>
  <c r="O1956" i="84"/>
  <c r="O1940" i="84"/>
  <c r="O1920" i="84"/>
  <c r="O1900" i="84"/>
  <c r="O1884" i="84"/>
  <c r="O1864" i="84"/>
  <c r="O1848" i="84"/>
  <c r="O1828" i="84"/>
  <c r="O1812" i="84"/>
  <c r="O1792" i="84"/>
  <c r="O1772" i="84"/>
  <c r="O1756" i="84"/>
  <c r="O1736" i="84"/>
  <c r="O1720" i="84"/>
  <c r="O1700" i="84"/>
  <c r="O1684" i="84"/>
  <c r="O1664" i="84"/>
  <c r="O1644" i="84"/>
  <c r="O1628" i="84"/>
  <c r="O1608" i="84"/>
  <c r="O1592" i="84"/>
  <c r="O1572" i="84"/>
  <c r="O1556" i="84"/>
  <c r="O1536" i="84"/>
  <c r="O1516" i="84"/>
  <c r="O1500" i="84"/>
  <c r="O1480" i="84"/>
  <c r="O1444" i="84"/>
  <c r="O1408" i="84"/>
  <c r="O1372" i="84"/>
  <c r="O1336" i="84"/>
  <c r="O1260" i="84"/>
  <c r="O1188" i="84"/>
  <c r="O1116" i="84"/>
  <c r="O1044" i="84"/>
  <c r="O748" i="84"/>
  <c r="AG474" i="79" l="1"/>
  <c r="AG376" i="79"/>
  <c r="AG228" i="79"/>
  <c r="AG165" i="79"/>
  <c r="AG160" i="79"/>
  <c r="AG458" i="79"/>
  <c r="AG360" i="79"/>
  <c r="AG313" i="79"/>
  <c r="AG252" i="79"/>
  <c r="AG247" i="79"/>
  <c r="AG193" i="79"/>
  <c r="AG186" i="79"/>
  <c r="AG181" i="79"/>
  <c r="AG176" i="79"/>
  <c r="AG139" i="79"/>
  <c r="AG133" i="79"/>
  <c r="AG111" i="79"/>
  <c r="AG477" i="79"/>
  <c r="AG466" i="79"/>
  <c r="AG450" i="79"/>
  <c r="AG443" i="79"/>
  <c r="AG442" i="79"/>
  <c r="AG437" i="79"/>
  <c r="AG351" i="79"/>
  <c r="AG338" i="79"/>
  <c r="AG306" i="79"/>
  <c r="AG277" i="79"/>
  <c r="AG240" i="79"/>
  <c r="AG212" i="79"/>
  <c r="AG171" i="79"/>
  <c r="AG151" i="79"/>
  <c r="L149" i="79"/>
  <c r="AG143" i="79"/>
  <c r="L139" i="79"/>
  <c r="AG127" i="79"/>
  <c r="L111" i="79"/>
  <c r="AG509" i="79"/>
  <c r="AG505" i="79"/>
  <c r="AG499" i="79"/>
  <c r="L477" i="79"/>
  <c r="AG475" i="79"/>
  <c r="L474" i="79"/>
  <c r="AG469" i="79"/>
  <c r="L466" i="79"/>
  <c r="AG459" i="79"/>
  <c r="L458" i="79"/>
  <c r="AG453" i="79"/>
  <c r="AG451" i="79"/>
  <c r="L450" i="79"/>
  <c r="AG417" i="79"/>
  <c r="AG409" i="79"/>
  <c r="AG403" i="79"/>
  <c r="AG400" i="79"/>
  <c r="AG399" i="79"/>
  <c r="AG394" i="79"/>
  <c r="AG389" i="79"/>
  <c r="AG388" i="79"/>
  <c r="AG381" i="79"/>
  <c r="AG373" i="79"/>
  <c r="AG365" i="79"/>
  <c r="L351" i="79"/>
  <c r="AG349" i="79"/>
  <c r="L346" i="79"/>
  <c r="AG343" i="79"/>
  <c r="L338" i="79"/>
  <c r="AG336" i="79"/>
  <c r="AG332" i="79"/>
  <c r="AG309" i="79"/>
  <c r="L306" i="79"/>
  <c r="AG293" i="79"/>
  <c r="AG290" i="79"/>
  <c r="L277" i="79"/>
  <c r="AG264" i="79"/>
  <c r="AG260" i="79"/>
  <c r="L252" i="79"/>
  <c r="AG241" i="79"/>
  <c r="L240" i="79"/>
  <c r="AG237" i="79"/>
  <c r="L228" i="79"/>
  <c r="L212" i="79"/>
  <c r="L193" i="79"/>
  <c r="AI176" i="79"/>
  <c r="AG175" i="79"/>
  <c r="AI174" i="79"/>
  <c r="AG173" i="79"/>
  <c r="AI171" i="79"/>
  <c r="AI170" i="79"/>
  <c r="AG168" i="79"/>
  <c r="AG167" i="79"/>
  <c r="AI166" i="79"/>
  <c r="AI165" i="79"/>
  <c r="AI164" i="79"/>
  <c r="AI160" i="79"/>
  <c r="AI159" i="79"/>
  <c r="AG157" i="79"/>
  <c r="AG155" i="79"/>
  <c r="AI153" i="79"/>
  <c r="AI151" i="79"/>
  <c r="AI149" i="79"/>
  <c r="AI148" i="79"/>
  <c r="AG147" i="79"/>
  <c r="AI145" i="79"/>
  <c r="AI143" i="79"/>
  <c r="AI141" i="79"/>
  <c r="AI140" i="79"/>
  <c r="AI139" i="79"/>
  <c r="AI138" i="79"/>
  <c r="AI137" i="79"/>
  <c r="AG136" i="79"/>
  <c r="AG135" i="79"/>
  <c r="AI134" i="79"/>
  <c r="AI133" i="79"/>
  <c r="AI132" i="79"/>
  <c r="AI129" i="79"/>
  <c r="AG128" i="79"/>
  <c r="AI127" i="79"/>
  <c r="AI125" i="79"/>
  <c r="AI124" i="79"/>
  <c r="AG123" i="79"/>
  <c r="AI121" i="79"/>
  <c r="AI120" i="79"/>
  <c r="AG119" i="79"/>
  <c r="AI118" i="79"/>
  <c r="AG115" i="79"/>
  <c r="AI111" i="79"/>
  <c r="AI510" i="79"/>
  <c r="AI509" i="79"/>
  <c r="AI508" i="79"/>
  <c r="AG507" i="79"/>
  <c r="AI505" i="79"/>
  <c r="AI503" i="79"/>
  <c r="AG501" i="79"/>
  <c r="AI499" i="79"/>
  <c r="AI497" i="79"/>
  <c r="AI491" i="79"/>
  <c r="AI489" i="79"/>
  <c r="AG485" i="79"/>
  <c r="AI483" i="79"/>
  <c r="AI481" i="79"/>
  <c r="AI477" i="79"/>
  <c r="AI476" i="79"/>
  <c r="AI475" i="79"/>
  <c r="AI474" i="79"/>
  <c r="AI472" i="79"/>
  <c r="AI469" i="79"/>
  <c r="AI468" i="79"/>
  <c r="AI467" i="79"/>
  <c r="AI466" i="79"/>
  <c r="AI464" i="79"/>
  <c r="AG461" i="79"/>
  <c r="AI459" i="79"/>
  <c r="AI458" i="79"/>
  <c r="AI456" i="79"/>
  <c r="AI453" i="79"/>
  <c r="AI452" i="79"/>
  <c r="AI451" i="79"/>
  <c r="AI450" i="79"/>
  <c r="AI448" i="79"/>
  <c r="AI447" i="79"/>
  <c r="AI446" i="79"/>
  <c r="AI445" i="79"/>
  <c r="AI444" i="79"/>
  <c r="AI443" i="79"/>
  <c r="AI442" i="79"/>
  <c r="AI440" i="79"/>
  <c r="AI439" i="79"/>
  <c r="AI438" i="79"/>
  <c r="AI437" i="79"/>
  <c r="AI436" i="79"/>
  <c r="AG435" i="79"/>
  <c r="AI434" i="79"/>
  <c r="AI432" i="79"/>
  <c r="AI431" i="79"/>
  <c r="AI430" i="79"/>
  <c r="AI429" i="79"/>
  <c r="AI428" i="79"/>
  <c r="AI426" i="79"/>
  <c r="AI424" i="79"/>
  <c r="AI423" i="79"/>
  <c r="AI422" i="79"/>
  <c r="AI421" i="79"/>
  <c r="AI420" i="79"/>
  <c r="AI418" i="79"/>
  <c r="AI417" i="79"/>
  <c r="AG413" i="79"/>
  <c r="AI411" i="79"/>
  <c r="AI409" i="79"/>
  <c r="AG405" i="79"/>
  <c r="AI403" i="79"/>
  <c r="AG402" i="79"/>
  <c r="AI400" i="79"/>
  <c r="AI399" i="79"/>
  <c r="AI398" i="79"/>
  <c r="AG397" i="79"/>
  <c r="AG396" i="79"/>
  <c r="AI395" i="79"/>
  <c r="AI394" i="79"/>
  <c r="AI393" i="79"/>
  <c r="AG392" i="79"/>
  <c r="AG391" i="79"/>
  <c r="AI389" i="79"/>
  <c r="AI388" i="79"/>
  <c r="AI386" i="79"/>
  <c r="AI385" i="79"/>
  <c r="AG383" i="79"/>
  <c r="AI381" i="79"/>
  <c r="AI380" i="79"/>
  <c r="AG378" i="79"/>
  <c r="AI376" i="79"/>
  <c r="AG375" i="79"/>
  <c r="AI373" i="79"/>
  <c r="AG372" i="79"/>
  <c r="AI371" i="79"/>
  <c r="AI368" i="79"/>
  <c r="AG367" i="79"/>
  <c r="AI365" i="79"/>
  <c r="AI364" i="79"/>
  <c r="AG362" i="79"/>
  <c r="AI360" i="79"/>
  <c r="AG359" i="79"/>
  <c r="AI358" i="79"/>
  <c r="AG356" i="79"/>
  <c r="AI355" i="79"/>
  <c r="AG354" i="79"/>
  <c r="AI352" i="79"/>
  <c r="AI351" i="79"/>
  <c r="AI350" i="79"/>
  <c r="AI349" i="79"/>
  <c r="AI348" i="79"/>
  <c r="AI347" i="79"/>
  <c r="AI346" i="79"/>
  <c r="AI345" i="79"/>
  <c r="AI343" i="79"/>
  <c r="AI342" i="79"/>
  <c r="AG341" i="79"/>
  <c r="AI339" i="79"/>
  <c r="AI338" i="79"/>
  <c r="AI337" i="79"/>
  <c r="AI336" i="79"/>
  <c r="AI333" i="79"/>
  <c r="AI332" i="79"/>
  <c r="AI331" i="79"/>
  <c r="AI330" i="79"/>
  <c r="AI329" i="79"/>
  <c r="AI327" i="79"/>
  <c r="AI326" i="79"/>
  <c r="AI323" i="79"/>
  <c r="AI322" i="79"/>
  <c r="AI321" i="79"/>
  <c r="AG317" i="79"/>
  <c r="AI315" i="79"/>
  <c r="AI314" i="79"/>
  <c r="AI313" i="79"/>
  <c r="AI310" i="79"/>
  <c r="AI309" i="79"/>
  <c r="AI308" i="79"/>
  <c r="AI306" i="79"/>
  <c r="AI305" i="79"/>
  <c r="AI302" i="79"/>
  <c r="AI299" i="79"/>
  <c r="AI298" i="79"/>
  <c r="AI297" i="79"/>
  <c r="AI294" i="79"/>
  <c r="AI293" i="79"/>
  <c r="AI292" i="79"/>
  <c r="AI290" i="79"/>
  <c r="AI289" i="79"/>
  <c r="AI285" i="79"/>
  <c r="AI284" i="79"/>
  <c r="AG282" i="79"/>
  <c r="AG280" i="79"/>
  <c r="AI278" i="79"/>
  <c r="AI277" i="79"/>
  <c r="AI276" i="79"/>
  <c r="AI272" i="79"/>
  <c r="AI271" i="79"/>
  <c r="AI270" i="79"/>
  <c r="AI267" i="79"/>
  <c r="AI266" i="79"/>
  <c r="AI265" i="79"/>
  <c r="AI264" i="79"/>
  <c r="AI263" i="79"/>
  <c r="AI261" i="79"/>
  <c r="AI260" i="79"/>
  <c r="AI259" i="79"/>
  <c r="AG258" i="79"/>
  <c r="AI256" i="79"/>
  <c r="AI255" i="79"/>
  <c r="AI254" i="79"/>
  <c r="AI252" i="79"/>
  <c r="AI250" i="79"/>
  <c r="AI249" i="79"/>
  <c r="AI247" i="79"/>
  <c r="AI246" i="79"/>
  <c r="AG245" i="79"/>
  <c r="AI241" i="79"/>
  <c r="AI240" i="79"/>
  <c r="AI239" i="79"/>
  <c r="AI238" i="79"/>
  <c r="AI237" i="79"/>
  <c r="AI236" i="79"/>
  <c r="AI235" i="79"/>
  <c r="AI232" i="79"/>
  <c r="AI230" i="79"/>
  <c r="AI228" i="79"/>
  <c r="AI227" i="79"/>
  <c r="AI226" i="79"/>
  <c r="AI225" i="79"/>
  <c r="AI223" i="79"/>
  <c r="AG221" i="79"/>
  <c r="AI216" i="79"/>
  <c r="AI214" i="79"/>
  <c r="AI212" i="79"/>
  <c r="AI211" i="79"/>
  <c r="AI175" i="79"/>
  <c r="AI173" i="79"/>
  <c r="AI172" i="79"/>
  <c r="AI169" i="79"/>
  <c r="AI168" i="79"/>
  <c r="AI167" i="79"/>
  <c r="AI163" i="79"/>
  <c r="AI162" i="79"/>
  <c r="AI161" i="79"/>
  <c r="AI158" i="79"/>
  <c r="AI157" i="79"/>
  <c r="AI156" i="79"/>
  <c r="AI155" i="79"/>
  <c r="AI154" i="79"/>
  <c r="AI152" i="79"/>
  <c r="AI150" i="79"/>
  <c r="AI147" i="79"/>
  <c r="AI146" i="79"/>
  <c r="AI144" i="79"/>
  <c r="AI142" i="79"/>
  <c r="AI136" i="79"/>
  <c r="AI135" i="79"/>
  <c r="AI131" i="79"/>
  <c r="AI130" i="79"/>
  <c r="AI128" i="79"/>
  <c r="AI126" i="79"/>
  <c r="AI123" i="79"/>
  <c r="AI122" i="79"/>
  <c r="AI119" i="79"/>
  <c r="AI117" i="79"/>
  <c r="AI116" i="79"/>
  <c r="AI115" i="79"/>
  <c r="AI114" i="79"/>
  <c r="AI113" i="79"/>
  <c r="AI112" i="79"/>
  <c r="AI507" i="79"/>
  <c r="AI506" i="79"/>
  <c r="AI504" i="79"/>
  <c r="AI502" i="79"/>
  <c r="AI501" i="79"/>
  <c r="AI500" i="79"/>
  <c r="AI498" i="79"/>
  <c r="AI496" i="79"/>
  <c r="AI495" i="79"/>
  <c r="AI494" i="79"/>
  <c r="AI493" i="79"/>
  <c r="AI492" i="79"/>
  <c r="AI490" i="79"/>
  <c r="AI488" i="79"/>
  <c r="AI487" i="79"/>
  <c r="AI486" i="79"/>
  <c r="AI485" i="79"/>
  <c r="AI484" i="79"/>
  <c r="AI482" i="79"/>
  <c r="AI480" i="79"/>
  <c r="AI479" i="79"/>
  <c r="AI478" i="79"/>
  <c r="AI473" i="79"/>
  <c r="AI471" i="79"/>
  <c r="AI470" i="79"/>
  <c r="AI465" i="79"/>
  <c r="AI463" i="79"/>
  <c r="AI462" i="79"/>
  <c r="AI461" i="79"/>
  <c r="AI460" i="79"/>
  <c r="AI457" i="79"/>
  <c r="AI455" i="79"/>
  <c r="AI454" i="79"/>
  <c r="AI449" i="79"/>
  <c r="AI441" i="79"/>
  <c r="AI435" i="79"/>
  <c r="AI433" i="79"/>
  <c r="AI427" i="79"/>
  <c r="AI425" i="79"/>
  <c r="AI419" i="79"/>
  <c r="AI416" i="79"/>
  <c r="AI415" i="79"/>
  <c r="AI414" i="79"/>
  <c r="AI413" i="79"/>
  <c r="AI412" i="79"/>
  <c r="AI410" i="79"/>
  <c r="AI408" i="79"/>
  <c r="AI407" i="79"/>
  <c r="AI406" i="79"/>
  <c r="AI405" i="79"/>
  <c r="AI404" i="79"/>
  <c r="AI402" i="79"/>
  <c r="AI401" i="79"/>
  <c r="AI397" i="79"/>
  <c r="AI396" i="79"/>
  <c r="AI392" i="79"/>
  <c r="AI391" i="79"/>
  <c r="AI390" i="79"/>
  <c r="AI387" i="79"/>
  <c r="AI384" i="79"/>
  <c r="AI383" i="79"/>
  <c r="AI382" i="79"/>
  <c r="AI379" i="79"/>
  <c r="AI378" i="79"/>
  <c r="AI377" i="79"/>
  <c r="AI375" i="79"/>
  <c r="AI374" i="79"/>
  <c r="AI372" i="79"/>
  <c r="AI370" i="79"/>
  <c r="AI369" i="79"/>
  <c r="AI367" i="79"/>
  <c r="AI366" i="79"/>
  <c r="AI363" i="79"/>
  <c r="AI362" i="79"/>
  <c r="AI361" i="79"/>
  <c r="AI359" i="79"/>
  <c r="AI357" i="79"/>
  <c r="AI356" i="79"/>
  <c r="AI354" i="79"/>
  <c r="AI353" i="79"/>
  <c r="AI344" i="79"/>
  <c r="AI341" i="79"/>
  <c r="AI340" i="79"/>
  <c r="AI335" i="79"/>
  <c r="AI334" i="79"/>
  <c r="AI328" i="79"/>
  <c r="AI325" i="79"/>
  <c r="AI324" i="79"/>
  <c r="AI320" i="79"/>
  <c r="AI319" i="79"/>
  <c r="AI318" i="79"/>
  <c r="AI317" i="79"/>
  <c r="AI316" i="79"/>
  <c r="AI312" i="79"/>
  <c r="AI311" i="79"/>
  <c r="AI307" i="79"/>
  <c r="AI304" i="79"/>
  <c r="AI303" i="79"/>
  <c r="AI301" i="79"/>
  <c r="AI300" i="79"/>
  <c r="AI296" i="79"/>
  <c r="AI295" i="79"/>
  <c r="AI291" i="79"/>
  <c r="AI288" i="79"/>
  <c r="AI287" i="79"/>
  <c r="AI286" i="79"/>
  <c r="AI283" i="79"/>
  <c r="AI282" i="79"/>
  <c r="AI281" i="79"/>
  <c r="AI280" i="79"/>
  <c r="AI279" i="79"/>
  <c r="AI275" i="79"/>
  <c r="AI274" i="79"/>
  <c r="AI273" i="79"/>
  <c r="AI269" i="79"/>
  <c r="AI268" i="79"/>
  <c r="AI262" i="79"/>
  <c r="AI258" i="79"/>
  <c r="AI257" i="79"/>
  <c r="AI253" i="79"/>
  <c r="AI251" i="79"/>
  <c r="AI248" i="79"/>
  <c r="AI245" i="79"/>
  <c r="AI244" i="79"/>
  <c r="AI243" i="79"/>
  <c r="AI242" i="79"/>
  <c r="AI234" i="79"/>
  <c r="AI233" i="79"/>
  <c r="AI231" i="79"/>
  <c r="AI229" i="79"/>
  <c r="AI224" i="79"/>
  <c r="AI222" i="79"/>
  <c r="AI221" i="79"/>
  <c r="AI220" i="79"/>
  <c r="AI219" i="79"/>
  <c r="AI218" i="79"/>
  <c r="AI217" i="79"/>
  <c r="AI215" i="79"/>
  <c r="AI213" i="79"/>
  <c r="AI208" i="79"/>
  <c r="AI206" i="79"/>
  <c r="AI202" i="79"/>
  <c r="AI201" i="79"/>
  <c r="AI199" i="79"/>
  <c r="AI197" i="79"/>
  <c r="AI196" i="79"/>
  <c r="AI195" i="79"/>
  <c r="AI194" i="79"/>
  <c r="AI192" i="79"/>
  <c r="AI190" i="79"/>
  <c r="AI184" i="79"/>
  <c r="AI182" i="79"/>
  <c r="AI177" i="79"/>
  <c r="AI210" i="79"/>
  <c r="AI209" i="79"/>
  <c r="AI207" i="79"/>
  <c r="AI205" i="79"/>
  <c r="AI204" i="79"/>
  <c r="AI203" i="79"/>
  <c r="AG202" i="79"/>
  <c r="AI200" i="79"/>
  <c r="AI198" i="79"/>
  <c r="AG196" i="79"/>
  <c r="AI193" i="79"/>
  <c r="AI191" i="79"/>
  <c r="AI189" i="79"/>
  <c r="AI188" i="79"/>
  <c r="AI187" i="79"/>
  <c r="AI186" i="79"/>
  <c r="AI185" i="79"/>
  <c r="AG184" i="79"/>
  <c r="AI183" i="79"/>
  <c r="AI181" i="79"/>
  <c r="AI180" i="79"/>
  <c r="AI179" i="79"/>
  <c r="AI178" i="79"/>
  <c r="AG177" i="79"/>
  <c r="L147" i="79"/>
  <c r="L509" i="79"/>
  <c r="L507" i="79"/>
  <c r="L505" i="79"/>
  <c r="L501" i="79"/>
  <c r="L499" i="79"/>
  <c r="L485" i="79"/>
  <c r="L443" i="79"/>
  <c r="L435" i="79"/>
  <c r="L409" i="79"/>
  <c r="L405" i="79"/>
  <c r="L403" i="79"/>
  <c r="L402" i="79"/>
  <c r="L399" i="79"/>
  <c r="L396" i="79"/>
  <c r="L394" i="79"/>
  <c r="L391" i="79"/>
  <c r="L388" i="79"/>
  <c r="L383" i="79"/>
  <c r="L381" i="79"/>
  <c r="L341" i="79"/>
  <c r="L332" i="79"/>
  <c r="L290" i="79"/>
  <c r="L196" i="79"/>
  <c r="L186" i="79"/>
  <c r="L184" i="79"/>
  <c r="L181" i="79"/>
  <c r="AG503" i="79"/>
  <c r="AG345" i="79"/>
  <c r="AG339" i="79"/>
  <c r="AG292" i="79"/>
  <c r="AG256" i="79"/>
  <c r="L136" i="79"/>
  <c r="L365" i="79"/>
  <c r="L356" i="79"/>
  <c r="L313" i="79"/>
  <c r="L260" i="79"/>
  <c r="L258" i="79"/>
  <c r="L247" i="79"/>
  <c r="L245" i="79"/>
  <c r="AG347" i="79"/>
  <c r="AG319" i="79"/>
  <c r="AG298" i="79"/>
  <c r="AG272" i="79"/>
  <c r="AG220" i="79"/>
  <c r="AG198" i="79"/>
  <c r="AG159" i="79"/>
  <c r="L159" i="79"/>
  <c r="AG144" i="79"/>
  <c r="L144" i="79"/>
  <c r="AG120" i="79"/>
  <c r="L120" i="79"/>
  <c r="AG497" i="79"/>
  <c r="L497" i="79"/>
  <c r="AG482" i="79"/>
  <c r="L482" i="79"/>
  <c r="AG433" i="79"/>
  <c r="L433" i="79"/>
  <c r="AG427" i="79"/>
  <c r="L427" i="79"/>
  <c r="AG419" i="79"/>
  <c r="L419" i="79"/>
  <c r="AG386" i="79"/>
  <c r="L386" i="79"/>
  <c r="AG380" i="79"/>
  <c r="L380" i="79"/>
  <c r="AG368" i="79"/>
  <c r="L368" i="79"/>
  <c r="AG357" i="79"/>
  <c r="L357" i="79"/>
  <c r="AG340" i="79"/>
  <c r="L340" i="79"/>
  <c r="AG330" i="79"/>
  <c r="L330" i="79"/>
  <c r="AG327" i="79"/>
  <c r="L327" i="79"/>
  <c r="L326" i="79"/>
  <c r="AG326" i="79"/>
  <c r="AG322" i="79"/>
  <c r="L322" i="79"/>
  <c r="L311" i="79"/>
  <c r="AG311" i="79"/>
  <c r="L307" i="79"/>
  <c r="AG307" i="79"/>
  <c r="AG301" i="79"/>
  <c r="L301" i="79"/>
  <c r="L300" i="79"/>
  <c r="AG300" i="79"/>
  <c r="AG285" i="79"/>
  <c r="L285" i="79"/>
  <c r="AG271" i="79"/>
  <c r="L271" i="79"/>
  <c r="AG261" i="79"/>
  <c r="L261" i="79"/>
  <c r="AG255" i="79"/>
  <c r="L255" i="79"/>
  <c r="AG249" i="79"/>
  <c r="L249" i="79"/>
  <c r="AG232" i="79"/>
  <c r="L232" i="79"/>
  <c r="AG226" i="79"/>
  <c r="L226" i="79"/>
  <c r="L225" i="79"/>
  <c r="AG225" i="79"/>
  <c r="AG216" i="79"/>
  <c r="L216" i="79"/>
  <c r="AG210" i="79"/>
  <c r="L210" i="79"/>
  <c r="AG205" i="79"/>
  <c r="L205" i="79"/>
  <c r="L204" i="79"/>
  <c r="AG204" i="79"/>
  <c r="AG178" i="79"/>
  <c r="L178" i="79"/>
  <c r="AG314" i="79"/>
  <c r="AG296" i="79"/>
  <c r="L173" i="79"/>
  <c r="L171" i="79"/>
  <c r="L167" i="79"/>
  <c r="L165" i="79"/>
  <c r="AG163" i="79"/>
  <c r="L163" i="79"/>
  <c r="AG152" i="79"/>
  <c r="L152" i="79"/>
  <c r="AG131" i="79"/>
  <c r="L131" i="79"/>
  <c r="AG112" i="79"/>
  <c r="L112" i="79"/>
  <c r="L510" i="79"/>
  <c r="AG510" i="79"/>
  <c r="L504" i="79"/>
  <c r="AG504" i="79"/>
  <c r="L502" i="79"/>
  <c r="AG502" i="79"/>
  <c r="L498" i="79"/>
  <c r="AG498" i="79"/>
  <c r="AG490" i="79"/>
  <c r="L490" i="79"/>
  <c r="AG445" i="79"/>
  <c r="L445" i="79"/>
  <c r="AG429" i="79"/>
  <c r="L429" i="79"/>
  <c r="AG421" i="79"/>
  <c r="L421" i="79"/>
  <c r="AG411" i="79"/>
  <c r="L411" i="79"/>
  <c r="AG384" i="79"/>
  <c r="L384" i="79"/>
  <c r="AG370" i="79"/>
  <c r="L370" i="79"/>
  <c r="AG364" i="79"/>
  <c r="L364" i="79"/>
  <c r="AG353" i="79"/>
  <c r="L353" i="79"/>
  <c r="L344" i="79"/>
  <c r="AG344" i="79"/>
  <c r="AG328" i="79"/>
  <c r="L328" i="79"/>
  <c r="AG324" i="79"/>
  <c r="L324" i="79"/>
  <c r="AG316" i="79"/>
  <c r="L316" i="79"/>
  <c r="AG305" i="79"/>
  <c r="L305" i="79"/>
  <c r="L302" i="79"/>
  <c r="AG302" i="79"/>
  <c r="L287" i="79"/>
  <c r="AG287" i="79"/>
  <c r="AG279" i="79"/>
  <c r="L279" i="79"/>
  <c r="L273" i="79"/>
  <c r="AG273" i="79"/>
  <c r="AG269" i="79"/>
  <c r="L269" i="79"/>
  <c r="AG257" i="79"/>
  <c r="L257" i="79"/>
  <c r="AG253" i="79"/>
  <c r="L253" i="79"/>
  <c r="L251" i="79"/>
  <c r="AG251" i="79"/>
  <c r="AG242" i="79"/>
  <c r="L242" i="79"/>
  <c r="L233" i="79"/>
  <c r="AG233" i="79"/>
  <c r="AG229" i="79"/>
  <c r="L229" i="79"/>
  <c r="L217" i="79"/>
  <c r="AG217" i="79"/>
  <c r="AG213" i="79"/>
  <c r="L213" i="79"/>
  <c r="L206" i="79"/>
  <c r="AG206" i="79"/>
  <c r="AG199" i="79"/>
  <c r="L199" i="79"/>
  <c r="AG189" i="79"/>
  <c r="L189" i="79"/>
  <c r="L187" i="79"/>
  <c r="AG187" i="79"/>
  <c r="L183" i="79"/>
  <c r="AG183" i="79"/>
  <c r="AG335" i="79"/>
  <c r="AG333" i="79"/>
  <c r="AG321" i="79"/>
  <c r="AG208" i="79"/>
  <c r="AG194" i="79"/>
  <c r="L315" i="79"/>
  <c r="AG315" i="79"/>
  <c r="L303" i="79"/>
  <c r="AG303" i="79"/>
  <c r="L299" i="79"/>
  <c r="AG299" i="79"/>
  <c r="L291" i="79"/>
  <c r="AG291" i="79"/>
  <c r="L289" i="79"/>
  <c r="AG289" i="79"/>
  <c r="L265" i="79"/>
  <c r="AG265" i="79"/>
  <c r="L243" i="79"/>
  <c r="AG243" i="79"/>
  <c r="L239" i="79"/>
  <c r="AG239" i="79"/>
  <c r="L235" i="79"/>
  <c r="AG235" i="79"/>
  <c r="L207" i="79"/>
  <c r="AG207" i="79"/>
  <c r="L195" i="79"/>
  <c r="AG195" i="79"/>
  <c r="L179" i="79"/>
  <c r="AG179" i="79"/>
  <c r="AG310" i="79"/>
  <c r="AG308" i="79"/>
  <c r="AG278" i="79"/>
  <c r="AG182" i="79"/>
  <c r="L174" i="79"/>
  <c r="AG174" i="79"/>
  <c r="L170" i="79"/>
  <c r="AG170" i="79"/>
  <c r="L164" i="79"/>
  <c r="AG164" i="79"/>
  <c r="L158" i="79"/>
  <c r="AG158" i="79"/>
  <c r="L154" i="79"/>
  <c r="AG154" i="79"/>
  <c r="L148" i="79"/>
  <c r="AG148" i="79"/>
  <c r="L145" i="79"/>
  <c r="AG145" i="79"/>
  <c r="L138" i="79"/>
  <c r="AG138" i="79"/>
  <c r="L126" i="79"/>
  <c r="AG126" i="79"/>
  <c r="L114" i="79"/>
  <c r="AG114" i="79"/>
  <c r="L508" i="79"/>
  <c r="AG508" i="79"/>
  <c r="AG493" i="79"/>
  <c r="L493" i="79"/>
  <c r="L489" i="79"/>
  <c r="AG489" i="79"/>
  <c r="AG467" i="79"/>
  <c r="L467" i="79"/>
  <c r="L176" i="79"/>
  <c r="L172" i="79"/>
  <c r="AG172" i="79"/>
  <c r="L169" i="79"/>
  <c r="AG169" i="79"/>
  <c r="L162" i="79"/>
  <c r="AG162" i="79"/>
  <c r="L160" i="79"/>
  <c r="L156" i="79"/>
  <c r="AG156" i="79"/>
  <c r="L153" i="79"/>
  <c r="AG153" i="79"/>
  <c r="L146" i="79"/>
  <c r="AG146" i="79"/>
  <c r="L140" i="79"/>
  <c r="AG140" i="79"/>
  <c r="L135" i="79"/>
  <c r="L134" i="79"/>
  <c r="AG134" i="79"/>
  <c r="L133" i="79"/>
  <c r="L128" i="79"/>
  <c r="L125" i="79"/>
  <c r="AG125" i="79"/>
  <c r="L123" i="79"/>
  <c r="L116" i="79"/>
  <c r="AG116" i="79"/>
  <c r="L500" i="79"/>
  <c r="AG500" i="79"/>
  <c r="L496" i="79"/>
  <c r="AG496" i="79"/>
  <c r="L486" i="79"/>
  <c r="AG486" i="79"/>
  <c r="AG483" i="79"/>
  <c r="L483" i="79"/>
  <c r="L476" i="79"/>
  <c r="AG476" i="79"/>
  <c r="L473" i="79"/>
  <c r="AG473" i="79"/>
  <c r="L471" i="79"/>
  <c r="AG471" i="79"/>
  <c r="L494" i="79"/>
  <c r="AG494" i="79"/>
  <c r="L488" i="79"/>
  <c r="AG488" i="79"/>
  <c r="L479" i="79"/>
  <c r="AG479" i="79"/>
  <c r="L472" i="79"/>
  <c r="AG472" i="79"/>
  <c r="L468" i="79"/>
  <c r="AG468" i="79"/>
  <c r="L462" i="79"/>
  <c r="AG462" i="79"/>
  <c r="L461" i="79"/>
  <c r="L456" i="79"/>
  <c r="AG456" i="79"/>
  <c r="L452" i="79"/>
  <c r="AG452" i="79"/>
  <c r="L451" i="79"/>
  <c r="L447" i="79"/>
  <c r="AG447" i="79"/>
  <c r="L442" i="79"/>
  <c r="L441" i="79"/>
  <c r="AG441" i="79"/>
  <c r="L438" i="79"/>
  <c r="AG438" i="79"/>
  <c r="L437" i="79"/>
  <c r="L431" i="79"/>
  <c r="AG431" i="79"/>
  <c r="L423" i="79"/>
  <c r="AG423" i="79"/>
  <c r="L414" i="79"/>
  <c r="AG414" i="79"/>
  <c r="L413" i="79"/>
  <c r="L407" i="79"/>
  <c r="AG407" i="79"/>
  <c r="L400" i="79"/>
  <c r="L397" i="79"/>
  <c r="L392" i="79"/>
  <c r="L389" i="79"/>
  <c r="L385" i="79"/>
  <c r="AG385" i="79"/>
  <c r="L376" i="79"/>
  <c r="L373" i="79"/>
  <c r="L369" i="79"/>
  <c r="AG369" i="79"/>
  <c r="L360" i="79"/>
  <c r="L352" i="79"/>
  <c r="AG352" i="79"/>
  <c r="L342" i="79"/>
  <c r="AG342" i="79"/>
  <c r="AG329" i="79"/>
  <c r="L329" i="79"/>
  <c r="AG325" i="79"/>
  <c r="L325" i="79"/>
  <c r="L323" i="79"/>
  <c r="AG323" i="79"/>
  <c r="AG320" i="79"/>
  <c r="L320" i="79"/>
  <c r="AG312" i="79"/>
  <c r="L312" i="79"/>
  <c r="L297" i="79"/>
  <c r="AG297" i="79"/>
  <c r="L294" i="79"/>
  <c r="AG294" i="79"/>
  <c r="AG288" i="79"/>
  <c r="L288" i="79"/>
  <c r="L281" i="79"/>
  <c r="AG281" i="79"/>
  <c r="AG274" i="79"/>
  <c r="L274" i="79"/>
  <c r="AG266" i="79"/>
  <c r="L266" i="79"/>
  <c r="L244" i="79"/>
  <c r="AG244" i="79"/>
  <c r="AG218" i="79"/>
  <c r="L218" i="79"/>
  <c r="L215" i="79"/>
  <c r="AG215" i="79"/>
  <c r="L211" i="79"/>
  <c r="AG211" i="79"/>
  <c r="L203" i="79"/>
  <c r="AG203" i="79"/>
  <c r="AG197" i="79"/>
  <c r="L197" i="79"/>
  <c r="AG192" i="79"/>
  <c r="L192" i="79"/>
  <c r="L190" i="79"/>
  <c r="AG190" i="79"/>
  <c r="L185" i="79"/>
  <c r="AG185" i="79"/>
  <c r="L457" i="79"/>
  <c r="AG457" i="79"/>
  <c r="L455" i="79"/>
  <c r="AG455" i="79"/>
  <c r="L444" i="79"/>
  <c r="AG444" i="79"/>
  <c r="L440" i="79"/>
  <c r="AG440" i="79"/>
  <c r="L434" i="79"/>
  <c r="AG434" i="79"/>
  <c r="L428" i="79"/>
  <c r="AG428" i="79"/>
  <c r="L420" i="79"/>
  <c r="AG420" i="79"/>
  <c r="L416" i="79"/>
  <c r="AG416" i="79"/>
  <c r="L410" i="79"/>
  <c r="AG410" i="79"/>
  <c r="L404" i="79"/>
  <c r="AG404" i="79"/>
  <c r="L395" i="79"/>
  <c r="AG395" i="79"/>
  <c r="L387" i="79"/>
  <c r="AG387" i="79"/>
  <c r="L382" i="79"/>
  <c r="AG382" i="79"/>
  <c r="L371" i="79"/>
  <c r="AG371" i="79"/>
  <c r="L366" i="79"/>
  <c r="AG366" i="79"/>
  <c r="L358" i="79"/>
  <c r="AG358" i="79"/>
  <c r="L354" i="79"/>
  <c r="L348" i="79"/>
  <c r="AG348" i="79"/>
  <c r="AG337" i="79"/>
  <c r="L337" i="79"/>
  <c r="L331" i="79"/>
  <c r="AG331" i="79"/>
  <c r="AG304" i="79"/>
  <c r="L304" i="79"/>
  <c r="L284" i="79"/>
  <c r="AG284" i="79"/>
  <c r="AG276" i="79"/>
  <c r="L276" i="79"/>
  <c r="L268" i="79"/>
  <c r="AG268" i="79"/>
  <c r="AG263" i="79"/>
  <c r="L263" i="79"/>
  <c r="L259" i="79"/>
  <c r="AG259" i="79"/>
  <c r="AG250" i="79"/>
  <c r="L250" i="79"/>
  <c r="L248" i="79"/>
  <c r="AG248" i="79"/>
  <c r="L238" i="79"/>
  <c r="AG238" i="79"/>
  <c r="AG234" i="79"/>
  <c r="L234" i="79"/>
  <c r="L231" i="79"/>
  <c r="AG231" i="79"/>
  <c r="L227" i="79"/>
  <c r="AG227" i="79"/>
  <c r="AG224" i="79"/>
  <c r="L224" i="79"/>
  <c r="L222" i="79"/>
  <c r="AG222" i="79"/>
  <c r="AG209" i="79"/>
  <c r="L209" i="79"/>
  <c r="AG201" i="79"/>
  <c r="L201" i="79"/>
  <c r="AG180" i="79"/>
  <c r="L180" i="79"/>
  <c r="AG506" i="79"/>
  <c r="L166" i="79"/>
  <c r="AG166" i="79"/>
  <c r="L161" i="79"/>
  <c r="AG161" i="79"/>
  <c r="L150" i="79"/>
  <c r="AG150" i="79"/>
  <c r="L142" i="79"/>
  <c r="AG142" i="79"/>
  <c r="L141" i="79"/>
  <c r="AG141" i="79"/>
  <c r="L137" i="79"/>
  <c r="AG137" i="79"/>
  <c r="L132" i="79"/>
  <c r="AG132" i="79"/>
  <c r="L130" i="79"/>
  <c r="AG130" i="79"/>
  <c r="L129" i="79"/>
  <c r="AG129" i="79"/>
  <c r="L124" i="79"/>
  <c r="AG124" i="79"/>
  <c r="L122" i="79"/>
  <c r="AG122" i="79"/>
  <c r="L121" i="79"/>
  <c r="AG121" i="79"/>
  <c r="L118" i="79"/>
  <c r="AG118" i="79"/>
  <c r="L117" i="79"/>
  <c r="AG117" i="79"/>
  <c r="L113" i="79"/>
  <c r="AG113" i="79"/>
  <c r="L495" i="79"/>
  <c r="AG495" i="79"/>
  <c r="L492" i="79"/>
  <c r="AG492" i="79"/>
  <c r="L491" i="79"/>
  <c r="AG491" i="79"/>
  <c r="L487" i="79"/>
  <c r="AG487" i="79"/>
  <c r="L484" i="79"/>
  <c r="AG484" i="79"/>
  <c r="L481" i="79"/>
  <c r="AG481" i="79"/>
  <c r="L480" i="79"/>
  <c r="AG480" i="79"/>
  <c r="L478" i="79"/>
  <c r="AG478" i="79"/>
  <c r="L470" i="79"/>
  <c r="AG470" i="79"/>
  <c r="L465" i="79"/>
  <c r="AG465" i="79"/>
  <c r="L464" i="79"/>
  <c r="AG464" i="79"/>
  <c r="L463" i="79"/>
  <c r="AG463" i="79"/>
  <c r="L460" i="79"/>
  <c r="AG460" i="79"/>
  <c r="L454" i="79"/>
  <c r="AG454" i="79"/>
  <c r="L449" i="79"/>
  <c r="AG449" i="79"/>
  <c r="L448" i="79"/>
  <c r="AG448" i="79"/>
  <c r="L446" i="79"/>
  <c r="AG446" i="79"/>
  <c r="L439" i="79"/>
  <c r="AG439" i="79"/>
  <c r="L436" i="79"/>
  <c r="AG436" i="79"/>
  <c r="L432" i="79"/>
  <c r="AG432" i="79"/>
  <c r="L430" i="79"/>
  <c r="AG430" i="79"/>
  <c r="L426" i="79"/>
  <c r="AG426" i="79"/>
  <c r="L425" i="79"/>
  <c r="AG425" i="79"/>
  <c r="L424" i="79"/>
  <c r="AG424" i="79"/>
  <c r="L422" i="79"/>
  <c r="AG422" i="79"/>
  <c r="L418" i="79"/>
  <c r="AG418" i="79"/>
  <c r="L415" i="79"/>
  <c r="AG415" i="79"/>
  <c r="L412" i="79"/>
  <c r="AG412" i="79"/>
  <c r="L408" i="79"/>
  <c r="AG408" i="79"/>
  <c r="L406" i="79"/>
  <c r="AG406" i="79"/>
  <c r="L401" i="79"/>
  <c r="AG401" i="79"/>
  <c r="L398" i="79"/>
  <c r="AG398" i="79"/>
  <c r="L393" i="79"/>
  <c r="AG393" i="79"/>
  <c r="L390" i="79"/>
  <c r="AG390" i="79"/>
  <c r="L379" i="79"/>
  <c r="AG379" i="79"/>
  <c r="L377" i="79"/>
  <c r="AG377" i="79"/>
  <c r="L374" i="79"/>
  <c r="AG374" i="79"/>
  <c r="L363" i="79"/>
  <c r="AG363" i="79"/>
  <c r="L361" i="79"/>
  <c r="AG361" i="79"/>
  <c r="L355" i="79"/>
  <c r="AG355" i="79"/>
  <c r="L350" i="79"/>
  <c r="AG350" i="79"/>
  <c r="L334" i="79"/>
  <c r="AG334" i="79"/>
  <c r="L318" i="79"/>
  <c r="AG318" i="79"/>
  <c r="L295" i="79"/>
  <c r="AG295" i="79"/>
  <c r="L286" i="79"/>
  <c r="AG286" i="79"/>
  <c r="L283" i="79"/>
  <c r="AG283" i="79"/>
  <c r="L275" i="79"/>
  <c r="AG275" i="79"/>
  <c r="L270" i="79"/>
  <c r="AG270" i="79"/>
  <c r="L267" i="79"/>
  <c r="AG267" i="79"/>
  <c r="L262" i="79"/>
  <c r="AG262" i="79"/>
  <c r="L254" i="79"/>
  <c r="AG254" i="79"/>
  <c r="L246" i="79"/>
  <c r="AG246" i="79"/>
  <c r="L236" i="79"/>
  <c r="AG236" i="79"/>
  <c r="L230" i="79"/>
  <c r="AG230" i="79"/>
  <c r="L223" i="79"/>
  <c r="AG223" i="79"/>
  <c r="L219" i="79"/>
  <c r="AG219" i="79"/>
  <c r="L214" i="79"/>
  <c r="AG214" i="79"/>
  <c r="L200" i="79"/>
  <c r="AG200" i="79"/>
  <c r="L191" i="79"/>
  <c r="AG191" i="79"/>
  <c r="L188" i="79"/>
  <c r="AG188" i="79"/>
  <c r="AH25" i="78" a="1"/>
  <c r="AH25" i="78" s="1"/>
  <c r="AE53" i="78" s="1"/>
  <c r="Q42" i="78"/>
  <c r="AH13" i="78"/>
  <c r="AE51" i="78" s="1"/>
  <c r="Q468" i="84"/>
  <c r="AM468" i="84" s="1"/>
  <c r="AU468" i="84"/>
  <c r="AV468" i="84" s="1"/>
  <c r="AW468" i="84"/>
  <c r="AO468" i="84"/>
  <c r="AO500" i="84"/>
  <c r="Q500" i="84"/>
  <c r="AM500" i="84" s="1"/>
  <c r="AU500" i="84"/>
  <c r="AV500" i="84" s="1"/>
  <c r="AW500" i="84"/>
  <c r="AW532" i="84"/>
  <c r="Q532" i="84"/>
  <c r="AM532" i="84" s="1"/>
  <c r="AO532" i="84"/>
  <c r="AU532" i="84"/>
  <c r="AV532" i="84" s="1"/>
  <c r="AW564" i="84"/>
  <c r="Q564" i="84"/>
  <c r="AM564" i="84" s="1"/>
  <c r="AO564" i="84"/>
  <c r="AU564" i="84"/>
  <c r="AV564" i="84" s="1"/>
  <c r="AO596" i="84"/>
  <c r="Q596" i="84"/>
  <c r="AM596" i="84" s="1"/>
  <c r="AU596" i="84"/>
  <c r="AV596" i="84" s="1"/>
  <c r="AW596" i="84"/>
  <c r="Q628" i="84"/>
  <c r="AM628" i="84" s="1"/>
  <c r="AU628" i="84"/>
  <c r="AV628" i="84" s="1"/>
  <c r="AW628" i="84"/>
  <c r="AO628" i="84"/>
  <c r="AW660" i="84"/>
  <c r="AU660" i="84"/>
  <c r="AV660" i="84" s="1"/>
  <c r="Q660" i="84"/>
  <c r="AM660" i="84" s="1"/>
  <c r="AO660" i="84"/>
  <c r="AU692" i="84"/>
  <c r="AV692" i="84" s="1"/>
  <c r="AO692" i="84"/>
  <c r="AW692" i="84"/>
  <c r="Q692" i="84"/>
  <c r="AM692" i="84" s="1"/>
  <c r="AU724" i="84"/>
  <c r="AV724" i="84" s="1"/>
  <c r="AW724" i="84"/>
  <c r="Q724" i="84"/>
  <c r="AM724" i="84" s="1"/>
  <c r="AO724" i="84"/>
  <c r="Q756" i="84"/>
  <c r="AM756" i="84" s="1"/>
  <c r="AU756" i="84"/>
  <c r="AV756" i="84" s="1"/>
  <c r="AW756" i="84"/>
  <c r="AO756" i="84"/>
  <c r="AU788" i="84"/>
  <c r="AV788" i="84" s="1"/>
  <c r="Q788" i="84"/>
  <c r="AM788" i="84" s="1"/>
  <c r="AW788" i="84"/>
  <c r="AO788" i="84"/>
  <c r="AO820" i="84"/>
  <c r="AW820" i="84"/>
  <c r="AU820" i="84"/>
  <c r="AV820" i="84" s="1"/>
  <c r="Q820" i="84"/>
  <c r="AM820" i="84" s="1"/>
  <c r="AO852" i="84"/>
  <c r="Q852" i="84"/>
  <c r="AM852" i="84" s="1"/>
  <c r="AU852" i="84"/>
  <c r="AV852" i="84" s="1"/>
  <c r="AW852" i="84"/>
  <c r="AW884" i="84"/>
  <c r="Q884" i="84"/>
  <c r="AM884" i="84" s="1"/>
  <c r="AU884" i="84"/>
  <c r="AV884" i="84" s="1"/>
  <c r="AO884" i="84"/>
  <c r="AO916" i="84"/>
  <c r="AU916" i="84"/>
  <c r="AV916" i="84" s="1"/>
  <c r="Q916" i="84"/>
  <c r="AM916" i="84" s="1"/>
  <c r="AW916" i="84"/>
  <c r="AO948" i="84"/>
  <c r="Q948" i="84"/>
  <c r="AM948" i="84" s="1"/>
  <c r="AU948" i="84"/>
  <c r="AV948" i="84" s="1"/>
  <c r="AW948" i="84"/>
  <c r="AW980" i="84"/>
  <c r="Q980" i="84"/>
  <c r="AM980" i="84" s="1"/>
  <c r="AO980" i="84"/>
  <c r="AU980" i="84"/>
  <c r="AV980" i="84" s="1"/>
  <c r="AU1012" i="84"/>
  <c r="AV1012" i="84" s="1"/>
  <c r="AO1012" i="84"/>
  <c r="AW1012" i="84"/>
  <c r="Q1012" i="84"/>
  <c r="AM1012" i="84" s="1"/>
  <c r="AO1044" i="84"/>
  <c r="AU1044" i="84"/>
  <c r="AV1044" i="84" s="1"/>
  <c r="Q1044" i="84"/>
  <c r="AM1044" i="84" s="1"/>
  <c r="AW1044" i="84"/>
  <c r="AO1076" i="84"/>
  <c r="Q1076" i="84"/>
  <c r="AM1076" i="84" s="1"/>
  <c r="AU1076" i="84"/>
  <c r="AV1076" i="84" s="1"/>
  <c r="AW1076" i="84"/>
  <c r="AW1108" i="84"/>
  <c r="AO1108" i="84"/>
  <c r="AU1108" i="84"/>
  <c r="AV1108" i="84" s="1"/>
  <c r="Q1108" i="84"/>
  <c r="AM1108" i="84" s="1"/>
  <c r="AW1140" i="84"/>
  <c r="AU1140" i="84"/>
  <c r="AV1140" i="84" s="1"/>
  <c r="Q1140" i="84"/>
  <c r="AM1140" i="84" s="1"/>
  <c r="AO1140" i="84"/>
  <c r="AW1172" i="84"/>
  <c r="AO1172" i="84"/>
  <c r="Q1172" i="84"/>
  <c r="AM1172" i="84" s="1"/>
  <c r="AU1172" i="84"/>
  <c r="AV1172" i="84" s="1"/>
  <c r="Q1204" i="84"/>
  <c r="AM1204" i="84" s="1"/>
  <c r="AW1204" i="84"/>
  <c r="AO1204" i="84"/>
  <c r="AU1204" i="84"/>
  <c r="AV1204" i="84" s="1"/>
  <c r="Q1236" i="84"/>
  <c r="AM1236" i="84" s="1"/>
  <c r="AU1236" i="84"/>
  <c r="AV1236" i="84" s="1"/>
  <c r="AW1236" i="84"/>
  <c r="AO1236" i="84"/>
  <c r="AO1268" i="84"/>
  <c r="AW1268" i="84"/>
  <c r="Q1268" i="84"/>
  <c r="AM1268" i="84" s="1"/>
  <c r="AU1268" i="84"/>
  <c r="AV1268" i="84" s="1"/>
  <c r="AU1300" i="84"/>
  <c r="AV1300" i="84" s="1"/>
  <c r="Q1300" i="84"/>
  <c r="AM1300" i="84" s="1"/>
  <c r="AO1300" i="84"/>
  <c r="AW1300" i="84"/>
  <c r="Q1332" i="84"/>
  <c r="AM1332" i="84" s="1"/>
  <c r="AW1332" i="84"/>
  <c r="AU1332" i="84"/>
  <c r="AV1332" i="84" s="1"/>
  <c r="AO1332" i="84"/>
  <c r="AO1364" i="84"/>
  <c r="AU1364" i="84"/>
  <c r="AV1364" i="84" s="1"/>
  <c r="AW1364" i="84"/>
  <c r="Q1364" i="84"/>
  <c r="AM1364" i="84" s="1"/>
  <c r="Q1396" i="84"/>
  <c r="AM1396" i="84" s="1"/>
  <c r="AO1396" i="84"/>
  <c r="AU1396" i="84"/>
  <c r="AV1396" i="84" s="1"/>
  <c r="AW1396" i="84"/>
  <c r="AU1428" i="84"/>
  <c r="AV1428" i="84" s="1"/>
  <c r="Q1428" i="84"/>
  <c r="AM1428" i="84" s="1"/>
  <c r="AW1428" i="84"/>
  <c r="AO1428" i="84"/>
  <c r="Q1460" i="84"/>
  <c r="AM1460" i="84" s="1"/>
  <c r="AW1460" i="84"/>
  <c r="AU1460" i="84"/>
  <c r="AV1460" i="84" s="1"/>
  <c r="AO1460" i="84"/>
  <c r="AO1492" i="84"/>
  <c r="AU1492" i="84"/>
  <c r="AV1492" i="84" s="1"/>
  <c r="Q1492" i="84"/>
  <c r="AM1492" i="84" s="1"/>
  <c r="AW1492" i="84"/>
  <c r="Q496" i="84"/>
  <c r="AM496" i="84" s="1"/>
  <c r="AW496" i="84"/>
  <c r="AO496" i="84"/>
  <c r="AU496" i="84"/>
  <c r="AV496" i="84" s="1"/>
  <c r="AW912" i="84"/>
  <c r="AU912" i="84"/>
  <c r="AV912" i="84" s="1"/>
  <c r="Q912" i="84"/>
  <c r="AM912" i="84" s="1"/>
  <c r="AO912" i="84"/>
  <c r="AW1104" i="84"/>
  <c r="Q1104" i="84"/>
  <c r="AM1104" i="84" s="1"/>
  <c r="AU1104" i="84"/>
  <c r="AV1104" i="84" s="1"/>
  <c r="AO1104" i="84"/>
  <c r="AW1168" i="84"/>
  <c r="Q1168" i="84"/>
  <c r="AM1168" i="84" s="1"/>
  <c r="AO1168" i="84"/>
  <c r="AU1168" i="84"/>
  <c r="AV1168" i="84" s="1"/>
  <c r="Q1200" i="84"/>
  <c r="AM1200" i="84" s="1"/>
  <c r="AO1200" i="84"/>
  <c r="AU1200" i="84"/>
  <c r="AV1200" i="84" s="1"/>
  <c r="AW1200" i="84"/>
  <c r="AU1456" i="84"/>
  <c r="AV1456" i="84" s="1"/>
  <c r="Q1456" i="84"/>
  <c r="AM1456" i="84" s="1"/>
  <c r="AW1456" i="84"/>
  <c r="AO1456" i="84"/>
  <c r="AO1488" i="84"/>
  <c r="Q1488" i="84"/>
  <c r="AM1488" i="84" s="1"/>
  <c r="AU1488" i="84"/>
  <c r="AV1488" i="84" s="1"/>
  <c r="AW1488" i="84"/>
  <c r="AO1712" i="84"/>
  <c r="AU1712" i="84"/>
  <c r="AV1712" i="84" s="1"/>
  <c r="Q1712" i="84"/>
  <c r="AM1712" i="84" s="1"/>
  <c r="AW1712" i="84"/>
  <c r="AO464" i="84"/>
  <c r="AU464" i="84"/>
  <c r="AV464" i="84" s="1"/>
  <c r="Q464" i="84"/>
  <c r="AM464" i="84" s="1"/>
  <c r="AW464" i="84"/>
  <c r="AW720" i="84"/>
  <c r="AO720" i="84"/>
  <c r="AU720" i="84"/>
  <c r="AV720" i="84" s="1"/>
  <c r="Q720" i="84"/>
  <c r="AM720" i="84" s="1"/>
  <c r="AO752" i="84"/>
  <c r="Q752" i="84"/>
  <c r="AM752" i="84" s="1"/>
  <c r="AU752" i="84"/>
  <c r="AV752" i="84" s="1"/>
  <c r="AW752" i="84"/>
  <c r="Q944" i="84"/>
  <c r="AM944" i="84" s="1"/>
  <c r="AW944" i="84"/>
  <c r="AO944" i="84"/>
  <c r="AU944" i="84"/>
  <c r="AV944" i="84" s="1"/>
  <c r="AO1296" i="84"/>
  <c r="AU1296" i="84"/>
  <c r="AV1296" i="84" s="1"/>
  <c r="AW1296" i="84"/>
  <c r="Q1296" i="84"/>
  <c r="AM1296" i="84" s="1"/>
  <c r="AO1328" i="84"/>
  <c r="Q1328" i="84"/>
  <c r="AM1328" i="84" s="1"/>
  <c r="AU1328" i="84"/>
  <c r="AV1328" i="84" s="1"/>
  <c r="AW1328" i="84"/>
  <c r="AO1680" i="84"/>
  <c r="Q1680" i="84"/>
  <c r="AM1680" i="84" s="1"/>
  <c r="AU1680" i="84"/>
  <c r="AV1680" i="84" s="1"/>
  <c r="AW1680" i="84"/>
  <c r="AO1872" i="84"/>
  <c r="Q1872" i="84"/>
  <c r="AM1872" i="84" s="1"/>
  <c r="AU1872" i="84"/>
  <c r="AV1872" i="84" s="1"/>
  <c r="AW1872" i="84"/>
  <c r="O752" i="84"/>
  <c r="O912" i="84"/>
  <c r="O1296" i="84"/>
  <c r="O1456" i="84"/>
  <c r="AO492" i="84"/>
  <c r="AU492" i="84"/>
  <c r="AV492" i="84" s="1"/>
  <c r="Q492" i="84"/>
  <c r="AM492" i="84" s="1"/>
  <c r="AW492" i="84"/>
  <c r="AO716" i="84"/>
  <c r="AU716" i="84"/>
  <c r="AV716" i="84" s="1"/>
  <c r="AW716" i="84"/>
  <c r="Q716" i="84"/>
  <c r="AM716" i="84" s="1"/>
  <c r="AO844" i="84"/>
  <c r="Q844" i="84"/>
  <c r="AM844" i="84" s="1"/>
  <c r="AU844" i="84"/>
  <c r="AV844" i="84" s="1"/>
  <c r="AW844" i="84"/>
  <c r="AU1260" i="84"/>
  <c r="AV1260" i="84" s="1"/>
  <c r="AW1260" i="84"/>
  <c r="Q1260" i="84"/>
  <c r="AM1260" i="84" s="1"/>
  <c r="AO1260" i="84"/>
  <c r="AO1420" i="84"/>
  <c r="AU1420" i="84"/>
  <c r="AV1420" i="84" s="1"/>
  <c r="Q1420" i="84"/>
  <c r="AM1420" i="84" s="1"/>
  <c r="AW1420" i="84"/>
  <c r="Q1548" i="84"/>
  <c r="AM1548" i="84" s="1"/>
  <c r="AU1548" i="84"/>
  <c r="AV1548" i="84" s="1"/>
  <c r="AW1548" i="84"/>
  <c r="AO1548" i="84"/>
  <c r="AO1644" i="84"/>
  <c r="Q1644" i="84"/>
  <c r="AM1644" i="84" s="1"/>
  <c r="AU1644" i="84"/>
  <c r="AV1644" i="84" s="1"/>
  <c r="AW1644" i="84"/>
  <c r="Q1676" i="84"/>
  <c r="AM1676" i="84" s="1"/>
  <c r="AU1676" i="84"/>
  <c r="AV1676" i="84" s="1"/>
  <c r="AW1676" i="84"/>
  <c r="AO1676" i="84"/>
  <c r="AO1836" i="84"/>
  <c r="AU1836" i="84"/>
  <c r="AV1836" i="84" s="1"/>
  <c r="Q1836" i="84"/>
  <c r="AM1836" i="84" s="1"/>
  <c r="AW1836" i="84"/>
  <c r="AW1868" i="84"/>
  <c r="Q1868" i="84"/>
  <c r="AM1868" i="84" s="1"/>
  <c r="AU1868" i="84"/>
  <c r="AV1868" i="84" s="1"/>
  <c r="AO1868" i="84"/>
  <c r="AU1900" i="84"/>
  <c r="AV1900" i="84" s="1"/>
  <c r="Q1900" i="84"/>
  <c r="AM1900" i="84" s="1"/>
  <c r="AO1900" i="84"/>
  <c r="AW1900" i="84"/>
  <c r="AU1932" i="84"/>
  <c r="AV1932" i="84" s="1"/>
  <c r="AO1932" i="84"/>
  <c r="AW1932" i="84"/>
  <c r="Q1932" i="84"/>
  <c r="AM1932" i="84" s="1"/>
  <c r="Q1964" i="84"/>
  <c r="AM1964" i="84" s="1"/>
  <c r="AW1964" i="84"/>
  <c r="AU1964" i="84"/>
  <c r="AV1964" i="84" s="1"/>
  <c r="AO1964" i="84"/>
  <c r="AU592" i="84"/>
  <c r="AV592" i="84" s="1"/>
  <c r="Q592" i="84"/>
  <c r="AM592" i="84" s="1"/>
  <c r="AO592" i="84"/>
  <c r="AW592" i="84"/>
  <c r="Q816" i="84"/>
  <c r="AM816" i="84" s="1"/>
  <c r="AW816" i="84"/>
  <c r="AU816" i="84"/>
  <c r="AV816" i="84" s="1"/>
  <c r="AO816" i="84"/>
  <c r="Q880" i="84"/>
  <c r="AM880" i="84" s="1"/>
  <c r="AW880" i="84"/>
  <c r="AO880" i="84"/>
  <c r="AU880" i="84"/>
  <c r="AV880" i="84" s="1"/>
  <c r="Q1072" i="84"/>
  <c r="AM1072" i="84" s="1"/>
  <c r="AU1072" i="84"/>
  <c r="AV1072" i="84" s="1"/>
  <c r="AW1072" i="84"/>
  <c r="AO1072" i="84"/>
  <c r="Q1424" i="84"/>
  <c r="AM1424" i="84" s="1"/>
  <c r="AW1424" i="84"/>
  <c r="AO1424" i="84"/>
  <c r="AU1424" i="84"/>
  <c r="AV1424" i="84" s="1"/>
  <c r="AU1520" i="84"/>
  <c r="AV1520" i="84" s="1"/>
  <c r="AO1520" i="84"/>
  <c r="Q1520" i="84"/>
  <c r="AM1520" i="84" s="1"/>
  <c r="AW1520" i="84"/>
  <c r="AO1968" i="84"/>
  <c r="AU1968" i="84"/>
  <c r="AV1968" i="84" s="1"/>
  <c r="AW1968" i="84"/>
  <c r="Q1968" i="84"/>
  <c r="AM1968" i="84" s="1"/>
  <c r="O880" i="84"/>
  <c r="O1200" i="84"/>
  <c r="O1520" i="84"/>
  <c r="O1680" i="84"/>
  <c r="Q444" i="84"/>
  <c r="AM444" i="84" s="1"/>
  <c r="AU444" i="84"/>
  <c r="AV444" i="84" s="1"/>
  <c r="AW444" i="84"/>
  <c r="AO444" i="84"/>
  <c r="AO556" i="84"/>
  <c r="Q556" i="84"/>
  <c r="AM556" i="84" s="1"/>
  <c r="AU556" i="84"/>
  <c r="AV556" i="84" s="1"/>
  <c r="AW556" i="84"/>
  <c r="AU684" i="84"/>
  <c r="AV684" i="84" s="1"/>
  <c r="AW684" i="84"/>
  <c r="Q684" i="84"/>
  <c r="AM684" i="84" s="1"/>
  <c r="AO684" i="84"/>
  <c r="AO780" i="84"/>
  <c r="AU780" i="84"/>
  <c r="AV780" i="84" s="1"/>
  <c r="Q780" i="84"/>
  <c r="AM780" i="84" s="1"/>
  <c r="AW780" i="84"/>
  <c r="AU908" i="84"/>
  <c r="AV908" i="84" s="1"/>
  <c r="Q908" i="84"/>
  <c r="AM908" i="84" s="1"/>
  <c r="AW908" i="84"/>
  <c r="AO908" i="84"/>
  <c r="AU1132" i="84"/>
  <c r="AV1132" i="84" s="1"/>
  <c r="AW1132" i="84"/>
  <c r="Q1132" i="84"/>
  <c r="AM1132" i="84" s="1"/>
  <c r="AO1132" i="84"/>
  <c r="AU1324" i="84"/>
  <c r="AV1324" i="84" s="1"/>
  <c r="AW1324" i="84"/>
  <c r="Q1324" i="84"/>
  <c r="AM1324" i="84" s="1"/>
  <c r="AO1324" i="84"/>
  <c r="AO1484" i="84"/>
  <c r="Q1484" i="84"/>
  <c r="AM1484" i="84" s="1"/>
  <c r="AU1484" i="84"/>
  <c r="AV1484" i="84" s="1"/>
  <c r="AW1484" i="84"/>
  <c r="AW1612" i="84"/>
  <c r="AO1612" i="84"/>
  <c r="Q1612" i="84"/>
  <c r="AM1612" i="84" s="1"/>
  <c r="AU1612" i="84"/>
  <c r="AV1612" i="84" s="1"/>
  <c r="Q1708" i="84"/>
  <c r="AM1708" i="84" s="1"/>
  <c r="AU1708" i="84"/>
  <c r="AV1708" i="84" s="1"/>
  <c r="AW1708" i="84"/>
  <c r="AO1708" i="84"/>
  <c r="Q1740" i="84"/>
  <c r="AM1740" i="84" s="1"/>
  <c r="AU1740" i="84"/>
  <c r="AV1740" i="84" s="1"/>
  <c r="AW1740" i="84"/>
  <c r="AO1740" i="84"/>
  <c r="Q1772" i="84"/>
  <c r="AM1772" i="84" s="1"/>
  <c r="AW1772" i="84"/>
  <c r="AO1772" i="84"/>
  <c r="AU1772" i="84"/>
  <c r="AV1772" i="84" s="1"/>
  <c r="AO1804" i="84"/>
  <c r="AU1804" i="84"/>
  <c r="AV1804" i="84" s="1"/>
  <c r="Q1804" i="84"/>
  <c r="AM1804" i="84" s="1"/>
  <c r="AW1804" i="84"/>
  <c r="AU1996" i="84"/>
  <c r="AV1996" i="84" s="1"/>
  <c r="AO1996" i="84"/>
  <c r="AW1996" i="84"/>
  <c r="Q1996" i="84"/>
  <c r="AM1996" i="84" s="1"/>
  <c r="AU528" i="84"/>
  <c r="AV528" i="84" s="1"/>
  <c r="AW528" i="84"/>
  <c r="Q528" i="84"/>
  <c r="AM528" i="84" s="1"/>
  <c r="AO528" i="84"/>
  <c r="AW624" i="84"/>
  <c r="AO624" i="84"/>
  <c r="AU624" i="84"/>
  <c r="AV624" i="84" s="1"/>
  <c r="Q624" i="84"/>
  <c r="AM624" i="84" s="1"/>
  <c r="AO688" i="84"/>
  <c r="AU688" i="84"/>
  <c r="AV688" i="84" s="1"/>
  <c r="AW688" i="84"/>
  <c r="Q688" i="84"/>
  <c r="AM688" i="84" s="1"/>
  <c r="AU784" i="84"/>
  <c r="AV784" i="84" s="1"/>
  <c r="Q784" i="84"/>
  <c r="AM784" i="84" s="1"/>
  <c r="AW784" i="84"/>
  <c r="AO784" i="84"/>
  <c r="Q1840" i="84"/>
  <c r="AM1840" i="84" s="1"/>
  <c r="AU1840" i="84"/>
  <c r="AV1840" i="84" s="1"/>
  <c r="AW1840" i="84"/>
  <c r="AO1840" i="84"/>
  <c r="AO1936" i="84"/>
  <c r="Q1936" i="84"/>
  <c r="AM1936" i="84" s="1"/>
  <c r="AW1936" i="84"/>
  <c r="AU1936" i="84"/>
  <c r="AV1936" i="84" s="1"/>
  <c r="O720" i="84"/>
  <c r="O816" i="84"/>
  <c r="O1168" i="84"/>
  <c r="O1328" i="84"/>
  <c r="O1424" i="84"/>
  <c r="O1712" i="84"/>
  <c r="AU460" i="84"/>
  <c r="AV460" i="84" s="1"/>
  <c r="Q460" i="84"/>
  <c r="AM460" i="84" s="1"/>
  <c r="AW460" i="84"/>
  <c r="AO460" i="84"/>
  <c r="Q524" i="84"/>
  <c r="AM524" i="84" s="1"/>
  <c r="AW524" i="84"/>
  <c r="AO524" i="84"/>
  <c r="AU524" i="84"/>
  <c r="AV524" i="84" s="1"/>
  <c r="AO588" i="84"/>
  <c r="AU588" i="84"/>
  <c r="AV588" i="84" s="1"/>
  <c r="Q588" i="84"/>
  <c r="AM588" i="84" s="1"/>
  <c r="AW588" i="84"/>
  <c r="AU620" i="84"/>
  <c r="AV620" i="84" s="1"/>
  <c r="Q620" i="84"/>
  <c r="AM620" i="84" s="1"/>
  <c r="AW620" i="84"/>
  <c r="AO620" i="84"/>
  <c r="AO1004" i="84"/>
  <c r="Q1004" i="84"/>
  <c r="AM1004" i="84" s="1"/>
  <c r="AU1004" i="84"/>
  <c r="AV1004" i="84" s="1"/>
  <c r="AW1004" i="84"/>
  <c r="AW1100" i="84"/>
  <c r="AO1100" i="84"/>
  <c r="Q1100" i="84"/>
  <c r="AM1100" i="84" s="1"/>
  <c r="AU1100" i="84"/>
  <c r="AV1100" i="84" s="1"/>
  <c r="AU1164" i="84"/>
  <c r="AV1164" i="84" s="1"/>
  <c r="AO1164" i="84"/>
  <c r="Q1164" i="84"/>
  <c r="AM1164" i="84" s="1"/>
  <c r="AW1164" i="84"/>
  <c r="O412" i="84"/>
  <c r="Q412" i="84"/>
  <c r="AM412" i="84" s="1"/>
  <c r="AO412" i="84"/>
  <c r="AU412" i="84"/>
  <c r="AV412" i="84" s="1"/>
  <c r="AW412" i="84"/>
  <c r="O416" i="84"/>
  <c r="AU416" i="84"/>
  <c r="AV416" i="84" s="1"/>
  <c r="Q416" i="84"/>
  <c r="AM416" i="84" s="1"/>
  <c r="AW416" i="84"/>
  <c r="AO416" i="84"/>
  <c r="O420" i="84"/>
  <c r="AU420" i="84"/>
  <c r="AV420" i="84" s="1"/>
  <c r="Q420" i="84"/>
  <c r="AM420" i="84" s="1"/>
  <c r="AW420" i="84"/>
  <c r="AO420" i="84"/>
  <c r="Q424" i="84"/>
  <c r="AM424" i="84" s="1"/>
  <c r="AW424" i="84"/>
  <c r="AO424" i="84"/>
  <c r="AU424" i="84"/>
  <c r="AV424" i="84" s="1"/>
  <c r="O424" i="84"/>
  <c r="O428" i="84"/>
  <c r="AU428" i="84"/>
  <c r="AV428" i="84" s="1"/>
  <c r="Q428" i="84"/>
  <c r="AM428" i="84" s="1"/>
  <c r="AW428" i="84"/>
  <c r="AO428" i="84"/>
  <c r="Q452" i="84"/>
  <c r="AM452" i="84" s="1"/>
  <c r="AU452" i="84"/>
  <c r="AV452" i="84" s="1"/>
  <c r="AW452" i="84"/>
  <c r="AO452" i="84"/>
  <c r="AO484" i="84"/>
  <c r="Q484" i="84"/>
  <c r="AM484" i="84" s="1"/>
  <c r="AU484" i="84"/>
  <c r="AV484" i="84" s="1"/>
  <c r="AW484" i="84"/>
  <c r="Q516" i="84"/>
  <c r="AM516" i="84" s="1"/>
  <c r="AU516" i="84"/>
  <c r="AV516" i="84" s="1"/>
  <c r="AW516" i="84"/>
  <c r="AO516" i="84"/>
  <c r="AW548" i="84"/>
  <c r="AU548" i="84"/>
  <c r="AV548" i="84" s="1"/>
  <c r="Q548" i="84"/>
  <c r="AM548" i="84" s="1"/>
  <c r="AO548" i="84"/>
  <c r="AO580" i="84"/>
  <c r="Q580" i="84"/>
  <c r="AM580" i="84" s="1"/>
  <c r="AU580" i="84"/>
  <c r="AV580" i="84" s="1"/>
  <c r="AW580" i="84"/>
  <c r="Q612" i="84"/>
  <c r="AM612" i="84" s="1"/>
  <c r="AU612" i="84"/>
  <c r="AV612" i="84" s="1"/>
  <c r="AO612" i="84"/>
  <c r="AW612" i="84"/>
  <c r="AO644" i="84"/>
  <c r="Q644" i="84"/>
  <c r="AM644" i="84" s="1"/>
  <c r="AU644" i="84"/>
  <c r="AV644" i="84" s="1"/>
  <c r="AW644" i="84"/>
  <c r="AO676" i="84"/>
  <c r="AU676" i="84"/>
  <c r="AV676" i="84" s="1"/>
  <c r="AW676" i="84"/>
  <c r="Q676" i="84"/>
  <c r="AM676" i="84" s="1"/>
  <c r="AW708" i="84"/>
  <c r="Q708" i="84"/>
  <c r="AM708" i="84" s="1"/>
  <c r="AO708" i="84"/>
  <c r="AU708" i="84"/>
  <c r="AV708" i="84" s="1"/>
  <c r="AO740" i="84"/>
  <c r="AU740" i="84"/>
  <c r="AV740" i="84" s="1"/>
  <c r="Q740" i="84"/>
  <c r="AM740" i="84" s="1"/>
  <c r="AW740" i="84"/>
  <c r="AO772" i="84"/>
  <c r="Q772" i="84"/>
  <c r="AM772" i="84" s="1"/>
  <c r="AU772" i="84"/>
  <c r="AV772" i="84" s="1"/>
  <c r="AW772" i="84"/>
  <c r="Q804" i="84"/>
  <c r="AM804" i="84" s="1"/>
  <c r="AW804" i="84"/>
  <c r="AO804" i="84"/>
  <c r="AU804" i="84"/>
  <c r="AV804" i="84" s="1"/>
  <c r="AO836" i="84"/>
  <c r="Q836" i="84"/>
  <c r="AM836" i="84" s="1"/>
  <c r="AW836" i="84"/>
  <c r="AU836" i="84"/>
  <c r="AV836" i="84" s="1"/>
  <c r="AW868" i="84"/>
  <c r="AO868" i="84"/>
  <c r="Q868" i="84"/>
  <c r="AM868" i="84" s="1"/>
  <c r="AU868" i="84"/>
  <c r="AV868" i="84" s="1"/>
  <c r="Q900" i="84"/>
  <c r="AM900" i="84" s="1"/>
  <c r="AU900" i="84"/>
  <c r="AV900" i="84" s="1"/>
  <c r="AO900" i="84"/>
  <c r="AW900" i="84"/>
  <c r="AU932" i="84"/>
  <c r="AV932" i="84" s="1"/>
  <c r="Q932" i="84"/>
  <c r="AM932" i="84" s="1"/>
  <c r="AW932" i="84"/>
  <c r="AO932" i="84"/>
  <c r="AU964" i="84"/>
  <c r="AV964" i="84" s="1"/>
  <c r="Q964" i="84"/>
  <c r="AM964" i="84" s="1"/>
  <c r="AW964" i="84"/>
  <c r="AO964" i="84"/>
  <c r="AO996" i="84"/>
  <c r="Q996" i="84"/>
  <c r="AM996" i="84" s="1"/>
  <c r="AU996" i="84"/>
  <c r="AV996" i="84" s="1"/>
  <c r="AW996" i="84"/>
  <c r="Q1028" i="84"/>
  <c r="AM1028" i="84" s="1"/>
  <c r="AU1028" i="84"/>
  <c r="AV1028" i="84" s="1"/>
  <c r="AO1028" i="84"/>
  <c r="AW1028" i="84"/>
  <c r="AW1060" i="84"/>
  <c r="AU1060" i="84"/>
  <c r="AV1060" i="84" s="1"/>
  <c r="AO1060" i="84"/>
  <c r="Q1060" i="84"/>
  <c r="AM1060" i="84" s="1"/>
  <c r="Q1092" i="84"/>
  <c r="AM1092" i="84" s="1"/>
  <c r="AO1092" i="84"/>
  <c r="AU1092" i="84"/>
  <c r="AV1092" i="84" s="1"/>
  <c r="AW1092" i="84"/>
  <c r="AO1124" i="84"/>
  <c r="AU1124" i="84"/>
  <c r="AV1124" i="84" s="1"/>
  <c r="AW1124" i="84"/>
  <c r="Q1124" i="84"/>
  <c r="AM1124" i="84" s="1"/>
  <c r="AU1156" i="84"/>
  <c r="AV1156" i="84" s="1"/>
  <c r="Q1156" i="84"/>
  <c r="AM1156" i="84" s="1"/>
  <c r="AW1156" i="84"/>
  <c r="AO1156" i="84"/>
  <c r="AU1188" i="84"/>
  <c r="AV1188" i="84" s="1"/>
  <c r="Q1188" i="84"/>
  <c r="AM1188" i="84" s="1"/>
  <c r="AW1188" i="84"/>
  <c r="AO1188" i="84"/>
  <c r="AW1220" i="84"/>
  <c r="AO1220" i="84"/>
  <c r="AU1220" i="84"/>
  <c r="AV1220" i="84" s="1"/>
  <c r="Q1220" i="84"/>
  <c r="AM1220" i="84" s="1"/>
  <c r="AO1252" i="84"/>
  <c r="AU1252" i="84"/>
  <c r="AV1252" i="84" s="1"/>
  <c r="Q1252" i="84"/>
  <c r="AM1252" i="84" s="1"/>
  <c r="AW1252" i="84"/>
  <c r="AW1284" i="84"/>
  <c r="AO1284" i="84"/>
  <c r="AU1284" i="84"/>
  <c r="AV1284" i="84" s="1"/>
  <c r="Q1284" i="84"/>
  <c r="AM1284" i="84" s="1"/>
  <c r="Q1316" i="84"/>
  <c r="AM1316" i="84" s="1"/>
  <c r="AO1316" i="84"/>
  <c r="AU1316" i="84"/>
  <c r="AV1316" i="84" s="1"/>
  <c r="AW1316" i="84"/>
  <c r="Q1348" i="84"/>
  <c r="AM1348" i="84" s="1"/>
  <c r="AW1348" i="84"/>
  <c r="AU1348" i="84"/>
  <c r="AV1348" i="84" s="1"/>
  <c r="AO1348" i="84"/>
  <c r="AW1380" i="84"/>
  <c r="AO1380" i="84"/>
  <c r="AU1380" i="84"/>
  <c r="AV1380" i="84" s="1"/>
  <c r="Q1380" i="84"/>
  <c r="AM1380" i="84" s="1"/>
  <c r="Q1412" i="84"/>
  <c r="AM1412" i="84" s="1"/>
  <c r="AU1412" i="84"/>
  <c r="AV1412" i="84" s="1"/>
  <c r="AW1412" i="84"/>
  <c r="AO1412" i="84"/>
  <c r="AO1444" i="84"/>
  <c r="Q1444" i="84"/>
  <c r="AM1444" i="84" s="1"/>
  <c r="AU1444" i="84"/>
  <c r="AV1444" i="84" s="1"/>
  <c r="AW1444" i="84"/>
  <c r="AO1476" i="84"/>
  <c r="Q1476" i="84"/>
  <c r="AM1476" i="84" s="1"/>
  <c r="AU1476" i="84"/>
  <c r="AV1476" i="84" s="1"/>
  <c r="AW1476" i="84"/>
  <c r="AU1508" i="84"/>
  <c r="AV1508" i="84" s="1"/>
  <c r="Q1508" i="84"/>
  <c r="AM1508" i="84" s="1"/>
  <c r="AO1508" i="84"/>
  <c r="AW1508" i="84"/>
  <c r="AU1540" i="84"/>
  <c r="AV1540" i="84" s="1"/>
  <c r="Q1540" i="84"/>
  <c r="AM1540" i="84" s="1"/>
  <c r="AW1540" i="84"/>
  <c r="AO1540" i="84"/>
  <c r="AO1572" i="84"/>
  <c r="AU1572" i="84"/>
  <c r="AV1572" i="84" s="1"/>
  <c r="Q1572" i="84"/>
  <c r="AM1572" i="84" s="1"/>
  <c r="AW1572" i="84"/>
  <c r="AO1604" i="84"/>
  <c r="AU1604" i="84"/>
  <c r="AV1604" i="84" s="1"/>
  <c r="Q1604" i="84"/>
  <c r="AM1604" i="84" s="1"/>
  <c r="AW1604" i="84"/>
  <c r="AO1636" i="84"/>
  <c r="Q1636" i="84"/>
  <c r="AM1636" i="84" s="1"/>
  <c r="AU1636" i="84"/>
  <c r="AV1636" i="84" s="1"/>
  <c r="AW1636" i="84"/>
  <c r="Q1668" i="84"/>
  <c r="AM1668" i="84" s="1"/>
  <c r="AW1668" i="84"/>
  <c r="AU1668" i="84"/>
  <c r="AV1668" i="84" s="1"/>
  <c r="AO1668" i="84"/>
  <c r="AU1700" i="84"/>
  <c r="AV1700" i="84" s="1"/>
  <c r="AW1700" i="84"/>
  <c r="Q1700" i="84"/>
  <c r="AM1700" i="84" s="1"/>
  <c r="AO1700" i="84"/>
  <c r="Q1732" i="84"/>
  <c r="AM1732" i="84" s="1"/>
  <c r="AU1732" i="84"/>
  <c r="AV1732" i="84" s="1"/>
  <c r="AW1732" i="84"/>
  <c r="AO1732" i="84"/>
  <c r="AW1764" i="84"/>
  <c r="AO1764" i="84"/>
  <c r="Q1764" i="84"/>
  <c r="AM1764" i="84" s="1"/>
  <c r="AU1764" i="84"/>
  <c r="AV1764" i="84" s="1"/>
  <c r="AO1796" i="84"/>
  <c r="Q1796" i="84"/>
  <c r="AM1796" i="84" s="1"/>
  <c r="AU1796" i="84"/>
  <c r="AV1796" i="84" s="1"/>
  <c r="AW1796" i="84"/>
  <c r="AO1828" i="84"/>
  <c r="Q1828" i="84"/>
  <c r="AM1828" i="84" s="1"/>
  <c r="AU1828" i="84"/>
  <c r="AV1828" i="84" s="1"/>
  <c r="AW1828" i="84"/>
  <c r="AU848" i="84"/>
  <c r="AV848" i="84" s="1"/>
  <c r="AW848" i="84"/>
  <c r="Q848" i="84"/>
  <c r="AM848" i="84" s="1"/>
  <c r="AO848" i="84"/>
  <c r="Q976" i="84"/>
  <c r="AM976" i="84" s="1"/>
  <c r="AU976" i="84"/>
  <c r="AV976" i="84" s="1"/>
  <c r="AW976" i="84"/>
  <c r="AO976" i="84"/>
  <c r="AU1040" i="84"/>
  <c r="AV1040" i="84" s="1"/>
  <c r="Q1040" i="84"/>
  <c r="AM1040" i="84" s="1"/>
  <c r="AW1040" i="84"/>
  <c r="AO1040" i="84"/>
  <c r="AW1136" i="84"/>
  <c r="AO1136" i="84"/>
  <c r="Q1136" i="84"/>
  <c r="AM1136" i="84" s="1"/>
  <c r="AU1136" i="84"/>
  <c r="AV1136" i="84" s="1"/>
  <c r="AW1264" i="84"/>
  <c r="AO1264" i="84"/>
  <c r="Q1264" i="84"/>
  <c r="AM1264" i="84" s="1"/>
  <c r="AU1264" i="84"/>
  <c r="AV1264" i="84" s="1"/>
  <c r="AU1360" i="84"/>
  <c r="AV1360" i="84" s="1"/>
  <c r="AW1360" i="84"/>
  <c r="Q1360" i="84"/>
  <c r="AM1360" i="84" s="1"/>
  <c r="AO1360" i="84"/>
  <c r="AO1392" i="84"/>
  <c r="AU1392" i="84"/>
  <c r="AV1392" i="84" s="1"/>
  <c r="AW1392" i="84"/>
  <c r="Q1392" i="84"/>
  <c r="AM1392" i="84" s="1"/>
  <c r="Q1552" i="84"/>
  <c r="AM1552" i="84" s="1"/>
  <c r="AW1552" i="84"/>
  <c r="AU1552" i="84"/>
  <c r="AV1552" i="84" s="1"/>
  <c r="AO1552" i="84"/>
  <c r="Q1584" i="84"/>
  <c r="AM1584" i="84" s="1"/>
  <c r="AW1584" i="84"/>
  <c r="AU1584" i="84"/>
  <c r="AV1584" i="84" s="1"/>
  <c r="AO1584" i="84"/>
  <c r="AU1616" i="84"/>
  <c r="AV1616" i="84" s="1"/>
  <c r="AW1616" i="84"/>
  <c r="Q1616" i="84"/>
  <c r="AM1616" i="84" s="1"/>
  <c r="AO1616" i="84"/>
  <c r="AU1648" i="84"/>
  <c r="AV1648" i="84" s="1"/>
  <c r="AO1648" i="84"/>
  <c r="AW1648" i="84"/>
  <c r="Q1648" i="84"/>
  <c r="AM1648" i="84" s="1"/>
  <c r="Q1808" i="84"/>
  <c r="AM1808" i="84" s="1"/>
  <c r="AU1808" i="84"/>
  <c r="AV1808" i="84" s="1"/>
  <c r="AW1808" i="84"/>
  <c r="AO1808" i="84"/>
  <c r="AO2000" i="84"/>
  <c r="AU2000" i="84"/>
  <c r="AV2000" i="84" s="1"/>
  <c r="AW2000" i="84"/>
  <c r="Q2000" i="84"/>
  <c r="AM2000" i="84" s="1"/>
  <c r="O496" i="84"/>
  <c r="O848" i="84"/>
  <c r="O1104" i="84"/>
  <c r="O1264" i="84"/>
  <c r="O1392" i="84"/>
  <c r="O1552" i="84"/>
  <c r="O1872" i="84"/>
  <c r="AO940" i="84"/>
  <c r="Q940" i="84"/>
  <c r="AM940" i="84" s="1"/>
  <c r="AU940" i="84"/>
  <c r="AV940" i="84" s="1"/>
  <c r="AW940" i="84"/>
  <c r="AO1196" i="84"/>
  <c r="Q1196" i="84"/>
  <c r="AM1196" i="84" s="1"/>
  <c r="AU1196" i="84"/>
  <c r="AV1196" i="84" s="1"/>
  <c r="AW1196" i="84"/>
  <c r="AW1292" i="84"/>
  <c r="AO1292" i="84"/>
  <c r="Q1292" i="84"/>
  <c r="AM1292" i="84" s="1"/>
  <c r="AU1292" i="84"/>
  <c r="AV1292" i="84" s="1"/>
  <c r="Q1580" i="84"/>
  <c r="AM1580" i="84" s="1"/>
  <c r="AU1580" i="84"/>
  <c r="AV1580" i="84" s="1"/>
  <c r="AW1580" i="84"/>
  <c r="AO1580" i="84"/>
  <c r="O444" i="84"/>
  <c r="AO560" i="84"/>
  <c r="AU560" i="84"/>
  <c r="AV560" i="84" s="1"/>
  <c r="Q560" i="84"/>
  <c r="AM560" i="84" s="1"/>
  <c r="AW560" i="84"/>
  <c r="Q656" i="84"/>
  <c r="AM656" i="84" s="1"/>
  <c r="AW656" i="84"/>
  <c r="AU656" i="84"/>
  <c r="AV656" i="84" s="1"/>
  <c r="AO656" i="84"/>
  <c r="Q1008" i="84"/>
  <c r="AM1008" i="84" s="1"/>
  <c r="AW1008" i="84"/>
  <c r="AO1008" i="84"/>
  <c r="AU1008" i="84"/>
  <c r="AV1008" i="84" s="1"/>
  <c r="AW1232" i="84"/>
  <c r="AO1232" i="84"/>
  <c r="Q1232" i="84"/>
  <c r="AM1232" i="84" s="1"/>
  <c r="AU1232" i="84"/>
  <c r="AV1232" i="84" s="1"/>
  <c r="AO1744" i="84"/>
  <c r="AU1744" i="84"/>
  <c r="AV1744" i="84" s="1"/>
  <c r="AW1744" i="84"/>
  <c r="Q1744" i="84"/>
  <c r="AM1744" i="84" s="1"/>
  <c r="Q1776" i="84"/>
  <c r="AM1776" i="84" s="1"/>
  <c r="AU1776" i="84"/>
  <c r="AV1776" i="84" s="1"/>
  <c r="AW1776" i="84"/>
  <c r="AO1776" i="84"/>
  <c r="AO1904" i="84"/>
  <c r="Q1904" i="84"/>
  <c r="AM1904" i="84" s="1"/>
  <c r="AU1904" i="84"/>
  <c r="AV1904" i="84" s="1"/>
  <c r="AW1904" i="84"/>
  <c r="O464" i="84"/>
  <c r="O592" i="84"/>
  <c r="O784" i="84"/>
  <c r="O944" i="84"/>
  <c r="O1136" i="84"/>
  <c r="O1232" i="84"/>
  <c r="O1488" i="84"/>
  <c r="O1648" i="84"/>
  <c r="O1776" i="84"/>
  <c r="O1968" i="84"/>
  <c r="AO652" i="84"/>
  <c r="AW652" i="84"/>
  <c r="AU652" i="84"/>
  <c r="AV652" i="84" s="1"/>
  <c r="Q652" i="84"/>
  <c r="AM652" i="84" s="1"/>
  <c r="AO748" i="84"/>
  <c r="AU748" i="84"/>
  <c r="AV748" i="84" s="1"/>
  <c r="AW748" i="84"/>
  <c r="Q748" i="84"/>
  <c r="AM748" i="84" s="1"/>
  <c r="AO812" i="84"/>
  <c r="AW812" i="84"/>
  <c r="AU812" i="84"/>
  <c r="AV812" i="84" s="1"/>
  <c r="Q812" i="84"/>
  <c r="AM812" i="84" s="1"/>
  <c r="AW876" i="84"/>
  <c r="Q876" i="84"/>
  <c r="AM876" i="84" s="1"/>
  <c r="AU876" i="84"/>
  <c r="AV876" i="84" s="1"/>
  <c r="AO876" i="84"/>
  <c r="AU972" i="84"/>
  <c r="AV972" i="84" s="1"/>
  <c r="AW972" i="84"/>
  <c r="AO972" i="84"/>
  <c r="Q972" i="84"/>
  <c r="AM972" i="84" s="1"/>
  <c r="AO1036" i="84"/>
  <c r="AU1036" i="84"/>
  <c r="AV1036" i="84" s="1"/>
  <c r="AW1036" i="84"/>
  <c r="Q1036" i="84"/>
  <c r="AM1036" i="84" s="1"/>
  <c r="Q1068" i="84"/>
  <c r="AM1068" i="84" s="1"/>
  <c r="AU1068" i="84"/>
  <c r="AV1068" i="84" s="1"/>
  <c r="AO1068" i="84"/>
  <c r="AW1068" i="84"/>
  <c r="AW1228" i="84"/>
  <c r="AO1228" i="84"/>
  <c r="Q1228" i="84"/>
  <c r="AM1228" i="84" s="1"/>
  <c r="AU1228" i="84"/>
  <c r="AV1228" i="84" s="1"/>
  <c r="AO1356" i="84"/>
  <c r="Q1356" i="84"/>
  <c r="AM1356" i="84" s="1"/>
  <c r="AU1356" i="84"/>
  <c r="AV1356" i="84" s="1"/>
  <c r="AW1356" i="84"/>
  <c r="Q1388" i="84"/>
  <c r="AM1388" i="84" s="1"/>
  <c r="AU1388" i="84"/>
  <c r="AV1388" i="84" s="1"/>
  <c r="AW1388" i="84"/>
  <c r="AO1388" i="84"/>
  <c r="Q1452" i="84"/>
  <c r="AM1452" i="84" s="1"/>
  <c r="AU1452" i="84"/>
  <c r="AV1452" i="84" s="1"/>
  <c r="AW1452" i="84"/>
  <c r="AO1452" i="84"/>
  <c r="AO1516" i="84"/>
  <c r="Q1516" i="84"/>
  <c r="AM1516" i="84" s="1"/>
  <c r="AU1516" i="84"/>
  <c r="AV1516" i="84" s="1"/>
  <c r="AW1516" i="84"/>
  <c r="AO456" i="84"/>
  <c r="AU456" i="84"/>
  <c r="AV456" i="84" s="1"/>
  <c r="AW456" i="84"/>
  <c r="Q456" i="84"/>
  <c r="AM456" i="84" s="1"/>
  <c r="Q488" i="84"/>
  <c r="AM488" i="84" s="1"/>
  <c r="AU488" i="84"/>
  <c r="AV488" i="84" s="1"/>
  <c r="AW488" i="84"/>
  <c r="AO488" i="84"/>
  <c r="AO520" i="84"/>
  <c r="Q520" i="84"/>
  <c r="AM520" i="84" s="1"/>
  <c r="AU520" i="84"/>
  <c r="AV520" i="84" s="1"/>
  <c r="AW520" i="84"/>
  <c r="AW552" i="84"/>
  <c r="AO552" i="84"/>
  <c r="AU552" i="84"/>
  <c r="AV552" i="84" s="1"/>
  <c r="Q552" i="84"/>
  <c r="AM552" i="84" s="1"/>
  <c r="AW584" i="84"/>
  <c r="Q584" i="84"/>
  <c r="AM584" i="84" s="1"/>
  <c r="AO584" i="84"/>
  <c r="AU584" i="84"/>
  <c r="AV584" i="84" s="1"/>
  <c r="AO616" i="84"/>
  <c r="Q616" i="84"/>
  <c r="AM616" i="84" s="1"/>
  <c r="AU616" i="84"/>
  <c r="AV616" i="84" s="1"/>
  <c r="AW616" i="84"/>
  <c r="AU648" i="84"/>
  <c r="AV648" i="84" s="1"/>
  <c r="Q648" i="84"/>
  <c r="AM648" i="84" s="1"/>
  <c r="AW648" i="84"/>
  <c r="AO648" i="84"/>
  <c r="AU680" i="84"/>
  <c r="AV680" i="84" s="1"/>
  <c r="Q680" i="84"/>
  <c r="AM680" i="84" s="1"/>
  <c r="AW680" i="84"/>
  <c r="AO680" i="84"/>
  <c r="Q712" i="84"/>
  <c r="AM712" i="84" s="1"/>
  <c r="AO712" i="84"/>
  <c r="AU712" i="84"/>
  <c r="AV712" i="84" s="1"/>
  <c r="AW712" i="84"/>
  <c r="AU744" i="84"/>
  <c r="AV744" i="84" s="1"/>
  <c r="AW744" i="84"/>
  <c r="AO744" i="84"/>
  <c r="Q744" i="84"/>
  <c r="AM744" i="84" s="1"/>
  <c r="Q776" i="84"/>
  <c r="AM776" i="84" s="1"/>
  <c r="AU776" i="84"/>
  <c r="AV776" i="84" s="1"/>
  <c r="AW776" i="84"/>
  <c r="AO776" i="84"/>
  <c r="Q808" i="84"/>
  <c r="AM808" i="84" s="1"/>
  <c r="AW808" i="84"/>
  <c r="AU808" i="84"/>
  <c r="AV808" i="84" s="1"/>
  <c r="AO808" i="84"/>
  <c r="AU840" i="84"/>
  <c r="AV840" i="84" s="1"/>
  <c r="Q840" i="84"/>
  <c r="AM840" i="84" s="1"/>
  <c r="AW840" i="84"/>
  <c r="AO840" i="84"/>
  <c r="AU872" i="84"/>
  <c r="AV872" i="84" s="1"/>
  <c r="Q872" i="84"/>
  <c r="AM872" i="84" s="1"/>
  <c r="AW872" i="84"/>
  <c r="AO872" i="84"/>
  <c r="AO904" i="84"/>
  <c r="AU904" i="84"/>
  <c r="AV904" i="84" s="1"/>
  <c r="Q904" i="84"/>
  <c r="AM904" i="84" s="1"/>
  <c r="AW904" i="84"/>
  <c r="Q936" i="84"/>
  <c r="AM936" i="84" s="1"/>
  <c r="AW936" i="84"/>
  <c r="AO936" i="84"/>
  <c r="AU936" i="84"/>
  <c r="AV936" i="84" s="1"/>
  <c r="AO968" i="84"/>
  <c r="AU968" i="84"/>
  <c r="AV968" i="84" s="1"/>
  <c r="Q968" i="84"/>
  <c r="AM968" i="84" s="1"/>
  <c r="AW968" i="84"/>
  <c r="Q1000" i="84"/>
  <c r="AM1000" i="84" s="1"/>
  <c r="AO1000" i="84"/>
  <c r="AU1000" i="84"/>
  <c r="AV1000" i="84" s="1"/>
  <c r="AW1000" i="84"/>
  <c r="Q1032" i="84"/>
  <c r="AM1032" i="84" s="1"/>
  <c r="AU1032" i="84"/>
  <c r="AV1032" i="84" s="1"/>
  <c r="AW1032" i="84"/>
  <c r="AO1032" i="84"/>
  <c r="AW1064" i="84"/>
  <c r="AO1064" i="84"/>
  <c r="AU1064" i="84"/>
  <c r="AV1064" i="84" s="1"/>
  <c r="Q1064" i="84"/>
  <c r="AM1064" i="84" s="1"/>
  <c r="AO1096" i="84"/>
  <c r="Q1096" i="84"/>
  <c r="AM1096" i="84" s="1"/>
  <c r="AU1096" i="84"/>
  <c r="AV1096" i="84" s="1"/>
  <c r="AW1096" i="84"/>
  <c r="AW1128" i="84"/>
  <c r="Q1128" i="84"/>
  <c r="AM1128" i="84" s="1"/>
  <c r="AU1128" i="84"/>
  <c r="AV1128" i="84" s="1"/>
  <c r="AO1128" i="84"/>
  <c r="AW1160" i="84"/>
  <c r="AO1160" i="84"/>
  <c r="AU1160" i="84"/>
  <c r="AV1160" i="84" s="1"/>
  <c r="Q1160" i="84"/>
  <c r="AM1160" i="84" s="1"/>
  <c r="Q1192" i="84"/>
  <c r="AM1192" i="84" s="1"/>
  <c r="AO1192" i="84"/>
  <c r="AU1192" i="84"/>
  <c r="AV1192" i="84" s="1"/>
  <c r="AW1192" i="84"/>
  <c r="AU1224" i="84"/>
  <c r="AV1224" i="84" s="1"/>
  <c r="Q1224" i="84"/>
  <c r="AM1224" i="84" s="1"/>
  <c r="AW1224" i="84"/>
  <c r="AO1224" i="84"/>
  <c r="Q1256" i="84"/>
  <c r="AM1256" i="84" s="1"/>
  <c r="AU1256" i="84"/>
  <c r="AV1256" i="84" s="1"/>
  <c r="AO1256" i="84"/>
  <c r="AW1256" i="84"/>
  <c r="Q1288" i="84"/>
  <c r="AM1288" i="84" s="1"/>
  <c r="AU1288" i="84"/>
  <c r="AV1288" i="84" s="1"/>
  <c r="AO1288" i="84"/>
  <c r="AW1288" i="84"/>
  <c r="Q1320" i="84"/>
  <c r="AM1320" i="84" s="1"/>
  <c r="AU1320" i="84"/>
  <c r="AV1320" i="84" s="1"/>
  <c r="AO1320" i="84"/>
  <c r="AW1320" i="84"/>
  <c r="AU1352" i="84"/>
  <c r="AV1352" i="84" s="1"/>
  <c r="AW1352" i="84"/>
  <c r="Q1352" i="84"/>
  <c r="AM1352" i="84" s="1"/>
  <c r="AO1352" i="84"/>
  <c r="AO1384" i="84"/>
  <c r="AW1384" i="84"/>
  <c r="Q1384" i="84"/>
  <c r="AM1384" i="84" s="1"/>
  <c r="AU1384" i="84"/>
  <c r="AV1384" i="84" s="1"/>
  <c r="Q1416" i="84"/>
  <c r="AM1416" i="84" s="1"/>
  <c r="AW1416" i="84"/>
  <c r="AU1416" i="84"/>
  <c r="AV1416" i="84" s="1"/>
  <c r="AO1416" i="84"/>
  <c r="AU1448" i="84"/>
  <c r="AV1448" i="84" s="1"/>
  <c r="Q1448" i="84"/>
  <c r="AM1448" i="84" s="1"/>
  <c r="AW1448" i="84"/>
  <c r="AO1448" i="84"/>
  <c r="AU1480" i="84"/>
  <c r="AV1480" i="84" s="1"/>
  <c r="AO1480" i="84"/>
  <c r="Q1480" i="84"/>
  <c r="AM1480" i="84" s="1"/>
  <c r="AW1480" i="84"/>
  <c r="AO1512" i="84"/>
  <c r="AW1512" i="84"/>
  <c r="Q1512" i="84"/>
  <c r="AM1512" i="84" s="1"/>
  <c r="AU1512" i="84"/>
  <c r="AV1512" i="84" s="1"/>
  <c r="AU1544" i="84"/>
  <c r="AV1544" i="84" s="1"/>
  <c r="AO1544" i="84"/>
  <c r="AW1544" i="84"/>
  <c r="Q1544" i="84"/>
  <c r="AM1544" i="84" s="1"/>
  <c r="Q1576" i="84"/>
  <c r="AM1576" i="84" s="1"/>
  <c r="AU1576" i="84"/>
  <c r="AV1576" i="84" s="1"/>
  <c r="AW1576" i="84"/>
  <c r="AO1576" i="84"/>
  <c r="Q1608" i="84"/>
  <c r="AM1608" i="84" s="1"/>
  <c r="AW1608" i="84"/>
  <c r="AO1608" i="84"/>
  <c r="AU1608" i="84"/>
  <c r="AV1608" i="84" s="1"/>
  <c r="AO1640" i="84"/>
  <c r="AU1640" i="84"/>
  <c r="AV1640" i="84" s="1"/>
  <c r="AW1640" i="84"/>
  <c r="Q1640" i="84"/>
  <c r="AM1640" i="84" s="1"/>
  <c r="AO1672" i="84"/>
  <c r="AU1672" i="84"/>
  <c r="AV1672" i="84" s="1"/>
  <c r="Q1672" i="84"/>
  <c r="AM1672" i="84" s="1"/>
  <c r="AW1672" i="84"/>
  <c r="Q1704" i="84"/>
  <c r="AM1704" i="84" s="1"/>
  <c r="AU1704" i="84"/>
  <c r="AV1704" i="84" s="1"/>
  <c r="AW1704" i="84"/>
  <c r="AO1704" i="84"/>
  <c r="AO1736" i="84"/>
  <c r="AU1736" i="84"/>
  <c r="AV1736" i="84" s="1"/>
  <c r="Q1736" i="84"/>
  <c r="AM1736" i="84" s="1"/>
  <c r="AW1736" i="84"/>
  <c r="Q1768" i="84"/>
  <c r="AM1768" i="84" s="1"/>
  <c r="AU1768" i="84"/>
  <c r="AV1768" i="84" s="1"/>
  <c r="AW1768" i="84"/>
  <c r="AO1768" i="84"/>
  <c r="Q1800" i="84"/>
  <c r="AM1800" i="84" s="1"/>
  <c r="AU1800" i="84"/>
  <c r="AV1800" i="84" s="1"/>
  <c r="AW1800" i="84"/>
  <c r="AO1800" i="84"/>
  <c r="Q1832" i="84"/>
  <c r="AM1832" i="84" s="1"/>
  <c r="AU1832" i="84"/>
  <c r="AV1832" i="84" s="1"/>
  <c r="AW1832" i="84"/>
  <c r="AO1832" i="84"/>
  <c r="Q1864" i="84"/>
  <c r="AM1864" i="84" s="1"/>
  <c r="AW1864" i="84"/>
  <c r="AO1864" i="84"/>
  <c r="AU1864" i="84"/>
  <c r="AV1864" i="84" s="1"/>
  <c r="Q1896" i="84"/>
  <c r="AM1896" i="84" s="1"/>
  <c r="AU1896" i="84"/>
  <c r="AV1896" i="84" s="1"/>
  <c r="AW1896" i="84"/>
  <c r="AO1896" i="84"/>
  <c r="AO1928" i="84"/>
  <c r="Q1928" i="84"/>
  <c r="AM1928" i="84" s="1"/>
  <c r="AU1928" i="84"/>
  <c r="AV1928" i="84" s="1"/>
  <c r="AW1928" i="84"/>
  <c r="Q1960" i="84"/>
  <c r="AM1960" i="84" s="1"/>
  <c r="AW1960" i="84"/>
  <c r="AO1960" i="84"/>
  <c r="AU1960" i="84"/>
  <c r="AV1960" i="84" s="1"/>
  <c r="AW1992" i="84"/>
  <c r="AO1992" i="84"/>
  <c r="AU1992" i="84"/>
  <c r="AV1992" i="84" s="1"/>
  <c r="Q1992" i="84"/>
  <c r="AM1992" i="84" s="1"/>
  <c r="AO1860" i="84"/>
  <c r="Q1860" i="84"/>
  <c r="AM1860" i="84" s="1"/>
  <c r="AU1860" i="84"/>
  <c r="AV1860" i="84" s="1"/>
  <c r="AW1860" i="84"/>
  <c r="AW1892" i="84"/>
  <c r="Q1892" i="84"/>
  <c r="AM1892" i="84" s="1"/>
  <c r="AU1892" i="84"/>
  <c r="AV1892" i="84" s="1"/>
  <c r="AO1892" i="84"/>
  <c r="AW1924" i="84"/>
  <c r="AO1924" i="84"/>
  <c r="Q1924" i="84"/>
  <c r="AM1924" i="84" s="1"/>
  <c r="AU1924" i="84"/>
  <c r="AV1924" i="84" s="1"/>
  <c r="Q1956" i="84"/>
  <c r="AM1956" i="84" s="1"/>
  <c r="AU1956" i="84"/>
  <c r="AV1956" i="84" s="1"/>
  <c r="AW1956" i="84"/>
  <c r="AO1956" i="84"/>
  <c r="AO1988" i="84"/>
  <c r="Q1988" i="84"/>
  <c r="AM1988" i="84" s="1"/>
  <c r="AU1988" i="84"/>
  <c r="AV1988" i="84" s="1"/>
  <c r="AW1988" i="84"/>
  <c r="AO432" i="84"/>
  <c r="AU432" i="84"/>
  <c r="AV432" i="84" s="1"/>
  <c r="Q432" i="84"/>
  <c r="AM432" i="84" s="1"/>
  <c r="AW432" i="84"/>
  <c r="Q436" i="84"/>
  <c r="AM436" i="84" s="1"/>
  <c r="AU436" i="84"/>
  <c r="AV436" i="84" s="1"/>
  <c r="AW436" i="84"/>
  <c r="AO436" i="84"/>
  <c r="AO440" i="84"/>
  <c r="AU440" i="84"/>
  <c r="AV440" i="84" s="1"/>
  <c r="Q440" i="84"/>
  <c r="AM440" i="84" s="1"/>
  <c r="AW440" i="84"/>
  <c r="AO448" i="84"/>
  <c r="Q448" i="84"/>
  <c r="AM448" i="84" s="1"/>
  <c r="AU448" i="84"/>
  <c r="AV448" i="84" s="1"/>
  <c r="AW448" i="84"/>
  <c r="AU480" i="84"/>
  <c r="AV480" i="84" s="1"/>
  <c r="Q480" i="84"/>
  <c r="AM480" i="84" s="1"/>
  <c r="AW480" i="84"/>
  <c r="AO480" i="84"/>
  <c r="AO512" i="84"/>
  <c r="AU512" i="84"/>
  <c r="AV512" i="84" s="1"/>
  <c r="Q512" i="84"/>
  <c r="AM512" i="84" s="1"/>
  <c r="AW512" i="84"/>
  <c r="Q544" i="84"/>
  <c r="AM544" i="84" s="1"/>
  <c r="AW544" i="84"/>
  <c r="AU544" i="84"/>
  <c r="AV544" i="84" s="1"/>
  <c r="AO544" i="84"/>
  <c r="AO576" i="84"/>
  <c r="AU576" i="84"/>
  <c r="AV576" i="84" s="1"/>
  <c r="AW576" i="84"/>
  <c r="Q576" i="84"/>
  <c r="AM576" i="84" s="1"/>
  <c r="AO608" i="84"/>
  <c r="AU608" i="84"/>
  <c r="AV608" i="84" s="1"/>
  <c r="AW608" i="84"/>
  <c r="Q608" i="84"/>
  <c r="AM608" i="84" s="1"/>
  <c r="Q640" i="84"/>
  <c r="AM640" i="84" s="1"/>
  <c r="AO640" i="84"/>
  <c r="AU640" i="84"/>
  <c r="AV640" i="84" s="1"/>
  <c r="AW640" i="84"/>
  <c r="AU672" i="84"/>
  <c r="AV672" i="84" s="1"/>
  <c r="AW672" i="84"/>
  <c r="Q672" i="84"/>
  <c r="AM672" i="84" s="1"/>
  <c r="AO672" i="84"/>
  <c r="AU704" i="84"/>
  <c r="AV704" i="84" s="1"/>
  <c r="Q704" i="84"/>
  <c r="AM704" i="84" s="1"/>
  <c r="AW704" i="84"/>
  <c r="AO704" i="84"/>
  <c r="Q736" i="84"/>
  <c r="AM736" i="84" s="1"/>
  <c r="AO736" i="84"/>
  <c r="AU736" i="84"/>
  <c r="AV736" i="84" s="1"/>
  <c r="AW736" i="84"/>
  <c r="Q768" i="84"/>
  <c r="AM768" i="84" s="1"/>
  <c r="AW768" i="84"/>
  <c r="AO768" i="84"/>
  <c r="AU768" i="84"/>
  <c r="AV768" i="84" s="1"/>
  <c r="Q800" i="84"/>
  <c r="AM800" i="84" s="1"/>
  <c r="AU800" i="84"/>
  <c r="AV800" i="84" s="1"/>
  <c r="AW800" i="84"/>
  <c r="AO800" i="84"/>
  <c r="Q832" i="84"/>
  <c r="AM832" i="84" s="1"/>
  <c r="AU832" i="84"/>
  <c r="AV832" i="84" s="1"/>
  <c r="AO832" i="84"/>
  <c r="AW832" i="84"/>
  <c r="AO864" i="84"/>
  <c r="AU864" i="84"/>
  <c r="AV864" i="84" s="1"/>
  <c r="AW864" i="84"/>
  <c r="Q864" i="84"/>
  <c r="AM864" i="84" s="1"/>
  <c r="AO896" i="84"/>
  <c r="AU896" i="84"/>
  <c r="AV896" i="84" s="1"/>
  <c r="Q896" i="84"/>
  <c r="AM896" i="84" s="1"/>
  <c r="AW896" i="84"/>
  <c r="Q928" i="84"/>
  <c r="AM928" i="84" s="1"/>
  <c r="AU928" i="84"/>
  <c r="AV928" i="84" s="1"/>
  <c r="AW928" i="84"/>
  <c r="AO928" i="84"/>
  <c r="AO960" i="84"/>
  <c r="Q960" i="84"/>
  <c r="AM960" i="84" s="1"/>
  <c r="AU960" i="84"/>
  <c r="AV960" i="84" s="1"/>
  <c r="AW960" i="84"/>
  <c r="AU992" i="84"/>
  <c r="AV992" i="84" s="1"/>
  <c r="AW992" i="84"/>
  <c r="AO992" i="84"/>
  <c r="Q992" i="84"/>
  <c r="AM992" i="84" s="1"/>
  <c r="Q1024" i="84"/>
  <c r="AM1024" i="84" s="1"/>
  <c r="AW1024" i="84"/>
  <c r="AU1024" i="84"/>
  <c r="AV1024" i="84" s="1"/>
  <c r="AO1024" i="84"/>
  <c r="AW1056" i="84"/>
  <c r="AO1056" i="84"/>
  <c r="AU1056" i="84"/>
  <c r="AV1056" i="84" s="1"/>
  <c r="Q1056" i="84"/>
  <c r="AM1056" i="84" s="1"/>
  <c r="AO1088" i="84"/>
  <c r="AU1088" i="84"/>
  <c r="AV1088" i="84" s="1"/>
  <c r="Q1088" i="84"/>
  <c r="AM1088" i="84" s="1"/>
  <c r="AW1088" i="84"/>
  <c r="AU1120" i="84"/>
  <c r="AV1120" i="84" s="1"/>
  <c r="AW1120" i="84"/>
  <c r="Q1120" i="84"/>
  <c r="AM1120" i="84" s="1"/>
  <c r="AO1120" i="84"/>
  <c r="AO1152" i="84"/>
  <c r="AU1152" i="84"/>
  <c r="AV1152" i="84" s="1"/>
  <c r="AW1152" i="84"/>
  <c r="Q1152" i="84"/>
  <c r="AM1152" i="84" s="1"/>
  <c r="AU1184" i="84"/>
  <c r="AV1184" i="84" s="1"/>
  <c r="AW1184" i="84"/>
  <c r="Q1184" i="84"/>
  <c r="AM1184" i="84" s="1"/>
  <c r="AO1184" i="84"/>
  <c r="AU1216" i="84"/>
  <c r="AV1216" i="84" s="1"/>
  <c r="Q1216" i="84"/>
  <c r="AM1216" i="84" s="1"/>
  <c r="AW1216" i="84"/>
  <c r="AO1216" i="84"/>
  <c r="Q1248" i="84"/>
  <c r="AM1248" i="84" s="1"/>
  <c r="AU1248" i="84"/>
  <c r="AV1248" i="84" s="1"/>
  <c r="AO1248" i="84"/>
  <c r="AW1248" i="84"/>
  <c r="AU1280" i="84"/>
  <c r="AV1280" i="84" s="1"/>
  <c r="Q1280" i="84"/>
  <c r="AM1280" i="84" s="1"/>
  <c r="AW1280" i="84"/>
  <c r="AO1280" i="84"/>
  <c r="AO1312" i="84"/>
  <c r="AW1312" i="84"/>
  <c r="Q1312" i="84"/>
  <c r="AM1312" i="84" s="1"/>
  <c r="AU1312" i="84"/>
  <c r="AV1312" i="84" s="1"/>
  <c r="AO1344" i="84"/>
  <c r="AU1344" i="84"/>
  <c r="AV1344" i="84" s="1"/>
  <c r="Q1344" i="84"/>
  <c r="AM1344" i="84" s="1"/>
  <c r="AW1344" i="84"/>
  <c r="AW1376" i="84"/>
  <c r="AO1376" i="84"/>
  <c r="Q1376" i="84"/>
  <c r="AM1376" i="84" s="1"/>
  <c r="AU1376" i="84"/>
  <c r="AV1376" i="84" s="1"/>
  <c r="AU1408" i="84"/>
  <c r="AV1408" i="84" s="1"/>
  <c r="AO1408" i="84"/>
  <c r="Q1408" i="84"/>
  <c r="AM1408" i="84" s="1"/>
  <c r="AW1408" i="84"/>
  <c r="Q1440" i="84"/>
  <c r="AM1440" i="84" s="1"/>
  <c r="AU1440" i="84"/>
  <c r="AV1440" i="84" s="1"/>
  <c r="AW1440" i="84"/>
  <c r="AO1440" i="84"/>
  <c r="Q1472" i="84"/>
  <c r="AM1472" i="84" s="1"/>
  <c r="AU1472" i="84"/>
  <c r="AV1472" i="84" s="1"/>
  <c r="AO1472" i="84"/>
  <c r="AW1472" i="84"/>
  <c r="AW1504" i="84"/>
  <c r="AO1504" i="84"/>
  <c r="Q1504" i="84"/>
  <c r="AM1504" i="84" s="1"/>
  <c r="AU1504" i="84"/>
  <c r="AV1504" i="84" s="1"/>
  <c r="Q1536" i="84"/>
  <c r="AM1536" i="84" s="1"/>
  <c r="AO1536" i="84"/>
  <c r="AU1536" i="84"/>
  <c r="AV1536" i="84" s="1"/>
  <c r="AW1536" i="84"/>
  <c r="AO1568" i="84"/>
  <c r="Q1568" i="84"/>
  <c r="AM1568" i="84" s="1"/>
  <c r="AU1568" i="84"/>
  <c r="AV1568" i="84" s="1"/>
  <c r="AW1568" i="84"/>
  <c r="AO1600" i="84"/>
  <c r="AW1600" i="84"/>
  <c r="Q1600" i="84"/>
  <c r="AM1600" i="84" s="1"/>
  <c r="AU1600" i="84"/>
  <c r="AV1600" i="84" s="1"/>
  <c r="AO1632" i="84"/>
  <c r="Q1632" i="84"/>
  <c r="AM1632" i="84" s="1"/>
  <c r="AU1632" i="84"/>
  <c r="AV1632" i="84" s="1"/>
  <c r="AW1632" i="84"/>
  <c r="AU1664" i="84"/>
  <c r="AV1664" i="84" s="1"/>
  <c r="AW1664" i="84"/>
  <c r="Q1664" i="84"/>
  <c r="AM1664" i="84" s="1"/>
  <c r="AO1664" i="84"/>
  <c r="AO1696" i="84"/>
  <c r="Q1696" i="84"/>
  <c r="AM1696" i="84" s="1"/>
  <c r="AU1696" i="84"/>
  <c r="AV1696" i="84" s="1"/>
  <c r="AW1696" i="84"/>
  <c r="AO1728" i="84"/>
  <c r="Q1728" i="84"/>
  <c r="AM1728" i="84" s="1"/>
  <c r="AU1728" i="84"/>
  <c r="AV1728" i="84" s="1"/>
  <c r="AW1728" i="84"/>
  <c r="AU1760" i="84"/>
  <c r="AV1760" i="84" s="1"/>
  <c r="Q1760" i="84"/>
  <c r="AM1760" i="84" s="1"/>
  <c r="AW1760" i="84"/>
  <c r="AO1760" i="84"/>
  <c r="AU1792" i="84"/>
  <c r="AV1792" i="84" s="1"/>
  <c r="Q1792" i="84"/>
  <c r="AM1792" i="84" s="1"/>
  <c r="AW1792" i="84"/>
  <c r="AO1792" i="84"/>
  <c r="Q1824" i="84"/>
  <c r="AM1824" i="84" s="1"/>
  <c r="AW1824" i="84"/>
  <c r="AO1824" i="84"/>
  <c r="AU1824" i="84"/>
  <c r="AV1824" i="84" s="1"/>
  <c r="Q1856" i="84"/>
  <c r="AM1856" i="84" s="1"/>
  <c r="AW1856" i="84"/>
  <c r="AO1856" i="84"/>
  <c r="AU1856" i="84"/>
  <c r="AV1856" i="84" s="1"/>
  <c r="AU1888" i="84"/>
  <c r="AV1888" i="84" s="1"/>
  <c r="Q1888" i="84"/>
  <c r="AM1888" i="84" s="1"/>
  <c r="AW1888" i="84"/>
  <c r="AO1888" i="84"/>
  <c r="Q1920" i="84"/>
  <c r="AM1920" i="84" s="1"/>
  <c r="AW1920" i="84"/>
  <c r="AO1920" i="84"/>
  <c r="AU1920" i="84"/>
  <c r="AV1920" i="84" s="1"/>
  <c r="AU1952" i="84"/>
  <c r="AV1952" i="84" s="1"/>
  <c r="Q1952" i="84"/>
  <c r="AM1952" i="84" s="1"/>
  <c r="AW1952" i="84"/>
  <c r="AO1952" i="84"/>
  <c r="AU1984" i="84"/>
  <c r="AV1984" i="84" s="1"/>
  <c r="AW1984" i="84"/>
  <c r="Q1984" i="84"/>
  <c r="AM1984" i="84" s="1"/>
  <c r="AO1984" i="84"/>
  <c r="AO476" i="84"/>
  <c r="Q476" i="84"/>
  <c r="AM476" i="84" s="1"/>
  <c r="AU476" i="84"/>
  <c r="AV476" i="84" s="1"/>
  <c r="AW476" i="84"/>
  <c r="AU508" i="84"/>
  <c r="AV508" i="84" s="1"/>
  <c r="AW508" i="84"/>
  <c r="AO508" i="84"/>
  <c r="Q508" i="84"/>
  <c r="AM508" i="84" s="1"/>
  <c r="AU540" i="84"/>
  <c r="AV540" i="84" s="1"/>
  <c r="AW540" i="84"/>
  <c r="Q540" i="84"/>
  <c r="AM540" i="84" s="1"/>
  <c r="AO540" i="84"/>
  <c r="AO572" i="84"/>
  <c r="Q572" i="84"/>
  <c r="AM572" i="84" s="1"/>
  <c r="AU572" i="84"/>
  <c r="AV572" i="84" s="1"/>
  <c r="AW572" i="84"/>
  <c r="Q604" i="84"/>
  <c r="AM604" i="84" s="1"/>
  <c r="AO604" i="84"/>
  <c r="AU604" i="84"/>
  <c r="AV604" i="84" s="1"/>
  <c r="AW604" i="84"/>
  <c r="Q636" i="84"/>
  <c r="AM636" i="84" s="1"/>
  <c r="AU636" i="84"/>
  <c r="AV636" i="84" s="1"/>
  <c r="AW636" i="84"/>
  <c r="AO636" i="84"/>
  <c r="AW668" i="84"/>
  <c r="Q668" i="84"/>
  <c r="AM668" i="84" s="1"/>
  <c r="AU668" i="84"/>
  <c r="AV668" i="84" s="1"/>
  <c r="AO668" i="84"/>
  <c r="AO700" i="84"/>
  <c r="AU700" i="84"/>
  <c r="AV700" i="84" s="1"/>
  <c r="AW700" i="84"/>
  <c r="Q700" i="84"/>
  <c r="AM700" i="84" s="1"/>
  <c r="AO732" i="84"/>
  <c r="AW732" i="84"/>
  <c r="AU732" i="84"/>
  <c r="AV732" i="84" s="1"/>
  <c r="Q732" i="84"/>
  <c r="AM732" i="84" s="1"/>
  <c r="AO764" i="84"/>
  <c r="AU764" i="84"/>
  <c r="AV764" i="84" s="1"/>
  <c r="Q764" i="84"/>
  <c r="AM764" i="84" s="1"/>
  <c r="AW764" i="84"/>
  <c r="AO796" i="84"/>
  <c r="AU796" i="84"/>
  <c r="AV796" i="84" s="1"/>
  <c r="Q796" i="84"/>
  <c r="AM796" i="84" s="1"/>
  <c r="AW796" i="84"/>
  <c r="AO828" i="84"/>
  <c r="Q828" i="84"/>
  <c r="AM828" i="84" s="1"/>
  <c r="AU828" i="84"/>
  <c r="AV828" i="84" s="1"/>
  <c r="AW828" i="84"/>
  <c r="AW860" i="84"/>
  <c r="AO860" i="84"/>
  <c r="Q860" i="84"/>
  <c r="AM860" i="84" s="1"/>
  <c r="AU860" i="84"/>
  <c r="AV860" i="84" s="1"/>
  <c r="AU892" i="84"/>
  <c r="AV892" i="84" s="1"/>
  <c r="AW892" i="84"/>
  <c r="Q892" i="84"/>
  <c r="AM892" i="84" s="1"/>
  <c r="AO892" i="84"/>
  <c r="AO924" i="84"/>
  <c r="AU924" i="84"/>
  <c r="AV924" i="84" s="1"/>
  <c r="Q924" i="84"/>
  <c r="AM924" i="84" s="1"/>
  <c r="AW924" i="84"/>
  <c r="Q956" i="84"/>
  <c r="AM956" i="84" s="1"/>
  <c r="AU956" i="84"/>
  <c r="AV956" i="84" s="1"/>
  <c r="AW956" i="84"/>
  <c r="AO956" i="84"/>
  <c r="AU988" i="84"/>
  <c r="AV988" i="84" s="1"/>
  <c r="Q988" i="84"/>
  <c r="AM988" i="84" s="1"/>
  <c r="AW988" i="84"/>
  <c r="AO988" i="84"/>
  <c r="AU1020" i="84"/>
  <c r="AV1020" i="84" s="1"/>
  <c r="AO1020" i="84"/>
  <c r="Q1020" i="84"/>
  <c r="AM1020" i="84" s="1"/>
  <c r="AW1020" i="84"/>
  <c r="AW1052" i="84"/>
  <c r="AU1052" i="84"/>
  <c r="AV1052" i="84" s="1"/>
  <c r="Q1052" i="84"/>
  <c r="AM1052" i="84" s="1"/>
  <c r="AO1052" i="84"/>
  <c r="Q1084" i="84"/>
  <c r="AM1084" i="84" s="1"/>
  <c r="AO1084" i="84"/>
  <c r="AU1084" i="84"/>
  <c r="AV1084" i="84" s="1"/>
  <c r="AW1084" i="84"/>
  <c r="AW1116" i="84"/>
  <c r="AO1116" i="84"/>
  <c r="AU1116" i="84"/>
  <c r="AV1116" i="84" s="1"/>
  <c r="Q1116" i="84"/>
  <c r="AM1116" i="84" s="1"/>
  <c r="AW1148" i="84"/>
  <c r="Q1148" i="84"/>
  <c r="AM1148" i="84" s="1"/>
  <c r="AU1148" i="84"/>
  <c r="AV1148" i="84" s="1"/>
  <c r="AO1148" i="84"/>
  <c r="AW1180" i="84"/>
  <c r="AO1180" i="84"/>
  <c r="AU1180" i="84"/>
  <c r="AV1180" i="84" s="1"/>
  <c r="Q1180" i="84"/>
  <c r="AM1180" i="84" s="1"/>
  <c r="AU1212" i="84"/>
  <c r="AV1212" i="84" s="1"/>
  <c r="AW1212" i="84"/>
  <c r="AO1212" i="84"/>
  <c r="Q1212" i="84"/>
  <c r="AM1212" i="84" s="1"/>
  <c r="AO1244" i="84"/>
  <c r="Q1244" i="84"/>
  <c r="AM1244" i="84" s="1"/>
  <c r="AU1244" i="84"/>
  <c r="AV1244" i="84" s="1"/>
  <c r="AW1244" i="84"/>
  <c r="AO1276" i="84"/>
  <c r="AU1276" i="84"/>
  <c r="AV1276" i="84" s="1"/>
  <c r="AW1276" i="84"/>
  <c r="Q1276" i="84"/>
  <c r="AM1276" i="84" s="1"/>
  <c r="Q1308" i="84"/>
  <c r="AM1308" i="84" s="1"/>
  <c r="AU1308" i="84"/>
  <c r="AV1308" i="84" s="1"/>
  <c r="AO1308" i="84"/>
  <c r="AW1308" i="84"/>
  <c r="Q1340" i="84"/>
  <c r="AM1340" i="84" s="1"/>
  <c r="AU1340" i="84"/>
  <c r="AV1340" i="84" s="1"/>
  <c r="AO1340" i="84"/>
  <c r="AW1340" i="84"/>
  <c r="AO1372" i="84"/>
  <c r="AU1372" i="84"/>
  <c r="AV1372" i="84" s="1"/>
  <c r="AW1372" i="84"/>
  <c r="Q1372" i="84"/>
  <c r="AM1372" i="84" s="1"/>
  <c r="Q1404" i="84"/>
  <c r="AM1404" i="84" s="1"/>
  <c r="AU1404" i="84"/>
  <c r="AV1404" i="84" s="1"/>
  <c r="AW1404" i="84"/>
  <c r="AO1404" i="84"/>
  <c r="AU1436" i="84"/>
  <c r="AV1436" i="84" s="1"/>
  <c r="Q1436" i="84"/>
  <c r="AM1436" i="84" s="1"/>
  <c r="AW1436" i="84"/>
  <c r="AO1436" i="84"/>
  <c r="Q1468" i="84"/>
  <c r="AM1468" i="84" s="1"/>
  <c r="AW1468" i="84"/>
  <c r="AU1468" i="84"/>
  <c r="AV1468" i="84" s="1"/>
  <c r="AO1468" i="84"/>
  <c r="AO1500" i="84"/>
  <c r="AU1500" i="84"/>
  <c r="AV1500" i="84" s="1"/>
  <c r="Q1500" i="84"/>
  <c r="AM1500" i="84" s="1"/>
  <c r="AW1500" i="84"/>
  <c r="Q1532" i="84"/>
  <c r="AM1532" i="84" s="1"/>
  <c r="AW1532" i="84"/>
  <c r="AU1532" i="84"/>
  <c r="AV1532" i="84" s="1"/>
  <c r="AO1532" i="84"/>
  <c r="AW1564" i="84"/>
  <c r="AO1564" i="84"/>
  <c r="Q1564" i="84"/>
  <c r="AM1564" i="84" s="1"/>
  <c r="AU1564" i="84"/>
  <c r="AV1564" i="84" s="1"/>
  <c r="AW1596" i="84"/>
  <c r="AO1596" i="84"/>
  <c r="AU1596" i="84"/>
  <c r="AV1596" i="84" s="1"/>
  <c r="Q1596" i="84"/>
  <c r="AM1596" i="84" s="1"/>
  <c r="AW1628" i="84"/>
  <c r="AO1628" i="84"/>
  <c r="AU1628" i="84"/>
  <c r="AV1628" i="84" s="1"/>
  <c r="Q1628" i="84"/>
  <c r="AM1628" i="84" s="1"/>
  <c r="AO1660" i="84"/>
  <c r="Q1660" i="84"/>
  <c r="AM1660" i="84" s="1"/>
  <c r="AW1660" i="84"/>
  <c r="AU1660" i="84"/>
  <c r="AV1660" i="84" s="1"/>
  <c r="Q1692" i="84"/>
  <c r="AM1692" i="84" s="1"/>
  <c r="AW1692" i="84"/>
  <c r="AO1692" i="84"/>
  <c r="AU1692" i="84"/>
  <c r="AV1692" i="84" s="1"/>
  <c r="AU1724" i="84"/>
  <c r="AV1724" i="84" s="1"/>
  <c r="Q1724" i="84"/>
  <c r="AM1724" i="84" s="1"/>
  <c r="AW1724" i="84"/>
  <c r="AO1724" i="84"/>
  <c r="Q1756" i="84"/>
  <c r="AM1756" i="84" s="1"/>
  <c r="AW1756" i="84"/>
  <c r="AO1756" i="84"/>
  <c r="AU1756" i="84"/>
  <c r="AV1756" i="84" s="1"/>
  <c r="AO1788" i="84"/>
  <c r="AU1788" i="84"/>
  <c r="AV1788" i="84" s="1"/>
  <c r="Q1788" i="84"/>
  <c r="AM1788" i="84" s="1"/>
  <c r="AW1788" i="84"/>
  <c r="AO1820" i="84"/>
  <c r="AU1820" i="84"/>
  <c r="AV1820" i="84" s="1"/>
  <c r="Q1820" i="84"/>
  <c r="AM1820" i="84" s="1"/>
  <c r="AW1820" i="84"/>
  <c r="AO1852" i="84"/>
  <c r="AU1852" i="84"/>
  <c r="AV1852" i="84" s="1"/>
  <c r="Q1852" i="84"/>
  <c r="AM1852" i="84" s="1"/>
  <c r="AW1852" i="84"/>
  <c r="Q1884" i="84"/>
  <c r="AM1884" i="84" s="1"/>
  <c r="AW1884" i="84"/>
  <c r="AO1884" i="84"/>
  <c r="AU1884" i="84"/>
  <c r="AV1884" i="84" s="1"/>
  <c r="AU1916" i="84"/>
  <c r="AV1916" i="84" s="1"/>
  <c r="Q1916" i="84"/>
  <c r="AM1916" i="84" s="1"/>
  <c r="AW1916" i="84"/>
  <c r="AO1916" i="84"/>
  <c r="AO1948" i="84"/>
  <c r="AU1948" i="84"/>
  <c r="AV1948" i="84" s="1"/>
  <c r="AW1948" i="84"/>
  <c r="Q1948" i="84"/>
  <c r="AM1948" i="84" s="1"/>
  <c r="AU1980" i="84"/>
  <c r="AV1980" i="84" s="1"/>
  <c r="Q1980" i="84"/>
  <c r="AM1980" i="84" s="1"/>
  <c r="AW1980" i="84"/>
  <c r="AO1980" i="84"/>
  <c r="AW472" i="84"/>
  <c r="AO472" i="84"/>
  <c r="AU472" i="84"/>
  <c r="AV472" i="84" s="1"/>
  <c r="Q472" i="84"/>
  <c r="AM472" i="84" s="1"/>
  <c r="Q504" i="84"/>
  <c r="AM504" i="84" s="1"/>
  <c r="AU504" i="84"/>
  <c r="AV504" i="84" s="1"/>
  <c r="AW504" i="84"/>
  <c r="AO504" i="84"/>
  <c r="AO536" i="84"/>
  <c r="Q536" i="84"/>
  <c r="AM536" i="84" s="1"/>
  <c r="AU536" i="84"/>
  <c r="AV536" i="84" s="1"/>
  <c r="AW536" i="84"/>
  <c r="AW568" i="84"/>
  <c r="AU568" i="84"/>
  <c r="AV568" i="84" s="1"/>
  <c r="Q568" i="84"/>
  <c r="AM568" i="84" s="1"/>
  <c r="AO568" i="84"/>
  <c r="AW600" i="84"/>
  <c r="Q600" i="84"/>
  <c r="AM600" i="84" s="1"/>
  <c r="AU600" i="84"/>
  <c r="AV600" i="84" s="1"/>
  <c r="AO600" i="84"/>
  <c r="AO632" i="84"/>
  <c r="Q632" i="84"/>
  <c r="AM632" i="84" s="1"/>
  <c r="AU632" i="84"/>
  <c r="AV632" i="84" s="1"/>
  <c r="AW632" i="84"/>
  <c r="Q664" i="84"/>
  <c r="AM664" i="84" s="1"/>
  <c r="AU664" i="84"/>
  <c r="AV664" i="84" s="1"/>
  <c r="AO664" i="84"/>
  <c r="AW664" i="84"/>
  <c r="AW696" i="84"/>
  <c r="AO696" i="84"/>
  <c r="AU696" i="84"/>
  <c r="AV696" i="84" s="1"/>
  <c r="Q696" i="84"/>
  <c r="AM696" i="84" s="1"/>
  <c r="AW728" i="84"/>
  <c r="AO728" i="84"/>
  <c r="Q728" i="84"/>
  <c r="AM728" i="84" s="1"/>
  <c r="AU728" i="84"/>
  <c r="AV728" i="84" s="1"/>
  <c r="Q760" i="84"/>
  <c r="AM760" i="84" s="1"/>
  <c r="AU760" i="84"/>
  <c r="AV760" i="84" s="1"/>
  <c r="AW760" i="84"/>
  <c r="AO760" i="84"/>
  <c r="Q792" i="84"/>
  <c r="AM792" i="84" s="1"/>
  <c r="AU792" i="84"/>
  <c r="AV792" i="84" s="1"/>
  <c r="AW792" i="84"/>
  <c r="AO792" i="84"/>
  <c r="Q824" i="84"/>
  <c r="AM824" i="84" s="1"/>
  <c r="AU824" i="84"/>
  <c r="AV824" i="84" s="1"/>
  <c r="AO824" i="84"/>
  <c r="AW824" i="84"/>
  <c r="AO856" i="84"/>
  <c r="AU856" i="84"/>
  <c r="AV856" i="84" s="1"/>
  <c r="AW856" i="84"/>
  <c r="Q856" i="84"/>
  <c r="AM856" i="84" s="1"/>
  <c r="AU888" i="84"/>
  <c r="AV888" i="84" s="1"/>
  <c r="AW888" i="84"/>
  <c r="Q888" i="84"/>
  <c r="AM888" i="84" s="1"/>
  <c r="AO888" i="84"/>
  <c r="AU920" i="84"/>
  <c r="AV920" i="84" s="1"/>
  <c r="Q920" i="84"/>
  <c r="AM920" i="84" s="1"/>
  <c r="AW920" i="84"/>
  <c r="AO920" i="84"/>
  <c r="Q952" i="84"/>
  <c r="AM952" i="84" s="1"/>
  <c r="AU952" i="84"/>
  <c r="AV952" i="84" s="1"/>
  <c r="AW952" i="84"/>
  <c r="AO952" i="84"/>
  <c r="AU984" i="84"/>
  <c r="AV984" i="84" s="1"/>
  <c r="AO984" i="84"/>
  <c r="AW984" i="84"/>
  <c r="Q984" i="84"/>
  <c r="AM984" i="84" s="1"/>
  <c r="Q1016" i="84"/>
  <c r="AM1016" i="84" s="1"/>
  <c r="AU1016" i="84"/>
  <c r="AV1016" i="84" s="1"/>
  <c r="AW1016" i="84"/>
  <c r="AO1016" i="84"/>
  <c r="AW1048" i="84"/>
  <c r="Q1048" i="84"/>
  <c r="AM1048" i="84" s="1"/>
  <c r="AU1048" i="84"/>
  <c r="AV1048" i="84" s="1"/>
  <c r="AO1048" i="84"/>
  <c r="AO1080" i="84"/>
  <c r="AU1080" i="84"/>
  <c r="AV1080" i="84" s="1"/>
  <c r="Q1080" i="84"/>
  <c r="AM1080" i="84" s="1"/>
  <c r="AW1080" i="84"/>
  <c r="AU1112" i="84"/>
  <c r="AV1112" i="84" s="1"/>
  <c r="AW1112" i="84"/>
  <c r="Q1112" i="84"/>
  <c r="AM1112" i="84" s="1"/>
  <c r="AO1112" i="84"/>
  <c r="AO1144" i="84"/>
  <c r="AU1144" i="84"/>
  <c r="AV1144" i="84" s="1"/>
  <c r="AW1144" i="84"/>
  <c r="Q1144" i="84"/>
  <c r="AM1144" i="84" s="1"/>
  <c r="AU1176" i="84"/>
  <c r="AV1176" i="84" s="1"/>
  <c r="AW1176" i="84"/>
  <c r="Q1176" i="84"/>
  <c r="AM1176" i="84" s="1"/>
  <c r="AO1176" i="84"/>
  <c r="Q1208" i="84"/>
  <c r="AM1208" i="84" s="1"/>
  <c r="AU1208" i="84"/>
  <c r="AV1208" i="84" s="1"/>
  <c r="AW1208" i="84"/>
  <c r="AO1208" i="84"/>
  <c r="Q1240" i="84"/>
  <c r="AM1240" i="84" s="1"/>
  <c r="AU1240" i="84"/>
  <c r="AV1240" i="84" s="1"/>
  <c r="AW1240" i="84"/>
  <c r="AO1240" i="84"/>
  <c r="Q1272" i="84"/>
  <c r="AM1272" i="84" s="1"/>
  <c r="AU1272" i="84"/>
  <c r="AV1272" i="84" s="1"/>
  <c r="AW1272" i="84"/>
  <c r="AO1272" i="84"/>
  <c r="AO1304" i="84"/>
  <c r="Q1304" i="84"/>
  <c r="AM1304" i="84" s="1"/>
  <c r="AU1304" i="84"/>
  <c r="AV1304" i="84" s="1"/>
  <c r="AW1304" i="84"/>
  <c r="AO1336" i="84"/>
  <c r="Q1336" i="84"/>
  <c r="AM1336" i="84" s="1"/>
  <c r="AU1336" i="84"/>
  <c r="AV1336" i="84" s="1"/>
  <c r="AW1336" i="84"/>
  <c r="AU1368" i="84"/>
  <c r="AV1368" i="84" s="1"/>
  <c r="AO1368" i="84"/>
  <c r="AW1368" i="84"/>
  <c r="Q1368" i="84"/>
  <c r="AM1368" i="84" s="1"/>
  <c r="AU1400" i="84"/>
  <c r="AV1400" i="84" s="1"/>
  <c r="Q1400" i="84"/>
  <c r="AM1400" i="84" s="1"/>
  <c r="AW1400" i="84"/>
  <c r="AO1400" i="84"/>
  <c r="AW1432" i="84"/>
  <c r="AO1432" i="84"/>
  <c r="AU1432" i="84"/>
  <c r="AV1432" i="84" s="1"/>
  <c r="Q1432" i="84"/>
  <c r="AM1432" i="84" s="1"/>
  <c r="Q1464" i="84"/>
  <c r="AM1464" i="84" s="1"/>
  <c r="AW1464" i="84"/>
  <c r="AU1464" i="84"/>
  <c r="AV1464" i="84" s="1"/>
  <c r="AO1464" i="84"/>
  <c r="AU1496" i="84"/>
  <c r="AV1496" i="84" s="1"/>
  <c r="AO1496" i="84"/>
  <c r="AW1496" i="84"/>
  <c r="Q1496" i="84"/>
  <c r="AM1496" i="84" s="1"/>
  <c r="Q1528" i="84"/>
  <c r="AM1528" i="84" s="1"/>
  <c r="AU1528" i="84"/>
  <c r="AV1528" i="84" s="1"/>
  <c r="AW1528" i="84"/>
  <c r="AO1528" i="84"/>
  <c r="AW1560" i="84"/>
  <c r="AU1560" i="84"/>
  <c r="AV1560" i="84" s="1"/>
  <c r="AO1560" i="84"/>
  <c r="Q1560" i="84"/>
  <c r="AM1560" i="84" s="1"/>
  <c r="AW1592" i="84"/>
  <c r="AU1592" i="84"/>
  <c r="AV1592" i="84" s="1"/>
  <c r="AO1592" i="84"/>
  <c r="Q1592" i="84"/>
  <c r="AM1592" i="84" s="1"/>
  <c r="AU1624" i="84"/>
  <c r="AV1624" i="84" s="1"/>
  <c r="Q1624" i="84"/>
  <c r="AM1624" i="84" s="1"/>
  <c r="AW1624" i="84"/>
  <c r="AO1624" i="84"/>
  <c r="Q1656" i="84"/>
  <c r="AM1656" i="84" s="1"/>
  <c r="AU1656" i="84"/>
  <c r="AV1656" i="84" s="1"/>
  <c r="AO1656" i="84"/>
  <c r="AW1656" i="84"/>
  <c r="AO1688" i="84"/>
  <c r="AU1688" i="84"/>
  <c r="AV1688" i="84" s="1"/>
  <c r="Q1688" i="84"/>
  <c r="AM1688" i="84" s="1"/>
  <c r="AW1688" i="84"/>
  <c r="AO1720" i="84"/>
  <c r="Q1720" i="84"/>
  <c r="AM1720" i="84" s="1"/>
  <c r="AU1720" i="84"/>
  <c r="AV1720" i="84" s="1"/>
  <c r="AW1720" i="84"/>
  <c r="AO1752" i="84"/>
  <c r="Q1752" i="84"/>
  <c r="AM1752" i="84" s="1"/>
  <c r="AU1752" i="84"/>
  <c r="AV1752" i="84" s="1"/>
  <c r="AW1752" i="84"/>
  <c r="Q1784" i="84"/>
  <c r="AM1784" i="84" s="1"/>
  <c r="AU1784" i="84"/>
  <c r="AV1784" i="84" s="1"/>
  <c r="AW1784" i="84"/>
  <c r="AO1784" i="84"/>
  <c r="Q1816" i="84"/>
  <c r="AM1816" i="84" s="1"/>
  <c r="AU1816" i="84"/>
  <c r="AV1816" i="84" s="1"/>
  <c r="AW1816" i="84"/>
  <c r="AO1816" i="84"/>
  <c r="Q1848" i="84"/>
  <c r="AM1848" i="84" s="1"/>
  <c r="AU1848" i="84"/>
  <c r="AV1848" i="84" s="1"/>
  <c r="AW1848" i="84"/>
  <c r="AO1848" i="84"/>
  <c r="AO1880" i="84"/>
  <c r="Q1880" i="84"/>
  <c r="AM1880" i="84" s="1"/>
  <c r="AU1880" i="84"/>
  <c r="AV1880" i="84" s="1"/>
  <c r="AW1880" i="84"/>
  <c r="AO1912" i="84"/>
  <c r="Q1912" i="84"/>
  <c r="AM1912" i="84" s="1"/>
  <c r="AU1912" i="84"/>
  <c r="AV1912" i="84" s="1"/>
  <c r="AW1912" i="84"/>
  <c r="AW1944" i="84"/>
  <c r="AU1944" i="84"/>
  <c r="AV1944" i="84" s="1"/>
  <c r="Q1944" i="84"/>
  <c r="AM1944" i="84" s="1"/>
  <c r="AO1944" i="84"/>
  <c r="AO1976" i="84"/>
  <c r="AU1976" i="84"/>
  <c r="AV1976" i="84" s="1"/>
  <c r="AW1976" i="84"/>
  <c r="Q1976" i="84"/>
  <c r="AM1976" i="84" s="1"/>
  <c r="AO2008" i="84"/>
  <c r="AU2008" i="84"/>
  <c r="AV2008" i="84" s="1"/>
  <c r="Q2008" i="84"/>
  <c r="AM2008" i="84" s="1"/>
  <c r="AW2008" i="84"/>
  <c r="Q1524" i="84"/>
  <c r="AM1524" i="84" s="1"/>
  <c r="AW1524" i="84"/>
  <c r="AO1524" i="84"/>
  <c r="AU1524" i="84"/>
  <c r="AV1524" i="84" s="1"/>
  <c r="AW1556" i="84"/>
  <c r="AO1556" i="84"/>
  <c r="AU1556" i="84"/>
  <c r="AV1556" i="84" s="1"/>
  <c r="Q1556" i="84"/>
  <c r="AM1556" i="84" s="1"/>
  <c r="AW1588" i="84"/>
  <c r="AO1588" i="84"/>
  <c r="AU1588" i="84"/>
  <c r="AV1588" i="84" s="1"/>
  <c r="Q1588" i="84"/>
  <c r="AM1588" i="84" s="1"/>
  <c r="AO1620" i="84"/>
  <c r="AU1620" i="84"/>
  <c r="AV1620" i="84" s="1"/>
  <c r="AW1620" i="84"/>
  <c r="Q1620" i="84"/>
  <c r="AM1620" i="84" s="1"/>
  <c r="Q1652" i="84"/>
  <c r="AM1652" i="84" s="1"/>
  <c r="AW1652" i="84"/>
  <c r="AO1652" i="84"/>
  <c r="AU1652" i="84"/>
  <c r="AV1652" i="84" s="1"/>
  <c r="AU1684" i="84"/>
  <c r="AV1684" i="84" s="1"/>
  <c r="Q1684" i="84"/>
  <c r="AM1684" i="84" s="1"/>
  <c r="AW1684" i="84"/>
  <c r="AO1684" i="84"/>
  <c r="AU1716" i="84"/>
  <c r="AV1716" i="84" s="1"/>
  <c r="Q1716" i="84"/>
  <c r="AM1716" i="84" s="1"/>
  <c r="AW1716" i="84"/>
  <c r="AO1716" i="84"/>
  <c r="Q1748" i="84"/>
  <c r="AM1748" i="84" s="1"/>
  <c r="AU1748" i="84"/>
  <c r="AV1748" i="84" s="1"/>
  <c r="AW1748" i="84"/>
  <c r="AO1748" i="84"/>
  <c r="AW1780" i="84"/>
  <c r="AO1780" i="84"/>
  <c r="Q1780" i="84"/>
  <c r="AM1780" i="84" s="1"/>
  <c r="AU1780" i="84"/>
  <c r="AV1780" i="84" s="1"/>
  <c r="AO1812" i="84"/>
  <c r="Q1812" i="84"/>
  <c r="AM1812" i="84" s="1"/>
  <c r="AU1812" i="84"/>
  <c r="AV1812" i="84" s="1"/>
  <c r="AW1812" i="84"/>
  <c r="AO1844" i="84"/>
  <c r="Q1844" i="84"/>
  <c r="AM1844" i="84" s="1"/>
  <c r="AU1844" i="84"/>
  <c r="AV1844" i="84" s="1"/>
  <c r="AW1844" i="84"/>
  <c r="Q1876" i="84"/>
  <c r="AM1876" i="84" s="1"/>
  <c r="AU1876" i="84"/>
  <c r="AV1876" i="84" s="1"/>
  <c r="AW1876" i="84"/>
  <c r="AO1876" i="84"/>
  <c r="Q1908" i="84"/>
  <c r="AM1908" i="84" s="1"/>
  <c r="AU1908" i="84"/>
  <c r="AV1908" i="84" s="1"/>
  <c r="AO1908" i="84"/>
  <c r="AW1908" i="84"/>
  <c r="AW1940" i="84"/>
  <c r="AO1940" i="84"/>
  <c r="AU1940" i="84"/>
  <c r="AV1940" i="84" s="1"/>
  <c r="Q1940" i="84"/>
  <c r="AM1940" i="84" s="1"/>
  <c r="Q1972" i="84"/>
  <c r="AM1972" i="84" s="1"/>
  <c r="AU1972" i="84"/>
  <c r="AV1972" i="84" s="1"/>
  <c r="AW1972" i="84"/>
  <c r="AO1972" i="84"/>
  <c r="AO2004" i="84"/>
  <c r="Q2004" i="84"/>
  <c r="AM2004" i="84" s="1"/>
  <c r="AU2004" i="84"/>
  <c r="AV2004" i="84" s="1"/>
  <c r="AW2004" i="84"/>
  <c r="Z236" i="73" l="1"/>
  <c r="H207" i="79" s="1"/>
  <c r="AC236" i="73"/>
  <c r="L796" i="84" s="1"/>
  <c r="AD236" i="73"/>
  <c r="Z237" i="73"/>
  <c r="H208" i="79" s="1"/>
  <c r="AC237" i="73"/>
  <c r="L800" i="84" s="1"/>
  <c r="AD237" i="73"/>
  <c r="Z238" i="73"/>
  <c r="H209" i="79" s="1"/>
  <c r="AC238" i="73"/>
  <c r="L804" i="84" s="1"/>
  <c r="AD238" i="73"/>
  <c r="Z239" i="73"/>
  <c r="H210" i="79" s="1"/>
  <c r="AC239" i="73"/>
  <c r="L808" i="84" s="1"/>
  <c r="AD239" i="73"/>
  <c r="Z240" i="73"/>
  <c r="H211" i="79" s="1"/>
  <c r="AC240" i="73"/>
  <c r="L812" i="84" s="1"/>
  <c r="AD240" i="73"/>
  <c r="Z241" i="73"/>
  <c r="H212" i="79" s="1"/>
  <c r="AC241" i="73"/>
  <c r="L816" i="84" s="1"/>
  <c r="AD241" i="73"/>
  <c r="Z242" i="73"/>
  <c r="H213" i="79" s="1"/>
  <c r="AC242" i="73"/>
  <c r="L820" i="84" s="1"/>
  <c r="AD242" i="73"/>
  <c r="Z243" i="73"/>
  <c r="H214" i="79" s="1"/>
  <c r="AC243" i="73"/>
  <c r="L824" i="84" s="1"/>
  <c r="AD243" i="73"/>
  <c r="Z244" i="73"/>
  <c r="H215" i="79" s="1"/>
  <c r="AC244" i="73"/>
  <c r="L828" i="84" s="1"/>
  <c r="AD244" i="73"/>
  <c r="Z245" i="73"/>
  <c r="H216" i="79" s="1"/>
  <c r="AC245" i="73"/>
  <c r="L832" i="84" s="1"/>
  <c r="AD245" i="73"/>
  <c r="Z246" i="73"/>
  <c r="H217" i="79" s="1"/>
  <c r="AC246" i="73"/>
  <c r="L836" i="84" s="1"/>
  <c r="AD246" i="73"/>
  <c r="Z247" i="73"/>
  <c r="H218" i="79" s="1"/>
  <c r="AC247" i="73"/>
  <c r="L840" i="84" s="1"/>
  <c r="AD247" i="73"/>
  <c r="Z248" i="73"/>
  <c r="H219" i="79" s="1"/>
  <c r="AC248" i="73"/>
  <c r="L844" i="84" s="1"/>
  <c r="AD248" i="73"/>
  <c r="Z249" i="73"/>
  <c r="H220" i="79" s="1"/>
  <c r="AC249" i="73"/>
  <c r="L848" i="84" s="1"/>
  <c r="AD249" i="73"/>
  <c r="Z250" i="73"/>
  <c r="H221" i="79" s="1"/>
  <c r="AC250" i="73"/>
  <c r="L852" i="84" s="1"/>
  <c r="AD250" i="73"/>
  <c r="Z251" i="73"/>
  <c r="H222" i="79" s="1"/>
  <c r="AC251" i="73"/>
  <c r="L856" i="84" s="1"/>
  <c r="AD251" i="73"/>
  <c r="Z252" i="73"/>
  <c r="H223" i="79" s="1"/>
  <c r="AC252" i="73"/>
  <c r="L860" i="84" s="1"/>
  <c r="AD252" i="73"/>
  <c r="Z253" i="73"/>
  <c r="H224" i="79" s="1"/>
  <c r="AC253" i="73"/>
  <c r="L864" i="84" s="1"/>
  <c r="AD253" i="73"/>
  <c r="Z254" i="73"/>
  <c r="H225" i="79" s="1"/>
  <c r="AC254" i="73"/>
  <c r="L868" i="84" s="1"/>
  <c r="AD254" i="73"/>
  <c r="Z255" i="73"/>
  <c r="H226" i="79" s="1"/>
  <c r="AC255" i="73"/>
  <c r="L872" i="84" s="1"/>
  <c r="AD255" i="73"/>
  <c r="Z256" i="73"/>
  <c r="H227" i="79" s="1"/>
  <c r="AC256" i="73"/>
  <c r="L876" i="84" s="1"/>
  <c r="AD256" i="73"/>
  <c r="Z257" i="73"/>
  <c r="H228" i="79" s="1"/>
  <c r="AC257" i="73"/>
  <c r="L880" i="84" s="1"/>
  <c r="AD257" i="73"/>
  <c r="Z258" i="73"/>
  <c r="H229" i="79" s="1"/>
  <c r="AC258" i="73"/>
  <c r="L884" i="84" s="1"/>
  <c r="AD258" i="73"/>
  <c r="Z259" i="73"/>
  <c r="H230" i="79" s="1"/>
  <c r="AC259" i="73"/>
  <c r="L888" i="84" s="1"/>
  <c r="AD259" i="73"/>
  <c r="Z260" i="73"/>
  <c r="H231" i="79" s="1"/>
  <c r="AC260" i="73"/>
  <c r="L892" i="84" s="1"/>
  <c r="AD260" i="73"/>
  <c r="Z261" i="73"/>
  <c r="H232" i="79" s="1"/>
  <c r="AC261" i="73"/>
  <c r="L896" i="84" s="1"/>
  <c r="AD261" i="73"/>
  <c r="Z262" i="73"/>
  <c r="H233" i="79" s="1"/>
  <c r="AC262" i="73"/>
  <c r="L900" i="84" s="1"/>
  <c r="AD262" i="73"/>
  <c r="Z263" i="73"/>
  <c r="H234" i="79" s="1"/>
  <c r="AC263" i="73"/>
  <c r="L904" i="84" s="1"/>
  <c r="AD263" i="73"/>
  <c r="Z264" i="73"/>
  <c r="H235" i="79" s="1"/>
  <c r="AC264" i="73"/>
  <c r="L908" i="84" s="1"/>
  <c r="AD264" i="73"/>
  <c r="Z265" i="73"/>
  <c r="H236" i="79" s="1"/>
  <c r="AC265" i="73"/>
  <c r="L912" i="84" s="1"/>
  <c r="AD265" i="73"/>
  <c r="Z266" i="73"/>
  <c r="H237" i="79" s="1"/>
  <c r="AC266" i="73"/>
  <c r="L916" i="84" s="1"/>
  <c r="AD266" i="73"/>
  <c r="Z267" i="73"/>
  <c r="H238" i="79" s="1"/>
  <c r="AC267" i="73"/>
  <c r="L920" i="84" s="1"/>
  <c r="AD267" i="73"/>
  <c r="Z268" i="73"/>
  <c r="H239" i="79" s="1"/>
  <c r="AC268" i="73"/>
  <c r="L924" i="84" s="1"/>
  <c r="AD268" i="73"/>
  <c r="Z269" i="73"/>
  <c r="H240" i="79" s="1"/>
  <c r="AC269" i="73"/>
  <c r="L928" i="84" s="1"/>
  <c r="AD269" i="73"/>
  <c r="Z270" i="73"/>
  <c r="H241" i="79" s="1"/>
  <c r="AC270" i="73"/>
  <c r="L932" i="84" s="1"/>
  <c r="AD270" i="73"/>
  <c r="Z271" i="73"/>
  <c r="H242" i="79" s="1"/>
  <c r="AC271" i="73"/>
  <c r="L936" i="84" s="1"/>
  <c r="AD271" i="73"/>
  <c r="Z272" i="73"/>
  <c r="H243" i="79" s="1"/>
  <c r="AC272" i="73"/>
  <c r="L940" i="84" s="1"/>
  <c r="AD272" i="73"/>
  <c r="Z273" i="73"/>
  <c r="H244" i="79" s="1"/>
  <c r="AC273" i="73"/>
  <c r="L944" i="84" s="1"/>
  <c r="AD273" i="73"/>
  <c r="Z274" i="73"/>
  <c r="H245" i="79" s="1"/>
  <c r="AC274" i="73"/>
  <c r="L948" i="84" s="1"/>
  <c r="AD274" i="73"/>
  <c r="Z275" i="73"/>
  <c r="H246" i="79" s="1"/>
  <c r="AC275" i="73"/>
  <c r="L952" i="84" s="1"/>
  <c r="AD275" i="73"/>
  <c r="Z276" i="73"/>
  <c r="H247" i="79" s="1"/>
  <c r="AC276" i="73"/>
  <c r="L956" i="84" s="1"/>
  <c r="AD276" i="73"/>
  <c r="Z277" i="73"/>
  <c r="H248" i="79" s="1"/>
  <c r="AC277" i="73"/>
  <c r="L960" i="84" s="1"/>
  <c r="AD277" i="73"/>
  <c r="Z278" i="73"/>
  <c r="H249" i="79" s="1"/>
  <c r="AC278" i="73"/>
  <c r="L964" i="84" s="1"/>
  <c r="AD278" i="73"/>
  <c r="Z279" i="73"/>
  <c r="H250" i="79" s="1"/>
  <c r="AC279" i="73"/>
  <c r="L968" i="84" s="1"/>
  <c r="AD279" i="73"/>
  <c r="Z280" i="73"/>
  <c r="H251" i="79" s="1"/>
  <c r="AC280" i="73"/>
  <c r="L972" i="84" s="1"/>
  <c r="AD280" i="73"/>
  <c r="Z281" i="73"/>
  <c r="H252" i="79" s="1"/>
  <c r="AC281" i="73"/>
  <c r="L976" i="84" s="1"/>
  <c r="AD281" i="73"/>
  <c r="Z282" i="73"/>
  <c r="H253" i="79" s="1"/>
  <c r="AC282" i="73"/>
  <c r="L980" i="84" s="1"/>
  <c r="AD282" i="73"/>
  <c r="Z283" i="73"/>
  <c r="H254" i="79" s="1"/>
  <c r="AC283" i="73"/>
  <c r="L984" i="84" s="1"/>
  <c r="AD283" i="73"/>
  <c r="Z284" i="73"/>
  <c r="H255" i="79" s="1"/>
  <c r="AC284" i="73"/>
  <c r="L988" i="84" s="1"/>
  <c r="AD284" i="73"/>
  <c r="Z285" i="73"/>
  <c r="H256" i="79" s="1"/>
  <c r="AC285" i="73"/>
  <c r="L992" i="84" s="1"/>
  <c r="AD285" i="73"/>
  <c r="Z286" i="73"/>
  <c r="H257" i="79" s="1"/>
  <c r="AC286" i="73"/>
  <c r="L996" i="84" s="1"/>
  <c r="AD286" i="73"/>
  <c r="Z287" i="73"/>
  <c r="H258" i="79" s="1"/>
  <c r="AC287" i="73"/>
  <c r="L1000" i="84" s="1"/>
  <c r="AD287" i="73"/>
  <c r="Z288" i="73"/>
  <c r="H259" i="79" s="1"/>
  <c r="AC288" i="73"/>
  <c r="L1004" i="84" s="1"/>
  <c r="AD288" i="73"/>
  <c r="Z289" i="73"/>
  <c r="H260" i="79" s="1"/>
  <c r="AC289" i="73"/>
  <c r="L1008" i="84" s="1"/>
  <c r="AD289" i="73"/>
  <c r="Z290" i="73"/>
  <c r="H261" i="79" s="1"/>
  <c r="AC290" i="73"/>
  <c r="L1012" i="84" s="1"/>
  <c r="AD290" i="73"/>
  <c r="Z291" i="73"/>
  <c r="H262" i="79" s="1"/>
  <c r="AC291" i="73"/>
  <c r="L1016" i="84" s="1"/>
  <c r="AD291" i="73"/>
  <c r="Z292" i="73"/>
  <c r="H263" i="79" s="1"/>
  <c r="AC292" i="73"/>
  <c r="L1020" i="84" s="1"/>
  <c r="AD292" i="73"/>
  <c r="Z293" i="73"/>
  <c r="H264" i="79" s="1"/>
  <c r="AC293" i="73"/>
  <c r="L1024" i="84" s="1"/>
  <c r="AD293" i="73"/>
  <c r="Z294" i="73"/>
  <c r="H265" i="79" s="1"/>
  <c r="AC294" i="73"/>
  <c r="L1028" i="84" s="1"/>
  <c r="AD294" i="73"/>
  <c r="Z295" i="73"/>
  <c r="H266" i="79" s="1"/>
  <c r="AC295" i="73"/>
  <c r="L1032" i="84" s="1"/>
  <c r="AD295" i="73"/>
  <c r="Z296" i="73"/>
  <c r="H267" i="79" s="1"/>
  <c r="AC296" i="73"/>
  <c r="L1036" i="84" s="1"/>
  <c r="Z297" i="73"/>
  <c r="H268" i="79" s="1"/>
  <c r="AC297" i="73"/>
  <c r="L1040" i="84" s="1"/>
  <c r="AD297" i="73"/>
  <c r="Z298" i="73"/>
  <c r="H269" i="79" s="1"/>
  <c r="AC298" i="73"/>
  <c r="L1044" i="84" s="1"/>
  <c r="AD298" i="73"/>
  <c r="Z299" i="73"/>
  <c r="H270" i="79" s="1"/>
  <c r="AC299" i="73"/>
  <c r="L1048" i="84" s="1"/>
  <c r="AD299" i="73"/>
  <c r="Z300" i="73"/>
  <c r="H271" i="79" s="1"/>
  <c r="AC300" i="73"/>
  <c r="L1052" i="84" s="1"/>
  <c r="AD300" i="73"/>
  <c r="Z301" i="73"/>
  <c r="H272" i="79" s="1"/>
  <c r="AC301" i="73"/>
  <c r="L1056" i="84" s="1"/>
  <c r="AD301" i="73"/>
  <c r="Z302" i="73"/>
  <c r="H273" i="79" s="1"/>
  <c r="AC302" i="73"/>
  <c r="L1060" i="84" s="1"/>
  <c r="AD302" i="73"/>
  <c r="Z303" i="73"/>
  <c r="H274" i="79" s="1"/>
  <c r="AC303" i="73"/>
  <c r="L1064" i="84" s="1"/>
  <c r="AD303" i="73"/>
  <c r="Z304" i="73"/>
  <c r="H275" i="79" s="1"/>
  <c r="AC304" i="73"/>
  <c r="L1068" i="84" s="1"/>
  <c r="AD304" i="73"/>
  <c r="Z305" i="73"/>
  <c r="H276" i="79" s="1"/>
  <c r="AC305" i="73"/>
  <c r="L1072" i="84" s="1"/>
  <c r="AD305" i="73"/>
  <c r="Z306" i="73"/>
  <c r="H277" i="79" s="1"/>
  <c r="AC306" i="73"/>
  <c r="L1076" i="84" s="1"/>
  <c r="AD306" i="73"/>
  <c r="Z307" i="73"/>
  <c r="H278" i="79" s="1"/>
  <c r="AC307" i="73"/>
  <c r="L1080" i="84" s="1"/>
  <c r="AD307" i="73"/>
  <c r="Z308" i="73"/>
  <c r="H279" i="79" s="1"/>
  <c r="AC308" i="73"/>
  <c r="L1084" i="84" s="1"/>
  <c r="AD308" i="73"/>
  <c r="Z309" i="73"/>
  <c r="H280" i="79" s="1"/>
  <c r="AC309" i="73"/>
  <c r="L1088" i="84" s="1"/>
  <c r="AD309" i="73"/>
  <c r="Z310" i="73"/>
  <c r="H281" i="79" s="1"/>
  <c r="AC310" i="73"/>
  <c r="L1092" i="84" s="1"/>
  <c r="AD310" i="73"/>
  <c r="Z311" i="73"/>
  <c r="H282" i="79" s="1"/>
  <c r="AC311" i="73"/>
  <c r="L1096" i="84" s="1"/>
  <c r="AD311" i="73"/>
  <c r="Z312" i="73"/>
  <c r="H283" i="79" s="1"/>
  <c r="AC312" i="73"/>
  <c r="L1100" i="84" s="1"/>
  <c r="AD312" i="73"/>
  <c r="Z313" i="73"/>
  <c r="H284" i="79" s="1"/>
  <c r="AC313" i="73"/>
  <c r="L1104" i="84" s="1"/>
  <c r="AD313" i="73"/>
  <c r="Z314" i="73"/>
  <c r="H285" i="79" s="1"/>
  <c r="AC314" i="73"/>
  <c r="L1108" i="84" s="1"/>
  <c r="AD314" i="73"/>
  <c r="Z315" i="73"/>
  <c r="H286" i="79" s="1"/>
  <c r="AC315" i="73"/>
  <c r="L1112" i="84" s="1"/>
  <c r="AD315" i="73"/>
  <c r="Z316" i="73"/>
  <c r="H287" i="79" s="1"/>
  <c r="AC316" i="73"/>
  <c r="L1116" i="84" s="1"/>
  <c r="AD316" i="73"/>
  <c r="Z317" i="73"/>
  <c r="H288" i="79" s="1"/>
  <c r="AC317" i="73"/>
  <c r="L1120" i="84" s="1"/>
  <c r="AD317" i="73"/>
  <c r="Z318" i="73"/>
  <c r="H289" i="79" s="1"/>
  <c r="AC318" i="73"/>
  <c r="L1124" i="84" s="1"/>
  <c r="AD318" i="73"/>
  <c r="Z319" i="73"/>
  <c r="H290" i="79" s="1"/>
  <c r="AC319" i="73"/>
  <c r="L1128" i="84" s="1"/>
  <c r="AD319" i="73"/>
  <c r="Z320" i="73"/>
  <c r="H291" i="79" s="1"/>
  <c r="AC320" i="73"/>
  <c r="L1132" i="84" s="1"/>
  <c r="AD320" i="73"/>
  <c r="Z321" i="73"/>
  <c r="H292" i="79" s="1"/>
  <c r="AC321" i="73"/>
  <c r="L1136" i="84" s="1"/>
  <c r="AD321" i="73"/>
  <c r="Z322" i="73"/>
  <c r="H293" i="79" s="1"/>
  <c r="AC322" i="73"/>
  <c r="L1140" i="84" s="1"/>
  <c r="AD322" i="73"/>
  <c r="Z323" i="73"/>
  <c r="H294" i="79" s="1"/>
  <c r="AC323" i="73"/>
  <c r="L1144" i="84" s="1"/>
  <c r="AD323" i="73"/>
  <c r="Z324" i="73"/>
  <c r="H295" i="79" s="1"/>
  <c r="AC324" i="73"/>
  <c r="L1148" i="84" s="1"/>
  <c r="AD324" i="73"/>
  <c r="Z325" i="73"/>
  <c r="H296" i="79" s="1"/>
  <c r="AC325" i="73"/>
  <c r="L1152" i="84" s="1"/>
  <c r="AD325" i="73"/>
  <c r="Z326" i="73"/>
  <c r="H297" i="79" s="1"/>
  <c r="AC326" i="73"/>
  <c r="L1156" i="84" s="1"/>
  <c r="AD326" i="73"/>
  <c r="Z327" i="73"/>
  <c r="H298" i="79" s="1"/>
  <c r="AC327" i="73"/>
  <c r="L1160" i="84" s="1"/>
  <c r="AD327" i="73"/>
  <c r="Z328" i="73"/>
  <c r="H299" i="79" s="1"/>
  <c r="AC328" i="73"/>
  <c r="L1164" i="84" s="1"/>
  <c r="AD328" i="73"/>
  <c r="Z329" i="73"/>
  <c r="H300" i="79" s="1"/>
  <c r="AC329" i="73"/>
  <c r="L1168" i="84" s="1"/>
  <c r="AD329" i="73"/>
  <c r="Z330" i="73"/>
  <c r="H301" i="79" s="1"/>
  <c r="AC330" i="73"/>
  <c r="L1172" i="84" s="1"/>
  <c r="AD330" i="73"/>
  <c r="Z331" i="73"/>
  <c r="H302" i="79" s="1"/>
  <c r="AC331" i="73"/>
  <c r="L1176" i="84" s="1"/>
  <c r="AD331" i="73"/>
  <c r="Z332" i="73"/>
  <c r="H303" i="79" s="1"/>
  <c r="AC332" i="73"/>
  <c r="L1180" i="84" s="1"/>
  <c r="AD332" i="73"/>
  <c r="Z333" i="73"/>
  <c r="H304" i="79" s="1"/>
  <c r="AC333" i="73"/>
  <c r="L1184" i="84" s="1"/>
  <c r="AD333" i="73"/>
  <c r="Z334" i="73"/>
  <c r="H305" i="79" s="1"/>
  <c r="AC334" i="73"/>
  <c r="L1188" i="84" s="1"/>
  <c r="AD334" i="73"/>
  <c r="Z335" i="73"/>
  <c r="H306" i="79" s="1"/>
  <c r="AC335" i="73"/>
  <c r="L1192" i="84" s="1"/>
  <c r="AD335" i="73"/>
  <c r="Z336" i="73"/>
  <c r="H307" i="79" s="1"/>
  <c r="AC336" i="73"/>
  <c r="L1196" i="84" s="1"/>
  <c r="AD336" i="73"/>
  <c r="Z337" i="73"/>
  <c r="H308" i="79" s="1"/>
  <c r="AC337" i="73"/>
  <c r="L1200" i="84" s="1"/>
  <c r="AD337" i="73"/>
  <c r="Z338" i="73"/>
  <c r="H309" i="79" s="1"/>
  <c r="AC338" i="73"/>
  <c r="L1204" i="84" s="1"/>
  <c r="AD338" i="73"/>
  <c r="Z339" i="73"/>
  <c r="H310" i="79" s="1"/>
  <c r="AC339" i="73"/>
  <c r="L1208" i="84" s="1"/>
  <c r="AD339" i="73"/>
  <c r="Z340" i="73"/>
  <c r="H311" i="79" s="1"/>
  <c r="AC340" i="73"/>
  <c r="L1212" i="84" s="1"/>
  <c r="AD340" i="73"/>
  <c r="Z341" i="73"/>
  <c r="H312" i="79" s="1"/>
  <c r="AC341" i="73"/>
  <c r="L1216" i="84" s="1"/>
  <c r="AD341" i="73"/>
  <c r="Z342" i="73"/>
  <c r="H313" i="79" s="1"/>
  <c r="AC342" i="73"/>
  <c r="L1220" i="84" s="1"/>
  <c r="AD342" i="73"/>
  <c r="Z343" i="73"/>
  <c r="H314" i="79" s="1"/>
  <c r="AC343" i="73"/>
  <c r="L1224" i="84" s="1"/>
  <c r="AD343" i="73"/>
  <c r="Z344" i="73"/>
  <c r="H315" i="79" s="1"/>
  <c r="AC344" i="73"/>
  <c r="L1228" i="84" s="1"/>
  <c r="AD344" i="73"/>
  <c r="Z345" i="73"/>
  <c r="H316" i="79" s="1"/>
  <c r="AC345" i="73"/>
  <c r="L1232" i="84" s="1"/>
  <c r="AD345" i="73"/>
  <c r="Z346" i="73"/>
  <c r="H317" i="79" s="1"/>
  <c r="AC346" i="73"/>
  <c r="L1236" i="84" s="1"/>
  <c r="AD346" i="73"/>
  <c r="Z347" i="73"/>
  <c r="H318" i="79" s="1"/>
  <c r="AC347" i="73"/>
  <c r="L1240" i="84" s="1"/>
  <c r="AD347" i="73"/>
  <c r="Z348" i="73"/>
  <c r="H319" i="79" s="1"/>
  <c r="AC348" i="73"/>
  <c r="L1244" i="84" s="1"/>
  <c r="AD348" i="73"/>
  <c r="Z349" i="73"/>
  <c r="H320" i="79" s="1"/>
  <c r="AC349" i="73"/>
  <c r="L1248" i="84" s="1"/>
  <c r="AD349" i="73"/>
  <c r="Z350" i="73"/>
  <c r="H321" i="79" s="1"/>
  <c r="AC350" i="73"/>
  <c r="L1252" i="84" s="1"/>
  <c r="AD350" i="73"/>
  <c r="Z351" i="73"/>
  <c r="H322" i="79" s="1"/>
  <c r="AC351" i="73"/>
  <c r="L1256" i="84" s="1"/>
  <c r="AD351" i="73"/>
  <c r="Z352" i="73"/>
  <c r="H323" i="79" s="1"/>
  <c r="AC352" i="73"/>
  <c r="L1260" i="84" s="1"/>
  <c r="AD352" i="73"/>
  <c r="Z353" i="73"/>
  <c r="H324" i="79" s="1"/>
  <c r="AC353" i="73"/>
  <c r="L1264" i="84" s="1"/>
  <c r="AD353" i="73"/>
  <c r="Z354" i="73"/>
  <c r="H325" i="79" s="1"/>
  <c r="AC354" i="73"/>
  <c r="L1268" i="84" s="1"/>
  <c r="AD354" i="73"/>
  <c r="Z355" i="73"/>
  <c r="H326" i="79" s="1"/>
  <c r="AC355" i="73"/>
  <c r="L1272" i="84" s="1"/>
  <c r="AD355" i="73"/>
  <c r="Z356" i="73"/>
  <c r="H327" i="79" s="1"/>
  <c r="AC356" i="73"/>
  <c r="L1276" i="84" s="1"/>
  <c r="AD356" i="73"/>
  <c r="Z357" i="73"/>
  <c r="H328" i="79" s="1"/>
  <c r="AC357" i="73"/>
  <c r="L1280" i="84" s="1"/>
  <c r="AD357" i="73"/>
  <c r="Z358" i="73"/>
  <c r="H329" i="79" s="1"/>
  <c r="AC358" i="73"/>
  <c r="L1284" i="84" s="1"/>
  <c r="AD358" i="73"/>
  <c r="Z359" i="73"/>
  <c r="H330" i="79" s="1"/>
  <c r="AC359" i="73"/>
  <c r="L1288" i="84" s="1"/>
  <c r="AD359" i="73"/>
  <c r="Z360" i="73"/>
  <c r="H331" i="79" s="1"/>
  <c r="AC360" i="73"/>
  <c r="L1292" i="84" s="1"/>
  <c r="AD360" i="73"/>
  <c r="Z361" i="73"/>
  <c r="H332" i="79" s="1"/>
  <c r="AC361" i="73"/>
  <c r="L1296" i="84" s="1"/>
  <c r="AD361" i="73"/>
  <c r="Z362" i="73"/>
  <c r="H333" i="79" s="1"/>
  <c r="AC362" i="73"/>
  <c r="L1300" i="84" s="1"/>
  <c r="AD362" i="73"/>
  <c r="Z363" i="73"/>
  <c r="H334" i="79" s="1"/>
  <c r="AC363" i="73"/>
  <c r="L1304" i="84" s="1"/>
  <c r="AD363" i="73"/>
  <c r="Z364" i="73"/>
  <c r="H335" i="79" s="1"/>
  <c r="AC364" i="73"/>
  <c r="L1308" i="84" s="1"/>
  <c r="AD364" i="73"/>
  <c r="Z365" i="73"/>
  <c r="H336" i="79" s="1"/>
  <c r="AC365" i="73"/>
  <c r="L1312" i="84" s="1"/>
  <c r="AD365" i="73"/>
  <c r="Z366" i="73"/>
  <c r="H337" i="79" s="1"/>
  <c r="AC366" i="73"/>
  <c r="L1316" i="84" s="1"/>
  <c r="AD366" i="73"/>
  <c r="Z367" i="73"/>
  <c r="H338" i="79" s="1"/>
  <c r="AC367" i="73"/>
  <c r="L1320" i="84" s="1"/>
  <c r="AD367" i="73"/>
  <c r="Z368" i="73"/>
  <c r="H339" i="79" s="1"/>
  <c r="AC368" i="73"/>
  <c r="L1324" i="84" s="1"/>
  <c r="AD368" i="73"/>
  <c r="Z369" i="73"/>
  <c r="H340" i="79" s="1"/>
  <c r="AC369" i="73"/>
  <c r="L1328" i="84" s="1"/>
  <c r="AD369" i="73"/>
  <c r="Z370" i="73"/>
  <c r="H341" i="79" s="1"/>
  <c r="AC370" i="73"/>
  <c r="L1332" i="84" s="1"/>
  <c r="AD370" i="73"/>
  <c r="Z371" i="73"/>
  <c r="H342" i="79" s="1"/>
  <c r="AC371" i="73"/>
  <c r="L1336" i="84" s="1"/>
  <c r="AD371" i="73"/>
  <c r="Z372" i="73"/>
  <c r="H343" i="79" s="1"/>
  <c r="AC372" i="73"/>
  <c r="L1340" i="84" s="1"/>
  <c r="AD372" i="73"/>
  <c r="Z373" i="73"/>
  <c r="H344" i="79" s="1"/>
  <c r="AC373" i="73"/>
  <c r="L1344" i="84" s="1"/>
  <c r="AD373" i="73"/>
  <c r="Z374" i="73"/>
  <c r="H345" i="79" s="1"/>
  <c r="AC374" i="73"/>
  <c r="L1348" i="84" s="1"/>
  <c r="AD374" i="73"/>
  <c r="Z375" i="73"/>
  <c r="H346" i="79" s="1"/>
  <c r="AC375" i="73"/>
  <c r="L1352" i="84" s="1"/>
  <c r="AD375" i="73"/>
  <c r="Z376" i="73"/>
  <c r="H347" i="79" s="1"/>
  <c r="AC376" i="73"/>
  <c r="L1356" i="84" s="1"/>
  <c r="AD376" i="73"/>
  <c r="Z377" i="73"/>
  <c r="H348" i="79" s="1"/>
  <c r="AC377" i="73"/>
  <c r="L1360" i="84" s="1"/>
  <c r="AD377" i="73"/>
  <c r="Z378" i="73"/>
  <c r="H349" i="79" s="1"/>
  <c r="AC378" i="73"/>
  <c r="L1364" i="84" s="1"/>
  <c r="AD378" i="73"/>
  <c r="Z379" i="73"/>
  <c r="H350" i="79" s="1"/>
  <c r="AC379" i="73"/>
  <c r="L1368" i="84" s="1"/>
  <c r="AD379" i="73"/>
  <c r="Z380" i="73"/>
  <c r="H351" i="79" s="1"/>
  <c r="AC380" i="73"/>
  <c r="L1372" i="84" s="1"/>
  <c r="AD380" i="73"/>
  <c r="Z381" i="73"/>
  <c r="H352" i="79" s="1"/>
  <c r="AC381" i="73"/>
  <c r="L1376" i="84" s="1"/>
  <c r="AD381" i="73"/>
  <c r="Z382" i="73"/>
  <c r="H353" i="79" s="1"/>
  <c r="AC382" i="73"/>
  <c r="L1380" i="84" s="1"/>
  <c r="AD382" i="73"/>
  <c r="Z383" i="73"/>
  <c r="H354" i="79" s="1"/>
  <c r="AC383" i="73"/>
  <c r="L1384" i="84" s="1"/>
  <c r="AD383" i="73"/>
  <c r="Z384" i="73"/>
  <c r="H355" i="79" s="1"/>
  <c r="AC384" i="73"/>
  <c r="L1388" i="84" s="1"/>
  <c r="AD384" i="73"/>
  <c r="Z385" i="73"/>
  <c r="H356" i="79" s="1"/>
  <c r="AC385" i="73"/>
  <c r="L1392" i="84" s="1"/>
  <c r="AD385" i="73"/>
  <c r="Z386" i="73"/>
  <c r="H357" i="79" s="1"/>
  <c r="AC386" i="73"/>
  <c r="L1396" i="84" s="1"/>
  <c r="AD386" i="73"/>
  <c r="Z387" i="73"/>
  <c r="H358" i="79" s="1"/>
  <c r="AC387" i="73"/>
  <c r="L1400" i="84" s="1"/>
  <c r="AD387" i="73"/>
  <c r="Z388" i="73"/>
  <c r="H359" i="79" s="1"/>
  <c r="AC388" i="73"/>
  <c r="L1404" i="84" s="1"/>
  <c r="AD388" i="73"/>
  <c r="Z389" i="73"/>
  <c r="H360" i="79" s="1"/>
  <c r="AC389" i="73"/>
  <c r="L1408" i="84" s="1"/>
  <c r="AD389" i="73"/>
  <c r="Z390" i="73"/>
  <c r="H361" i="79" s="1"/>
  <c r="AC390" i="73"/>
  <c r="L1412" i="84" s="1"/>
  <c r="AD390" i="73"/>
  <c r="Z391" i="73"/>
  <c r="H362" i="79" s="1"/>
  <c r="AC391" i="73"/>
  <c r="L1416" i="84" s="1"/>
  <c r="AD391" i="73"/>
  <c r="Z392" i="73"/>
  <c r="H363" i="79" s="1"/>
  <c r="AC392" i="73"/>
  <c r="L1420" i="84" s="1"/>
  <c r="AD392" i="73"/>
  <c r="Z393" i="73"/>
  <c r="H364" i="79" s="1"/>
  <c r="AC393" i="73"/>
  <c r="L1424" i="84" s="1"/>
  <c r="AD393" i="73"/>
  <c r="Z394" i="73"/>
  <c r="H365" i="79" s="1"/>
  <c r="AC394" i="73"/>
  <c r="L1428" i="84" s="1"/>
  <c r="AD394" i="73"/>
  <c r="Z395" i="73"/>
  <c r="H366" i="79" s="1"/>
  <c r="AC395" i="73"/>
  <c r="L1432" i="84" s="1"/>
  <c r="AD395" i="73"/>
  <c r="Z396" i="73"/>
  <c r="H367" i="79" s="1"/>
  <c r="AC396" i="73"/>
  <c r="L1436" i="84" s="1"/>
  <c r="AD396" i="73"/>
  <c r="Z397" i="73"/>
  <c r="H368" i="79" s="1"/>
  <c r="AC397" i="73"/>
  <c r="L1440" i="84" s="1"/>
  <c r="AD397" i="73"/>
  <c r="Z398" i="73"/>
  <c r="H369" i="79" s="1"/>
  <c r="AC398" i="73"/>
  <c r="L1444" i="84" s="1"/>
  <c r="AD398" i="73"/>
  <c r="Z399" i="73"/>
  <c r="H370" i="79" s="1"/>
  <c r="AC399" i="73"/>
  <c r="L1448" i="84" s="1"/>
  <c r="AD399" i="73"/>
  <c r="Z400" i="73"/>
  <c r="H371" i="79" s="1"/>
  <c r="AC400" i="73"/>
  <c r="L1452" i="84" s="1"/>
  <c r="AD400" i="73"/>
  <c r="Z401" i="73"/>
  <c r="H372" i="79" s="1"/>
  <c r="AC401" i="73"/>
  <c r="L1456" i="84" s="1"/>
  <c r="AD401" i="73"/>
  <c r="Z402" i="73"/>
  <c r="H373" i="79" s="1"/>
  <c r="AC402" i="73"/>
  <c r="L1460" i="84" s="1"/>
  <c r="AD402" i="73"/>
  <c r="Z403" i="73"/>
  <c r="H374" i="79" s="1"/>
  <c r="AC403" i="73"/>
  <c r="L1464" i="84" s="1"/>
  <c r="AD403" i="73"/>
  <c r="Z404" i="73"/>
  <c r="H375" i="79" s="1"/>
  <c r="AC404" i="73"/>
  <c r="L1468" i="84" s="1"/>
  <c r="AD404" i="73"/>
  <c r="Z405" i="73"/>
  <c r="H376" i="79" s="1"/>
  <c r="AC405" i="73"/>
  <c r="L1472" i="84" s="1"/>
  <c r="AD405" i="73"/>
  <c r="Z406" i="73"/>
  <c r="H377" i="79" s="1"/>
  <c r="AC406" i="73"/>
  <c r="L1476" i="84" s="1"/>
  <c r="AD406" i="73"/>
  <c r="Z407" i="73"/>
  <c r="H378" i="79" s="1"/>
  <c r="AC407" i="73"/>
  <c r="L1480" i="84" s="1"/>
  <c r="AD407" i="73"/>
  <c r="Z408" i="73"/>
  <c r="H379" i="79" s="1"/>
  <c r="AC408" i="73"/>
  <c r="L1484" i="84" s="1"/>
  <c r="AD408" i="73"/>
  <c r="Z409" i="73"/>
  <c r="H380" i="79" s="1"/>
  <c r="AC409" i="73"/>
  <c r="L1488" i="84" s="1"/>
  <c r="AD409" i="73"/>
  <c r="Z410" i="73"/>
  <c r="H381" i="79" s="1"/>
  <c r="AC410" i="73"/>
  <c r="L1492" i="84" s="1"/>
  <c r="AD410" i="73"/>
  <c r="Z411" i="73"/>
  <c r="H382" i="79" s="1"/>
  <c r="AC411" i="73"/>
  <c r="L1496" i="84" s="1"/>
  <c r="AD411" i="73"/>
  <c r="Z412" i="73"/>
  <c r="H383" i="79" s="1"/>
  <c r="AC412" i="73"/>
  <c r="L1500" i="84" s="1"/>
  <c r="AD412" i="73"/>
  <c r="Z413" i="73"/>
  <c r="H384" i="79" s="1"/>
  <c r="AC413" i="73"/>
  <c r="L1504" i="84" s="1"/>
  <c r="AD413" i="73"/>
  <c r="Z414" i="73"/>
  <c r="H385" i="79" s="1"/>
  <c r="AC414" i="73"/>
  <c r="L1508" i="84" s="1"/>
  <c r="AD414" i="73"/>
  <c r="Z415" i="73"/>
  <c r="H386" i="79" s="1"/>
  <c r="AC415" i="73"/>
  <c r="L1512" i="84" s="1"/>
  <c r="AD415" i="73"/>
  <c r="Z416" i="73"/>
  <c r="H387" i="79" s="1"/>
  <c r="AC416" i="73"/>
  <c r="L1516" i="84" s="1"/>
  <c r="AD416" i="73"/>
  <c r="Z417" i="73"/>
  <c r="H388" i="79" s="1"/>
  <c r="AC417" i="73"/>
  <c r="L1520" i="84" s="1"/>
  <c r="AD417" i="73"/>
  <c r="Z418" i="73"/>
  <c r="H389" i="79" s="1"/>
  <c r="AC418" i="73"/>
  <c r="L1524" i="84" s="1"/>
  <c r="AD418" i="73"/>
  <c r="Z419" i="73"/>
  <c r="H390" i="79" s="1"/>
  <c r="AC419" i="73"/>
  <c r="L1528" i="84" s="1"/>
  <c r="AD419" i="73"/>
  <c r="Z420" i="73"/>
  <c r="H391" i="79" s="1"/>
  <c r="AC420" i="73"/>
  <c r="L1532" i="84" s="1"/>
  <c r="AD420" i="73"/>
  <c r="Z421" i="73"/>
  <c r="H392" i="79" s="1"/>
  <c r="AC421" i="73"/>
  <c r="L1536" i="84" s="1"/>
  <c r="AD421" i="73"/>
  <c r="Z422" i="73"/>
  <c r="H393" i="79" s="1"/>
  <c r="AC422" i="73"/>
  <c r="L1540" i="84" s="1"/>
  <c r="AD422" i="73"/>
  <c r="Z423" i="73"/>
  <c r="H394" i="79" s="1"/>
  <c r="AC423" i="73"/>
  <c r="L1544" i="84" s="1"/>
  <c r="AD423" i="73"/>
  <c r="Z424" i="73"/>
  <c r="H395" i="79" s="1"/>
  <c r="AC424" i="73"/>
  <c r="L1548" i="84" s="1"/>
  <c r="AD424" i="73"/>
  <c r="Z425" i="73"/>
  <c r="H396" i="79" s="1"/>
  <c r="AC425" i="73"/>
  <c r="L1552" i="84" s="1"/>
  <c r="AD425" i="73"/>
  <c r="Z426" i="73"/>
  <c r="H397" i="79" s="1"/>
  <c r="AC426" i="73"/>
  <c r="L1556" i="84" s="1"/>
  <c r="AD426" i="73"/>
  <c r="Z427" i="73"/>
  <c r="H398" i="79" s="1"/>
  <c r="AC427" i="73"/>
  <c r="L1560" i="84" s="1"/>
  <c r="AD427" i="73"/>
  <c r="Z428" i="73"/>
  <c r="H399" i="79" s="1"/>
  <c r="AC428" i="73"/>
  <c r="L1564" i="84" s="1"/>
  <c r="AD428" i="73"/>
  <c r="Z429" i="73"/>
  <c r="H400" i="79" s="1"/>
  <c r="AC429" i="73"/>
  <c r="L1568" i="84" s="1"/>
  <c r="AD429" i="73"/>
  <c r="Z430" i="73"/>
  <c r="H401" i="79" s="1"/>
  <c r="AC430" i="73"/>
  <c r="L1572" i="84" s="1"/>
  <c r="AD430" i="73"/>
  <c r="Z431" i="73"/>
  <c r="H402" i="79" s="1"/>
  <c r="AC431" i="73"/>
  <c r="L1576" i="84" s="1"/>
  <c r="AD431" i="73"/>
  <c r="Z432" i="73"/>
  <c r="H403" i="79" s="1"/>
  <c r="AC432" i="73"/>
  <c r="L1580" i="84" s="1"/>
  <c r="AD432" i="73"/>
  <c r="Z433" i="73"/>
  <c r="H404" i="79" s="1"/>
  <c r="AC433" i="73"/>
  <c r="L1584" i="84" s="1"/>
  <c r="AD433" i="73"/>
  <c r="Z434" i="73"/>
  <c r="H405" i="79" s="1"/>
  <c r="AC434" i="73"/>
  <c r="L1588" i="84" s="1"/>
  <c r="AD434" i="73"/>
  <c r="Z435" i="73"/>
  <c r="H406" i="79" s="1"/>
  <c r="AC435" i="73"/>
  <c r="L1592" i="84" s="1"/>
  <c r="AD435" i="73"/>
  <c r="Z436" i="73"/>
  <c r="H407" i="79" s="1"/>
  <c r="AC436" i="73"/>
  <c r="L1596" i="84" s="1"/>
  <c r="AD436" i="73"/>
  <c r="Z437" i="73"/>
  <c r="H408" i="79" s="1"/>
  <c r="AC437" i="73"/>
  <c r="L1600" i="84" s="1"/>
  <c r="AD437" i="73"/>
  <c r="Z438" i="73"/>
  <c r="H409" i="79" s="1"/>
  <c r="AC438" i="73"/>
  <c r="L1604" i="84" s="1"/>
  <c r="AD438" i="73"/>
  <c r="Z439" i="73"/>
  <c r="H410" i="79" s="1"/>
  <c r="AC439" i="73"/>
  <c r="L1608" i="84" s="1"/>
  <c r="AD439" i="73"/>
  <c r="Z440" i="73"/>
  <c r="H411" i="79" s="1"/>
  <c r="AC440" i="73"/>
  <c r="L1612" i="84" s="1"/>
  <c r="AD440" i="73"/>
  <c r="Z441" i="73"/>
  <c r="H412" i="79" s="1"/>
  <c r="AC441" i="73"/>
  <c r="L1616" i="84" s="1"/>
  <c r="AD441" i="73"/>
  <c r="Z442" i="73"/>
  <c r="H413" i="79" s="1"/>
  <c r="AC442" i="73"/>
  <c r="L1620" i="84" s="1"/>
  <c r="AD442" i="73"/>
  <c r="Z443" i="73"/>
  <c r="H414" i="79" s="1"/>
  <c r="AC443" i="73"/>
  <c r="L1624" i="84" s="1"/>
  <c r="AD443" i="73"/>
  <c r="Z444" i="73"/>
  <c r="H415" i="79" s="1"/>
  <c r="AC444" i="73"/>
  <c r="L1628" i="84" s="1"/>
  <c r="AD444" i="73"/>
  <c r="Z445" i="73"/>
  <c r="H416" i="79" s="1"/>
  <c r="AC445" i="73"/>
  <c r="L1632" i="84" s="1"/>
  <c r="AD445" i="73"/>
  <c r="Z446" i="73"/>
  <c r="H417" i="79" s="1"/>
  <c r="AC446" i="73"/>
  <c r="L1636" i="84" s="1"/>
  <c r="AD446" i="73"/>
  <c r="Z447" i="73"/>
  <c r="H418" i="79" s="1"/>
  <c r="AC447" i="73"/>
  <c r="L1640" i="84" s="1"/>
  <c r="AD447" i="73"/>
  <c r="Z448" i="73"/>
  <c r="H419" i="79" s="1"/>
  <c r="AC448" i="73"/>
  <c r="L1644" i="84" s="1"/>
  <c r="AD448" i="73"/>
  <c r="Z449" i="73"/>
  <c r="H420" i="79" s="1"/>
  <c r="AC449" i="73"/>
  <c r="L1648" i="84" s="1"/>
  <c r="AD449" i="73"/>
  <c r="Z450" i="73"/>
  <c r="H421" i="79" s="1"/>
  <c r="AC450" i="73"/>
  <c r="L1652" i="84" s="1"/>
  <c r="AD450" i="73"/>
  <c r="Z451" i="73"/>
  <c r="H422" i="79" s="1"/>
  <c r="AC451" i="73"/>
  <c r="L1656" i="84" s="1"/>
  <c r="AD451" i="73"/>
  <c r="Z452" i="73"/>
  <c r="H423" i="79" s="1"/>
  <c r="AC452" i="73"/>
  <c r="L1660" i="84" s="1"/>
  <c r="AD452" i="73"/>
  <c r="Z453" i="73"/>
  <c r="H424" i="79" s="1"/>
  <c r="AC453" i="73"/>
  <c r="L1664" i="84" s="1"/>
  <c r="AD453" i="73"/>
  <c r="Z454" i="73"/>
  <c r="H425" i="79" s="1"/>
  <c r="AC454" i="73"/>
  <c r="L1668" i="84" s="1"/>
  <c r="AD454" i="73"/>
  <c r="Z455" i="73"/>
  <c r="H426" i="79" s="1"/>
  <c r="AC455" i="73"/>
  <c r="L1672" i="84" s="1"/>
  <c r="AD455" i="73"/>
  <c r="Z456" i="73"/>
  <c r="H427" i="79" s="1"/>
  <c r="AC456" i="73"/>
  <c r="L1676" i="84" s="1"/>
  <c r="AD456" i="73"/>
  <c r="Z457" i="73"/>
  <c r="H428" i="79" s="1"/>
  <c r="AC457" i="73"/>
  <c r="L1680" i="84" s="1"/>
  <c r="AD457" i="73"/>
  <c r="Z458" i="73"/>
  <c r="H429" i="79" s="1"/>
  <c r="AC458" i="73"/>
  <c r="L1684" i="84" s="1"/>
  <c r="AD458" i="73"/>
  <c r="Z459" i="73"/>
  <c r="H430" i="79" s="1"/>
  <c r="AC459" i="73"/>
  <c r="L1688" i="84" s="1"/>
  <c r="AD459" i="73"/>
  <c r="Z460" i="73"/>
  <c r="H431" i="79" s="1"/>
  <c r="AC460" i="73"/>
  <c r="L1692" i="84" s="1"/>
  <c r="AD460" i="73"/>
  <c r="Z461" i="73"/>
  <c r="H432" i="79" s="1"/>
  <c r="AC461" i="73"/>
  <c r="L1696" i="84" s="1"/>
  <c r="AD461" i="73"/>
  <c r="Z462" i="73"/>
  <c r="H433" i="79" s="1"/>
  <c r="AC462" i="73"/>
  <c r="L1700" i="84" s="1"/>
  <c r="AD462" i="73"/>
  <c r="Z463" i="73"/>
  <c r="H434" i="79" s="1"/>
  <c r="AC463" i="73"/>
  <c r="L1704" i="84" s="1"/>
  <c r="AD463" i="73"/>
  <c r="Z464" i="73"/>
  <c r="H435" i="79" s="1"/>
  <c r="AC464" i="73"/>
  <c r="L1708" i="84" s="1"/>
  <c r="AD464" i="73"/>
  <c r="Z465" i="73"/>
  <c r="H436" i="79" s="1"/>
  <c r="AC465" i="73"/>
  <c r="L1712" i="84" s="1"/>
  <c r="AD465" i="73"/>
  <c r="Z466" i="73"/>
  <c r="H437" i="79" s="1"/>
  <c r="AC466" i="73"/>
  <c r="L1716" i="84" s="1"/>
  <c r="AD466" i="73"/>
  <c r="Z467" i="73"/>
  <c r="H438" i="79" s="1"/>
  <c r="AC467" i="73"/>
  <c r="L1720" i="84" s="1"/>
  <c r="AD467" i="73"/>
  <c r="Z468" i="73"/>
  <c r="H439" i="79" s="1"/>
  <c r="AC468" i="73"/>
  <c r="L1724" i="84" s="1"/>
  <c r="AD468" i="73"/>
  <c r="Z469" i="73"/>
  <c r="H440" i="79" s="1"/>
  <c r="AC469" i="73"/>
  <c r="L1728" i="84" s="1"/>
  <c r="AD469" i="73"/>
  <c r="Z470" i="73"/>
  <c r="H441" i="79" s="1"/>
  <c r="AC470" i="73"/>
  <c r="L1732" i="84" s="1"/>
  <c r="AD470" i="73"/>
  <c r="Z471" i="73"/>
  <c r="H442" i="79" s="1"/>
  <c r="AC471" i="73"/>
  <c r="L1736" i="84" s="1"/>
  <c r="AD471" i="73"/>
  <c r="Z472" i="73"/>
  <c r="H443" i="79" s="1"/>
  <c r="AC472" i="73"/>
  <c r="L1740" i="84" s="1"/>
  <c r="AD472" i="73"/>
  <c r="Z473" i="73"/>
  <c r="H444" i="79" s="1"/>
  <c r="AC473" i="73"/>
  <c r="L1744" i="84" s="1"/>
  <c r="AD473" i="73"/>
  <c r="Z474" i="73"/>
  <c r="H445" i="79" s="1"/>
  <c r="AC474" i="73"/>
  <c r="L1748" i="84" s="1"/>
  <c r="AD474" i="73"/>
  <c r="Z475" i="73"/>
  <c r="H446" i="79" s="1"/>
  <c r="AC475" i="73"/>
  <c r="L1752" i="84" s="1"/>
  <c r="AD475" i="73"/>
  <c r="Z476" i="73"/>
  <c r="H447" i="79" s="1"/>
  <c r="AC476" i="73"/>
  <c r="L1756" i="84" s="1"/>
  <c r="AD476" i="73"/>
  <c r="Z477" i="73"/>
  <c r="H448" i="79" s="1"/>
  <c r="AC477" i="73"/>
  <c r="L1760" i="84" s="1"/>
  <c r="AD477" i="73"/>
  <c r="Z478" i="73"/>
  <c r="H449" i="79" s="1"/>
  <c r="AC478" i="73"/>
  <c r="L1764" i="84" s="1"/>
  <c r="AD478" i="73"/>
  <c r="Z479" i="73"/>
  <c r="H450" i="79" s="1"/>
  <c r="AC479" i="73"/>
  <c r="L1768" i="84" s="1"/>
  <c r="AD479" i="73"/>
  <c r="Z480" i="73"/>
  <c r="H451" i="79" s="1"/>
  <c r="AC480" i="73"/>
  <c r="L1772" i="84" s="1"/>
  <c r="AD480" i="73"/>
  <c r="Z481" i="73"/>
  <c r="H452" i="79" s="1"/>
  <c r="AC481" i="73"/>
  <c r="L1776" i="84" s="1"/>
  <c r="AD481" i="73"/>
  <c r="Z482" i="73"/>
  <c r="H453" i="79" s="1"/>
  <c r="AC482" i="73"/>
  <c r="L1780" i="84" s="1"/>
  <c r="AD482" i="73"/>
  <c r="Z483" i="73"/>
  <c r="H454" i="79" s="1"/>
  <c r="AC483" i="73"/>
  <c r="L1784" i="84" s="1"/>
  <c r="AD483" i="73"/>
  <c r="Z484" i="73"/>
  <c r="H455" i="79" s="1"/>
  <c r="AC484" i="73"/>
  <c r="L1788" i="84" s="1"/>
  <c r="AD484" i="73"/>
  <c r="Z485" i="73"/>
  <c r="H456" i="79" s="1"/>
  <c r="AC485" i="73"/>
  <c r="L1792" i="84" s="1"/>
  <c r="AD485" i="73"/>
  <c r="Z486" i="73"/>
  <c r="H457" i="79" s="1"/>
  <c r="AC486" i="73"/>
  <c r="L1796" i="84" s="1"/>
  <c r="AD486" i="73"/>
  <c r="Z487" i="73"/>
  <c r="H458" i="79" s="1"/>
  <c r="AC487" i="73"/>
  <c r="L1800" i="84" s="1"/>
  <c r="AD487" i="73"/>
  <c r="Z488" i="73"/>
  <c r="H459" i="79" s="1"/>
  <c r="AC488" i="73"/>
  <c r="L1804" i="84" s="1"/>
  <c r="AD488" i="73"/>
  <c r="Z489" i="73"/>
  <c r="H460" i="79" s="1"/>
  <c r="AC489" i="73"/>
  <c r="L1808" i="84" s="1"/>
  <c r="AD489" i="73"/>
  <c r="Z490" i="73"/>
  <c r="H461" i="79" s="1"/>
  <c r="AC490" i="73"/>
  <c r="L1812" i="84" s="1"/>
  <c r="AD490" i="73"/>
  <c r="Z491" i="73"/>
  <c r="H462" i="79" s="1"/>
  <c r="AC491" i="73"/>
  <c r="L1816" i="84" s="1"/>
  <c r="AD491" i="73"/>
  <c r="Z492" i="73"/>
  <c r="H463" i="79" s="1"/>
  <c r="AC492" i="73"/>
  <c r="L1820" i="84" s="1"/>
  <c r="AD492" i="73"/>
  <c r="Z493" i="73"/>
  <c r="H464" i="79" s="1"/>
  <c r="AC493" i="73"/>
  <c r="L1824" i="84" s="1"/>
  <c r="AD493" i="73"/>
  <c r="Z494" i="73"/>
  <c r="H465" i="79" s="1"/>
  <c r="AC494" i="73"/>
  <c r="L1828" i="84" s="1"/>
  <c r="AD494" i="73"/>
  <c r="Z495" i="73"/>
  <c r="H466" i="79" s="1"/>
  <c r="AC495" i="73"/>
  <c r="L1832" i="84" s="1"/>
  <c r="AD495" i="73"/>
  <c r="Z496" i="73"/>
  <c r="H467" i="79" s="1"/>
  <c r="AC496" i="73"/>
  <c r="L1836" i="84" s="1"/>
  <c r="AD496" i="73"/>
  <c r="Z497" i="73"/>
  <c r="H468" i="79" s="1"/>
  <c r="AC497" i="73"/>
  <c r="L1840" i="84" s="1"/>
  <c r="AD497" i="73"/>
  <c r="Z498" i="73"/>
  <c r="H469" i="79" s="1"/>
  <c r="AC498" i="73"/>
  <c r="L1844" i="84" s="1"/>
  <c r="AD498" i="73"/>
  <c r="Z499" i="73"/>
  <c r="H470" i="79" s="1"/>
  <c r="AC499" i="73"/>
  <c r="L1848" i="84" s="1"/>
  <c r="AD499" i="73"/>
  <c r="Z500" i="73"/>
  <c r="H471" i="79" s="1"/>
  <c r="AC500" i="73"/>
  <c r="L1852" i="84" s="1"/>
  <c r="AD500" i="73"/>
  <c r="Z501" i="73"/>
  <c r="H472" i="79" s="1"/>
  <c r="AC501" i="73"/>
  <c r="L1856" i="84" s="1"/>
  <c r="AD501" i="73"/>
  <c r="Z502" i="73"/>
  <c r="H473" i="79" s="1"/>
  <c r="AC502" i="73"/>
  <c r="L1860" i="84" s="1"/>
  <c r="AD502" i="73"/>
  <c r="Z503" i="73"/>
  <c r="H474" i="79" s="1"/>
  <c r="AC503" i="73"/>
  <c r="L1864" i="84" s="1"/>
  <c r="AD503" i="73"/>
  <c r="Z504" i="73"/>
  <c r="H475" i="79" s="1"/>
  <c r="AC504" i="73"/>
  <c r="L1868" i="84" s="1"/>
  <c r="AD504" i="73"/>
  <c r="Z505" i="73"/>
  <c r="H476" i="79" s="1"/>
  <c r="AC505" i="73"/>
  <c r="L1872" i="84" s="1"/>
  <c r="AD505" i="73"/>
  <c r="Z506" i="73"/>
  <c r="H477" i="79" s="1"/>
  <c r="AC506" i="73"/>
  <c r="L1876" i="84" s="1"/>
  <c r="AD506" i="73"/>
  <c r="Z507" i="73"/>
  <c r="H478" i="79" s="1"/>
  <c r="AC507" i="73"/>
  <c r="L1880" i="84" s="1"/>
  <c r="AD507" i="73"/>
  <c r="Z508" i="73"/>
  <c r="H479" i="79" s="1"/>
  <c r="AC508" i="73"/>
  <c r="L1884" i="84" s="1"/>
  <c r="AD508" i="73"/>
  <c r="Z509" i="73"/>
  <c r="H480" i="79" s="1"/>
  <c r="AC509" i="73"/>
  <c r="L1888" i="84" s="1"/>
  <c r="AD509" i="73"/>
  <c r="Z510" i="73"/>
  <c r="H481" i="79" s="1"/>
  <c r="AC510" i="73"/>
  <c r="L1892" i="84" s="1"/>
  <c r="AD510" i="73"/>
  <c r="Z511" i="73"/>
  <c r="H482" i="79" s="1"/>
  <c r="AC511" i="73"/>
  <c r="L1896" i="84" s="1"/>
  <c r="AD511" i="73"/>
  <c r="Z512" i="73"/>
  <c r="H483" i="79" s="1"/>
  <c r="AC512" i="73"/>
  <c r="L1900" i="84" s="1"/>
  <c r="AD512" i="73"/>
  <c r="Z513" i="73"/>
  <c r="H484" i="79" s="1"/>
  <c r="AC513" i="73"/>
  <c r="L1904" i="84" s="1"/>
  <c r="AD513" i="73"/>
  <c r="Z514" i="73"/>
  <c r="H485" i="79" s="1"/>
  <c r="AC514" i="73"/>
  <c r="L1908" i="84" s="1"/>
  <c r="AD514" i="73"/>
  <c r="Z515" i="73"/>
  <c r="H486" i="79" s="1"/>
  <c r="AC515" i="73"/>
  <c r="L1912" i="84" s="1"/>
  <c r="AD515" i="73"/>
  <c r="Z516" i="73"/>
  <c r="H487" i="79" s="1"/>
  <c r="AC516" i="73"/>
  <c r="L1916" i="84" s="1"/>
  <c r="AD516" i="73"/>
  <c r="Z517" i="73"/>
  <c r="H488" i="79" s="1"/>
  <c r="AC517" i="73"/>
  <c r="L1920" i="84" s="1"/>
  <c r="AD517" i="73"/>
  <c r="Z518" i="73"/>
  <c r="H489" i="79" s="1"/>
  <c r="AC518" i="73"/>
  <c r="L1924" i="84" s="1"/>
  <c r="AD518" i="73"/>
  <c r="Z519" i="73"/>
  <c r="H490" i="79" s="1"/>
  <c r="AC519" i="73"/>
  <c r="L1928" i="84" s="1"/>
  <c r="AD519" i="73"/>
  <c r="Z520" i="73"/>
  <c r="H491" i="79" s="1"/>
  <c r="AC520" i="73"/>
  <c r="L1932" i="84" s="1"/>
  <c r="AD520" i="73"/>
  <c r="Z521" i="73"/>
  <c r="H492" i="79" s="1"/>
  <c r="AC521" i="73"/>
  <c r="L1936" i="84" s="1"/>
  <c r="AD521" i="73"/>
  <c r="Z522" i="73"/>
  <c r="H493" i="79" s="1"/>
  <c r="AC522" i="73"/>
  <c r="L1940" i="84" s="1"/>
  <c r="AD522" i="73"/>
  <c r="Z523" i="73"/>
  <c r="H494" i="79" s="1"/>
  <c r="AC523" i="73"/>
  <c r="L1944" i="84" s="1"/>
  <c r="AD523" i="73"/>
  <c r="Z524" i="73"/>
  <c r="H495" i="79" s="1"/>
  <c r="AC524" i="73"/>
  <c r="L1948" i="84" s="1"/>
  <c r="AD524" i="73"/>
  <c r="Z525" i="73"/>
  <c r="H496" i="79" s="1"/>
  <c r="AC525" i="73"/>
  <c r="L1952" i="84" s="1"/>
  <c r="AD525" i="73"/>
  <c r="Z526" i="73"/>
  <c r="H497" i="79" s="1"/>
  <c r="AC526" i="73"/>
  <c r="L1956" i="84" s="1"/>
  <c r="AD526" i="73"/>
  <c r="Z527" i="73"/>
  <c r="H498" i="79" s="1"/>
  <c r="AC527" i="73"/>
  <c r="L1960" i="84" s="1"/>
  <c r="AD527" i="73"/>
  <c r="Z528" i="73"/>
  <c r="H499" i="79" s="1"/>
  <c r="AC528" i="73"/>
  <c r="L1964" i="84" s="1"/>
  <c r="AD528" i="73"/>
  <c r="Z529" i="73"/>
  <c r="H500" i="79" s="1"/>
  <c r="AC529" i="73"/>
  <c r="L1968" i="84" s="1"/>
  <c r="AD529" i="73"/>
  <c r="Z530" i="73"/>
  <c r="H501" i="79" s="1"/>
  <c r="AC530" i="73"/>
  <c r="L1972" i="84" s="1"/>
  <c r="AD530" i="73"/>
  <c r="Z531" i="73"/>
  <c r="H502" i="79" s="1"/>
  <c r="AC531" i="73"/>
  <c r="L1976" i="84" s="1"/>
  <c r="AD531" i="73"/>
  <c r="Z532" i="73"/>
  <c r="H503" i="79" s="1"/>
  <c r="AC532" i="73"/>
  <c r="L1980" i="84" s="1"/>
  <c r="AD532" i="73"/>
  <c r="Z533" i="73"/>
  <c r="H504" i="79" s="1"/>
  <c r="AC533" i="73"/>
  <c r="L1984" i="84" s="1"/>
  <c r="AD533" i="73"/>
  <c r="Z534" i="73"/>
  <c r="H505" i="79" s="1"/>
  <c r="AC534" i="73"/>
  <c r="L1988" i="84" s="1"/>
  <c r="AD534" i="73"/>
  <c r="Z535" i="73"/>
  <c r="H506" i="79" s="1"/>
  <c r="AC535" i="73"/>
  <c r="L1992" i="84" s="1"/>
  <c r="AD535" i="73"/>
  <c r="Z536" i="73"/>
  <c r="H507" i="79" s="1"/>
  <c r="AC536" i="73"/>
  <c r="L1996" i="84" s="1"/>
  <c r="AD536" i="73"/>
  <c r="Z537" i="73"/>
  <c r="H508" i="79" s="1"/>
  <c r="AC537" i="73"/>
  <c r="L2000" i="84" s="1"/>
  <c r="AD537" i="73"/>
  <c r="Z538" i="73"/>
  <c r="H509" i="79" s="1"/>
  <c r="AC538" i="73"/>
  <c r="L2004" i="84" s="1"/>
  <c r="AD538" i="73"/>
  <c r="Z539" i="73"/>
  <c r="H510" i="79" s="1"/>
  <c r="AC539" i="73"/>
  <c r="L2008" i="84" s="1"/>
  <c r="AD539" i="73"/>
  <c r="Z140" i="73"/>
  <c r="H111" i="79" s="1"/>
  <c r="AC140" i="73"/>
  <c r="L412" i="84" s="1"/>
  <c r="AD140" i="73"/>
  <c r="Z141" i="73"/>
  <c r="H112" i="79" s="1"/>
  <c r="AC141" i="73"/>
  <c r="L416" i="84" s="1"/>
  <c r="AD141" i="73"/>
  <c r="Z142" i="73"/>
  <c r="H113" i="79" s="1"/>
  <c r="AC142" i="73"/>
  <c r="L420" i="84" s="1"/>
  <c r="AD142" i="73"/>
  <c r="Z143" i="73"/>
  <c r="H114" i="79" s="1"/>
  <c r="AC143" i="73"/>
  <c r="L424" i="84" s="1"/>
  <c r="AD143" i="73"/>
  <c r="Z144" i="73"/>
  <c r="H115" i="79" s="1"/>
  <c r="AC144" i="73"/>
  <c r="L428" i="84" s="1"/>
  <c r="AD144" i="73"/>
  <c r="Z145" i="73"/>
  <c r="H116" i="79" s="1"/>
  <c r="AC145" i="73"/>
  <c r="L432" i="84" s="1"/>
  <c r="AD145" i="73"/>
  <c r="Z146" i="73"/>
  <c r="H117" i="79" s="1"/>
  <c r="AC146" i="73"/>
  <c r="L436" i="84" s="1"/>
  <c r="AD146" i="73"/>
  <c r="Z147" i="73"/>
  <c r="H118" i="79" s="1"/>
  <c r="AC147" i="73"/>
  <c r="L440" i="84" s="1"/>
  <c r="AD147" i="73"/>
  <c r="Z148" i="73"/>
  <c r="H119" i="79" s="1"/>
  <c r="AC148" i="73"/>
  <c r="L444" i="84" s="1"/>
  <c r="AD148" i="73"/>
  <c r="Z149" i="73"/>
  <c r="H120" i="79" s="1"/>
  <c r="AC149" i="73"/>
  <c r="L448" i="84" s="1"/>
  <c r="AD149" i="73"/>
  <c r="Z150" i="73"/>
  <c r="H121" i="79" s="1"/>
  <c r="AC150" i="73"/>
  <c r="L452" i="84" s="1"/>
  <c r="AD150" i="73"/>
  <c r="Z151" i="73"/>
  <c r="H122" i="79" s="1"/>
  <c r="AC151" i="73"/>
  <c r="L456" i="84" s="1"/>
  <c r="AD151" i="73"/>
  <c r="Z152" i="73"/>
  <c r="H123" i="79" s="1"/>
  <c r="AC152" i="73"/>
  <c r="L460" i="84" s="1"/>
  <c r="AD152" i="73"/>
  <c r="Z153" i="73"/>
  <c r="H124" i="79" s="1"/>
  <c r="AC153" i="73"/>
  <c r="L464" i="84" s="1"/>
  <c r="AD153" i="73"/>
  <c r="Z154" i="73"/>
  <c r="H125" i="79" s="1"/>
  <c r="AC154" i="73"/>
  <c r="L468" i="84" s="1"/>
  <c r="AD154" i="73"/>
  <c r="Z155" i="73"/>
  <c r="H126" i="79" s="1"/>
  <c r="AC155" i="73"/>
  <c r="L472" i="84" s="1"/>
  <c r="AD155" i="73"/>
  <c r="Z156" i="73"/>
  <c r="H127" i="79" s="1"/>
  <c r="AC156" i="73"/>
  <c r="L476" i="84" s="1"/>
  <c r="AD156" i="73"/>
  <c r="Z157" i="73"/>
  <c r="H128" i="79" s="1"/>
  <c r="AC157" i="73"/>
  <c r="L480" i="84" s="1"/>
  <c r="AD157" i="73"/>
  <c r="Z158" i="73"/>
  <c r="H129" i="79" s="1"/>
  <c r="AC158" i="73"/>
  <c r="L484" i="84" s="1"/>
  <c r="AD158" i="73"/>
  <c r="Z159" i="73"/>
  <c r="H130" i="79" s="1"/>
  <c r="AC159" i="73"/>
  <c r="L488" i="84" s="1"/>
  <c r="AD159" i="73"/>
  <c r="Z160" i="73"/>
  <c r="H131" i="79" s="1"/>
  <c r="AC160" i="73"/>
  <c r="L492" i="84" s="1"/>
  <c r="AD160" i="73"/>
  <c r="Z161" i="73"/>
  <c r="H132" i="79" s="1"/>
  <c r="AC161" i="73"/>
  <c r="L496" i="84" s="1"/>
  <c r="AD161" i="73"/>
  <c r="Z162" i="73"/>
  <c r="H133" i="79" s="1"/>
  <c r="AC162" i="73"/>
  <c r="L500" i="84" s="1"/>
  <c r="AD162" i="73"/>
  <c r="Z163" i="73"/>
  <c r="H134" i="79" s="1"/>
  <c r="AC163" i="73"/>
  <c r="L504" i="84" s="1"/>
  <c r="AD163" i="73"/>
  <c r="Z164" i="73"/>
  <c r="H135" i="79" s="1"/>
  <c r="AC164" i="73"/>
  <c r="L508" i="84" s="1"/>
  <c r="AD164" i="73"/>
  <c r="Z165" i="73"/>
  <c r="H136" i="79" s="1"/>
  <c r="AC165" i="73"/>
  <c r="L512" i="84" s="1"/>
  <c r="AD165" i="73"/>
  <c r="Z166" i="73"/>
  <c r="H137" i="79" s="1"/>
  <c r="AC166" i="73"/>
  <c r="L516" i="84" s="1"/>
  <c r="AD166" i="73"/>
  <c r="Z167" i="73"/>
  <c r="H138" i="79" s="1"/>
  <c r="AC167" i="73"/>
  <c r="L520" i="84" s="1"/>
  <c r="AD167" i="73"/>
  <c r="Z168" i="73"/>
  <c r="H139" i="79" s="1"/>
  <c r="AC168" i="73"/>
  <c r="L524" i="84" s="1"/>
  <c r="AD168" i="73"/>
  <c r="Z169" i="73"/>
  <c r="H140" i="79" s="1"/>
  <c r="AC169" i="73"/>
  <c r="L528" i="84" s="1"/>
  <c r="AD169" i="73"/>
  <c r="Z170" i="73"/>
  <c r="H141" i="79" s="1"/>
  <c r="AC170" i="73"/>
  <c r="L532" i="84" s="1"/>
  <c r="AD170" i="73"/>
  <c r="Z171" i="73"/>
  <c r="H142" i="79" s="1"/>
  <c r="AC171" i="73"/>
  <c r="L536" i="84" s="1"/>
  <c r="AD171" i="73"/>
  <c r="Z172" i="73"/>
  <c r="H143" i="79" s="1"/>
  <c r="AC172" i="73"/>
  <c r="L540" i="84" s="1"/>
  <c r="AD172" i="73"/>
  <c r="Z173" i="73"/>
  <c r="H144" i="79" s="1"/>
  <c r="AC173" i="73"/>
  <c r="L544" i="84" s="1"/>
  <c r="AD173" i="73"/>
  <c r="Z174" i="73"/>
  <c r="H145" i="79" s="1"/>
  <c r="AC174" i="73"/>
  <c r="L548" i="84" s="1"/>
  <c r="AD174" i="73"/>
  <c r="Z175" i="73"/>
  <c r="H146" i="79" s="1"/>
  <c r="AC175" i="73"/>
  <c r="L552" i="84" s="1"/>
  <c r="AD175" i="73"/>
  <c r="Z176" i="73"/>
  <c r="H147" i="79" s="1"/>
  <c r="AC176" i="73"/>
  <c r="L556" i="84" s="1"/>
  <c r="AD176" i="73"/>
  <c r="Z177" i="73"/>
  <c r="H148" i="79" s="1"/>
  <c r="AC177" i="73"/>
  <c r="L560" i="84" s="1"/>
  <c r="AD177" i="73"/>
  <c r="Z178" i="73"/>
  <c r="H149" i="79" s="1"/>
  <c r="AC178" i="73"/>
  <c r="L564" i="84" s="1"/>
  <c r="AD178" i="73"/>
  <c r="Z179" i="73"/>
  <c r="H150" i="79" s="1"/>
  <c r="AC179" i="73"/>
  <c r="L568" i="84" s="1"/>
  <c r="AD179" i="73"/>
  <c r="Z180" i="73"/>
  <c r="H151" i="79" s="1"/>
  <c r="AC180" i="73"/>
  <c r="L572" i="84" s="1"/>
  <c r="AD180" i="73"/>
  <c r="Z181" i="73"/>
  <c r="H152" i="79" s="1"/>
  <c r="AC181" i="73"/>
  <c r="L576" i="84" s="1"/>
  <c r="AD181" i="73"/>
  <c r="Z182" i="73"/>
  <c r="H153" i="79" s="1"/>
  <c r="AC182" i="73"/>
  <c r="L580" i="84" s="1"/>
  <c r="AD182" i="73"/>
  <c r="Z183" i="73"/>
  <c r="H154" i="79" s="1"/>
  <c r="AC183" i="73"/>
  <c r="L584" i="84" s="1"/>
  <c r="AD183" i="73"/>
  <c r="Z184" i="73"/>
  <c r="H155" i="79" s="1"/>
  <c r="AC184" i="73"/>
  <c r="L588" i="84" s="1"/>
  <c r="AD184" i="73"/>
  <c r="Z185" i="73"/>
  <c r="H156" i="79" s="1"/>
  <c r="AC185" i="73"/>
  <c r="L592" i="84" s="1"/>
  <c r="AD185" i="73"/>
  <c r="Z186" i="73"/>
  <c r="H157" i="79" s="1"/>
  <c r="AC186" i="73"/>
  <c r="L596" i="84" s="1"/>
  <c r="AD186" i="73"/>
  <c r="Z187" i="73"/>
  <c r="H158" i="79" s="1"/>
  <c r="AC187" i="73"/>
  <c r="L600" i="84" s="1"/>
  <c r="AD187" i="73"/>
  <c r="Z188" i="73"/>
  <c r="H159" i="79" s="1"/>
  <c r="AC188" i="73"/>
  <c r="L604" i="84" s="1"/>
  <c r="AD188" i="73"/>
  <c r="Z189" i="73"/>
  <c r="H160" i="79" s="1"/>
  <c r="AC189" i="73"/>
  <c r="L608" i="84" s="1"/>
  <c r="AD189" i="73"/>
  <c r="Z190" i="73"/>
  <c r="H161" i="79" s="1"/>
  <c r="AC190" i="73"/>
  <c r="L612" i="84" s="1"/>
  <c r="AD190" i="73"/>
  <c r="Z191" i="73"/>
  <c r="H162" i="79" s="1"/>
  <c r="AC191" i="73"/>
  <c r="L616" i="84" s="1"/>
  <c r="AD191" i="73"/>
  <c r="Z192" i="73"/>
  <c r="H163" i="79" s="1"/>
  <c r="AC192" i="73"/>
  <c r="L620" i="84" s="1"/>
  <c r="AD192" i="73"/>
  <c r="Z193" i="73"/>
  <c r="H164" i="79" s="1"/>
  <c r="AC193" i="73"/>
  <c r="L624" i="84" s="1"/>
  <c r="AD193" i="73"/>
  <c r="Z194" i="73"/>
  <c r="H165" i="79" s="1"/>
  <c r="AC194" i="73"/>
  <c r="L628" i="84" s="1"/>
  <c r="AD194" i="73"/>
  <c r="Z195" i="73"/>
  <c r="H166" i="79" s="1"/>
  <c r="AC195" i="73"/>
  <c r="L632" i="84" s="1"/>
  <c r="AD195" i="73"/>
  <c r="Z196" i="73"/>
  <c r="H167" i="79" s="1"/>
  <c r="AC196" i="73"/>
  <c r="L636" i="84" s="1"/>
  <c r="AD196" i="73"/>
  <c r="Z197" i="73"/>
  <c r="H168" i="79" s="1"/>
  <c r="AC197" i="73"/>
  <c r="L640" i="84" s="1"/>
  <c r="AD197" i="73"/>
  <c r="Z198" i="73"/>
  <c r="H169" i="79" s="1"/>
  <c r="AC198" i="73"/>
  <c r="L644" i="84" s="1"/>
  <c r="AD198" i="73"/>
  <c r="Z199" i="73"/>
  <c r="H170" i="79" s="1"/>
  <c r="AC199" i="73"/>
  <c r="L648" i="84" s="1"/>
  <c r="AD199" i="73"/>
  <c r="Z200" i="73"/>
  <c r="H171" i="79" s="1"/>
  <c r="AC200" i="73"/>
  <c r="L652" i="84" s="1"/>
  <c r="AD200" i="73"/>
  <c r="Z201" i="73"/>
  <c r="H172" i="79" s="1"/>
  <c r="AC201" i="73"/>
  <c r="L656" i="84" s="1"/>
  <c r="AD201" i="73"/>
  <c r="Z202" i="73"/>
  <c r="H173" i="79" s="1"/>
  <c r="AC202" i="73"/>
  <c r="L660" i="84" s="1"/>
  <c r="AD202" i="73"/>
  <c r="Z203" i="73"/>
  <c r="H174" i="79" s="1"/>
  <c r="AC203" i="73"/>
  <c r="L664" i="84" s="1"/>
  <c r="AD203" i="73"/>
  <c r="Z204" i="73"/>
  <c r="H175" i="79" s="1"/>
  <c r="AC204" i="73"/>
  <c r="L668" i="84" s="1"/>
  <c r="AD204" i="73"/>
  <c r="Z205" i="73"/>
  <c r="H176" i="79" s="1"/>
  <c r="AC205" i="73"/>
  <c r="L672" i="84" s="1"/>
  <c r="AD205" i="73"/>
  <c r="Z206" i="73"/>
  <c r="H177" i="79" s="1"/>
  <c r="AC206" i="73"/>
  <c r="L676" i="84" s="1"/>
  <c r="AD206" i="73"/>
  <c r="Z207" i="73"/>
  <c r="H178" i="79" s="1"/>
  <c r="AC207" i="73"/>
  <c r="L680" i="84" s="1"/>
  <c r="AD207" i="73"/>
  <c r="Z208" i="73"/>
  <c r="H179" i="79" s="1"/>
  <c r="AC208" i="73"/>
  <c r="L684" i="84" s="1"/>
  <c r="AD208" i="73"/>
  <c r="Z209" i="73"/>
  <c r="H180" i="79" s="1"/>
  <c r="AC209" i="73"/>
  <c r="L688" i="84" s="1"/>
  <c r="AD209" i="73"/>
  <c r="Z210" i="73"/>
  <c r="H181" i="79" s="1"/>
  <c r="AC210" i="73"/>
  <c r="L692" i="84" s="1"/>
  <c r="AD210" i="73"/>
  <c r="Z211" i="73"/>
  <c r="H182" i="79" s="1"/>
  <c r="AC211" i="73"/>
  <c r="L696" i="84" s="1"/>
  <c r="AD211" i="73"/>
  <c r="Z212" i="73"/>
  <c r="H183" i="79" s="1"/>
  <c r="AC212" i="73"/>
  <c r="L700" i="84" s="1"/>
  <c r="AD212" i="73"/>
  <c r="Z213" i="73"/>
  <c r="H184" i="79" s="1"/>
  <c r="AC213" i="73"/>
  <c r="L704" i="84" s="1"/>
  <c r="AD213" i="73"/>
  <c r="Z214" i="73"/>
  <c r="H185" i="79" s="1"/>
  <c r="AC214" i="73"/>
  <c r="L708" i="84" s="1"/>
  <c r="AD214" i="73"/>
  <c r="Z215" i="73"/>
  <c r="H186" i="79" s="1"/>
  <c r="AC215" i="73"/>
  <c r="L712" i="84" s="1"/>
  <c r="AD215" i="73"/>
  <c r="Z216" i="73"/>
  <c r="H187" i="79" s="1"/>
  <c r="AC216" i="73"/>
  <c r="L716" i="84" s="1"/>
  <c r="AD216" i="73"/>
  <c r="Z217" i="73"/>
  <c r="H188" i="79" s="1"/>
  <c r="AC217" i="73"/>
  <c r="L720" i="84" s="1"/>
  <c r="AD217" i="73"/>
  <c r="Z218" i="73"/>
  <c r="H189" i="79" s="1"/>
  <c r="AC218" i="73"/>
  <c r="L724" i="84" s="1"/>
  <c r="AD218" i="73"/>
  <c r="Z219" i="73"/>
  <c r="H190" i="79" s="1"/>
  <c r="AC219" i="73"/>
  <c r="L728" i="84" s="1"/>
  <c r="AD219" i="73"/>
  <c r="Z220" i="73"/>
  <c r="H191" i="79" s="1"/>
  <c r="AC220" i="73"/>
  <c r="L732" i="84" s="1"/>
  <c r="AD220" i="73"/>
  <c r="Z221" i="73"/>
  <c r="H192" i="79" s="1"/>
  <c r="AC221" i="73"/>
  <c r="L736" i="84" s="1"/>
  <c r="AD221" i="73"/>
  <c r="Z222" i="73"/>
  <c r="H193" i="79" s="1"/>
  <c r="AC222" i="73"/>
  <c r="L740" i="84" s="1"/>
  <c r="AD222" i="73"/>
  <c r="Z223" i="73"/>
  <c r="H194" i="79" s="1"/>
  <c r="AC223" i="73"/>
  <c r="L744" i="84" s="1"/>
  <c r="AD223" i="73"/>
  <c r="Z224" i="73"/>
  <c r="H195" i="79" s="1"/>
  <c r="AC224" i="73"/>
  <c r="L748" i="84" s="1"/>
  <c r="AD224" i="73"/>
  <c r="Z225" i="73"/>
  <c r="H196" i="79" s="1"/>
  <c r="AC225" i="73"/>
  <c r="L752" i="84" s="1"/>
  <c r="AD225" i="73"/>
  <c r="Z226" i="73"/>
  <c r="H197" i="79" s="1"/>
  <c r="AC226" i="73"/>
  <c r="L756" i="84" s="1"/>
  <c r="AD226" i="73"/>
  <c r="Z227" i="73"/>
  <c r="H198" i="79" s="1"/>
  <c r="AC227" i="73"/>
  <c r="L760" i="84" s="1"/>
  <c r="AD227" i="73"/>
  <c r="Z228" i="73"/>
  <c r="H199" i="79" s="1"/>
  <c r="AC228" i="73"/>
  <c r="L764" i="84" s="1"/>
  <c r="AD228" i="73"/>
  <c r="Z229" i="73"/>
  <c r="H200" i="79" s="1"/>
  <c r="AC229" i="73"/>
  <c r="L768" i="84" s="1"/>
  <c r="AD229" i="73"/>
  <c r="Z230" i="73"/>
  <c r="H201" i="79" s="1"/>
  <c r="AC230" i="73"/>
  <c r="L772" i="84" s="1"/>
  <c r="AD230" i="73"/>
  <c r="Z231" i="73"/>
  <c r="H202" i="79" s="1"/>
  <c r="AC231" i="73"/>
  <c r="L776" i="84" s="1"/>
  <c r="AD231" i="73"/>
  <c r="Z232" i="73"/>
  <c r="H203" i="79" s="1"/>
  <c r="AC232" i="73"/>
  <c r="L780" i="84" s="1"/>
  <c r="AD232" i="73"/>
  <c r="Z233" i="73"/>
  <c r="H204" i="79" s="1"/>
  <c r="AC233" i="73"/>
  <c r="L784" i="84" s="1"/>
  <c r="AD233" i="73"/>
  <c r="Z234" i="73"/>
  <c r="H205" i="79" s="1"/>
  <c r="AC234" i="73"/>
  <c r="L788" i="84" s="1"/>
  <c r="AD234" i="73"/>
  <c r="Z235" i="73"/>
  <c r="H206" i="79" s="1"/>
  <c r="AC235" i="73"/>
  <c r="L792" i="84" s="1"/>
  <c r="AD235" i="73"/>
  <c r="AM13" i="84"/>
  <c r="AM409" i="84"/>
  <c r="AM17" i="84"/>
  <c r="AM21" i="84"/>
  <c r="AM25" i="84"/>
  <c r="AM29" i="84"/>
  <c r="AM33" i="84"/>
  <c r="AM37" i="84"/>
  <c r="AM41" i="84"/>
  <c r="AM45" i="84"/>
  <c r="AM49" i="84"/>
  <c r="AM53" i="84"/>
  <c r="AM57" i="84"/>
  <c r="AM61" i="84"/>
  <c r="AM65" i="84"/>
  <c r="AM69" i="84"/>
  <c r="AM73" i="84"/>
  <c r="AM77" i="84"/>
  <c r="AM81" i="84"/>
  <c r="AM85" i="84"/>
  <c r="AM89" i="84"/>
  <c r="AM93" i="84"/>
  <c r="AM97" i="84"/>
  <c r="AM101" i="84"/>
  <c r="AM105" i="84"/>
  <c r="AM109" i="84"/>
  <c r="AM113" i="84"/>
  <c r="AM117" i="84"/>
  <c r="AM121" i="84"/>
  <c r="AM125" i="84"/>
  <c r="AM129" i="84"/>
  <c r="AM133" i="84"/>
  <c r="AM137" i="84"/>
  <c r="AM141" i="84"/>
  <c r="AM145" i="84"/>
  <c r="AM149" i="84"/>
  <c r="AM153" i="84"/>
  <c r="AM157" i="84"/>
  <c r="AM161" i="84"/>
  <c r="AM165" i="84"/>
  <c r="AM169" i="84"/>
  <c r="AM173" i="84"/>
  <c r="AM177" i="84"/>
  <c r="AM181" i="84"/>
  <c r="AM185" i="84"/>
  <c r="AM189" i="84"/>
  <c r="AM193" i="84"/>
  <c r="AM197" i="84"/>
  <c r="AM201" i="84"/>
  <c r="AM203" i="84"/>
  <c r="AM205" i="84"/>
  <c r="AM207" i="84"/>
  <c r="AM209" i="84"/>
  <c r="AM211" i="84"/>
  <c r="AM213" i="84"/>
  <c r="AM215" i="84"/>
  <c r="AM217" i="84"/>
  <c r="AM219" i="84"/>
  <c r="AM221" i="84"/>
  <c r="AM223" i="84"/>
  <c r="AM225" i="84"/>
  <c r="AM227" i="84"/>
  <c r="AM229" i="84"/>
  <c r="AM231" i="84"/>
  <c r="AM233" i="84"/>
  <c r="AM235" i="84"/>
  <c r="AM237" i="84"/>
  <c r="AM239" i="84"/>
  <c r="AM241" i="84"/>
  <c r="AM243" i="84"/>
  <c r="AM245" i="84"/>
  <c r="AM247" i="84"/>
  <c r="AM249" i="84"/>
  <c r="AM251" i="84"/>
  <c r="AM253" i="84"/>
  <c r="AM255" i="84"/>
  <c r="AM257" i="84"/>
  <c r="AM259" i="84"/>
  <c r="AM261" i="84"/>
  <c r="AM263" i="84"/>
  <c r="AM265" i="84"/>
  <c r="AM267" i="84"/>
  <c r="AM269" i="84"/>
  <c r="AM271" i="84"/>
  <c r="AM273" i="84"/>
  <c r="AM275" i="84"/>
  <c r="AM277" i="84"/>
  <c r="AM279" i="84"/>
  <c r="AM281" i="84"/>
  <c r="AM283" i="84"/>
  <c r="AM285" i="84"/>
  <c r="AM287" i="84"/>
  <c r="AM289" i="84"/>
  <c r="AM291" i="84"/>
  <c r="AM293" i="84"/>
  <c r="AM295" i="84"/>
  <c r="AM297" i="84"/>
  <c r="AM299" i="84"/>
  <c r="AM301" i="84"/>
  <c r="AM303" i="84"/>
  <c r="AM305" i="84"/>
  <c r="AM307" i="84"/>
  <c r="AM309" i="84"/>
  <c r="AM311" i="84"/>
  <c r="AM313" i="84"/>
  <c r="AM315" i="84"/>
  <c r="AM317" i="84"/>
  <c r="AM319" i="84"/>
  <c r="AM321" i="84"/>
  <c r="AM323" i="84"/>
  <c r="AM325" i="84"/>
  <c r="AM327" i="84"/>
  <c r="AM329" i="84"/>
  <c r="AM331" i="84"/>
  <c r="AM333" i="84"/>
  <c r="AM335" i="84"/>
  <c r="AM337" i="84"/>
  <c r="AM339" i="84"/>
  <c r="AM341" i="84"/>
  <c r="AM343" i="84"/>
  <c r="AM345" i="84"/>
  <c r="AM347" i="84"/>
  <c r="AM349" i="84"/>
  <c r="AM351" i="84"/>
  <c r="AM353" i="84"/>
  <c r="AM355" i="84"/>
  <c r="AM357" i="84"/>
  <c r="AM359" i="84"/>
  <c r="AM361" i="84"/>
  <c r="AM363" i="84"/>
  <c r="AM365" i="84"/>
  <c r="AM367" i="84"/>
  <c r="AM369" i="84"/>
  <c r="AM371" i="84"/>
  <c r="AM373" i="84"/>
  <c r="AM375" i="84"/>
  <c r="AM377" i="84"/>
  <c r="AM379" i="84"/>
  <c r="AM381" i="84"/>
  <c r="AM383" i="84"/>
  <c r="AM385" i="84"/>
  <c r="AM387" i="84"/>
  <c r="AM389" i="84"/>
  <c r="AM391" i="84"/>
  <c r="AM393" i="84"/>
  <c r="AM395" i="84"/>
  <c r="AM397" i="84"/>
  <c r="AM399" i="84"/>
  <c r="AM401" i="84"/>
  <c r="AM403" i="84"/>
  <c r="AM405" i="84"/>
  <c r="AM407" i="84"/>
  <c r="AM411" i="84"/>
  <c r="AD83" i="73"/>
  <c r="K204" i="79" l="1"/>
  <c r="M204" i="79" s="1"/>
  <c r="U204" i="79" s="1"/>
  <c r="M784" i="84"/>
  <c r="K196" i="79"/>
  <c r="M196" i="79" s="1"/>
  <c r="U196" i="79" s="1"/>
  <c r="M752" i="84"/>
  <c r="K188" i="79"/>
  <c r="M188" i="79" s="1"/>
  <c r="U188" i="79" s="1"/>
  <c r="M720" i="84"/>
  <c r="K180" i="79"/>
  <c r="M180" i="79" s="1"/>
  <c r="U180" i="79" s="1"/>
  <c r="M688" i="84"/>
  <c r="K172" i="79"/>
  <c r="M172" i="79" s="1"/>
  <c r="U172" i="79" s="1"/>
  <c r="M656" i="84"/>
  <c r="K164" i="79"/>
  <c r="M164" i="79" s="1"/>
  <c r="U164" i="79" s="1"/>
  <c r="M624" i="84"/>
  <c r="K156" i="79"/>
  <c r="M156" i="79" s="1"/>
  <c r="U156" i="79" s="1"/>
  <c r="M592" i="84"/>
  <c r="K148" i="79"/>
  <c r="M148" i="79" s="1"/>
  <c r="U148" i="79" s="1"/>
  <c r="M560" i="84"/>
  <c r="K140" i="79"/>
  <c r="M140" i="79" s="1"/>
  <c r="U140" i="79" s="1"/>
  <c r="M528" i="84"/>
  <c r="K132" i="79"/>
  <c r="M132" i="79" s="1"/>
  <c r="U132" i="79" s="1"/>
  <c r="M496" i="84"/>
  <c r="K124" i="79"/>
  <c r="M124" i="79" s="1"/>
  <c r="U124" i="79" s="1"/>
  <c r="M464" i="84"/>
  <c r="K116" i="79"/>
  <c r="M116" i="79" s="1"/>
  <c r="U116" i="79" s="1"/>
  <c r="M432" i="84"/>
  <c r="K201" i="79"/>
  <c r="M201" i="79" s="1"/>
  <c r="U201" i="79" s="1"/>
  <c r="M772" i="84"/>
  <c r="K193" i="79"/>
  <c r="M193" i="79" s="1"/>
  <c r="U193" i="79" s="1"/>
  <c r="M740" i="84"/>
  <c r="K185" i="79"/>
  <c r="M185" i="79" s="1"/>
  <c r="U185" i="79" s="1"/>
  <c r="M708" i="84"/>
  <c r="K177" i="79"/>
  <c r="M177" i="79" s="1"/>
  <c r="U177" i="79" s="1"/>
  <c r="M676" i="84"/>
  <c r="K169" i="79"/>
  <c r="M169" i="79" s="1"/>
  <c r="U169" i="79" s="1"/>
  <c r="M644" i="84"/>
  <c r="K161" i="79"/>
  <c r="M161" i="79" s="1"/>
  <c r="U161" i="79" s="1"/>
  <c r="M612" i="84"/>
  <c r="K153" i="79"/>
  <c r="M153" i="79" s="1"/>
  <c r="U153" i="79" s="1"/>
  <c r="M580" i="84"/>
  <c r="K145" i="79"/>
  <c r="M145" i="79" s="1"/>
  <c r="U145" i="79" s="1"/>
  <c r="M548" i="84"/>
  <c r="K137" i="79"/>
  <c r="M137" i="79" s="1"/>
  <c r="U137" i="79" s="1"/>
  <c r="M516" i="84"/>
  <c r="K129" i="79"/>
  <c r="M129" i="79" s="1"/>
  <c r="U129" i="79" s="1"/>
  <c r="M484" i="84"/>
  <c r="K121" i="79"/>
  <c r="M121" i="79" s="1"/>
  <c r="U121" i="79" s="1"/>
  <c r="M452" i="84"/>
  <c r="K113" i="79"/>
  <c r="M113" i="79" s="1"/>
  <c r="U113" i="79" s="1"/>
  <c r="M420" i="84"/>
  <c r="K206" i="79"/>
  <c r="M206" i="79" s="1"/>
  <c r="U206" i="79" s="1"/>
  <c r="M792" i="84"/>
  <c r="K198" i="79"/>
  <c r="M198" i="79" s="1"/>
  <c r="U198" i="79" s="1"/>
  <c r="M760" i="84"/>
  <c r="K190" i="79"/>
  <c r="M190" i="79" s="1"/>
  <c r="U190" i="79" s="1"/>
  <c r="M728" i="84"/>
  <c r="K182" i="79"/>
  <c r="M182" i="79" s="1"/>
  <c r="U182" i="79" s="1"/>
  <c r="M696" i="84"/>
  <c r="K174" i="79"/>
  <c r="M174" i="79" s="1"/>
  <c r="U174" i="79" s="1"/>
  <c r="M664" i="84"/>
  <c r="K166" i="79"/>
  <c r="M166" i="79" s="1"/>
  <c r="U166" i="79" s="1"/>
  <c r="M632" i="84"/>
  <c r="K158" i="79"/>
  <c r="M158" i="79" s="1"/>
  <c r="U158" i="79" s="1"/>
  <c r="M600" i="84"/>
  <c r="K150" i="79"/>
  <c r="M150" i="79" s="1"/>
  <c r="U150" i="79" s="1"/>
  <c r="M568" i="84"/>
  <c r="K142" i="79"/>
  <c r="M142" i="79" s="1"/>
  <c r="U142" i="79" s="1"/>
  <c r="M536" i="84"/>
  <c r="K134" i="79"/>
  <c r="M134" i="79" s="1"/>
  <c r="U134" i="79" s="1"/>
  <c r="M504" i="84"/>
  <c r="K126" i="79"/>
  <c r="M126" i="79" s="1"/>
  <c r="U126" i="79" s="1"/>
  <c r="M472" i="84"/>
  <c r="K118" i="79"/>
  <c r="M118" i="79" s="1"/>
  <c r="U118" i="79" s="1"/>
  <c r="M440" i="84"/>
  <c r="K203" i="79"/>
  <c r="M203" i="79" s="1"/>
  <c r="U203" i="79" s="1"/>
  <c r="M780" i="84"/>
  <c r="K179" i="79"/>
  <c r="M179" i="79" s="1"/>
  <c r="U179" i="79" s="1"/>
  <c r="M684" i="84"/>
  <c r="K171" i="79"/>
  <c r="M171" i="79" s="1"/>
  <c r="U171" i="79" s="1"/>
  <c r="M652" i="84"/>
  <c r="K163" i="79"/>
  <c r="M163" i="79" s="1"/>
  <c r="U163" i="79" s="1"/>
  <c r="M620" i="84"/>
  <c r="K155" i="79"/>
  <c r="M155" i="79" s="1"/>
  <c r="U155" i="79" s="1"/>
  <c r="M588" i="84"/>
  <c r="K147" i="79"/>
  <c r="M147" i="79" s="1"/>
  <c r="U147" i="79" s="1"/>
  <c r="M556" i="84"/>
  <c r="K139" i="79"/>
  <c r="M139" i="79" s="1"/>
  <c r="U139" i="79" s="1"/>
  <c r="M524" i="84"/>
  <c r="K131" i="79"/>
  <c r="M131" i="79" s="1"/>
  <c r="U131" i="79" s="1"/>
  <c r="M492" i="84"/>
  <c r="K123" i="79"/>
  <c r="M123" i="79" s="1"/>
  <c r="U123" i="79" s="1"/>
  <c r="M460" i="84"/>
  <c r="K115" i="79"/>
  <c r="M115" i="79" s="1"/>
  <c r="U115" i="79" s="1"/>
  <c r="M428" i="84"/>
  <c r="K195" i="79"/>
  <c r="M195" i="79" s="1"/>
  <c r="U195" i="79" s="1"/>
  <c r="M748" i="84"/>
  <c r="K200" i="79"/>
  <c r="M200" i="79" s="1"/>
  <c r="U200" i="79" s="1"/>
  <c r="M768" i="84"/>
  <c r="K192" i="79"/>
  <c r="M192" i="79" s="1"/>
  <c r="U192" i="79" s="1"/>
  <c r="M736" i="84"/>
  <c r="K184" i="79"/>
  <c r="M184" i="79" s="1"/>
  <c r="U184" i="79" s="1"/>
  <c r="M704" i="84"/>
  <c r="K176" i="79"/>
  <c r="M176" i="79" s="1"/>
  <c r="U176" i="79" s="1"/>
  <c r="M672" i="84"/>
  <c r="K168" i="79"/>
  <c r="M168" i="79" s="1"/>
  <c r="U168" i="79" s="1"/>
  <c r="M640" i="84"/>
  <c r="K160" i="79"/>
  <c r="M160" i="79" s="1"/>
  <c r="U160" i="79" s="1"/>
  <c r="M608" i="84"/>
  <c r="K152" i="79"/>
  <c r="M152" i="79" s="1"/>
  <c r="U152" i="79" s="1"/>
  <c r="M576" i="84"/>
  <c r="K144" i="79"/>
  <c r="M144" i="79" s="1"/>
  <c r="U144" i="79" s="1"/>
  <c r="M544" i="84"/>
  <c r="K136" i="79"/>
  <c r="M136" i="79" s="1"/>
  <c r="U136" i="79" s="1"/>
  <c r="M512" i="84"/>
  <c r="K128" i="79"/>
  <c r="M128" i="79" s="1"/>
  <c r="U128" i="79" s="1"/>
  <c r="M480" i="84"/>
  <c r="K120" i="79"/>
  <c r="M120" i="79" s="1"/>
  <c r="U120" i="79" s="1"/>
  <c r="M448" i="84"/>
  <c r="K112" i="79"/>
  <c r="M112" i="79" s="1"/>
  <c r="U112" i="79" s="1"/>
  <c r="M416" i="84"/>
  <c r="K187" i="79"/>
  <c r="M187" i="79" s="1"/>
  <c r="U187" i="79" s="1"/>
  <c r="M716" i="84"/>
  <c r="K205" i="79"/>
  <c r="M205" i="79" s="1"/>
  <c r="U205" i="79" s="1"/>
  <c r="M788" i="84"/>
  <c r="K197" i="79"/>
  <c r="M197" i="79" s="1"/>
  <c r="U197" i="79" s="1"/>
  <c r="M756" i="84"/>
  <c r="K189" i="79"/>
  <c r="M189" i="79" s="1"/>
  <c r="U189" i="79" s="1"/>
  <c r="M724" i="84"/>
  <c r="K181" i="79"/>
  <c r="M181" i="79" s="1"/>
  <c r="U181" i="79" s="1"/>
  <c r="M692" i="84"/>
  <c r="K173" i="79"/>
  <c r="M173" i="79" s="1"/>
  <c r="U173" i="79" s="1"/>
  <c r="M660" i="84"/>
  <c r="K165" i="79"/>
  <c r="M165" i="79" s="1"/>
  <c r="U165" i="79" s="1"/>
  <c r="M628" i="84"/>
  <c r="K157" i="79"/>
  <c r="M157" i="79" s="1"/>
  <c r="U157" i="79" s="1"/>
  <c r="M596" i="84"/>
  <c r="K149" i="79"/>
  <c r="M149" i="79" s="1"/>
  <c r="U149" i="79" s="1"/>
  <c r="M564" i="84"/>
  <c r="K141" i="79"/>
  <c r="M141" i="79" s="1"/>
  <c r="U141" i="79" s="1"/>
  <c r="M532" i="84"/>
  <c r="K133" i="79"/>
  <c r="M133" i="79" s="1"/>
  <c r="U133" i="79" s="1"/>
  <c r="M500" i="84"/>
  <c r="K125" i="79"/>
  <c r="M125" i="79" s="1"/>
  <c r="U125" i="79" s="1"/>
  <c r="M468" i="84"/>
  <c r="K117" i="79"/>
  <c r="M117" i="79" s="1"/>
  <c r="U117" i="79" s="1"/>
  <c r="M436" i="84"/>
  <c r="K202" i="79"/>
  <c r="M202" i="79" s="1"/>
  <c r="U202" i="79" s="1"/>
  <c r="M776" i="84"/>
  <c r="K194" i="79"/>
  <c r="M194" i="79" s="1"/>
  <c r="U194" i="79" s="1"/>
  <c r="M744" i="84"/>
  <c r="K186" i="79"/>
  <c r="M186" i="79" s="1"/>
  <c r="U186" i="79" s="1"/>
  <c r="M712" i="84"/>
  <c r="K178" i="79"/>
  <c r="M178" i="79" s="1"/>
  <c r="U178" i="79" s="1"/>
  <c r="M680" i="84"/>
  <c r="K170" i="79"/>
  <c r="M170" i="79" s="1"/>
  <c r="U170" i="79" s="1"/>
  <c r="M648" i="84"/>
  <c r="K162" i="79"/>
  <c r="M162" i="79" s="1"/>
  <c r="U162" i="79" s="1"/>
  <c r="M616" i="84"/>
  <c r="K154" i="79"/>
  <c r="M154" i="79" s="1"/>
  <c r="U154" i="79" s="1"/>
  <c r="M584" i="84"/>
  <c r="K146" i="79"/>
  <c r="M146" i="79" s="1"/>
  <c r="U146" i="79" s="1"/>
  <c r="M552" i="84"/>
  <c r="K138" i="79"/>
  <c r="M138" i="79" s="1"/>
  <c r="U138" i="79" s="1"/>
  <c r="M520" i="84"/>
  <c r="K130" i="79"/>
  <c r="M130" i="79" s="1"/>
  <c r="U130" i="79" s="1"/>
  <c r="M488" i="84"/>
  <c r="K122" i="79"/>
  <c r="M122" i="79" s="1"/>
  <c r="U122" i="79" s="1"/>
  <c r="M456" i="84"/>
  <c r="K114" i="79"/>
  <c r="M114" i="79" s="1"/>
  <c r="U114" i="79" s="1"/>
  <c r="M424" i="84"/>
  <c r="K199" i="79"/>
  <c r="M199" i="79" s="1"/>
  <c r="U199" i="79" s="1"/>
  <c r="M764" i="84"/>
  <c r="K191" i="79"/>
  <c r="M191" i="79" s="1"/>
  <c r="U191" i="79" s="1"/>
  <c r="M732" i="84"/>
  <c r="K183" i="79"/>
  <c r="M183" i="79" s="1"/>
  <c r="U183" i="79" s="1"/>
  <c r="M700" i="84"/>
  <c r="K175" i="79"/>
  <c r="M175" i="79" s="1"/>
  <c r="U175" i="79" s="1"/>
  <c r="M668" i="84"/>
  <c r="K167" i="79"/>
  <c r="M167" i="79" s="1"/>
  <c r="U167" i="79" s="1"/>
  <c r="M636" i="84"/>
  <c r="K159" i="79"/>
  <c r="M159" i="79" s="1"/>
  <c r="U159" i="79" s="1"/>
  <c r="M604" i="84"/>
  <c r="K151" i="79"/>
  <c r="M151" i="79" s="1"/>
  <c r="U151" i="79" s="1"/>
  <c r="M572" i="84"/>
  <c r="K143" i="79"/>
  <c r="M143" i="79" s="1"/>
  <c r="U143" i="79" s="1"/>
  <c r="M540" i="84"/>
  <c r="K135" i="79"/>
  <c r="M135" i="79" s="1"/>
  <c r="U135" i="79" s="1"/>
  <c r="M508" i="84"/>
  <c r="K127" i="79"/>
  <c r="M127" i="79" s="1"/>
  <c r="U127" i="79" s="1"/>
  <c r="M476" i="84"/>
  <c r="K119" i="79"/>
  <c r="M119" i="79" s="1"/>
  <c r="U119" i="79" s="1"/>
  <c r="M444" i="84"/>
  <c r="K111" i="79"/>
  <c r="M111" i="79" s="1"/>
  <c r="U111" i="79" s="1"/>
  <c r="M412" i="84"/>
  <c r="K507" i="79"/>
  <c r="M507" i="79" s="1"/>
  <c r="U507" i="79" s="1"/>
  <c r="M1996" i="84"/>
  <c r="K499" i="79"/>
  <c r="M499" i="79" s="1"/>
  <c r="U499" i="79" s="1"/>
  <c r="M1964" i="84"/>
  <c r="K491" i="79"/>
  <c r="M491" i="79" s="1"/>
  <c r="U491" i="79" s="1"/>
  <c r="M1932" i="84"/>
  <c r="K483" i="79"/>
  <c r="M483" i="79" s="1"/>
  <c r="U483" i="79" s="1"/>
  <c r="M1900" i="84"/>
  <c r="K475" i="79"/>
  <c r="M475" i="79" s="1"/>
  <c r="U475" i="79" s="1"/>
  <c r="M1868" i="84"/>
  <c r="K467" i="79"/>
  <c r="M467" i="79" s="1"/>
  <c r="U467" i="79" s="1"/>
  <c r="M1836" i="84"/>
  <c r="K459" i="79"/>
  <c r="M459" i="79" s="1"/>
  <c r="U459" i="79" s="1"/>
  <c r="M1804" i="84"/>
  <c r="K451" i="79"/>
  <c r="M451" i="79" s="1"/>
  <c r="U451" i="79" s="1"/>
  <c r="M1772" i="84"/>
  <c r="K443" i="79"/>
  <c r="M443" i="79" s="1"/>
  <c r="U443" i="79" s="1"/>
  <c r="M1740" i="84"/>
  <c r="K435" i="79"/>
  <c r="M435" i="79" s="1"/>
  <c r="U435" i="79" s="1"/>
  <c r="M1708" i="84"/>
  <c r="K427" i="79"/>
  <c r="M427" i="79" s="1"/>
  <c r="U427" i="79" s="1"/>
  <c r="M1676" i="84"/>
  <c r="K419" i="79"/>
  <c r="M419" i="79" s="1"/>
  <c r="U419" i="79" s="1"/>
  <c r="M1644" i="84"/>
  <c r="K411" i="79"/>
  <c r="M411" i="79" s="1"/>
  <c r="U411" i="79" s="1"/>
  <c r="M1612" i="84"/>
  <c r="K403" i="79"/>
  <c r="M403" i="79" s="1"/>
  <c r="U403" i="79" s="1"/>
  <c r="M1580" i="84"/>
  <c r="K395" i="79"/>
  <c r="M395" i="79" s="1"/>
  <c r="U395" i="79" s="1"/>
  <c r="M1548" i="84"/>
  <c r="K387" i="79"/>
  <c r="M387" i="79" s="1"/>
  <c r="U387" i="79" s="1"/>
  <c r="M1516" i="84"/>
  <c r="K379" i="79"/>
  <c r="M379" i="79" s="1"/>
  <c r="U379" i="79" s="1"/>
  <c r="M1484" i="84"/>
  <c r="K371" i="79"/>
  <c r="M371" i="79" s="1"/>
  <c r="U371" i="79" s="1"/>
  <c r="M1452" i="84"/>
  <c r="K363" i="79"/>
  <c r="M363" i="79" s="1"/>
  <c r="U363" i="79" s="1"/>
  <c r="M1420" i="84"/>
  <c r="K355" i="79"/>
  <c r="M355" i="79" s="1"/>
  <c r="U355" i="79" s="1"/>
  <c r="M1388" i="84"/>
  <c r="K347" i="79"/>
  <c r="M347" i="79" s="1"/>
  <c r="U347" i="79" s="1"/>
  <c r="M1356" i="84"/>
  <c r="K339" i="79"/>
  <c r="M339" i="79" s="1"/>
  <c r="U339" i="79" s="1"/>
  <c r="M1324" i="84"/>
  <c r="K331" i="79"/>
  <c r="M331" i="79" s="1"/>
  <c r="U331" i="79" s="1"/>
  <c r="M1292" i="84"/>
  <c r="K323" i="79"/>
  <c r="M323" i="79" s="1"/>
  <c r="U323" i="79" s="1"/>
  <c r="M1260" i="84"/>
  <c r="K315" i="79"/>
  <c r="M315" i="79" s="1"/>
  <c r="U315" i="79" s="1"/>
  <c r="M1228" i="84"/>
  <c r="K307" i="79"/>
  <c r="M307" i="79" s="1"/>
  <c r="U307" i="79" s="1"/>
  <c r="M1196" i="84"/>
  <c r="K299" i="79"/>
  <c r="M299" i="79" s="1"/>
  <c r="U299" i="79" s="1"/>
  <c r="M1164" i="84"/>
  <c r="K291" i="79"/>
  <c r="M291" i="79" s="1"/>
  <c r="U291" i="79" s="1"/>
  <c r="M1132" i="84"/>
  <c r="K283" i="79"/>
  <c r="M283" i="79" s="1"/>
  <c r="U283" i="79" s="1"/>
  <c r="M1100" i="84"/>
  <c r="K275" i="79"/>
  <c r="M275" i="79" s="1"/>
  <c r="U275" i="79" s="1"/>
  <c r="M1068" i="84"/>
  <c r="K267" i="79"/>
  <c r="M267" i="79" s="1"/>
  <c r="U267" i="79" s="1"/>
  <c r="M1036" i="84"/>
  <c r="K259" i="79"/>
  <c r="M259" i="79" s="1"/>
  <c r="U259" i="79" s="1"/>
  <c r="M1004" i="84"/>
  <c r="K251" i="79"/>
  <c r="M251" i="79" s="1"/>
  <c r="U251" i="79" s="1"/>
  <c r="M972" i="84"/>
  <c r="K243" i="79"/>
  <c r="M243" i="79" s="1"/>
  <c r="U243" i="79" s="1"/>
  <c r="M940" i="84"/>
  <c r="K235" i="79"/>
  <c r="M235" i="79" s="1"/>
  <c r="U235" i="79" s="1"/>
  <c r="M908" i="84"/>
  <c r="K227" i="79"/>
  <c r="M227" i="79" s="1"/>
  <c r="U227" i="79" s="1"/>
  <c r="M876" i="84"/>
  <c r="K219" i="79"/>
  <c r="M219" i="79" s="1"/>
  <c r="U219" i="79" s="1"/>
  <c r="M844" i="84"/>
  <c r="K211" i="79"/>
  <c r="M211" i="79" s="1"/>
  <c r="U211" i="79" s="1"/>
  <c r="M812" i="84"/>
  <c r="K504" i="79"/>
  <c r="M504" i="79" s="1"/>
  <c r="U504" i="79" s="1"/>
  <c r="M1984" i="84"/>
  <c r="K496" i="79"/>
  <c r="M496" i="79" s="1"/>
  <c r="U496" i="79" s="1"/>
  <c r="M1952" i="84"/>
  <c r="K488" i="79"/>
  <c r="M488" i="79" s="1"/>
  <c r="U488" i="79" s="1"/>
  <c r="M1920" i="84"/>
  <c r="K480" i="79"/>
  <c r="M480" i="79" s="1"/>
  <c r="U480" i="79" s="1"/>
  <c r="M1888" i="84"/>
  <c r="K472" i="79"/>
  <c r="M472" i="79" s="1"/>
  <c r="U472" i="79" s="1"/>
  <c r="M1856" i="84"/>
  <c r="K464" i="79"/>
  <c r="M464" i="79" s="1"/>
  <c r="U464" i="79" s="1"/>
  <c r="M1824" i="84"/>
  <c r="K456" i="79"/>
  <c r="M456" i="79" s="1"/>
  <c r="U456" i="79" s="1"/>
  <c r="M1792" i="84"/>
  <c r="K448" i="79"/>
  <c r="M448" i="79" s="1"/>
  <c r="U448" i="79" s="1"/>
  <c r="M1760" i="84"/>
  <c r="K440" i="79"/>
  <c r="M440" i="79" s="1"/>
  <c r="U440" i="79" s="1"/>
  <c r="M1728" i="84"/>
  <c r="K432" i="79"/>
  <c r="M432" i="79" s="1"/>
  <c r="U432" i="79" s="1"/>
  <c r="M1696" i="84"/>
  <c r="K424" i="79"/>
  <c r="M424" i="79" s="1"/>
  <c r="U424" i="79" s="1"/>
  <c r="M1664" i="84"/>
  <c r="K416" i="79"/>
  <c r="M416" i="79" s="1"/>
  <c r="U416" i="79" s="1"/>
  <c r="M1632" i="84"/>
  <c r="K408" i="79"/>
  <c r="M408" i="79" s="1"/>
  <c r="U408" i="79" s="1"/>
  <c r="M1600" i="84"/>
  <c r="K400" i="79"/>
  <c r="M400" i="79" s="1"/>
  <c r="U400" i="79" s="1"/>
  <c r="M1568" i="84"/>
  <c r="K392" i="79"/>
  <c r="M392" i="79" s="1"/>
  <c r="U392" i="79" s="1"/>
  <c r="M1536" i="84"/>
  <c r="K384" i="79"/>
  <c r="M384" i="79" s="1"/>
  <c r="U384" i="79" s="1"/>
  <c r="M1504" i="84"/>
  <c r="K376" i="79"/>
  <c r="M376" i="79" s="1"/>
  <c r="U376" i="79" s="1"/>
  <c r="M1472" i="84"/>
  <c r="K368" i="79"/>
  <c r="M368" i="79" s="1"/>
  <c r="U368" i="79" s="1"/>
  <c r="M1440" i="84"/>
  <c r="K360" i="79"/>
  <c r="M360" i="79" s="1"/>
  <c r="U360" i="79" s="1"/>
  <c r="M1408" i="84"/>
  <c r="K352" i="79"/>
  <c r="M352" i="79" s="1"/>
  <c r="U352" i="79" s="1"/>
  <c r="M1376" i="84"/>
  <c r="K344" i="79"/>
  <c r="M344" i="79" s="1"/>
  <c r="U344" i="79" s="1"/>
  <c r="M1344" i="84"/>
  <c r="K336" i="79"/>
  <c r="M336" i="79" s="1"/>
  <c r="U336" i="79" s="1"/>
  <c r="M1312" i="84"/>
  <c r="K328" i="79"/>
  <c r="M328" i="79" s="1"/>
  <c r="U328" i="79" s="1"/>
  <c r="M1280" i="84"/>
  <c r="K320" i="79"/>
  <c r="M320" i="79" s="1"/>
  <c r="U320" i="79" s="1"/>
  <c r="M1248" i="84"/>
  <c r="K312" i="79"/>
  <c r="M312" i="79" s="1"/>
  <c r="U312" i="79" s="1"/>
  <c r="M1216" i="84"/>
  <c r="K304" i="79"/>
  <c r="M304" i="79" s="1"/>
  <c r="U304" i="79" s="1"/>
  <c r="M1184" i="84"/>
  <c r="K296" i="79"/>
  <c r="M296" i="79" s="1"/>
  <c r="U296" i="79" s="1"/>
  <c r="M1152" i="84"/>
  <c r="K288" i="79"/>
  <c r="M288" i="79" s="1"/>
  <c r="U288" i="79" s="1"/>
  <c r="M1120" i="84"/>
  <c r="K280" i="79"/>
  <c r="M280" i="79" s="1"/>
  <c r="U280" i="79" s="1"/>
  <c r="M1088" i="84"/>
  <c r="K272" i="79"/>
  <c r="M272" i="79" s="1"/>
  <c r="U272" i="79" s="1"/>
  <c r="M1056" i="84"/>
  <c r="K264" i="79"/>
  <c r="M264" i="79" s="1"/>
  <c r="U264" i="79" s="1"/>
  <c r="M1024" i="84"/>
  <c r="K256" i="79"/>
  <c r="M256" i="79" s="1"/>
  <c r="U256" i="79" s="1"/>
  <c r="M992" i="84"/>
  <c r="K248" i="79"/>
  <c r="M248" i="79" s="1"/>
  <c r="U248" i="79" s="1"/>
  <c r="M960" i="84"/>
  <c r="K240" i="79"/>
  <c r="M240" i="79" s="1"/>
  <c r="U240" i="79" s="1"/>
  <c r="M928" i="84"/>
  <c r="K232" i="79"/>
  <c r="M232" i="79" s="1"/>
  <c r="U232" i="79" s="1"/>
  <c r="M896" i="84"/>
  <c r="K224" i="79"/>
  <c r="M224" i="79" s="1"/>
  <c r="U224" i="79" s="1"/>
  <c r="M864" i="84"/>
  <c r="K216" i="79"/>
  <c r="M216" i="79" s="1"/>
  <c r="U216" i="79" s="1"/>
  <c r="M832" i="84"/>
  <c r="K208" i="79"/>
  <c r="M208" i="79" s="1"/>
  <c r="U208" i="79" s="1"/>
  <c r="M800" i="84"/>
  <c r="K509" i="79"/>
  <c r="M509" i="79" s="1"/>
  <c r="U509" i="79" s="1"/>
  <c r="M2004" i="84"/>
  <c r="K501" i="79"/>
  <c r="M501" i="79" s="1"/>
  <c r="U501" i="79" s="1"/>
  <c r="M1972" i="84"/>
  <c r="K493" i="79"/>
  <c r="M493" i="79" s="1"/>
  <c r="U493" i="79" s="1"/>
  <c r="M1940" i="84"/>
  <c r="K485" i="79"/>
  <c r="M485" i="79" s="1"/>
  <c r="U485" i="79" s="1"/>
  <c r="M1908" i="84"/>
  <c r="K477" i="79"/>
  <c r="M477" i="79" s="1"/>
  <c r="U477" i="79" s="1"/>
  <c r="M1876" i="84"/>
  <c r="K469" i="79"/>
  <c r="M469" i="79" s="1"/>
  <c r="U469" i="79" s="1"/>
  <c r="M1844" i="84"/>
  <c r="K461" i="79"/>
  <c r="M461" i="79" s="1"/>
  <c r="U461" i="79" s="1"/>
  <c r="M1812" i="84"/>
  <c r="K453" i="79"/>
  <c r="M453" i="79" s="1"/>
  <c r="U453" i="79" s="1"/>
  <c r="M1780" i="84"/>
  <c r="K445" i="79"/>
  <c r="M445" i="79" s="1"/>
  <c r="U445" i="79" s="1"/>
  <c r="M1748" i="84"/>
  <c r="K437" i="79"/>
  <c r="M437" i="79" s="1"/>
  <c r="U437" i="79" s="1"/>
  <c r="M1716" i="84"/>
  <c r="K429" i="79"/>
  <c r="M429" i="79" s="1"/>
  <c r="U429" i="79" s="1"/>
  <c r="M1684" i="84"/>
  <c r="K421" i="79"/>
  <c r="M421" i="79" s="1"/>
  <c r="U421" i="79" s="1"/>
  <c r="M1652" i="84"/>
  <c r="K413" i="79"/>
  <c r="M413" i="79" s="1"/>
  <c r="U413" i="79" s="1"/>
  <c r="M1620" i="84"/>
  <c r="K405" i="79"/>
  <c r="M405" i="79" s="1"/>
  <c r="U405" i="79" s="1"/>
  <c r="M1588" i="84"/>
  <c r="K397" i="79"/>
  <c r="M397" i="79" s="1"/>
  <c r="U397" i="79" s="1"/>
  <c r="M1556" i="84"/>
  <c r="K389" i="79"/>
  <c r="M389" i="79" s="1"/>
  <c r="U389" i="79" s="1"/>
  <c r="M1524" i="84"/>
  <c r="K381" i="79"/>
  <c r="M381" i="79" s="1"/>
  <c r="U381" i="79" s="1"/>
  <c r="M1492" i="84"/>
  <c r="K373" i="79"/>
  <c r="M373" i="79" s="1"/>
  <c r="U373" i="79" s="1"/>
  <c r="M1460" i="84"/>
  <c r="K365" i="79"/>
  <c r="M365" i="79" s="1"/>
  <c r="U365" i="79" s="1"/>
  <c r="M1428" i="84"/>
  <c r="K357" i="79"/>
  <c r="M357" i="79" s="1"/>
  <c r="U357" i="79" s="1"/>
  <c r="M1396" i="84"/>
  <c r="K349" i="79"/>
  <c r="M349" i="79" s="1"/>
  <c r="U349" i="79" s="1"/>
  <c r="M1364" i="84"/>
  <c r="K341" i="79"/>
  <c r="M341" i="79" s="1"/>
  <c r="U341" i="79" s="1"/>
  <c r="M1332" i="84"/>
  <c r="K333" i="79"/>
  <c r="M333" i="79" s="1"/>
  <c r="U333" i="79" s="1"/>
  <c r="M1300" i="84"/>
  <c r="K325" i="79"/>
  <c r="M325" i="79" s="1"/>
  <c r="U325" i="79" s="1"/>
  <c r="M1268" i="84"/>
  <c r="K317" i="79"/>
  <c r="M317" i="79" s="1"/>
  <c r="U317" i="79" s="1"/>
  <c r="M1236" i="84"/>
  <c r="K309" i="79"/>
  <c r="M309" i="79" s="1"/>
  <c r="U309" i="79" s="1"/>
  <c r="M1204" i="84"/>
  <c r="K301" i="79"/>
  <c r="M301" i="79" s="1"/>
  <c r="U301" i="79" s="1"/>
  <c r="M1172" i="84"/>
  <c r="K293" i="79"/>
  <c r="M293" i="79" s="1"/>
  <c r="U293" i="79" s="1"/>
  <c r="M1140" i="84"/>
  <c r="K285" i="79"/>
  <c r="M285" i="79" s="1"/>
  <c r="U285" i="79" s="1"/>
  <c r="M1108" i="84"/>
  <c r="K277" i="79"/>
  <c r="M277" i="79" s="1"/>
  <c r="U277" i="79" s="1"/>
  <c r="M1076" i="84"/>
  <c r="K269" i="79"/>
  <c r="M269" i="79" s="1"/>
  <c r="U269" i="79" s="1"/>
  <c r="M1044" i="84"/>
  <c r="K261" i="79"/>
  <c r="M261" i="79" s="1"/>
  <c r="U261" i="79" s="1"/>
  <c r="M1012" i="84"/>
  <c r="K253" i="79"/>
  <c r="M253" i="79" s="1"/>
  <c r="U253" i="79" s="1"/>
  <c r="M980" i="84"/>
  <c r="K245" i="79"/>
  <c r="M245" i="79" s="1"/>
  <c r="U245" i="79" s="1"/>
  <c r="M948" i="84"/>
  <c r="K237" i="79"/>
  <c r="M237" i="79" s="1"/>
  <c r="U237" i="79" s="1"/>
  <c r="M916" i="84"/>
  <c r="K229" i="79"/>
  <c r="M229" i="79" s="1"/>
  <c r="U229" i="79" s="1"/>
  <c r="M884" i="84"/>
  <c r="K221" i="79"/>
  <c r="M221" i="79" s="1"/>
  <c r="U221" i="79" s="1"/>
  <c r="M852" i="84"/>
  <c r="K213" i="79"/>
  <c r="M213" i="79" s="1"/>
  <c r="U213" i="79" s="1"/>
  <c r="M820" i="84"/>
  <c r="K506" i="79"/>
  <c r="M506" i="79" s="1"/>
  <c r="U506" i="79" s="1"/>
  <c r="M1992" i="84"/>
  <c r="K498" i="79"/>
  <c r="M498" i="79" s="1"/>
  <c r="U498" i="79" s="1"/>
  <c r="M1960" i="84"/>
  <c r="K490" i="79"/>
  <c r="M490" i="79" s="1"/>
  <c r="U490" i="79" s="1"/>
  <c r="M1928" i="84"/>
  <c r="K482" i="79"/>
  <c r="M482" i="79" s="1"/>
  <c r="U482" i="79" s="1"/>
  <c r="M1896" i="84"/>
  <c r="K474" i="79"/>
  <c r="M474" i="79" s="1"/>
  <c r="U474" i="79" s="1"/>
  <c r="M1864" i="84"/>
  <c r="K466" i="79"/>
  <c r="M466" i="79" s="1"/>
  <c r="U466" i="79" s="1"/>
  <c r="M1832" i="84"/>
  <c r="K458" i="79"/>
  <c r="M458" i="79" s="1"/>
  <c r="U458" i="79" s="1"/>
  <c r="M1800" i="84"/>
  <c r="K450" i="79"/>
  <c r="M450" i="79" s="1"/>
  <c r="U450" i="79" s="1"/>
  <c r="M1768" i="84"/>
  <c r="K442" i="79"/>
  <c r="M442" i="79" s="1"/>
  <c r="U442" i="79" s="1"/>
  <c r="M1736" i="84"/>
  <c r="K434" i="79"/>
  <c r="M434" i="79" s="1"/>
  <c r="U434" i="79" s="1"/>
  <c r="M1704" i="84"/>
  <c r="K426" i="79"/>
  <c r="M426" i="79" s="1"/>
  <c r="U426" i="79" s="1"/>
  <c r="M1672" i="84"/>
  <c r="K418" i="79"/>
  <c r="M418" i="79" s="1"/>
  <c r="U418" i="79" s="1"/>
  <c r="M1640" i="84"/>
  <c r="K410" i="79"/>
  <c r="M410" i="79" s="1"/>
  <c r="U410" i="79" s="1"/>
  <c r="M1608" i="84"/>
  <c r="K402" i="79"/>
  <c r="M402" i="79" s="1"/>
  <c r="U402" i="79" s="1"/>
  <c r="M1576" i="84"/>
  <c r="K394" i="79"/>
  <c r="M394" i="79" s="1"/>
  <c r="U394" i="79" s="1"/>
  <c r="M1544" i="84"/>
  <c r="K386" i="79"/>
  <c r="M386" i="79" s="1"/>
  <c r="U386" i="79" s="1"/>
  <c r="M1512" i="84"/>
  <c r="K378" i="79"/>
  <c r="M378" i="79" s="1"/>
  <c r="U378" i="79" s="1"/>
  <c r="M1480" i="84"/>
  <c r="K370" i="79"/>
  <c r="M370" i="79" s="1"/>
  <c r="U370" i="79" s="1"/>
  <c r="M1448" i="84"/>
  <c r="K362" i="79"/>
  <c r="M362" i="79" s="1"/>
  <c r="U362" i="79" s="1"/>
  <c r="M1416" i="84"/>
  <c r="K354" i="79"/>
  <c r="M354" i="79" s="1"/>
  <c r="U354" i="79" s="1"/>
  <c r="M1384" i="84"/>
  <c r="K346" i="79"/>
  <c r="M346" i="79" s="1"/>
  <c r="U346" i="79" s="1"/>
  <c r="M1352" i="84"/>
  <c r="K338" i="79"/>
  <c r="M338" i="79" s="1"/>
  <c r="U338" i="79" s="1"/>
  <c r="M1320" i="84"/>
  <c r="K330" i="79"/>
  <c r="M330" i="79" s="1"/>
  <c r="U330" i="79" s="1"/>
  <c r="M1288" i="84"/>
  <c r="K322" i="79"/>
  <c r="M322" i="79" s="1"/>
  <c r="U322" i="79" s="1"/>
  <c r="M1256" i="84"/>
  <c r="K314" i="79"/>
  <c r="M314" i="79" s="1"/>
  <c r="U314" i="79" s="1"/>
  <c r="M1224" i="84"/>
  <c r="K306" i="79"/>
  <c r="M306" i="79" s="1"/>
  <c r="U306" i="79" s="1"/>
  <c r="M1192" i="84"/>
  <c r="K298" i="79"/>
  <c r="M298" i="79" s="1"/>
  <c r="U298" i="79" s="1"/>
  <c r="M1160" i="84"/>
  <c r="K290" i="79"/>
  <c r="M290" i="79" s="1"/>
  <c r="U290" i="79" s="1"/>
  <c r="M1128" i="84"/>
  <c r="K282" i="79"/>
  <c r="M282" i="79" s="1"/>
  <c r="U282" i="79" s="1"/>
  <c r="M1096" i="84"/>
  <c r="K274" i="79"/>
  <c r="M274" i="79" s="1"/>
  <c r="U274" i="79" s="1"/>
  <c r="M1064" i="84"/>
  <c r="K266" i="79"/>
  <c r="M266" i="79" s="1"/>
  <c r="U266" i="79" s="1"/>
  <c r="M1032" i="84"/>
  <c r="K258" i="79"/>
  <c r="M258" i="79" s="1"/>
  <c r="U258" i="79" s="1"/>
  <c r="M1000" i="84"/>
  <c r="K250" i="79"/>
  <c r="M250" i="79" s="1"/>
  <c r="U250" i="79" s="1"/>
  <c r="M968" i="84"/>
  <c r="K242" i="79"/>
  <c r="M242" i="79" s="1"/>
  <c r="U242" i="79" s="1"/>
  <c r="M936" i="84"/>
  <c r="K234" i="79"/>
  <c r="M234" i="79" s="1"/>
  <c r="U234" i="79" s="1"/>
  <c r="M904" i="84"/>
  <c r="K226" i="79"/>
  <c r="M226" i="79" s="1"/>
  <c r="U226" i="79" s="1"/>
  <c r="M872" i="84"/>
  <c r="K218" i="79"/>
  <c r="M218" i="79" s="1"/>
  <c r="U218" i="79" s="1"/>
  <c r="M840" i="84"/>
  <c r="K210" i="79"/>
  <c r="M210" i="79" s="1"/>
  <c r="U210" i="79" s="1"/>
  <c r="M808" i="84"/>
  <c r="K503" i="79"/>
  <c r="M503" i="79" s="1"/>
  <c r="U503" i="79" s="1"/>
  <c r="M1980" i="84"/>
  <c r="K495" i="79"/>
  <c r="M495" i="79" s="1"/>
  <c r="U495" i="79" s="1"/>
  <c r="M1948" i="84"/>
  <c r="K487" i="79"/>
  <c r="M487" i="79" s="1"/>
  <c r="U487" i="79" s="1"/>
  <c r="M1916" i="84"/>
  <c r="K479" i="79"/>
  <c r="M479" i="79" s="1"/>
  <c r="U479" i="79" s="1"/>
  <c r="M1884" i="84"/>
  <c r="K471" i="79"/>
  <c r="M471" i="79" s="1"/>
  <c r="U471" i="79" s="1"/>
  <c r="M1852" i="84"/>
  <c r="K463" i="79"/>
  <c r="M463" i="79" s="1"/>
  <c r="U463" i="79" s="1"/>
  <c r="M1820" i="84"/>
  <c r="K455" i="79"/>
  <c r="M455" i="79" s="1"/>
  <c r="U455" i="79" s="1"/>
  <c r="M1788" i="84"/>
  <c r="K447" i="79"/>
  <c r="M447" i="79" s="1"/>
  <c r="U447" i="79" s="1"/>
  <c r="M1756" i="84"/>
  <c r="K439" i="79"/>
  <c r="M439" i="79" s="1"/>
  <c r="U439" i="79" s="1"/>
  <c r="M1724" i="84"/>
  <c r="K431" i="79"/>
  <c r="M431" i="79" s="1"/>
  <c r="U431" i="79" s="1"/>
  <c r="M1692" i="84"/>
  <c r="K423" i="79"/>
  <c r="M423" i="79" s="1"/>
  <c r="U423" i="79" s="1"/>
  <c r="M1660" i="84"/>
  <c r="K415" i="79"/>
  <c r="M415" i="79" s="1"/>
  <c r="U415" i="79" s="1"/>
  <c r="M1628" i="84"/>
  <c r="K407" i="79"/>
  <c r="M407" i="79" s="1"/>
  <c r="U407" i="79" s="1"/>
  <c r="M1596" i="84"/>
  <c r="K399" i="79"/>
  <c r="M399" i="79" s="1"/>
  <c r="U399" i="79" s="1"/>
  <c r="M1564" i="84"/>
  <c r="K391" i="79"/>
  <c r="M391" i="79" s="1"/>
  <c r="U391" i="79" s="1"/>
  <c r="M1532" i="84"/>
  <c r="K383" i="79"/>
  <c r="M383" i="79" s="1"/>
  <c r="U383" i="79" s="1"/>
  <c r="M1500" i="84"/>
  <c r="K375" i="79"/>
  <c r="M375" i="79" s="1"/>
  <c r="U375" i="79" s="1"/>
  <c r="M1468" i="84"/>
  <c r="K367" i="79"/>
  <c r="M367" i="79" s="1"/>
  <c r="U367" i="79" s="1"/>
  <c r="M1436" i="84"/>
  <c r="K359" i="79"/>
  <c r="M359" i="79" s="1"/>
  <c r="U359" i="79" s="1"/>
  <c r="M1404" i="84"/>
  <c r="K351" i="79"/>
  <c r="M351" i="79" s="1"/>
  <c r="U351" i="79" s="1"/>
  <c r="M1372" i="84"/>
  <c r="K343" i="79"/>
  <c r="M343" i="79" s="1"/>
  <c r="U343" i="79" s="1"/>
  <c r="M1340" i="84"/>
  <c r="K335" i="79"/>
  <c r="M335" i="79" s="1"/>
  <c r="U335" i="79" s="1"/>
  <c r="M1308" i="84"/>
  <c r="K327" i="79"/>
  <c r="M327" i="79" s="1"/>
  <c r="U327" i="79" s="1"/>
  <c r="M1276" i="84"/>
  <c r="K319" i="79"/>
  <c r="M319" i="79" s="1"/>
  <c r="U319" i="79" s="1"/>
  <c r="M1244" i="84"/>
  <c r="K311" i="79"/>
  <c r="M311" i="79" s="1"/>
  <c r="U311" i="79" s="1"/>
  <c r="M1212" i="84"/>
  <c r="K303" i="79"/>
  <c r="M303" i="79" s="1"/>
  <c r="U303" i="79" s="1"/>
  <c r="M1180" i="84"/>
  <c r="K295" i="79"/>
  <c r="M295" i="79" s="1"/>
  <c r="U295" i="79" s="1"/>
  <c r="M1148" i="84"/>
  <c r="K287" i="79"/>
  <c r="M287" i="79" s="1"/>
  <c r="U287" i="79" s="1"/>
  <c r="M1116" i="84"/>
  <c r="K279" i="79"/>
  <c r="M279" i="79" s="1"/>
  <c r="U279" i="79" s="1"/>
  <c r="M1084" i="84"/>
  <c r="K271" i="79"/>
  <c r="M271" i="79" s="1"/>
  <c r="U271" i="79" s="1"/>
  <c r="M1052" i="84"/>
  <c r="K263" i="79"/>
  <c r="M263" i="79" s="1"/>
  <c r="U263" i="79" s="1"/>
  <c r="M1020" i="84"/>
  <c r="K255" i="79"/>
  <c r="M255" i="79" s="1"/>
  <c r="U255" i="79" s="1"/>
  <c r="M988" i="84"/>
  <c r="K247" i="79"/>
  <c r="M247" i="79" s="1"/>
  <c r="U247" i="79" s="1"/>
  <c r="M956" i="84"/>
  <c r="K239" i="79"/>
  <c r="M239" i="79" s="1"/>
  <c r="U239" i="79" s="1"/>
  <c r="M924" i="84"/>
  <c r="K231" i="79"/>
  <c r="M231" i="79" s="1"/>
  <c r="U231" i="79" s="1"/>
  <c r="M892" i="84"/>
  <c r="K223" i="79"/>
  <c r="M223" i="79" s="1"/>
  <c r="U223" i="79" s="1"/>
  <c r="M860" i="84"/>
  <c r="K215" i="79"/>
  <c r="M215" i="79" s="1"/>
  <c r="U215" i="79" s="1"/>
  <c r="M828" i="84"/>
  <c r="K207" i="79"/>
  <c r="M207" i="79" s="1"/>
  <c r="U207" i="79" s="1"/>
  <c r="M796" i="84"/>
  <c r="K508" i="79"/>
  <c r="M508" i="79" s="1"/>
  <c r="U508" i="79" s="1"/>
  <c r="M2000" i="84"/>
  <c r="K500" i="79"/>
  <c r="M500" i="79" s="1"/>
  <c r="U500" i="79" s="1"/>
  <c r="M1968" i="84"/>
  <c r="K492" i="79"/>
  <c r="M492" i="79" s="1"/>
  <c r="U492" i="79" s="1"/>
  <c r="M1936" i="84"/>
  <c r="K484" i="79"/>
  <c r="M484" i="79" s="1"/>
  <c r="U484" i="79" s="1"/>
  <c r="M1904" i="84"/>
  <c r="K476" i="79"/>
  <c r="M476" i="79" s="1"/>
  <c r="U476" i="79" s="1"/>
  <c r="M1872" i="84"/>
  <c r="K468" i="79"/>
  <c r="M468" i="79" s="1"/>
  <c r="U468" i="79" s="1"/>
  <c r="M1840" i="84"/>
  <c r="K460" i="79"/>
  <c r="M460" i="79" s="1"/>
  <c r="U460" i="79" s="1"/>
  <c r="M1808" i="84"/>
  <c r="K452" i="79"/>
  <c r="M452" i="79" s="1"/>
  <c r="U452" i="79" s="1"/>
  <c r="M1776" i="84"/>
  <c r="K444" i="79"/>
  <c r="M444" i="79" s="1"/>
  <c r="U444" i="79" s="1"/>
  <c r="M1744" i="84"/>
  <c r="K436" i="79"/>
  <c r="M436" i="79" s="1"/>
  <c r="U436" i="79" s="1"/>
  <c r="M1712" i="84"/>
  <c r="K428" i="79"/>
  <c r="M428" i="79" s="1"/>
  <c r="U428" i="79" s="1"/>
  <c r="M1680" i="84"/>
  <c r="K420" i="79"/>
  <c r="M420" i="79" s="1"/>
  <c r="U420" i="79" s="1"/>
  <c r="M1648" i="84"/>
  <c r="K412" i="79"/>
  <c r="M412" i="79" s="1"/>
  <c r="U412" i="79" s="1"/>
  <c r="M1616" i="84"/>
  <c r="K404" i="79"/>
  <c r="M404" i="79" s="1"/>
  <c r="U404" i="79" s="1"/>
  <c r="M1584" i="84"/>
  <c r="K396" i="79"/>
  <c r="M396" i="79" s="1"/>
  <c r="U396" i="79" s="1"/>
  <c r="M1552" i="84"/>
  <c r="K388" i="79"/>
  <c r="M388" i="79" s="1"/>
  <c r="U388" i="79" s="1"/>
  <c r="M1520" i="84"/>
  <c r="K380" i="79"/>
  <c r="M380" i="79" s="1"/>
  <c r="U380" i="79" s="1"/>
  <c r="M1488" i="84"/>
  <c r="K372" i="79"/>
  <c r="M372" i="79" s="1"/>
  <c r="U372" i="79" s="1"/>
  <c r="M1456" i="84"/>
  <c r="K364" i="79"/>
  <c r="M364" i="79" s="1"/>
  <c r="U364" i="79" s="1"/>
  <c r="M1424" i="84"/>
  <c r="K356" i="79"/>
  <c r="M356" i="79" s="1"/>
  <c r="U356" i="79" s="1"/>
  <c r="M1392" i="84"/>
  <c r="K348" i="79"/>
  <c r="M348" i="79" s="1"/>
  <c r="U348" i="79" s="1"/>
  <c r="M1360" i="84"/>
  <c r="K340" i="79"/>
  <c r="M340" i="79" s="1"/>
  <c r="U340" i="79" s="1"/>
  <c r="M1328" i="84"/>
  <c r="K332" i="79"/>
  <c r="M332" i="79" s="1"/>
  <c r="U332" i="79" s="1"/>
  <c r="M1296" i="84"/>
  <c r="K324" i="79"/>
  <c r="M324" i="79" s="1"/>
  <c r="U324" i="79" s="1"/>
  <c r="M1264" i="84"/>
  <c r="K316" i="79"/>
  <c r="M316" i="79" s="1"/>
  <c r="U316" i="79" s="1"/>
  <c r="M1232" i="84"/>
  <c r="K308" i="79"/>
  <c r="M308" i="79" s="1"/>
  <c r="U308" i="79" s="1"/>
  <c r="M1200" i="84"/>
  <c r="K300" i="79"/>
  <c r="M300" i="79" s="1"/>
  <c r="U300" i="79" s="1"/>
  <c r="M1168" i="84"/>
  <c r="K292" i="79"/>
  <c r="M292" i="79" s="1"/>
  <c r="U292" i="79" s="1"/>
  <c r="M1136" i="84"/>
  <c r="K284" i="79"/>
  <c r="M284" i="79" s="1"/>
  <c r="U284" i="79" s="1"/>
  <c r="M1104" i="84"/>
  <c r="K276" i="79"/>
  <c r="M276" i="79" s="1"/>
  <c r="U276" i="79" s="1"/>
  <c r="M1072" i="84"/>
  <c r="K268" i="79"/>
  <c r="M268" i="79" s="1"/>
  <c r="U268" i="79" s="1"/>
  <c r="M1040" i="84"/>
  <c r="K260" i="79"/>
  <c r="M260" i="79" s="1"/>
  <c r="U260" i="79" s="1"/>
  <c r="M1008" i="84"/>
  <c r="K252" i="79"/>
  <c r="M252" i="79" s="1"/>
  <c r="U252" i="79" s="1"/>
  <c r="M976" i="84"/>
  <c r="K244" i="79"/>
  <c r="M244" i="79" s="1"/>
  <c r="U244" i="79" s="1"/>
  <c r="M944" i="84"/>
  <c r="K236" i="79"/>
  <c r="M236" i="79" s="1"/>
  <c r="U236" i="79" s="1"/>
  <c r="M912" i="84"/>
  <c r="K228" i="79"/>
  <c r="M228" i="79" s="1"/>
  <c r="U228" i="79" s="1"/>
  <c r="M880" i="84"/>
  <c r="K220" i="79"/>
  <c r="M220" i="79" s="1"/>
  <c r="U220" i="79" s="1"/>
  <c r="M848" i="84"/>
  <c r="K212" i="79"/>
  <c r="M212" i="79" s="1"/>
  <c r="U212" i="79" s="1"/>
  <c r="M816" i="84"/>
  <c r="K505" i="79"/>
  <c r="M505" i="79" s="1"/>
  <c r="U505" i="79" s="1"/>
  <c r="M1988" i="84"/>
  <c r="K497" i="79"/>
  <c r="M497" i="79" s="1"/>
  <c r="U497" i="79" s="1"/>
  <c r="M1956" i="84"/>
  <c r="K489" i="79"/>
  <c r="M489" i="79" s="1"/>
  <c r="U489" i="79" s="1"/>
  <c r="M1924" i="84"/>
  <c r="K481" i="79"/>
  <c r="M481" i="79" s="1"/>
  <c r="U481" i="79" s="1"/>
  <c r="M1892" i="84"/>
  <c r="K473" i="79"/>
  <c r="M473" i="79" s="1"/>
  <c r="U473" i="79" s="1"/>
  <c r="M1860" i="84"/>
  <c r="K465" i="79"/>
  <c r="M465" i="79" s="1"/>
  <c r="U465" i="79" s="1"/>
  <c r="M1828" i="84"/>
  <c r="K457" i="79"/>
  <c r="M457" i="79" s="1"/>
  <c r="U457" i="79" s="1"/>
  <c r="M1796" i="84"/>
  <c r="K449" i="79"/>
  <c r="M449" i="79" s="1"/>
  <c r="U449" i="79" s="1"/>
  <c r="M1764" i="84"/>
  <c r="K441" i="79"/>
  <c r="M441" i="79" s="1"/>
  <c r="U441" i="79" s="1"/>
  <c r="M1732" i="84"/>
  <c r="K433" i="79"/>
  <c r="M433" i="79" s="1"/>
  <c r="U433" i="79" s="1"/>
  <c r="M1700" i="84"/>
  <c r="K425" i="79"/>
  <c r="M425" i="79" s="1"/>
  <c r="U425" i="79" s="1"/>
  <c r="M1668" i="84"/>
  <c r="K417" i="79"/>
  <c r="M417" i="79" s="1"/>
  <c r="U417" i="79" s="1"/>
  <c r="M1636" i="84"/>
  <c r="K409" i="79"/>
  <c r="M409" i="79" s="1"/>
  <c r="U409" i="79" s="1"/>
  <c r="M1604" i="84"/>
  <c r="K401" i="79"/>
  <c r="M401" i="79" s="1"/>
  <c r="U401" i="79" s="1"/>
  <c r="M1572" i="84"/>
  <c r="K393" i="79"/>
  <c r="M393" i="79" s="1"/>
  <c r="U393" i="79" s="1"/>
  <c r="M1540" i="84"/>
  <c r="K385" i="79"/>
  <c r="M385" i="79" s="1"/>
  <c r="U385" i="79" s="1"/>
  <c r="M1508" i="84"/>
  <c r="K377" i="79"/>
  <c r="M377" i="79" s="1"/>
  <c r="U377" i="79" s="1"/>
  <c r="M1476" i="84"/>
  <c r="K369" i="79"/>
  <c r="M369" i="79" s="1"/>
  <c r="U369" i="79" s="1"/>
  <c r="M1444" i="84"/>
  <c r="K361" i="79"/>
  <c r="M361" i="79" s="1"/>
  <c r="U361" i="79" s="1"/>
  <c r="M1412" i="84"/>
  <c r="K353" i="79"/>
  <c r="M353" i="79" s="1"/>
  <c r="U353" i="79" s="1"/>
  <c r="M1380" i="84"/>
  <c r="K345" i="79"/>
  <c r="M345" i="79" s="1"/>
  <c r="U345" i="79" s="1"/>
  <c r="M1348" i="84"/>
  <c r="K337" i="79"/>
  <c r="M337" i="79" s="1"/>
  <c r="U337" i="79" s="1"/>
  <c r="M1316" i="84"/>
  <c r="K329" i="79"/>
  <c r="M329" i="79" s="1"/>
  <c r="U329" i="79" s="1"/>
  <c r="M1284" i="84"/>
  <c r="K321" i="79"/>
  <c r="M321" i="79" s="1"/>
  <c r="U321" i="79" s="1"/>
  <c r="M1252" i="84"/>
  <c r="K313" i="79"/>
  <c r="M313" i="79" s="1"/>
  <c r="U313" i="79" s="1"/>
  <c r="M1220" i="84"/>
  <c r="K305" i="79"/>
  <c r="M305" i="79" s="1"/>
  <c r="U305" i="79" s="1"/>
  <c r="M1188" i="84"/>
  <c r="K297" i="79"/>
  <c r="M297" i="79" s="1"/>
  <c r="U297" i="79" s="1"/>
  <c r="M1156" i="84"/>
  <c r="K289" i="79"/>
  <c r="M289" i="79" s="1"/>
  <c r="U289" i="79" s="1"/>
  <c r="M1124" i="84"/>
  <c r="K281" i="79"/>
  <c r="M281" i="79" s="1"/>
  <c r="U281" i="79" s="1"/>
  <c r="M1092" i="84"/>
  <c r="K273" i="79"/>
  <c r="M273" i="79" s="1"/>
  <c r="U273" i="79" s="1"/>
  <c r="M1060" i="84"/>
  <c r="K265" i="79"/>
  <c r="M265" i="79" s="1"/>
  <c r="U265" i="79" s="1"/>
  <c r="M1028" i="84"/>
  <c r="K257" i="79"/>
  <c r="M257" i="79" s="1"/>
  <c r="U257" i="79" s="1"/>
  <c r="M996" i="84"/>
  <c r="K249" i="79"/>
  <c r="M249" i="79" s="1"/>
  <c r="U249" i="79" s="1"/>
  <c r="M964" i="84"/>
  <c r="K241" i="79"/>
  <c r="M241" i="79" s="1"/>
  <c r="U241" i="79" s="1"/>
  <c r="M932" i="84"/>
  <c r="K233" i="79"/>
  <c r="M233" i="79" s="1"/>
  <c r="U233" i="79" s="1"/>
  <c r="M900" i="84"/>
  <c r="K225" i="79"/>
  <c r="M225" i="79" s="1"/>
  <c r="U225" i="79" s="1"/>
  <c r="M868" i="84"/>
  <c r="K217" i="79"/>
  <c r="M217" i="79" s="1"/>
  <c r="U217" i="79" s="1"/>
  <c r="M836" i="84"/>
  <c r="K209" i="79"/>
  <c r="M209" i="79" s="1"/>
  <c r="U209" i="79" s="1"/>
  <c r="M804" i="84"/>
  <c r="K510" i="79"/>
  <c r="M510" i="79" s="1"/>
  <c r="U510" i="79" s="1"/>
  <c r="M2008" i="84"/>
  <c r="K502" i="79"/>
  <c r="M502" i="79" s="1"/>
  <c r="U502" i="79" s="1"/>
  <c r="M1976" i="84"/>
  <c r="K494" i="79"/>
  <c r="M494" i="79" s="1"/>
  <c r="U494" i="79" s="1"/>
  <c r="M1944" i="84"/>
  <c r="K486" i="79"/>
  <c r="M486" i="79" s="1"/>
  <c r="U486" i="79" s="1"/>
  <c r="M1912" i="84"/>
  <c r="K478" i="79"/>
  <c r="M478" i="79" s="1"/>
  <c r="U478" i="79" s="1"/>
  <c r="M1880" i="84"/>
  <c r="K470" i="79"/>
  <c r="M470" i="79" s="1"/>
  <c r="U470" i="79" s="1"/>
  <c r="M1848" i="84"/>
  <c r="K462" i="79"/>
  <c r="M462" i="79" s="1"/>
  <c r="U462" i="79" s="1"/>
  <c r="M1816" i="84"/>
  <c r="K454" i="79"/>
  <c r="M454" i="79" s="1"/>
  <c r="U454" i="79" s="1"/>
  <c r="M1784" i="84"/>
  <c r="K446" i="79"/>
  <c r="M446" i="79" s="1"/>
  <c r="U446" i="79" s="1"/>
  <c r="M1752" i="84"/>
  <c r="K438" i="79"/>
  <c r="M438" i="79" s="1"/>
  <c r="U438" i="79" s="1"/>
  <c r="M1720" i="84"/>
  <c r="K430" i="79"/>
  <c r="M430" i="79" s="1"/>
  <c r="U430" i="79" s="1"/>
  <c r="M1688" i="84"/>
  <c r="K422" i="79"/>
  <c r="M422" i="79" s="1"/>
  <c r="U422" i="79" s="1"/>
  <c r="M1656" i="84"/>
  <c r="K414" i="79"/>
  <c r="M414" i="79" s="1"/>
  <c r="U414" i="79" s="1"/>
  <c r="M1624" i="84"/>
  <c r="K406" i="79"/>
  <c r="M406" i="79" s="1"/>
  <c r="U406" i="79" s="1"/>
  <c r="M1592" i="84"/>
  <c r="K398" i="79"/>
  <c r="M398" i="79" s="1"/>
  <c r="U398" i="79" s="1"/>
  <c r="M1560" i="84"/>
  <c r="K390" i="79"/>
  <c r="M390" i="79" s="1"/>
  <c r="U390" i="79" s="1"/>
  <c r="M1528" i="84"/>
  <c r="K382" i="79"/>
  <c r="M382" i="79" s="1"/>
  <c r="U382" i="79" s="1"/>
  <c r="M1496" i="84"/>
  <c r="K374" i="79"/>
  <c r="M374" i="79" s="1"/>
  <c r="U374" i="79" s="1"/>
  <c r="M1464" i="84"/>
  <c r="K366" i="79"/>
  <c r="M366" i="79" s="1"/>
  <c r="U366" i="79" s="1"/>
  <c r="M1432" i="84"/>
  <c r="K358" i="79"/>
  <c r="M358" i="79" s="1"/>
  <c r="U358" i="79" s="1"/>
  <c r="M1400" i="84"/>
  <c r="K350" i="79"/>
  <c r="M350" i="79" s="1"/>
  <c r="U350" i="79" s="1"/>
  <c r="M1368" i="84"/>
  <c r="K342" i="79"/>
  <c r="M342" i="79" s="1"/>
  <c r="U342" i="79" s="1"/>
  <c r="M1336" i="84"/>
  <c r="K334" i="79"/>
  <c r="M334" i="79" s="1"/>
  <c r="U334" i="79" s="1"/>
  <c r="M1304" i="84"/>
  <c r="K326" i="79"/>
  <c r="M326" i="79" s="1"/>
  <c r="U326" i="79" s="1"/>
  <c r="M1272" i="84"/>
  <c r="K318" i="79"/>
  <c r="M318" i="79" s="1"/>
  <c r="U318" i="79" s="1"/>
  <c r="M1240" i="84"/>
  <c r="K310" i="79"/>
  <c r="M310" i="79" s="1"/>
  <c r="U310" i="79" s="1"/>
  <c r="M1208" i="84"/>
  <c r="K302" i="79"/>
  <c r="M302" i="79" s="1"/>
  <c r="U302" i="79" s="1"/>
  <c r="M1176" i="84"/>
  <c r="K294" i="79"/>
  <c r="M294" i="79" s="1"/>
  <c r="U294" i="79" s="1"/>
  <c r="M1144" i="84"/>
  <c r="K286" i="79"/>
  <c r="M286" i="79" s="1"/>
  <c r="U286" i="79" s="1"/>
  <c r="M1112" i="84"/>
  <c r="K278" i="79"/>
  <c r="M278" i="79" s="1"/>
  <c r="U278" i="79" s="1"/>
  <c r="M1080" i="84"/>
  <c r="K270" i="79"/>
  <c r="M270" i="79" s="1"/>
  <c r="U270" i="79" s="1"/>
  <c r="M1048" i="84"/>
  <c r="K262" i="79"/>
  <c r="M262" i="79" s="1"/>
  <c r="U262" i="79" s="1"/>
  <c r="M1016" i="84"/>
  <c r="K254" i="79"/>
  <c r="M254" i="79" s="1"/>
  <c r="U254" i="79" s="1"/>
  <c r="M984" i="84"/>
  <c r="K246" i="79"/>
  <c r="M246" i="79" s="1"/>
  <c r="U246" i="79" s="1"/>
  <c r="M952" i="84"/>
  <c r="K238" i="79"/>
  <c r="M238" i="79" s="1"/>
  <c r="U238" i="79" s="1"/>
  <c r="M920" i="84"/>
  <c r="K230" i="79"/>
  <c r="M230" i="79" s="1"/>
  <c r="U230" i="79" s="1"/>
  <c r="M888" i="84"/>
  <c r="K222" i="79"/>
  <c r="M222" i="79" s="1"/>
  <c r="U222" i="79" s="1"/>
  <c r="M856" i="84"/>
  <c r="K214" i="79"/>
  <c r="M214" i="79" s="1"/>
  <c r="U214" i="79" s="1"/>
  <c r="M824" i="84"/>
  <c r="AD41" i="73"/>
  <c r="AD42" i="73"/>
  <c r="AD43" i="73"/>
  <c r="AD44" i="73"/>
  <c r="AD45" i="73"/>
  <c r="AD46" i="73"/>
  <c r="AD47" i="73"/>
  <c r="AD48" i="73"/>
  <c r="AD49" i="73"/>
  <c r="AD50" i="73"/>
  <c r="AD51" i="73"/>
  <c r="AD52" i="73"/>
  <c r="AD53" i="73"/>
  <c r="AD54" i="73"/>
  <c r="AD55" i="73"/>
  <c r="AD56" i="73"/>
  <c r="AD57" i="73"/>
  <c r="AD58" i="73"/>
  <c r="AD59" i="73"/>
  <c r="AD60" i="73"/>
  <c r="AD61" i="73"/>
  <c r="AD62" i="73"/>
  <c r="AD63" i="73"/>
  <c r="AD64" i="73"/>
  <c r="AD65" i="73"/>
  <c r="AD66" i="73"/>
  <c r="AD67" i="73"/>
  <c r="AD68" i="73"/>
  <c r="AD69" i="73"/>
  <c r="AD70" i="73"/>
  <c r="AD71" i="73"/>
  <c r="AD72" i="73"/>
  <c r="AD73" i="73"/>
  <c r="AD74" i="73"/>
  <c r="AD75" i="73"/>
  <c r="AD76" i="73"/>
  <c r="AD77" i="73"/>
  <c r="AD78" i="73"/>
  <c r="AD79" i="73"/>
  <c r="AD80" i="73"/>
  <c r="AD81" i="73"/>
  <c r="AD82" i="73"/>
  <c r="AD84" i="73"/>
  <c r="AD85" i="73"/>
  <c r="AD86" i="73"/>
  <c r="AD87" i="73"/>
  <c r="AD88" i="73"/>
  <c r="AD89" i="73"/>
  <c r="AD90" i="73"/>
  <c r="AD91" i="73"/>
  <c r="AD92" i="73"/>
  <c r="AD93" i="73"/>
  <c r="AD94" i="73"/>
  <c r="AD95" i="73"/>
  <c r="AD96" i="73"/>
  <c r="AD97" i="73"/>
  <c r="AD98" i="73"/>
  <c r="AD99" i="73"/>
  <c r="AD100" i="73"/>
  <c r="AD101" i="73"/>
  <c r="AD102" i="73"/>
  <c r="AD103" i="73"/>
  <c r="AD104" i="73"/>
  <c r="AD105" i="73"/>
  <c r="AD106" i="73"/>
  <c r="AD107" i="73"/>
  <c r="AD108" i="73"/>
  <c r="AD109" i="73"/>
  <c r="AD110" i="73"/>
  <c r="AD111" i="73"/>
  <c r="AD112" i="73"/>
  <c r="AD113" i="73"/>
  <c r="AD114" i="73"/>
  <c r="AD115" i="73"/>
  <c r="AD116" i="73"/>
  <c r="AD117" i="73"/>
  <c r="AD118" i="73"/>
  <c r="AD119" i="73"/>
  <c r="AD120" i="73"/>
  <c r="AD121" i="73"/>
  <c r="AD122" i="73"/>
  <c r="AD123" i="73"/>
  <c r="AD124" i="73"/>
  <c r="AD125" i="73"/>
  <c r="AD126" i="73"/>
  <c r="AD127" i="73"/>
  <c r="AD128" i="73"/>
  <c r="AD129" i="73"/>
  <c r="AD130" i="73"/>
  <c r="AD131" i="73"/>
  <c r="AD132" i="73"/>
  <c r="AD133" i="73"/>
  <c r="AD134" i="73"/>
  <c r="AD135" i="73"/>
  <c r="AD136" i="73"/>
  <c r="AD137" i="73"/>
  <c r="AD138" i="73"/>
  <c r="AD139" i="73"/>
  <c r="AD40" i="73"/>
  <c r="AE920" i="84" l="1"/>
  <c r="AP920" i="84" s="1"/>
  <c r="AD920" i="84"/>
  <c r="AD1048" i="84"/>
  <c r="AE1048" i="84"/>
  <c r="AP1048" i="84" s="1"/>
  <c r="AD1176" i="84"/>
  <c r="AE1176" i="84"/>
  <c r="AP1176" i="84" s="1"/>
  <c r="AE1304" i="84"/>
  <c r="AP1304" i="84" s="1"/>
  <c r="AD1304" i="84"/>
  <c r="AE1432" i="84"/>
  <c r="AP1432" i="84" s="1"/>
  <c r="AD1432" i="84"/>
  <c r="AE1560" i="84"/>
  <c r="AP1560" i="84" s="1"/>
  <c r="AD1560" i="84"/>
  <c r="AE1688" i="84"/>
  <c r="AP1688" i="84" s="1"/>
  <c r="AD1688" i="84"/>
  <c r="AE1816" i="84"/>
  <c r="AP1816" i="84" s="1"/>
  <c r="AD1816" i="84"/>
  <c r="AE1944" i="84"/>
  <c r="AP1944" i="84" s="1"/>
  <c r="AD1944" i="84"/>
  <c r="AE900" i="84"/>
  <c r="AP900" i="84" s="1"/>
  <c r="AD900" i="84"/>
  <c r="AE1028" i="84"/>
  <c r="AP1028" i="84" s="1"/>
  <c r="AD1028" i="84"/>
  <c r="AE1156" i="84"/>
  <c r="AP1156" i="84" s="1"/>
  <c r="AD1156" i="84"/>
  <c r="AE1284" i="84"/>
  <c r="AP1284" i="84" s="1"/>
  <c r="AD1284" i="84"/>
  <c r="AE1412" i="84"/>
  <c r="AP1412" i="84" s="1"/>
  <c r="AD1412" i="84"/>
  <c r="AD1540" i="84"/>
  <c r="AE1540" i="84"/>
  <c r="AP1540" i="84" s="1"/>
  <c r="AD1668" i="84"/>
  <c r="AE1668" i="84"/>
  <c r="AP1668" i="84" s="1"/>
  <c r="AE1796" i="84"/>
  <c r="AP1796" i="84" s="1"/>
  <c r="AD1796" i="84"/>
  <c r="AD1924" i="84"/>
  <c r="AE1924" i="84"/>
  <c r="AP1924" i="84" s="1"/>
  <c r="AE848" i="84"/>
  <c r="AP848" i="84" s="1"/>
  <c r="AD848" i="84"/>
  <c r="AD976" i="84"/>
  <c r="AE976" i="84"/>
  <c r="AP976" i="84" s="1"/>
  <c r="AD1104" i="84"/>
  <c r="AE1104" i="84"/>
  <c r="AP1104" i="84" s="1"/>
  <c r="AE1232" i="84"/>
  <c r="AP1232" i="84" s="1"/>
  <c r="AD1232" i="84"/>
  <c r="AE1360" i="84"/>
  <c r="AP1360" i="84" s="1"/>
  <c r="AD1360" i="84"/>
  <c r="AE1488" i="84"/>
  <c r="AP1488" i="84" s="1"/>
  <c r="AD1488" i="84"/>
  <c r="AE1616" i="84"/>
  <c r="AP1616" i="84" s="1"/>
  <c r="AD1616" i="84"/>
  <c r="AD1744" i="84"/>
  <c r="AE1744" i="84"/>
  <c r="AP1744" i="84" s="1"/>
  <c r="AE1872" i="84"/>
  <c r="AP1872" i="84" s="1"/>
  <c r="AD1872" i="84"/>
  <c r="AD2000" i="84"/>
  <c r="AE2000" i="84"/>
  <c r="AP2000" i="84" s="1"/>
  <c r="AE828" i="84"/>
  <c r="AP828" i="84" s="1"/>
  <c r="AD828" i="84"/>
  <c r="AE956" i="84"/>
  <c r="AP956" i="84" s="1"/>
  <c r="AD956" i="84"/>
  <c r="AE1084" i="84"/>
  <c r="AP1084" i="84" s="1"/>
  <c r="AD1084" i="84"/>
  <c r="AE1212" i="84"/>
  <c r="AP1212" i="84" s="1"/>
  <c r="AD1212" i="84"/>
  <c r="AE1340" i="84"/>
  <c r="AP1340" i="84" s="1"/>
  <c r="AD1340" i="84"/>
  <c r="AE1468" i="84"/>
  <c r="AP1468" i="84" s="1"/>
  <c r="AD1468" i="84"/>
  <c r="AD1596" i="84"/>
  <c r="AE1596" i="84"/>
  <c r="AP1596" i="84" s="1"/>
  <c r="AD1724" i="84"/>
  <c r="AE1724" i="84"/>
  <c r="AP1724" i="84" s="1"/>
  <c r="AE1852" i="84"/>
  <c r="AP1852" i="84" s="1"/>
  <c r="AD1852" i="84"/>
  <c r="AE1980" i="84"/>
  <c r="AP1980" i="84" s="1"/>
  <c r="AD1980" i="84"/>
  <c r="AE808" i="84"/>
  <c r="AP808" i="84" s="1"/>
  <c r="AD808" i="84"/>
  <c r="AE936" i="84"/>
  <c r="AP936" i="84" s="1"/>
  <c r="AD936" i="84"/>
  <c r="AE1064" i="84"/>
  <c r="AP1064" i="84" s="1"/>
  <c r="AD1064" i="84"/>
  <c r="AE1192" i="84"/>
  <c r="AP1192" i="84" s="1"/>
  <c r="AD1192" i="84"/>
  <c r="AE1320" i="84"/>
  <c r="AP1320" i="84" s="1"/>
  <c r="AD1320" i="84"/>
  <c r="AD1448" i="84"/>
  <c r="AE1448" i="84"/>
  <c r="AP1448" i="84" s="1"/>
  <c r="AE1576" i="84"/>
  <c r="AP1576" i="84" s="1"/>
  <c r="AD1576" i="84"/>
  <c r="AE1704" i="84"/>
  <c r="AP1704" i="84" s="1"/>
  <c r="AD1704" i="84"/>
  <c r="AE1832" i="84"/>
  <c r="AP1832" i="84" s="1"/>
  <c r="AD1832" i="84"/>
  <c r="AD1960" i="84"/>
  <c r="AE1960" i="84"/>
  <c r="AP1960" i="84" s="1"/>
  <c r="AD852" i="84"/>
  <c r="AE852" i="84"/>
  <c r="AP852" i="84" s="1"/>
  <c r="AE980" i="84"/>
  <c r="AP980" i="84" s="1"/>
  <c r="AD980" i="84"/>
  <c r="AD1108" i="84"/>
  <c r="AE1108" i="84"/>
  <c r="AP1108" i="84" s="1"/>
  <c r="AE1236" i="84"/>
  <c r="AP1236" i="84" s="1"/>
  <c r="AD1236" i="84"/>
  <c r="AE1364" i="84"/>
  <c r="AP1364" i="84" s="1"/>
  <c r="AD1364" i="84"/>
  <c r="AE1492" i="84"/>
  <c r="AP1492" i="84" s="1"/>
  <c r="AD1492" i="84"/>
  <c r="AE1620" i="84"/>
  <c r="AP1620" i="84" s="1"/>
  <c r="AD1620" i="84"/>
  <c r="AE1748" i="84"/>
  <c r="AP1748" i="84" s="1"/>
  <c r="AD1748" i="84"/>
  <c r="AD1876" i="84"/>
  <c r="AE1876" i="84"/>
  <c r="AP1876" i="84" s="1"/>
  <c r="AD2004" i="84"/>
  <c r="AE2004" i="84"/>
  <c r="AP2004" i="84" s="1"/>
  <c r="AE832" i="84"/>
  <c r="AP832" i="84" s="1"/>
  <c r="AD832" i="84"/>
  <c r="AE960" i="84"/>
  <c r="AP960" i="84" s="1"/>
  <c r="AD960" i="84"/>
  <c r="AE1088" i="84"/>
  <c r="AP1088" i="84" s="1"/>
  <c r="AD1088" i="84"/>
  <c r="AE1216" i="84"/>
  <c r="AP1216" i="84" s="1"/>
  <c r="AD1216" i="84"/>
  <c r="AE1344" i="84"/>
  <c r="AP1344" i="84" s="1"/>
  <c r="AD1344" i="84"/>
  <c r="AD1472" i="84"/>
  <c r="AE1472" i="84"/>
  <c r="AP1472" i="84" s="1"/>
  <c r="AD1600" i="84"/>
  <c r="AE1600" i="84"/>
  <c r="AP1600" i="84" s="1"/>
  <c r="AE1728" i="84"/>
  <c r="AP1728" i="84" s="1"/>
  <c r="AD1728" i="84"/>
  <c r="AE1856" i="84"/>
  <c r="AP1856" i="84" s="1"/>
  <c r="AD1856" i="84"/>
  <c r="AE1984" i="84"/>
  <c r="AP1984" i="84" s="1"/>
  <c r="AD1984" i="84"/>
  <c r="AE908" i="84"/>
  <c r="AP908" i="84" s="1"/>
  <c r="AD908" i="84"/>
  <c r="AE1036" i="84"/>
  <c r="AP1036" i="84" s="1"/>
  <c r="AD1036" i="84"/>
  <c r="AD1164" i="84"/>
  <c r="AE1164" i="84"/>
  <c r="AP1164" i="84" s="1"/>
  <c r="AE1292" i="84"/>
  <c r="AP1292" i="84" s="1"/>
  <c r="AD1292" i="84"/>
  <c r="AD1420" i="84"/>
  <c r="AE1420" i="84"/>
  <c r="AP1420" i="84" s="1"/>
  <c r="AE1548" i="84"/>
  <c r="AP1548" i="84" s="1"/>
  <c r="AD1548" i="84"/>
  <c r="AE1676" i="84"/>
  <c r="AP1676" i="84" s="1"/>
  <c r="AD1676" i="84"/>
  <c r="AE1804" i="84"/>
  <c r="AP1804" i="84" s="1"/>
  <c r="AD1804" i="84"/>
  <c r="AE1932" i="84"/>
  <c r="AP1932" i="84" s="1"/>
  <c r="AD1932" i="84"/>
  <c r="AE476" i="84"/>
  <c r="AP476" i="84" s="1"/>
  <c r="AD476" i="84"/>
  <c r="AD604" i="84"/>
  <c r="AE604" i="84"/>
  <c r="AP604" i="84" s="1"/>
  <c r="AD732" i="84"/>
  <c r="AE732" i="84"/>
  <c r="AP732" i="84" s="1"/>
  <c r="AE456" i="84"/>
  <c r="AP456" i="84" s="1"/>
  <c r="AD456" i="84"/>
  <c r="AE584" i="84"/>
  <c r="AP584" i="84" s="1"/>
  <c r="AD584" i="84"/>
  <c r="AE712" i="84"/>
  <c r="AP712" i="84" s="1"/>
  <c r="AD712" i="84"/>
  <c r="AD468" i="84"/>
  <c r="AE468" i="84"/>
  <c r="AP468" i="84" s="1"/>
  <c r="AE596" i="84"/>
  <c r="AP596" i="84" s="1"/>
  <c r="AD596" i="84"/>
  <c r="AD724" i="84"/>
  <c r="AE724" i="84"/>
  <c r="AP724" i="84" s="1"/>
  <c r="AD512" i="84"/>
  <c r="AE512" i="84"/>
  <c r="AP512" i="84" s="1"/>
  <c r="AD640" i="84"/>
  <c r="AE640" i="84"/>
  <c r="AP640" i="84" s="1"/>
  <c r="AE768" i="84"/>
  <c r="AP768" i="84" s="1"/>
  <c r="AD768" i="84"/>
  <c r="AE460" i="84"/>
  <c r="AP460" i="84" s="1"/>
  <c r="AD460" i="84"/>
  <c r="AE588" i="84"/>
  <c r="AP588" i="84" s="1"/>
  <c r="AD588" i="84"/>
  <c r="AE780" i="84"/>
  <c r="AP780" i="84" s="1"/>
  <c r="AD780" i="84"/>
  <c r="AE472" i="84"/>
  <c r="AP472" i="84" s="1"/>
  <c r="AD472" i="84"/>
  <c r="AE600" i="84"/>
  <c r="AP600" i="84" s="1"/>
  <c r="AD600" i="84"/>
  <c r="AE728" i="84"/>
  <c r="AP728" i="84" s="1"/>
  <c r="AD728" i="84"/>
  <c r="AE420" i="84"/>
  <c r="AP420" i="84" s="1"/>
  <c r="AD420" i="84"/>
  <c r="AD548" i="84"/>
  <c r="AE548" i="84"/>
  <c r="AP548" i="84" s="1"/>
  <c r="AD676" i="84"/>
  <c r="AE676" i="84"/>
  <c r="AP676" i="84" s="1"/>
  <c r="AE432" i="84"/>
  <c r="AP432" i="84" s="1"/>
  <c r="AD432" i="84"/>
  <c r="AE560" i="84"/>
  <c r="AP560" i="84" s="1"/>
  <c r="AD560" i="84"/>
  <c r="AE688" i="84"/>
  <c r="AP688" i="84" s="1"/>
  <c r="AD688" i="84"/>
  <c r="AE824" i="84"/>
  <c r="AP824" i="84" s="1"/>
  <c r="AD824" i="84"/>
  <c r="AE952" i="84"/>
  <c r="AP952" i="84" s="1"/>
  <c r="AD952" i="84"/>
  <c r="AD1080" i="84"/>
  <c r="AE1080" i="84"/>
  <c r="AP1080" i="84" s="1"/>
  <c r="AE1208" i="84"/>
  <c r="AP1208" i="84" s="1"/>
  <c r="AD1208" i="84"/>
  <c r="AE1336" i="84"/>
  <c r="AP1336" i="84" s="1"/>
  <c r="AD1336" i="84"/>
  <c r="AE1464" i="84"/>
  <c r="AP1464" i="84" s="1"/>
  <c r="AD1464" i="84"/>
  <c r="AE1592" i="84"/>
  <c r="AP1592" i="84" s="1"/>
  <c r="AD1592" i="84"/>
  <c r="AE1720" i="84"/>
  <c r="AP1720" i="84" s="1"/>
  <c r="AD1720" i="84"/>
  <c r="AE1848" i="84"/>
  <c r="AP1848" i="84" s="1"/>
  <c r="AD1848" i="84"/>
  <c r="AE1976" i="84"/>
  <c r="AP1976" i="84" s="1"/>
  <c r="AD1976" i="84"/>
  <c r="AE804" i="84"/>
  <c r="AP804" i="84" s="1"/>
  <c r="AD804" i="84"/>
  <c r="AE932" i="84"/>
  <c r="AP932" i="84" s="1"/>
  <c r="AD932" i="84"/>
  <c r="AD1060" i="84"/>
  <c r="AE1060" i="84"/>
  <c r="AP1060" i="84" s="1"/>
  <c r="AE1188" i="84"/>
  <c r="AP1188" i="84" s="1"/>
  <c r="AD1188" i="84"/>
  <c r="AE1316" i="84"/>
  <c r="AP1316" i="84" s="1"/>
  <c r="AD1316" i="84"/>
  <c r="AE1444" i="84"/>
  <c r="AP1444" i="84" s="1"/>
  <c r="AD1444" i="84"/>
  <c r="AE1572" i="84"/>
  <c r="AP1572" i="84" s="1"/>
  <c r="AD1572" i="84"/>
  <c r="AE1700" i="84"/>
  <c r="AP1700" i="84" s="1"/>
  <c r="AD1700" i="84"/>
  <c r="AD1828" i="84"/>
  <c r="AE1828" i="84"/>
  <c r="AP1828" i="84" s="1"/>
  <c r="AE1956" i="84"/>
  <c r="AP1956" i="84" s="1"/>
  <c r="AD1956" i="84"/>
  <c r="AE880" i="84"/>
  <c r="AP880" i="84" s="1"/>
  <c r="AD880" i="84"/>
  <c r="AE1008" i="84"/>
  <c r="AP1008" i="84" s="1"/>
  <c r="AD1008" i="84"/>
  <c r="AE1136" i="84"/>
  <c r="AP1136" i="84" s="1"/>
  <c r="AD1136" i="84"/>
  <c r="AE1264" i="84"/>
  <c r="AP1264" i="84" s="1"/>
  <c r="AD1264" i="84"/>
  <c r="AE1392" i="84"/>
  <c r="AP1392" i="84" s="1"/>
  <c r="AD1392" i="84"/>
  <c r="AE1520" i="84"/>
  <c r="AP1520" i="84" s="1"/>
  <c r="AD1520" i="84"/>
  <c r="AE1648" i="84"/>
  <c r="AP1648" i="84" s="1"/>
  <c r="AD1648" i="84"/>
  <c r="AE1776" i="84"/>
  <c r="AP1776" i="84" s="1"/>
  <c r="AD1776" i="84"/>
  <c r="AE1904" i="84"/>
  <c r="AP1904" i="84" s="1"/>
  <c r="AD1904" i="84"/>
  <c r="AE860" i="84"/>
  <c r="AP860" i="84" s="1"/>
  <c r="AD860" i="84"/>
  <c r="AE988" i="84"/>
  <c r="AP988" i="84" s="1"/>
  <c r="AD988" i="84"/>
  <c r="AE1116" i="84"/>
  <c r="AP1116" i="84" s="1"/>
  <c r="AD1116" i="84"/>
  <c r="AE1244" i="84"/>
  <c r="AP1244" i="84" s="1"/>
  <c r="AD1244" i="84"/>
  <c r="AD1372" i="84"/>
  <c r="AE1372" i="84"/>
  <c r="AP1372" i="84" s="1"/>
  <c r="AE1500" i="84"/>
  <c r="AP1500" i="84" s="1"/>
  <c r="AD1500" i="84"/>
  <c r="AD1628" i="84"/>
  <c r="AE1628" i="84"/>
  <c r="AP1628" i="84" s="1"/>
  <c r="AE1756" i="84"/>
  <c r="AP1756" i="84" s="1"/>
  <c r="AD1756" i="84"/>
  <c r="AE1884" i="84"/>
  <c r="AP1884" i="84" s="1"/>
  <c r="AD1884" i="84"/>
  <c r="AE840" i="84"/>
  <c r="AP840" i="84" s="1"/>
  <c r="AD840" i="84"/>
  <c r="AE968" i="84"/>
  <c r="AP968" i="84" s="1"/>
  <c r="AD968" i="84"/>
  <c r="AE1096" i="84"/>
  <c r="AP1096" i="84" s="1"/>
  <c r="AD1096" i="84"/>
  <c r="AE1224" i="84"/>
  <c r="AP1224" i="84" s="1"/>
  <c r="AD1224" i="84"/>
  <c r="AD1352" i="84"/>
  <c r="AE1352" i="84"/>
  <c r="AP1352" i="84" s="1"/>
  <c r="AE1480" i="84"/>
  <c r="AP1480" i="84" s="1"/>
  <c r="AD1480" i="84"/>
  <c r="AE1608" i="84"/>
  <c r="AP1608" i="84" s="1"/>
  <c r="AD1608" i="84"/>
  <c r="AE1736" i="84"/>
  <c r="AP1736" i="84" s="1"/>
  <c r="AD1736" i="84"/>
  <c r="AD1864" i="84"/>
  <c r="AE1864" i="84"/>
  <c r="AP1864" i="84" s="1"/>
  <c r="AE1992" i="84"/>
  <c r="AP1992" i="84" s="1"/>
  <c r="AD1992" i="84"/>
  <c r="AD884" i="84"/>
  <c r="AE884" i="84"/>
  <c r="AP884" i="84" s="1"/>
  <c r="AD1012" i="84"/>
  <c r="AE1012" i="84"/>
  <c r="AP1012" i="84" s="1"/>
  <c r="AD1140" i="84"/>
  <c r="AE1140" i="84"/>
  <c r="AP1140" i="84" s="1"/>
  <c r="AD1268" i="84"/>
  <c r="AE1268" i="84"/>
  <c r="AP1268" i="84" s="1"/>
  <c r="AE1396" i="84"/>
  <c r="AP1396" i="84" s="1"/>
  <c r="AD1396" i="84"/>
  <c r="AE1524" i="84"/>
  <c r="AP1524" i="84" s="1"/>
  <c r="AD1524" i="84"/>
  <c r="AE1652" i="84"/>
  <c r="AP1652" i="84" s="1"/>
  <c r="AD1652" i="84"/>
  <c r="AE1780" i="84"/>
  <c r="AP1780" i="84" s="1"/>
  <c r="AD1780" i="84"/>
  <c r="AD1908" i="84"/>
  <c r="AE1908" i="84"/>
  <c r="AP1908" i="84" s="1"/>
  <c r="AE864" i="84"/>
  <c r="AP864" i="84" s="1"/>
  <c r="AD864" i="84"/>
  <c r="AE992" i="84"/>
  <c r="AP992" i="84" s="1"/>
  <c r="AD992" i="84"/>
  <c r="AE1120" i="84"/>
  <c r="AP1120" i="84" s="1"/>
  <c r="AD1120" i="84"/>
  <c r="AE1248" i="84"/>
  <c r="AP1248" i="84" s="1"/>
  <c r="AD1248" i="84"/>
  <c r="AE1376" i="84"/>
  <c r="AP1376" i="84" s="1"/>
  <c r="AD1376" i="84"/>
  <c r="AE1504" i="84"/>
  <c r="AP1504" i="84" s="1"/>
  <c r="AD1504" i="84"/>
  <c r="AD1632" i="84"/>
  <c r="AE1632" i="84"/>
  <c r="AP1632" i="84" s="1"/>
  <c r="AE1760" i="84"/>
  <c r="AP1760" i="84" s="1"/>
  <c r="AD1760" i="84"/>
  <c r="AD1888" i="84"/>
  <c r="AE1888" i="84"/>
  <c r="AP1888" i="84" s="1"/>
  <c r="AD812" i="84"/>
  <c r="AE812" i="84"/>
  <c r="AP812" i="84" s="1"/>
  <c r="AD940" i="84"/>
  <c r="AE940" i="84"/>
  <c r="AP940" i="84" s="1"/>
  <c r="AE1068" i="84"/>
  <c r="AP1068" i="84" s="1"/>
  <c r="AD1068" i="84"/>
  <c r="AD1196" i="84"/>
  <c r="AE1196" i="84"/>
  <c r="AP1196" i="84" s="1"/>
  <c r="AE1324" i="84"/>
  <c r="AP1324" i="84" s="1"/>
  <c r="AD1324" i="84"/>
  <c r="AD1452" i="84"/>
  <c r="AE1452" i="84"/>
  <c r="AP1452" i="84" s="1"/>
  <c r="AD1580" i="84"/>
  <c r="AE1580" i="84"/>
  <c r="AP1580" i="84" s="1"/>
  <c r="AD1708" i="84"/>
  <c r="AE1708" i="84"/>
  <c r="AP1708" i="84" s="1"/>
  <c r="AE1836" i="84"/>
  <c r="AP1836" i="84" s="1"/>
  <c r="AD1836" i="84"/>
  <c r="AE1964" i="84"/>
  <c r="AP1964" i="84" s="1"/>
  <c r="AD1964" i="84"/>
  <c r="AD508" i="84"/>
  <c r="AE508" i="84"/>
  <c r="AP508" i="84" s="1"/>
  <c r="AE636" i="84"/>
  <c r="AP636" i="84" s="1"/>
  <c r="AD636" i="84"/>
  <c r="AE764" i="84"/>
  <c r="AP764" i="84" s="1"/>
  <c r="AD764" i="84"/>
  <c r="AE488" i="84"/>
  <c r="AP488" i="84" s="1"/>
  <c r="AD488" i="84"/>
  <c r="AE616" i="84"/>
  <c r="AP616" i="84" s="1"/>
  <c r="AD616" i="84"/>
  <c r="AD744" i="84"/>
  <c r="AE744" i="84"/>
  <c r="AP744" i="84" s="1"/>
  <c r="AE500" i="84"/>
  <c r="AP500" i="84" s="1"/>
  <c r="AD500" i="84"/>
  <c r="AD628" i="84"/>
  <c r="AE628" i="84"/>
  <c r="AP628" i="84" s="1"/>
  <c r="AD756" i="84"/>
  <c r="AE756" i="84"/>
  <c r="AP756" i="84" s="1"/>
  <c r="AE416" i="84"/>
  <c r="AP416" i="84" s="1"/>
  <c r="AD416" i="84"/>
  <c r="AE544" i="84"/>
  <c r="AP544" i="84" s="1"/>
  <c r="AD544" i="84"/>
  <c r="AE672" i="84"/>
  <c r="AP672" i="84" s="1"/>
  <c r="AD672" i="84"/>
  <c r="AE748" i="84"/>
  <c r="AP748" i="84" s="1"/>
  <c r="AD748" i="84"/>
  <c r="AE492" i="84"/>
  <c r="AP492" i="84" s="1"/>
  <c r="AD492" i="84"/>
  <c r="AE620" i="84"/>
  <c r="AP620" i="84" s="1"/>
  <c r="AD620" i="84"/>
  <c r="AE504" i="84"/>
  <c r="AP504" i="84" s="1"/>
  <c r="AD504" i="84"/>
  <c r="AE632" i="84"/>
  <c r="AP632" i="84" s="1"/>
  <c r="AD632" i="84"/>
  <c r="AE760" i="84"/>
  <c r="AP760" i="84" s="1"/>
  <c r="AD760" i="84"/>
  <c r="AE452" i="84"/>
  <c r="AP452" i="84" s="1"/>
  <c r="AD452" i="84"/>
  <c r="AD580" i="84"/>
  <c r="AE580" i="84"/>
  <c r="AP580" i="84" s="1"/>
  <c r="AE708" i="84"/>
  <c r="AP708" i="84" s="1"/>
  <c r="AD708" i="84"/>
  <c r="AE464" i="84"/>
  <c r="AP464" i="84" s="1"/>
  <c r="AD464" i="84"/>
  <c r="AE592" i="84"/>
  <c r="AP592" i="84" s="1"/>
  <c r="AD592" i="84"/>
  <c r="AE720" i="84"/>
  <c r="AP720" i="84" s="1"/>
  <c r="AD720" i="84"/>
  <c r="AE856" i="84"/>
  <c r="AP856" i="84" s="1"/>
  <c r="AD856" i="84"/>
  <c r="AD984" i="84"/>
  <c r="AE984" i="84"/>
  <c r="AP984" i="84" s="1"/>
  <c r="AD1112" i="84"/>
  <c r="AE1112" i="84"/>
  <c r="AP1112" i="84" s="1"/>
  <c r="AD1240" i="84"/>
  <c r="AE1240" i="84"/>
  <c r="AP1240" i="84" s="1"/>
  <c r="AE1368" i="84"/>
  <c r="AP1368" i="84" s="1"/>
  <c r="AD1368" i="84"/>
  <c r="AE1496" i="84"/>
  <c r="AP1496" i="84" s="1"/>
  <c r="AD1496" i="84"/>
  <c r="AE1624" i="84"/>
  <c r="AP1624" i="84" s="1"/>
  <c r="AD1624" i="84"/>
  <c r="AE1752" i="84"/>
  <c r="AP1752" i="84" s="1"/>
  <c r="AD1752" i="84"/>
  <c r="AE1880" i="84"/>
  <c r="AP1880" i="84" s="1"/>
  <c r="AD1880" i="84"/>
  <c r="AE2008" i="84"/>
  <c r="AP2008" i="84" s="1"/>
  <c r="AD2008" i="84"/>
  <c r="AE836" i="84"/>
  <c r="AP836" i="84" s="1"/>
  <c r="AD836" i="84"/>
  <c r="AD964" i="84"/>
  <c r="AE964" i="84"/>
  <c r="AP964" i="84" s="1"/>
  <c r="AE1092" i="84"/>
  <c r="AP1092" i="84" s="1"/>
  <c r="AD1092" i="84"/>
  <c r="AE1220" i="84"/>
  <c r="AP1220" i="84" s="1"/>
  <c r="AD1220" i="84"/>
  <c r="AE1348" i="84"/>
  <c r="AP1348" i="84" s="1"/>
  <c r="AD1348" i="84"/>
  <c r="AD1476" i="84"/>
  <c r="AE1476" i="84"/>
  <c r="AP1476" i="84" s="1"/>
  <c r="AD1604" i="84"/>
  <c r="AE1604" i="84"/>
  <c r="AP1604" i="84" s="1"/>
  <c r="AE1732" i="84"/>
  <c r="AP1732" i="84" s="1"/>
  <c r="AD1732" i="84"/>
  <c r="AD1860" i="84"/>
  <c r="AE1860" i="84"/>
  <c r="AP1860" i="84" s="1"/>
  <c r="AD1988" i="84"/>
  <c r="AE1988" i="84"/>
  <c r="AP1988" i="84" s="1"/>
  <c r="AD912" i="84"/>
  <c r="AE912" i="84"/>
  <c r="AP912" i="84" s="1"/>
  <c r="AE1040" i="84"/>
  <c r="AP1040" i="84" s="1"/>
  <c r="AD1040" i="84"/>
  <c r="AE1168" i="84"/>
  <c r="AP1168" i="84" s="1"/>
  <c r="AD1168" i="84"/>
  <c r="AD1296" i="84"/>
  <c r="AE1296" i="84"/>
  <c r="AP1296" i="84" s="1"/>
  <c r="AE1424" i="84"/>
  <c r="AP1424" i="84" s="1"/>
  <c r="AD1424" i="84"/>
  <c r="AE1552" i="84"/>
  <c r="AP1552" i="84" s="1"/>
  <c r="AD1552" i="84"/>
  <c r="AE1680" i="84"/>
  <c r="AP1680" i="84" s="1"/>
  <c r="AD1680" i="84"/>
  <c r="AE1808" i="84"/>
  <c r="AP1808" i="84" s="1"/>
  <c r="AD1808" i="84"/>
  <c r="AE1936" i="84"/>
  <c r="AP1936" i="84" s="1"/>
  <c r="AD1936" i="84"/>
  <c r="AE892" i="84"/>
  <c r="AP892" i="84" s="1"/>
  <c r="AD892" i="84"/>
  <c r="AE1020" i="84"/>
  <c r="AP1020" i="84" s="1"/>
  <c r="AD1020" i="84"/>
  <c r="AE1148" i="84"/>
  <c r="AP1148" i="84" s="1"/>
  <c r="AD1148" i="84"/>
  <c r="AE1276" i="84"/>
  <c r="AP1276" i="84" s="1"/>
  <c r="AD1276" i="84"/>
  <c r="AD1404" i="84"/>
  <c r="AE1404" i="84"/>
  <c r="AP1404" i="84" s="1"/>
  <c r="AD1532" i="84"/>
  <c r="AE1532" i="84"/>
  <c r="AP1532" i="84" s="1"/>
  <c r="AD1660" i="84"/>
  <c r="AE1660" i="84"/>
  <c r="AP1660" i="84" s="1"/>
  <c r="AE1788" i="84"/>
  <c r="AP1788" i="84" s="1"/>
  <c r="AD1788" i="84"/>
  <c r="AE1916" i="84"/>
  <c r="AP1916" i="84" s="1"/>
  <c r="AD1916" i="84"/>
  <c r="AE872" i="84"/>
  <c r="AP872" i="84" s="1"/>
  <c r="AD872" i="84"/>
  <c r="AE1000" i="84"/>
  <c r="AP1000" i="84" s="1"/>
  <c r="AD1000" i="84"/>
  <c r="AE1128" i="84"/>
  <c r="AP1128" i="84" s="1"/>
  <c r="AD1128" i="84"/>
  <c r="AE1256" i="84"/>
  <c r="AP1256" i="84" s="1"/>
  <c r="AD1256" i="84"/>
  <c r="AE1384" i="84"/>
  <c r="AP1384" i="84" s="1"/>
  <c r="AD1384" i="84"/>
  <c r="AE1512" i="84"/>
  <c r="AP1512" i="84" s="1"/>
  <c r="AD1512" i="84"/>
  <c r="AE1640" i="84"/>
  <c r="AP1640" i="84" s="1"/>
  <c r="AD1640" i="84"/>
  <c r="AE1768" i="84"/>
  <c r="AP1768" i="84" s="1"/>
  <c r="AD1768" i="84"/>
  <c r="AE1896" i="84"/>
  <c r="AP1896" i="84" s="1"/>
  <c r="AD1896" i="84"/>
  <c r="AE916" i="84"/>
  <c r="AP916" i="84" s="1"/>
  <c r="AD916" i="84"/>
  <c r="AD1044" i="84"/>
  <c r="AE1044" i="84"/>
  <c r="AP1044" i="84" s="1"/>
  <c r="AD1172" i="84"/>
  <c r="AE1172" i="84"/>
  <c r="AP1172" i="84" s="1"/>
  <c r="AE1300" i="84"/>
  <c r="AP1300" i="84" s="1"/>
  <c r="AD1300" i="84"/>
  <c r="AE1428" i="84"/>
  <c r="AP1428" i="84" s="1"/>
  <c r="AD1428" i="84"/>
  <c r="AE1556" i="84"/>
  <c r="AP1556" i="84" s="1"/>
  <c r="AD1556" i="84"/>
  <c r="AE1684" i="84"/>
  <c r="AP1684" i="84" s="1"/>
  <c r="AD1684" i="84"/>
  <c r="AD1812" i="84"/>
  <c r="AE1812" i="84"/>
  <c r="AP1812" i="84" s="1"/>
  <c r="AE1940" i="84"/>
  <c r="AP1940" i="84" s="1"/>
  <c r="AD1940" i="84"/>
  <c r="AE896" i="84"/>
  <c r="AP896" i="84" s="1"/>
  <c r="AD896" i="84"/>
  <c r="AE1024" i="84"/>
  <c r="AP1024" i="84" s="1"/>
  <c r="AD1024" i="84"/>
  <c r="AE1152" i="84"/>
  <c r="AP1152" i="84" s="1"/>
  <c r="AD1152" i="84"/>
  <c r="AE1280" i="84"/>
  <c r="AP1280" i="84" s="1"/>
  <c r="AD1280" i="84"/>
  <c r="AE1408" i="84"/>
  <c r="AP1408" i="84" s="1"/>
  <c r="AD1408" i="84"/>
  <c r="AE1536" i="84"/>
  <c r="AP1536" i="84" s="1"/>
  <c r="AD1536" i="84"/>
  <c r="AE1664" i="84"/>
  <c r="AP1664" i="84" s="1"/>
  <c r="AD1664" i="84"/>
  <c r="AE1792" i="84"/>
  <c r="AP1792" i="84" s="1"/>
  <c r="AD1792" i="84"/>
  <c r="AE1920" i="84"/>
  <c r="AP1920" i="84" s="1"/>
  <c r="AD1920" i="84"/>
  <c r="AD844" i="84"/>
  <c r="AE844" i="84"/>
  <c r="AP844" i="84" s="1"/>
  <c r="AE972" i="84"/>
  <c r="AP972" i="84" s="1"/>
  <c r="AD972" i="84"/>
  <c r="AE1100" i="84"/>
  <c r="AP1100" i="84" s="1"/>
  <c r="AD1100" i="84"/>
  <c r="AE1228" i="84"/>
  <c r="AP1228" i="84" s="1"/>
  <c r="AD1228" i="84"/>
  <c r="AE1356" i="84"/>
  <c r="AP1356" i="84" s="1"/>
  <c r="AD1356" i="84"/>
  <c r="AD1484" i="84"/>
  <c r="AE1484" i="84"/>
  <c r="AP1484" i="84" s="1"/>
  <c r="AE1612" i="84"/>
  <c r="AP1612" i="84" s="1"/>
  <c r="AD1612" i="84"/>
  <c r="AE1740" i="84"/>
  <c r="AP1740" i="84" s="1"/>
  <c r="AD1740" i="84"/>
  <c r="AE1868" i="84"/>
  <c r="AP1868" i="84" s="1"/>
  <c r="AD1868" i="84"/>
  <c r="AE1996" i="84"/>
  <c r="AP1996" i="84" s="1"/>
  <c r="AD1996" i="84"/>
  <c r="AE412" i="84"/>
  <c r="AP412" i="84" s="1"/>
  <c r="AD412" i="84"/>
  <c r="AE540" i="84"/>
  <c r="AP540" i="84" s="1"/>
  <c r="AD540" i="84"/>
  <c r="AD668" i="84"/>
  <c r="AE668" i="84"/>
  <c r="AP668" i="84" s="1"/>
  <c r="AE520" i="84"/>
  <c r="AP520" i="84" s="1"/>
  <c r="AD520" i="84"/>
  <c r="AE648" i="84"/>
  <c r="AP648" i="84" s="1"/>
  <c r="AD648" i="84"/>
  <c r="AE776" i="84"/>
  <c r="AP776" i="84" s="1"/>
  <c r="AD776" i="84"/>
  <c r="AD532" i="84"/>
  <c r="AE532" i="84"/>
  <c r="AP532" i="84" s="1"/>
  <c r="AE660" i="84"/>
  <c r="AP660" i="84" s="1"/>
  <c r="AD660" i="84"/>
  <c r="AE788" i="84"/>
  <c r="AP788" i="84" s="1"/>
  <c r="AD788" i="84"/>
  <c r="AD448" i="84"/>
  <c r="AE448" i="84"/>
  <c r="AP448" i="84" s="1"/>
  <c r="AE576" i="84"/>
  <c r="AP576" i="84" s="1"/>
  <c r="AD576" i="84"/>
  <c r="AE704" i="84"/>
  <c r="AP704" i="84" s="1"/>
  <c r="AD704" i="84"/>
  <c r="AE524" i="84"/>
  <c r="AP524" i="84" s="1"/>
  <c r="AD524" i="84"/>
  <c r="AE652" i="84"/>
  <c r="AP652" i="84" s="1"/>
  <c r="AD652" i="84"/>
  <c r="AE536" i="84"/>
  <c r="AP536" i="84" s="1"/>
  <c r="AD536" i="84"/>
  <c r="AE664" i="84"/>
  <c r="AP664" i="84" s="1"/>
  <c r="AD664" i="84"/>
  <c r="AE792" i="84"/>
  <c r="AP792" i="84" s="1"/>
  <c r="AD792" i="84"/>
  <c r="AD484" i="84"/>
  <c r="AE484" i="84"/>
  <c r="AP484" i="84" s="1"/>
  <c r="AD612" i="84"/>
  <c r="AE612" i="84"/>
  <c r="AP612" i="84" s="1"/>
  <c r="AE740" i="84"/>
  <c r="AP740" i="84" s="1"/>
  <c r="AD740" i="84"/>
  <c r="AE496" i="84"/>
  <c r="AP496" i="84" s="1"/>
  <c r="AD496" i="84"/>
  <c r="AE624" i="84"/>
  <c r="AP624" i="84" s="1"/>
  <c r="AD624" i="84"/>
  <c r="AE752" i="84"/>
  <c r="AP752" i="84" s="1"/>
  <c r="AD752" i="84"/>
  <c r="AE888" i="84"/>
  <c r="AP888" i="84" s="1"/>
  <c r="AD888" i="84"/>
  <c r="AD1016" i="84"/>
  <c r="AE1016" i="84"/>
  <c r="AP1016" i="84" s="1"/>
  <c r="AE1144" i="84"/>
  <c r="AP1144" i="84" s="1"/>
  <c r="AD1144" i="84"/>
  <c r="AE1272" i="84"/>
  <c r="AP1272" i="84" s="1"/>
  <c r="AD1272" i="84"/>
  <c r="AE1400" i="84"/>
  <c r="AP1400" i="84" s="1"/>
  <c r="AD1400" i="84"/>
  <c r="AE1528" i="84"/>
  <c r="AP1528" i="84" s="1"/>
  <c r="AD1528" i="84"/>
  <c r="AD1656" i="84"/>
  <c r="AE1656" i="84"/>
  <c r="AP1656" i="84" s="1"/>
  <c r="AE1784" i="84"/>
  <c r="AP1784" i="84" s="1"/>
  <c r="AD1784" i="84"/>
  <c r="AE1912" i="84"/>
  <c r="AP1912" i="84" s="1"/>
  <c r="AD1912" i="84"/>
  <c r="AE868" i="84"/>
  <c r="AP868" i="84" s="1"/>
  <c r="AD868" i="84"/>
  <c r="AD996" i="84"/>
  <c r="AE996" i="84"/>
  <c r="AP996" i="84" s="1"/>
  <c r="AE1124" i="84"/>
  <c r="AP1124" i="84" s="1"/>
  <c r="AD1124" i="84"/>
  <c r="AE1252" i="84"/>
  <c r="AP1252" i="84" s="1"/>
  <c r="AD1252" i="84"/>
  <c r="AD1380" i="84"/>
  <c r="AE1380" i="84"/>
  <c r="AP1380" i="84" s="1"/>
  <c r="AD1508" i="84"/>
  <c r="AE1508" i="84"/>
  <c r="AP1508" i="84" s="1"/>
  <c r="AD1636" i="84"/>
  <c r="AE1636" i="84"/>
  <c r="AP1636" i="84" s="1"/>
  <c r="AE1764" i="84"/>
  <c r="AP1764" i="84" s="1"/>
  <c r="AD1764" i="84"/>
  <c r="AD1892" i="84"/>
  <c r="AE1892" i="84"/>
  <c r="AP1892" i="84" s="1"/>
  <c r="AE816" i="84"/>
  <c r="AP816" i="84" s="1"/>
  <c r="AD816" i="84"/>
  <c r="AE944" i="84"/>
  <c r="AP944" i="84" s="1"/>
  <c r="AD944" i="84"/>
  <c r="AE1072" i="84"/>
  <c r="AP1072" i="84" s="1"/>
  <c r="AD1072" i="84"/>
  <c r="AE1200" i="84"/>
  <c r="AP1200" i="84" s="1"/>
  <c r="AD1200" i="84"/>
  <c r="AD1328" i="84"/>
  <c r="AE1328" i="84"/>
  <c r="AP1328" i="84" s="1"/>
  <c r="AE1456" i="84"/>
  <c r="AP1456" i="84" s="1"/>
  <c r="AD1456" i="84"/>
  <c r="AE1584" i="84"/>
  <c r="AP1584" i="84" s="1"/>
  <c r="AD1584" i="84"/>
  <c r="AE1712" i="84"/>
  <c r="AP1712" i="84" s="1"/>
  <c r="AD1712" i="84"/>
  <c r="AE1840" i="84"/>
  <c r="AP1840" i="84" s="1"/>
  <c r="AD1840" i="84"/>
  <c r="AD1968" i="84"/>
  <c r="AE1968" i="84"/>
  <c r="AP1968" i="84" s="1"/>
  <c r="AE796" i="84"/>
  <c r="AP796" i="84" s="1"/>
  <c r="AD796" i="84"/>
  <c r="AE924" i="84"/>
  <c r="AP924" i="84" s="1"/>
  <c r="AD924" i="84"/>
  <c r="AE1052" i="84"/>
  <c r="AP1052" i="84" s="1"/>
  <c r="AD1052" i="84"/>
  <c r="AE1180" i="84"/>
  <c r="AP1180" i="84" s="1"/>
  <c r="AD1180" i="84"/>
  <c r="AD1308" i="84"/>
  <c r="AE1308" i="84"/>
  <c r="AP1308" i="84" s="1"/>
  <c r="AD1436" i="84"/>
  <c r="AE1436" i="84"/>
  <c r="AP1436" i="84" s="1"/>
  <c r="AD1564" i="84"/>
  <c r="AE1564" i="84"/>
  <c r="AP1564" i="84" s="1"/>
  <c r="AE1692" i="84"/>
  <c r="AP1692" i="84" s="1"/>
  <c r="AD1692" i="84"/>
  <c r="AE1820" i="84"/>
  <c r="AP1820" i="84" s="1"/>
  <c r="AD1820" i="84"/>
  <c r="AE1948" i="84"/>
  <c r="AP1948" i="84" s="1"/>
  <c r="AD1948" i="84"/>
  <c r="AE904" i="84"/>
  <c r="AP904" i="84" s="1"/>
  <c r="AD904" i="84"/>
  <c r="AE1032" i="84"/>
  <c r="AP1032" i="84" s="1"/>
  <c r="AD1032" i="84"/>
  <c r="AD1160" i="84"/>
  <c r="AE1160" i="84"/>
  <c r="AP1160" i="84" s="1"/>
  <c r="AE1288" i="84"/>
  <c r="AP1288" i="84" s="1"/>
  <c r="AD1288" i="84"/>
  <c r="AD1416" i="84"/>
  <c r="AE1416" i="84"/>
  <c r="AP1416" i="84" s="1"/>
  <c r="AE1544" i="84"/>
  <c r="AP1544" i="84" s="1"/>
  <c r="AD1544" i="84"/>
  <c r="AE1672" i="84"/>
  <c r="AP1672" i="84" s="1"/>
  <c r="AD1672" i="84"/>
  <c r="AD1800" i="84"/>
  <c r="AE1800" i="84"/>
  <c r="AP1800" i="84" s="1"/>
  <c r="AD1928" i="84"/>
  <c r="AE1928" i="84"/>
  <c r="AP1928" i="84" s="1"/>
  <c r="AD820" i="84"/>
  <c r="AE820" i="84"/>
  <c r="AP820" i="84" s="1"/>
  <c r="AD948" i="84"/>
  <c r="AE948" i="84"/>
  <c r="AP948" i="84" s="1"/>
  <c r="AD1076" i="84"/>
  <c r="AE1076" i="84"/>
  <c r="AP1076" i="84" s="1"/>
  <c r="AD1204" i="84"/>
  <c r="AE1204" i="84"/>
  <c r="AP1204" i="84" s="1"/>
  <c r="AE1332" i="84"/>
  <c r="AP1332" i="84" s="1"/>
  <c r="AD1332" i="84"/>
  <c r="AE1460" i="84"/>
  <c r="AP1460" i="84" s="1"/>
  <c r="AD1460" i="84"/>
  <c r="AE1588" i="84"/>
  <c r="AP1588" i="84" s="1"/>
  <c r="AD1588" i="84"/>
  <c r="AE1716" i="84"/>
  <c r="AP1716" i="84" s="1"/>
  <c r="AD1716" i="84"/>
  <c r="AD1844" i="84"/>
  <c r="AE1844" i="84"/>
  <c r="AP1844" i="84" s="1"/>
  <c r="AD1972" i="84"/>
  <c r="AE1972" i="84"/>
  <c r="AP1972" i="84" s="1"/>
  <c r="AE800" i="84"/>
  <c r="AP800" i="84" s="1"/>
  <c r="AD800" i="84"/>
  <c r="AE928" i="84"/>
  <c r="AP928" i="84" s="1"/>
  <c r="AD928" i="84"/>
  <c r="AD1056" i="84"/>
  <c r="AE1056" i="84"/>
  <c r="AP1056" i="84" s="1"/>
  <c r="AE1184" i="84"/>
  <c r="AP1184" i="84" s="1"/>
  <c r="AD1184" i="84"/>
  <c r="AE1312" i="84"/>
  <c r="AP1312" i="84" s="1"/>
  <c r="AD1312" i="84"/>
  <c r="AD1440" i="84"/>
  <c r="AE1440" i="84"/>
  <c r="AP1440" i="84" s="1"/>
  <c r="AD1568" i="84"/>
  <c r="AE1568" i="84"/>
  <c r="AP1568" i="84" s="1"/>
  <c r="AD1696" i="84"/>
  <c r="AE1696" i="84"/>
  <c r="AP1696" i="84" s="1"/>
  <c r="AD1824" i="84"/>
  <c r="AE1824" i="84"/>
  <c r="AP1824" i="84" s="1"/>
  <c r="AE1952" i="84"/>
  <c r="AP1952" i="84" s="1"/>
  <c r="AD1952" i="84"/>
  <c r="AD876" i="84"/>
  <c r="AE876" i="84"/>
  <c r="AP876" i="84" s="1"/>
  <c r="AD1004" i="84"/>
  <c r="AE1004" i="84"/>
  <c r="AP1004" i="84" s="1"/>
  <c r="AE1132" i="84"/>
  <c r="AP1132" i="84" s="1"/>
  <c r="AD1132" i="84"/>
  <c r="AD1260" i="84"/>
  <c r="AE1260" i="84"/>
  <c r="AP1260" i="84" s="1"/>
  <c r="AE1388" i="84"/>
  <c r="AP1388" i="84" s="1"/>
  <c r="AD1388" i="84"/>
  <c r="AD1516" i="84"/>
  <c r="AE1516" i="84"/>
  <c r="AP1516" i="84" s="1"/>
  <c r="AD1644" i="84"/>
  <c r="AE1644" i="84"/>
  <c r="AP1644" i="84" s="1"/>
  <c r="AE1772" i="84"/>
  <c r="AP1772" i="84" s="1"/>
  <c r="AD1772" i="84"/>
  <c r="AE1900" i="84"/>
  <c r="AP1900" i="84" s="1"/>
  <c r="AD1900" i="84"/>
  <c r="AD444" i="84"/>
  <c r="AE444" i="84"/>
  <c r="AP444" i="84" s="1"/>
  <c r="AD572" i="84"/>
  <c r="AE572" i="84"/>
  <c r="AP572" i="84" s="1"/>
  <c r="AD700" i="84"/>
  <c r="AE700" i="84"/>
  <c r="AP700" i="84" s="1"/>
  <c r="AE424" i="84"/>
  <c r="AP424" i="84" s="1"/>
  <c r="AD424" i="84"/>
  <c r="AE552" i="84"/>
  <c r="AP552" i="84" s="1"/>
  <c r="AD552" i="84"/>
  <c r="AD680" i="84"/>
  <c r="AE680" i="84"/>
  <c r="AP680" i="84" s="1"/>
  <c r="AD436" i="84"/>
  <c r="AE436" i="84"/>
  <c r="AP436" i="84" s="1"/>
  <c r="AD564" i="84"/>
  <c r="AE564" i="84"/>
  <c r="AP564" i="84" s="1"/>
  <c r="AE692" i="84"/>
  <c r="AP692" i="84" s="1"/>
  <c r="AD692" i="84"/>
  <c r="AE716" i="84"/>
  <c r="AP716" i="84" s="1"/>
  <c r="AD716" i="84"/>
  <c r="AE480" i="84"/>
  <c r="AP480" i="84" s="1"/>
  <c r="AD480" i="84"/>
  <c r="AE608" i="84"/>
  <c r="AP608" i="84" s="1"/>
  <c r="AD608" i="84"/>
  <c r="AE736" i="84"/>
  <c r="AP736" i="84" s="1"/>
  <c r="AD736" i="84"/>
  <c r="AE428" i="84"/>
  <c r="AP428" i="84" s="1"/>
  <c r="AD428" i="84"/>
  <c r="AE556" i="84"/>
  <c r="AP556" i="84" s="1"/>
  <c r="AD556" i="84"/>
  <c r="AE684" i="84"/>
  <c r="AP684" i="84" s="1"/>
  <c r="AD684" i="84"/>
  <c r="AD440" i="84"/>
  <c r="AE440" i="84"/>
  <c r="AP440" i="84" s="1"/>
  <c r="AE568" i="84"/>
  <c r="AP568" i="84" s="1"/>
  <c r="AD568" i="84"/>
  <c r="AE696" i="84"/>
  <c r="AP696" i="84" s="1"/>
  <c r="AD696" i="84"/>
  <c r="AD516" i="84"/>
  <c r="AE516" i="84"/>
  <c r="AP516" i="84" s="1"/>
  <c r="AE644" i="84"/>
  <c r="AP644" i="84" s="1"/>
  <c r="AD644" i="84"/>
  <c r="AD772" i="84"/>
  <c r="AE772" i="84"/>
  <c r="AP772" i="84" s="1"/>
  <c r="AE528" i="84"/>
  <c r="AP528" i="84" s="1"/>
  <c r="AD528" i="84"/>
  <c r="AE656" i="84"/>
  <c r="AP656" i="84" s="1"/>
  <c r="AD656" i="84"/>
  <c r="AE784" i="84"/>
  <c r="AP784" i="84" s="1"/>
  <c r="AD784" i="84"/>
  <c r="N4" i="81"/>
  <c r="N5" i="81"/>
  <c r="N6" i="81"/>
  <c r="N7" i="81"/>
  <c r="N8" i="81"/>
  <c r="N9" i="81"/>
  <c r="N10" i="81"/>
  <c r="N11" i="81"/>
  <c r="N12" i="81"/>
  <c r="N13" i="81"/>
  <c r="N14" i="81"/>
  <c r="N15" i="81"/>
  <c r="N16" i="81"/>
  <c r="N17" i="81"/>
  <c r="N18" i="81"/>
  <c r="N19" i="81"/>
  <c r="N20" i="81"/>
  <c r="N21" i="81"/>
  <c r="N22" i="81"/>
  <c r="N23" i="81"/>
  <c r="N24" i="81"/>
  <c r="N25" i="81"/>
  <c r="N26" i="81"/>
  <c r="N27" i="81"/>
  <c r="N28" i="81"/>
  <c r="N29" i="81"/>
  <c r="N30" i="81"/>
  <c r="N31" i="81"/>
  <c r="N32" i="81"/>
  <c r="N33" i="81"/>
  <c r="N34" i="81"/>
  <c r="N35" i="81"/>
  <c r="N36" i="81"/>
  <c r="N37" i="81"/>
  <c r="N38" i="81"/>
  <c r="N39" i="81"/>
  <c r="N40" i="81"/>
  <c r="N41" i="81"/>
  <c r="N42" i="81"/>
  <c r="N43" i="81"/>
  <c r="N44" i="81"/>
  <c r="N45" i="81"/>
  <c r="N46" i="81"/>
  <c r="N47" i="81"/>
  <c r="N48" i="81"/>
  <c r="N49" i="81"/>
  <c r="N50" i="81"/>
  <c r="N51" i="81"/>
  <c r="N52" i="81"/>
  <c r="N53" i="81"/>
  <c r="N54" i="81"/>
  <c r="N55" i="81"/>
  <c r="N56" i="81"/>
  <c r="N57" i="81"/>
  <c r="N58" i="81"/>
  <c r="N59" i="81"/>
  <c r="N60" i="81"/>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N93" i="81"/>
  <c r="N94" i="81"/>
  <c r="N95" i="81"/>
  <c r="N96" i="81"/>
  <c r="N97" i="81"/>
  <c r="N98" i="81"/>
  <c r="N99" i="81"/>
  <c r="N100" i="81"/>
  <c r="N101" i="81"/>
  <c r="N102" i="81"/>
  <c r="N103" i="81"/>
  <c r="N104" i="81"/>
  <c r="N105" i="81"/>
  <c r="N106" i="81"/>
  <c r="N107" i="81"/>
  <c r="N108" i="81"/>
  <c r="N109" i="81"/>
  <c r="N110" i="81"/>
  <c r="N111" i="81"/>
  <c r="N112" i="81"/>
  <c r="N113" i="81"/>
  <c r="N114" i="81"/>
  <c r="N115" i="81"/>
  <c r="N116" i="81"/>
  <c r="N117" i="81"/>
  <c r="N118" i="81"/>
  <c r="N119" i="81"/>
  <c r="N120" i="81"/>
  <c r="N121" i="81"/>
  <c r="N122" i="81"/>
  <c r="N123" i="81"/>
  <c r="N124" i="81"/>
  <c r="N125" i="81"/>
  <c r="N126" i="81"/>
  <c r="N127" i="81"/>
  <c r="N128" i="81"/>
  <c r="N129" i="81"/>
  <c r="N130" i="81"/>
  <c r="N131" i="81"/>
  <c r="N132" i="81"/>
  <c r="N133" i="81"/>
  <c r="N134" i="81"/>
  <c r="N135" i="81"/>
  <c r="N136" i="81"/>
  <c r="N137" i="81"/>
  <c r="N138" i="81"/>
  <c r="N139" i="81"/>
  <c r="N140" i="81"/>
  <c r="N141" i="81"/>
  <c r="N142" i="81"/>
  <c r="N143" i="81"/>
  <c r="N144" i="81"/>
  <c r="N145" i="81"/>
  <c r="N146" i="81"/>
  <c r="N147" i="81"/>
  <c r="N148" i="81"/>
  <c r="N149" i="81"/>
  <c r="N150" i="81"/>
  <c r="N151" i="81"/>
  <c r="N152" i="81"/>
  <c r="N153" i="81"/>
  <c r="N154" i="81"/>
  <c r="N155" i="81"/>
  <c r="N156" i="81"/>
  <c r="N157" i="81"/>
  <c r="N158" i="81"/>
  <c r="N159" i="81"/>
  <c r="N160" i="81"/>
  <c r="N161" i="81"/>
  <c r="N162" i="81"/>
  <c r="N163" i="81"/>
  <c r="N164" i="81"/>
  <c r="N165" i="81"/>
  <c r="N166" i="81"/>
  <c r="N167" i="81"/>
  <c r="N168" i="81"/>
  <c r="N169" i="81"/>
  <c r="N170" i="81"/>
  <c r="N171" i="81"/>
  <c r="N172" i="81"/>
  <c r="N173" i="81"/>
  <c r="N174" i="81"/>
  <c r="N175" i="81"/>
  <c r="N176" i="81"/>
  <c r="N177" i="81"/>
  <c r="N178" i="81"/>
  <c r="N179" i="81"/>
  <c r="N180" i="81"/>
  <c r="N181" i="81"/>
  <c r="N182" i="81"/>
  <c r="N183" i="81"/>
  <c r="N184" i="81"/>
  <c r="N185" i="81"/>
  <c r="N186" i="81"/>
  <c r="N187" i="81"/>
  <c r="N188" i="81"/>
  <c r="N189" i="81"/>
  <c r="N190" i="81"/>
  <c r="N191" i="81"/>
  <c r="N192" i="81"/>
  <c r="N193" i="81"/>
  <c r="N194" i="81"/>
  <c r="N195" i="81"/>
  <c r="N196" i="81"/>
  <c r="N197" i="81"/>
  <c r="N198" i="81"/>
  <c r="N199" i="81"/>
  <c r="N200" i="81"/>
  <c r="N201" i="81"/>
  <c r="N202" i="81"/>
  <c r="N203" i="81"/>
  <c r="N204" i="81"/>
  <c r="N205" i="81"/>
  <c r="N206" i="81"/>
  <c r="N207" i="81"/>
  <c r="N208" i="81"/>
  <c r="N209" i="81"/>
  <c r="N210" i="81"/>
  <c r="N211" i="81"/>
  <c r="N212" i="81"/>
  <c r="N213" i="81"/>
  <c r="N214" i="81"/>
  <c r="N215" i="81"/>
  <c r="N216" i="81"/>
  <c r="N217" i="81"/>
  <c r="N218" i="81"/>
  <c r="N219" i="81"/>
  <c r="N220" i="81"/>
  <c r="N221" i="81"/>
  <c r="N222" i="81"/>
  <c r="N223" i="81"/>
  <c r="N224" i="81"/>
  <c r="N225" i="81"/>
  <c r="N226" i="81"/>
  <c r="N227" i="81"/>
  <c r="N228" i="81"/>
  <c r="N229" i="81"/>
  <c r="N230" i="81"/>
  <c r="N231" i="81"/>
  <c r="N232" i="81"/>
  <c r="N233" i="81"/>
  <c r="N234" i="81"/>
  <c r="N235" i="81"/>
  <c r="N236" i="81"/>
  <c r="N237" i="81"/>
  <c r="N238" i="81"/>
  <c r="N239" i="81"/>
  <c r="N240" i="81"/>
  <c r="N241" i="81"/>
  <c r="N242" i="81"/>
  <c r="N243" i="81"/>
  <c r="N244" i="81"/>
  <c r="N245" i="81"/>
  <c r="N246" i="81"/>
  <c r="N247" i="81"/>
  <c r="N248" i="81"/>
  <c r="N249" i="81"/>
  <c r="N250" i="81"/>
  <c r="N251" i="81"/>
  <c r="N252" i="81"/>
  <c r="N253" i="81"/>
  <c r="N254" i="81"/>
  <c r="N255" i="81"/>
  <c r="N256" i="81"/>
  <c r="N257" i="81"/>
  <c r="N258" i="81"/>
  <c r="N259" i="81"/>
  <c r="N260" i="81"/>
  <c r="N261" i="81"/>
  <c r="N262" i="81"/>
  <c r="N263" i="81"/>
  <c r="N264" i="81"/>
  <c r="N265" i="81"/>
  <c r="N266" i="81"/>
  <c r="N267" i="81"/>
  <c r="N268" i="81"/>
  <c r="N269" i="81"/>
  <c r="N270" i="81"/>
  <c r="N271" i="81"/>
  <c r="N272" i="81"/>
  <c r="N273" i="81"/>
  <c r="N274" i="81"/>
  <c r="N275" i="81"/>
  <c r="N276" i="81"/>
  <c r="N277" i="81"/>
  <c r="N278" i="81"/>
  <c r="N279" i="81"/>
  <c r="N280" i="81"/>
  <c r="N281" i="81"/>
  <c r="N282" i="81"/>
  <c r="N283" i="81"/>
  <c r="N284" i="81"/>
  <c r="N285" i="81"/>
  <c r="N286" i="81"/>
  <c r="N287" i="81"/>
  <c r="N288" i="81"/>
  <c r="N289" i="81"/>
  <c r="N290" i="81"/>
  <c r="N291" i="81"/>
  <c r="N292" i="81"/>
  <c r="N293" i="81"/>
  <c r="N294" i="81"/>
  <c r="N295" i="81"/>
  <c r="N296" i="81"/>
  <c r="N297" i="81"/>
  <c r="N298" i="81"/>
  <c r="N299" i="81"/>
  <c r="N300" i="81"/>
  <c r="N301" i="81"/>
  <c r="N302" i="81"/>
  <c r="N303" i="81"/>
  <c r="N304" i="81"/>
  <c r="N305" i="81"/>
  <c r="N306" i="81"/>
  <c r="N307" i="81"/>
  <c r="N308" i="81"/>
  <c r="N309" i="81"/>
  <c r="N310" i="81"/>
  <c r="N311" i="81"/>
  <c r="N312" i="81"/>
  <c r="N313" i="81"/>
  <c r="N314" i="81"/>
  <c r="N315" i="81"/>
  <c r="N316" i="81"/>
  <c r="N317" i="81"/>
  <c r="N318" i="81"/>
  <c r="N319" i="81"/>
  <c r="N320" i="81"/>
  <c r="N321" i="81"/>
  <c r="N322" i="81"/>
  <c r="N323" i="81"/>
  <c r="N324" i="81"/>
  <c r="N325" i="81"/>
  <c r="N326" i="81"/>
  <c r="N327" i="81"/>
  <c r="N328" i="81"/>
  <c r="N329" i="81"/>
  <c r="N330" i="81"/>
  <c r="N331" i="81"/>
  <c r="N332" i="81"/>
  <c r="N333" i="81"/>
  <c r="N334" i="81"/>
  <c r="N335" i="81"/>
  <c r="N336" i="81"/>
  <c r="N337" i="81"/>
  <c r="N338" i="81"/>
  <c r="N339" i="81"/>
  <c r="N340" i="81"/>
  <c r="N341" i="81"/>
  <c r="N342" i="81"/>
  <c r="N343" i="81"/>
  <c r="N344" i="81"/>
  <c r="N345" i="81"/>
  <c r="N346" i="81"/>
  <c r="N347" i="81"/>
  <c r="N348" i="81"/>
  <c r="N349" i="81"/>
  <c r="N350" i="81"/>
  <c r="N351" i="81"/>
  <c r="N352" i="81"/>
  <c r="N353" i="81"/>
  <c r="N354" i="81"/>
  <c r="N355" i="81"/>
  <c r="N356" i="81"/>
  <c r="N357" i="81"/>
  <c r="N358" i="81"/>
  <c r="N359" i="81"/>
  <c r="N360" i="81"/>
  <c r="N361" i="81"/>
  <c r="N362" i="81"/>
  <c r="N363" i="81"/>
  <c r="N364" i="81"/>
  <c r="N365" i="81"/>
  <c r="N366" i="81"/>
  <c r="N367" i="81"/>
  <c r="N368" i="81"/>
  <c r="N369" i="81"/>
  <c r="N370" i="81"/>
  <c r="N371" i="81"/>
  <c r="N372" i="81"/>
  <c r="N373" i="81"/>
  <c r="N374" i="81"/>
  <c r="N375" i="81"/>
  <c r="N376" i="81"/>
  <c r="N377" i="81"/>
  <c r="N378" i="81"/>
  <c r="N379" i="81"/>
  <c r="N380" i="81"/>
  <c r="N381" i="81"/>
  <c r="N382" i="81"/>
  <c r="N383" i="81"/>
  <c r="N384" i="81"/>
  <c r="N385" i="81"/>
  <c r="N386" i="81"/>
  <c r="N387" i="81"/>
  <c r="N388" i="81"/>
  <c r="N389" i="81"/>
  <c r="N390" i="81"/>
  <c r="N391" i="81"/>
  <c r="N392" i="81"/>
  <c r="N393" i="81"/>
  <c r="N394" i="81"/>
  <c r="N395" i="81"/>
  <c r="N396" i="81"/>
  <c r="N397" i="81"/>
  <c r="N398" i="81"/>
  <c r="N399" i="81"/>
  <c r="N400" i="81"/>
  <c r="N401" i="81"/>
  <c r="N402" i="81"/>
  <c r="N403" i="81"/>
  <c r="N404" i="81"/>
  <c r="N405" i="81"/>
  <c r="N406" i="81"/>
  <c r="N407" i="81"/>
  <c r="N408" i="81"/>
  <c r="N409" i="81"/>
  <c r="N410" i="81"/>
  <c r="N411" i="81"/>
  <c r="N412" i="81"/>
  <c r="N413" i="81"/>
  <c r="N414" i="81"/>
  <c r="N415" i="81"/>
  <c r="N416" i="81"/>
  <c r="N417" i="81"/>
  <c r="N418" i="81"/>
  <c r="N419" i="81"/>
  <c r="N420" i="81"/>
  <c r="N421" i="81"/>
  <c r="N422" i="81"/>
  <c r="N423" i="81"/>
  <c r="N424" i="81"/>
  <c r="N425" i="81"/>
  <c r="N426" i="81"/>
  <c r="N427" i="81"/>
  <c r="N428" i="81"/>
  <c r="N429" i="81"/>
  <c r="N430" i="81"/>
  <c r="N431" i="81"/>
  <c r="N432" i="81"/>
  <c r="N433" i="81"/>
  <c r="N434" i="81"/>
  <c r="N435" i="81"/>
  <c r="N436" i="81"/>
  <c r="N437" i="81"/>
  <c r="N438" i="81"/>
  <c r="N439" i="81"/>
  <c r="N440" i="81"/>
  <c r="N441" i="81"/>
  <c r="N442" i="81"/>
  <c r="N443" i="81"/>
  <c r="N444" i="81"/>
  <c r="N445" i="81"/>
  <c r="N446" i="81"/>
  <c r="N447" i="81"/>
  <c r="N448" i="81"/>
  <c r="N449" i="81"/>
  <c r="N450" i="81"/>
  <c r="N451" i="81"/>
  <c r="N452" i="81"/>
  <c r="N3" i="81"/>
  <c r="O452" i="81"/>
  <c r="AM24" i="73" l="1"/>
  <c r="H6" i="78" s="1"/>
  <c r="AX408" i="84"/>
  <c r="AT408" i="84"/>
  <c r="AX404" i="84"/>
  <c r="AT404" i="84"/>
  <c r="AX400" i="84"/>
  <c r="AT400" i="84"/>
  <c r="AX396" i="84"/>
  <c r="AT396" i="84"/>
  <c r="AX392" i="84"/>
  <c r="AT392" i="84"/>
  <c r="AX388" i="84"/>
  <c r="AT388" i="84"/>
  <c r="AX384" i="84"/>
  <c r="AT384" i="84"/>
  <c r="AX380" i="84"/>
  <c r="AT380" i="84"/>
  <c r="AX376" i="84"/>
  <c r="AT376" i="84"/>
  <c r="AX372" i="84"/>
  <c r="AT372" i="84"/>
  <c r="AX368" i="84"/>
  <c r="AT368" i="84"/>
  <c r="AX364" i="84"/>
  <c r="AT364" i="84"/>
  <c r="AX360" i="84"/>
  <c r="AT360" i="84"/>
  <c r="AX356" i="84"/>
  <c r="AT356" i="84"/>
  <c r="AX352" i="84"/>
  <c r="AT352" i="84"/>
  <c r="AX348" i="84"/>
  <c r="AT348" i="84"/>
  <c r="AX344" i="84"/>
  <c r="AT344" i="84"/>
  <c r="AX340" i="84"/>
  <c r="AT340" i="84"/>
  <c r="AX336" i="84"/>
  <c r="AT336" i="84"/>
  <c r="AX332" i="84"/>
  <c r="AT332" i="84"/>
  <c r="AX328" i="84"/>
  <c r="AT328" i="84"/>
  <c r="AX324" i="84"/>
  <c r="AT324" i="84"/>
  <c r="AX320" i="84"/>
  <c r="AT320" i="84"/>
  <c r="AX316" i="84"/>
  <c r="AT316" i="84"/>
  <c r="AX312" i="84"/>
  <c r="AT312" i="84"/>
  <c r="AX308" i="84"/>
  <c r="AT308" i="84"/>
  <c r="AX304" i="84"/>
  <c r="AT304" i="84"/>
  <c r="AX300" i="84"/>
  <c r="AT300" i="84"/>
  <c r="AX296" i="84"/>
  <c r="AT296" i="84"/>
  <c r="AX292" i="84"/>
  <c r="AT292" i="84"/>
  <c r="AX288" i="84"/>
  <c r="AT288" i="84"/>
  <c r="AX284" i="84"/>
  <c r="AT284" i="84"/>
  <c r="AX280" i="84"/>
  <c r="AT280" i="84"/>
  <c r="AX276" i="84"/>
  <c r="AT276" i="84"/>
  <c r="AX272" i="84"/>
  <c r="AT272" i="84"/>
  <c r="AX268" i="84"/>
  <c r="AT268" i="84"/>
  <c r="AX264" i="84"/>
  <c r="AT264" i="84"/>
  <c r="AX260" i="84"/>
  <c r="AT260" i="84"/>
  <c r="AX256" i="84"/>
  <c r="AT256" i="84"/>
  <c r="AX252" i="84"/>
  <c r="AT252" i="84"/>
  <c r="AX248" i="84"/>
  <c r="AT248" i="84"/>
  <c r="AX244" i="84"/>
  <c r="AT244" i="84"/>
  <c r="AX240" i="84"/>
  <c r="AT240" i="84"/>
  <c r="AX236" i="84"/>
  <c r="AT236" i="84"/>
  <c r="AX232" i="84"/>
  <c r="AT232" i="84"/>
  <c r="AX228" i="84"/>
  <c r="AT228" i="84"/>
  <c r="AX224" i="84"/>
  <c r="AT224" i="84"/>
  <c r="AX220" i="84"/>
  <c r="AT220" i="84"/>
  <c r="AX216" i="84"/>
  <c r="AT216" i="84"/>
  <c r="AX212" i="84"/>
  <c r="AT212" i="84"/>
  <c r="AX208" i="84"/>
  <c r="AT208" i="84"/>
  <c r="AX204" i="84"/>
  <c r="AT204" i="84"/>
  <c r="AX200" i="84"/>
  <c r="AT200" i="84"/>
  <c r="AX196" i="84"/>
  <c r="AT196" i="84"/>
  <c r="AX192" i="84"/>
  <c r="AT192" i="84"/>
  <c r="AX188" i="84"/>
  <c r="AT188" i="84"/>
  <c r="AX184" i="84"/>
  <c r="AT184" i="84"/>
  <c r="AX180" i="84"/>
  <c r="AT180" i="84"/>
  <c r="AX176" i="84"/>
  <c r="AT176" i="84"/>
  <c r="AX172" i="84"/>
  <c r="AT172" i="84"/>
  <c r="AX168" i="84"/>
  <c r="AT168" i="84"/>
  <c r="AX164" i="84"/>
  <c r="AT164" i="84"/>
  <c r="AX160" i="84"/>
  <c r="AT160" i="84"/>
  <c r="AX156" i="84"/>
  <c r="AT156" i="84"/>
  <c r="AX152" i="84"/>
  <c r="AT152" i="84"/>
  <c r="AX148" i="84"/>
  <c r="AT148" i="84"/>
  <c r="AX144" i="84"/>
  <c r="AT144" i="84"/>
  <c r="AX140" i="84"/>
  <c r="AT140" i="84"/>
  <c r="AX136" i="84"/>
  <c r="AT136" i="84"/>
  <c r="AX132" i="84"/>
  <c r="AT132" i="84"/>
  <c r="AX128" i="84"/>
  <c r="AT128" i="84"/>
  <c r="AX124" i="84"/>
  <c r="AT124" i="84"/>
  <c r="AX120" i="84"/>
  <c r="AT120" i="84"/>
  <c r="AX116" i="84"/>
  <c r="AT116" i="84"/>
  <c r="AX112" i="84"/>
  <c r="AT112" i="84"/>
  <c r="AX108" i="84"/>
  <c r="AT108" i="84"/>
  <c r="AX104" i="84"/>
  <c r="AT104" i="84"/>
  <c r="AX100" i="84"/>
  <c r="AT100" i="84"/>
  <c r="AX96" i="84"/>
  <c r="AT96" i="84"/>
  <c r="AX92" i="84"/>
  <c r="AT92" i="84"/>
  <c r="AX88" i="84"/>
  <c r="AT88" i="84"/>
  <c r="AX84" i="84"/>
  <c r="AT84" i="84"/>
  <c r="AX80" i="84"/>
  <c r="AT80" i="84"/>
  <c r="AX76" i="84"/>
  <c r="AT76" i="84"/>
  <c r="AX72" i="84"/>
  <c r="AT72" i="84"/>
  <c r="AX68" i="84"/>
  <c r="AT68" i="84"/>
  <c r="AX64" i="84"/>
  <c r="AT64" i="84"/>
  <c r="AX60" i="84"/>
  <c r="AT60" i="84"/>
  <c r="AX56" i="84"/>
  <c r="AT56" i="84"/>
  <c r="AX52" i="84"/>
  <c r="AT52" i="84"/>
  <c r="AX48" i="84"/>
  <c r="AT48" i="84"/>
  <c r="AX44" i="84"/>
  <c r="AT44" i="84"/>
  <c r="AX40" i="84"/>
  <c r="AT40" i="84"/>
  <c r="AX36" i="84"/>
  <c r="AT36" i="84"/>
  <c r="AX32" i="84"/>
  <c r="AT32" i="84"/>
  <c r="AX28" i="84"/>
  <c r="AT28" i="84"/>
  <c r="AX24" i="84"/>
  <c r="AT24" i="84"/>
  <c r="AX20" i="84"/>
  <c r="AT20" i="84"/>
  <c r="AX16" i="84"/>
  <c r="AT16" i="84"/>
  <c r="AX12" i="84"/>
  <c r="AT12" i="84"/>
  <c r="BA59" i="88"/>
  <c r="BA49" i="88"/>
  <c r="AI65" i="88" s="1"/>
  <c r="AM88" i="88" s="1"/>
  <c r="BA46" i="88"/>
  <c r="BA43" i="88"/>
  <c r="Z40" i="73"/>
  <c r="Z41" i="73"/>
  <c r="Z42" i="73"/>
  <c r="Z43" i="73"/>
  <c r="Z44" i="73"/>
  <c r="Z45" i="73"/>
  <c r="Z46" i="73"/>
  <c r="Z47" i="73"/>
  <c r="Z48" i="73"/>
  <c r="Z49" i="73"/>
  <c r="Z50" i="73"/>
  <c r="Z51" i="73"/>
  <c r="Z52" i="73"/>
  <c r="Z53" i="73"/>
  <c r="Z54" i="73"/>
  <c r="Z55" i="73"/>
  <c r="Z56" i="73"/>
  <c r="Z57" i="73"/>
  <c r="Z58" i="73"/>
  <c r="Z59" i="73"/>
  <c r="Z60" i="73"/>
  <c r="Z61" i="73"/>
  <c r="Z62" i="73"/>
  <c r="Z63" i="73"/>
  <c r="Z64" i="73"/>
  <c r="Z65" i="73"/>
  <c r="Z66" i="73"/>
  <c r="Z67" i="73"/>
  <c r="Z68" i="73"/>
  <c r="Z69" i="73"/>
  <c r="Z70" i="73"/>
  <c r="Z71" i="73"/>
  <c r="Z72" i="73"/>
  <c r="Z73" i="73"/>
  <c r="Z74" i="73"/>
  <c r="Z75" i="73"/>
  <c r="Z76" i="73"/>
  <c r="Z77" i="73"/>
  <c r="Z78" i="73"/>
  <c r="Z79" i="73"/>
  <c r="Z80" i="73"/>
  <c r="Z81" i="73"/>
  <c r="Z82" i="73"/>
  <c r="Z83" i="73"/>
  <c r="Z84" i="73"/>
  <c r="Z85" i="73"/>
  <c r="Z86" i="73"/>
  <c r="Z87" i="73"/>
  <c r="Z88" i="73"/>
  <c r="Z89" i="73"/>
  <c r="Z90" i="73"/>
  <c r="Z91" i="73"/>
  <c r="Z92" i="73"/>
  <c r="Z93" i="73"/>
  <c r="Z94" i="73"/>
  <c r="Z95" i="73"/>
  <c r="Z96" i="73"/>
  <c r="Z97" i="73"/>
  <c r="Z98" i="73"/>
  <c r="Z99" i="73"/>
  <c r="Z100" i="73"/>
  <c r="Z101" i="73"/>
  <c r="Z102" i="73"/>
  <c r="Z103" i="73"/>
  <c r="Z104" i="73"/>
  <c r="Z105" i="73"/>
  <c r="Z106" i="73"/>
  <c r="Z107" i="73"/>
  <c r="Z108" i="73"/>
  <c r="Z109" i="73"/>
  <c r="Z110" i="73"/>
  <c r="Z111" i="73"/>
  <c r="Z112" i="73"/>
  <c r="Z113" i="73"/>
  <c r="Z114" i="73"/>
  <c r="Z115" i="73"/>
  <c r="Z116" i="73"/>
  <c r="Z117" i="73"/>
  <c r="Z118" i="73"/>
  <c r="Z119" i="73"/>
  <c r="Z120" i="73"/>
  <c r="Z121" i="73"/>
  <c r="Z122" i="73"/>
  <c r="Z123" i="73"/>
  <c r="Z124" i="73"/>
  <c r="Z125" i="73"/>
  <c r="Z126" i="73"/>
  <c r="Z127" i="73"/>
  <c r="Z128" i="73"/>
  <c r="Z129" i="73"/>
  <c r="Z130" i="73"/>
  <c r="Z131" i="73"/>
  <c r="Z132" i="73"/>
  <c r="Z133" i="73"/>
  <c r="Z134" i="73"/>
  <c r="Z135" i="73"/>
  <c r="Z136" i="73"/>
  <c r="Z137" i="73"/>
  <c r="Z138" i="73"/>
  <c r="Z139" i="73"/>
  <c r="AA125" i="88"/>
  <c r="T125" i="88"/>
  <c r="AH11" i="79"/>
  <c r="U40" i="88"/>
  <c r="AQ16" i="84"/>
  <c r="AQ20" i="84"/>
  <c r="AG20" i="84" s="1"/>
  <c r="AQ24" i="84"/>
  <c r="AG24" i="84" s="1"/>
  <c r="AQ28" i="84"/>
  <c r="AQ32" i="84"/>
  <c r="AG32" i="84" s="1"/>
  <c r="AQ36" i="84"/>
  <c r="AQ40" i="84"/>
  <c r="AG40" i="84" s="1"/>
  <c r="AQ44" i="84"/>
  <c r="AQ48" i="84"/>
  <c r="AQ52" i="84"/>
  <c r="AG52" i="84" s="1"/>
  <c r="AQ56" i="84"/>
  <c r="AQ60" i="84"/>
  <c r="AG60" i="84" s="1"/>
  <c r="AQ64" i="84"/>
  <c r="AQ68" i="84"/>
  <c r="AQ72" i="84"/>
  <c r="AQ76" i="84"/>
  <c r="AG76" i="84" s="1"/>
  <c r="AQ80" i="84"/>
  <c r="AQ84" i="84"/>
  <c r="AG84" i="84" s="1"/>
  <c r="AQ88" i="84"/>
  <c r="AG88" i="84" s="1"/>
  <c r="AQ92" i="84"/>
  <c r="AG92" i="84" s="1"/>
  <c r="AQ96" i="84"/>
  <c r="AG96" i="84" s="1"/>
  <c r="AQ100" i="84"/>
  <c r="AG100" i="84" s="1"/>
  <c r="AQ104" i="84"/>
  <c r="AG104" i="84" s="1"/>
  <c r="AQ108" i="84"/>
  <c r="AG108" i="84" s="1"/>
  <c r="AQ112" i="84"/>
  <c r="AG112" i="84" s="1"/>
  <c r="AQ116" i="84"/>
  <c r="AG116" i="84" s="1"/>
  <c r="AQ120" i="84"/>
  <c r="AG120" i="84" s="1"/>
  <c r="AQ124" i="84"/>
  <c r="AG124" i="84" s="1"/>
  <c r="AQ128" i="84"/>
  <c r="AG128" i="84" s="1"/>
  <c r="AQ132" i="84"/>
  <c r="AG132" i="84" s="1"/>
  <c r="AQ136" i="84"/>
  <c r="AG136" i="84" s="1"/>
  <c r="AQ140" i="84"/>
  <c r="AG140" i="84" s="1"/>
  <c r="AQ144" i="84"/>
  <c r="AG144" i="84" s="1"/>
  <c r="AQ148" i="84"/>
  <c r="AG148" i="84" s="1"/>
  <c r="AQ152" i="84"/>
  <c r="AG152" i="84" s="1"/>
  <c r="AQ156" i="84"/>
  <c r="AG156" i="84" s="1"/>
  <c r="AQ160" i="84"/>
  <c r="AG160" i="84" s="1"/>
  <c r="AQ164" i="84"/>
  <c r="AG164" i="84" s="1"/>
  <c r="AQ168" i="84"/>
  <c r="AG168" i="84" s="1"/>
  <c r="AQ172" i="84"/>
  <c r="AG172" i="84" s="1"/>
  <c r="AQ176" i="84"/>
  <c r="AG176" i="84" s="1"/>
  <c r="AQ180" i="84"/>
  <c r="AG180" i="84" s="1"/>
  <c r="AQ184" i="84"/>
  <c r="AG184" i="84" s="1"/>
  <c r="AQ188" i="84"/>
  <c r="AG188" i="84" s="1"/>
  <c r="AQ192" i="84"/>
  <c r="AG192" i="84" s="1"/>
  <c r="AQ196" i="84"/>
  <c r="AG196" i="84" s="1"/>
  <c r="AQ200" i="84"/>
  <c r="AG200" i="84" s="1"/>
  <c r="AR200" i="84" s="1"/>
  <c r="AQ204" i="84"/>
  <c r="AG204" i="84" s="1"/>
  <c r="AR204" i="84" s="1"/>
  <c r="AQ208" i="84"/>
  <c r="AG208" i="84" s="1"/>
  <c r="AR208" i="84" s="1"/>
  <c r="AQ212" i="84"/>
  <c r="AG212" i="84" s="1"/>
  <c r="AR212" i="84" s="1"/>
  <c r="AQ216" i="84"/>
  <c r="AG216" i="84" s="1"/>
  <c r="AR216" i="84" s="1"/>
  <c r="AQ220" i="84"/>
  <c r="AG220" i="84" s="1"/>
  <c r="AR220" i="84" s="1"/>
  <c r="AQ224" i="84"/>
  <c r="AG224" i="84" s="1"/>
  <c r="AR224" i="84" s="1"/>
  <c r="AQ228" i="84"/>
  <c r="AG228" i="84" s="1"/>
  <c r="AR228" i="84" s="1"/>
  <c r="AQ232" i="84"/>
  <c r="AG232" i="84" s="1"/>
  <c r="AR232" i="84" s="1"/>
  <c r="AQ236" i="84"/>
  <c r="AG236" i="84" s="1"/>
  <c r="AR236" i="84" s="1"/>
  <c r="AQ240" i="84"/>
  <c r="AG240" i="84" s="1"/>
  <c r="AR240" i="84" s="1"/>
  <c r="AQ244" i="84"/>
  <c r="AG244" i="84" s="1"/>
  <c r="AR244" i="84" s="1"/>
  <c r="AQ248" i="84"/>
  <c r="AG248" i="84" s="1"/>
  <c r="AR248" i="84" s="1"/>
  <c r="AQ252" i="84"/>
  <c r="AG252" i="84" s="1"/>
  <c r="AR252" i="84" s="1"/>
  <c r="AQ256" i="84"/>
  <c r="AG256" i="84" s="1"/>
  <c r="AR256" i="84" s="1"/>
  <c r="AQ260" i="84"/>
  <c r="AG260" i="84" s="1"/>
  <c r="AR260" i="84" s="1"/>
  <c r="AQ264" i="84"/>
  <c r="AG264" i="84" s="1"/>
  <c r="AR264" i="84" s="1"/>
  <c r="AQ268" i="84"/>
  <c r="AG268" i="84" s="1"/>
  <c r="AR268" i="84" s="1"/>
  <c r="AQ272" i="84"/>
  <c r="AG272" i="84" s="1"/>
  <c r="AR272" i="84" s="1"/>
  <c r="AQ276" i="84"/>
  <c r="AG276" i="84" s="1"/>
  <c r="AR276" i="84" s="1"/>
  <c r="AQ280" i="84"/>
  <c r="AG280" i="84" s="1"/>
  <c r="AR280" i="84" s="1"/>
  <c r="AQ284" i="84"/>
  <c r="AG284" i="84" s="1"/>
  <c r="AR284" i="84" s="1"/>
  <c r="AQ288" i="84"/>
  <c r="AG288" i="84" s="1"/>
  <c r="AR288" i="84" s="1"/>
  <c r="AQ292" i="84"/>
  <c r="AG292" i="84" s="1"/>
  <c r="AR292" i="84" s="1"/>
  <c r="AQ296" i="84"/>
  <c r="AG296" i="84" s="1"/>
  <c r="AR296" i="84" s="1"/>
  <c r="AQ300" i="84"/>
  <c r="AG300" i="84" s="1"/>
  <c r="AR300" i="84" s="1"/>
  <c r="AQ304" i="84"/>
  <c r="AG304" i="84" s="1"/>
  <c r="AR304" i="84" s="1"/>
  <c r="AQ308" i="84"/>
  <c r="AG308" i="84" s="1"/>
  <c r="AR308" i="84" s="1"/>
  <c r="AQ312" i="84"/>
  <c r="AG312" i="84" s="1"/>
  <c r="AR312" i="84" s="1"/>
  <c r="AQ316" i="84"/>
  <c r="AG316" i="84" s="1"/>
  <c r="AR316" i="84" s="1"/>
  <c r="AQ320" i="84"/>
  <c r="AG320" i="84" s="1"/>
  <c r="AR320" i="84" s="1"/>
  <c r="AQ324" i="84"/>
  <c r="AG324" i="84" s="1"/>
  <c r="AR324" i="84" s="1"/>
  <c r="AQ328" i="84"/>
  <c r="AG328" i="84" s="1"/>
  <c r="AR328" i="84" s="1"/>
  <c r="AQ332" i="84"/>
  <c r="AG332" i="84" s="1"/>
  <c r="AR332" i="84" s="1"/>
  <c r="AQ336" i="84"/>
  <c r="AG336" i="84" s="1"/>
  <c r="AR336" i="84" s="1"/>
  <c r="AQ340" i="84"/>
  <c r="AG340" i="84" s="1"/>
  <c r="AR340" i="84" s="1"/>
  <c r="AQ344" i="84"/>
  <c r="AG344" i="84" s="1"/>
  <c r="AR344" i="84" s="1"/>
  <c r="AQ348" i="84"/>
  <c r="AG348" i="84" s="1"/>
  <c r="AR348" i="84" s="1"/>
  <c r="AQ352" i="84"/>
  <c r="AG352" i="84" s="1"/>
  <c r="AR352" i="84" s="1"/>
  <c r="AQ356" i="84"/>
  <c r="AG356" i="84" s="1"/>
  <c r="AR356" i="84" s="1"/>
  <c r="AQ360" i="84"/>
  <c r="AG360" i="84" s="1"/>
  <c r="AR360" i="84" s="1"/>
  <c r="AQ364" i="84"/>
  <c r="AG364" i="84" s="1"/>
  <c r="AR364" i="84" s="1"/>
  <c r="AQ368" i="84"/>
  <c r="AG368" i="84" s="1"/>
  <c r="AR368" i="84" s="1"/>
  <c r="AQ372" i="84"/>
  <c r="AG372" i="84" s="1"/>
  <c r="AR372" i="84" s="1"/>
  <c r="AQ376" i="84"/>
  <c r="AG376" i="84" s="1"/>
  <c r="AR376" i="84" s="1"/>
  <c r="AQ380" i="84"/>
  <c r="AG380" i="84" s="1"/>
  <c r="AR380" i="84" s="1"/>
  <c r="AQ384" i="84"/>
  <c r="AG384" i="84" s="1"/>
  <c r="AR384" i="84" s="1"/>
  <c r="AQ388" i="84"/>
  <c r="AG388" i="84" s="1"/>
  <c r="AR388" i="84" s="1"/>
  <c r="AQ392" i="84"/>
  <c r="AG392" i="84" s="1"/>
  <c r="AR392" i="84" s="1"/>
  <c r="AQ396" i="84"/>
  <c r="AG396" i="84" s="1"/>
  <c r="AR396" i="84" s="1"/>
  <c r="AQ400" i="84"/>
  <c r="AG400" i="84" s="1"/>
  <c r="AR400" i="84" s="1"/>
  <c r="AQ404" i="84"/>
  <c r="AG404" i="84" s="1"/>
  <c r="AR404" i="84" s="1"/>
  <c r="AQ408" i="84"/>
  <c r="AG408" i="84" s="1"/>
  <c r="AR408" i="84" s="1"/>
  <c r="AQ12" i="84"/>
  <c r="D3" i="84"/>
  <c r="BA96" i="88"/>
  <c r="BA88" i="88"/>
  <c r="BA84" i="88"/>
  <c r="BA80" i="88"/>
  <c r="BA76" i="88"/>
  <c r="BA72" i="88"/>
  <c r="AH12" i="79"/>
  <c r="AH13" i="79"/>
  <c r="AH14" i="79"/>
  <c r="AH15" i="79"/>
  <c r="AH16" i="79"/>
  <c r="AH17" i="79"/>
  <c r="AH18" i="79"/>
  <c r="AH19" i="79"/>
  <c r="AH20" i="79"/>
  <c r="AH21" i="79"/>
  <c r="AH22" i="79"/>
  <c r="AH23" i="79"/>
  <c r="AH24" i="79"/>
  <c r="AH25" i="79"/>
  <c r="AH26" i="79"/>
  <c r="AH27" i="79"/>
  <c r="AH28" i="79"/>
  <c r="AH29" i="79"/>
  <c r="AH30" i="79"/>
  <c r="AH31" i="79"/>
  <c r="AH32" i="79"/>
  <c r="AH33" i="79"/>
  <c r="AH34" i="79"/>
  <c r="AH35" i="79"/>
  <c r="AH36" i="79"/>
  <c r="AH37" i="79"/>
  <c r="AH38" i="79"/>
  <c r="AH39" i="79"/>
  <c r="AH40" i="79"/>
  <c r="AH41" i="79"/>
  <c r="AH42" i="79"/>
  <c r="AH43" i="79"/>
  <c r="AH44" i="79"/>
  <c r="AH45" i="79"/>
  <c r="AH46" i="79"/>
  <c r="AH47" i="79"/>
  <c r="AH48" i="79"/>
  <c r="AH49" i="79"/>
  <c r="AH50" i="79"/>
  <c r="AH51" i="79"/>
  <c r="AH52" i="79"/>
  <c r="AH53" i="79"/>
  <c r="AH54" i="79"/>
  <c r="AH55" i="79"/>
  <c r="AH56" i="79"/>
  <c r="AH57" i="79"/>
  <c r="AH58" i="79"/>
  <c r="AH59" i="79"/>
  <c r="AH60" i="79"/>
  <c r="AH61" i="79"/>
  <c r="AH62" i="79"/>
  <c r="AH63" i="79"/>
  <c r="AH64" i="79"/>
  <c r="AH65" i="79"/>
  <c r="AH66" i="79"/>
  <c r="AH67" i="79"/>
  <c r="AH68" i="79"/>
  <c r="AH69" i="79"/>
  <c r="AH70" i="79"/>
  <c r="AH71" i="79"/>
  <c r="AH72" i="79"/>
  <c r="AH73" i="79"/>
  <c r="AH74" i="79"/>
  <c r="AH75" i="79"/>
  <c r="AH76" i="79"/>
  <c r="AH77" i="79"/>
  <c r="AH78" i="79"/>
  <c r="AH79" i="79"/>
  <c r="AH80" i="79"/>
  <c r="AH81" i="79"/>
  <c r="AH82" i="79"/>
  <c r="AH83" i="79"/>
  <c r="AH84" i="79"/>
  <c r="AH85" i="79"/>
  <c r="AH86" i="79"/>
  <c r="AH87" i="79"/>
  <c r="AH88" i="79"/>
  <c r="AH89" i="79"/>
  <c r="AH90" i="79"/>
  <c r="AH91" i="79"/>
  <c r="AH92" i="79"/>
  <c r="AH93" i="79"/>
  <c r="AH94" i="79"/>
  <c r="AH95" i="79"/>
  <c r="AH96" i="79"/>
  <c r="AH97" i="79"/>
  <c r="AH98" i="79"/>
  <c r="AH99" i="79"/>
  <c r="AH100" i="79"/>
  <c r="AH101" i="79"/>
  <c r="AH102" i="79"/>
  <c r="AH103" i="79"/>
  <c r="AH104" i="79"/>
  <c r="AH105" i="79"/>
  <c r="AH106" i="79"/>
  <c r="AH107" i="79"/>
  <c r="AH108" i="79"/>
  <c r="AH109" i="79"/>
  <c r="AH110" i="79"/>
  <c r="AJ58" i="73" l="1"/>
  <c r="AJ52" i="73"/>
  <c r="AJ73" i="73"/>
  <c r="AJ42" i="73"/>
  <c r="AJ43" i="73"/>
  <c r="AJ44" i="73"/>
  <c r="AJ45" i="73"/>
  <c r="AJ50" i="73"/>
  <c r="AJ53" i="73"/>
  <c r="AJ61" i="73"/>
  <c r="AJ54" i="73"/>
  <c r="AJ70" i="73"/>
  <c r="AJ55" i="73"/>
  <c r="AJ71" i="73"/>
  <c r="AJ56" i="73"/>
  <c r="AJ72" i="73"/>
  <c r="AJ57" i="73"/>
  <c r="AJ41" i="73"/>
  <c r="AJ51" i="73"/>
  <c r="AJ59" i="73"/>
  <c r="AJ60" i="73"/>
  <c r="AJ66" i="73"/>
  <c r="AJ67" i="73"/>
  <c r="AJ68" i="73"/>
  <c r="AJ69" i="73"/>
  <c r="AJ46" i="73"/>
  <c r="AJ62" i="73"/>
  <c r="AJ47" i="73"/>
  <c r="AJ63" i="73"/>
  <c r="AJ48" i="73"/>
  <c r="AJ64" i="73"/>
  <c r="AJ49" i="73"/>
  <c r="AJ65" i="73"/>
  <c r="AR180" i="84"/>
  <c r="AR148" i="84"/>
  <c r="AR116" i="84"/>
  <c r="AR84" i="84"/>
  <c r="AR52" i="84"/>
  <c r="AR20" i="84"/>
  <c r="AR140" i="84"/>
  <c r="AR76" i="84"/>
  <c r="AR196" i="84"/>
  <c r="AR164" i="84"/>
  <c r="AR132" i="84"/>
  <c r="AR100" i="84"/>
  <c r="AR192" i="84"/>
  <c r="AR160" i="84"/>
  <c r="AR128" i="84"/>
  <c r="AR96" i="84"/>
  <c r="AR32" i="84"/>
  <c r="AR108" i="84"/>
  <c r="AR188" i="84"/>
  <c r="AR172" i="84"/>
  <c r="AR184" i="84"/>
  <c r="AR152" i="84"/>
  <c r="AR120" i="84"/>
  <c r="AR88" i="84"/>
  <c r="AR24" i="84"/>
  <c r="AK102" i="88"/>
  <c r="BJ6" i="90" s="1"/>
  <c r="AL9" i="84"/>
  <c r="AJ9" i="84"/>
  <c r="AR112" i="84"/>
  <c r="AR144" i="84"/>
  <c r="AR176" i="84"/>
  <c r="AR60" i="84"/>
  <c r="AR92" i="84"/>
  <c r="AR124" i="84"/>
  <c r="AR156" i="84"/>
  <c r="AR40" i="84"/>
  <c r="AR104" i="84"/>
  <c r="AR136" i="84"/>
  <c r="AR168" i="84"/>
  <c r="P1" i="79"/>
  <c r="AK1" i="84"/>
  <c r="AF1" i="88"/>
  <c r="AP9" i="84" l="1"/>
  <c r="X6" i="90"/>
  <c r="AH2" i="79"/>
  <c r="A2" i="79" s="1"/>
  <c r="AO2" i="84"/>
  <c r="A2" i="84" s="1"/>
  <c r="BA2" i="88"/>
  <c r="A4" i="88" s="1"/>
  <c r="M188" i="84"/>
  <c r="M176" i="84"/>
  <c r="M180" i="84"/>
  <c r="M184" i="84"/>
  <c r="M192" i="84"/>
  <c r="M196" i="84"/>
  <c r="M200" i="84"/>
  <c r="M204" i="84"/>
  <c r="M208" i="84"/>
  <c r="M212" i="84"/>
  <c r="M216" i="84"/>
  <c r="M220" i="84"/>
  <c r="M224" i="84"/>
  <c r="M228" i="84"/>
  <c r="M232" i="84"/>
  <c r="M236" i="84"/>
  <c r="M240" i="84"/>
  <c r="M244" i="84"/>
  <c r="M248" i="84"/>
  <c r="M252" i="84"/>
  <c r="M256" i="84"/>
  <c r="M260" i="84"/>
  <c r="M264" i="84"/>
  <c r="M268" i="84"/>
  <c r="M272" i="84"/>
  <c r="M276" i="84"/>
  <c r="M280" i="84"/>
  <c r="M284" i="84"/>
  <c r="M288" i="84"/>
  <c r="M292" i="84"/>
  <c r="M296" i="84"/>
  <c r="M300" i="84"/>
  <c r="M304" i="84"/>
  <c r="M308" i="84"/>
  <c r="M312" i="84"/>
  <c r="M316" i="84"/>
  <c r="M320" i="84"/>
  <c r="M324" i="84"/>
  <c r="M328" i="84"/>
  <c r="M332" i="84"/>
  <c r="M336" i="84"/>
  <c r="M340" i="84"/>
  <c r="M344" i="84"/>
  <c r="M348" i="84"/>
  <c r="M352" i="84"/>
  <c r="M356" i="84"/>
  <c r="M360" i="84"/>
  <c r="M364" i="84"/>
  <c r="M368" i="84"/>
  <c r="M372" i="84"/>
  <c r="M376" i="84"/>
  <c r="M380" i="84"/>
  <c r="M384" i="84"/>
  <c r="M388" i="84"/>
  <c r="M392" i="84"/>
  <c r="M396" i="84"/>
  <c r="M400" i="84"/>
  <c r="M404" i="84"/>
  <c r="M408" i="84"/>
  <c r="G11" i="79"/>
  <c r="M44" i="84" l="1"/>
  <c r="M76" i="84"/>
  <c r="M108" i="84"/>
  <c r="M140" i="84"/>
  <c r="M172" i="84"/>
  <c r="M128" i="84"/>
  <c r="M16" i="84"/>
  <c r="M48" i="84"/>
  <c r="M80" i="84"/>
  <c r="M112" i="84"/>
  <c r="M144" i="84"/>
  <c r="M160" i="84"/>
  <c r="M20" i="84"/>
  <c r="M52" i="84"/>
  <c r="M84" i="84"/>
  <c r="M116" i="84"/>
  <c r="M148" i="84"/>
  <c r="M96" i="84"/>
  <c r="M24" i="84"/>
  <c r="M56" i="84"/>
  <c r="M88" i="84"/>
  <c r="M120" i="84"/>
  <c r="M152" i="84"/>
  <c r="M64" i="84"/>
  <c r="M28" i="84"/>
  <c r="M60" i="84"/>
  <c r="M92" i="84"/>
  <c r="M124" i="84"/>
  <c r="M156" i="84"/>
  <c r="M32" i="84"/>
  <c r="M36" i="84"/>
  <c r="M68" i="84"/>
  <c r="M100" i="84"/>
  <c r="M132" i="84"/>
  <c r="M164" i="84"/>
  <c r="M40" i="84"/>
  <c r="M72" i="84"/>
  <c r="M104" i="84"/>
  <c r="M136" i="84"/>
  <c r="M168" i="84"/>
  <c r="M12" i="84"/>
  <c r="I55" i="79"/>
  <c r="I56" i="79"/>
  <c r="I57" i="79"/>
  <c r="I58" i="79"/>
  <c r="I59" i="79"/>
  <c r="I60" i="79"/>
  <c r="I61" i="79"/>
  <c r="I62" i="79"/>
  <c r="I63" i="79"/>
  <c r="I64" i="79"/>
  <c r="I65" i="79"/>
  <c r="I66" i="79"/>
  <c r="I67" i="79"/>
  <c r="I68" i="79"/>
  <c r="I69" i="79"/>
  <c r="I70" i="79"/>
  <c r="I71" i="79"/>
  <c r="I72" i="79"/>
  <c r="I73" i="79"/>
  <c r="I74" i="79"/>
  <c r="I75" i="79"/>
  <c r="I76" i="79"/>
  <c r="I77" i="79"/>
  <c r="I78" i="79"/>
  <c r="I79" i="79"/>
  <c r="I80" i="79"/>
  <c r="I81" i="79"/>
  <c r="I82" i="79"/>
  <c r="I83" i="79"/>
  <c r="I84" i="79"/>
  <c r="I85" i="79"/>
  <c r="I86" i="79"/>
  <c r="I87" i="79"/>
  <c r="I88" i="79"/>
  <c r="I89" i="79"/>
  <c r="I90" i="79"/>
  <c r="I91" i="79"/>
  <c r="I92" i="79"/>
  <c r="I93" i="79"/>
  <c r="I94" i="79"/>
  <c r="I95" i="79"/>
  <c r="I96" i="79"/>
  <c r="I97" i="79"/>
  <c r="I98" i="79"/>
  <c r="I99" i="79"/>
  <c r="I100" i="79"/>
  <c r="I101" i="79"/>
  <c r="I102" i="79"/>
  <c r="I103" i="79"/>
  <c r="I104" i="79"/>
  <c r="I105" i="79"/>
  <c r="I106" i="79"/>
  <c r="I107" i="79"/>
  <c r="I108" i="79"/>
  <c r="I109" i="79"/>
  <c r="I110" i="79"/>
  <c r="H57" i="79"/>
  <c r="AB184" i="84"/>
  <c r="AB180" i="84"/>
  <c r="AB176" i="84"/>
  <c r="AB172" i="84"/>
  <c r="AB168" i="84"/>
  <c r="AB164" i="84"/>
  <c r="AB160" i="84"/>
  <c r="AB156" i="84"/>
  <c r="AB152" i="84"/>
  <c r="AB148" i="84"/>
  <c r="AB144" i="84"/>
  <c r="AB140" i="84"/>
  <c r="AB136" i="84"/>
  <c r="AB132" i="84"/>
  <c r="AB128" i="84"/>
  <c r="AB124" i="84"/>
  <c r="AB120" i="84"/>
  <c r="AB116" i="84"/>
  <c r="AB112" i="84"/>
  <c r="AB108" i="84"/>
  <c r="AB104" i="84"/>
  <c r="AB100" i="84"/>
  <c r="H12" i="79" l="1"/>
  <c r="H13" i="79"/>
  <c r="H14" i="79"/>
  <c r="H15" i="79"/>
  <c r="H16" i="79"/>
  <c r="H17" i="79"/>
  <c r="H18" i="79"/>
  <c r="H19" i="79"/>
  <c r="H20" i="79"/>
  <c r="H21" i="79"/>
  <c r="H22" i="79"/>
  <c r="H23" i="79"/>
  <c r="H24" i="79"/>
  <c r="H25" i="79"/>
  <c r="H26" i="79"/>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4" i="79"/>
  <c r="H55" i="79"/>
  <c r="H56"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H107" i="79"/>
  <c r="H108" i="79"/>
  <c r="H109" i="79"/>
  <c r="H110" i="79"/>
  <c r="C3" i="79"/>
  <c r="B4" i="92" l="1"/>
  <c r="T9" i="79"/>
  <c r="H11" i="79"/>
  <c r="AK43" i="73" l="1"/>
  <c r="AK41" i="73"/>
  <c r="AK70" i="73"/>
  <c r="AK50" i="73"/>
  <c r="AK68" i="73"/>
  <c r="AK58" i="73"/>
  <c r="AK62" i="73"/>
  <c r="AK72" i="73"/>
  <c r="AK52" i="73"/>
  <c r="AK64" i="73"/>
  <c r="AK56" i="73"/>
  <c r="AK48" i="73"/>
  <c r="AK45" i="73"/>
  <c r="AK66" i="73"/>
  <c r="AC40" i="73"/>
  <c r="L12" i="84" s="1"/>
  <c r="L11" i="79"/>
  <c r="AJ14" i="79" l="1"/>
  <c r="AJ16" i="79"/>
  <c r="AJ18" i="79"/>
  <c r="AJ20" i="79"/>
  <c r="AJ21" i="79"/>
  <c r="AJ22" i="79"/>
  <c r="AJ23" i="79"/>
  <c r="AJ24" i="79"/>
  <c r="AJ25" i="79"/>
  <c r="AJ26" i="79"/>
  <c r="AJ27" i="79"/>
  <c r="AJ28" i="79"/>
  <c r="AJ29" i="79"/>
  <c r="AJ30" i="79"/>
  <c r="AJ31" i="79"/>
  <c r="AJ32" i="79"/>
  <c r="AJ33" i="79"/>
  <c r="AJ34" i="79"/>
  <c r="AJ35" i="79"/>
  <c r="AJ36" i="79"/>
  <c r="AJ37" i="79"/>
  <c r="AJ38" i="79"/>
  <c r="AJ39" i="79"/>
  <c r="AJ40" i="79"/>
  <c r="AJ41" i="79"/>
  <c r="AJ42" i="79"/>
  <c r="AJ43" i="79"/>
  <c r="AJ44" i="79"/>
  <c r="AJ45" i="79"/>
  <c r="AJ46" i="79"/>
  <c r="AJ47" i="79"/>
  <c r="AJ48" i="79"/>
  <c r="AJ49" i="79"/>
  <c r="AJ50" i="79"/>
  <c r="AJ51" i="79"/>
  <c r="AJ52" i="79"/>
  <c r="AJ53" i="79"/>
  <c r="AJ54" i="79"/>
  <c r="AJ55" i="79"/>
  <c r="AJ56" i="79"/>
  <c r="AJ57" i="79"/>
  <c r="AJ58" i="79"/>
  <c r="AJ59" i="79"/>
  <c r="AJ60" i="79"/>
  <c r="AJ61" i="79"/>
  <c r="AJ62" i="79"/>
  <c r="AJ63" i="79"/>
  <c r="AJ64" i="79"/>
  <c r="AJ65" i="79"/>
  <c r="AJ66" i="79"/>
  <c r="AJ67" i="79"/>
  <c r="AJ68" i="79"/>
  <c r="AJ69" i="79"/>
  <c r="AJ70" i="79"/>
  <c r="AJ71" i="79"/>
  <c r="AJ72" i="79"/>
  <c r="AJ73" i="79"/>
  <c r="AJ74" i="79"/>
  <c r="AJ75" i="79"/>
  <c r="AJ76" i="79"/>
  <c r="AJ77" i="79"/>
  <c r="AJ78" i="79"/>
  <c r="AJ79" i="79"/>
  <c r="AJ80" i="79"/>
  <c r="AJ81" i="79"/>
  <c r="AJ82" i="79"/>
  <c r="AJ83" i="79"/>
  <c r="AJ84" i="79"/>
  <c r="AJ85" i="79"/>
  <c r="AJ86" i="79"/>
  <c r="AJ87" i="79"/>
  <c r="AJ88" i="79"/>
  <c r="AJ89" i="79"/>
  <c r="AJ90" i="79"/>
  <c r="AJ91" i="79"/>
  <c r="AJ92" i="79"/>
  <c r="AJ93" i="79"/>
  <c r="AJ94" i="79"/>
  <c r="AJ95" i="79"/>
  <c r="AJ96" i="79"/>
  <c r="AJ97" i="79"/>
  <c r="AJ98" i="79"/>
  <c r="AJ99" i="79"/>
  <c r="AJ100" i="79"/>
  <c r="AJ101" i="79"/>
  <c r="AJ102" i="79"/>
  <c r="AJ103" i="79"/>
  <c r="AJ104" i="79"/>
  <c r="AJ105" i="79"/>
  <c r="AJ106" i="79"/>
  <c r="AJ107" i="79"/>
  <c r="AJ108" i="79"/>
  <c r="AJ109" i="79"/>
  <c r="AJ110" i="79"/>
  <c r="AS408" i="84" l="1"/>
  <c r="K408" i="84"/>
  <c r="J408" i="84"/>
  <c r="I408" i="84"/>
  <c r="H408" i="84"/>
  <c r="G408" i="84"/>
  <c r="AS404" i="84"/>
  <c r="K404" i="84"/>
  <c r="J404" i="84"/>
  <c r="I404" i="84"/>
  <c r="H404" i="84"/>
  <c r="G404" i="84"/>
  <c r="B404" i="84"/>
  <c r="AS400" i="84"/>
  <c r="K400" i="84"/>
  <c r="J400" i="84"/>
  <c r="I400" i="84"/>
  <c r="H400" i="84"/>
  <c r="G400" i="84"/>
  <c r="B400" i="84"/>
  <c r="AS396" i="84"/>
  <c r="K396" i="84"/>
  <c r="J396" i="84"/>
  <c r="I396" i="84"/>
  <c r="H396" i="84"/>
  <c r="G396" i="84"/>
  <c r="B396" i="84"/>
  <c r="AS392" i="84"/>
  <c r="K392" i="84"/>
  <c r="J392" i="84"/>
  <c r="I392" i="84"/>
  <c r="H392" i="84"/>
  <c r="G392" i="84"/>
  <c r="B392" i="84"/>
  <c r="AS388" i="84"/>
  <c r="K388" i="84"/>
  <c r="J388" i="84"/>
  <c r="I388" i="84"/>
  <c r="H388" i="84"/>
  <c r="G388" i="84"/>
  <c r="B388" i="84"/>
  <c r="AS384" i="84"/>
  <c r="K384" i="84"/>
  <c r="J384" i="84"/>
  <c r="I384" i="84"/>
  <c r="H384" i="84"/>
  <c r="G384" i="84"/>
  <c r="B384" i="84"/>
  <c r="AS380" i="84"/>
  <c r="K380" i="84"/>
  <c r="J380" i="84"/>
  <c r="I380" i="84"/>
  <c r="H380" i="84"/>
  <c r="G380" i="84"/>
  <c r="B380" i="84"/>
  <c r="AS376" i="84"/>
  <c r="K376" i="84"/>
  <c r="J376" i="84"/>
  <c r="I376" i="84"/>
  <c r="H376" i="84"/>
  <c r="G376" i="84"/>
  <c r="B376" i="84"/>
  <c r="AS372" i="84"/>
  <c r="K372" i="84"/>
  <c r="J372" i="84"/>
  <c r="I372" i="84"/>
  <c r="H372" i="84"/>
  <c r="G372" i="84"/>
  <c r="B372" i="84"/>
  <c r="AS368" i="84"/>
  <c r="K368" i="84"/>
  <c r="J368" i="84"/>
  <c r="I368" i="84"/>
  <c r="H368" i="84"/>
  <c r="G368" i="84"/>
  <c r="B368" i="84"/>
  <c r="AS364" i="84"/>
  <c r="K364" i="84"/>
  <c r="J364" i="84"/>
  <c r="I364" i="84"/>
  <c r="H364" i="84"/>
  <c r="G364" i="84"/>
  <c r="B364" i="84"/>
  <c r="AS360" i="84"/>
  <c r="K360" i="84"/>
  <c r="J360" i="84"/>
  <c r="I360" i="84"/>
  <c r="H360" i="84"/>
  <c r="G360" i="84"/>
  <c r="B360" i="84"/>
  <c r="AS356" i="84"/>
  <c r="K356" i="84"/>
  <c r="J356" i="84"/>
  <c r="I356" i="84"/>
  <c r="H356" i="84"/>
  <c r="G356" i="84"/>
  <c r="B356" i="84"/>
  <c r="AS352" i="84"/>
  <c r="K352" i="84"/>
  <c r="J352" i="84"/>
  <c r="I352" i="84"/>
  <c r="H352" i="84"/>
  <c r="G352" i="84"/>
  <c r="B352" i="84"/>
  <c r="AS348" i="84"/>
  <c r="K348" i="84"/>
  <c r="J348" i="84"/>
  <c r="I348" i="84"/>
  <c r="H348" i="84"/>
  <c r="G348" i="84"/>
  <c r="B348" i="84"/>
  <c r="AS344" i="84"/>
  <c r="K344" i="84"/>
  <c r="J344" i="84"/>
  <c r="I344" i="84"/>
  <c r="H344" i="84"/>
  <c r="G344" i="84"/>
  <c r="B344" i="84"/>
  <c r="AS340" i="84"/>
  <c r="K340" i="84"/>
  <c r="J340" i="84"/>
  <c r="I340" i="84"/>
  <c r="H340" i="84"/>
  <c r="G340" i="84"/>
  <c r="B340" i="84"/>
  <c r="AS336" i="84"/>
  <c r="K336" i="84"/>
  <c r="J336" i="84"/>
  <c r="I336" i="84"/>
  <c r="H336" i="84"/>
  <c r="G336" i="84"/>
  <c r="B336" i="84"/>
  <c r="AS332" i="84"/>
  <c r="K332" i="84"/>
  <c r="J332" i="84"/>
  <c r="I332" i="84"/>
  <c r="H332" i="84"/>
  <c r="G332" i="84"/>
  <c r="B332" i="84"/>
  <c r="AS328" i="84"/>
  <c r="K328" i="84"/>
  <c r="J328" i="84"/>
  <c r="I328" i="84"/>
  <c r="H328" i="84"/>
  <c r="G328" i="84"/>
  <c r="B328" i="84"/>
  <c r="AS324" i="84"/>
  <c r="K324" i="84"/>
  <c r="J324" i="84"/>
  <c r="I324" i="84"/>
  <c r="H324" i="84"/>
  <c r="G324" i="84"/>
  <c r="B324" i="84"/>
  <c r="AS320" i="84"/>
  <c r="K320" i="84"/>
  <c r="J320" i="84"/>
  <c r="I320" i="84"/>
  <c r="H320" i="84"/>
  <c r="G320" i="84"/>
  <c r="B320" i="84"/>
  <c r="AS316" i="84"/>
  <c r="K316" i="84"/>
  <c r="J316" i="84"/>
  <c r="I316" i="84"/>
  <c r="H316" i="84"/>
  <c r="G316" i="84"/>
  <c r="B316" i="84"/>
  <c r="AS312" i="84"/>
  <c r="K312" i="84"/>
  <c r="J312" i="84"/>
  <c r="I312" i="84"/>
  <c r="H312" i="84"/>
  <c r="G312" i="84"/>
  <c r="B312" i="84"/>
  <c r="AS308" i="84"/>
  <c r="K308" i="84"/>
  <c r="J308" i="84"/>
  <c r="I308" i="84"/>
  <c r="H308" i="84"/>
  <c r="G308" i="84"/>
  <c r="B308" i="84"/>
  <c r="AS304" i="84"/>
  <c r="K304" i="84"/>
  <c r="J304" i="84"/>
  <c r="I304" i="84"/>
  <c r="H304" i="84"/>
  <c r="G304" i="84"/>
  <c r="B304" i="84"/>
  <c r="AS300" i="84"/>
  <c r="K300" i="84"/>
  <c r="J300" i="84"/>
  <c r="I300" i="84"/>
  <c r="H300" i="84"/>
  <c r="G300" i="84"/>
  <c r="B300" i="84"/>
  <c r="AS296" i="84"/>
  <c r="K296" i="84"/>
  <c r="J296" i="84"/>
  <c r="I296" i="84"/>
  <c r="H296" i="84"/>
  <c r="G296" i="84"/>
  <c r="B296" i="84"/>
  <c r="AS292" i="84"/>
  <c r="K292" i="84"/>
  <c r="J292" i="84"/>
  <c r="I292" i="84"/>
  <c r="H292" i="84"/>
  <c r="G292" i="84"/>
  <c r="B292" i="84"/>
  <c r="AS288" i="84"/>
  <c r="K288" i="84"/>
  <c r="J288" i="84"/>
  <c r="I288" i="84"/>
  <c r="H288" i="84"/>
  <c r="G288" i="84"/>
  <c r="B288" i="84"/>
  <c r="AS284" i="84"/>
  <c r="K284" i="84"/>
  <c r="J284" i="84"/>
  <c r="I284" i="84"/>
  <c r="H284" i="84"/>
  <c r="G284" i="84"/>
  <c r="B284" i="84"/>
  <c r="AS280" i="84"/>
  <c r="K280" i="84"/>
  <c r="J280" i="84"/>
  <c r="I280" i="84"/>
  <c r="H280" i="84"/>
  <c r="G280" i="84"/>
  <c r="B280" i="84"/>
  <c r="AS276" i="84"/>
  <c r="K276" i="84"/>
  <c r="J276" i="84"/>
  <c r="I276" i="84"/>
  <c r="H276" i="84"/>
  <c r="G276" i="84"/>
  <c r="B276" i="84"/>
  <c r="AS272" i="84"/>
  <c r="K272" i="84"/>
  <c r="J272" i="84"/>
  <c r="I272" i="84"/>
  <c r="H272" i="84"/>
  <c r="G272" i="84"/>
  <c r="B272" i="84"/>
  <c r="AS268" i="84"/>
  <c r="K268" i="84"/>
  <c r="J268" i="84"/>
  <c r="I268" i="84"/>
  <c r="H268" i="84"/>
  <c r="G268" i="84"/>
  <c r="B268" i="84"/>
  <c r="AS264" i="84"/>
  <c r="K264" i="84"/>
  <c r="J264" i="84"/>
  <c r="I264" i="84"/>
  <c r="H264" i="84"/>
  <c r="G264" i="84"/>
  <c r="B264" i="84"/>
  <c r="AS260" i="84"/>
  <c r="K260" i="84"/>
  <c r="J260" i="84"/>
  <c r="I260" i="84"/>
  <c r="H260" i="84"/>
  <c r="G260" i="84"/>
  <c r="B260" i="84"/>
  <c r="AS256" i="84"/>
  <c r="K256" i="84"/>
  <c r="J256" i="84"/>
  <c r="I256" i="84"/>
  <c r="H256" i="84"/>
  <c r="G256" i="84"/>
  <c r="B256" i="84"/>
  <c r="AS252" i="84"/>
  <c r="K252" i="84"/>
  <c r="J252" i="84"/>
  <c r="I252" i="84"/>
  <c r="H252" i="84"/>
  <c r="G252" i="84"/>
  <c r="B252" i="84"/>
  <c r="AS248" i="84"/>
  <c r="K248" i="84"/>
  <c r="J248" i="84"/>
  <c r="I248" i="84"/>
  <c r="H248" i="84"/>
  <c r="G248" i="84"/>
  <c r="B248" i="84"/>
  <c r="AS244" i="84"/>
  <c r="K244" i="84"/>
  <c r="J244" i="84"/>
  <c r="I244" i="84"/>
  <c r="H244" i="84"/>
  <c r="G244" i="84"/>
  <c r="B244" i="84"/>
  <c r="AS240" i="84"/>
  <c r="K240" i="84"/>
  <c r="J240" i="84"/>
  <c r="I240" i="84"/>
  <c r="H240" i="84"/>
  <c r="G240" i="84"/>
  <c r="B240" i="84"/>
  <c r="AS236" i="84"/>
  <c r="K236" i="84"/>
  <c r="J236" i="84"/>
  <c r="I236" i="84"/>
  <c r="H236" i="84"/>
  <c r="G236" i="84"/>
  <c r="B236" i="84"/>
  <c r="AS232" i="84"/>
  <c r="K232" i="84"/>
  <c r="J232" i="84"/>
  <c r="I232" i="84"/>
  <c r="H232" i="84"/>
  <c r="G232" i="84"/>
  <c r="B232" i="84"/>
  <c r="AS228" i="84"/>
  <c r="K228" i="84"/>
  <c r="J228" i="84"/>
  <c r="I228" i="84"/>
  <c r="H228" i="84"/>
  <c r="G228" i="84"/>
  <c r="B228" i="84"/>
  <c r="AS224" i="84"/>
  <c r="K224" i="84"/>
  <c r="J224" i="84"/>
  <c r="I224" i="84"/>
  <c r="H224" i="84"/>
  <c r="G224" i="84"/>
  <c r="B224" i="84"/>
  <c r="AS220" i="84"/>
  <c r="K220" i="84"/>
  <c r="J220" i="84"/>
  <c r="I220" i="84"/>
  <c r="H220" i="84"/>
  <c r="G220" i="84"/>
  <c r="B220" i="84"/>
  <c r="AS216" i="84"/>
  <c r="K216" i="84"/>
  <c r="J216" i="84"/>
  <c r="I216" i="84"/>
  <c r="H216" i="84"/>
  <c r="G216" i="84"/>
  <c r="B216" i="84"/>
  <c r="AS212" i="84"/>
  <c r="K212" i="84"/>
  <c r="J212" i="84"/>
  <c r="I212" i="84"/>
  <c r="H212" i="84"/>
  <c r="G212" i="84"/>
  <c r="B212" i="84"/>
  <c r="AS208" i="84"/>
  <c r="K208" i="84"/>
  <c r="J208" i="84"/>
  <c r="I208" i="84"/>
  <c r="H208" i="84"/>
  <c r="G208" i="84"/>
  <c r="B208" i="84"/>
  <c r="AS204" i="84"/>
  <c r="K204" i="84"/>
  <c r="J204" i="84"/>
  <c r="I204" i="84"/>
  <c r="H204" i="84"/>
  <c r="G204" i="84"/>
  <c r="B204" i="84"/>
  <c r="AS200" i="84"/>
  <c r="K200" i="84"/>
  <c r="J200" i="84"/>
  <c r="I200" i="84"/>
  <c r="H200" i="84"/>
  <c r="G200" i="84"/>
  <c r="B200" i="84"/>
  <c r="AS196" i="84"/>
  <c r="K196" i="84"/>
  <c r="J196" i="84"/>
  <c r="I196" i="84"/>
  <c r="H196" i="84"/>
  <c r="G196" i="84"/>
  <c r="B196" i="84"/>
  <c r="AS192" i="84"/>
  <c r="K192" i="84"/>
  <c r="J192" i="84"/>
  <c r="I192" i="84"/>
  <c r="H192" i="84"/>
  <c r="G192" i="84"/>
  <c r="B192" i="84"/>
  <c r="AS188" i="84"/>
  <c r="K188" i="84"/>
  <c r="J188" i="84"/>
  <c r="I188" i="84"/>
  <c r="H188" i="84"/>
  <c r="G188" i="84"/>
  <c r="B188" i="84"/>
  <c r="AS184" i="84"/>
  <c r="K184" i="84"/>
  <c r="J184" i="84"/>
  <c r="I184" i="84"/>
  <c r="H184" i="84"/>
  <c r="G184" i="84"/>
  <c r="B184" i="84"/>
  <c r="AS180" i="84"/>
  <c r="K180" i="84"/>
  <c r="J180" i="84"/>
  <c r="I180" i="84"/>
  <c r="H180" i="84"/>
  <c r="G180" i="84"/>
  <c r="B180" i="84"/>
  <c r="AS176" i="84"/>
  <c r="K176" i="84"/>
  <c r="J176" i="84"/>
  <c r="I176" i="84"/>
  <c r="H176" i="84"/>
  <c r="G176" i="84"/>
  <c r="B176" i="84"/>
  <c r="AS172" i="84"/>
  <c r="K172" i="84"/>
  <c r="J172" i="84"/>
  <c r="I172" i="84"/>
  <c r="H172" i="84"/>
  <c r="G172" i="84"/>
  <c r="B172" i="84"/>
  <c r="AS168" i="84"/>
  <c r="K168" i="84"/>
  <c r="J168" i="84"/>
  <c r="I168" i="84"/>
  <c r="H168" i="84"/>
  <c r="G168" i="84"/>
  <c r="B168" i="84"/>
  <c r="AS164" i="84"/>
  <c r="K164" i="84"/>
  <c r="J164" i="84"/>
  <c r="I164" i="84"/>
  <c r="H164" i="84"/>
  <c r="G164" i="84"/>
  <c r="B164" i="84"/>
  <c r="AS160" i="84"/>
  <c r="K160" i="84"/>
  <c r="J160" i="84"/>
  <c r="I160" i="84"/>
  <c r="H160" i="84"/>
  <c r="G160" i="84"/>
  <c r="B160" i="84"/>
  <c r="AS156" i="84"/>
  <c r="K156" i="84"/>
  <c r="J156" i="84"/>
  <c r="I156" i="84"/>
  <c r="H156" i="84"/>
  <c r="G156" i="84"/>
  <c r="B156" i="84"/>
  <c r="AS152" i="84"/>
  <c r="K152" i="84"/>
  <c r="J152" i="84"/>
  <c r="I152" i="84"/>
  <c r="H152" i="84"/>
  <c r="G152" i="84"/>
  <c r="B152" i="84"/>
  <c r="AS148" i="84"/>
  <c r="K148" i="84"/>
  <c r="J148" i="84"/>
  <c r="I148" i="84"/>
  <c r="H148" i="84"/>
  <c r="G148" i="84"/>
  <c r="B148" i="84"/>
  <c r="AS144" i="84"/>
  <c r="K144" i="84"/>
  <c r="J144" i="84"/>
  <c r="I144" i="84"/>
  <c r="H144" i="84"/>
  <c r="G144" i="84"/>
  <c r="B144" i="84"/>
  <c r="AS140" i="84"/>
  <c r="K140" i="84"/>
  <c r="J140" i="84"/>
  <c r="I140" i="84"/>
  <c r="H140" i="84"/>
  <c r="G140" i="84"/>
  <c r="B140" i="84"/>
  <c r="AS136" i="84"/>
  <c r="K136" i="84"/>
  <c r="J136" i="84"/>
  <c r="I136" i="84"/>
  <c r="H136" i="84"/>
  <c r="G136" i="84"/>
  <c r="B136" i="84"/>
  <c r="AS132" i="84"/>
  <c r="K132" i="84"/>
  <c r="J132" i="84"/>
  <c r="I132" i="84"/>
  <c r="H132" i="84"/>
  <c r="G132" i="84"/>
  <c r="B132" i="84"/>
  <c r="AS128" i="84"/>
  <c r="K128" i="84"/>
  <c r="J128" i="84"/>
  <c r="I128" i="84"/>
  <c r="H128" i="84"/>
  <c r="G128" i="84"/>
  <c r="B128" i="84"/>
  <c r="AS124" i="84"/>
  <c r="K124" i="84"/>
  <c r="J124" i="84"/>
  <c r="I124" i="84"/>
  <c r="H124" i="84"/>
  <c r="G124" i="84"/>
  <c r="B124" i="84"/>
  <c r="AS120" i="84"/>
  <c r="K120" i="84"/>
  <c r="J120" i="84"/>
  <c r="I120" i="84"/>
  <c r="H120" i="84"/>
  <c r="G120" i="84"/>
  <c r="B120" i="84"/>
  <c r="AS116" i="84"/>
  <c r="K116" i="84"/>
  <c r="J116" i="84"/>
  <c r="I116" i="84"/>
  <c r="H116" i="84"/>
  <c r="G116" i="84"/>
  <c r="B116" i="84"/>
  <c r="AS112" i="84"/>
  <c r="K112" i="84"/>
  <c r="J112" i="84"/>
  <c r="I112" i="84"/>
  <c r="H112" i="84"/>
  <c r="G112" i="84"/>
  <c r="B112" i="84"/>
  <c r="AS108" i="84"/>
  <c r="K108" i="84"/>
  <c r="J108" i="84"/>
  <c r="I108" i="84"/>
  <c r="H108" i="84"/>
  <c r="G108" i="84"/>
  <c r="B108" i="84"/>
  <c r="AS104" i="84"/>
  <c r="K104" i="84"/>
  <c r="J104" i="84"/>
  <c r="I104" i="84"/>
  <c r="H104" i="84"/>
  <c r="G104" i="84"/>
  <c r="B104" i="84"/>
  <c r="AS100" i="84"/>
  <c r="K100" i="84"/>
  <c r="J100" i="84"/>
  <c r="I100" i="84"/>
  <c r="H100" i="84"/>
  <c r="G100" i="84"/>
  <c r="B100" i="84"/>
  <c r="AS96" i="84"/>
  <c r="K96" i="84"/>
  <c r="J96" i="84"/>
  <c r="I96" i="84"/>
  <c r="H96" i="84"/>
  <c r="G96" i="84"/>
  <c r="B96" i="84"/>
  <c r="AS92" i="84"/>
  <c r="K92" i="84"/>
  <c r="J92" i="84"/>
  <c r="I92" i="84"/>
  <c r="H92" i="84"/>
  <c r="G92" i="84"/>
  <c r="B92" i="84"/>
  <c r="AS88" i="84"/>
  <c r="K88" i="84"/>
  <c r="J88" i="84"/>
  <c r="I88" i="84"/>
  <c r="H88" i="84"/>
  <c r="G88" i="84"/>
  <c r="B88" i="84"/>
  <c r="AS84" i="84"/>
  <c r="K84" i="84"/>
  <c r="J84" i="84"/>
  <c r="I84" i="84"/>
  <c r="H84" i="84"/>
  <c r="G84" i="84"/>
  <c r="B84" i="84"/>
  <c r="AS80" i="84"/>
  <c r="K80" i="84"/>
  <c r="J80" i="84"/>
  <c r="I80" i="84"/>
  <c r="H80" i="84"/>
  <c r="G80" i="84"/>
  <c r="B80" i="84"/>
  <c r="AS76" i="84"/>
  <c r="K76" i="84"/>
  <c r="J76" i="84"/>
  <c r="I76" i="84"/>
  <c r="H76" i="84"/>
  <c r="G76" i="84"/>
  <c r="B76" i="84"/>
  <c r="AS72" i="84"/>
  <c r="K72" i="84"/>
  <c r="J72" i="84"/>
  <c r="I72" i="84"/>
  <c r="H72" i="84"/>
  <c r="G72" i="84"/>
  <c r="B72" i="84"/>
  <c r="AS68" i="84"/>
  <c r="K68" i="84"/>
  <c r="J68" i="84"/>
  <c r="I68" i="84"/>
  <c r="H68" i="84"/>
  <c r="G68" i="84"/>
  <c r="B68" i="84"/>
  <c r="AS64" i="84"/>
  <c r="K64" i="84"/>
  <c r="J64" i="84"/>
  <c r="I64" i="84"/>
  <c r="H64" i="84"/>
  <c r="G64" i="84"/>
  <c r="B64" i="84"/>
  <c r="AS60" i="84"/>
  <c r="K60" i="84"/>
  <c r="J60" i="84"/>
  <c r="I60" i="84"/>
  <c r="H60" i="84"/>
  <c r="G60" i="84"/>
  <c r="B60" i="84"/>
  <c r="AS56" i="84"/>
  <c r="K56" i="84"/>
  <c r="J56" i="84"/>
  <c r="I56" i="84"/>
  <c r="H56" i="84"/>
  <c r="G56" i="84"/>
  <c r="B56" i="84"/>
  <c r="AS52" i="84"/>
  <c r="K52" i="84"/>
  <c r="J52" i="84"/>
  <c r="I52" i="84"/>
  <c r="H52" i="84"/>
  <c r="G52" i="84"/>
  <c r="B52" i="84"/>
  <c r="AS48" i="84"/>
  <c r="K48" i="84"/>
  <c r="J48" i="84"/>
  <c r="I48" i="84"/>
  <c r="H48" i="84"/>
  <c r="G48" i="84"/>
  <c r="B48" i="84"/>
  <c r="AS44" i="84"/>
  <c r="K44" i="84"/>
  <c r="J44" i="84"/>
  <c r="I44" i="84"/>
  <c r="H44" i="84"/>
  <c r="G44" i="84"/>
  <c r="B44" i="84"/>
  <c r="AS40" i="84"/>
  <c r="K40" i="84"/>
  <c r="J40" i="84"/>
  <c r="I40" i="84"/>
  <c r="H40" i="84"/>
  <c r="G40" i="84"/>
  <c r="B40" i="84"/>
  <c r="AS36" i="84"/>
  <c r="K36" i="84"/>
  <c r="J36" i="84"/>
  <c r="I36" i="84"/>
  <c r="H36" i="84"/>
  <c r="G36" i="84"/>
  <c r="B36" i="84"/>
  <c r="AS32" i="84"/>
  <c r="K32" i="84"/>
  <c r="J32" i="84"/>
  <c r="I32" i="84"/>
  <c r="H32" i="84"/>
  <c r="G32" i="84"/>
  <c r="B32" i="84"/>
  <c r="AS28" i="84"/>
  <c r="K28" i="84"/>
  <c r="J28" i="84"/>
  <c r="I28" i="84"/>
  <c r="H28" i="84"/>
  <c r="G28" i="84"/>
  <c r="B28" i="84"/>
  <c r="AS24" i="84"/>
  <c r="K24" i="84"/>
  <c r="J24" i="84"/>
  <c r="I24" i="84"/>
  <c r="H24" i="84"/>
  <c r="G24" i="84"/>
  <c r="B24" i="84"/>
  <c r="AS20" i="84"/>
  <c r="K20" i="84"/>
  <c r="J20" i="84"/>
  <c r="I20" i="84"/>
  <c r="H20" i="84"/>
  <c r="G20" i="84"/>
  <c r="B20" i="84"/>
  <c r="AS16" i="84"/>
  <c r="K16" i="84"/>
  <c r="J16" i="84"/>
  <c r="I16" i="84"/>
  <c r="H16" i="84"/>
  <c r="G16" i="84"/>
  <c r="B16" i="84"/>
  <c r="AS12" i="84"/>
  <c r="K12" i="84"/>
  <c r="J12" i="84"/>
  <c r="I12" i="84"/>
  <c r="H12" i="84"/>
  <c r="G12" i="84"/>
  <c r="B12" i="84"/>
  <c r="J109" i="79"/>
  <c r="G109" i="79"/>
  <c r="AG109" i="79" s="1"/>
  <c r="F109" i="79"/>
  <c r="E109" i="79"/>
  <c r="D109" i="79"/>
  <c r="AI109" i="79" s="1"/>
  <c r="C109" i="79"/>
  <c r="B109" i="79"/>
  <c r="J108" i="79"/>
  <c r="G108" i="79"/>
  <c r="AG108" i="79" s="1"/>
  <c r="F108" i="79"/>
  <c r="E108" i="79"/>
  <c r="D108" i="79"/>
  <c r="AI108" i="79" s="1"/>
  <c r="C108" i="79"/>
  <c r="B108" i="79"/>
  <c r="J107" i="79"/>
  <c r="G107" i="79"/>
  <c r="AG107" i="79" s="1"/>
  <c r="F107" i="79"/>
  <c r="E107" i="79"/>
  <c r="D107" i="79"/>
  <c r="AI107" i="79" s="1"/>
  <c r="C107" i="79"/>
  <c r="B107" i="79"/>
  <c r="J106" i="79"/>
  <c r="G106" i="79"/>
  <c r="AG106" i="79" s="1"/>
  <c r="F106" i="79"/>
  <c r="E106" i="79"/>
  <c r="D106" i="79"/>
  <c r="AI106" i="79" s="1"/>
  <c r="C106" i="79"/>
  <c r="B106" i="79"/>
  <c r="J105" i="79"/>
  <c r="G105" i="79"/>
  <c r="AG105" i="79" s="1"/>
  <c r="F105" i="79"/>
  <c r="E105" i="79"/>
  <c r="D105" i="79"/>
  <c r="AI105" i="79" s="1"/>
  <c r="C105" i="79"/>
  <c r="B105" i="79"/>
  <c r="J104" i="79"/>
  <c r="G104" i="79"/>
  <c r="AG104" i="79" s="1"/>
  <c r="F104" i="79"/>
  <c r="E104" i="79"/>
  <c r="D104" i="79"/>
  <c r="AI104" i="79" s="1"/>
  <c r="C104" i="79"/>
  <c r="B104" i="79"/>
  <c r="J103" i="79"/>
  <c r="G103" i="79"/>
  <c r="AG103" i="79" s="1"/>
  <c r="F103" i="79"/>
  <c r="E103" i="79"/>
  <c r="D103" i="79"/>
  <c r="AI103" i="79" s="1"/>
  <c r="C103" i="79"/>
  <c r="B103" i="79"/>
  <c r="J102" i="79"/>
  <c r="G102" i="79"/>
  <c r="AG102" i="79" s="1"/>
  <c r="F102" i="79"/>
  <c r="E102" i="79"/>
  <c r="D102" i="79"/>
  <c r="AI102" i="79" s="1"/>
  <c r="C102" i="79"/>
  <c r="B102" i="79"/>
  <c r="J101" i="79"/>
  <c r="G101" i="79"/>
  <c r="AG101" i="79" s="1"/>
  <c r="F101" i="79"/>
  <c r="E101" i="79"/>
  <c r="D101" i="79"/>
  <c r="AI101" i="79" s="1"/>
  <c r="C101" i="79"/>
  <c r="B101" i="79"/>
  <c r="J100" i="79"/>
  <c r="G100" i="79"/>
  <c r="AG100" i="79" s="1"/>
  <c r="F100" i="79"/>
  <c r="E100" i="79"/>
  <c r="D100" i="79"/>
  <c r="AI100" i="79" s="1"/>
  <c r="C100" i="79"/>
  <c r="B100" i="79"/>
  <c r="J99" i="79"/>
  <c r="G99" i="79"/>
  <c r="AG99" i="79" s="1"/>
  <c r="F99" i="79"/>
  <c r="E99" i="79"/>
  <c r="D99" i="79"/>
  <c r="AI99" i="79" s="1"/>
  <c r="C99" i="79"/>
  <c r="B99" i="79"/>
  <c r="J98" i="79"/>
  <c r="G98" i="79"/>
  <c r="AG98" i="79" s="1"/>
  <c r="F98" i="79"/>
  <c r="E98" i="79"/>
  <c r="D98" i="79"/>
  <c r="AI98" i="79" s="1"/>
  <c r="C98" i="79"/>
  <c r="B98" i="79"/>
  <c r="J97" i="79"/>
  <c r="G97" i="79"/>
  <c r="AG97" i="79" s="1"/>
  <c r="F97" i="79"/>
  <c r="E97" i="79"/>
  <c r="D97" i="79"/>
  <c r="AI97" i="79" s="1"/>
  <c r="C97" i="79"/>
  <c r="B97" i="79"/>
  <c r="J96" i="79"/>
  <c r="G96" i="79"/>
  <c r="AG96" i="79" s="1"/>
  <c r="F96" i="79"/>
  <c r="E96" i="79"/>
  <c r="D96" i="79"/>
  <c r="AI96" i="79" s="1"/>
  <c r="C96" i="79"/>
  <c r="B96" i="79"/>
  <c r="J95" i="79"/>
  <c r="G95" i="79"/>
  <c r="AG95" i="79" s="1"/>
  <c r="F95" i="79"/>
  <c r="E95" i="79"/>
  <c r="D95" i="79"/>
  <c r="AI95" i="79" s="1"/>
  <c r="C95" i="79"/>
  <c r="B95" i="79"/>
  <c r="J94" i="79"/>
  <c r="G94" i="79"/>
  <c r="AG94" i="79" s="1"/>
  <c r="F94" i="79"/>
  <c r="E94" i="79"/>
  <c r="D94" i="79"/>
  <c r="AI94" i="79" s="1"/>
  <c r="C94" i="79"/>
  <c r="B94" i="79"/>
  <c r="J93" i="79"/>
  <c r="G93" i="79"/>
  <c r="AG93" i="79" s="1"/>
  <c r="F93" i="79"/>
  <c r="E93" i="79"/>
  <c r="D93" i="79"/>
  <c r="AI93" i="79" s="1"/>
  <c r="C93" i="79"/>
  <c r="B93" i="79"/>
  <c r="J92" i="79"/>
  <c r="G92" i="79"/>
  <c r="AG92" i="79" s="1"/>
  <c r="F92" i="79"/>
  <c r="E92" i="79"/>
  <c r="D92" i="79"/>
  <c r="AI92" i="79" s="1"/>
  <c r="C92" i="79"/>
  <c r="B92" i="79"/>
  <c r="J91" i="79"/>
  <c r="G91" i="79"/>
  <c r="AG91" i="79" s="1"/>
  <c r="F91" i="79"/>
  <c r="E91" i="79"/>
  <c r="D91" i="79"/>
  <c r="AI91" i="79" s="1"/>
  <c r="C91" i="79"/>
  <c r="B91" i="79"/>
  <c r="J90" i="79"/>
  <c r="G90" i="79"/>
  <c r="AG90" i="79" s="1"/>
  <c r="F90" i="79"/>
  <c r="E90" i="79"/>
  <c r="D90" i="79"/>
  <c r="AI90" i="79" s="1"/>
  <c r="C90" i="79"/>
  <c r="B90" i="79"/>
  <c r="J89" i="79"/>
  <c r="G89" i="79"/>
  <c r="AG89" i="79" s="1"/>
  <c r="F89" i="79"/>
  <c r="E89" i="79"/>
  <c r="D89" i="79"/>
  <c r="AI89" i="79" s="1"/>
  <c r="C89" i="79"/>
  <c r="B89" i="79"/>
  <c r="J88" i="79"/>
  <c r="G88" i="79"/>
  <c r="AG88" i="79" s="1"/>
  <c r="F88" i="79"/>
  <c r="E88" i="79"/>
  <c r="D88" i="79"/>
  <c r="AI88" i="79" s="1"/>
  <c r="C88" i="79"/>
  <c r="B88" i="79"/>
  <c r="J87" i="79"/>
  <c r="G87" i="79"/>
  <c r="AG87" i="79" s="1"/>
  <c r="F87" i="79"/>
  <c r="E87" i="79"/>
  <c r="D87" i="79"/>
  <c r="AI87" i="79" s="1"/>
  <c r="C87" i="79"/>
  <c r="B87" i="79"/>
  <c r="J86" i="79"/>
  <c r="G86" i="79"/>
  <c r="AG86" i="79" s="1"/>
  <c r="F86" i="79"/>
  <c r="E86" i="79"/>
  <c r="D86" i="79"/>
  <c r="AI86" i="79" s="1"/>
  <c r="C86" i="79"/>
  <c r="B86" i="79"/>
  <c r="J85" i="79"/>
  <c r="G85" i="79"/>
  <c r="AG85" i="79" s="1"/>
  <c r="F85" i="79"/>
  <c r="E85" i="79"/>
  <c r="D85" i="79"/>
  <c r="AI85" i="79" s="1"/>
  <c r="C85" i="79"/>
  <c r="B85" i="79"/>
  <c r="J84" i="79"/>
  <c r="G84" i="79"/>
  <c r="AG84" i="79" s="1"/>
  <c r="F84" i="79"/>
  <c r="E84" i="79"/>
  <c r="D84" i="79"/>
  <c r="AI84" i="79" s="1"/>
  <c r="C84" i="79"/>
  <c r="B84" i="79"/>
  <c r="J83" i="79"/>
  <c r="G83" i="79"/>
  <c r="AG83" i="79" s="1"/>
  <c r="F83" i="79"/>
  <c r="E83" i="79"/>
  <c r="D83" i="79"/>
  <c r="AI83" i="79" s="1"/>
  <c r="C83" i="79"/>
  <c r="B83" i="79"/>
  <c r="J82" i="79"/>
  <c r="G82" i="79"/>
  <c r="AG82" i="79" s="1"/>
  <c r="F82" i="79"/>
  <c r="E82" i="79"/>
  <c r="D82" i="79"/>
  <c r="AI82" i="79" s="1"/>
  <c r="C82" i="79"/>
  <c r="B82" i="79"/>
  <c r="J81" i="79"/>
  <c r="G81" i="79"/>
  <c r="AG81" i="79" s="1"/>
  <c r="F81" i="79"/>
  <c r="E81" i="79"/>
  <c r="D81" i="79"/>
  <c r="AI81" i="79" s="1"/>
  <c r="C81" i="79"/>
  <c r="B81" i="79"/>
  <c r="J80" i="79"/>
  <c r="G80" i="79"/>
  <c r="AG80" i="79" s="1"/>
  <c r="F80" i="79"/>
  <c r="E80" i="79"/>
  <c r="D80" i="79"/>
  <c r="AI80" i="79" s="1"/>
  <c r="C80" i="79"/>
  <c r="B80" i="79"/>
  <c r="J79" i="79"/>
  <c r="G79" i="79"/>
  <c r="AG79" i="79" s="1"/>
  <c r="F79" i="79"/>
  <c r="E79" i="79"/>
  <c r="D79" i="79"/>
  <c r="AI79" i="79" s="1"/>
  <c r="C79" i="79"/>
  <c r="B79" i="79"/>
  <c r="J78" i="79"/>
  <c r="G78" i="79"/>
  <c r="AG78" i="79" s="1"/>
  <c r="F78" i="79"/>
  <c r="E78" i="79"/>
  <c r="D78" i="79"/>
  <c r="AI78" i="79" s="1"/>
  <c r="C78" i="79"/>
  <c r="B78" i="79"/>
  <c r="J77" i="79"/>
  <c r="G77" i="79"/>
  <c r="AG77" i="79" s="1"/>
  <c r="F77" i="79"/>
  <c r="E77" i="79"/>
  <c r="D77" i="79"/>
  <c r="AI77" i="79" s="1"/>
  <c r="C77" i="79"/>
  <c r="B77" i="79"/>
  <c r="J76" i="79"/>
  <c r="G76" i="79"/>
  <c r="AG76" i="79" s="1"/>
  <c r="F76" i="79"/>
  <c r="E76" i="79"/>
  <c r="D76" i="79"/>
  <c r="AI76" i="79" s="1"/>
  <c r="C76" i="79"/>
  <c r="B76" i="79"/>
  <c r="J75" i="79"/>
  <c r="G75" i="79"/>
  <c r="AG75" i="79" s="1"/>
  <c r="F75" i="79"/>
  <c r="E75" i="79"/>
  <c r="D75" i="79"/>
  <c r="AI75" i="79" s="1"/>
  <c r="C75" i="79"/>
  <c r="B75" i="79"/>
  <c r="J74" i="79"/>
  <c r="G74" i="79"/>
  <c r="AG74" i="79" s="1"/>
  <c r="F74" i="79"/>
  <c r="E74" i="79"/>
  <c r="D74" i="79"/>
  <c r="AI74" i="79" s="1"/>
  <c r="C74" i="79"/>
  <c r="B74" i="79"/>
  <c r="J73" i="79"/>
  <c r="G73" i="79"/>
  <c r="AG73" i="79" s="1"/>
  <c r="F73" i="79"/>
  <c r="E73" i="79"/>
  <c r="D73" i="79"/>
  <c r="AI73" i="79" s="1"/>
  <c r="C73" i="79"/>
  <c r="B73" i="79"/>
  <c r="J72" i="79"/>
  <c r="G72" i="79"/>
  <c r="AG72" i="79" s="1"/>
  <c r="F72" i="79"/>
  <c r="E72" i="79"/>
  <c r="D72" i="79"/>
  <c r="AI72" i="79" s="1"/>
  <c r="C72" i="79"/>
  <c r="B72" i="79"/>
  <c r="J71" i="79"/>
  <c r="G71" i="79"/>
  <c r="AG71" i="79" s="1"/>
  <c r="F71" i="79"/>
  <c r="E71" i="79"/>
  <c r="D71" i="79"/>
  <c r="AI71" i="79" s="1"/>
  <c r="C71" i="79"/>
  <c r="B71" i="79"/>
  <c r="J70" i="79"/>
  <c r="G70" i="79"/>
  <c r="AG70" i="79" s="1"/>
  <c r="F70" i="79"/>
  <c r="E70" i="79"/>
  <c r="D70" i="79"/>
  <c r="AI70" i="79" s="1"/>
  <c r="C70" i="79"/>
  <c r="B70" i="79"/>
  <c r="J69" i="79"/>
  <c r="G69" i="79"/>
  <c r="AG69" i="79" s="1"/>
  <c r="F69" i="79"/>
  <c r="E69" i="79"/>
  <c r="D69" i="79"/>
  <c r="AI69" i="79" s="1"/>
  <c r="C69" i="79"/>
  <c r="B69" i="79"/>
  <c r="J68" i="79"/>
  <c r="G68" i="79"/>
  <c r="AG68" i="79" s="1"/>
  <c r="F68" i="79"/>
  <c r="E68" i="79"/>
  <c r="D68" i="79"/>
  <c r="AI68" i="79" s="1"/>
  <c r="C68" i="79"/>
  <c r="B68" i="79"/>
  <c r="J67" i="79"/>
  <c r="G67" i="79"/>
  <c r="AG67" i="79" s="1"/>
  <c r="F67" i="79"/>
  <c r="E67" i="79"/>
  <c r="D67" i="79"/>
  <c r="AI67" i="79" s="1"/>
  <c r="C67" i="79"/>
  <c r="B67" i="79"/>
  <c r="J66" i="79"/>
  <c r="G66" i="79"/>
  <c r="AG66" i="79" s="1"/>
  <c r="F66" i="79"/>
  <c r="E66" i="79"/>
  <c r="D66" i="79"/>
  <c r="AI66" i="79" s="1"/>
  <c r="C66" i="79"/>
  <c r="B66" i="79"/>
  <c r="J65" i="79"/>
  <c r="G65" i="79"/>
  <c r="AG65" i="79" s="1"/>
  <c r="F65" i="79"/>
  <c r="E65" i="79"/>
  <c r="D65" i="79"/>
  <c r="AI65" i="79" s="1"/>
  <c r="C65" i="79"/>
  <c r="B65" i="79"/>
  <c r="J64" i="79"/>
  <c r="G64" i="79"/>
  <c r="AG64" i="79" s="1"/>
  <c r="F64" i="79"/>
  <c r="E64" i="79"/>
  <c r="D64" i="79"/>
  <c r="AI64" i="79" s="1"/>
  <c r="C64" i="79"/>
  <c r="B64" i="79"/>
  <c r="J63" i="79"/>
  <c r="G63" i="79"/>
  <c r="AG63" i="79" s="1"/>
  <c r="F63" i="79"/>
  <c r="E63" i="79"/>
  <c r="D63" i="79"/>
  <c r="AI63" i="79" s="1"/>
  <c r="C63" i="79"/>
  <c r="B63" i="79"/>
  <c r="J62" i="79"/>
  <c r="G62" i="79"/>
  <c r="AG62" i="79" s="1"/>
  <c r="F62" i="79"/>
  <c r="E62" i="79"/>
  <c r="D62" i="79"/>
  <c r="AI62" i="79" s="1"/>
  <c r="C62" i="79"/>
  <c r="B62" i="79"/>
  <c r="J61" i="79"/>
  <c r="G61" i="79"/>
  <c r="AG61" i="79" s="1"/>
  <c r="F61" i="79"/>
  <c r="E61" i="79"/>
  <c r="D61" i="79"/>
  <c r="AI61" i="79" s="1"/>
  <c r="C61" i="79"/>
  <c r="B61" i="79"/>
  <c r="J60" i="79"/>
  <c r="G60" i="79"/>
  <c r="AG60" i="79" s="1"/>
  <c r="F60" i="79"/>
  <c r="E60" i="79"/>
  <c r="D60" i="79"/>
  <c r="AI60" i="79" s="1"/>
  <c r="C60" i="79"/>
  <c r="B60" i="79"/>
  <c r="J59" i="79"/>
  <c r="G59" i="79"/>
  <c r="AG59" i="79" s="1"/>
  <c r="F59" i="79"/>
  <c r="E59" i="79"/>
  <c r="D59" i="79"/>
  <c r="AI59" i="79" s="1"/>
  <c r="C59" i="79"/>
  <c r="B59" i="79"/>
  <c r="J58" i="79"/>
  <c r="G58" i="79"/>
  <c r="AG58" i="79" s="1"/>
  <c r="F58" i="79"/>
  <c r="E58" i="79"/>
  <c r="D58" i="79"/>
  <c r="AI58" i="79" s="1"/>
  <c r="C58" i="79"/>
  <c r="B58" i="79"/>
  <c r="J57" i="79"/>
  <c r="G57" i="79"/>
  <c r="AG57" i="79" s="1"/>
  <c r="F57" i="79"/>
  <c r="E57" i="79"/>
  <c r="D57" i="79"/>
  <c r="AI57" i="79" s="1"/>
  <c r="C57" i="79"/>
  <c r="B57" i="79"/>
  <c r="J56" i="79"/>
  <c r="G56" i="79"/>
  <c r="AG56" i="79" s="1"/>
  <c r="F56" i="79"/>
  <c r="E56" i="79"/>
  <c r="D56" i="79"/>
  <c r="AI56" i="79" s="1"/>
  <c r="C56" i="79"/>
  <c r="B56" i="79"/>
  <c r="J55" i="79"/>
  <c r="G55" i="79"/>
  <c r="AG55" i="79" s="1"/>
  <c r="F55" i="79"/>
  <c r="E55" i="79"/>
  <c r="D55" i="79"/>
  <c r="AI55" i="79" s="1"/>
  <c r="C55" i="79"/>
  <c r="B55" i="79"/>
  <c r="J54" i="79"/>
  <c r="G54" i="79"/>
  <c r="F54" i="79"/>
  <c r="E54" i="79"/>
  <c r="D54" i="79"/>
  <c r="C54" i="79"/>
  <c r="B54" i="79"/>
  <c r="J53" i="79"/>
  <c r="G53" i="79"/>
  <c r="F53" i="79"/>
  <c r="E53" i="79"/>
  <c r="D53" i="79"/>
  <c r="C53" i="79"/>
  <c r="B53" i="79"/>
  <c r="J52" i="79"/>
  <c r="G52" i="79"/>
  <c r="F52" i="79"/>
  <c r="E52" i="79"/>
  <c r="D52" i="79"/>
  <c r="C52" i="79"/>
  <c r="B52" i="79"/>
  <c r="J51" i="79"/>
  <c r="G51" i="79"/>
  <c r="F51" i="79"/>
  <c r="E51" i="79"/>
  <c r="D51" i="79"/>
  <c r="C51" i="79"/>
  <c r="B51" i="79"/>
  <c r="J50" i="79"/>
  <c r="G50" i="79"/>
  <c r="F50" i="79"/>
  <c r="E50" i="79"/>
  <c r="D50" i="79"/>
  <c r="C50" i="79"/>
  <c r="B50" i="79"/>
  <c r="J49" i="79"/>
  <c r="G49" i="79"/>
  <c r="F49" i="79"/>
  <c r="E49" i="79"/>
  <c r="D49" i="79"/>
  <c r="C49" i="79"/>
  <c r="B49" i="79"/>
  <c r="J48" i="79"/>
  <c r="G48" i="79"/>
  <c r="F48" i="79"/>
  <c r="E48" i="79"/>
  <c r="D48" i="79"/>
  <c r="C48" i="79"/>
  <c r="B48" i="79"/>
  <c r="J47" i="79"/>
  <c r="G47" i="79"/>
  <c r="F47" i="79"/>
  <c r="E47" i="79"/>
  <c r="D47" i="79"/>
  <c r="C47" i="79"/>
  <c r="B47" i="79"/>
  <c r="J46" i="79"/>
  <c r="G46" i="79"/>
  <c r="F46" i="79"/>
  <c r="E46" i="79"/>
  <c r="D46" i="79"/>
  <c r="C46" i="79"/>
  <c r="B46" i="79"/>
  <c r="J45" i="79"/>
  <c r="G45" i="79"/>
  <c r="F45" i="79"/>
  <c r="E45" i="79"/>
  <c r="D45" i="79"/>
  <c r="C45" i="79"/>
  <c r="B45" i="79"/>
  <c r="J44" i="79"/>
  <c r="G44" i="79"/>
  <c r="F44" i="79"/>
  <c r="E44" i="79"/>
  <c r="D44" i="79"/>
  <c r="C44" i="79"/>
  <c r="B44" i="79"/>
  <c r="J43" i="79"/>
  <c r="G43" i="79"/>
  <c r="F43" i="79"/>
  <c r="E43" i="79"/>
  <c r="D43" i="79"/>
  <c r="C43" i="79"/>
  <c r="B43" i="79"/>
  <c r="J42" i="79"/>
  <c r="G42" i="79"/>
  <c r="F42" i="79"/>
  <c r="E42" i="79"/>
  <c r="D42" i="79"/>
  <c r="C42" i="79"/>
  <c r="B42" i="79"/>
  <c r="J41" i="79"/>
  <c r="G41" i="79"/>
  <c r="F41" i="79"/>
  <c r="E41" i="79"/>
  <c r="D41" i="79"/>
  <c r="C41" i="79"/>
  <c r="B41" i="79"/>
  <c r="J40" i="79"/>
  <c r="G40" i="79"/>
  <c r="F40" i="79"/>
  <c r="E40" i="79"/>
  <c r="D40" i="79"/>
  <c r="C40" i="79"/>
  <c r="B40" i="79"/>
  <c r="J39" i="79"/>
  <c r="G39" i="79"/>
  <c r="F39" i="79"/>
  <c r="E39" i="79"/>
  <c r="D39" i="79"/>
  <c r="C39" i="79"/>
  <c r="B39" i="79"/>
  <c r="J38" i="79"/>
  <c r="G38" i="79"/>
  <c r="F38" i="79"/>
  <c r="E38" i="79"/>
  <c r="D38" i="79"/>
  <c r="C38" i="79"/>
  <c r="B38" i="79"/>
  <c r="J37" i="79"/>
  <c r="G37" i="79"/>
  <c r="F37" i="79"/>
  <c r="E37" i="79"/>
  <c r="D37" i="79"/>
  <c r="C37" i="79"/>
  <c r="B37" i="79"/>
  <c r="J36" i="79"/>
  <c r="G36" i="79"/>
  <c r="F36" i="79"/>
  <c r="E36" i="79"/>
  <c r="D36" i="79"/>
  <c r="C36" i="79"/>
  <c r="B36" i="79"/>
  <c r="J35" i="79"/>
  <c r="G35" i="79"/>
  <c r="F35" i="79"/>
  <c r="E35" i="79"/>
  <c r="D35" i="79"/>
  <c r="C35" i="79"/>
  <c r="B35" i="79"/>
  <c r="J34" i="79"/>
  <c r="G34" i="79"/>
  <c r="F34" i="79"/>
  <c r="E34" i="79"/>
  <c r="D34" i="79"/>
  <c r="C34" i="79"/>
  <c r="B34" i="79"/>
  <c r="J33" i="79"/>
  <c r="G33" i="79"/>
  <c r="F33" i="79"/>
  <c r="E33" i="79"/>
  <c r="D33" i="79"/>
  <c r="C33" i="79"/>
  <c r="B33" i="79"/>
  <c r="J32" i="79"/>
  <c r="G32" i="79"/>
  <c r="F32" i="79"/>
  <c r="E32" i="79"/>
  <c r="D32" i="79"/>
  <c r="C32" i="79"/>
  <c r="B32" i="79"/>
  <c r="J31" i="79"/>
  <c r="G31" i="79"/>
  <c r="F31" i="79"/>
  <c r="E31" i="79"/>
  <c r="D31" i="79"/>
  <c r="C31" i="79"/>
  <c r="B31" i="79"/>
  <c r="J30" i="79"/>
  <c r="G30" i="79"/>
  <c r="F30" i="79"/>
  <c r="E30" i="79"/>
  <c r="D30" i="79"/>
  <c r="C30" i="79"/>
  <c r="B30" i="79"/>
  <c r="J29" i="79"/>
  <c r="G29" i="79"/>
  <c r="F29" i="79"/>
  <c r="E29" i="79"/>
  <c r="D29" i="79"/>
  <c r="C29" i="79"/>
  <c r="B29" i="79"/>
  <c r="J28" i="79"/>
  <c r="G28" i="79"/>
  <c r="F28" i="79"/>
  <c r="E28" i="79"/>
  <c r="D28" i="79"/>
  <c r="C28" i="79"/>
  <c r="B28" i="79"/>
  <c r="J27" i="79"/>
  <c r="G27" i="79"/>
  <c r="F27" i="79"/>
  <c r="E27" i="79"/>
  <c r="D27" i="79"/>
  <c r="C27" i="79"/>
  <c r="B27" i="79"/>
  <c r="J26" i="79"/>
  <c r="G26" i="79"/>
  <c r="F26" i="79"/>
  <c r="E26" i="79"/>
  <c r="D26" i="79"/>
  <c r="C26" i="79"/>
  <c r="B26" i="79"/>
  <c r="J25" i="79"/>
  <c r="G25" i="79"/>
  <c r="F25" i="79"/>
  <c r="E25" i="79"/>
  <c r="D25" i="79"/>
  <c r="C25" i="79"/>
  <c r="B25" i="79"/>
  <c r="J24" i="79"/>
  <c r="G24" i="79"/>
  <c r="F24" i="79"/>
  <c r="E24" i="79"/>
  <c r="D24" i="79"/>
  <c r="C24" i="79"/>
  <c r="B24" i="79"/>
  <c r="J23" i="79"/>
  <c r="G23" i="79"/>
  <c r="F23" i="79"/>
  <c r="E23" i="79"/>
  <c r="D23" i="79"/>
  <c r="C23" i="79"/>
  <c r="B23" i="79"/>
  <c r="J22" i="79"/>
  <c r="G22" i="79"/>
  <c r="F22" i="79"/>
  <c r="E22" i="79"/>
  <c r="D22" i="79"/>
  <c r="C22" i="79"/>
  <c r="B22" i="79"/>
  <c r="J21" i="79"/>
  <c r="G21" i="79"/>
  <c r="F21" i="79"/>
  <c r="E21" i="79"/>
  <c r="D21" i="79"/>
  <c r="C21" i="79"/>
  <c r="B21" i="79"/>
  <c r="J20" i="79"/>
  <c r="G20" i="79"/>
  <c r="F20" i="79"/>
  <c r="E20" i="79"/>
  <c r="D20" i="79"/>
  <c r="C20" i="79"/>
  <c r="B20" i="79"/>
  <c r="J19" i="79"/>
  <c r="G19" i="79"/>
  <c r="F19" i="79"/>
  <c r="AJ19" i="79" s="1"/>
  <c r="E19" i="79"/>
  <c r="D19" i="79"/>
  <c r="C19" i="79"/>
  <c r="B19" i="79"/>
  <c r="J18" i="79"/>
  <c r="G18" i="79"/>
  <c r="F18" i="79"/>
  <c r="E18" i="79"/>
  <c r="D18" i="79"/>
  <c r="C18" i="79"/>
  <c r="B18" i="79"/>
  <c r="J17" i="79"/>
  <c r="G17" i="79"/>
  <c r="F17" i="79"/>
  <c r="AJ17" i="79" s="1"/>
  <c r="E17" i="79"/>
  <c r="D17" i="79"/>
  <c r="C17" i="79"/>
  <c r="B17" i="79"/>
  <c r="J16" i="79"/>
  <c r="G16" i="79"/>
  <c r="F16" i="79"/>
  <c r="E16" i="79"/>
  <c r="D16" i="79"/>
  <c r="C16" i="79"/>
  <c r="B16" i="79"/>
  <c r="J15" i="79"/>
  <c r="G15" i="79"/>
  <c r="F15" i="79"/>
  <c r="AJ15" i="79" s="1"/>
  <c r="E15" i="79"/>
  <c r="D15" i="79"/>
  <c r="C15" i="79"/>
  <c r="B15" i="79"/>
  <c r="J14" i="79"/>
  <c r="G14" i="79"/>
  <c r="F14" i="79"/>
  <c r="E14" i="79"/>
  <c r="D14" i="79"/>
  <c r="C14" i="79"/>
  <c r="B14" i="79"/>
  <c r="J13" i="79"/>
  <c r="G13" i="79"/>
  <c r="F13" i="79"/>
  <c r="AJ13" i="79" s="1"/>
  <c r="E13" i="79"/>
  <c r="D13" i="79"/>
  <c r="C13" i="79"/>
  <c r="B13" i="79"/>
  <c r="K12" i="79"/>
  <c r="J12" i="79"/>
  <c r="G12" i="79"/>
  <c r="F12" i="79"/>
  <c r="AJ12" i="79" s="1"/>
  <c r="E12" i="79"/>
  <c r="D12" i="79"/>
  <c r="C12" i="79"/>
  <c r="B12" i="79"/>
  <c r="J11" i="79"/>
  <c r="F11" i="79"/>
  <c r="AJ11" i="79" s="1"/>
  <c r="E11" i="79"/>
  <c r="D11" i="79"/>
  <c r="C11" i="79"/>
  <c r="B11" i="79"/>
  <c r="J110" i="79"/>
  <c r="G110" i="79"/>
  <c r="AG110" i="79" s="1"/>
  <c r="F110" i="79"/>
  <c r="E110" i="79"/>
  <c r="D110" i="79"/>
  <c r="AI110" i="79" s="1"/>
  <c r="C110" i="79"/>
  <c r="B110" i="79"/>
  <c r="Z13" i="88"/>
  <c r="L13" i="88"/>
  <c r="H12" i="88"/>
  <c r="H11" i="88"/>
  <c r="H10" i="88"/>
  <c r="H9" i="88"/>
  <c r="H7" i="88"/>
  <c r="AK63" i="88" s="1"/>
  <c r="AG6" i="90" s="1"/>
  <c r="H6" i="88"/>
  <c r="E4" i="92" l="1"/>
  <c r="F4" i="92" a="1"/>
  <c r="F4" i="92" s="1"/>
  <c r="AY12" i="84"/>
  <c r="BV6" i="90"/>
  <c r="AI9" i="84"/>
  <c r="AU12" i="84"/>
  <c r="AV12" i="84" s="1"/>
  <c r="AK120" i="88"/>
  <c r="AK147" i="88" s="1"/>
  <c r="AK142" i="88"/>
  <c r="R124" i="88"/>
  <c r="AK108" i="88"/>
  <c r="AK59" i="88"/>
  <c r="AK46" i="88"/>
  <c r="L15" i="79"/>
  <c r="L23" i="79"/>
  <c r="L31" i="79"/>
  <c r="L39" i="79"/>
  <c r="L47" i="79"/>
  <c r="L55" i="79"/>
  <c r="L63" i="79"/>
  <c r="L71" i="79"/>
  <c r="L79" i="79"/>
  <c r="L87" i="79"/>
  <c r="L95" i="79"/>
  <c r="L103" i="79"/>
  <c r="L14" i="79"/>
  <c r="L22" i="79"/>
  <c r="L30" i="79"/>
  <c r="L38" i="79"/>
  <c r="L46" i="79"/>
  <c r="L54" i="79"/>
  <c r="L62" i="79"/>
  <c r="L70" i="79"/>
  <c r="L78" i="79"/>
  <c r="L86" i="79"/>
  <c r="L94" i="79"/>
  <c r="L102" i="79"/>
  <c r="L12" i="79"/>
  <c r="L13" i="79"/>
  <c r="L21" i="79"/>
  <c r="L29" i="79"/>
  <c r="L37" i="79"/>
  <c r="L45" i="79"/>
  <c r="L53" i="79"/>
  <c r="L61" i="79"/>
  <c r="L69" i="79"/>
  <c r="L77" i="79"/>
  <c r="L85" i="79"/>
  <c r="L93" i="79"/>
  <c r="L101" i="79"/>
  <c r="L109" i="79"/>
  <c r="L20" i="79"/>
  <c r="L28" i="79"/>
  <c r="L36" i="79"/>
  <c r="L44" i="79"/>
  <c r="L52" i="79"/>
  <c r="L60" i="79"/>
  <c r="L68" i="79"/>
  <c r="L76" i="79"/>
  <c r="L84" i="79"/>
  <c r="L92" i="79"/>
  <c r="L100" i="79"/>
  <c r="L108" i="79"/>
  <c r="L19" i="79"/>
  <c r="L27" i="79"/>
  <c r="L35" i="79"/>
  <c r="L43" i="79"/>
  <c r="L51" i="79"/>
  <c r="L59" i="79"/>
  <c r="L67" i="79"/>
  <c r="L75" i="79"/>
  <c r="L83" i="79"/>
  <c r="L91" i="79"/>
  <c r="L99" i="79"/>
  <c r="L107" i="79"/>
  <c r="L110" i="79"/>
  <c r="L18" i="79"/>
  <c r="L26" i="79"/>
  <c r="L34" i="79"/>
  <c r="L42" i="79"/>
  <c r="L50" i="79"/>
  <c r="L58" i="79"/>
  <c r="L66" i="79"/>
  <c r="L74" i="79"/>
  <c r="L82" i="79"/>
  <c r="L90" i="79"/>
  <c r="L98" i="79"/>
  <c r="L106" i="79"/>
  <c r="L17" i="79"/>
  <c r="L25" i="79"/>
  <c r="L33" i="79"/>
  <c r="L41" i="79"/>
  <c r="L49" i="79"/>
  <c r="L57" i="79"/>
  <c r="L65" i="79"/>
  <c r="L73" i="79"/>
  <c r="L81" i="79"/>
  <c r="L89" i="79"/>
  <c r="L97" i="79"/>
  <c r="L105" i="79"/>
  <c r="L16" i="79"/>
  <c r="L24" i="79"/>
  <c r="L32" i="79"/>
  <c r="L40" i="79"/>
  <c r="L48" i="79"/>
  <c r="L56" i="79"/>
  <c r="L64" i="79"/>
  <c r="L72" i="79"/>
  <c r="L80" i="79"/>
  <c r="L88" i="79"/>
  <c r="L96" i="79"/>
  <c r="L104" i="79"/>
  <c r="AO16" i="84"/>
  <c r="O16" i="84"/>
  <c r="AO48" i="84"/>
  <c r="O48" i="84"/>
  <c r="AO208" i="84"/>
  <c r="O208" i="84"/>
  <c r="Q12" i="84"/>
  <c r="O12" i="84"/>
  <c r="AO44" i="84"/>
  <c r="O44" i="84"/>
  <c r="AO172" i="84"/>
  <c r="O172" i="84"/>
  <c r="AO236" i="84"/>
  <c r="O236" i="84"/>
  <c r="AO40" i="84"/>
  <c r="O40" i="84"/>
  <c r="AO72" i="84"/>
  <c r="O72" i="84"/>
  <c r="AO104" i="84"/>
  <c r="O104" i="84"/>
  <c r="AO136" i="84"/>
  <c r="O136" i="84"/>
  <c r="AO168" i="84"/>
  <c r="O168" i="84"/>
  <c r="AO200" i="84"/>
  <c r="O200" i="84"/>
  <c r="AO232" i="84"/>
  <c r="O232" i="84"/>
  <c r="AO264" i="84"/>
  <c r="O264" i="84"/>
  <c r="AO296" i="84"/>
  <c r="O296" i="84"/>
  <c r="AO328" i="84"/>
  <c r="O328" i="84"/>
  <c r="AO360" i="84"/>
  <c r="O360" i="84"/>
  <c r="AO392" i="84"/>
  <c r="O392" i="84"/>
  <c r="AO240" i="84"/>
  <c r="O240" i="84"/>
  <c r="AO36" i="84"/>
  <c r="O36" i="84"/>
  <c r="AO68" i="84"/>
  <c r="O68" i="84"/>
  <c r="AO100" i="84"/>
  <c r="O100" i="84"/>
  <c r="AO132" i="84"/>
  <c r="O132" i="84"/>
  <c r="AO164" i="84"/>
  <c r="O164" i="84"/>
  <c r="AO196" i="84"/>
  <c r="O196" i="84"/>
  <c r="AO228" i="84"/>
  <c r="O228" i="84"/>
  <c r="AO260" i="84"/>
  <c r="O260" i="84"/>
  <c r="AO292" i="84"/>
  <c r="O292" i="84"/>
  <c r="AO324" i="84"/>
  <c r="O324" i="84"/>
  <c r="AO356" i="84"/>
  <c r="O356" i="84"/>
  <c r="AO388" i="84"/>
  <c r="O388" i="84"/>
  <c r="AO336" i="84"/>
  <c r="O336" i="84"/>
  <c r="AO140" i="84"/>
  <c r="O140" i="84"/>
  <c r="AO396" i="84"/>
  <c r="O396" i="84"/>
  <c r="AO32" i="84"/>
  <c r="O32" i="84"/>
  <c r="AO64" i="84"/>
  <c r="O64" i="84"/>
  <c r="AO96" i="84"/>
  <c r="O96" i="84"/>
  <c r="AO128" i="84"/>
  <c r="O128" i="84"/>
  <c r="AO160" i="84"/>
  <c r="O160" i="84"/>
  <c r="AO192" i="84"/>
  <c r="O192" i="84"/>
  <c r="AO224" i="84"/>
  <c r="O224" i="84"/>
  <c r="AO256" i="84"/>
  <c r="O256" i="84"/>
  <c r="AO288" i="84"/>
  <c r="O288" i="84"/>
  <c r="AO320" i="84"/>
  <c r="O320" i="84"/>
  <c r="AO352" i="84"/>
  <c r="O352" i="84"/>
  <c r="AO384" i="84"/>
  <c r="O384" i="84"/>
  <c r="AO80" i="84"/>
  <c r="O80" i="84"/>
  <c r="AO112" i="84"/>
  <c r="O112" i="84"/>
  <c r="AO272" i="84"/>
  <c r="O272" i="84"/>
  <c r="AO304" i="84"/>
  <c r="O304" i="84"/>
  <c r="AO268" i="84"/>
  <c r="O268" i="84"/>
  <c r="AO28" i="84"/>
  <c r="O28" i="84"/>
  <c r="AO60" i="84"/>
  <c r="O60" i="84"/>
  <c r="AO92" i="84"/>
  <c r="O92" i="84"/>
  <c r="AO124" i="84"/>
  <c r="O124" i="84"/>
  <c r="AO156" i="84"/>
  <c r="O156" i="84"/>
  <c r="AO188" i="84"/>
  <c r="O188" i="84"/>
  <c r="AO220" i="84"/>
  <c r="O220" i="84"/>
  <c r="AO252" i="84"/>
  <c r="O252" i="84"/>
  <c r="AO284" i="84"/>
  <c r="O284" i="84"/>
  <c r="AO316" i="84"/>
  <c r="O316" i="84"/>
  <c r="AO348" i="84"/>
  <c r="O348" i="84"/>
  <c r="AO380" i="84"/>
  <c r="O380" i="84"/>
  <c r="AO144" i="84"/>
  <c r="O144" i="84"/>
  <c r="AO176" i="84"/>
  <c r="O176" i="84"/>
  <c r="AO368" i="84"/>
  <c r="O368" i="84"/>
  <c r="AO400" i="84"/>
  <c r="O400" i="84"/>
  <c r="AO76" i="84"/>
  <c r="O76" i="84"/>
  <c r="AO108" i="84"/>
  <c r="O108" i="84"/>
  <c r="AO204" i="84"/>
  <c r="O204" i="84"/>
  <c r="AO300" i="84"/>
  <c r="O300" i="84"/>
  <c r="AO364" i="84"/>
  <c r="O364" i="84"/>
  <c r="AO24" i="84"/>
  <c r="O24" i="84"/>
  <c r="AO56" i="84"/>
  <c r="O56" i="84"/>
  <c r="AO88" i="84"/>
  <c r="O88" i="84"/>
  <c r="AO120" i="84"/>
  <c r="O120" i="84"/>
  <c r="AO152" i="84"/>
  <c r="O152" i="84"/>
  <c r="AO184" i="84"/>
  <c r="O184" i="84"/>
  <c r="AO216" i="84"/>
  <c r="O216" i="84"/>
  <c r="AO248" i="84"/>
  <c r="O248" i="84"/>
  <c r="AO280" i="84"/>
  <c r="O280" i="84"/>
  <c r="AO312" i="84"/>
  <c r="O312" i="84"/>
  <c r="AO344" i="84"/>
  <c r="O344" i="84"/>
  <c r="AO376" i="84"/>
  <c r="O376" i="84"/>
  <c r="AO408" i="84"/>
  <c r="O408" i="84"/>
  <c r="AO332" i="84"/>
  <c r="O332" i="84"/>
  <c r="AO20" i="84"/>
  <c r="O20" i="84"/>
  <c r="AO52" i="84"/>
  <c r="O52" i="84"/>
  <c r="AO84" i="84"/>
  <c r="O84" i="84"/>
  <c r="AO116" i="84"/>
  <c r="O116" i="84"/>
  <c r="AO148" i="84"/>
  <c r="O148" i="84"/>
  <c r="AO180" i="84"/>
  <c r="O180" i="84"/>
  <c r="AO212" i="84"/>
  <c r="O212" i="84"/>
  <c r="AO244" i="84"/>
  <c r="O244" i="84"/>
  <c r="AO276" i="84"/>
  <c r="O276" i="84"/>
  <c r="AO308" i="84"/>
  <c r="O308" i="84"/>
  <c r="AO340" i="84"/>
  <c r="O340" i="84"/>
  <c r="AO372" i="84"/>
  <c r="O372" i="84"/>
  <c r="AO404" i="84"/>
  <c r="O404" i="84"/>
  <c r="AO12" i="84"/>
  <c r="AW52" i="84"/>
  <c r="AW12" i="84"/>
  <c r="AW48" i="84"/>
  <c r="AW16" i="84"/>
  <c r="AW44" i="84"/>
  <c r="AW20" i="84"/>
  <c r="AW40" i="84"/>
  <c r="AW28" i="84"/>
  <c r="AW32" i="84"/>
  <c r="AW36" i="84"/>
  <c r="AW68" i="84"/>
  <c r="AW80" i="84"/>
  <c r="AW84" i="84"/>
  <c r="AW100" i="84"/>
  <c r="AW116" i="84"/>
  <c r="AW132" i="84"/>
  <c r="AW148" i="84"/>
  <c r="AW164" i="84"/>
  <c r="AW180" i="84"/>
  <c r="AW188" i="84"/>
  <c r="AW196" i="84"/>
  <c r="AW200" i="84"/>
  <c r="AW204" i="84"/>
  <c r="AW208" i="84"/>
  <c r="AW212" i="84"/>
  <c r="AW216" i="84"/>
  <c r="AW220" i="84"/>
  <c r="AW224" i="84"/>
  <c r="AW228" i="84"/>
  <c r="AW232" i="84"/>
  <c r="AW236" i="84"/>
  <c r="AW240" i="84"/>
  <c r="AW244" i="84"/>
  <c r="AW248" i="84"/>
  <c r="AW252" i="84"/>
  <c r="AW256" i="84"/>
  <c r="AW260" i="84"/>
  <c r="AW264" i="84"/>
  <c r="AW268" i="84"/>
  <c r="AW272" i="84"/>
  <c r="AW276" i="84"/>
  <c r="AW280" i="84"/>
  <c r="AW284" i="84"/>
  <c r="AW288" i="84"/>
  <c r="AW292" i="84"/>
  <c r="AW296" i="84"/>
  <c r="AW300" i="84"/>
  <c r="AW304" i="84"/>
  <c r="AW308" i="84"/>
  <c r="AW312" i="84"/>
  <c r="AW316" i="84"/>
  <c r="AW320" i="84"/>
  <c r="AW324" i="84"/>
  <c r="AW328" i="84"/>
  <c r="AW332" i="84"/>
  <c r="AW336" i="84"/>
  <c r="AW340" i="84"/>
  <c r="AW344" i="84"/>
  <c r="AW348" i="84"/>
  <c r="AW352" i="84"/>
  <c r="AW356" i="84"/>
  <c r="AW360" i="84"/>
  <c r="AW364" i="84"/>
  <c r="AW368" i="84"/>
  <c r="AW372" i="84"/>
  <c r="AW376" i="84"/>
  <c r="AW380" i="84"/>
  <c r="AW384" i="84"/>
  <c r="AW388" i="84"/>
  <c r="AW392" i="84"/>
  <c r="AW396" i="84"/>
  <c r="AW400" i="84"/>
  <c r="AW404" i="84"/>
  <c r="AW408" i="84"/>
  <c r="AW56" i="84"/>
  <c r="AW96" i="84"/>
  <c r="AW112" i="84"/>
  <c r="AW172" i="84"/>
  <c r="AW176" i="84"/>
  <c r="AW184" i="84"/>
  <c r="AW24" i="84"/>
  <c r="AW60" i="84"/>
  <c r="AW64" i="84"/>
  <c r="AW72" i="84"/>
  <c r="AW76" i="84"/>
  <c r="AW88" i="84"/>
  <c r="AW92" i="84"/>
  <c r="AW104" i="84"/>
  <c r="AW108" i="84"/>
  <c r="AW120" i="84"/>
  <c r="AW124" i="84"/>
  <c r="AW128" i="84"/>
  <c r="AW136" i="84"/>
  <c r="AW140" i="84"/>
  <c r="AW144" i="84"/>
  <c r="AW152" i="84"/>
  <c r="AW156" i="84"/>
  <c r="AW160" i="84"/>
  <c r="AW168" i="84"/>
  <c r="AW192" i="84"/>
  <c r="AU44" i="84"/>
  <c r="AV44" i="84" s="1"/>
  <c r="Q44" i="84"/>
  <c r="AM44" i="84" s="1"/>
  <c r="AU48" i="84"/>
  <c r="AV48" i="84" s="1"/>
  <c r="Q48" i="84"/>
  <c r="AM48" i="84" s="1"/>
  <c r="AU52" i="84"/>
  <c r="AM55" i="84" s="1"/>
  <c r="Q52" i="84"/>
  <c r="AM52" i="84" s="1"/>
  <c r="AU56" i="84"/>
  <c r="AV56" i="84" s="1"/>
  <c r="Q56" i="84"/>
  <c r="AM56" i="84" s="1"/>
  <c r="AU60" i="84"/>
  <c r="AM63" i="84" s="1"/>
  <c r="Q60" i="84"/>
  <c r="AM60" i="84" s="1"/>
  <c r="AU64" i="84"/>
  <c r="AV64" i="84" s="1"/>
  <c r="Q64" i="84"/>
  <c r="AM64" i="84" s="1"/>
  <c r="AU68" i="84"/>
  <c r="AV68" i="84" s="1"/>
  <c r="Q68" i="84"/>
  <c r="AM68" i="84" s="1"/>
  <c r="Q72" i="84"/>
  <c r="AM72" i="84" s="1"/>
  <c r="AU72" i="84"/>
  <c r="AV72" i="84" s="1"/>
  <c r="Q76" i="84"/>
  <c r="AM76" i="84" s="1"/>
  <c r="AU76" i="84"/>
  <c r="AM79" i="84" s="1"/>
  <c r="AU80" i="84"/>
  <c r="AV80" i="84" s="1"/>
  <c r="Q80" i="84"/>
  <c r="AM80" i="84" s="1"/>
  <c r="AU84" i="84"/>
  <c r="AM87" i="84" s="1"/>
  <c r="Q84" i="84"/>
  <c r="AM84" i="84" s="1"/>
  <c r="AU88" i="84"/>
  <c r="AM91" i="84" s="1"/>
  <c r="Q88" i="84"/>
  <c r="AM88" i="84" s="1"/>
  <c r="AU92" i="84"/>
  <c r="AM95" i="84" s="1"/>
  <c r="Q92" i="84"/>
  <c r="AM92" i="84" s="1"/>
  <c r="AU96" i="84"/>
  <c r="AM99" i="84" s="1"/>
  <c r="Q96" i="84"/>
  <c r="AM96" i="84" s="1"/>
  <c r="Q100" i="84"/>
  <c r="AM100" i="84" s="1"/>
  <c r="AU100" i="84"/>
  <c r="AM103" i="84" s="1"/>
  <c r="Q104" i="84"/>
  <c r="AM104" i="84" s="1"/>
  <c r="AU104" i="84"/>
  <c r="AM107" i="84" s="1"/>
  <c r="Q108" i="84"/>
  <c r="AM108" i="84" s="1"/>
  <c r="AU108" i="84"/>
  <c r="AM111" i="84" s="1"/>
  <c r="AU112" i="84"/>
  <c r="AM115" i="84" s="1"/>
  <c r="Q112" i="84"/>
  <c r="AM112" i="84" s="1"/>
  <c r="AU116" i="84"/>
  <c r="AM119" i="84" s="1"/>
  <c r="Q116" i="84"/>
  <c r="AM116" i="84" s="1"/>
  <c r="AU120" i="84"/>
  <c r="AM123" i="84" s="1"/>
  <c r="Q120" i="84"/>
  <c r="AM120" i="84" s="1"/>
  <c r="AU124" i="84"/>
  <c r="AM127" i="84" s="1"/>
  <c r="Q124" i="84"/>
  <c r="AM124" i="84" s="1"/>
  <c r="AU128" i="84"/>
  <c r="AM131" i="84" s="1"/>
  <c r="Q128" i="84"/>
  <c r="AM128" i="84" s="1"/>
  <c r="Q132" i="84"/>
  <c r="AM132" i="84" s="1"/>
  <c r="AU132" i="84"/>
  <c r="AM135" i="84" s="1"/>
  <c r="Q136" i="84"/>
  <c r="AM136" i="84" s="1"/>
  <c r="AU136" i="84"/>
  <c r="AM139" i="84" s="1"/>
  <c r="Q140" i="84"/>
  <c r="AM140" i="84" s="1"/>
  <c r="AU140" i="84"/>
  <c r="AM143" i="84" s="1"/>
  <c r="AU144" i="84"/>
  <c r="AM147" i="84" s="1"/>
  <c r="Q144" i="84"/>
  <c r="AM144" i="84" s="1"/>
  <c r="AU148" i="84"/>
  <c r="AM151" i="84" s="1"/>
  <c r="Q148" i="84"/>
  <c r="AM148" i="84" s="1"/>
  <c r="AU152" i="84"/>
  <c r="AM155" i="84" s="1"/>
  <c r="Q152" i="84"/>
  <c r="AM152" i="84" s="1"/>
  <c r="AU156" i="84"/>
  <c r="AM159" i="84" s="1"/>
  <c r="Q156" i="84"/>
  <c r="AM156" i="84" s="1"/>
  <c r="AU160" i="84"/>
  <c r="AM163" i="84" s="1"/>
  <c r="Q160" i="84"/>
  <c r="AM160" i="84" s="1"/>
  <c r="AU164" i="84"/>
  <c r="AM167" i="84" s="1"/>
  <c r="Q164" i="84"/>
  <c r="AM164" i="84" s="1"/>
  <c r="Q168" i="84"/>
  <c r="AM168" i="84" s="1"/>
  <c r="AU168" i="84"/>
  <c r="AM171" i="84" s="1"/>
  <c r="Q172" i="84"/>
  <c r="AM172" i="84" s="1"/>
  <c r="AU172" i="84"/>
  <c r="AM175" i="84" s="1"/>
  <c r="AU176" i="84"/>
  <c r="AM179" i="84" s="1"/>
  <c r="Q176" i="84"/>
  <c r="AM176" i="84" s="1"/>
  <c r="AU180" i="84"/>
  <c r="AM183" i="84" s="1"/>
  <c r="Q180" i="84"/>
  <c r="AM180" i="84" s="1"/>
  <c r="AU184" i="84"/>
  <c r="AM187" i="84" s="1"/>
  <c r="Q184" i="84"/>
  <c r="AM184" i="84" s="1"/>
  <c r="AU188" i="84"/>
  <c r="AM191" i="84" s="1"/>
  <c r="Q188" i="84"/>
  <c r="AM188" i="84" s="1"/>
  <c r="AU192" i="84"/>
  <c r="AM195" i="84" s="1"/>
  <c r="Q192" i="84"/>
  <c r="AM192" i="84" s="1"/>
  <c r="Q196" i="84"/>
  <c r="AM196" i="84" s="1"/>
  <c r="AU196" i="84"/>
  <c r="AM199" i="84" s="1"/>
  <c r="Q200" i="84"/>
  <c r="AM200" i="84" s="1"/>
  <c r="AU200" i="84"/>
  <c r="AV200" i="84" s="1"/>
  <c r="Q204" i="84"/>
  <c r="AM204" i="84" s="1"/>
  <c r="AU204" i="84"/>
  <c r="AV204" i="84" s="1"/>
  <c r="AU208" i="84"/>
  <c r="AV208" i="84" s="1"/>
  <c r="Q208" i="84"/>
  <c r="AM208" i="84" s="1"/>
  <c r="AU212" i="84"/>
  <c r="AV212" i="84" s="1"/>
  <c r="Q212" i="84"/>
  <c r="AM212" i="84" s="1"/>
  <c r="AU216" i="84"/>
  <c r="AV216" i="84" s="1"/>
  <c r="Q216" i="84"/>
  <c r="AM216" i="84" s="1"/>
  <c r="AU220" i="84"/>
  <c r="AV220" i="84" s="1"/>
  <c r="Q220" i="84"/>
  <c r="AM220" i="84" s="1"/>
  <c r="AU224" i="84"/>
  <c r="AV224" i="84" s="1"/>
  <c r="Q224" i="84"/>
  <c r="AM224" i="84" s="1"/>
  <c r="Q228" i="84"/>
  <c r="AM228" i="84" s="1"/>
  <c r="AU228" i="84"/>
  <c r="AV228" i="84" s="1"/>
  <c r="Q232" i="84"/>
  <c r="AM232" i="84" s="1"/>
  <c r="AU232" i="84"/>
  <c r="AV232" i="84" s="1"/>
  <c r="Q236" i="84"/>
  <c r="AM236" i="84" s="1"/>
  <c r="AU236" i="84"/>
  <c r="AV236" i="84" s="1"/>
  <c r="AU240" i="84"/>
  <c r="AV240" i="84" s="1"/>
  <c r="Q240" i="84"/>
  <c r="AM240" i="84" s="1"/>
  <c r="AU244" i="84"/>
  <c r="AV244" i="84" s="1"/>
  <c r="Q244" i="84"/>
  <c r="AM244" i="84" s="1"/>
  <c r="AU248" i="84"/>
  <c r="AV248" i="84" s="1"/>
  <c r="Q248" i="84"/>
  <c r="AM248" i="84" s="1"/>
  <c r="AU252" i="84"/>
  <c r="AV252" i="84" s="1"/>
  <c r="Q252" i="84"/>
  <c r="AM252" i="84" s="1"/>
  <c r="AU256" i="84"/>
  <c r="AV256" i="84" s="1"/>
  <c r="Q256" i="84"/>
  <c r="AM256" i="84" s="1"/>
  <c r="Q260" i="84"/>
  <c r="AM260" i="84" s="1"/>
  <c r="AU260" i="84"/>
  <c r="AV260" i="84" s="1"/>
  <c r="Q264" i="84"/>
  <c r="AM264" i="84" s="1"/>
  <c r="AU264" i="84"/>
  <c r="AV264" i="84" s="1"/>
  <c r="AU268" i="84"/>
  <c r="AV268" i="84" s="1"/>
  <c r="Q268" i="84"/>
  <c r="AM268" i="84" s="1"/>
  <c r="AU272" i="84"/>
  <c r="AV272" i="84" s="1"/>
  <c r="Q272" i="84"/>
  <c r="AM272" i="84" s="1"/>
  <c r="AU276" i="84"/>
  <c r="AV276" i="84" s="1"/>
  <c r="Q276" i="84"/>
  <c r="AM276" i="84" s="1"/>
  <c r="AU280" i="84"/>
  <c r="AV280" i="84" s="1"/>
  <c r="Q280" i="84"/>
  <c r="AM280" i="84" s="1"/>
  <c r="AU284" i="84"/>
  <c r="AV284" i="84" s="1"/>
  <c r="Q284" i="84"/>
  <c r="AM284" i="84" s="1"/>
  <c r="AU288" i="84"/>
  <c r="AV288" i="84" s="1"/>
  <c r="Q288" i="84"/>
  <c r="AM288" i="84" s="1"/>
  <c r="AU292" i="84"/>
  <c r="AV292" i="84" s="1"/>
  <c r="Q292" i="84"/>
  <c r="AM292" i="84" s="1"/>
  <c r="Q296" i="84"/>
  <c r="AM296" i="84" s="1"/>
  <c r="AU296" i="84"/>
  <c r="AV296" i="84" s="1"/>
  <c r="Q300" i="84"/>
  <c r="AM300" i="84" s="1"/>
  <c r="AU300" i="84"/>
  <c r="AV300" i="84" s="1"/>
  <c r="AU304" i="84"/>
  <c r="AV304" i="84" s="1"/>
  <c r="Q304" i="84"/>
  <c r="AM304" i="84" s="1"/>
  <c r="AU308" i="84"/>
  <c r="AV308" i="84" s="1"/>
  <c r="Q308" i="84"/>
  <c r="AM308" i="84" s="1"/>
  <c r="AU312" i="84"/>
  <c r="AV312" i="84" s="1"/>
  <c r="Q312" i="84"/>
  <c r="AM312" i="84" s="1"/>
  <c r="AU316" i="84"/>
  <c r="AV316" i="84" s="1"/>
  <c r="Q316" i="84"/>
  <c r="AM316" i="84" s="1"/>
  <c r="Q320" i="84"/>
  <c r="AM320" i="84" s="1"/>
  <c r="AU320" i="84"/>
  <c r="AV320" i="84" s="1"/>
  <c r="Q324" i="84"/>
  <c r="AM324" i="84" s="1"/>
  <c r="AU324" i="84"/>
  <c r="AV324" i="84" s="1"/>
  <c r="Q328" i="84"/>
  <c r="AM328" i="84" s="1"/>
  <c r="AU328" i="84"/>
  <c r="AV328" i="84" s="1"/>
  <c r="Q332" i="84"/>
  <c r="AM332" i="84" s="1"/>
  <c r="AU332" i="84"/>
  <c r="AV332" i="84" s="1"/>
  <c r="AU336" i="84"/>
  <c r="AV336" i="84" s="1"/>
  <c r="Q336" i="84"/>
  <c r="AM336" i="84" s="1"/>
  <c r="AU340" i="84"/>
  <c r="AV340" i="84" s="1"/>
  <c r="Q340" i="84"/>
  <c r="AM340" i="84" s="1"/>
  <c r="AU344" i="84"/>
  <c r="AV344" i="84" s="1"/>
  <c r="Q344" i="84"/>
  <c r="AM344" i="84" s="1"/>
  <c r="AU348" i="84"/>
  <c r="AV348" i="84" s="1"/>
  <c r="Q348" i="84"/>
  <c r="AM348" i="84" s="1"/>
  <c r="AU352" i="84"/>
  <c r="AV352" i="84" s="1"/>
  <c r="Q352" i="84"/>
  <c r="AM352" i="84" s="1"/>
  <c r="Q356" i="84"/>
  <c r="AM356" i="84" s="1"/>
  <c r="AU356" i="84"/>
  <c r="AV356" i="84" s="1"/>
  <c r="Q360" i="84"/>
  <c r="AM360" i="84" s="1"/>
  <c r="AU360" i="84"/>
  <c r="AV360" i="84" s="1"/>
  <c r="Q364" i="84"/>
  <c r="AM364" i="84" s="1"/>
  <c r="AU364" i="84"/>
  <c r="AV364" i="84" s="1"/>
  <c r="AU368" i="84"/>
  <c r="AV368" i="84" s="1"/>
  <c r="Q368" i="84"/>
  <c r="AM368" i="84" s="1"/>
  <c r="AU372" i="84"/>
  <c r="AV372" i="84" s="1"/>
  <c r="Q372" i="84"/>
  <c r="AM372" i="84" s="1"/>
  <c r="AU376" i="84"/>
  <c r="AV376" i="84" s="1"/>
  <c r="Q376" i="84"/>
  <c r="AM376" i="84" s="1"/>
  <c r="AU380" i="84"/>
  <c r="AV380" i="84" s="1"/>
  <c r="Q380" i="84"/>
  <c r="AM380" i="84" s="1"/>
  <c r="AU384" i="84"/>
  <c r="AV384" i="84" s="1"/>
  <c r="Q384" i="84"/>
  <c r="AM384" i="84" s="1"/>
  <c r="Q388" i="84"/>
  <c r="AM388" i="84" s="1"/>
  <c r="AU388" i="84"/>
  <c r="AV388" i="84" s="1"/>
  <c r="Q392" i="84"/>
  <c r="AM392" i="84" s="1"/>
  <c r="AU392" i="84"/>
  <c r="AV392" i="84" s="1"/>
  <c r="Q396" i="84"/>
  <c r="AM396" i="84" s="1"/>
  <c r="AU396" i="84"/>
  <c r="AV396" i="84" s="1"/>
  <c r="AU400" i="84"/>
  <c r="AV400" i="84" s="1"/>
  <c r="Q400" i="84"/>
  <c r="AM400" i="84" s="1"/>
  <c r="AU404" i="84"/>
  <c r="AV404" i="84" s="1"/>
  <c r="Q404" i="84"/>
  <c r="AM404" i="84" s="1"/>
  <c r="AU408" i="84"/>
  <c r="AV408" i="84" s="1"/>
  <c r="Q408" i="84"/>
  <c r="AM408" i="84" s="1"/>
  <c r="AU16" i="84"/>
  <c r="AV16" i="84" s="1"/>
  <c r="Q16" i="84"/>
  <c r="AM16" i="84" s="1"/>
  <c r="AU24" i="84"/>
  <c r="AM27" i="84" s="1"/>
  <c r="Q24" i="84"/>
  <c r="AM24" i="84" s="1"/>
  <c r="AU28" i="84"/>
  <c r="AV28" i="84" s="1"/>
  <c r="Q28" i="84"/>
  <c r="AM28" i="84" s="1"/>
  <c r="AU32" i="84"/>
  <c r="AM35" i="84" s="1"/>
  <c r="Q32" i="84"/>
  <c r="AM32" i="84" s="1"/>
  <c r="Q36" i="84"/>
  <c r="AM36" i="84" s="1"/>
  <c r="AU36" i="84"/>
  <c r="AV36" i="84" s="1"/>
  <c r="AU20" i="84"/>
  <c r="AM23" i="84" s="1"/>
  <c r="Q20" i="84"/>
  <c r="AM20" i="84" s="1"/>
  <c r="Q40" i="84"/>
  <c r="AM40" i="84" s="1"/>
  <c r="AU40" i="84"/>
  <c r="AM43" i="84" s="1"/>
  <c r="AK141" i="88" l="1"/>
  <c r="AE6" i="90"/>
  <c r="AK139" i="88"/>
  <c r="W6" i="90"/>
  <c r="AK146" i="88"/>
  <c r="BM6" i="90"/>
  <c r="AO9" i="84"/>
  <c r="V6" i="90"/>
  <c r="AV188" i="84"/>
  <c r="AV156" i="84"/>
  <c r="AV124" i="84"/>
  <c r="AV92" i="84"/>
  <c r="AV60" i="84"/>
  <c r="AV108" i="84"/>
  <c r="AV168" i="84"/>
  <c r="AV136" i="84"/>
  <c r="AV104" i="84"/>
  <c r="AV172" i="84"/>
  <c r="AV32" i="84"/>
  <c r="AV120" i="84"/>
  <c r="AV88" i="84"/>
  <c r="AV140" i="84"/>
  <c r="AV184" i="84"/>
  <c r="AV152" i="84"/>
  <c r="AV40" i="84"/>
  <c r="AV196" i="84"/>
  <c r="AV132" i="84"/>
  <c r="AV100" i="84"/>
  <c r="AV180" i="84"/>
  <c r="AV164" i="84"/>
  <c r="AV148" i="84"/>
  <c r="AV116" i="84"/>
  <c r="AV84" i="84"/>
  <c r="AV52" i="84"/>
  <c r="AV76" i="84"/>
  <c r="AV20" i="84"/>
  <c r="AV24" i="84"/>
  <c r="AV192" i="84"/>
  <c r="AV176" i="84"/>
  <c r="AV160" i="84"/>
  <c r="AV144" i="84"/>
  <c r="AV128" i="84"/>
  <c r="AV112" i="84"/>
  <c r="AV96" i="84"/>
  <c r="AK43" i="88"/>
  <c r="AM12" i="84"/>
  <c r="AM42" i="88"/>
  <c r="AI68" i="88"/>
  <c r="AK143" i="88"/>
  <c r="I12" i="79"/>
  <c r="AG12" i="79" s="1"/>
  <c r="I13"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I40" i="79"/>
  <c r="I41" i="79"/>
  <c r="I42" i="79"/>
  <c r="I43" i="79"/>
  <c r="I44" i="79"/>
  <c r="I45" i="79"/>
  <c r="I46" i="79"/>
  <c r="I47" i="79"/>
  <c r="I48" i="79"/>
  <c r="I49" i="79"/>
  <c r="I50" i="79"/>
  <c r="I51" i="79"/>
  <c r="I52" i="79"/>
  <c r="I53" i="79"/>
  <c r="I54" i="79"/>
  <c r="I11" i="79"/>
  <c r="T8" i="79" l="1"/>
  <c r="AE56" i="78" s="1"/>
  <c r="BA51" i="78" s="1"/>
  <c r="AK138" i="88"/>
  <c r="U6" i="90"/>
  <c r="AI33" i="79"/>
  <c r="AG33" i="79"/>
  <c r="AI40" i="79"/>
  <c r="AG40" i="79"/>
  <c r="AI24" i="79"/>
  <c r="AG24" i="79"/>
  <c r="AI16" i="79"/>
  <c r="AG16" i="79"/>
  <c r="AI15" i="79"/>
  <c r="AG15" i="79"/>
  <c r="AI38" i="79"/>
  <c r="AG38" i="79"/>
  <c r="AI22" i="79"/>
  <c r="AG22" i="79"/>
  <c r="AI14" i="79"/>
  <c r="AG14" i="79"/>
  <c r="AI17" i="79"/>
  <c r="AG17" i="79"/>
  <c r="AI47" i="79"/>
  <c r="AG47" i="79"/>
  <c r="AI54" i="79"/>
  <c r="AG54" i="79"/>
  <c r="AI37" i="79"/>
  <c r="AG37" i="79"/>
  <c r="AI29" i="79"/>
  <c r="AG29" i="79"/>
  <c r="AI21" i="79"/>
  <c r="AG21" i="79"/>
  <c r="AI13" i="79"/>
  <c r="AG13" i="79"/>
  <c r="AI49" i="79"/>
  <c r="AG49" i="79"/>
  <c r="AI32" i="79"/>
  <c r="AG32" i="79"/>
  <c r="AI31" i="79"/>
  <c r="AG31" i="79"/>
  <c r="AI30" i="79"/>
  <c r="AG30" i="79"/>
  <c r="AI52" i="79"/>
  <c r="AG52" i="79"/>
  <c r="AI28" i="79"/>
  <c r="AG28" i="79"/>
  <c r="AI25" i="79"/>
  <c r="AG25" i="79"/>
  <c r="AI23" i="79"/>
  <c r="AG23" i="79"/>
  <c r="AI53" i="79"/>
  <c r="AG53" i="79"/>
  <c r="AI44" i="79"/>
  <c r="AG44" i="79"/>
  <c r="AI51" i="79"/>
  <c r="AG51" i="79"/>
  <c r="AI27" i="79"/>
  <c r="AG27" i="79"/>
  <c r="AI19" i="79"/>
  <c r="AG19" i="79"/>
  <c r="AI41" i="79"/>
  <c r="AG41" i="79"/>
  <c r="AI48" i="79"/>
  <c r="AG48" i="79"/>
  <c r="AI39" i="79"/>
  <c r="AG39" i="79"/>
  <c r="AI46" i="79"/>
  <c r="AG46" i="79"/>
  <c r="AI45" i="79"/>
  <c r="AG45" i="79"/>
  <c r="AI36" i="79"/>
  <c r="AG36" i="79"/>
  <c r="AI20" i="79"/>
  <c r="AG20" i="79"/>
  <c r="AI43" i="79"/>
  <c r="AG43" i="79"/>
  <c r="AI35" i="79"/>
  <c r="AG35" i="79"/>
  <c r="AI50" i="79"/>
  <c r="AG50" i="79"/>
  <c r="AI42" i="79"/>
  <c r="AG42" i="79"/>
  <c r="AI34" i="79"/>
  <c r="AG34" i="79"/>
  <c r="AI26" i="79"/>
  <c r="AG26" i="79"/>
  <c r="AI18" i="79"/>
  <c r="AG18" i="79"/>
  <c r="AG11" i="79"/>
  <c r="AI11" i="79"/>
  <c r="M12" i="79"/>
  <c r="AI12" i="79"/>
  <c r="AK6" i="84"/>
  <c r="BX6" i="90" s="1"/>
  <c r="AM72" i="88"/>
  <c r="AM90" i="88"/>
  <c r="AM96" i="88"/>
  <c r="AM84" i="88"/>
  <c r="AM76" i="88"/>
  <c r="AM80" i="88"/>
  <c r="AY400" i="84"/>
  <c r="AY368" i="84"/>
  <c r="AY336" i="84"/>
  <c r="AY304" i="84"/>
  <c r="AY288" i="84"/>
  <c r="AY272" i="84"/>
  <c r="AY256" i="84"/>
  <c r="AY240" i="84"/>
  <c r="AY224" i="84"/>
  <c r="AY208" i="84"/>
  <c r="AY192" i="84"/>
  <c r="AY176" i="84"/>
  <c r="AY160" i="84"/>
  <c r="AY144" i="84"/>
  <c r="AY128" i="84"/>
  <c r="AY112" i="84"/>
  <c r="AY80" i="84"/>
  <c r="AY16" i="84"/>
  <c r="AB16" i="84"/>
  <c r="AY408" i="84"/>
  <c r="AB408" i="84"/>
  <c r="AY404" i="84"/>
  <c r="AB404" i="84"/>
  <c r="AB400" i="84"/>
  <c r="AY396" i="84"/>
  <c r="AB396" i="84"/>
  <c r="AY392" i="84"/>
  <c r="AB392" i="84"/>
  <c r="AY388" i="84"/>
  <c r="AB388" i="84"/>
  <c r="AY384" i="84"/>
  <c r="AB384" i="84"/>
  <c r="AY380" i="84"/>
  <c r="AB380" i="84"/>
  <c r="AY376" i="84"/>
  <c r="AB376" i="84"/>
  <c r="AY372" i="84"/>
  <c r="AB372" i="84"/>
  <c r="AB368" i="84"/>
  <c r="AY364" i="84"/>
  <c r="AB364" i="84"/>
  <c r="AY360" i="84"/>
  <c r="AB360" i="84"/>
  <c r="AY356" i="84"/>
  <c r="AB356" i="84"/>
  <c r="AY352" i="84"/>
  <c r="AB352" i="84"/>
  <c r="AY348" i="84"/>
  <c r="AB348" i="84"/>
  <c r="AY344" i="84"/>
  <c r="AB344" i="84"/>
  <c r="AY340" i="84"/>
  <c r="AB340" i="84"/>
  <c r="AB336" i="84"/>
  <c r="AY332" i="84"/>
  <c r="AB332" i="84"/>
  <c r="AY328" i="84"/>
  <c r="AB328" i="84"/>
  <c r="AY324" i="84"/>
  <c r="AB324" i="84"/>
  <c r="AY320" i="84"/>
  <c r="AB320" i="84"/>
  <c r="AY316" i="84"/>
  <c r="AB316" i="84"/>
  <c r="AY312" i="84"/>
  <c r="AB312" i="84"/>
  <c r="AY308" i="84"/>
  <c r="AB308" i="84"/>
  <c r="AB304" i="84"/>
  <c r="AY300" i="84"/>
  <c r="AB300" i="84"/>
  <c r="AY296" i="84"/>
  <c r="AB296" i="84"/>
  <c r="AY292" i="84"/>
  <c r="AB292" i="84"/>
  <c r="AB288" i="84"/>
  <c r="AY284" i="84"/>
  <c r="AB284" i="84"/>
  <c r="AY280" i="84"/>
  <c r="AB280" i="84"/>
  <c r="AY276" i="84"/>
  <c r="AB276" i="84"/>
  <c r="AB272" i="84"/>
  <c r="AY268" i="84"/>
  <c r="AB268" i="84"/>
  <c r="AY264" i="84"/>
  <c r="AB264" i="84"/>
  <c r="AY260" i="84"/>
  <c r="AB260" i="84"/>
  <c r="AB256" i="84"/>
  <c r="AY252" i="84"/>
  <c r="AB252" i="84"/>
  <c r="AY248" i="84"/>
  <c r="AB248" i="84"/>
  <c r="AY244" i="84"/>
  <c r="AB244" i="84"/>
  <c r="AB240" i="84"/>
  <c r="AY236" i="84"/>
  <c r="AB236" i="84"/>
  <c r="AY232" i="84"/>
  <c r="AB232" i="84"/>
  <c r="AY228" i="84"/>
  <c r="AB228" i="84"/>
  <c r="AB224" i="84"/>
  <c r="AY220" i="84"/>
  <c r="AB220" i="84"/>
  <c r="AY216" i="84"/>
  <c r="AB216" i="84"/>
  <c r="AY212" i="84"/>
  <c r="AB212" i="84"/>
  <c r="AB208" i="84"/>
  <c r="AC139" i="73"/>
  <c r="L408" i="84" s="1"/>
  <c r="AC41" i="73"/>
  <c r="L16" i="84" s="1"/>
  <c r="AE16" i="84" s="1"/>
  <c r="AC42" i="73"/>
  <c r="L20" i="84" s="1"/>
  <c r="AC43" i="73"/>
  <c r="L24" i="84" s="1"/>
  <c r="AC44" i="73"/>
  <c r="L28" i="84" s="1"/>
  <c r="AC45" i="73"/>
  <c r="L32" i="84" s="1"/>
  <c r="AC46" i="73"/>
  <c r="L36" i="84" s="1"/>
  <c r="AC47" i="73"/>
  <c r="L40" i="84" s="1"/>
  <c r="AC48" i="73"/>
  <c r="L44" i="84" s="1"/>
  <c r="AC49" i="73"/>
  <c r="L48" i="84" s="1"/>
  <c r="AC50" i="73"/>
  <c r="L52" i="84" s="1"/>
  <c r="AC51" i="73"/>
  <c r="L56" i="84" s="1"/>
  <c r="AC52" i="73"/>
  <c r="L60" i="84" s="1"/>
  <c r="AC53" i="73"/>
  <c r="L64" i="84" s="1"/>
  <c r="AC54" i="73"/>
  <c r="L68" i="84" s="1"/>
  <c r="AC55" i="73"/>
  <c r="L72" i="84" s="1"/>
  <c r="AC56" i="73"/>
  <c r="L76" i="84" s="1"/>
  <c r="AC57" i="73"/>
  <c r="L80" i="84" s="1"/>
  <c r="AC58" i="73"/>
  <c r="L84" i="84" s="1"/>
  <c r="AC59" i="73"/>
  <c r="L88" i="84" s="1"/>
  <c r="AC60" i="73"/>
  <c r="L92" i="84" s="1"/>
  <c r="AC61" i="73"/>
  <c r="L96" i="84" s="1"/>
  <c r="AC62" i="73"/>
  <c r="L100" i="84" s="1"/>
  <c r="AE100" i="84" s="1"/>
  <c r="AC63" i="73"/>
  <c r="L104" i="84" s="1"/>
  <c r="AE104" i="84" s="1"/>
  <c r="AC64" i="73"/>
  <c r="L108" i="84" s="1"/>
  <c r="AE108" i="84" s="1"/>
  <c r="AC65" i="73"/>
  <c r="L112" i="84" s="1"/>
  <c r="AE112" i="84" s="1"/>
  <c r="AC66" i="73"/>
  <c r="L116" i="84" s="1"/>
  <c r="AE116" i="84" s="1"/>
  <c r="AC67" i="73"/>
  <c r="L120" i="84" s="1"/>
  <c r="AE120" i="84" s="1"/>
  <c r="AC68" i="73"/>
  <c r="L124" i="84" s="1"/>
  <c r="AE124" i="84" s="1"/>
  <c r="AC69" i="73"/>
  <c r="L128" i="84" s="1"/>
  <c r="AE128" i="84" s="1"/>
  <c r="AC70" i="73"/>
  <c r="L132" i="84" s="1"/>
  <c r="AE132" i="84" s="1"/>
  <c r="AC71" i="73"/>
  <c r="L136" i="84" s="1"/>
  <c r="AE136" i="84" s="1"/>
  <c r="AC72" i="73"/>
  <c r="L140" i="84" s="1"/>
  <c r="AE140" i="84" s="1"/>
  <c r="AC73" i="73"/>
  <c r="L144" i="84" s="1"/>
  <c r="AE144" i="84" s="1"/>
  <c r="AC74" i="73"/>
  <c r="L148" i="84" s="1"/>
  <c r="AE148" i="84" s="1"/>
  <c r="AC75" i="73"/>
  <c r="L152" i="84" s="1"/>
  <c r="AE152" i="84" s="1"/>
  <c r="AC76" i="73"/>
  <c r="L156" i="84" s="1"/>
  <c r="AE156" i="84" s="1"/>
  <c r="AC77" i="73"/>
  <c r="L160" i="84" s="1"/>
  <c r="AE160" i="84" s="1"/>
  <c r="AC78" i="73"/>
  <c r="L164" i="84" s="1"/>
  <c r="AE164" i="84" s="1"/>
  <c r="AC79" i="73"/>
  <c r="L168" i="84" s="1"/>
  <c r="AE168" i="84" s="1"/>
  <c r="AC80" i="73"/>
  <c r="L172" i="84" s="1"/>
  <c r="AE172" i="84" s="1"/>
  <c r="AC81" i="73"/>
  <c r="L176" i="84" s="1"/>
  <c r="AE176" i="84" s="1"/>
  <c r="AC82" i="73"/>
  <c r="L180" i="84" s="1"/>
  <c r="AE180" i="84" s="1"/>
  <c r="AC83" i="73"/>
  <c r="L184" i="84" s="1"/>
  <c r="AE184" i="84" s="1"/>
  <c r="AC84" i="73"/>
  <c r="L188" i="84" s="1"/>
  <c r="AC85" i="73"/>
  <c r="L192" i="84" s="1"/>
  <c r="AC86" i="73"/>
  <c r="L196" i="84" s="1"/>
  <c r="AC87" i="73"/>
  <c r="L200" i="84" s="1"/>
  <c r="AC88" i="73"/>
  <c r="L204" i="84" s="1"/>
  <c r="AC89" i="73"/>
  <c r="L208" i="84" s="1"/>
  <c r="AC90" i="73"/>
  <c r="L212" i="84" s="1"/>
  <c r="AC91" i="73"/>
  <c r="L216" i="84" s="1"/>
  <c r="AC92" i="73"/>
  <c r="L220" i="84" s="1"/>
  <c r="AC93" i="73"/>
  <c r="L224" i="84" s="1"/>
  <c r="AC94" i="73"/>
  <c r="L228" i="84" s="1"/>
  <c r="AC95" i="73"/>
  <c r="L232" i="84" s="1"/>
  <c r="AC96" i="73"/>
  <c r="L236" i="84" s="1"/>
  <c r="AC97" i="73"/>
  <c r="L240" i="84" s="1"/>
  <c r="AE240" i="84" s="1"/>
  <c r="AC98" i="73"/>
  <c r="L244" i="84" s="1"/>
  <c r="AC99" i="73"/>
  <c r="L248" i="84" s="1"/>
  <c r="AC100" i="73"/>
  <c r="L252" i="84" s="1"/>
  <c r="AE252" i="84" s="1"/>
  <c r="AC101" i="73"/>
  <c r="L256" i="84" s="1"/>
  <c r="AC102" i="73"/>
  <c r="L260" i="84" s="1"/>
  <c r="AC103" i="73"/>
  <c r="L264" i="84" s="1"/>
  <c r="AE264" i="84" s="1"/>
  <c r="AC104" i="73"/>
  <c r="L268" i="84" s="1"/>
  <c r="AC105" i="73"/>
  <c r="L272" i="84" s="1"/>
  <c r="AC106" i="73"/>
  <c r="L276" i="84" s="1"/>
  <c r="AE276" i="84" s="1"/>
  <c r="AC107" i="73"/>
  <c r="L280" i="84" s="1"/>
  <c r="AC108" i="73"/>
  <c r="L284" i="84" s="1"/>
  <c r="AC109" i="73"/>
  <c r="L288" i="84" s="1"/>
  <c r="AC110" i="73"/>
  <c r="L292" i="84" s="1"/>
  <c r="AC111" i="73"/>
  <c r="L296" i="84" s="1"/>
  <c r="AE296" i="84" s="1"/>
  <c r="AC112" i="73"/>
  <c r="L300" i="84" s="1"/>
  <c r="AC113" i="73"/>
  <c r="L304" i="84" s="1"/>
  <c r="AC114" i="73"/>
  <c r="L308" i="84" s="1"/>
  <c r="AE308" i="84" s="1"/>
  <c r="AC115" i="73"/>
  <c r="L312" i="84" s="1"/>
  <c r="AC116" i="73"/>
  <c r="L316" i="84" s="1"/>
  <c r="AC117" i="73"/>
  <c r="L320" i="84" s="1"/>
  <c r="AC118" i="73"/>
  <c r="L324" i="84" s="1"/>
  <c r="AE324" i="84" s="1"/>
  <c r="AC119" i="73"/>
  <c r="L328" i="84" s="1"/>
  <c r="AC120" i="73"/>
  <c r="L332" i="84" s="1"/>
  <c r="AE332" i="84" s="1"/>
  <c r="AC121" i="73"/>
  <c r="L336" i="84" s="1"/>
  <c r="AC122" i="73"/>
  <c r="L340" i="84" s="1"/>
  <c r="AC123" i="73"/>
  <c r="L344" i="84" s="1"/>
  <c r="AE344" i="84" s="1"/>
  <c r="AC124" i="73"/>
  <c r="L348" i="84" s="1"/>
  <c r="AE348" i="84" s="1"/>
  <c r="AC125" i="73"/>
  <c r="L352" i="84" s="1"/>
  <c r="AC126" i="73"/>
  <c r="L356" i="84" s="1"/>
  <c r="AC127" i="73"/>
  <c r="L360" i="84" s="1"/>
  <c r="AE360" i="84" s="1"/>
  <c r="AC128" i="73"/>
  <c r="L364" i="84" s="1"/>
  <c r="AE364" i="84" s="1"/>
  <c r="AC129" i="73"/>
  <c r="L368" i="84" s="1"/>
  <c r="AC130" i="73"/>
  <c r="L372" i="84" s="1"/>
  <c r="AC131" i="73"/>
  <c r="L376" i="84" s="1"/>
  <c r="AC132" i="73"/>
  <c r="L380" i="84" s="1"/>
  <c r="AE380" i="84" s="1"/>
  <c r="AC133" i="73"/>
  <c r="L384" i="84" s="1"/>
  <c r="AC134" i="73"/>
  <c r="L388" i="84" s="1"/>
  <c r="AE388" i="84" s="1"/>
  <c r="AC135" i="73"/>
  <c r="L392" i="84" s="1"/>
  <c r="AC136" i="73"/>
  <c r="L396" i="84" s="1"/>
  <c r="AE396" i="84" s="1"/>
  <c r="AC137" i="73"/>
  <c r="L400" i="84" s="1"/>
  <c r="AC138" i="73"/>
  <c r="L404" i="84" s="1"/>
  <c r="AY204" i="84"/>
  <c r="AB204" i="84"/>
  <c r="AY200" i="84"/>
  <c r="AB200" i="84"/>
  <c r="AY196" i="84"/>
  <c r="AB196" i="84"/>
  <c r="AB192" i="84"/>
  <c r="AY188" i="84"/>
  <c r="AB188" i="84"/>
  <c r="AY184" i="84"/>
  <c r="AY180" i="84"/>
  <c r="AY172" i="84"/>
  <c r="AY168" i="84"/>
  <c r="AY164" i="84"/>
  <c r="AY156" i="84"/>
  <c r="AY152" i="84"/>
  <c r="AY148" i="84"/>
  <c r="AY140" i="84"/>
  <c r="AY136" i="84"/>
  <c r="AY132" i="84"/>
  <c r="AY124" i="84"/>
  <c r="AY120" i="84"/>
  <c r="AY116" i="84"/>
  <c r="AY108" i="84"/>
  <c r="AY104" i="84"/>
  <c r="AY100" i="84"/>
  <c r="AY96" i="84"/>
  <c r="AB96" i="84"/>
  <c r="AY92" i="84"/>
  <c r="AB92" i="84"/>
  <c r="AY88" i="84"/>
  <c r="AB88" i="84"/>
  <c r="AY84" i="84"/>
  <c r="AB84" i="84"/>
  <c r="AB80" i="84"/>
  <c r="AY76" i="84"/>
  <c r="AB76" i="84"/>
  <c r="AY72" i="84"/>
  <c r="AB72" i="84"/>
  <c r="AG72" i="84" s="1"/>
  <c r="AM75" i="84" s="1"/>
  <c r="AY68" i="84"/>
  <c r="AB68" i="84"/>
  <c r="AY64" i="84"/>
  <c r="AB64" i="84"/>
  <c r="AG64" i="84" s="1"/>
  <c r="AM67" i="84" s="1"/>
  <c r="AY60" i="84"/>
  <c r="AB60" i="84"/>
  <c r="AY56" i="84"/>
  <c r="AB56" i="84"/>
  <c r="AG56" i="84" s="1"/>
  <c r="AM59" i="84" s="1"/>
  <c r="AY52" i="84"/>
  <c r="AB52" i="84"/>
  <c r="AY48" i="84"/>
  <c r="AB48" i="84"/>
  <c r="AY44" i="84"/>
  <c r="AB44" i="84"/>
  <c r="AG44" i="84" s="1"/>
  <c r="AM47" i="84" s="1"/>
  <c r="AY40" i="84"/>
  <c r="AB40" i="84"/>
  <c r="AY36" i="84"/>
  <c r="AB36" i="84"/>
  <c r="AY32" i="84"/>
  <c r="AB32" i="84"/>
  <c r="AY28" i="84"/>
  <c r="AB28" i="84"/>
  <c r="AY24" i="84"/>
  <c r="AB24" i="84"/>
  <c r="AB20" i="84"/>
  <c r="AB12" i="84"/>
  <c r="AY20" i="84"/>
  <c r="AE392" i="84" l="1"/>
  <c r="AE376" i="84"/>
  <c r="AE328" i="84"/>
  <c r="AE384" i="84"/>
  <c r="AE312" i="84"/>
  <c r="AE316" i="84"/>
  <c r="AE244" i="84"/>
  <c r="AE400" i="84"/>
  <c r="AE272" i="84"/>
  <c r="AE236" i="84"/>
  <c r="AE288" i="84"/>
  <c r="AE224" i="84"/>
  <c r="AE280" i="84"/>
  <c r="AE292" i="84"/>
  <c r="AE260" i="84"/>
  <c r="AE352" i="84"/>
  <c r="AE372" i="84"/>
  <c r="AE356" i="84"/>
  <c r="AE404" i="84"/>
  <c r="AE340" i="84"/>
  <c r="AE368" i="84"/>
  <c r="AE300" i="84"/>
  <c r="AE228" i="84"/>
  <c r="AG48" i="84"/>
  <c r="AM51" i="84" s="1"/>
  <c r="AG80" i="84"/>
  <c r="AM83" i="84" s="1"/>
  <c r="AE196" i="84"/>
  <c r="AE304" i="84"/>
  <c r="AE268" i="84"/>
  <c r="AE408" i="84"/>
  <c r="AE232" i="84"/>
  <c r="AE320" i="84"/>
  <c r="AE256" i="84"/>
  <c r="AE284" i="84"/>
  <c r="AE220" i="84"/>
  <c r="AE336" i="84"/>
  <c r="AE208" i="84"/>
  <c r="AE12" i="84"/>
  <c r="AP12" i="84" s="1"/>
  <c r="AD12" i="84"/>
  <c r="U12" i="79"/>
  <c r="AE248" i="84"/>
  <c r="AE68" i="84"/>
  <c r="AE36" i="84"/>
  <c r="AE216" i="84"/>
  <c r="AE192" i="84"/>
  <c r="AE96" i="84"/>
  <c r="AE64" i="84"/>
  <c r="AE32" i="84"/>
  <c r="AE188" i="84"/>
  <c r="AE92" i="84"/>
  <c r="AE60" i="84"/>
  <c r="AE28" i="84"/>
  <c r="AE88" i="84"/>
  <c r="AE56" i="84"/>
  <c r="AE24" i="84"/>
  <c r="AE212" i="84"/>
  <c r="AE84" i="84"/>
  <c r="AE52" i="84"/>
  <c r="AE20" i="84"/>
  <c r="AE80" i="84"/>
  <c r="AE48" i="84"/>
  <c r="AE204" i="84"/>
  <c r="AE76" i="84"/>
  <c r="AE44" i="84"/>
  <c r="AE200" i="84"/>
  <c r="AE72" i="84"/>
  <c r="AE40" i="84"/>
  <c r="AG16" i="84"/>
  <c r="AM19" i="84" s="1"/>
  <c r="AK9" i="84"/>
  <c r="AK49" i="88" s="1"/>
  <c r="AG36" i="84"/>
  <c r="AM39" i="84" s="1"/>
  <c r="AG68" i="84"/>
  <c r="AM71" i="84" s="1"/>
  <c r="AG28" i="84"/>
  <c r="AM31" i="84" s="1"/>
  <c r="AR72" i="84"/>
  <c r="AR56" i="84"/>
  <c r="AR44" i="84"/>
  <c r="AR64" i="84"/>
  <c r="AG12" i="84"/>
  <c r="AM15" i="84" s="1"/>
  <c r="AR48" i="84" l="1"/>
  <c r="AK51" i="88"/>
  <c r="Y6" i="90"/>
  <c r="AR80" i="84"/>
  <c r="AR16" i="84"/>
  <c r="AR36" i="84"/>
  <c r="AR28" i="84"/>
  <c r="AR68" i="84"/>
  <c r="AR12" i="84"/>
  <c r="AP16" i="84"/>
  <c r="AD16" i="84"/>
  <c r="AG9" i="84" l="1"/>
  <c r="L7" i="84" s="1"/>
  <c r="AK140" i="88"/>
  <c r="Z6" i="90"/>
  <c r="AT23" i="87"/>
  <c r="AT22" i="87"/>
  <c r="AT21" i="87"/>
  <c r="AT20" i="87"/>
  <c r="AT19" i="87"/>
  <c r="AK36" i="88" l="1" a="1"/>
  <c r="AK36" i="88" s="1"/>
  <c r="S6" i="90" s="1"/>
  <c r="AM45" i="88"/>
  <c r="K15" i="79"/>
  <c r="M15" i="79" s="1"/>
  <c r="U15" i="79" s="1"/>
  <c r="K63" i="79"/>
  <c r="M63" i="79" s="1"/>
  <c r="U63" i="79" s="1"/>
  <c r="K47" i="79"/>
  <c r="M47" i="79" s="1"/>
  <c r="U47" i="79" s="1"/>
  <c r="K31" i="79"/>
  <c r="M31" i="79" s="1"/>
  <c r="U31" i="79" s="1"/>
  <c r="K11" i="79"/>
  <c r="K94" i="79"/>
  <c r="M94" i="79" s="1"/>
  <c r="U94" i="79" s="1"/>
  <c r="K78" i="79"/>
  <c r="M78" i="79" s="1"/>
  <c r="U78" i="79" s="1"/>
  <c r="K54" i="79"/>
  <c r="M54" i="79" s="1"/>
  <c r="U54" i="79" s="1"/>
  <c r="K46" i="79"/>
  <c r="M46" i="79" s="1"/>
  <c r="U46" i="79" s="1"/>
  <c r="K38" i="79"/>
  <c r="M38" i="79" s="1"/>
  <c r="U38" i="79" s="1"/>
  <c r="K30" i="79"/>
  <c r="M30" i="79" s="1"/>
  <c r="U30" i="79" s="1"/>
  <c r="K22" i="79"/>
  <c r="M22" i="79" s="1"/>
  <c r="U22" i="79" s="1"/>
  <c r="K14" i="79"/>
  <c r="M14" i="79" s="1"/>
  <c r="U14" i="79" s="1"/>
  <c r="K71" i="79"/>
  <c r="M71" i="79" s="1"/>
  <c r="U71" i="79" s="1"/>
  <c r="K55" i="79"/>
  <c r="M55" i="79" s="1"/>
  <c r="U55" i="79" s="1"/>
  <c r="K39" i="79"/>
  <c r="M39" i="79" s="1"/>
  <c r="U39" i="79" s="1"/>
  <c r="K23" i="79"/>
  <c r="M23" i="79" s="1"/>
  <c r="U23" i="79" s="1"/>
  <c r="K102" i="79"/>
  <c r="M102" i="79" s="1"/>
  <c r="U102" i="79" s="1"/>
  <c r="K86" i="79"/>
  <c r="M86" i="79" s="1"/>
  <c r="U86" i="79" s="1"/>
  <c r="K70" i="79"/>
  <c r="M70" i="79" s="1"/>
  <c r="U70" i="79" s="1"/>
  <c r="K62" i="79"/>
  <c r="M62" i="79" s="1"/>
  <c r="U62" i="79" s="1"/>
  <c r="K109" i="79"/>
  <c r="M109" i="79" s="1"/>
  <c r="U109" i="79" s="1"/>
  <c r="K101" i="79"/>
  <c r="M101" i="79" s="1"/>
  <c r="U101" i="79" s="1"/>
  <c r="K93" i="79"/>
  <c r="M93" i="79" s="1"/>
  <c r="U93" i="79" s="1"/>
  <c r="K85" i="79"/>
  <c r="M85" i="79" s="1"/>
  <c r="U85" i="79" s="1"/>
  <c r="K77" i="79"/>
  <c r="M77" i="79" s="1"/>
  <c r="U77" i="79" s="1"/>
  <c r="K69" i="79"/>
  <c r="M69" i="79" s="1"/>
  <c r="U69" i="79" s="1"/>
  <c r="K61" i="79"/>
  <c r="M61" i="79" s="1"/>
  <c r="U61" i="79" s="1"/>
  <c r="K53" i="79"/>
  <c r="M53" i="79" s="1"/>
  <c r="U53" i="79" s="1"/>
  <c r="K45" i="79"/>
  <c r="M45" i="79" s="1"/>
  <c r="U45" i="79" s="1"/>
  <c r="K37" i="79"/>
  <c r="M37" i="79" s="1"/>
  <c r="U37" i="79" s="1"/>
  <c r="K29" i="79"/>
  <c r="M29" i="79" s="1"/>
  <c r="U29" i="79" s="1"/>
  <c r="K21" i="79"/>
  <c r="M21" i="79" s="1"/>
  <c r="U21" i="79" s="1"/>
  <c r="K13" i="79"/>
  <c r="M13" i="79" s="1"/>
  <c r="U13" i="79" s="1"/>
  <c r="K110" i="79"/>
  <c r="M110" i="79" s="1"/>
  <c r="U110" i="79" s="1"/>
  <c r="K103" i="79"/>
  <c r="M103" i="79" s="1"/>
  <c r="U103" i="79" s="1"/>
  <c r="K108" i="79"/>
  <c r="M108" i="79" s="1"/>
  <c r="U108" i="79" s="1"/>
  <c r="K76" i="79"/>
  <c r="M76" i="79" s="1"/>
  <c r="U76" i="79" s="1"/>
  <c r="K44" i="79"/>
  <c r="M44" i="79" s="1"/>
  <c r="U44" i="79" s="1"/>
  <c r="K107" i="79"/>
  <c r="M107" i="79" s="1"/>
  <c r="U107" i="79" s="1"/>
  <c r="K83" i="79"/>
  <c r="M83" i="79" s="1"/>
  <c r="U83" i="79" s="1"/>
  <c r="K75" i="79"/>
  <c r="M75" i="79" s="1"/>
  <c r="U75" i="79" s="1"/>
  <c r="K67" i="79"/>
  <c r="M67" i="79" s="1"/>
  <c r="U67" i="79" s="1"/>
  <c r="K59" i="79"/>
  <c r="M59" i="79" s="1"/>
  <c r="U59" i="79" s="1"/>
  <c r="K51" i="79"/>
  <c r="M51" i="79" s="1"/>
  <c r="U51" i="79" s="1"/>
  <c r="K43" i="79"/>
  <c r="M43" i="79" s="1"/>
  <c r="U43" i="79" s="1"/>
  <c r="K35" i="79"/>
  <c r="M35" i="79" s="1"/>
  <c r="U35" i="79" s="1"/>
  <c r="K27" i="79"/>
  <c r="M27" i="79" s="1"/>
  <c r="U27" i="79" s="1"/>
  <c r="K19" i="79"/>
  <c r="M19" i="79" s="1"/>
  <c r="U19" i="79" s="1"/>
  <c r="K79" i="79"/>
  <c r="M79" i="79" s="1"/>
  <c r="U79" i="79" s="1"/>
  <c r="K84" i="79"/>
  <c r="M84" i="79" s="1"/>
  <c r="U84" i="79" s="1"/>
  <c r="K52" i="79"/>
  <c r="M52" i="79" s="1"/>
  <c r="U52" i="79" s="1"/>
  <c r="K20" i="79"/>
  <c r="M20" i="79" s="1"/>
  <c r="U20" i="79" s="1"/>
  <c r="K106" i="79"/>
  <c r="M106" i="79" s="1"/>
  <c r="U106" i="79" s="1"/>
  <c r="K90" i="79"/>
  <c r="M90" i="79" s="1"/>
  <c r="U90" i="79" s="1"/>
  <c r="K82" i="79"/>
  <c r="M82" i="79" s="1"/>
  <c r="U82" i="79" s="1"/>
  <c r="K74" i="79"/>
  <c r="M74" i="79" s="1"/>
  <c r="U74" i="79" s="1"/>
  <c r="K66" i="79"/>
  <c r="M66" i="79" s="1"/>
  <c r="U66" i="79" s="1"/>
  <c r="K58" i="79"/>
  <c r="M58" i="79" s="1"/>
  <c r="U58" i="79" s="1"/>
  <c r="K50" i="79"/>
  <c r="M50" i="79" s="1"/>
  <c r="U50" i="79" s="1"/>
  <c r="K42" i="79"/>
  <c r="M42" i="79" s="1"/>
  <c r="U42" i="79" s="1"/>
  <c r="K34" i="79"/>
  <c r="M34" i="79" s="1"/>
  <c r="U34" i="79" s="1"/>
  <c r="K26" i="79"/>
  <c r="M26" i="79" s="1"/>
  <c r="U26" i="79" s="1"/>
  <c r="K18" i="79"/>
  <c r="M18" i="79" s="1"/>
  <c r="U18" i="79" s="1"/>
  <c r="K95" i="79"/>
  <c r="M95" i="79" s="1"/>
  <c r="U95" i="79" s="1"/>
  <c r="K100" i="79"/>
  <c r="M100" i="79" s="1"/>
  <c r="U100" i="79" s="1"/>
  <c r="K68" i="79"/>
  <c r="M68" i="79" s="1"/>
  <c r="U68" i="79" s="1"/>
  <c r="K36" i="79"/>
  <c r="M36" i="79" s="1"/>
  <c r="U36" i="79" s="1"/>
  <c r="K99" i="79"/>
  <c r="M99" i="79" s="1"/>
  <c r="U99" i="79" s="1"/>
  <c r="K98" i="79"/>
  <c r="M98" i="79" s="1"/>
  <c r="U98" i="79" s="1"/>
  <c r="K97" i="79"/>
  <c r="M97" i="79" s="1"/>
  <c r="U97" i="79" s="1"/>
  <c r="K89" i="79"/>
  <c r="M89" i="79" s="1"/>
  <c r="U89" i="79" s="1"/>
  <c r="K81" i="79"/>
  <c r="M81" i="79" s="1"/>
  <c r="U81" i="79" s="1"/>
  <c r="K73" i="79"/>
  <c r="M73" i="79" s="1"/>
  <c r="U73" i="79" s="1"/>
  <c r="K65" i="79"/>
  <c r="M65" i="79" s="1"/>
  <c r="U65" i="79" s="1"/>
  <c r="K57" i="79"/>
  <c r="M57" i="79" s="1"/>
  <c r="U57" i="79" s="1"/>
  <c r="K49" i="79"/>
  <c r="M49" i="79" s="1"/>
  <c r="U49" i="79" s="1"/>
  <c r="K41" i="79"/>
  <c r="M41" i="79" s="1"/>
  <c r="U41" i="79" s="1"/>
  <c r="K33" i="79"/>
  <c r="M33" i="79" s="1"/>
  <c r="U33" i="79" s="1"/>
  <c r="K25" i="79"/>
  <c r="M25" i="79" s="1"/>
  <c r="U25" i="79" s="1"/>
  <c r="K17" i="79"/>
  <c r="M17" i="79" s="1"/>
  <c r="U17" i="79" s="1"/>
  <c r="K87" i="79"/>
  <c r="M87" i="79" s="1"/>
  <c r="U87" i="79" s="1"/>
  <c r="K92" i="79"/>
  <c r="M92" i="79" s="1"/>
  <c r="U92" i="79" s="1"/>
  <c r="K60" i="79"/>
  <c r="M60" i="79" s="1"/>
  <c r="U60" i="79" s="1"/>
  <c r="K28" i="79"/>
  <c r="M28" i="79" s="1"/>
  <c r="U28" i="79" s="1"/>
  <c r="K91" i="79"/>
  <c r="M91" i="79" s="1"/>
  <c r="U91" i="79" s="1"/>
  <c r="K105" i="79"/>
  <c r="M105" i="79" s="1"/>
  <c r="U105" i="79" s="1"/>
  <c r="K104" i="79"/>
  <c r="M104" i="79" s="1"/>
  <c r="U104" i="79" s="1"/>
  <c r="K96" i="79"/>
  <c r="M96" i="79" s="1"/>
  <c r="U96" i="79" s="1"/>
  <c r="K88" i="79"/>
  <c r="M88" i="79" s="1"/>
  <c r="U88" i="79" s="1"/>
  <c r="K80" i="79"/>
  <c r="M80" i="79" s="1"/>
  <c r="U80" i="79" s="1"/>
  <c r="K72" i="79"/>
  <c r="M72" i="79" s="1"/>
  <c r="U72" i="79" s="1"/>
  <c r="K64" i="79"/>
  <c r="M64" i="79" s="1"/>
  <c r="U64" i="79" s="1"/>
  <c r="K56" i="79"/>
  <c r="M56" i="79" s="1"/>
  <c r="U56" i="79" s="1"/>
  <c r="K48" i="79"/>
  <c r="M48" i="79" s="1"/>
  <c r="U48" i="79" s="1"/>
  <c r="K40" i="79"/>
  <c r="M40" i="79" s="1"/>
  <c r="U40" i="79" s="1"/>
  <c r="K32" i="79"/>
  <c r="M32" i="79" s="1"/>
  <c r="U32" i="79" s="1"/>
  <c r="K24" i="79"/>
  <c r="M24" i="79" s="1"/>
  <c r="U24" i="79" s="1"/>
  <c r="K16" i="79"/>
  <c r="M16" i="79" s="1"/>
  <c r="U16" i="79" s="1"/>
  <c r="M11" i="79" l="1"/>
  <c r="C63" i="78"/>
  <c r="F5" i="79"/>
  <c r="F6" i="79"/>
  <c r="U11" i="79"/>
  <c r="AD248" i="84"/>
  <c r="AD284" i="84"/>
  <c r="AD256" i="84"/>
  <c r="AD132" i="84"/>
  <c r="AD84" i="84"/>
  <c r="AD232" i="84"/>
  <c r="AD48" i="84"/>
  <c r="AD88" i="84"/>
  <c r="AD216" i="84"/>
  <c r="AD344" i="84"/>
  <c r="AD308" i="84"/>
  <c r="AD124" i="84"/>
  <c r="AD252" i="84"/>
  <c r="AD380" i="84"/>
  <c r="AD180" i="84"/>
  <c r="AD96" i="84"/>
  <c r="AD224" i="84"/>
  <c r="AD352" i="84"/>
  <c r="AD52" i="84"/>
  <c r="AD100" i="84"/>
  <c r="AD228" i="84"/>
  <c r="AD356" i="84"/>
  <c r="AD300" i="84"/>
  <c r="AD72" i="84"/>
  <c r="AD200" i="84"/>
  <c r="AD328" i="84"/>
  <c r="AD236" i="84"/>
  <c r="AD408" i="84"/>
  <c r="AD144" i="84"/>
  <c r="AD272" i="84"/>
  <c r="AD400" i="84"/>
  <c r="AD376" i="84"/>
  <c r="AD372" i="84"/>
  <c r="AD244" i="84"/>
  <c r="AD396" i="84"/>
  <c r="AD20" i="84"/>
  <c r="AD28" i="84"/>
  <c r="AD128" i="84"/>
  <c r="AD388" i="84"/>
  <c r="AD24" i="84"/>
  <c r="AD152" i="84"/>
  <c r="AD280" i="84"/>
  <c r="AD332" i="84"/>
  <c r="AD60" i="84"/>
  <c r="AD188" i="84"/>
  <c r="AD316" i="84"/>
  <c r="AD204" i="84"/>
  <c r="AD32" i="84"/>
  <c r="AD160" i="84"/>
  <c r="AD288" i="84"/>
  <c r="AD140" i="84"/>
  <c r="AD36" i="84"/>
  <c r="AD164" i="84"/>
  <c r="AD292" i="84"/>
  <c r="AD44" i="84"/>
  <c r="AD276" i="84"/>
  <c r="AD136" i="84"/>
  <c r="AD264" i="84"/>
  <c r="AD392" i="84"/>
  <c r="AD212" i="84"/>
  <c r="AD80" i="84"/>
  <c r="AD208" i="84"/>
  <c r="AD336" i="84"/>
  <c r="AD148" i="84"/>
  <c r="AD156" i="84"/>
  <c r="AD176" i="84"/>
  <c r="AD56" i="84"/>
  <c r="AD184" i="84"/>
  <c r="AD312" i="84"/>
  <c r="AD116" i="84"/>
  <c r="AD92" i="84"/>
  <c r="AD220" i="84"/>
  <c r="AD348" i="84"/>
  <c r="AD364" i="84"/>
  <c r="AD64" i="84"/>
  <c r="AD192" i="84"/>
  <c r="AD320" i="84"/>
  <c r="AD268" i="84"/>
  <c r="AD68" i="84"/>
  <c r="AD196" i="84"/>
  <c r="AD324" i="84"/>
  <c r="AD172" i="84"/>
  <c r="AD40" i="84"/>
  <c r="AD168" i="84"/>
  <c r="AD296" i="84"/>
  <c r="AD108" i="84"/>
  <c r="AD404" i="84"/>
  <c r="AD112" i="84"/>
  <c r="AD240" i="84"/>
  <c r="AD368" i="84"/>
  <c r="AD340" i="84"/>
  <c r="AD120" i="84"/>
  <c r="AD76" i="84"/>
  <c r="AD384" i="84"/>
  <c r="AD260" i="84"/>
  <c r="AD104" i="84"/>
  <c r="AD360" i="84"/>
  <c r="AD304" i="84"/>
  <c r="B109" i="92" l="1"/>
  <c r="B107" i="92"/>
  <c r="B105" i="92"/>
  <c r="B103" i="92"/>
  <c r="B101" i="92"/>
  <c r="B99" i="92"/>
  <c r="B97" i="92"/>
  <c r="B95" i="92"/>
  <c r="B93" i="92"/>
  <c r="B91" i="92"/>
  <c r="B89" i="92"/>
  <c r="B87" i="92"/>
  <c r="B85" i="92"/>
  <c r="B83" i="92"/>
  <c r="B81" i="92"/>
  <c r="B79" i="92"/>
  <c r="B77" i="92"/>
  <c r="B75" i="92"/>
  <c r="B73" i="92"/>
  <c r="B71" i="92"/>
  <c r="B69" i="92"/>
  <c r="B67" i="92"/>
  <c r="B65" i="92"/>
  <c r="B63" i="92"/>
  <c r="B61" i="92"/>
  <c r="B59" i="92"/>
  <c r="B57" i="92"/>
  <c r="B55" i="92"/>
  <c r="B53" i="92"/>
  <c r="B51" i="92"/>
  <c r="B49" i="92"/>
  <c r="B47" i="92"/>
  <c r="B45" i="92"/>
  <c r="B43" i="92"/>
  <c r="B41" i="92"/>
  <c r="B39" i="92"/>
  <c r="B37" i="92"/>
  <c r="B35" i="92"/>
  <c r="B33" i="92"/>
  <c r="B31" i="92"/>
  <c r="B29" i="92"/>
  <c r="B27" i="92"/>
  <c r="B25" i="92"/>
  <c r="B23" i="92"/>
  <c r="B21" i="92"/>
  <c r="B19" i="92"/>
  <c r="B17" i="92"/>
  <c r="B108" i="92"/>
  <c r="B106" i="92"/>
  <c r="B104" i="92"/>
  <c r="B102" i="92"/>
  <c r="B100" i="92"/>
  <c r="B98" i="92"/>
  <c r="B96" i="92"/>
  <c r="B94" i="92"/>
  <c r="B92" i="92"/>
  <c r="B90" i="92"/>
  <c r="B88" i="92"/>
  <c r="B86" i="92"/>
  <c r="B84" i="92"/>
  <c r="B82" i="92"/>
  <c r="B80" i="92"/>
  <c r="B78" i="92"/>
  <c r="B76" i="92"/>
  <c r="B74" i="92"/>
  <c r="B72" i="92"/>
  <c r="B70" i="92"/>
  <c r="B68" i="92"/>
  <c r="B66" i="92"/>
  <c r="B64" i="92"/>
  <c r="B62" i="92"/>
  <c r="B60" i="92"/>
  <c r="B58" i="92"/>
  <c r="B56" i="92"/>
  <c r="B54" i="92"/>
  <c r="B52" i="92"/>
  <c r="B50" i="92"/>
  <c r="B48" i="92"/>
  <c r="B46" i="92"/>
  <c r="B44" i="92"/>
  <c r="B42" i="92"/>
  <c r="B40" i="92"/>
  <c r="B38" i="92"/>
  <c r="B36" i="92"/>
  <c r="B34" i="92"/>
  <c r="B32" i="92"/>
  <c r="B30" i="92"/>
  <c r="B28" i="92"/>
  <c r="B26" i="92"/>
  <c r="B24" i="92"/>
  <c r="B22" i="92"/>
  <c r="B20" i="92"/>
  <c r="B18" i="92"/>
  <c r="B16" i="92"/>
  <c r="C5" i="91" a="1"/>
  <c r="T63" i="78"/>
  <c r="H63" i="78"/>
  <c r="U27" i="95"/>
  <c r="U27" i="94"/>
  <c r="K27" i="94" s="1"/>
  <c r="D4" i="92"/>
  <c r="L5" i="84"/>
  <c r="AP72" i="84"/>
  <c r="AP88" i="84"/>
  <c r="AP360" i="84"/>
  <c r="AP324" i="84"/>
  <c r="AP268" i="84"/>
  <c r="AP348" i="84"/>
  <c r="AP212" i="84"/>
  <c r="AP44" i="84"/>
  <c r="AP36" i="84"/>
  <c r="AP400" i="84"/>
  <c r="AP144" i="84"/>
  <c r="AP352" i="84"/>
  <c r="AP252" i="84"/>
  <c r="AP344" i="84"/>
  <c r="AP20" i="84"/>
  <c r="AP192" i="84"/>
  <c r="AP280" i="84"/>
  <c r="AP384" i="84"/>
  <c r="AP156" i="84"/>
  <c r="AP104" i="84"/>
  <c r="AP40" i="84"/>
  <c r="AP136" i="84"/>
  <c r="AP160" i="84"/>
  <c r="AP316" i="84"/>
  <c r="AP152" i="84"/>
  <c r="AP128" i="84"/>
  <c r="AP408" i="84"/>
  <c r="AP100" i="84"/>
  <c r="AP180" i="84"/>
  <c r="AP284" i="84"/>
  <c r="AP120" i="84"/>
  <c r="AP204" i="84"/>
  <c r="AP388" i="84"/>
  <c r="AP116" i="84"/>
  <c r="AP328" i="84"/>
  <c r="AP112" i="84"/>
  <c r="AP196" i="84"/>
  <c r="AP320" i="84"/>
  <c r="AP220" i="84"/>
  <c r="AP208" i="84"/>
  <c r="AP292" i="84"/>
  <c r="AP200" i="84"/>
  <c r="AP224" i="84"/>
  <c r="AP124" i="84"/>
  <c r="AP216" i="84"/>
  <c r="AP168" i="84"/>
  <c r="AP300" i="84"/>
  <c r="AP84" i="84"/>
  <c r="AP76" i="84"/>
  <c r="AP296" i="84"/>
  <c r="AP364" i="84"/>
  <c r="AP312" i="84"/>
  <c r="AP392" i="84"/>
  <c r="AP276" i="84"/>
  <c r="AP140" i="84"/>
  <c r="AP332" i="84"/>
  <c r="AP24" i="84"/>
  <c r="AP372" i="84"/>
  <c r="AP48" i="84"/>
  <c r="AP184" i="84"/>
  <c r="AP336" i="84"/>
  <c r="AP256" i="84"/>
  <c r="AP108" i="84"/>
  <c r="AP56" i="84"/>
  <c r="AP304" i="84"/>
  <c r="AP368" i="84"/>
  <c r="AP172" i="84"/>
  <c r="AP92" i="84"/>
  <c r="AP148" i="84"/>
  <c r="AP80" i="84"/>
  <c r="AP32" i="84"/>
  <c r="AP28" i="84"/>
  <c r="AP272" i="84"/>
  <c r="AP356" i="84"/>
  <c r="AP52" i="84"/>
  <c r="AP380" i="84"/>
  <c r="AP308" i="84"/>
  <c r="AP132" i="84"/>
  <c r="AP248" i="84"/>
  <c r="AP240" i="84"/>
  <c r="AP264" i="84"/>
  <c r="AP228" i="84"/>
  <c r="AP232" i="84"/>
  <c r="AP340" i="84"/>
  <c r="AP64" i="84"/>
  <c r="AP60" i="84"/>
  <c r="AP244" i="84"/>
  <c r="AP260" i="84"/>
  <c r="AP404" i="84"/>
  <c r="AP68" i="84"/>
  <c r="AP176" i="84"/>
  <c r="AP164" i="84"/>
  <c r="AP288" i="84"/>
  <c r="AP188" i="84"/>
  <c r="AP396" i="84"/>
  <c r="AP376" i="84"/>
  <c r="AP236" i="84"/>
  <c r="AP96" i="84"/>
  <c r="C5" i="91" l="1"/>
  <c r="B43" i="91"/>
  <c r="B41" i="91"/>
  <c r="B39" i="91"/>
  <c r="B37" i="91"/>
  <c r="B35" i="91"/>
  <c r="B33" i="91"/>
  <c r="B31" i="91"/>
  <c r="B29" i="91"/>
  <c r="B27" i="91"/>
  <c r="B25" i="91"/>
  <c r="B23" i="91"/>
  <c r="B21" i="91"/>
  <c r="B19" i="91"/>
  <c r="B17" i="91"/>
  <c r="B15" i="91"/>
  <c r="B13" i="91"/>
  <c r="B11" i="91"/>
  <c r="B9" i="91"/>
  <c r="B7" i="91"/>
  <c r="B5" i="91"/>
  <c r="B44" i="91"/>
  <c r="B42" i="91"/>
  <c r="B40" i="91"/>
  <c r="B38" i="91"/>
  <c r="B36" i="91"/>
  <c r="B34" i="91"/>
  <c r="B32" i="91"/>
  <c r="B30" i="91"/>
  <c r="B28" i="91"/>
  <c r="B26" i="91"/>
  <c r="B24" i="91"/>
  <c r="B22" i="91"/>
  <c r="B20" i="91"/>
  <c r="B18" i="91"/>
  <c r="B16" i="91"/>
  <c r="B14" i="91"/>
  <c r="B12" i="91"/>
  <c r="B10" i="91"/>
  <c r="B8" i="91"/>
  <c r="B6" i="91"/>
  <c r="Q17" i="88"/>
  <c r="G6" i="90"/>
  <c r="K27" i="95"/>
  <c r="K31" i="95"/>
  <c r="AE9" i="84"/>
  <c r="AT18" i="87"/>
  <c r="AT17" i="87"/>
  <c r="AT16" i="87"/>
  <c r="AT15" i="87"/>
  <c r="AT14" i="87"/>
  <c r="AT13" i="87"/>
  <c r="AT12" i="87"/>
  <c r="AT11" i="87"/>
  <c r="AT10" i="87"/>
  <c r="AT9" i="87"/>
  <c r="AT8" i="87"/>
  <c r="AT7" i="87"/>
  <c r="AT6" i="87"/>
  <c r="AT5" i="87"/>
  <c r="K33" i="95" l="1"/>
  <c r="AK28" i="88" a="1"/>
  <c r="AK28" i="88" s="1"/>
  <c r="N6" i="90" s="1"/>
  <c r="L6" i="84"/>
  <c r="T29" i="88" s="1"/>
  <c r="T37" i="88"/>
  <c r="P6" i="90" s="1"/>
  <c r="AB29" i="88" l="1"/>
  <c r="O6" i="90" s="1"/>
  <c r="L6" i="90"/>
  <c r="AH37" i="88"/>
  <c r="AB38" i="88"/>
  <c r="AH38" i="88" s="1"/>
  <c r="AK136" i="88" l="1"/>
  <c r="AK137" i="88"/>
  <c r="T6" i="90"/>
  <c r="Q19" i="88"/>
  <c r="Y19" i="88" l="1"/>
  <c r="K6" i="90" s="1"/>
  <c r="I6" i="90"/>
  <c r="AK133" i="88" l="1"/>
  <c r="A12" i="79"/>
  <c r="A13" i="79" s="1"/>
  <c r="A14" i="79" s="1"/>
  <c r="A15" i="79" s="1"/>
  <c r="A16" i="79" s="1"/>
  <c r="A17" i="79" s="1"/>
  <c r="A18" i="79" s="1"/>
  <c r="A19" i="79" s="1"/>
  <c r="A20" i="79" s="1"/>
  <c r="A21" i="79" s="1"/>
  <c r="A22" i="79" s="1"/>
  <c r="A23" i="79" s="1"/>
  <c r="A24" i="79" s="1"/>
  <c r="A25" i="79" s="1"/>
  <c r="A26" i="79" s="1"/>
  <c r="A27" i="79" s="1"/>
  <c r="A28" i="79" s="1"/>
  <c r="A29" i="79" s="1"/>
  <c r="A30" i="79" s="1"/>
  <c r="A31" i="79" s="1"/>
  <c r="A32" i="79" s="1"/>
  <c r="A33" i="79" s="1"/>
  <c r="A34" i="79" s="1"/>
  <c r="A35" i="79" s="1"/>
  <c r="A36" i="79" s="1"/>
  <c r="A37" i="79" s="1"/>
  <c r="A38" i="79" s="1"/>
  <c r="A39" i="79" s="1"/>
  <c r="A40" i="79" s="1"/>
  <c r="A41" i="79" s="1"/>
  <c r="A42" i="79" s="1"/>
  <c r="A43" i="79" s="1"/>
  <c r="A44" i="79" s="1"/>
  <c r="A45" i="79" s="1"/>
  <c r="A46" i="79" s="1"/>
  <c r="A47" i="79" s="1"/>
  <c r="A48" i="79" s="1"/>
  <c r="A49" i="79" s="1"/>
  <c r="A50" i="79" s="1"/>
  <c r="A51" i="79" s="1"/>
  <c r="A52" i="79" s="1"/>
  <c r="A53" i="79" s="1"/>
  <c r="A54" i="79" s="1"/>
  <c r="A55" i="79" s="1"/>
  <c r="A56" i="79" s="1"/>
  <c r="A57" i="79" s="1"/>
  <c r="A58" i="79" s="1"/>
  <c r="A59" i="79" s="1"/>
  <c r="A60" i="79" s="1"/>
  <c r="A61" i="79" s="1"/>
  <c r="A62" i="79" s="1"/>
  <c r="A63" i="79" s="1"/>
  <c r="A64" i="79" s="1"/>
  <c r="A65" i="79" s="1"/>
  <c r="A66" i="79" s="1"/>
  <c r="A67" i="79" s="1"/>
  <c r="A68" i="79" s="1"/>
  <c r="A69" i="79" s="1"/>
  <c r="A70" i="79" s="1"/>
  <c r="A71" i="79" s="1"/>
  <c r="A72" i="79" s="1"/>
  <c r="A73" i="79" s="1"/>
  <c r="A74" i="79" s="1"/>
  <c r="A75" i="79" s="1"/>
  <c r="A76" i="79" s="1"/>
  <c r="A77" i="79" s="1"/>
  <c r="A78" i="79" s="1"/>
  <c r="A79" i="79" s="1"/>
  <c r="A80" i="79" s="1"/>
  <c r="A81" i="79" s="1"/>
  <c r="A82" i="79" s="1"/>
  <c r="A83" i="79" s="1"/>
  <c r="A84" i="79" s="1"/>
  <c r="A85" i="79" s="1"/>
  <c r="A86" i="79" s="1"/>
  <c r="A87" i="79" s="1"/>
  <c r="A88" i="79" s="1"/>
  <c r="A89" i="79" s="1"/>
  <c r="A90" i="79" s="1"/>
  <c r="A91" i="79" s="1"/>
  <c r="A92" i="79" s="1"/>
  <c r="A93" i="79" s="1"/>
  <c r="A94" i="79" s="1"/>
  <c r="A95" i="79" s="1"/>
  <c r="A96" i="79" s="1"/>
  <c r="A97" i="79" s="1"/>
  <c r="A98" i="79" s="1"/>
  <c r="A99" i="79" s="1"/>
  <c r="A100" i="79" s="1"/>
  <c r="A101" i="79" s="1"/>
  <c r="A102" i="79" s="1"/>
  <c r="A103" i="79" s="1"/>
  <c r="A104" i="79" s="1"/>
  <c r="A105" i="79" s="1"/>
  <c r="A106" i="79" s="1"/>
  <c r="A107" i="79" s="1"/>
  <c r="A108" i="79" s="1"/>
  <c r="A109" i="79" s="1"/>
  <c r="A110" i="79" s="1"/>
  <c r="A111" i="79" s="1"/>
  <c r="A112" i="79" s="1"/>
  <c r="A113" i="79" s="1"/>
  <c r="A114" i="79" s="1"/>
  <c r="A115" i="79" s="1"/>
  <c r="A116" i="79" s="1"/>
  <c r="A117" i="79" s="1"/>
  <c r="A118" i="79" s="1"/>
  <c r="A119" i="79" s="1"/>
  <c r="A120" i="79" s="1"/>
  <c r="A121" i="79" s="1"/>
  <c r="A122" i="79" s="1"/>
  <c r="A123" i="79" s="1"/>
  <c r="A124" i="79" s="1"/>
  <c r="A125" i="79" s="1"/>
  <c r="A126" i="79" s="1"/>
  <c r="A127" i="79" s="1"/>
  <c r="A128" i="79" s="1"/>
  <c r="A129" i="79" s="1"/>
  <c r="A130" i="79" s="1"/>
  <c r="A131" i="79" s="1"/>
  <c r="A132" i="79" s="1"/>
  <c r="A133" i="79" s="1"/>
  <c r="A134" i="79" s="1"/>
  <c r="A135" i="79" s="1"/>
  <c r="A136" i="79" s="1"/>
  <c r="A137" i="79" s="1"/>
  <c r="A138" i="79" s="1"/>
  <c r="A139" i="79" s="1"/>
  <c r="A140" i="79" s="1"/>
  <c r="A141" i="79" s="1"/>
  <c r="A142" i="79" s="1"/>
  <c r="A143" i="79" s="1"/>
  <c r="A144" i="79" s="1"/>
  <c r="A145" i="79" s="1"/>
  <c r="A146" i="79" s="1"/>
  <c r="A147" i="79" s="1"/>
  <c r="A148" i="79" s="1"/>
  <c r="A149" i="79" s="1"/>
  <c r="A150" i="79" s="1"/>
  <c r="A151" i="79" s="1"/>
  <c r="A152" i="79" s="1"/>
  <c r="A153" i="79" s="1"/>
  <c r="A154" i="79" s="1"/>
  <c r="A155" i="79" s="1"/>
  <c r="A156" i="79" s="1"/>
  <c r="A157" i="79" s="1"/>
  <c r="A158" i="79" s="1"/>
  <c r="A159" i="79" s="1"/>
  <c r="A160" i="79" s="1"/>
  <c r="A161" i="79" s="1"/>
  <c r="A162" i="79" s="1"/>
  <c r="A163" i="79" s="1"/>
  <c r="A164" i="79" s="1"/>
  <c r="A165" i="79" s="1"/>
  <c r="A166" i="79" s="1"/>
  <c r="A167" i="79" s="1"/>
  <c r="A168" i="79" s="1"/>
  <c r="A169" i="79" s="1"/>
  <c r="A170" i="79" s="1"/>
  <c r="A171" i="79" s="1"/>
  <c r="A172" i="79" s="1"/>
  <c r="A173" i="79" s="1"/>
  <c r="A174" i="79" s="1"/>
  <c r="A175" i="79" s="1"/>
  <c r="A176" i="79" s="1"/>
  <c r="A177" i="79" s="1"/>
  <c r="A178" i="79" s="1"/>
  <c r="A179" i="79" s="1"/>
  <c r="A180" i="79" s="1"/>
  <c r="A181" i="79" s="1"/>
  <c r="A182" i="79" s="1"/>
  <c r="A183" i="79" s="1"/>
  <c r="A184" i="79" s="1"/>
  <c r="A185" i="79" s="1"/>
  <c r="A186" i="79" s="1"/>
  <c r="A187" i="79" s="1"/>
  <c r="A188" i="79" s="1"/>
  <c r="A189" i="79" s="1"/>
  <c r="A190" i="79" s="1"/>
  <c r="A191" i="79" s="1"/>
  <c r="A192" i="79" s="1"/>
  <c r="A193" i="79" s="1"/>
  <c r="A194" i="79" s="1"/>
  <c r="A195" i="79" s="1"/>
  <c r="A196" i="79" s="1"/>
  <c r="A197" i="79" s="1"/>
  <c r="A198" i="79" s="1"/>
  <c r="A199" i="79" s="1"/>
  <c r="A200" i="79" s="1"/>
  <c r="A201" i="79" s="1"/>
  <c r="A202" i="79" s="1"/>
  <c r="A203" i="79" s="1"/>
  <c r="A204" i="79" s="1"/>
  <c r="A205" i="79" s="1"/>
  <c r="A206" i="79" s="1"/>
  <c r="A207" i="79" s="1"/>
  <c r="A208" i="79" s="1"/>
  <c r="A209" i="79" s="1"/>
  <c r="A210" i="79" s="1"/>
  <c r="A211" i="79" s="1"/>
  <c r="A212" i="79" s="1"/>
  <c r="A213" i="79" s="1"/>
  <c r="A214" i="79" s="1"/>
  <c r="A215" i="79" s="1"/>
  <c r="A216" i="79" s="1"/>
  <c r="A217" i="79" s="1"/>
  <c r="A218" i="79" s="1"/>
  <c r="A219" i="79" s="1"/>
  <c r="A220" i="79" s="1"/>
  <c r="A221" i="79" s="1"/>
  <c r="A222" i="79" s="1"/>
  <c r="A223" i="79" s="1"/>
  <c r="A224" i="79" s="1"/>
  <c r="A225" i="79" s="1"/>
  <c r="A226" i="79" s="1"/>
  <c r="A227" i="79" s="1"/>
  <c r="A228" i="79" s="1"/>
  <c r="A229" i="79" s="1"/>
  <c r="A230" i="79" s="1"/>
  <c r="A231" i="79" s="1"/>
  <c r="A232" i="79" s="1"/>
  <c r="A233" i="79" s="1"/>
  <c r="A234" i="79" s="1"/>
  <c r="A235" i="79" s="1"/>
  <c r="A236" i="79" s="1"/>
  <c r="A237" i="79" s="1"/>
  <c r="A238" i="79" s="1"/>
  <c r="A239" i="79" s="1"/>
  <c r="A240" i="79" s="1"/>
  <c r="A241" i="79" s="1"/>
  <c r="A242" i="79" s="1"/>
  <c r="A243" i="79" s="1"/>
  <c r="A244" i="79" s="1"/>
  <c r="A245" i="79" s="1"/>
  <c r="A246" i="79" s="1"/>
  <c r="A247" i="79" s="1"/>
  <c r="A248" i="79" s="1"/>
  <c r="A249" i="79" s="1"/>
  <c r="A250" i="79" s="1"/>
  <c r="A251" i="79" s="1"/>
  <c r="A252" i="79" s="1"/>
  <c r="A253" i="79" s="1"/>
  <c r="A254" i="79" s="1"/>
  <c r="A255" i="79" s="1"/>
  <c r="A256" i="79" s="1"/>
  <c r="A257" i="79" s="1"/>
  <c r="A258" i="79" s="1"/>
  <c r="A259" i="79" s="1"/>
  <c r="A260" i="79" s="1"/>
  <c r="A261" i="79" s="1"/>
  <c r="A262" i="79" s="1"/>
  <c r="A263" i="79" s="1"/>
  <c r="A264" i="79" s="1"/>
  <c r="A265" i="79" s="1"/>
  <c r="A266" i="79" s="1"/>
  <c r="A267" i="79" s="1"/>
  <c r="A268" i="79" s="1"/>
  <c r="A269" i="79" s="1"/>
  <c r="A270" i="79" s="1"/>
  <c r="A271" i="79" s="1"/>
  <c r="A272" i="79" s="1"/>
  <c r="A273" i="79" s="1"/>
  <c r="A274" i="79" s="1"/>
  <c r="A275" i="79" s="1"/>
  <c r="A276" i="79" s="1"/>
  <c r="A277" i="79" s="1"/>
  <c r="A278" i="79" s="1"/>
  <c r="A279" i="79" s="1"/>
  <c r="A280" i="79" s="1"/>
  <c r="A281" i="79" s="1"/>
  <c r="A282" i="79" s="1"/>
  <c r="A283" i="79" s="1"/>
  <c r="A284" i="79" s="1"/>
  <c r="A285" i="79" s="1"/>
  <c r="A286" i="79" s="1"/>
  <c r="A287" i="79" s="1"/>
  <c r="A288" i="79" s="1"/>
  <c r="A289" i="79" s="1"/>
  <c r="A290" i="79" s="1"/>
  <c r="A291" i="79" s="1"/>
  <c r="A292" i="79" s="1"/>
  <c r="A293" i="79" s="1"/>
  <c r="A294" i="79" s="1"/>
  <c r="A295" i="79" s="1"/>
  <c r="A296" i="79" s="1"/>
  <c r="A297" i="79" s="1"/>
  <c r="A298" i="79" s="1"/>
  <c r="A299" i="79" s="1"/>
  <c r="A300" i="79" s="1"/>
  <c r="A301" i="79" s="1"/>
  <c r="A302" i="79" s="1"/>
  <c r="A303" i="79" s="1"/>
  <c r="A304" i="79" s="1"/>
  <c r="A305" i="79" s="1"/>
  <c r="A306" i="79" s="1"/>
  <c r="A307" i="79" s="1"/>
  <c r="A308" i="79" s="1"/>
  <c r="A309" i="79" s="1"/>
  <c r="A310" i="79" s="1"/>
  <c r="A311" i="79" s="1"/>
  <c r="A312" i="79" s="1"/>
  <c r="A313" i="79" s="1"/>
  <c r="A314" i="79" s="1"/>
  <c r="A315" i="79" s="1"/>
  <c r="A316" i="79" s="1"/>
  <c r="A317" i="79" s="1"/>
  <c r="A318" i="79" s="1"/>
  <c r="A319" i="79" s="1"/>
  <c r="A320" i="79" s="1"/>
  <c r="A321" i="79" s="1"/>
  <c r="A322" i="79" l="1"/>
  <c r="A323" i="79" s="1"/>
  <c r="A324" i="79" s="1"/>
  <c r="A325" i="79" s="1"/>
  <c r="A326" i="79" s="1"/>
  <c r="A327" i="79" s="1"/>
  <c r="A328" i="79" s="1"/>
  <c r="A329" i="79" s="1"/>
  <c r="A330" i="79" s="1"/>
  <c r="A331" i="79" s="1"/>
  <c r="A332" i="79" s="1"/>
  <c r="A333" i="79" s="1"/>
  <c r="A334" i="79" s="1"/>
  <c r="A335" i="79" s="1"/>
  <c r="A336" i="79" s="1"/>
  <c r="A337" i="79" s="1"/>
  <c r="A338" i="79" s="1"/>
  <c r="A339" i="79" s="1"/>
  <c r="A340" i="79" s="1"/>
  <c r="A341" i="79" s="1"/>
  <c r="A342" i="79" s="1"/>
  <c r="A343" i="79" s="1"/>
  <c r="A344" i="79" s="1"/>
  <c r="A345" i="79" s="1"/>
  <c r="A346" i="79" s="1"/>
  <c r="A347" i="79" s="1"/>
  <c r="A348" i="79" s="1"/>
  <c r="A349" i="79" s="1"/>
  <c r="A350" i="79" s="1"/>
  <c r="A351" i="79" s="1"/>
  <c r="A352" i="79" s="1"/>
  <c r="A353" i="79" s="1"/>
  <c r="A354" i="79" s="1"/>
  <c r="A355" i="79" s="1"/>
  <c r="A356" i="79" s="1"/>
  <c r="A357" i="79" s="1"/>
  <c r="A358" i="79" s="1"/>
  <c r="A359" i="79" s="1"/>
  <c r="A360" i="79" s="1"/>
  <c r="A361" i="79" s="1"/>
  <c r="A362" i="79" s="1"/>
  <c r="A363" i="79" s="1"/>
  <c r="A364" i="79" s="1"/>
  <c r="A365" i="79" s="1"/>
  <c r="A366" i="79" s="1"/>
  <c r="A367" i="79" s="1"/>
  <c r="A368" i="79" s="1"/>
  <c r="A369" i="79" s="1"/>
  <c r="A370" i="79" s="1"/>
  <c r="A371" i="79" s="1"/>
  <c r="A372" i="79" s="1"/>
  <c r="A373" i="79" s="1"/>
  <c r="A374" i="79" s="1"/>
  <c r="A375" i="79" s="1"/>
  <c r="A376" i="79" s="1"/>
  <c r="A377" i="79" s="1"/>
  <c r="A378" i="79" s="1"/>
  <c r="A379" i="79" s="1"/>
  <c r="A380" i="79" s="1"/>
  <c r="A381" i="79" s="1"/>
  <c r="A382" i="79" s="1"/>
  <c r="A383" i="79" s="1"/>
  <c r="A384" i="79" s="1"/>
  <c r="A385" i="79" s="1"/>
  <c r="A386" i="79" s="1"/>
  <c r="A387" i="79" s="1"/>
  <c r="A388" i="79" s="1"/>
  <c r="A389" i="79" s="1"/>
  <c r="A390" i="79" s="1"/>
  <c r="A391" i="79" s="1"/>
  <c r="A392" i="79" s="1"/>
  <c r="A393" i="79" s="1"/>
  <c r="A394" i="79" s="1"/>
  <c r="A395" i="79" s="1"/>
  <c r="A396" i="79" s="1"/>
  <c r="A397" i="79" s="1"/>
  <c r="A398" i="79" s="1"/>
  <c r="A399" i="79" s="1"/>
  <c r="A400" i="79" s="1"/>
  <c r="A401" i="79" s="1"/>
  <c r="A402" i="79" s="1"/>
  <c r="A403" i="79" s="1"/>
  <c r="A404" i="79" s="1"/>
  <c r="A405" i="79" s="1"/>
  <c r="A406" i="79" s="1"/>
  <c r="A407" i="79" s="1"/>
  <c r="A408" i="79" s="1"/>
  <c r="A409" i="79" s="1"/>
  <c r="A410" i="79" s="1"/>
  <c r="A411" i="79" s="1"/>
  <c r="A412" i="79" s="1"/>
  <c r="A413" i="79" s="1"/>
  <c r="A414" i="79" s="1"/>
  <c r="A415" i="79" s="1"/>
  <c r="A416" i="79" s="1"/>
  <c r="A417" i="79" s="1"/>
  <c r="A418" i="79" s="1"/>
  <c r="A419" i="79" s="1"/>
  <c r="A420" i="79" s="1"/>
  <c r="A421" i="79" s="1"/>
  <c r="A422" i="79" s="1"/>
  <c r="A423" i="79" s="1"/>
  <c r="A424" i="79" s="1"/>
  <c r="A425" i="79" s="1"/>
  <c r="A426" i="79" s="1"/>
  <c r="A427" i="79" s="1"/>
  <c r="A428" i="79" s="1"/>
  <c r="A429" i="79" s="1"/>
  <c r="A430" i="79" s="1"/>
  <c r="A431" i="79" s="1"/>
  <c r="A432" i="79" s="1"/>
  <c r="A433" i="79" s="1"/>
  <c r="A434" i="79" s="1"/>
  <c r="A435" i="79" s="1"/>
  <c r="A436" i="79" s="1"/>
  <c r="A437" i="79" s="1"/>
  <c r="A438" i="79" s="1"/>
  <c r="A439" i="79" s="1"/>
  <c r="A440" i="79" s="1"/>
  <c r="A441" i="79" s="1"/>
  <c r="A442" i="79" s="1"/>
  <c r="A443" i="79" s="1"/>
  <c r="A444" i="79" s="1"/>
  <c r="A445" i="79" s="1"/>
  <c r="A446" i="79" s="1"/>
  <c r="A447" i="79" s="1"/>
  <c r="A448" i="79" s="1"/>
  <c r="A449" i="79" s="1"/>
  <c r="A450" i="79" s="1"/>
  <c r="A451" i="79" s="1"/>
  <c r="A452" i="79" s="1"/>
  <c r="A453" i="79" s="1"/>
  <c r="A454" i="79" s="1"/>
  <c r="A455" i="79" s="1"/>
  <c r="A456" i="79" s="1"/>
  <c r="A457" i="79" s="1"/>
  <c r="A458" i="79" s="1"/>
  <c r="A459" i="79" s="1"/>
  <c r="A460" i="79" s="1"/>
  <c r="A461" i="79" s="1"/>
  <c r="A462" i="79" s="1"/>
  <c r="A463" i="79" s="1"/>
  <c r="A464" i="79" s="1"/>
  <c r="A465" i="79" s="1"/>
  <c r="A466" i="79" s="1"/>
  <c r="A467" i="79" s="1"/>
  <c r="A468" i="79" s="1"/>
  <c r="A469" i="79" s="1"/>
  <c r="A470" i="79" s="1"/>
  <c r="A471" i="79" s="1"/>
  <c r="A472" i="79" s="1"/>
  <c r="A473" i="79" s="1"/>
  <c r="A474" i="79" s="1"/>
  <c r="A475" i="79" s="1"/>
  <c r="A476" i="79" s="1"/>
  <c r="A477" i="79" s="1"/>
  <c r="A478" i="79" s="1"/>
  <c r="A479" i="79" s="1"/>
  <c r="A480" i="79" s="1"/>
  <c r="A481" i="79" s="1"/>
  <c r="A482" i="79" s="1"/>
  <c r="A483" i="79" s="1"/>
  <c r="A484" i="79" s="1"/>
  <c r="A485" i="79" s="1"/>
  <c r="A486" i="79" s="1"/>
  <c r="A487" i="79" s="1"/>
  <c r="A488" i="79" s="1"/>
  <c r="A489" i="79" s="1"/>
  <c r="A490" i="79" s="1"/>
  <c r="A491" i="79" s="1"/>
  <c r="A492" i="79" s="1"/>
  <c r="A493" i="79" s="1"/>
  <c r="A494" i="79" s="1"/>
  <c r="A495" i="79" s="1"/>
  <c r="A496" i="79" s="1"/>
  <c r="A497" i="79" s="1"/>
  <c r="A498" i="79" s="1"/>
  <c r="A499" i="79" s="1"/>
  <c r="A500" i="79" s="1"/>
  <c r="A501" i="79" s="1"/>
  <c r="A502" i="79" s="1"/>
  <c r="A503" i="79" s="1"/>
  <c r="A504" i="79" s="1"/>
  <c r="A505" i="79" s="1"/>
  <c r="A506" i="79" s="1"/>
  <c r="A507" i="79" s="1"/>
  <c r="A508" i="79" s="1"/>
  <c r="A509" i="79" s="1"/>
  <c r="A510" i="79" s="1"/>
  <c r="C10" i="92" a="1"/>
  <c r="A41" i="73"/>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C10" i="92" l="1"/>
  <c r="B15" i="92"/>
  <c r="B11" i="92"/>
  <c r="B12" i="92"/>
  <c r="F5" i="92"/>
  <c r="E5" i="92" s="1"/>
  <c r="B13" i="92"/>
  <c r="D5" i="92"/>
  <c r="B14" i="92"/>
  <c r="B10" i="92"/>
  <c r="B5" i="92" s="1"/>
  <c r="I8"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6" authorId="0" shapeId="0" xr:uid="{7D9CF698-BAB1-4AAF-85FD-ACD334BEADEB}">
      <text>
        <r>
          <rPr>
            <sz val="8"/>
            <color indexed="81"/>
            <rFont val="MS P ゴシック"/>
            <family val="3"/>
            <charset val="128"/>
          </rPr>
          <t>記入状況については、AG～AK列の表を参考にご確認ください。</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X38" authorId="0" shapeId="0" xr:uid="{B4BE1C6A-BD1F-478F-9BBD-EBF97D53A0C5}">
      <text>
        <r>
          <rPr>
            <sz val="8"/>
            <color indexed="81"/>
            <rFont val="MS P ゴシック"/>
            <family val="3"/>
            <charset val="128"/>
          </rPr>
          <t xml:space="preserve">必ずプルダウンで入力してください。
</t>
        </r>
        <r>
          <rPr>
            <b/>
            <u/>
            <sz val="8"/>
            <color indexed="81"/>
            <rFont val="MS P ゴシック"/>
            <family val="3"/>
            <charset val="128"/>
          </rPr>
          <t>介護予防サービス、短期入所・総合事業については、行を分けてください</t>
        </r>
        <r>
          <rPr>
            <b/>
            <u/>
            <sz val="9"/>
            <color indexed="81"/>
            <rFont val="MS P ゴシック"/>
            <family val="3"/>
            <charset val="128"/>
          </rPr>
          <t>。</t>
        </r>
      </text>
    </comment>
    <comment ref="AA38" authorId="0" shapeId="0" xr:uid="{BE020746-695F-4887-A2C1-BB55FDEAFEAB}">
      <text>
        <r>
          <rPr>
            <sz val="8"/>
            <color indexed="81"/>
            <rFont val="MS P ゴシック"/>
            <family val="3"/>
            <charset val="128"/>
          </rPr>
          <t>一月当たりの介護報酬総単位数の見込みを</t>
        </r>
        <r>
          <rPr>
            <b/>
            <u/>
            <sz val="8"/>
            <color indexed="81"/>
            <rFont val="MS P ゴシック"/>
            <family val="3"/>
            <charset val="128"/>
          </rPr>
          <t>できるだけ正確に</t>
        </r>
        <r>
          <rPr>
            <sz val="8"/>
            <color indexed="81"/>
            <rFont val="MS P ゴシック"/>
            <family val="3"/>
            <charset val="128"/>
          </rPr>
          <t>記載するようにしてください</t>
        </r>
        <r>
          <rPr>
            <sz val="11"/>
            <color indexed="81"/>
            <rFont val="MS P ゴシック"/>
            <family val="3"/>
            <charset val="128"/>
          </rPr>
          <t>。</t>
        </r>
      </text>
    </comment>
    <comment ref="AD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6" authorId="0" shapeId="0" xr:uid="{43A8FBB9-4585-4081-A9BB-06123D32E5C9}">
      <text>
        <r>
          <rPr>
            <sz val="10"/>
            <color rgb="FF000000"/>
            <rFont val="MS P ゴシック"/>
            <family val="3"/>
            <charset val="128"/>
          </rPr>
          <t xml:space="preserve">本別紙様式２-１を完成させるには、「基本情報入力シート」「別紙様式２-２」から転記される情報が必要です。
</t>
        </r>
        <r>
          <rPr>
            <b/>
            <u/>
            <sz val="10"/>
            <color rgb="FF000000"/>
            <rFont val="MS P ゴシック"/>
            <family val="3"/>
            <charset val="128"/>
          </rPr>
          <t>まずは他のシートを完成させてください。</t>
        </r>
      </text>
    </comment>
    <comment ref="Q17" authorId="0" shapeId="0" xr:uid="{65A8422E-53E1-470D-AC9A-71FDAEFBA049}">
      <text>
        <r>
          <rPr>
            <sz val="9"/>
            <color rgb="FF000000"/>
            <rFont val="MS P ゴシック"/>
            <family val="3"/>
            <charset val="128"/>
          </rPr>
          <t>別紙様式２－２に記入した内容に基づき、令和７年度の加算の見込額の合計が自動で表示されます。</t>
        </r>
      </text>
    </comment>
    <comment ref="Q18" authorId="0" shapeId="0" xr:uid="{0385E6DB-D718-4FCB-881B-07BA9F1AABF3}">
      <text>
        <r>
          <rPr>
            <sz val="9"/>
            <color rgb="FF000000"/>
            <rFont val="MS P ゴシック"/>
            <family val="3"/>
            <charset val="128"/>
          </rPr>
          <t>令和６年度の加算額のうち、令和７年度に繰り越す予定の額を記入してください。</t>
        </r>
      </text>
    </comment>
    <comment ref="Q20" authorId="0" shapeId="0" xr:uid="{81EFFC5B-64B3-4904-8B29-BE668F4253C2}">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令和６年度と比較して、職員の賃下げにならないような計画としてください。</t>
        </r>
      </text>
    </comment>
    <comment ref="Z29" authorId="0" shapeId="0" xr:uid="{1ADA1168-1A18-430B-B55E-F9C6247047C2}">
      <text>
        <r>
          <rPr>
            <sz val="9"/>
            <color rgb="FF000000"/>
            <rFont val="MS P ゴシック"/>
            <family val="3"/>
            <charset val="128"/>
          </rPr>
          <t>別紙様式２－２に記入した内容をもとに、令和７年４月以降の12か月分の値が自動で入力されます。</t>
        </r>
      </text>
    </comment>
    <comment ref="Z30" authorId="0" shapeId="0" xr:uid="{88B249EA-4E19-40A1-A74E-2E46287501EC}">
      <text>
        <r>
          <rPr>
            <sz val="9"/>
            <color rgb="FF000000"/>
            <rFont val="MS P ゴシック"/>
            <family val="3"/>
            <charset val="128"/>
          </rPr>
          <t>令和６年度以前から算定していた部分の配分も含め、令和７年４月以降の処遇改善加算の配分方法のうち、
基本給等（基本給又は決まって毎月支払われる手当）で行っている賃金改善の総額を記入してください。</t>
        </r>
      </text>
    </comment>
    <comment ref="Y40" authorId="0" shapeId="0" xr:uid="{81A718EF-B68E-4928-8216-F10CC1E1014C}">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AE110" authorId="0" shapeId="0" xr:uid="{B639D777-B2B2-4B6C-A072-388EF265EB2C}">
      <text>
        <r>
          <rPr>
            <sz val="9"/>
            <color rgb="FF000000"/>
            <rFont val="MS P ゴシック"/>
            <charset val="128"/>
          </rPr>
          <t>令和７年度に繰り越す額（２ ②）がない場合は、この欄へのチェック（✓）は不要です。</t>
        </r>
      </text>
    </comment>
    <comment ref="B132" authorId="0" shapeId="0" xr:uid="{69E40EBB-BF93-4887-8329-00923F8A6BD5}">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5" authorId="0" shapeId="0" xr:uid="{5B13527D-94BD-47E0-9BBB-23442ED64C77}">
      <text>
        <r>
          <rPr>
            <sz val="9"/>
            <color indexed="81"/>
            <rFont val="MS P ゴシック"/>
            <family val="3"/>
            <charset val="128"/>
          </rPr>
          <t xml:space="preserve">R7.3.21修正
</t>
        </r>
      </text>
    </comment>
    <comment ref="L10" authorId="0" shapeId="0" xr:uid="{E90EBCE6-5579-4245-9CC1-A43A7C09AA04}">
      <text>
        <r>
          <rPr>
            <sz val="9"/>
            <color indexed="81"/>
            <rFont val="MS P ゴシック"/>
            <family val="3"/>
            <charset val="128"/>
          </rPr>
          <t xml:space="preserve">R7.3.21修正
</t>
        </r>
      </text>
    </comment>
    <comment ref="Q10" authorId="0" shapeId="0" xr:uid="{591ED8CC-A000-433A-AD50-A7A7ABCAA72E}">
      <text>
        <r>
          <rPr>
            <sz val="11"/>
            <color indexed="81"/>
            <rFont val="MS P ゴシック"/>
            <family val="3"/>
            <charset val="128"/>
          </rPr>
          <t>加算の要件上は問題ありませんが、
令和６年度末の加算率と比較して、
令和７年度の加算率が低くなっている場合は、
加算率が赤字で表示されます。</t>
        </r>
      </text>
    </comment>
    <comment ref="R10" authorId="0" shapeId="0" xr:uid="{0485B6D5-D6E3-4EF6-9597-04A45B727B0B}">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K11" authorId="0" shapeId="0" xr:uid="{01CD9D72-9FE6-4231-94B2-C7E93060579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AV11" authorId="0" shapeId="0" xr:uid="{9E491AA2-5F01-4094-B9F7-3986F68DD05A}">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3D9DC2D1-6575-46C5-B843-67BCBC8E866B}">
      <text>
        <r>
          <rPr>
            <sz val="11"/>
            <color indexed="81"/>
            <rFont val="MS P ゴシック"/>
            <family val="3"/>
            <charset val="128"/>
          </rPr>
          <t>加算の要件上は問題ありませんが、
令和６年度末の加算率と比較して、
令和７年度の加算率が低くなっている場合は、
加算率が赤字で表示されます。</t>
        </r>
      </text>
    </comment>
    <comment ref="T3" authorId="0" shapeId="0" xr:uid="{FD70062D-F3E0-4AB9-BA52-626E7E911A4E}">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M4" authorId="0" shapeId="0" xr:uid="{5F2CA856-5267-4FFD-9101-09935CF8CB1A}">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 authorId="0" shapeId="0" xr:uid="{68DA1A9C-C4FD-4E1D-A381-E7E68D3A2F35}">
      <text>
        <r>
          <rPr>
            <sz val="10"/>
            <color rgb="FF000000"/>
            <rFont val="MS P ゴシック"/>
            <family val="3"/>
            <charset val="128"/>
          </rPr>
          <t>本別紙様式２-３を完成させるには、「基本情報入力シート」「別紙様式２-４」から転記される情報が必要です。</t>
        </r>
        <r>
          <rPr>
            <b/>
            <u/>
            <sz val="10"/>
            <color rgb="FF000000"/>
            <rFont val="MS P ゴシック"/>
            <family val="3"/>
            <charset val="128"/>
          </rPr>
          <t>まずはこれらのシートを完成させてください。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8" authorId="0" shapeId="0" xr:uid="{F583ADCD-5ECD-47E0-85FD-B94C684CEA91}">
      <text>
        <r>
          <rPr>
            <b/>
            <u/>
            <sz val="12"/>
            <color rgb="FF000000"/>
            <rFont val="MS P ゴシック"/>
            <family val="3"/>
            <charset val="128"/>
          </rPr>
          <t>空欄の場合、先に「基本情報入力シート」を記入してください。</t>
        </r>
      </text>
    </comment>
    <comment ref="M8" authorId="0" shapeId="0" xr:uid="{C54132E3-0E5D-4FF1-BEE7-8AD7E71135FA}">
      <text>
        <r>
          <rPr>
            <sz val="12"/>
            <color rgb="FF000000"/>
            <rFont val="MS P ゴシック"/>
            <family val="3"/>
            <charset val="128"/>
          </rPr>
          <t>計算結果が表示されない場合、他の欄を先に記入して下さい。
この額はあくまで見込額であり、実際の補助額と異なる可能性があります。</t>
        </r>
      </text>
    </comment>
    <comment ref="R8" authorId="0" shapeId="0" xr:uid="{5BD5752B-0240-4865-AC41-822674DB02DE}">
      <text>
        <r>
          <rPr>
            <sz val="12"/>
            <color rgb="FF000000"/>
            <rFont val="MS P ゴシック"/>
            <family val="3"/>
            <charset val="128"/>
          </rPr>
          <t>補助金は、都道府県ごとに、国保連合会に登録している介護給付費等の振込先口座に、法人単位で振り込まれます。
そのため、振込を希望する口座を、各都道府県ごとに１つだけ選択してください。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<sst xmlns="http://schemas.openxmlformats.org/spreadsheetml/2006/main" count="10576" uniqueCount="2732">
  <si>
    <t>計画書（介護人材確保・職場環境改善等事業、介護職員等処遇改善加算）
基本情報入力シート</t>
    <rPh sb="18" eb="20">
      <t>ジギョウ</t>
    </rPh>
    <phoneticPr fontId="11"/>
  </si>
  <si>
    <t>↓隠し列</t>
    <rPh sb="1" eb="2">
      <t>カク</t>
    </rPh>
    <rPh sb="3" eb="4">
      <t>レツ</t>
    </rPh>
    <phoneticPr fontId="11"/>
  </si>
  <si>
    <t>●はじめに本シート（基本情報入力シート）の黄色セルに入力することで、申請対象となる事業所等に関する基本的な情報が、各シートに自動的に転記されます。</t>
    <phoneticPr fontId="11"/>
  </si>
  <si>
    <r>
      <t>【重要】
①本計画書は、介護保険事業費補助金（介護人材確保・職場環境改善等事業）（以下「補助金」という。）及び介護職員等処遇改善加算（以下「処遇改善加算」という。）の共通様式です。
②</t>
    </r>
    <r>
      <rPr>
        <b/>
        <u/>
        <sz val="11"/>
        <color rgb="FFFF0000"/>
        <rFont val="ＭＳ Ｐゴシック"/>
        <family val="3"/>
        <charset val="128"/>
      </rPr>
      <t>処遇改善加算を申請する場合は、各事業所の指定権者に別紙様式2-1、2-2を、補助金を申請する場合は、各事業所の所在する都道府県に別紙様式2-3、2-4を、それぞれ提出してください</t>
    </r>
    <r>
      <rPr>
        <b/>
        <sz val="11"/>
        <color theme="1"/>
        <rFont val="ＭＳ Ｐゴシック"/>
        <family val="3"/>
        <charset val="128"/>
      </rPr>
      <t>。その際、補助金の申請事務を都道府県が外部委託している場合もございますので、必ず都道府県のホームページをご確認ください。</t>
    </r>
    <rPh sb="6" eb="7">
      <t>ホン</t>
    </rPh>
    <rPh sb="7" eb="10">
      <t>ケイカクショ</t>
    </rPh>
    <rPh sb="41" eb="43">
      <t>イカ</t>
    </rPh>
    <rPh sb="44" eb="47">
      <t>ホジョキン</t>
    </rPh>
    <rPh sb="53" eb="54">
      <t>オヨ</t>
    </rPh>
    <rPh sb="55" eb="57">
      <t>カイゴ</t>
    </rPh>
    <rPh sb="57" eb="59">
      <t>ショクイン</t>
    </rPh>
    <rPh sb="59" eb="60">
      <t>トウ</t>
    </rPh>
    <rPh sb="60" eb="62">
      <t>ショグウ</t>
    </rPh>
    <rPh sb="62" eb="64">
      <t>カイゼン</t>
    </rPh>
    <rPh sb="64" eb="66">
      <t>カサン</t>
    </rPh>
    <rPh sb="67" eb="69">
      <t>イカ</t>
    </rPh>
    <rPh sb="70" eb="72">
      <t>ショグウ</t>
    </rPh>
    <rPh sb="72" eb="74">
      <t>カイゼン</t>
    </rPh>
    <rPh sb="74" eb="76">
      <t>カサン</t>
    </rPh>
    <rPh sb="83" eb="85">
      <t>キョウツウ</t>
    </rPh>
    <rPh sb="85" eb="87">
      <t>ヨウシキ</t>
    </rPh>
    <phoneticPr fontId="11"/>
  </si>
  <si>
    <t>１　提出の目的と提出先の自治体名</t>
    <rPh sb="2" eb="4">
      <t>テイシュツ</t>
    </rPh>
    <rPh sb="5" eb="7">
      <t>モクテキ</t>
    </rPh>
    <rPh sb="8" eb="10">
      <t>テイシュツ</t>
    </rPh>
    <rPh sb="10" eb="11">
      <t>サキ</t>
    </rPh>
    <rPh sb="11" eb="12">
      <t>メサキ</t>
    </rPh>
    <rPh sb="12" eb="15">
      <t>ジチタイ</t>
    </rPh>
    <rPh sb="15" eb="16">
      <t>メイ</t>
    </rPh>
    <phoneticPr fontId="4"/>
  </si>
  <si>
    <t>提出の目的</t>
    <rPh sb="0" eb="2">
      <t>テイシュツ</t>
    </rPh>
    <rPh sb="3" eb="5">
      <t>モクテキ</t>
    </rPh>
    <phoneticPr fontId="11"/>
  </si>
  <si>
    <t>提出先の自治体名</t>
    <rPh sb="0" eb="2">
      <t>テイシュツ</t>
    </rPh>
    <rPh sb="2" eb="3">
      <t>サキ</t>
    </rPh>
    <rPh sb="4" eb="7">
      <t>ジチタイ</t>
    </rPh>
    <rPh sb="7" eb="8">
      <t>メイ</t>
    </rPh>
    <phoneticPr fontId="11"/>
  </si>
  <si>
    <t>加算様式の提出先（例：○○県、
○○市、○○町、○○広域連合）</t>
    <rPh sb="0" eb="2">
      <t>カサン</t>
    </rPh>
    <rPh sb="2" eb="4">
      <t>ヨウシキ</t>
    </rPh>
    <rPh sb="5" eb="7">
      <t>テイシュツ</t>
    </rPh>
    <rPh sb="7" eb="8">
      <t>サキ</t>
    </rPh>
    <rPh sb="26" eb="28">
      <t>コウイキ</t>
    </rPh>
    <rPh sb="28" eb="30">
      <t>レンゴウ</t>
    </rPh>
    <phoneticPr fontId="11"/>
  </si>
  <si>
    <t>補助金様式の提出先（例：○○県）</t>
    <rPh sb="0" eb="3">
      <t>ホジョキン</t>
    </rPh>
    <rPh sb="3" eb="5">
      <t>ヨウシキ</t>
    </rPh>
    <rPh sb="6" eb="8">
      <t>テイシュツ</t>
    </rPh>
    <rPh sb="8" eb="9">
      <t>サキ</t>
    </rPh>
    <phoneticPr fontId="11"/>
  </si>
  <si>
    <t>※上記「入力の流れ」に沿って必要事項を入力した後に、「提出の目的」を選択し、提出先の自治体名を選択・記載してください。　
　加算と補助金両方を申請する場合、「加算様式を自治体に提出」を選択し、加算様式の提出先を記載した媒体と
　「補助金様式を都道府県に提出」を選択し、補助金様式の提出先を記載した媒体をそれぞれ作成してください。
　 審査事務の円滑化のため、選択していない様式は、グレーアウトされるようになっています。
 　再度全ての様式を確認したい場合は、「提出の目的」で空欄を選択してください。</t>
    <rPh sb="1" eb="3">
      <t>ジョウキ</t>
    </rPh>
    <rPh sb="4" eb="6">
      <t>ニュウリョク</t>
    </rPh>
    <rPh sb="7" eb="8">
      <t>ナガ</t>
    </rPh>
    <rPh sb="11" eb="12">
      <t>ソ</t>
    </rPh>
    <rPh sb="14" eb="16">
      <t>ヒツヨウ</t>
    </rPh>
    <rPh sb="16" eb="18">
      <t>ジコウ</t>
    </rPh>
    <rPh sb="19" eb="21">
      <t>ニュウリョク</t>
    </rPh>
    <rPh sb="23" eb="24">
      <t>アト</t>
    </rPh>
    <rPh sb="27" eb="29">
      <t>テイシュツ</t>
    </rPh>
    <rPh sb="30" eb="32">
      <t>モクテキ</t>
    </rPh>
    <rPh sb="34" eb="36">
      <t>センタク</t>
    </rPh>
    <rPh sb="38" eb="40">
      <t>テイシュツ</t>
    </rPh>
    <rPh sb="40" eb="41">
      <t>サキ</t>
    </rPh>
    <rPh sb="42" eb="45">
      <t>ジチタイ</t>
    </rPh>
    <rPh sb="45" eb="46">
      <t>メイ</t>
    </rPh>
    <rPh sb="47" eb="49">
      <t>センタク</t>
    </rPh>
    <rPh sb="50" eb="52">
      <t>キサイ</t>
    </rPh>
    <rPh sb="62" eb="64">
      <t>カサン</t>
    </rPh>
    <rPh sb="65" eb="68">
      <t>ホジョキン</t>
    </rPh>
    <rPh sb="68" eb="70">
      <t>リョウホウ</t>
    </rPh>
    <rPh sb="71" eb="73">
      <t>シンセイ</t>
    </rPh>
    <rPh sb="75" eb="77">
      <t>バアイ</t>
    </rPh>
    <rPh sb="79" eb="81">
      <t>カサン</t>
    </rPh>
    <rPh sb="81" eb="83">
      <t>ヨウシキ</t>
    </rPh>
    <rPh sb="84" eb="87">
      <t>ジチタイ</t>
    </rPh>
    <rPh sb="88" eb="90">
      <t>テイシュツ</t>
    </rPh>
    <rPh sb="92" eb="94">
      <t>センタク</t>
    </rPh>
    <rPh sb="96" eb="98">
      <t>カサン</t>
    </rPh>
    <rPh sb="98" eb="100">
      <t>ヨウシキ</t>
    </rPh>
    <rPh sb="101" eb="103">
      <t>テイシュツ</t>
    </rPh>
    <rPh sb="103" eb="104">
      <t>サキ</t>
    </rPh>
    <rPh sb="105" eb="107">
      <t>キサイ</t>
    </rPh>
    <rPh sb="109" eb="111">
      <t>バイタイ</t>
    </rPh>
    <rPh sb="115" eb="120">
      <t>ホジョキンヨウシキ</t>
    </rPh>
    <rPh sb="121" eb="125">
      <t>トドウフケン</t>
    </rPh>
    <rPh sb="126" eb="128">
      <t>テイシュツ</t>
    </rPh>
    <rPh sb="130" eb="132">
      <t>センタク</t>
    </rPh>
    <rPh sb="134" eb="137">
      <t>ホジョキン</t>
    </rPh>
    <rPh sb="137" eb="139">
      <t>ヨウシキ</t>
    </rPh>
    <rPh sb="140" eb="142">
      <t>テイシュツ</t>
    </rPh>
    <rPh sb="142" eb="143">
      <t>サキ</t>
    </rPh>
    <rPh sb="144" eb="146">
      <t>キサイ</t>
    </rPh>
    <rPh sb="148" eb="150">
      <t>バイタイ</t>
    </rPh>
    <rPh sb="155" eb="157">
      <t>サクセイ</t>
    </rPh>
    <rPh sb="167" eb="169">
      <t>シンサ</t>
    </rPh>
    <rPh sb="169" eb="171">
      <t>ジム</t>
    </rPh>
    <rPh sb="172" eb="175">
      <t>エンカツカ</t>
    </rPh>
    <rPh sb="179" eb="181">
      <t>センタク</t>
    </rPh>
    <rPh sb="186" eb="188">
      <t>ヨウシキ</t>
    </rPh>
    <rPh sb="212" eb="214">
      <t>サイド</t>
    </rPh>
    <rPh sb="214" eb="215">
      <t>スベ</t>
    </rPh>
    <rPh sb="217" eb="219">
      <t>ヨウシキ</t>
    </rPh>
    <rPh sb="220" eb="222">
      <t>カクニン</t>
    </rPh>
    <rPh sb="225" eb="227">
      <t>バアイ</t>
    </rPh>
    <rPh sb="230" eb="232">
      <t>テイシュツ</t>
    </rPh>
    <rPh sb="233" eb="235">
      <t>モクテキ</t>
    </rPh>
    <rPh sb="237" eb="239">
      <t>クウラン</t>
    </rPh>
    <rPh sb="240" eb="242">
      <t>センタク</t>
    </rPh>
    <phoneticPr fontId="11"/>
  </si>
  <si>
    <t>２　基本情報</t>
    <rPh sb="2" eb="4">
      <t>キホン</t>
    </rPh>
    <rPh sb="4" eb="6">
      <t>ジョウホウ</t>
    </rPh>
    <phoneticPr fontId="3"/>
  </si>
  <si>
    <t>下表に必要事項を入力してください。記入内容が各様式に反映されます。</t>
    <phoneticPr fontId="11"/>
  </si>
  <si>
    <t>法人名</t>
    <phoneticPr fontId="11"/>
  </si>
  <si>
    <t>フリガナ</t>
    <phoneticPr fontId="11"/>
  </si>
  <si>
    <t>名称</t>
    <rPh sb="0" eb="2">
      <t>メイショウ</t>
    </rPh>
    <phoneticPr fontId="11"/>
  </si>
  <si>
    <t>法人住所</t>
    <phoneticPr fontId="11"/>
  </si>
  <si>
    <t>〒</t>
    <phoneticPr fontId="11"/>
  </si>
  <si>
    <t>-</t>
    <phoneticPr fontId="11"/>
  </si>
  <si>
    <t>〒結合</t>
    <rPh sb="1" eb="3">
      <t>ケツゴウ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</si>
  <si>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</si>
  <si>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</si>
  <si>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法人
代表者</t>
    <phoneticPr fontId="11"/>
  </si>
  <si>
    <t>職名</t>
    <rPh sb="0" eb="2">
      <t>ショクメイ</t>
    </rPh>
    <phoneticPr fontId="11"/>
  </si>
  <si>
    <t>氏名</t>
    <rPh sb="0" eb="2">
      <t>シメイ</t>
    </rPh>
    <phoneticPr fontId="11"/>
  </si>
  <si>
    <t>法人番号</t>
    <phoneticPr fontId="11"/>
  </si>
  <si>
    <t>書類作成
担当者</t>
    <phoneticPr fontId="11"/>
  </si>
  <si>
    <t>連絡先</t>
    <phoneticPr fontId="11"/>
  </si>
  <si>
    <t>電話番号</t>
    <rPh sb="0" eb="2">
      <t>デンワ</t>
    </rPh>
    <rPh sb="2" eb="4">
      <t>バンゴウ</t>
    </rPh>
    <phoneticPr fontId="11"/>
  </si>
  <si>
    <t>E-mail</t>
    <phoneticPr fontId="11"/>
  </si>
  <si>
    <t>３　補助金及び処遇改善加算の対象事業所に関する情報</t>
    <rPh sb="7" eb="9">
      <t>ショグウ</t>
    </rPh>
    <rPh sb="9" eb="11">
      <t>カイゼン</t>
    </rPh>
    <phoneticPr fontId="11"/>
  </si>
  <si>
    <t>下表に必要事項を入力してください。記入内容が別紙様式2-2及び別紙様式2-4に反映されます。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1" eb="33">
      <t>ベッシ</t>
    </rPh>
    <rPh sb="33" eb="35">
      <t>ヨウシキ</t>
    </rPh>
    <rPh sb="39" eb="41">
      <t>ハンエイ</t>
    </rPh>
    <phoneticPr fontId="11"/>
  </si>
  <si>
    <t>※　「一月あたり介護報酬総単位数[単位]」は、 一月あたり介護報酬総単位数として見込まれる単位数を、前年７月から12月までの６か月間の介護報酬総単位数（処遇改善加算等の各種加算減算を含む。）を６で除するなどの適切な方法によって推計し、事業所ごとに記載してください。
　また、「一月あたり処遇改善加算の加算単位数[単位]」は、前年７月から12月までの処遇改善加算の単位数の合計を６で除するなどの方法によって推計し、事業所ごとに記載してください。
　なお、令和７年度に事業拡大等に伴う単位数の増減が見込まれる場合には、加算についての適切な計画を策定するため、それらの増減の見込を反映させる等の調整を行っても差し支えありません。</t>
    <rPh sb="17" eb="19">
      <t>タンイ</t>
    </rPh>
    <rPh sb="64" eb="65">
      <t>ゲツ</t>
    </rPh>
    <rPh sb="65" eb="66">
      <t>アイダ</t>
    </rPh>
    <phoneticPr fontId="11"/>
  </si>
  <si>
    <t>※介護予防や短期利用型サービス含め、記入漏れがないことを確認しました。</t>
    <rPh sb="1" eb="3">
      <t>カイゴ</t>
    </rPh>
    <rPh sb="3" eb="5">
      <t>ヨボウ</t>
    </rPh>
    <rPh sb="6" eb="8">
      <t>タンキ</t>
    </rPh>
    <rPh sb="8" eb="11">
      <t>リヨウガタ</t>
    </rPh>
    <rPh sb="15" eb="16">
      <t>フク</t>
    </rPh>
    <rPh sb="18" eb="20">
      <t>キニュウ</t>
    </rPh>
    <rPh sb="20" eb="21">
      <t>モ</t>
    </rPh>
    <rPh sb="28" eb="30">
      <t>カクニン</t>
    </rPh>
    <phoneticPr fontId="11"/>
  </si>
  <si>
    <t>（参考）令和７年度と令和６年度で申請時のサービス種類の整理が変わったサービスに係る記入状況
　プルダウンで表示されるサービス名について、令和６年度の計画書と変更しているサービス種類があるため、令和６年度の計画書から転記する際は注意してください。
　下記の表において、記入済事業所数が「不一致」となっている場合、介護予防や短期利用型の記入漏れの可能性がありますので、点検してください。介護予防単独で指定を受けている場合等では、「不一致」となっていても問題ありません。
　また、この表は指定権者単位で事業所数を集計している訳ではないため、「一致」となっていても、記入漏れがある場合があります。（例：A県で訪問入浴介護及び介護予防訪問入浴介護、B県で介護予防訪問入浴介護を行っており、A県の介護予防訪問入浴介護について記入漏れした場合、表では「一致」と表示されます。）</t>
    <rPh sb="1" eb="3">
      <t>サンコウ</t>
    </rPh>
    <rPh sb="4" eb="6">
      <t>レイワ</t>
    </rPh>
    <rPh sb="7" eb="9">
      <t>ネンド</t>
    </rPh>
    <rPh sb="10" eb="12">
      <t>レイワ</t>
    </rPh>
    <rPh sb="13" eb="15">
      <t>ネンド</t>
    </rPh>
    <rPh sb="16" eb="18">
      <t>シンセイ</t>
    </rPh>
    <rPh sb="18" eb="19">
      <t>ジ</t>
    </rPh>
    <rPh sb="24" eb="26">
      <t>シュルイ</t>
    </rPh>
    <rPh sb="27" eb="29">
      <t>セイリ</t>
    </rPh>
    <rPh sb="30" eb="31">
      <t>カ</t>
    </rPh>
    <rPh sb="39" eb="40">
      <t>カカ</t>
    </rPh>
    <rPh sb="41" eb="43">
      <t>キニュウ</t>
    </rPh>
    <rPh sb="43" eb="45">
      <t>ジョウキョウ</t>
    </rPh>
    <rPh sb="155" eb="157">
      <t>カイゴ</t>
    </rPh>
    <rPh sb="157" eb="159">
      <t>ヨボウ</t>
    </rPh>
    <rPh sb="160" eb="162">
      <t>タンキ</t>
    </rPh>
    <rPh sb="162" eb="165">
      <t>リヨウガタ</t>
    </rPh>
    <rPh sb="239" eb="240">
      <t>ヒョウ</t>
    </rPh>
    <rPh sb="241" eb="245">
      <t>シテイケンジャ</t>
    </rPh>
    <rPh sb="245" eb="247">
      <t>タンイ</t>
    </rPh>
    <rPh sb="295" eb="296">
      <t>レイ</t>
    </rPh>
    <rPh sb="298" eb="299">
      <t>ケン</t>
    </rPh>
    <rPh sb="300" eb="302">
      <t>ホウモン</t>
    </rPh>
    <rPh sb="302" eb="304">
      <t>ニュウヨク</t>
    </rPh>
    <rPh sb="304" eb="306">
      <t>カイゴ</t>
    </rPh>
    <rPh sb="306" eb="307">
      <t>オヨ</t>
    </rPh>
    <rPh sb="320" eb="321">
      <t>ケン</t>
    </rPh>
    <rPh sb="322" eb="324">
      <t>カイゴ</t>
    </rPh>
    <rPh sb="324" eb="326">
      <t>ヨボウ</t>
    </rPh>
    <rPh sb="326" eb="328">
      <t>ホウモン</t>
    </rPh>
    <rPh sb="328" eb="330">
      <t>ニュウヨク</t>
    </rPh>
    <rPh sb="330" eb="332">
      <t>カイゴ</t>
    </rPh>
    <rPh sb="333" eb="334">
      <t>オコナ</t>
    </rPh>
    <rPh sb="340" eb="341">
      <t>ケン</t>
    </rPh>
    <rPh sb="342" eb="346">
      <t>カイゴヨボウ</t>
    </rPh>
    <rPh sb="346" eb="348">
      <t>ホウモン</t>
    </rPh>
    <rPh sb="348" eb="350">
      <t>ニュウヨク</t>
    </rPh>
    <rPh sb="350" eb="352">
      <t>カイゴ</t>
    </rPh>
    <rPh sb="356" eb="358">
      <t>キニュウ</t>
    </rPh>
    <rPh sb="358" eb="359">
      <t>モ</t>
    </rPh>
    <rPh sb="362" eb="364">
      <t>バアイ</t>
    </rPh>
    <rPh sb="365" eb="366">
      <t>ヒョウ</t>
    </rPh>
    <rPh sb="369" eb="371">
      <t>イッチ</t>
    </rPh>
    <rPh sb="373" eb="375">
      <t>ヒョウジ</t>
    </rPh>
    <phoneticPr fontId="11"/>
  </si>
  <si>
    <t>番号</t>
    <rPh sb="0" eb="2">
      <t>バンゴウ</t>
    </rPh>
    <phoneticPr fontId="11"/>
  </si>
  <si>
    <t>介護保険事業所番号</t>
    <rPh sb="0" eb="2">
      <t>カイゴ</t>
    </rPh>
    <rPh sb="2" eb="4">
      <t>ホケン</t>
    </rPh>
    <rPh sb="4" eb="6">
      <t>ジギョウ</t>
    </rPh>
    <rPh sb="6" eb="7">
      <t>ショ</t>
    </rPh>
    <rPh sb="7" eb="9">
      <t>バンゴウ</t>
    </rPh>
    <phoneticPr fontId="11"/>
  </si>
  <si>
    <t>指定権者名</t>
    <rPh sb="0" eb="2">
      <t>シテイ</t>
    </rPh>
    <rPh sb="2" eb="3">
      <t>ケン</t>
    </rPh>
    <rPh sb="3" eb="4">
      <t>ジャ</t>
    </rPh>
    <rPh sb="4" eb="5">
      <t>メイ</t>
    </rPh>
    <phoneticPr fontId="11"/>
  </si>
  <si>
    <t>事業所の所在地</t>
    <rPh sb="0" eb="3">
      <t>ジギョウショ</t>
    </rPh>
    <rPh sb="4" eb="7">
      <t>ショザイチ</t>
    </rPh>
    <phoneticPr fontId="11"/>
  </si>
  <si>
    <t>事業所名</t>
    <rPh sb="0" eb="2">
      <t>ジギョウ</t>
    </rPh>
    <rPh sb="2" eb="3">
      <t>ショ</t>
    </rPh>
    <rPh sb="3" eb="4">
      <t>メイ</t>
    </rPh>
    <phoneticPr fontId="11"/>
  </si>
  <si>
    <t>サービス名</t>
    <rPh sb="4" eb="5">
      <t>メイ</t>
    </rPh>
    <phoneticPr fontId="11"/>
  </si>
  <si>
    <t>サービスコード</t>
    <phoneticPr fontId="11"/>
  </si>
  <si>
    <t>一月あたり介護報酬総単位数[単位]</t>
    <rPh sb="0" eb="1">
      <t>ヒト</t>
    </rPh>
    <rPh sb="1" eb="2">
      <t>ツキ</t>
    </rPh>
    <rPh sb="5" eb="7">
      <t>カイゴ</t>
    </rPh>
    <rPh sb="7" eb="9">
      <t>ホウシュウ</t>
    </rPh>
    <rPh sb="9" eb="10">
      <t>ソウ</t>
    </rPh>
    <rPh sb="10" eb="13">
      <t>タンイスウ</t>
    </rPh>
    <phoneticPr fontId="11"/>
  </si>
  <si>
    <t>一月あたり処遇改善加算の加算単位数[単位]</t>
    <rPh sb="0" eb="1">
      <t>ヒト</t>
    </rPh>
    <rPh sb="1" eb="2">
      <t>ツキ</t>
    </rPh>
    <rPh sb="5" eb="7">
      <t>ショグウ</t>
    </rPh>
    <rPh sb="7" eb="9">
      <t>カイゼン</t>
    </rPh>
    <rPh sb="9" eb="11">
      <t>カサン</t>
    </rPh>
    <rPh sb="12" eb="14">
      <t>カサン</t>
    </rPh>
    <rPh sb="13" eb="16">
      <t>タンイスウ</t>
    </rPh>
    <phoneticPr fontId="11"/>
  </si>
  <si>
    <t>一月あたり介護報酬総単位数（処遇改善加算を除く）[単位]</t>
    <rPh sb="10" eb="13">
      <t>シンカサン</t>
    </rPh>
    <rPh sb="13" eb="14">
      <t>トウ</t>
    </rPh>
    <rPh sb="14" eb="16">
      <t>ショグウ</t>
    </rPh>
    <rPh sb="16" eb="18">
      <t>カイゼン</t>
    </rPh>
    <rPh sb="18" eb="20">
      <t>カサン</t>
    </rPh>
    <phoneticPr fontId="11"/>
  </si>
  <si>
    <t>１単位あたりの
単価
（地域単価）
[円]</t>
    <rPh sb="1" eb="3">
      <t>タンイ</t>
    </rPh>
    <rPh sb="8" eb="10">
      <t>タンカ</t>
    </rPh>
    <rPh sb="12" eb="14">
      <t>チイキ</t>
    </rPh>
    <rPh sb="14" eb="16">
      <t>タンカ</t>
    </rPh>
    <rPh sb="19" eb="20">
      <t>エン</t>
    </rPh>
    <phoneticPr fontId="11"/>
  </si>
  <si>
    <t>介護人材確保・職場環境改善等事業を申請予定</t>
    <rPh sb="0" eb="2">
      <t>カイゴ</t>
    </rPh>
    <rPh sb="2" eb="4">
      <t>ジンザイ</t>
    </rPh>
    <rPh sb="4" eb="6">
      <t>カクホ</t>
    </rPh>
    <rPh sb="7" eb="9">
      <t>ショクバ</t>
    </rPh>
    <rPh sb="9" eb="11">
      <t>カンキョウ</t>
    </rPh>
    <rPh sb="11" eb="13">
      <t>カイゼン</t>
    </rPh>
    <rPh sb="13" eb="14">
      <t>トウ</t>
    </rPh>
    <rPh sb="14" eb="16">
      <t>ジギョウ</t>
    </rPh>
    <rPh sb="17" eb="19">
      <t>シンセイ</t>
    </rPh>
    <rPh sb="19" eb="21">
      <t>ヨテイ</t>
    </rPh>
    <phoneticPr fontId="11"/>
  </si>
  <si>
    <t>都道府県</t>
    <rPh sb="0" eb="4">
      <t>トドウフケン</t>
    </rPh>
    <phoneticPr fontId="11"/>
  </si>
  <si>
    <t>市区町村</t>
    <rPh sb="0" eb="2">
      <t>シク</t>
    </rPh>
    <rPh sb="2" eb="4">
      <t>チョウソン</t>
    </rPh>
    <phoneticPr fontId="11"/>
  </si>
  <si>
    <t>令和６年度の
サービス名</t>
    <rPh sb="0" eb="2">
      <t>レイワ</t>
    </rPh>
    <rPh sb="3" eb="5">
      <t>ネンド</t>
    </rPh>
    <rPh sb="11" eb="12">
      <t>メイ</t>
    </rPh>
    <phoneticPr fontId="11"/>
  </si>
  <si>
    <t>令和７年度の
サービス名</t>
    <rPh sb="0" eb="2">
      <t>レイワ</t>
    </rPh>
    <rPh sb="3" eb="5">
      <t>ネンド</t>
    </rPh>
    <rPh sb="11" eb="12">
      <t>メイ</t>
    </rPh>
    <phoneticPr fontId="11"/>
  </si>
  <si>
    <t>サービス
コード</t>
    <phoneticPr fontId="11"/>
  </si>
  <si>
    <t>３に記載がある
事業所数</t>
    <rPh sb="2" eb="4">
      <t>キサイ</t>
    </rPh>
    <rPh sb="8" eb="11">
      <t>ジギョウショ</t>
    </rPh>
    <rPh sb="11" eb="12">
      <t>スウ</t>
    </rPh>
    <phoneticPr fontId="11"/>
  </si>
  <si>
    <t>記入済
事業所数</t>
    <rPh sb="0" eb="2">
      <t>キニュウ</t>
    </rPh>
    <rPh sb="2" eb="3">
      <t>スミ</t>
    </rPh>
    <rPh sb="4" eb="7">
      <t>ジギョウショ</t>
    </rPh>
    <rPh sb="7" eb="8">
      <t>スウ</t>
    </rPh>
    <phoneticPr fontId="11"/>
  </si>
  <si>
    <t>（介護予防）
訪問入浴介護</t>
    <phoneticPr fontId="11"/>
  </si>
  <si>
    <t>訪問入浴介護</t>
    <rPh sb="0" eb="2">
      <t>ホウモン</t>
    </rPh>
    <rPh sb="2" eb="4">
      <t>ニュウヨク</t>
    </rPh>
    <rPh sb="4" eb="6">
      <t>カイゴ</t>
    </rPh>
    <phoneticPr fontId="108"/>
  </si>
  <si>
    <t>12</t>
    <phoneticPr fontId="108"/>
  </si>
  <si>
    <t>介護予防
訪問入浴介護</t>
    <rPh sb="0" eb="2">
      <t>カイゴ</t>
    </rPh>
    <rPh sb="2" eb="4">
      <t>ヨボウ</t>
    </rPh>
    <rPh sb="5" eb="7">
      <t>ホウモン</t>
    </rPh>
    <rPh sb="7" eb="9">
      <t>ニュウヨク</t>
    </rPh>
    <rPh sb="9" eb="11">
      <t>カイゴ</t>
    </rPh>
    <phoneticPr fontId="108"/>
  </si>
  <si>
    <t>62</t>
    <phoneticPr fontId="108"/>
  </si>
  <si>
    <t>（介護予防）
通所リハビリテーション</t>
    <phoneticPr fontId="11"/>
  </si>
  <si>
    <t>通所リハビリ
テーション</t>
    <rPh sb="0" eb="2">
      <t>ツウショ</t>
    </rPh>
    <phoneticPr fontId="108"/>
  </si>
  <si>
    <t>16</t>
    <phoneticPr fontId="108"/>
  </si>
  <si>
    <t>介護予防
通所リハビリ
テーション</t>
    <rPh sb="0" eb="2">
      <t>カイゴ</t>
    </rPh>
    <rPh sb="2" eb="4">
      <t>ヨボウ</t>
    </rPh>
    <rPh sb="5" eb="7">
      <t>ツウショ</t>
    </rPh>
    <phoneticPr fontId="108"/>
  </si>
  <si>
    <t>66</t>
    <phoneticPr fontId="108"/>
  </si>
  <si>
    <t>（介護予防）
特定施設入居者
生活介護</t>
    <phoneticPr fontId="11"/>
  </si>
  <si>
    <t>特定施設入居者
生活介護</t>
    <rPh sb="0" eb="2">
      <t>トクテイ</t>
    </rPh>
    <rPh sb="2" eb="4">
      <t>シセツ</t>
    </rPh>
    <rPh sb="4" eb="7">
      <t>ニュウキョシャ</t>
    </rPh>
    <rPh sb="8" eb="10">
      <t>セイカツ</t>
    </rPh>
    <rPh sb="10" eb="12">
      <t>カイゴ</t>
    </rPh>
    <phoneticPr fontId="108"/>
  </si>
  <si>
    <t>33</t>
    <phoneticPr fontId="108"/>
  </si>
  <si>
    <t>特定施設入居者
生活介護
（短期利用型）</t>
    <rPh sb="0" eb="2">
      <t>トクテイ</t>
    </rPh>
    <rPh sb="2" eb="4">
      <t>シセツ</t>
    </rPh>
    <rPh sb="4" eb="7">
      <t>ニュウキョシャ</t>
    </rPh>
    <rPh sb="8" eb="10">
      <t>セイカツ</t>
    </rPh>
    <rPh sb="10" eb="12">
      <t>カイゴ</t>
    </rPh>
    <rPh sb="14" eb="16">
      <t>タンキ</t>
    </rPh>
    <rPh sb="16" eb="19">
      <t>リヨウガタ</t>
    </rPh>
    <phoneticPr fontId="108"/>
  </si>
  <si>
    <t>27</t>
    <phoneticPr fontId="108"/>
  </si>
  <si>
    <t>介護予防
特定施設入居者
生活介護</t>
    <rPh sb="0" eb="2">
      <t>カイゴ</t>
    </rPh>
    <rPh sb="2" eb="4">
      <t>ヨボウ</t>
    </rPh>
    <rPh sb="5" eb="7">
      <t>トクテイ</t>
    </rPh>
    <rPh sb="7" eb="9">
      <t>シセツ</t>
    </rPh>
    <rPh sb="9" eb="12">
      <t>ニュウキョシャ</t>
    </rPh>
    <rPh sb="13" eb="15">
      <t>セイカツ</t>
    </rPh>
    <rPh sb="15" eb="17">
      <t>カイゴ</t>
    </rPh>
    <phoneticPr fontId="108"/>
  </si>
  <si>
    <t>35</t>
    <phoneticPr fontId="108"/>
  </si>
  <si>
    <t>地域密着型
特定施設入居者
生活介護</t>
    <phoneticPr fontId="11"/>
  </si>
  <si>
    <t>地域密着型
特定施設入居者
生活介護</t>
    <rPh sb="0" eb="2">
      <t>チイキ</t>
    </rPh>
    <rPh sb="2" eb="4">
      <t>ミッチャク</t>
    </rPh>
    <rPh sb="4" eb="5">
      <t>ガタ</t>
    </rPh>
    <rPh sb="6" eb="8">
      <t>トクテイ</t>
    </rPh>
    <rPh sb="8" eb="10">
      <t>シセツ</t>
    </rPh>
    <rPh sb="10" eb="13">
      <t>ニュウキョシャ</t>
    </rPh>
    <rPh sb="14" eb="16">
      <t>セイカツ</t>
    </rPh>
    <rPh sb="16" eb="18">
      <t>カイゴ</t>
    </rPh>
    <phoneticPr fontId="108"/>
  </si>
  <si>
    <t>36</t>
    <phoneticPr fontId="108"/>
  </si>
  <si>
    <t>地域密着型
特定施設入居者
生活介護
（短期利用型）</t>
    <rPh sb="0" eb="2">
      <t>チイキ</t>
    </rPh>
    <rPh sb="2" eb="4">
      <t>ミッチャク</t>
    </rPh>
    <rPh sb="4" eb="5">
      <t>ガタ</t>
    </rPh>
    <rPh sb="6" eb="8">
      <t>トクテイ</t>
    </rPh>
    <rPh sb="8" eb="10">
      <t>シセツ</t>
    </rPh>
    <rPh sb="10" eb="13">
      <t>ニュウキョシャ</t>
    </rPh>
    <rPh sb="14" eb="16">
      <t>セイカツ</t>
    </rPh>
    <rPh sb="16" eb="18">
      <t>カイゴ</t>
    </rPh>
    <rPh sb="20" eb="22">
      <t>タンキ</t>
    </rPh>
    <rPh sb="22" eb="25">
      <t>リヨウガタ</t>
    </rPh>
    <phoneticPr fontId="108"/>
  </si>
  <si>
    <t>28</t>
    <phoneticPr fontId="108"/>
  </si>
  <si>
    <t>（介護予防）
認知症対応型
通所介護</t>
    <phoneticPr fontId="11"/>
  </si>
  <si>
    <t>認知症対応型
通所介護</t>
    <rPh sb="0" eb="2">
      <t>ニンチ</t>
    </rPh>
    <rPh sb="2" eb="3">
      <t>ショウ</t>
    </rPh>
    <rPh sb="3" eb="6">
      <t>タイオウガタ</t>
    </rPh>
    <rPh sb="7" eb="9">
      <t>ツウショ</t>
    </rPh>
    <rPh sb="9" eb="11">
      <t>カイゴ</t>
    </rPh>
    <phoneticPr fontId="108"/>
  </si>
  <si>
    <t>72</t>
    <phoneticPr fontId="108"/>
  </si>
  <si>
    <t>介護予防
認知症対応型
通所介護</t>
    <rPh sb="0" eb="2">
      <t>カイゴ</t>
    </rPh>
    <rPh sb="2" eb="4">
      <t>ヨボウ</t>
    </rPh>
    <rPh sb="5" eb="7">
      <t>ニンチ</t>
    </rPh>
    <rPh sb="7" eb="8">
      <t>ショウ</t>
    </rPh>
    <rPh sb="8" eb="11">
      <t>タイオウガタ</t>
    </rPh>
    <rPh sb="12" eb="14">
      <t>ツウショ</t>
    </rPh>
    <rPh sb="14" eb="16">
      <t>カイゴ</t>
    </rPh>
    <phoneticPr fontId="108"/>
  </si>
  <si>
    <t>74</t>
    <phoneticPr fontId="108"/>
  </si>
  <si>
    <t>（介護予防）
小規模多機能型
居宅介護</t>
    <phoneticPr fontId="11"/>
  </si>
  <si>
    <t>小規模多機能型
居宅介護</t>
    <rPh sb="0" eb="3">
      <t>ショウキボ</t>
    </rPh>
    <rPh sb="3" eb="7">
      <t>タキノウガタ</t>
    </rPh>
    <rPh sb="8" eb="10">
      <t>キョタク</t>
    </rPh>
    <rPh sb="10" eb="12">
      <t>カイゴ</t>
    </rPh>
    <phoneticPr fontId="108"/>
  </si>
  <si>
    <t>73</t>
    <phoneticPr fontId="108"/>
  </si>
  <si>
    <t>小規模多機能型
居宅介護
（短期利用型）</t>
    <rPh sb="0" eb="3">
      <t>ショウキボ</t>
    </rPh>
    <rPh sb="3" eb="7">
      <t>タキノウガタ</t>
    </rPh>
    <rPh sb="8" eb="10">
      <t>キョタク</t>
    </rPh>
    <rPh sb="10" eb="12">
      <t>カイゴ</t>
    </rPh>
    <rPh sb="14" eb="16">
      <t>タンキ</t>
    </rPh>
    <rPh sb="16" eb="19">
      <t>リヨウガタ</t>
    </rPh>
    <phoneticPr fontId="108"/>
  </si>
  <si>
    <t>68</t>
    <phoneticPr fontId="108"/>
  </si>
  <si>
    <t>介護予防
小規模多機能型
居宅介護</t>
    <rPh sb="0" eb="2">
      <t>カイゴ</t>
    </rPh>
    <rPh sb="2" eb="4">
      <t>ヨボウ</t>
    </rPh>
    <rPh sb="5" eb="8">
      <t>ショウキボ</t>
    </rPh>
    <rPh sb="8" eb="12">
      <t>タキノウガタ</t>
    </rPh>
    <rPh sb="13" eb="15">
      <t>キョタク</t>
    </rPh>
    <rPh sb="15" eb="17">
      <t>カイゴ</t>
    </rPh>
    <phoneticPr fontId="108"/>
  </si>
  <si>
    <t>75</t>
    <phoneticPr fontId="108"/>
  </si>
  <si>
    <t>介護予防
小規模多機能型
居宅介護
（短期利用型）</t>
    <rPh sb="0" eb="2">
      <t>カイゴ</t>
    </rPh>
    <rPh sb="2" eb="4">
      <t>ヨボウ</t>
    </rPh>
    <phoneticPr fontId="108"/>
  </si>
  <si>
    <t>69</t>
    <phoneticPr fontId="108"/>
  </si>
  <si>
    <t>看護
小規模多機能型
居宅介護</t>
    <phoneticPr fontId="11"/>
  </si>
  <si>
    <t>複合型サービス
（看護
小規模多機能型
居宅介護）</t>
    <rPh sb="0" eb="3">
      <t>フクゴウガタ</t>
    </rPh>
    <rPh sb="9" eb="11">
      <t>カンゴ</t>
    </rPh>
    <rPh sb="12" eb="15">
      <t>ショウキボ</t>
    </rPh>
    <rPh sb="15" eb="19">
      <t>タキノウガタ</t>
    </rPh>
    <rPh sb="20" eb="22">
      <t>キョタク</t>
    </rPh>
    <rPh sb="22" eb="24">
      <t>カイゴ</t>
    </rPh>
    <phoneticPr fontId="108"/>
  </si>
  <si>
    <t>77</t>
    <phoneticPr fontId="108"/>
  </si>
  <si>
    <t>複合型サービス
（看護小規模
多機能型居宅介護・短期利用型）</t>
    <rPh sb="0" eb="3">
      <t>フクゴウガタ</t>
    </rPh>
    <rPh sb="9" eb="11">
      <t>カンゴ</t>
    </rPh>
    <rPh sb="11" eb="14">
      <t>ショウキボ</t>
    </rPh>
    <rPh sb="15" eb="18">
      <t>タキノウ</t>
    </rPh>
    <rPh sb="18" eb="19">
      <t>ガタ</t>
    </rPh>
    <rPh sb="19" eb="21">
      <t>キョタク</t>
    </rPh>
    <rPh sb="21" eb="23">
      <t>カイゴ</t>
    </rPh>
    <rPh sb="24" eb="26">
      <t>タンキ</t>
    </rPh>
    <rPh sb="26" eb="29">
      <t>リヨウガタ</t>
    </rPh>
    <phoneticPr fontId="108"/>
  </si>
  <si>
    <t>79</t>
    <phoneticPr fontId="108"/>
  </si>
  <si>
    <t>（介護予防）
認知症対応型
共同生活介護</t>
    <phoneticPr fontId="11"/>
  </si>
  <si>
    <t>認知症対応型
共同生活介護</t>
    <rPh sb="0" eb="2">
      <t>ニンチ</t>
    </rPh>
    <rPh sb="2" eb="3">
      <t>ショウ</t>
    </rPh>
    <rPh sb="3" eb="6">
      <t>タイオウガタ</t>
    </rPh>
    <rPh sb="7" eb="9">
      <t>キョウドウ</t>
    </rPh>
    <rPh sb="9" eb="11">
      <t>セイカツ</t>
    </rPh>
    <rPh sb="11" eb="13">
      <t>カイゴ</t>
    </rPh>
    <phoneticPr fontId="108"/>
  </si>
  <si>
    <t>32</t>
    <phoneticPr fontId="108"/>
  </si>
  <si>
    <t>認知症対応型
共同生活介護
（短期利用型）</t>
    <rPh sb="0" eb="2">
      <t>ニンチ</t>
    </rPh>
    <rPh sb="2" eb="3">
      <t>ショウ</t>
    </rPh>
    <rPh sb="3" eb="6">
      <t>タイオウガタ</t>
    </rPh>
    <rPh sb="7" eb="9">
      <t>キョウドウ</t>
    </rPh>
    <rPh sb="9" eb="11">
      <t>セイカツ</t>
    </rPh>
    <rPh sb="11" eb="13">
      <t>カイゴ</t>
    </rPh>
    <rPh sb="15" eb="17">
      <t>タンキ</t>
    </rPh>
    <rPh sb="17" eb="20">
      <t>リヨウガタ</t>
    </rPh>
    <phoneticPr fontId="108"/>
  </si>
  <si>
    <t>38</t>
    <phoneticPr fontId="108"/>
  </si>
  <si>
    <t>介護予防
認知症対応型
共同生活介護</t>
    <rPh sb="0" eb="2">
      <t>カイゴ</t>
    </rPh>
    <rPh sb="2" eb="4">
      <t>ヨボウ</t>
    </rPh>
    <rPh sb="5" eb="7">
      <t>ニンチ</t>
    </rPh>
    <rPh sb="7" eb="8">
      <t>ショウ</t>
    </rPh>
    <rPh sb="8" eb="11">
      <t>タイオウガタ</t>
    </rPh>
    <rPh sb="12" eb="14">
      <t>キョウドウ</t>
    </rPh>
    <rPh sb="14" eb="16">
      <t>セイカツ</t>
    </rPh>
    <rPh sb="16" eb="18">
      <t>カイゴ</t>
    </rPh>
    <phoneticPr fontId="108"/>
  </si>
  <si>
    <t>37</t>
    <phoneticPr fontId="108"/>
  </si>
  <si>
    <t>介護予防
認知症対応型
共同生活介護
（短期利用型）</t>
    <rPh sb="0" eb="2">
      <t>カイゴ</t>
    </rPh>
    <rPh sb="2" eb="4">
      <t>ヨボウ</t>
    </rPh>
    <rPh sb="5" eb="7">
      <t>ニンチ</t>
    </rPh>
    <rPh sb="7" eb="8">
      <t>ショウ</t>
    </rPh>
    <rPh sb="8" eb="11">
      <t>タイオウガタ</t>
    </rPh>
    <rPh sb="12" eb="14">
      <t>キョウドウ</t>
    </rPh>
    <rPh sb="14" eb="16">
      <t>セイカツ</t>
    </rPh>
    <rPh sb="16" eb="18">
      <t>カイゴ</t>
    </rPh>
    <rPh sb="20" eb="22">
      <t>タンキ</t>
    </rPh>
    <rPh sb="22" eb="25">
      <t>リヨウガタ</t>
    </rPh>
    <phoneticPr fontId="108"/>
  </si>
  <si>
    <t>39</t>
    <phoneticPr fontId="108"/>
  </si>
  <si>
    <t>（介護予防）
短期入所生活介護</t>
    <phoneticPr fontId="11"/>
  </si>
  <si>
    <t>短期入所生活介護</t>
    <rPh sb="0" eb="2">
      <t>タンキ</t>
    </rPh>
    <rPh sb="2" eb="4">
      <t>ニュウショ</t>
    </rPh>
    <rPh sb="4" eb="6">
      <t>セイカツ</t>
    </rPh>
    <rPh sb="6" eb="8">
      <t>カイゴ</t>
    </rPh>
    <phoneticPr fontId="108"/>
  </si>
  <si>
    <t>21</t>
    <phoneticPr fontId="108"/>
  </si>
  <si>
    <t>介護予防
短期入所生活介護</t>
    <rPh sb="0" eb="2">
      <t>カイゴ</t>
    </rPh>
    <rPh sb="2" eb="4">
      <t>ヨボウ</t>
    </rPh>
    <rPh sb="5" eb="7">
      <t>タンキ</t>
    </rPh>
    <rPh sb="7" eb="9">
      <t>ニュウショ</t>
    </rPh>
    <rPh sb="9" eb="11">
      <t>セイカツ</t>
    </rPh>
    <rPh sb="11" eb="13">
      <t>カイゴ</t>
    </rPh>
    <phoneticPr fontId="108"/>
  </si>
  <si>
    <t>24</t>
    <phoneticPr fontId="108"/>
  </si>
  <si>
    <t>（介護予防）
短期入所療養介護
（老健）</t>
    <phoneticPr fontId="11"/>
  </si>
  <si>
    <t>短期入所療養介護
（介護老人保健施設）</t>
    <rPh sb="0" eb="2">
      <t>タンキ</t>
    </rPh>
    <rPh sb="2" eb="4">
      <t>ニュウショ</t>
    </rPh>
    <rPh sb="4" eb="6">
      <t>リョウヨウ</t>
    </rPh>
    <rPh sb="6" eb="8">
      <t>カイゴ</t>
    </rPh>
    <rPh sb="10" eb="12">
      <t>カイゴ</t>
    </rPh>
    <rPh sb="12" eb="14">
      <t>ロウジン</t>
    </rPh>
    <rPh sb="14" eb="16">
      <t>ホケン</t>
    </rPh>
    <rPh sb="16" eb="18">
      <t>シセツ</t>
    </rPh>
    <phoneticPr fontId="108"/>
  </si>
  <si>
    <t>22</t>
    <phoneticPr fontId="108"/>
  </si>
  <si>
    <t>介護予防
短期入所療養介護（介護老人保健施設）</t>
    <rPh sb="0" eb="2">
      <t>カイゴ</t>
    </rPh>
    <rPh sb="2" eb="4">
      <t>ヨボウ</t>
    </rPh>
    <rPh sb="5" eb="7">
      <t>タンキ</t>
    </rPh>
    <rPh sb="7" eb="9">
      <t>ニュウショ</t>
    </rPh>
    <rPh sb="9" eb="11">
      <t>リョウヨウ</t>
    </rPh>
    <rPh sb="11" eb="13">
      <t>カイゴ</t>
    </rPh>
    <rPh sb="14" eb="16">
      <t>カイゴ</t>
    </rPh>
    <rPh sb="16" eb="18">
      <t>ロウジン</t>
    </rPh>
    <rPh sb="18" eb="20">
      <t>ホケン</t>
    </rPh>
    <rPh sb="20" eb="22">
      <t>シセツ</t>
    </rPh>
    <phoneticPr fontId="108"/>
  </si>
  <si>
    <t>25</t>
    <phoneticPr fontId="108"/>
  </si>
  <si>
    <t>（介護予防）
短期入所療養介護
 （病院等
（老健以外）)</t>
    <phoneticPr fontId="11"/>
  </si>
  <si>
    <t>短期入所療養介護 （病院等（老健以外）)</t>
    <rPh sb="0" eb="2">
      <t>タンキ</t>
    </rPh>
    <phoneticPr fontId="108"/>
  </si>
  <si>
    <t>23</t>
    <phoneticPr fontId="108"/>
  </si>
  <si>
    <t>介護予防
短期入所療養介護 
（病院等（老健以外）)</t>
    <rPh sb="0" eb="2">
      <t>カイゴ</t>
    </rPh>
    <rPh sb="2" eb="4">
      <t>ヨボウ</t>
    </rPh>
    <phoneticPr fontId="108"/>
  </si>
  <si>
    <t>26</t>
    <phoneticPr fontId="108"/>
  </si>
  <si>
    <t>（介護予防）
短期入所療養介護
（医療院）</t>
    <phoneticPr fontId="11"/>
  </si>
  <si>
    <t>短期入所療養介護
（介護医療院）</t>
    <phoneticPr fontId="108"/>
  </si>
  <si>
    <t>2A</t>
    <phoneticPr fontId="108"/>
  </si>
  <si>
    <t>介護予防
短期入所療養介護
（介護医療院）</t>
    <phoneticPr fontId="108"/>
  </si>
  <si>
    <t>2B</t>
    <phoneticPr fontId="108"/>
  </si>
  <si>
    <t>訪問型サービス（総合事業）
（独自／定率・定額（A3・A4））</t>
    <rPh sb="0" eb="2">
      <t>ホウモン</t>
    </rPh>
    <rPh sb="2" eb="3">
      <t>ガタ</t>
    </rPh>
    <rPh sb="15" eb="17">
      <t>ドクジ</t>
    </rPh>
    <rPh sb="18" eb="20">
      <t>テイリツ</t>
    </rPh>
    <rPh sb="21" eb="23">
      <t>テイガク</t>
    </rPh>
    <phoneticPr fontId="11"/>
  </si>
  <si>
    <t>訪問型サービス
（独自／定率）</t>
    <rPh sb="0" eb="2">
      <t>ホウモン</t>
    </rPh>
    <rPh sb="2" eb="3">
      <t>ガタ</t>
    </rPh>
    <rPh sb="9" eb="11">
      <t>ドクジ</t>
    </rPh>
    <rPh sb="12" eb="14">
      <t>テイリツ</t>
    </rPh>
    <phoneticPr fontId="108"/>
  </si>
  <si>
    <t>A3</t>
    <phoneticPr fontId="108"/>
  </si>
  <si>
    <t>訪問型サービス
（独自／定額）</t>
    <rPh sb="0" eb="2">
      <t>ホウモン</t>
    </rPh>
    <rPh sb="2" eb="3">
      <t>ガタ</t>
    </rPh>
    <rPh sb="9" eb="11">
      <t>ドクジ</t>
    </rPh>
    <rPh sb="12" eb="14">
      <t>テイガク</t>
    </rPh>
    <phoneticPr fontId="108"/>
  </si>
  <si>
    <t>A4</t>
    <phoneticPr fontId="108"/>
  </si>
  <si>
    <t>通所型サービス（総合事業）
（独自／定率・定額（A7・A8））</t>
    <phoneticPr fontId="11"/>
  </si>
  <si>
    <t>通所型サービス
（独自／定率）</t>
    <rPh sb="0" eb="2">
      <t>ツウショ</t>
    </rPh>
    <rPh sb="2" eb="3">
      <t>ガタ</t>
    </rPh>
    <rPh sb="9" eb="11">
      <t>ドクジ</t>
    </rPh>
    <rPh sb="12" eb="14">
      <t>テイリツ</t>
    </rPh>
    <phoneticPr fontId="108"/>
  </si>
  <si>
    <t>A7</t>
    <phoneticPr fontId="108"/>
  </si>
  <si>
    <t>通所型サービス
（独自／定額）</t>
    <rPh sb="0" eb="2">
      <t>ツウショ</t>
    </rPh>
    <rPh sb="2" eb="3">
      <t>ガタ</t>
    </rPh>
    <rPh sb="9" eb="11">
      <t>ドクジ</t>
    </rPh>
    <rPh sb="12" eb="14">
      <t>テイガク</t>
    </rPh>
    <phoneticPr fontId="108"/>
  </si>
  <si>
    <t>A8</t>
    <phoneticPr fontId="108"/>
  </si>
  <si>
    <t>別紙様式２－１ （処遇改善加算　総括表）</t>
    <rPh sb="0" eb="2">
      <t>ベッシ</t>
    </rPh>
    <rPh sb="2" eb="4">
      <t>ヨウシキ</t>
    </rPh>
    <rPh sb="9" eb="11">
      <t>ショグウ</t>
    </rPh>
    <rPh sb="11" eb="13">
      <t>カイゼン</t>
    </rPh>
    <rPh sb="13" eb="15">
      <t>カサン</t>
    </rPh>
    <rPh sb="16" eb="19">
      <t>ソウカツヒョウ</t>
    </rPh>
    <phoneticPr fontId="11"/>
  </si>
  <si>
    <t>提出先</t>
    <rPh sb="0" eb="2">
      <t>テイシュツ</t>
    </rPh>
    <rPh sb="2" eb="3">
      <t>サキ</t>
    </rPh>
    <phoneticPr fontId="11"/>
  </si>
  <si>
    <t>提出目的</t>
    <rPh sb="0" eb="2">
      <t>テイシュツ</t>
    </rPh>
    <rPh sb="2" eb="4">
      <t>モクテキ</t>
    </rPh>
    <phoneticPr fontId="11"/>
  </si>
  <si>
    <t>介護職員等処遇改善加算 処遇改善計画書（令和７年度）</t>
    <phoneticPr fontId="11"/>
  </si>
  <si>
    <t>１　基本情報</t>
    <rPh sb="2" eb="4">
      <t>キホン</t>
    </rPh>
    <rPh sb="4" eb="6">
      <t>ジョウホウ</t>
    </rPh>
    <phoneticPr fontId="11"/>
  </si>
  <si>
    <t>法人名</t>
    <rPh sb="0" eb="2">
      <t>ホウジン</t>
    </rPh>
    <rPh sb="2" eb="3">
      <t>メイ</t>
    </rPh>
    <phoneticPr fontId="11"/>
  </si>
  <si>
    <t>法人所在地</t>
    <rPh sb="0" eb="2">
      <t>ホウジン</t>
    </rPh>
    <rPh sb="2" eb="5">
      <t>ショザイチ</t>
    </rPh>
    <phoneticPr fontId="11"/>
  </si>
  <si>
    <t>書類作成担当者</t>
    <rPh sb="0" eb="2">
      <t>ショルイ</t>
    </rPh>
    <rPh sb="2" eb="4">
      <t>サクセイ</t>
    </rPh>
    <rPh sb="4" eb="7">
      <t>タントウシャ</t>
    </rPh>
    <phoneticPr fontId="11"/>
  </si>
  <si>
    <t>連絡先</t>
    <rPh sb="0" eb="3">
      <t>レンラクサキ</t>
    </rPh>
    <phoneticPr fontId="11"/>
  </si>
  <si>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1"/>
  </si>
  <si>
    <t>令和７年度に賃金改善が必要な額と賃金改善の見込額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</si>
  <si>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①</t>
    <phoneticPr fontId="11"/>
  </si>
  <si>
    <t>令和７年度の加算の見込額</t>
  </si>
  <si>
    <t>円</t>
    <rPh sb="0" eb="1">
      <t>エン</t>
    </rPh>
    <phoneticPr fontId="11"/>
  </si>
  <si>
    <t>②</t>
    <phoneticPr fontId="11"/>
  </si>
  <si>
    <t>令和６年度の加算額のうち、令和７年度の賃金改善に充てるために繰り越す予定の額</t>
    <rPh sb="0" eb="2">
      <t>レイワ</t>
    </rPh>
    <rPh sb="3" eb="5">
      <t>ネンド</t>
    </rPh>
    <rPh sb="6" eb="9">
      <t>カサンガク</t>
    </rPh>
    <rPh sb="30" eb="31">
      <t>ク</t>
    </rPh>
    <rPh sb="32" eb="33">
      <t>コ</t>
    </rPh>
    <rPh sb="34" eb="36">
      <t>ヨテイ</t>
    </rPh>
    <rPh sb="37" eb="38">
      <t>ガク</t>
    </rPh>
    <phoneticPr fontId="11"/>
  </si>
  <si>
    <t>←</t>
    <phoneticPr fontId="11"/>
  </si>
  <si>
    <t>③</t>
    <phoneticPr fontId="11"/>
  </si>
  <si>
    <t>令和７年度の賃金改善に充てる必要がある加算の見込額（賃金改善が必要な額）（a ＋ b）</t>
    <rPh sb="6" eb="8">
      <t>チンギン</t>
    </rPh>
    <rPh sb="8" eb="10">
      <t>カイゼン</t>
    </rPh>
    <rPh sb="11" eb="12">
      <t>ア</t>
    </rPh>
    <rPh sb="14" eb="16">
      <t>ヒツヨウ</t>
    </rPh>
    <rPh sb="19" eb="20">
      <t>カ</t>
    </rPh>
    <rPh sb="20" eb="22">
      <t>ミコミ</t>
    </rPh>
    <rPh sb="22" eb="23">
      <t>ガク</t>
    </rPh>
    <rPh sb="24" eb="26">
      <t>チンギン</t>
    </rPh>
    <rPh sb="26" eb="28">
      <t>カイゼン</t>
    </rPh>
    <rPh sb="29" eb="31">
      <t>ヒツヨウ</t>
    </rPh>
    <rPh sb="32" eb="33">
      <t>ガク</t>
    </rPh>
    <phoneticPr fontId="11"/>
  </si>
  <si>
    <t>！④賃金改善の見込額 (d) が ③賃金改善が必要な額 (c)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</si>
  <si>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④</t>
    <phoneticPr fontId="11"/>
  </si>
  <si>
    <t>令和７年度の賃金改善の見込額
（③の額以上となること。介護人材確保・職場環境改善等事業から人件費に充てた額を除く。）</t>
    <rPh sb="41" eb="43">
      <t>ジギョウ</t>
    </rPh>
    <rPh sb="45" eb="48">
      <t>ジンケンヒ</t>
    </rPh>
    <rPh sb="49" eb="50">
      <t>ア</t>
    </rPh>
    <rPh sb="52" eb="53">
      <t>ガク</t>
    </rPh>
    <rPh sb="54" eb="55">
      <t>ノゾ</t>
    </rPh>
    <phoneticPr fontId="11"/>
  </si>
  <si>
    <t>【記入上の注意】</t>
    <rPh sb="1" eb="3">
      <t>キニュウ</t>
    </rPh>
    <rPh sb="3" eb="4">
      <t>ジョウ</t>
    </rPh>
    <rPh sb="5" eb="7">
      <t>チュウイ</t>
    </rPh>
    <phoneticPr fontId="11"/>
  </si>
  <si>
    <t>・</t>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</si>
  <si>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ている。令和７年度に繰り越す予定の額を(b) に記載すること。また、繰越分は全額令和７年度の賃金改善に充て、期間中に事業所が休廃止した場合には、必ず一時金等により介護職員その他の職員の賃金として配分すること。</t>
    <rPh sb="137" eb="139">
      <t>レイワ</t>
    </rPh>
    <rPh sb="140" eb="142">
      <t>ネンド</t>
    </rPh>
    <rPh sb="143" eb="144">
      <t>ク</t>
    </rPh>
    <rPh sb="145" eb="146">
      <t>コ</t>
    </rPh>
    <rPh sb="147" eb="149">
      <t>ヨテイ</t>
    </rPh>
    <rPh sb="150" eb="151">
      <t>ガク</t>
    </rPh>
    <rPh sb="157" eb="159">
      <t>キサイ</t>
    </rPh>
    <rPh sb="181" eb="183">
      <t>カイゼン</t>
    </rPh>
    <rPh sb="187" eb="190">
      <t>キカンチュウ</t>
    </rPh>
    <rPh sb="191" eb="194">
      <t>ジギョウショ</t>
    </rPh>
    <rPh sb="205" eb="206">
      <t>カナラ</t>
    </rPh>
    <phoneticPr fontId="11"/>
  </si>
  <si>
    <t>(d)には、令和６年度からの繰り越し分(b)の配分を含め、令和７年度に実施する賃金改善の見込額を計算し、記入すること。
その際、加算による賃金改善を行った場合の法定福利費等の事業主負担の増加分を含めることができる。</t>
    <rPh sb="23" eb="25">
      <t>ハイブン</t>
    </rPh>
    <rPh sb="26" eb="27">
      <t>フク</t>
    </rPh>
    <rPh sb="29" eb="31">
      <t>レイワ</t>
    </rPh>
    <rPh sb="32" eb="34">
      <t>ネンド</t>
    </rPh>
    <rPh sb="35" eb="37">
      <t>ジッシ</t>
    </rPh>
    <rPh sb="39" eb="41">
      <t>チンギン</t>
    </rPh>
    <rPh sb="41" eb="43">
      <t>カイゼン</t>
    </rPh>
    <rPh sb="44" eb="46">
      <t>ミコミ</t>
    </rPh>
    <rPh sb="46" eb="47">
      <t>ガク</t>
    </rPh>
    <rPh sb="52" eb="54">
      <t>キニュウ</t>
    </rPh>
    <rPh sb="62" eb="63">
      <t>サイ</t>
    </rPh>
    <phoneticPr fontId="11"/>
  </si>
  <si>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1"/>
  </si>
  <si>
    <t xml:space="preserve">（１）月額賃金改善要件Ⅰ（処遇改善加算Ⅳの1/2以上の月額賃金改善）　【処遇改善加算Ⅰ～Ⅳ】
</t>
    <rPh sb="3" eb="5">
      <t>ゲツガク</t>
    </rPh>
    <rPh sb="5" eb="7">
      <t>チンギン</t>
    </rPh>
    <rPh sb="7" eb="9">
      <t>カイゼン</t>
    </rPh>
    <rPh sb="9" eb="11">
      <t>ヨウケン</t>
    </rPh>
    <phoneticPr fontId="11"/>
  </si>
  <si>
    <t>別紙様式2-2「①月額賃金改善要件Ⅰ」の欄から転記</t>
    <rPh sb="9" eb="11">
      <t>ゲツガク</t>
    </rPh>
    <rPh sb="11" eb="13">
      <t>チンギン</t>
    </rPh>
    <rPh sb="13" eb="15">
      <t>カイゼン</t>
    </rPh>
    <rPh sb="15" eb="17">
      <t>ヨウケン</t>
    </rPh>
    <phoneticPr fontId="11"/>
  </si>
  <si>
    <t>令和７年度の処遇改善加算Ⅳ相当の見込額の１／２</t>
    <rPh sb="13" eb="15">
      <t>ソウトウ</t>
    </rPh>
    <rPh sb="16" eb="18">
      <t>ミコミ</t>
    </rPh>
    <rPh sb="18" eb="19">
      <t>ガク</t>
    </rPh>
    <phoneticPr fontId="11"/>
  </si>
  <si>
    <t>！②が①以上になっていません。</t>
    <phoneticPr fontId="11"/>
  </si>
  <si>
    <t>令和７年度の加算による賃金改善の見込額のうち、月額賃金改善による額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1"/>
  </si>
  <si>
    <t>令和７年４月以降の処遇改善加算の配分方法のうち、基本給等（基本給又は決まって毎月支払われる手当）で行っている賃金改善の総額を記入してください。</t>
  </si>
  <si>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2" eb="54">
      <t>レイワ</t>
    </rPh>
    <rPh sb="55" eb="56">
      <t>ネン</t>
    </rPh>
    <rPh sb="57" eb="58">
      <t>ガツ</t>
    </rPh>
    <rPh sb="58" eb="60">
      <t>ジテン</t>
    </rPh>
    <rPh sb="108" eb="110">
      <t>サンテイ</t>
    </rPh>
    <rPh sb="114" eb="117">
      <t>ジギョウショ</t>
    </rPh>
    <phoneticPr fontId="11"/>
  </si>
  <si>
    <t>別紙様式2-2「②月額賃金改善要件Ⅱ」の欄から転記</t>
    <rPh sb="9" eb="11">
      <t>ゲツガク</t>
    </rPh>
    <rPh sb="11" eb="13">
      <t>チンギン</t>
    </rPh>
    <rPh sb="13" eb="15">
      <t>カイゼン</t>
    </rPh>
    <rPh sb="15" eb="17">
      <t>ヨウケン</t>
    </rPh>
    <phoneticPr fontId="11"/>
  </si>
  <si>
    <t>令和７年４月以降の加算（見込額）のうち、新たに
増加する旧ベースアップ等加算相当の見込額</t>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</si>
  <si>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</si>
  <si>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上記①を原資として実施する新たな賃金改善の見込額</t>
    <phoneticPr fontId="11"/>
  </si>
  <si>
    <t>（</t>
    <phoneticPr fontId="11"/>
  </si>
  <si>
    <t>％</t>
    <phoneticPr fontId="11"/>
  </si>
  <si>
    <t>）</t>
    <phoneticPr fontId="11"/>
  </si>
  <si>
    <t>！（i）の値が②より大きくなっているか、旧ベースアップ等加算相当の見込額の2/3以上の新規の月額賃金改善を行う計画になっていません。</t>
    <rPh sb="5" eb="6">
      <t>アタイ</t>
    </rPh>
    <rPh sb="10" eb="11">
      <t>オオ</t>
    </rPh>
    <rPh sb="20" eb="21">
      <t>キュウ</t>
    </rPh>
    <rPh sb="21" eb="22">
      <t>シンキュウ</t>
    </rPh>
    <rPh sb="27" eb="28">
      <t>トウ</t>
    </rPh>
    <rPh sb="33" eb="35">
      <t>ミコミ</t>
    </rPh>
    <rPh sb="35" eb="36">
      <t>ガク</t>
    </rPh>
    <rPh sb="50" eb="52">
      <t>カイゼン</t>
    </rPh>
    <rPh sb="53" eb="54">
      <t>オコナ</t>
    </rPh>
    <rPh sb="55" eb="57">
      <t>ケイカク</t>
    </rPh>
    <phoneticPr fontId="11"/>
  </si>
  <si>
    <r>
      <t>ⅰ）うち、基本給等の新規の引上げによる賃金改善
　　の見込額</t>
    </r>
    <r>
      <rPr>
        <b/>
        <sz val="9"/>
        <color theme="1"/>
        <rFont val="ＭＳ Ｐゴシック"/>
        <family val="3"/>
        <charset val="128"/>
      </rPr>
      <t xml:space="preserve">（①の額の2/3以上となること）
</t>
    </r>
    <r>
      <rPr>
        <sz val="8"/>
        <color theme="1"/>
        <rFont val="ＭＳ Ｐゴシック"/>
        <family val="3"/>
        <charset val="128"/>
      </rPr>
      <t>　　（括弧内は月額（12か月間算定するとした場合））</t>
    </r>
    <rPh sb="5" eb="7">
      <t>キホン</t>
    </rPh>
    <rPh sb="7" eb="8">
      <t>キュウ</t>
    </rPh>
    <rPh sb="8" eb="9">
      <t>トウ</t>
    </rPh>
    <rPh sb="10" eb="12">
      <t>シンキ</t>
    </rPh>
    <rPh sb="27" eb="29">
      <t>ミコミ</t>
    </rPh>
    <rPh sb="33" eb="34">
      <t>ガク</t>
    </rPh>
    <rPh sb="38" eb="40">
      <t>イジョウ</t>
    </rPh>
    <rPh sb="50" eb="52">
      <t>カッコ</t>
    </rPh>
    <rPh sb="52" eb="53">
      <t>ナイ</t>
    </rPh>
    <rPh sb="54" eb="56">
      <t>ゲツガク</t>
    </rPh>
    <phoneticPr fontId="11"/>
  </si>
  <si>
    <t>（３）キャリアパス要件Ⅰ・Ⅱ（任用要件・賃金体系の整備等、研修の実施等）　【処遇改善加算Ⅰ～Ⅳ】</t>
    <rPh sb="9" eb="11">
      <t>ヨウケン</t>
    </rPh>
    <phoneticPr fontId="11"/>
  </si>
  <si>
    <t>処遇改善加算Ⅰ・Ⅱ・Ⅲ・Ⅳを算定する事業所数</t>
    <rPh sb="14" eb="16">
      <t>サンテイ</t>
    </rPh>
    <rPh sb="18" eb="21">
      <t>ジギョウショ</t>
    </rPh>
    <rPh sb="21" eb="22">
      <t>スウ</t>
    </rPh>
    <phoneticPr fontId="11"/>
  </si>
  <si>
    <t>別紙様式2-2「③・④キャリアパス要件Ⅰ・Ⅱ」の欄から転記（詳しい要件の内容は参考シートを参照）</t>
    <phoneticPr fontId="11"/>
  </si>
  <si>
    <t>（４）キャリアパス要件Ⅲ（昇給の仕組みの整備等）　【処遇改善加算Ⅰ～Ⅲ】</t>
    <rPh sb="9" eb="11">
      <t>ヨウケン</t>
    </rPh>
    <rPh sb="13" eb="15">
      <t>ショウキュウ</t>
    </rPh>
    <rPh sb="16" eb="18">
      <t>シク</t>
    </rPh>
    <rPh sb="20" eb="22">
      <t>セイビ</t>
    </rPh>
    <rPh sb="22" eb="23">
      <t>トウ</t>
    </rPh>
    <phoneticPr fontId="11"/>
  </si>
  <si>
    <t>処遇改善加算Ⅰ・Ⅱ・Ⅲを算定する事業所数</t>
    <rPh sb="12" eb="14">
      <t>サンテイ</t>
    </rPh>
    <rPh sb="16" eb="19">
      <t>ジギョウショ</t>
    </rPh>
    <rPh sb="19" eb="20">
      <t>スウ</t>
    </rPh>
    <phoneticPr fontId="11"/>
  </si>
  <si>
    <t>別紙様式2-2「⑤キャリアパス要件Ⅲ」の欄から転記（詳しい要件の内容は参考シートを参照）</t>
    <phoneticPr fontId="11"/>
  </si>
  <si>
    <t>（５）キャリアパス要件Ⅳ（改善後の賃金要件）　【処遇改善加算Ⅰ・Ⅱ】</t>
    <rPh sb="9" eb="11">
      <t>ヨウケン</t>
    </rPh>
    <phoneticPr fontId="11"/>
  </si>
  <si>
    <t>処遇改善加算Ⅰ・Ⅱを算定する事業所数</t>
    <rPh sb="10" eb="12">
      <t>サンテイ</t>
    </rPh>
    <rPh sb="14" eb="17">
      <t>ジギョウショ</t>
    </rPh>
    <rPh sb="17" eb="18">
      <t>スウ</t>
    </rPh>
    <phoneticPr fontId="11"/>
  </si>
  <si>
    <t>別紙様式2-2「⑥キャリアパス要件Ⅳ」の欄から転記</t>
    <phoneticPr fontId="11"/>
  </si>
  <si>
    <t>⇒上記に「×」が付いた場合、この欄に記入すること</t>
    <rPh sb="1" eb="3">
      <t>ジョウキ</t>
    </rPh>
    <phoneticPr fontId="11"/>
  </si>
  <si>
    <t>「改善後の賃金が年額440万円以上となる者」を設定できない場合その理由</t>
    <rPh sb="1" eb="3">
      <t>カイゼン</t>
    </rPh>
    <phoneticPr fontId="11"/>
  </si>
  <si>
    <t>！キャリアパス要件Ⅳの欄に「×」があるのに、左のチェックボックスにチェック（✔）が入っていません。</t>
    <rPh sb="7" eb="9">
      <t>ヨウケン</t>
    </rPh>
    <rPh sb="11" eb="12">
      <t>ラン</t>
    </rPh>
    <rPh sb="22" eb="23">
      <t>ヒダリ</t>
    </rPh>
    <phoneticPr fontId="11"/>
  </si>
  <si>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5"/>
  </si>
  <si>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5"/>
  </si>
  <si>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1"/>
  </si>
  <si>
    <t>その他（</t>
    <rPh sb="2" eb="3">
      <t>タ</t>
    </rPh>
    <phoneticPr fontId="11"/>
  </si>
  <si>
    <t>！「その他」にチェック（✔）した場合は、具体的な内容を記載してください。</t>
    <rPh sb="4" eb="5">
      <t>タ</t>
    </rPh>
    <rPh sb="16" eb="18">
      <t>バアイ</t>
    </rPh>
    <rPh sb="20" eb="22">
      <t>グタイ</t>
    </rPh>
    <phoneticPr fontId="11"/>
  </si>
  <si>
    <t>（６）キャリアパス要件Ⅴ（介護福祉士等の配置要件）　【処遇改善加算Ⅰ】</t>
    <rPh sb="9" eb="11">
      <t>ヨウケン</t>
    </rPh>
    <phoneticPr fontId="11"/>
  </si>
  <si>
    <t>処遇改善加算Ⅰを算定する事業所数</t>
    <rPh sb="8" eb="10">
      <t>サンテイ</t>
    </rPh>
    <rPh sb="12" eb="15">
      <t>ジギョウショ</t>
    </rPh>
    <rPh sb="15" eb="16">
      <t>スウ</t>
    </rPh>
    <phoneticPr fontId="11"/>
  </si>
  <si>
    <t>別紙様式2-2「⑦キャリアパス要件Ⅴ」の欄から転記</t>
    <rPh sb="15" eb="17">
      <t>ヨウケン</t>
    </rPh>
    <phoneticPr fontId="11"/>
  </si>
  <si>
    <t>（７）職場環境等要件　【処遇改善加算Ⅰ～Ⅳ】</t>
  </si>
  <si>
    <t>介護人材確保・職場環境改善等補助金の要件を満たしており、補助金を申請予定又は申請済であるため、
令和７年度中の職場環境等要件の適用が猶予される。</t>
    <rPh sb="28" eb="31">
      <t>ホジョキン</t>
    </rPh>
    <rPh sb="32" eb="34">
      <t>シンセイ</t>
    </rPh>
    <rPh sb="34" eb="36">
      <t>ヨテイ</t>
    </rPh>
    <rPh sb="36" eb="37">
      <t>マタ</t>
    </rPh>
    <rPh sb="38" eb="40">
      <t>シンセイ</t>
    </rPh>
    <rPh sb="40" eb="41">
      <t>スミ</t>
    </rPh>
    <rPh sb="48" eb="50">
      <t>レイワ</t>
    </rPh>
    <rPh sb="51" eb="53">
      <t>ネンド</t>
    </rPh>
    <rPh sb="53" eb="54">
      <t>チュウ</t>
    </rPh>
    <rPh sb="66" eb="68">
      <t>ユウヨ</t>
    </rPh>
    <phoneticPr fontId="11"/>
  </si>
  <si>
    <t>補助金を申請予定でない場合、各加算区分の算定に必要な令和７年度中の職場環境等要件を満たす。
※こちらを選択する場合には、下記の職場環境等要件の表にチェックをしてください。</t>
    <rPh sb="0" eb="3">
      <t>ホジョキン</t>
    </rPh>
    <rPh sb="4" eb="6">
      <t>シンセイ</t>
    </rPh>
    <rPh sb="6" eb="8">
      <t>ヨテイ</t>
    </rPh>
    <rPh sb="11" eb="13">
      <t>バアイ</t>
    </rPh>
    <rPh sb="14" eb="15">
      <t>カク</t>
    </rPh>
    <rPh sb="15" eb="17">
      <t>カサン</t>
    </rPh>
    <rPh sb="17" eb="19">
      <t>クブン</t>
    </rPh>
    <rPh sb="20" eb="22">
      <t>サンテイ</t>
    </rPh>
    <rPh sb="23" eb="25">
      <t>ヒツヨウ</t>
    </rPh>
    <rPh sb="26" eb="28">
      <t>レイワ</t>
    </rPh>
    <rPh sb="29" eb="31">
      <t>ネンド</t>
    </rPh>
    <rPh sb="31" eb="32">
      <t>チュウ</t>
    </rPh>
    <rPh sb="33" eb="40">
      <t>ショクバカンキョウトウヨウケン</t>
    </rPh>
    <rPh sb="41" eb="42">
      <t>ミ</t>
    </rPh>
    <rPh sb="51" eb="53">
      <t>センタク</t>
    </rPh>
    <rPh sb="55" eb="57">
      <t>バアイ</t>
    </rPh>
    <rPh sb="60" eb="62">
      <t>カキ</t>
    </rPh>
    <rPh sb="63" eb="65">
      <t>ショクバ</t>
    </rPh>
    <rPh sb="65" eb="67">
      <t>カンキョウ</t>
    </rPh>
    <rPh sb="67" eb="68">
      <t>トウ</t>
    </rPh>
    <rPh sb="68" eb="70">
      <t>ヨウケン</t>
    </rPh>
    <rPh sb="71" eb="72">
      <t>ヒョウ</t>
    </rPh>
    <phoneticPr fontId="11"/>
  </si>
  <si>
    <t>【処遇改善加算Ⅰ・Ⅱ】</t>
  </si>
  <si>
    <t>⇒</t>
    <phoneticPr fontId="11"/>
  </si>
  <si>
    <t>・届出に係る計画の期間中に実施する事項について、チェック（✔）する又は令和７年度中に要件整備を行う誓約をすること（「誓約」）。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1"/>
  </si>
  <si>
    <t>【処遇改善加算Ⅲ・Ⅳ】</t>
  </si>
  <si>
    <t>・届出に係る計画の期間中に実施する事項について、チェック（✔）する又は令和７年度中に要件整備を行う誓約をすること（「誓約」）。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t>
    <rPh sb="33" eb="34">
      <t>マタ</t>
    </rPh>
    <phoneticPr fontId="11"/>
  </si>
  <si>
    <t>区分</t>
    <rPh sb="0" eb="2">
      <t>クブン</t>
    </rPh>
    <phoneticPr fontId="11"/>
  </si>
  <si>
    <t>内容</t>
    <rPh sb="0" eb="2">
      <t>ナイヨウ</t>
    </rPh>
    <phoneticPr fontId="11"/>
  </si>
  <si>
    <t>選択項目数</t>
    <rPh sb="0" eb="2">
      <t>センタク</t>
    </rPh>
    <rPh sb="2" eb="5">
      <t>コウモクスウ</t>
    </rPh>
    <phoneticPr fontId="11"/>
  </si>
  <si>
    <t>入職促進に向けた取組</t>
    <phoneticPr fontId="11"/>
  </si>
  <si>
    <t>①法人や事業所の経営理念やケア方針・人材育成方針、その実現のための施策・仕組みなどの明確化</t>
    <phoneticPr fontId="11"/>
  </si>
  <si>
    <t>②事業者の共同による採用・人事ローテーション・研修のための制度構築</t>
    <phoneticPr fontId="11"/>
  </si>
  <si>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1"/>
  </si>
  <si>
    <t>④職業体験の受入れや地域行事への参加や主催等による職業魅力度向上の取組の実施</t>
    <phoneticPr fontId="11"/>
  </si>
  <si>
    <t>資質の向上やキャリアアップに
向けた支援</t>
    <phoneticPr fontId="11"/>
  </si>
  <si>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1"/>
  </si>
  <si>
    <t>⑥研修の受講やキャリア段位制度と人事考課との連動</t>
    <phoneticPr fontId="11"/>
  </si>
  <si>
    <t>⑦エルダー・メンター（仕事やメンタル面のサポート等をする担当者）制度等導入</t>
    <phoneticPr fontId="11"/>
  </si>
  <si>
    <t>⑧上位者・担当者等によるキャリア面談など、キャリアアップ・働き方等に関する定期的な相談の機会の確保</t>
    <phoneticPr fontId="11"/>
  </si>
  <si>
    <t>両立支援
・
多様な
働き方の
推進</t>
    <phoneticPr fontId="11"/>
  </si>
  <si>
    <t>⑨子育てや家族等の介護等と仕事の両立を目指す者のための休業制度等の充実、事業所内託児施設の整備</t>
    <phoneticPr fontId="11"/>
  </si>
  <si>
    <t>⑩職員の事情等の状況に応じた勤務シフトや短時間正規職員制度の導入、職員の希望に即した非正規職員から正規職員への転換の制度等の整備</t>
    <phoneticPr fontId="11"/>
  </si>
  <si>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1"/>
  </si>
  <si>
    <t>⑫有給休暇の取得促進のため、情報共有や複数担当制等により、業務の属人化の解消、業務配分の偏りの解消を行っている</t>
    <phoneticPr fontId="11"/>
  </si>
  <si>
    <t>腰痛を
含む
心身の
健康管理</t>
    <phoneticPr fontId="11"/>
  </si>
  <si>
    <t>⑬業務や福利厚生制度、メンタルヘルス等の職員相談窓口の設置等相談体制の充実</t>
    <phoneticPr fontId="11"/>
  </si>
  <si>
    <t>⑭短時間勤務労働者等も受診可能な健康診断・ストレスチェックや、従業員のための休憩室の設置等健康管理対策の実施</t>
    <phoneticPr fontId="11"/>
  </si>
  <si>
    <t>⑮介護職員の身体の負担軽減のための介護技術の修得支援、職員に対する腰痛対策の研修、管理者に対する雇用管理改善の研修等の実施</t>
    <rPh sb="1" eb="3">
      <t>カイゴ</t>
    </rPh>
    <phoneticPr fontId="11"/>
  </si>
  <si>
    <t>⑯事故・トラブルへの対応マニュアル等の作成等の体制の整備</t>
    <phoneticPr fontId="11"/>
  </si>
  <si>
    <t>生産性
向上のため
の取組</t>
    <phoneticPr fontId="11"/>
  </si>
  <si>
    <t>⑰厚生労働省が示している「生産性向上ガイドライン」に基づき、業務改善活動の体制構築（委員会やプロジェクトチームの立ち上げ、外部の研修会の活用等）を行っている</t>
    <phoneticPr fontId="11"/>
  </si>
  <si>
    <t>⑱現場の課題の見える化（課題の抽出、課題の構造化、業務時間調査の実施等）を実施している</t>
    <phoneticPr fontId="11"/>
  </si>
  <si>
    <t>⑲５S活動（業務管理の手法の１つ。整理・整頓・清掃・清潔・躾の頭文字をとったもの）等の実践による職場環境の整備を行っている</t>
    <phoneticPr fontId="11"/>
  </si>
  <si>
    <t>⑳業務手順書の作成や、記録・報告様式の工夫等による情報共有や作業負担の軽減を行っている</t>
    <phoneticPr fontId="11"/>
  </si>
  <si>
    <t>㉑介護ソフト（記録、情報共有、請求業務転記が不要なもの。）、情報端末（タブレット端末、スマートフォン端末等）の導入</t>
    <phoneticPr fontId="11"/>
  </si>
  <si>
    <t>㉒介護ロボット（見守り支援、移乗支援、移動支援、排泄支援、入浴支援、介護業務支援等）又はインカム等の職員間の連絡調整の迅速化に資するICT機器（ビジネスチャットツール含む）の導入</t>
    <phoneticPr fontId="11"/>
  </si>
  <si>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1"/>
  </si>
  <si>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1"/>
  </si>
  <si>
    <t>やりがい
・
働きがい
の醸成</t>
    <phoneticPr fontId="11"/>
  </si>
  <si>
    <t>㉕ミーティング等による職場内コミュニケーションの円滑化による個々の介護職員の気づきを踏まえた勤務環境やケア内容の改善</t>
    <phoneticPr fontId="11"/>
  </si>
  <si>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1"/>
  </si>
  <si>
    <t>㉗利用者本位のケア方針など介護保険や法人の理念等を定期的に学ぶ機会の提供</t>
    <phoneticPr fontId="11"/>
  </si>
  <si>
    <t>㉘ケアの好事例や、利用者やその家族からの謝意等の情報を共有する機会の提供</t>
    <phoneticPr fontId="11"/>
  </si>
  <si>
    <t>見える化要件　【処遇改善加算Ⅰ・Ⅱ】</t>
    <rPh sb="0" eb="1">
      <t>ミ</t>
    </rPh>
    <rPh sb="3" eb="4">
      <t>カ</t>
    </rPh>
    <rPh sb="4" eb="5">
      <t>ヨウ</t>
    </rPh>
    <phoneticPr fontId="11"/>
  </si>
  <si>
    <t>実施する周知方法について、チェック（✔）すること。なお、令和７年度中の見込みでも差し支えない。</t>
    <rPh sb="33" eb="34">
      <t>チュウ</t>
    </rPh>
    <rPh sb="35" eb="37">
      <t>ミコミ</t>
    </rPh>
    <rPh sb="40" eb="41">
      <t>サ</t>
    </rPh>
    <rPh sb="42" eb="43">
      <t>ツカ</t>
    </rPh>
    <phoneticPr fontId="11"/>
  </si>
  <si>
    <t>！実施する周知方法が選択されていません。</t>
    <rPh sb="10" eb="12">
      <t>センタク</t>
    </rPh>
    <phoneticPr fontId="11"/>
  </si>
  <si>
    <t>ホームページ
への掲載</t>
    <rPh sb="9" eb="11">
      <t>ケイサイ</t>
    </rPh>
    <phoneticPr fontId="11"/>
  </si>
  <si>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</si>
  <si>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職場環境等要件の28項目のうち、実施する取組項目の自社のホームページへの掲載</t>
    <rPh sb="22" eb="24">
      <t>コウモク</t>
    </rPh>
    <rPh sb="25" eb="27">
      <t>ジシャ</t>
    </rPh>
    <rPh sb="36" eb="38">
      <t>ケイサイ</t>
    </rPh>
    <phoneticPr fontId="11"/>
  </si>
  <si>
    <t>４　要件を満たすことの確認・証明</t>
    <phoneticPr fontId="11"/>
  </si>
  <si>
    <t>以下の点を確認し、満たしている項目に全てチェック（✔）すること。</t>
    <phoneticPr fontId="11"/>
  </si>
  <si>
    <t>確認事項</t>
    <rPh sb="0" eb="2">
      <t>カクニン</t>
    </rPh>
    <rPh sb="2" eb="4">
      <t>ジコウ</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</si>
  <si>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</si>
  <si>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！チェックボックスに必要なチェック（✔）が入っていない項目があります。</t>
    <rPh sb="10" eb="12">
      <t>ヒツヨウ</t>
    </rPh>
    <rPh sb="27" eb="29">
      <t>コウモク</t>
    </rPh>
    <phoneticPr fontId="11"/>
  </si>
  <si>
    <t>処遇改善加算として給付される額は、職員の賃金改善のために全額支出します。
また、処遇改善加算による賃金改善以外の部分で賃金水準を引き下げません。</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11"/>
  </si>
  <si>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1"/>
  </si>
  <si>
    <t>令和７年度に繰り越す予定の額（２ ②）がある場合は、全額、令和７年度の賃金改善に充てます。
期間中に事業所が休廃止した場合には、一時金等により介護職員その他の職員の賃金として配分します。</t>
    <phoneticPr fontId="11"/>
  </si>
  <si>
    <t>キャリアパス要件Ⅰ～Ⅲのうち、満たす必要のある項目について、証明となる書面を作成し、職員に周知しました。また、計画書の提出時点で書面の準備ができていない場合は、令和７年度中（令和８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1"/>
  </si>
  <si>
    <t>就業規則、給与規程、
資質向上のための計画等</t>
    <rPh sb="0" eb="2">
      <t>シュウギョウ</t>
    </rPh>
    <rPh sb="2" eb="4">
      <t>キソク</t>
    </rPh>
    <rPh sb="5" eb="7">
      <t>キュウヨ</t>
    </rPh>
    <rPh sb="7" eb="9">
      <t>キテイ</t>
    </rPh>
    <rPh sb="21" eb="22">
      <t>トウ</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</si>
  <si>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</si>
  <si>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t>
    <phoneticPr fontId="11"/>
  </si>
  <si>
    <t>労働保険料の納付が適正に行われています。</t>
    <rPh sb="0" eb="2">
      <t>ロウドウ</t>
    </rPh>
    <rPh sb="2" eb="5">
      <t>ホケンリョウ</t>
    </rPh>
    <rPh sb="6" eb="8">
      <t>ノウフ</t>
    </rPh>
    <rPh sb="9" eb="11">
      <t>テキセイ</t>
    </rPh>
    <rPh sb="12" eb="13">
      <t>オコナ</t>
    </rPh>
    <phoneticPr fontId="11"/>
  </si>
  <si>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1"/>
  </si>
  <si>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1"/>
  </si>
  <si>
    <t>会議録、周知文書</t>
    <rPh sb="0" eb="3">
      <t>カイギロク</t>
    </rPh>
    <rPh sb="4" eb="6">
      <t>シュウチ</t>
    </rPh>
    <rPh sb="6" eb="8">
      <t>ブンショ</t>
    </rPh>
    <phoneticPr fontId="11"/>
  </si>
  <si>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1"/>
  </si>
  <si>
    <t>※</t>
    <phoneticPr fontId="11"/>
  </si>
  <si>
    <t>各証明資料は、指定権者からの求めがあった場合には、速やかに提出すること。</t>
    <phoneticPr fontId="11"/>
  </si>
  <si>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1"/>
  </si>
  <si>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1"/>
  </si>
  <si>
    <t>令和</t>
    <rPh sb="0" eb="2">
      <t>レイワ</t>
    </rPh>
    <phoneticPr fontId="11"/>
  </si>
  <si>
    <t>年</t>
    <rPh sb="0" eb="1">
      <t>ネン</t>
    </rPh>
    <phoneticPr fontId="11"/>
  </si>
  <si>
    <t>月</t>
    <rPh sb="0" eb="1">
      <t>ゲツ</t>
    </rPh>
    <phoneticPr fontId="11"/>
  </si>
  <si>
    <t>日</t>
    <rPh sb="0" eb="1">
      <t>ニチ</t>
    </rPh>
    <phoneticPr fontId="11"/>
  </si>
  <si>
    <t>代表者</t>
    <rPh sb="0" eb="3">
      <t>ダイヒョウシャ</t>
    </rPh>
    <phoneticPr fontId="11"/>
  </si>
  <si>
    <t>（確認用）</t>
    <rPh sb="1" eb="4">
      <t>カクニンヨウ</t>
    </rPh>
    <phoneticPr fontId="11"/>
  </si>
  <si>
    <t>提出前のチェックリスト</t>
    <rPh sb="0" eb="2">
      <t>テイシュツ</t>
    </rPh>
    <rPh sb="2" eb="3">
      <t>マエ</t>
    </rPh>
    <phoneticPr fontId="11"/>
  </si>
  <si>
    <t>以下の項目にオレンジ色の「×」がないか、提出前に確認すること。「×」がある場合、当該項目の記載を修正すること。</t>
    <rPh sb="10" eb="11">
      <t>イロ</t>
    </rPh>
    <phoneticPr fontId="11"/>
  </si>
  <si>
    <t>空欄が表示される項目は、記入が不要であるため対応する必要はない。</t>
    <phoneticPr fontId="11"/>
  </si>
  <si>
    <t>２　賃金改善計画について</t>
    <rPh sb="2" eb="4">
      <t>チンギン</t>
    </rPh>
    <rPh sb="4" eb="6">
      <t>カイゼン</t>
    </rPh>
    <rPh sb="6" eb="8">
      <t>ケイカク</t>
    </rPh>
    <phoneticPr fontId="11"/>
  </si>
  <si>
    <t>令和７年度に繰り越す予定の額を含む、令和７年度の賃金改善が必要な額以上の賃金改善を行う計画となっていること</t>
    <rPh sb="0" eb="2">
      <t>レイワ</t>
    </rPh>
    <rPh sb="3" eb="5">
      <t>ネンド</t>
    </rPh>
    <rPh sb="6" eb="7">
      <t>ク</t>
    </rPh>
    <rPh sb="8" eb="9">
      <t>コ</t>
    </rPh>
    <rPh sb="10" eb="12">
      <t>ヨテイ</t>
    </rPh>
    <rPh sb="13" eb="14">
      <t>ガク</t>
    </rPh>
    <rPh sb="15" eb="16">
      <t>フク</t>
    </rPh>
    <rPh sb="18" eb="20">
      <t>レイワ</t>
    </rPh>
    <rPh sb="21" eb="23">
      <t>ネンド</t>
    </rPh>
    <rPh sb="24" eb="26">
      <t>チンギン</t>
    </rPh>
    <rPh sb="26" eb="28">
      <t>カイゼン</t>
    </rPh>
    <rPh sb="29" eb="31">
      <t>ヒツヨウ</t>
    </rPh>
    <rPh sb="32" eb="33">
      <t>ガク</t>
    </rPh>
    <rPh sb="41" eb="42">
      <t>オコナ</t>
    </rPh>
    <rPh sb="43" eb="45">
      <t>ケイカク</t>
    </rPh>
    <phoneticPr fontId="11"/>
  </si>
  <si>
    <t>３　介護職員等処遇改善加算の要件について</t>
    <phoneticPr fontId="11"/>
  </si>
  <si>
    <t>（１）</t>
    <phoneticPr fontId="11"/>
  </si>
  <si>
    <t>月額賃金改善要件Ⅰ</t>
    <phoneticPr fontId="11"/>
  </si>
  <si>
    <t>処遇改善加算Ⅳの1/2以上の月額賃金改善を行う計画になっていること</t>
    <rPh sb="21" eb="22">
      <t>オコナ</t>
    </rPh>
    <rPh sb="23" eb="25">
      <t>ケイカク</t>
    </rPh>
    <phoneticPr fontId="11"/>
  </si>
  <si>
    <t>（２）</t>
    <phoneticPr fontId="11"/>
  </si>
  <si>
    <t>月額賃金改善要件Ⅱ</t>
    <phoneticPr fontId="11"/>
  </si>
  <si>
    <t>旧ベースアップ等加算相当の2/3以上の新規の月額賃金改善を行う計画になっていること</t>
    <rPh sb="29" eb="30">
      <t>オコナ</t>
    </rPh>
    <rPh sb="31" eb="33">
      <t>ケイカク</t>
    </rPh>
    <phoneticPr fontId="11"/>
  </si>
  <si>
    <t>（３）</t>
    <phoneticPr fontId="11"/>
  </si>
  <si>
    <t>キャリアパス要件Ⅰ・Ⅱ</t>
    <phoneticPr fontId="11"/>
  </si>
  <si>
    <t>キャリアパス要件Ⅰ（任用要件・賃金体系の整備等）とキャリアパス要件Ⅱ（研修の実施等）の両方を満たすこと。ただし、満たさない場合は、令和７年度中（令和８年３月末まで）に介護職員の任用要件・賃金体系を定めること及び研修等に係る計画を策定し、研修の実施又は研修機会の確保を行うことを誓約していること</t>
    <rPh sb="43" eb="45">
      <t>リョウホウ</t>
    </rPh>
    <rPh sb="46" eb="47">
      <t>ミ</t>
    </rPh>
    <rPh sb="56" eb="57">
      <t>ミ</t>
    </rPh>
    <rPh sb="61" eb="63">
      <t>バアイ</t>
    </rPh>
    <rPh sb="103" eb="104">
      <t>オヨ</t>
    </rPh>
    <rPh sb="138" eb="140">
      <t>セイヤク</t>
    </rPh>
    <phoneticPr fontId="11"/>
  </si>
  <si>
    <t>（４）</t>
    <phoneticPr fontId="11"/>
  </si>
  <si>
    <t>キャリアパス要件Ⅲ</t>
    <phoneticPr fontId="11"/>
  </si>
  <si>
    <t>キャリアパス要件Ⅲ（昇給の仕組みの整備等）を満たすこと。ただし、満たさない場合は、令和７年度中（令和８年３月末まで）に昇給の仕組みを整備することを誓約していること</t>
    <rPh sb="22" eb="23">
      <t>ミ</t>
    </rPh>
    <rPh sb="32" eb="33">
      <t>ミ</t>
    </rPh>
    <rPh sb="37" eb="39">
      <t>バアイ</t>
    </rPh>
    <rPh sb="73" eb="75">
      <t>セイヤク</t>
    </rPh>
    <phoneticPr fontId="11"/>
  </si>
  <si>
    <t>（５）</t>
    <phoneticPr fontId="11"/>
  </si>
  <si>
    <t>キャリアパス要件Ⅳ</t>
    <phoneticPr fontId="11"/>
  </si>
  <si>
    <t>改善後の賃金が年額440万円以上となる者の数が事業所あたり１以上となるような計画になっていること。ただし、満たさない場合は、小規模事業所等である等の理由を記載すること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72" eb="73">
      <t>トウ</t>
    </rPh>
    <rPh sb="74" eb="76">
      <t>リユウ</t>
    </rPh>
    <rPh sb="77" eb="79">
      <t>キサイ</t>
    </rPh>
    <phoneticPr fontId="11"/>
  </si>
  <si>
    <t>（６）</t>
    <phoneticPr fontId="11"/>
  </si>
  <si>
    <t>キャリアパス要件Ⅴ</t>
    <phoneticPr fontId="11"/>
  </si>
  <si>
    <t>キャリアパス要件Ⅴ（介護福祉士等の配置要件）を満たすこと</t>
    <rPh sb="15" eb="16">
      <t>トウ</t>
    </rPh>
    <rPh sb="23" eb="24">
      <t>ミ</t>
    </rPh>
    <phoneticPr fontId="11"/>
  </si>
  <si>
    <t>（７）</t>
    <phoneticPr fontId="11"/>
  </si>
  <si>
    <t>職場環境等要件</t>
    <phoneticPr fontId="11"/>
  </si>
  <si>
    <t>介護人材確保・職場環境改善等事業を申請予定若しくは申請済である又は各加算区分の算定に必要な要件を満たしていること</t>
    <rPh sb="0" eb="6">
      <t>カイゴジンザイカクホ</t>
    </rPh>
    <rPh sb="7" eb="9">
      <t>ショクバ</t>
    </rPh>
    <rPh sb="9" eb="11">
      <t>カンキョウ</t>
    </rPh>
    <rPh sb="11" eb="13">
      <t>カイゼン</t>
    </rPh>
    <rPh sb="13" eb="14">
      <t>トウ</t>
    </rPh>
    <rPh sb="14" eb="16">
      <t>ジギョウ</t>
    </rPh>
    <rPh sb="17" eb="19">
      <t>シンセイ</t>
    </rPh>
    <rPh sb="19" eb="21">
      <t>ヨテイ</t>
    </rPh>
    <rPh sb="21" eb="22">
      <t>モ</t>
    </rPh>
    <rPh sb="25" eb="27">
      <t>シンセイ</t>
    </rPh>
    <rPh sb="27" eb="28">
      <t>スミ</t>
    </rPh>
    <rPh sb="31" eb="32">
      <t>マタ</t>
    </rPh>
    <rPh sb="33" eb="34">
      <t>カク</t>
    </rPh>
    <rPh sb="34" eb="36">
      <t>カサン</t>
    </rPh>
    <rPh sb="36" eb="38">
      <t>クブン</t>
    </rPh>
    <rPh sb="39" eb="41">
      <t>サンテイ</t>
    </rPh>
    <rPh sb="42" eb="44">
      <t>ヒツヨウ</t>
    </rPh>
    <rPh sb="45" eb="47">
      <t>ヨウケン</t>
    </rPh>
    <rPh sb="48" eb="49">
      <t>ミ</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</si>
  <si>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</si>
  <si>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</si>
  <si>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t xml:space="preserve"> 必要な項目が全て選択されていること</t>
    <rPh sb="1" eb="3">
      <t>ヒツヨウ</t>
    </rPh>
    <rPh sb="4" eb="6">
      <t>コウモク</t>
    </rPh>
    <rPh sb="7" eb="8">
      <t>スベ</t>
    </rPh>
    <rPh sb="9" eb="11">
      <t>センタク</t>
    </rPh>
    <phoneticPr fontId="11"/>
  </si>
  <si>
    <t xml:space="preserve"> 誓約・記名が行われていること</t>
    <rPh sb="1" eb="3">
      <t>セイヤク</t>
    </rPh>
    <rPh sb="4" eb="6">
      <t>キメイ</t>
    </rPh>
    <rPh sb="7" eb="8">
      <t>オコナ</t>
    </rPh>
    <phoneticPr fontId="11"/>
  </si>
  <si>
    <t>別紙様式２－２（処遇改善加算　個票）</t>
    <rPh sb="0" eb="2">
      <t>ベッシ</t>
    </rPh>
    <rPh sb="2" eb="4">
      <t>ヨウシキ</t>
    </rPh>
    <rPh sb="15" eb="17">
      <t>コヒョウ</t>
    </rPh>
    <phoneticPr fontId="11"/>
  </si>
  <si>
    <t>⑥キャリアパス要件Ⅳについて（「令和７年度の算定予定」について）</t>
    <rPh sb="7" eb="9">
      <t>ヨウケン</t>
    </rPh>
    <rPh sb="16" eb="18">
      <t>レイワ</t>
    </rPh>
    <rPh sb="19" eb="21">
      <t>ネンド</t>
    </rPh>
    <rPh sb="22" eb="24">
      <t>サンテイ</t>
    </rPh>
    <rPh sb="24" eb="26">
      <t>ヨテイ</t>
    </rPh>
    <phoneticPr fontId="11"/>
  </si>
  <si>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1"/>
  </si>
  <si>
    <t>改善後の賃金が年額440万円以上となる者の数</t>
    <phoneticPr fontId="11"/>
  </si>
  <si>
    <t>　うち、処遇改善加算Ⅳ相当の１／２（見込額）の合計［円］
  （別紙様式2-1 3(1)①に転記）</t>
    <rPh sb="4" eb="6">
      <t>ショグウ</t>
    </rPh>
    <rPh sb="6" eb="8">
      <t>カイゼン</t>
    </rPh>
    <rPh sb="8" eb="10">
      <t>カサン</t>
    </rPh>
    <rPh sb="11" eb="13">
      <t>ソウトウ</t>
    </rPh>
    <rPh sb="18" eb="20">
      <t>ミコ</t>
    </rPh>
    <rPh sb="20" eb="21">
      <t>ガク</t>
    </rPh>
    <rPh sb="23" eb="25">
      <t>ゴウケイ</t>
    </rPh>
    <rPh sb="26" eb="27">
      <t>エン</t>
    </rPh>
    <phoneticPr fontId="11"/>
  </si>
  <si>
    <t>処遇改善加算Ⅰ・Ⅱの算定を届け出た事業所数
（短期入所・予防・総合事業での重複除く）</t>
    <rPh sb="10" eb="12">
      <t>サンテイ</t>
    </rPh>
    <phoneticPr fontId="11"/>
  </si>
  <si>
    <t xml:space="preserve">　うち、新たに増加する旧ベースアップ等加算相当の見込額［円］
 （別紙様式2-1 3(2)①に転記） </t>
    <rPh sb="4" eb="5">
      <t>アラ</t>
    </rPh>
    <rPh sb="7" eb="9">
      <t>ゾウカ</t>
    </rPh>
    <rPh sb="11" eb="12">
      <t>キュウ</t>
    </rPh>
    <rPh sb="18" eb="19">
      <t>トウ</t>
    </rPh>
    <rPh sb="19" eb="21">
      <t>カサン</t>
    </rPh>
    <rPh sb="21" eb="23">
      <t>ソウトウ</t>
    </rPh>
    <rPh sb="24" eb="26">
      <t>ミコ</t>
    </rPh>
    <rPh sb="26" eb="27">
      <t>ガク</t>
    </rPh>
    <rPh sb="28" eb="29">
      <t>エン</t>
    </rPh>
    <phoneticPr fontId="11"/>
  </si>
  <si>
    <t>「令和７年度中に満たす」とした事業所数</t>
    <rPh sb="1" eb="3">
      <t>レイワ</t>
    </rPh>
    <rPh sb="4" eb="6">
      <t>ネンド</t>
    </rPh>
    <rPh sb="6" eb="7">
      <t>チュウ</t>
    </rPh>
    <rPh sb="8" eb="9">
      <t>ミ</t>
    </rPh>
    <rPh sb="15" eb="18">
      <t>ジギョウショ</t>
    </rPh>
    <rPh sb="18" eb="19">
      <t>スウ</t>
    </rPh>
    <phoneticPr fontId="11"/>
  </si>
  <si>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1"/>
  </si>
  <si>
    <t>③・④</t>
    <phoneticPr fontId="11"/>
  </si>
  <si>
    <t>⑤</t>
    <phoneticPr fontId="11"/>
  </si>
  <si>
    <t>⇒⑥キャリアパス要件Ⅳが「×」の場合、別紙様式2-1 ３（５）に特別な事情を記入</t>
    <rPh sb="16" eb="18">
      <t>バアイ</t>
    </rPh>
    <rPh sb="19" eb="21">
      <t>ベッシ</t>
    </rPh>
    <rPh sb="21" eb="23">
      <t>ヨウシキ</t>
    </rPh>
    <rPh sb="32" eb="34">
      <t>トクベツ</t>
    </rPh>
    <rPh sb="35" eb="37">
      <t>ジジョウ</t>
    </rPh>
    <rPh sb="38" eb="40">
      <t>キニュウ</t>
    </rPh>
    <phoneticPr fontId="11"/>
  </si>
  <si>
    <t>介護保険
事業所番号</t>
    <rPh sb="0" eb="2">
      <t>カイゴ</t>
    </rPh>
    <rPh sb="2" eb="4">
      <t>ホケン</t>
    </rPh>
    <rPh sb="5" eb="8">
      <t>ジギョウショ</t>
    </rPh>
    <rPh sb="8" eb="10">
      <t>バンゴウ</t>
    </rPh>
    <phoneticPr fontId="11"/>
  </si>
  <si>
    <t>事業所名</t>
    <rPh sb="0" eb="3">
      <t>ジギョウショ</t>
    </rPh>
    <rPh sb="3" eb="4">
      <t>メイ</t>
    </rPh>
    <phoneticPr fontId="11"/>
  </si>
  <si>
    <t>一月あたり介護報酬総単位数（処遇改善加算を除く）[単位]
(a)</t>
    <phoneticPr fontId="11"/>
  </si>
  <si>
    <t>１単位
あたりの
単価[円]
(b)</t>
    <rPh sb="1" eb="3">
      <t>タンイ</t>
    </rPh>
    <rPh sb="9" eb="11">
      <t>タンカ</t>
    </rPh>
    <rPh sb="12" eb="13">
      <t>エン</t>
    </rPh>
    <phoneticPr fontId="11"/>
  </si>
  <si>
    <t>令和７年３月時点の算定区分</t>
    <rPh sb="0" eb="2">
      <t>レイワ</t>
    </rPh>
    <rPh sb="3" eb="4">
      <t>ネン</t>
    </rPh>
    <rPh sb="5" eb="6">
      <t>ガツ</t>
    </rPh>
    <rPh sb="6" eb="8">
      <t>ジテン</t>
    </rPh>
    <phoneticPr fontId="11"/>
  </si>
  <si>
    <t>加算率</t>
    <rPh sb="0" eb="3">
      <t>カサンリツ</t>
    </rPh>
    <phoneticPr fontId="11"/>
  </si>
  <si>
    <t>令和７年４月以降に
算定する処遇改善加算の区分</t>
    <rPh sb="0" eb="2">
      <t>レイワ</t>
    </rPh>
    <rPh sb="3" eb="4">
      <t>ネン</t>
    </rPh>
    <rPh sb="5" eb="6">
      <t>ガツ</t>
    </rPh>
    <rPh sb="6" eb="8">
      <t>イコウ</t>
    </rPh>
    <rPh sb="10" eb="12">
      <t>サンテイ</t>
    </rPh>
    <rPh sb="21" eb="23">
      <t>クブン</t>
    </rPh>
    <phoneticPr fontId="11"/>
  </si>
  <si>
    <t>加
算
率
(c)</t>
    <rPh sb="0" eb="1">
      <t>カ</t>
    </rPh>
    <rPh sb="2" eb="3">
      <t>ザン</t>
    </rPh>
    <rPh sb="4" eb="5">
      <t>リツ</t>
    </rPh>
    <phoneticPr fontId="11"/>
  </si>
  <si>
    <t>算定対象月
(d)
※通常は令和７年４月～令和８年３月</t>
    <rPh sb="0" eb="2">
      <t>サンテイ</t>
    </rPh>
    <rPh sb="2" eb="4">
      <t>タイショウ</t>
    </rPh>
    <rPh sb="4" eb="5">
      <t>ツキ</t>
    </rPh>
    <rPh sb="16" eb="18">
      <t>レイワ</t>
    </rPh>
    <rPh sb="19" eb="20">
      <t>ネン</t>
    </rPh>
    <rPh sb="23" eb="25">
      <t>レイワ</t>
    </rPh>
    <rPh sb="26" eb="27">
      <t>ネン</t>
    </rPh>
    <phoneticPr fontId="11"/>
  </si>
  <si>
    <t>処遇改善加算の
見込額[円]
(a×b×c×d)</t>
    <rPh sb="8" eb="10">
      <t>ミコ</t>
    </rPh>
    <rPh sb="10" eb="11">
      <t>ガク</t>
    </rPh>
    <phoneticPr fontId="11"/>
  </si>
  <si>
    <t>①月額賃金要件Ⅰ</t>
    <rPh sb="1" eb="3">
      <t>ゲツガク</t>
    </rPh>
    <rPh sb="3" eb="5">
      <t>チンギン</t>
    </rPh>
    <rPh sb="5" eb="7">
      <t>ヨウケン</t>
    </rPh>
    <phoneticPr fontId="11"/>
  </si>
  <si>
    <t>②月額賃金要件Ⅱ</t>
    <rPh sb="1" eb="3">
      <t>ゲツガク</t>
    </rPh>
    <rPh sb="3" eb="5">
      <t>チンギン</t>
    </rPh>
    <rPh sb="5" eb="7">
      <t>ヨウケン</t>
    </rPh>
    <phoneticPr fontId="11"/>
  </si>
  <si>
    <t>③・④キャリアパス要件Ⅰ・Ⅱ</t>
    <phoneticPr fontId="11"/>
  </si>
  <si>
    <t>⑤キャリアパス要件Ⅲ</t>
    <rPh sb="7" eb="9">
      <t>ヨウケン</t>
    </rPh>
    <phoneticPr fontId="5"/>
  </si>
  <si>
    <t>⑥キャリアパス要件Ⅳ</t>
    <rPh sb="7" eb="9">
      <t>ヨウケン</t>
    </rPh>
    <phoneticPr fontId="5"/>
  </si>
  <si>
    <t>⑦キャリアパス要件Ⅴ</t>
    <phoneticPr fontId="11"/>
  </si>
  <si>
    <t>確認欄</t>
    <rPh sb="0" eb="2">
      <t>カクニン</t>
    </rPh>
    <rPh sb="2" eb="3">
      <t>ラン</t>
    </rPh>
    <phoneticPr fontId="11"/>
  </si>
  <si>
    <t>（判定用参考式）</t>
    <rPh sb="1" eb="4">
      <t>ハンテイヨウ</t>
    </rPh>
    <rPh sb="4" eb="6">
      <t>サンコウ</t>
    </rPh>
    <rPh sb="6" eb="7">
      <t>シキ</t>
    </rPh>
    <phoneticPr fontId="11"/>
  </si>
  <si>
    <t>都道
府県</t>
    <rPh sb="0" eb="2">
      <t>トドウ</t>
    </rPh>
    <rPh sb="3" eb="5">
      <t>フケン</t>
    </rPh>
    <phoneticPr fontId="11"/>
  </si>
  <si>
    <t>市区
町村</t>
    <rPh sb="0" eb="2">
      <t>シク</t>
    </rPh>
    <rPh sb="3" eb="5">
      <t>チョウソン</t>
    </rPh>
    <phoneticPr fontId="11"/>
  </si>
  <si>
    <t>処遇改善加算Ⅳ相当の加算額の見込額の
１／２</t>
    <rPh sb="7" eb="9">
      <t>ソウトウ</t>
    </rPh>
    <rPh sb="10" eb="13">
      <t>カサンガク</t>
    </rPh>
    <rPh sb="14" eb="16">
      <t>ミコミ</t>
    </rPh>
    <rPh sb="16" eb="17">
      <t>ガク</t>
    </rPh>
    <phoneticPr fontId="11"/>
  </si>
  <si>
    <t>月額賃金要件Ⅰを満たす</t>
    <rPh sb="0" eb="2">
      <t>ゲツガク</t>
    </rPh>
    <rPh sb="2" eb="4">
      <t>チンギン</t>
    </rPh>
    <rPh sb="4" eb="6">
      <t>ヨウケン</t>
    </rPh>
    <rPh sb="8" eb="9">
      <t>ミ</t>
    </rPh>
    <phoneticPr fontId="11"/>
  </si>
  <si>
    <t>新たに増加する旧ベースアップ等加算相当の処遇改善加算の見込額</t>
  </si>
  <si>
    <t>月額賃金要件Ⅱを満たす</t>
    <rPh sb="0" eb="4">
      <t>ゲツガクチンギン</t>
    </rPh>
    <rPh sb="4" eb="6">
      <t>ヨウケン</t>
    </rPh>
    <rPh sb="8" eb="9">
      <t>ミ</t>
    </rPh>
    <phoneticPr fontId="11"/>
  </si>
  <si>
    <t>任用要件・賃金体系の整備等、研修の実施等</t>
    <rPh sb="0" eb="2">
      <t>ニンヨウ</t>
    </rPh>
    <rPh sb="2" eb="4">
      <t>ヨウケン</t>
    </rPh>
    <rPh sb="5" eb="7">
      <t>チンギン</t>
    </rPh>
    <rPh sb="7" eb="9">
      <t>タイケイ</t>
    </rPh>
    <rPh sb="10" eb="12">
      <t>セイビ</t>
    </rPh>
    <rPh sb="12" eb="13">
      <t>トウ</t>
    </rPh>
    <phoneticPr fontId="11"/>
  </si>
  <si>
    <t>昇給の仕組みの整備等</t>
    <phoneticPr fontId="11"/>
  </si>
  <si>
    <r>
      <t>改善後の賃金要件</t>
    </r>
    <r>
      <rPr>
        <sz val="11"/>
        <rFont val="ＭＳ Ｐゴシック"/>
        <family val="3"/>
        <charset val="128"/>
      </rPr>
      <t>（年額440万円以上）</t>
    </r>
    <r>
      <rPr>
        <sz val="14"/>
        <rFont val="ＭＳ Ｐゴシック"/>
        <family val="3"/>
        <charset val="128"/>
      </rPr>
      <t>を満たす職員数を記載</t>
    </r>
    <phoneticPr fontId="11"/>
  </si>
  <si>
    <t>介護福祉士等の配置要件の状況が分かる加算の算定状況</t>
    <rPh sb="5" eb="6">
      <t>トウ</t>
    </rPh>
    <rPh sb="9" eb="11">
      <t>ヨウケン</t>
    </rPh>
    <rPh sb="12" eb="14">
      <t>ジョウキョウ</t>
    </rPh>
    <rPh sb="15" eb="16">
      <t>ワ</t>
    </rPh>
    <phoneticPr fontId="11"/>
  </si>
  <si>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1"/>
  </si>
  <si>
    <t>①の記入状況チェック</t>
    <rPh sb="2" eb="4">
      <t>キニュウ</t>
    </rPh>
    <rPh sb="4" eb="6">
      <t>ジョウキョウ</t>
    </rPh>
    <phoneticPr fontId="11"/>
  </si>
  <si>
    <t>②の対象外か否か
（対象であれば加算区分を表示）</t>
    <rPh sb="2" eb="4">
      <t>タイショウ</t>
    </rPh>
    <rPh sb="4" eb="5">
      <t>ガイ</t>
    </rPh>
    <rPh sb="6" eb="7">
      <t>イナ</t>
    </rPh>
    <rPh sb="10" eb="12">
      <t>タイショウ</t>
    </rPh>
    <rPh sb="16" eb="18">
      <t>カサン</t>
    </rPh>
    <rPh sb="18" eb="20">
      <t>クブン</t>
    </rPh>
    <rPh sb="21" eb="23">
      <t>ヒョウジ</t>
    </rPh>
    <phoneticPr fontId="11"/>
  </si>
  <si>
    <t>②の記入状況チェック</t>
    <rPh sb="2" eb="4">
      <t>キニュウ</t>
    </rPh>
    <rPh sb="4" eb="6">
      <t>ジョウキョウ</t>
    </rPh>
    <phoneticPr fontId="11"/>
  </si>
  <si>
    <t>③・④の記入状況チェック</t>
    <rPh sb="4" eb="6">
      <t>キニュウ</t>
    </rPh>
    <rPh sb="6" eb="8">
      <t>ジョウキョウ</t>
    </rPh>
    <phoneticPr fontId="11"/>
  </si>
  <si>
    <t>⑤の記入状況チェック</t>
    <rPh sb="2" eb="4">
      <t>キニュウ</t>
    </rPh>
    <rPh sb="4" eb="6">
      <t>ジョウキョウ</t>
    </rPh>
    <phoneticPr fontId="11"/>
  </si>
  <si>
    <t>⑥対象外か否か</t>
    <rPh sb="1" eb="3">
      <t>タイショウ</t>
    </rPh>
    <rPh sb="3" eb="4">
      <t>ガイ</t>
    </rPh>
    <rPh sb="5" eb="6">
      <t>イナ</t>
    </rPh>
    <phoneticPr fontId="11"/>
  </si>
  <si>
    <t>⑥の必要数チェック（併設の場合０）</t>
    <rPh sb="2" eb="4">
      <t>ヒツヨウ</t>
    </rPh>
    <rPh sb="4" eb="5">
      <t>スウ</t>
    </rPh>
    <rPh sb="10" eb="12">
      <t>ヘイセツ</t>
    </rPh>
    <rPh sb="13" eb="15">
      <t>バアイ</t>
    </rPh>
    <phoneticPr fontId="11"/>
  </si>
  <si>
    <t>⑦関数用サービスコード</t>
    <rPh sb="1" eb="3">
      <t>カンスウ</t>
    </rPh>
    <rPh sb="3" eb="4">
      <t>ヨウ</t>
    </rPh>
    <phoneticPr fontId="11"/>
  </si>
  <si>
    <t>⑦の記入状況チェック</t>
    <rPh sb="2" eb="4">
      <t>キニュウ</t>
    </rPh>
    <rPh sb="4" eb="6">
      <t>ジョウキョウ</t>
    </rPh>
    <phoneticPr fontId="11"/>
  </si>
  <si>
    <t>（指定権者ソート用）</t>
    <rPh sb="1" eb="5">
      <t>シテイケンジャ</t>
    </rPh>
    <phoneticPr fontId="11"/>
  </si>
  <si>
    <t>年</t>
    <phoneticPr fontId="11"/>
  </si>
  <si>
    <t>月～令和</t>
    <rPh sb="0" eb="1">
      <t>ツキ</t>
    </rPh>
    <rPh sb="2" eb="4">
      <t>レイワ</t>
    </rPh>
    <phoneticPr fontId="11"/>
  </si>
  <si>
    <t>月</t>
    <rPh sb="0" eb="1">
      <t>ツキ</t>
    </rPh>
    <phoneticPr fontId="11"/>
  </si>
  <si>
    <t>ヶ月）</t>
    <rPh sb="1" eb="2">
      <t>ゲツ</t>
    </rPh>
    <phoneticPr fontId="11"/>
  </si>
  <si>
    <t>月</t>
  </si>
  <si>
    <t>別紙様式２－３（介護人材確保・職場環境改善等事業計画書　総括表）</t>
    <rPh sb="0" eb="2">
      <t>ベッシ</t>
    </rPh>
    <rPh sb="2" eb="4">
      <t>ヨウシキ</t>
    </rPh>
    <rPh sb="22" eb="24">
      <t>ジギョウ</t>
    </rPh>
    <rPh sb="24" eb="27">
      <t>ケイカクショ</t>
    </rPh>
    <rPh sb="25" eb="26">
      <t>ガ</t>
    </rPh>
    <rPh sb="28" eb="31">
      <t>ソウカツヒョウ</t>
    </rPh>
    <phoneticPr fontId="11"/>
  </si>
  <si>
    <t>２　補助金の支給要件及び使途</t>
  </si>
  <si>
    <t>！この欄が×の場合、チェック（✓）がついていない項目があります。</t>
    <rPh sb="3" eb="4">
      <t>ラン</t>
    </rPh>
    <rPh sb="7" eb="9">
      <t>バアイ</t>
    </rPh>
    <rPh sb="24" eb="26">
      <t>コウモク</t>
    </rPh>
    <phoneticPr fontId="11"/>
  </si>
  <si>
    <t>【支給要件】（１つ以上の項目にチェック（✓））
職場環境改善等に向けて、以下のいずれかの取組の実施を計画している又は既に実施しています。</t>
    <rPh sb="1" eb="3">
      <t>シキュウ</t>
    </rPh>
    <rPh sb="3" eb="5">
      <t>ヨウケン</t>
    </rPh>
    <rPh sb="9" eb="11">
      <t>イジョウ</t>
    </rPh>
    <rPh sb="12" eb="14">
      <t>コウモク</t>
    </rPh>
    <phoneticPr fontId="11"/>
  </si>
  <si>
    <t xml:space="preserve"> ①　業務内容の明確化と職員間の適切な役割分担の取組</t>
    <phoneticPr fontId="11"/>
  </si>
  <si>
    <t xml:space="preserve"> ②  介護職員等の業務の洗い出しや棚卸しなど、現場の課題の見える化</t>
    <phoneticPr fontId="11"/>
  </si>
  <si>
    <t xml:space="preserve"> ③　業務改善活動の体制構築（委員会やプロジェクトチームの立ち上げ又は外部の研修会の活動等）</t>
    <phoneticPr fontId="11"/>
  </si>
  <si>
    <t>【使途】（１つ以上の項目にチェック（✓））
介護人材確保・職場環境改善等事業により、職場環境改善経費への充当又は人件費（一時金等）の改善を行う方法</t>
    <rPh sb="1" eb="3">
      <t>シト</t>
    </rPh>
    <rPh sb="33" eb="35">
      <t>カイゼン</t>
    </rPh>
    <rPh sb="66" eb="68">
      <t>カイゼン</t>
    </rPh>
    <phoneticPr fontId="11"/>
  </si>
  <si>
    <t xml:space="preserve"> ①　人件費の改善の実施</t>
    <rPh sb="7" eb="9">
      <t>カイゼン</t>
    </rPh>
    <phoneticPr fontId="11"/>
  </si>
  <si>
    <t xml:space="preserve"> ②　職場環境改善経費への充当</t>
    <phoneticPr fontId="11"/>
  </si>
  <si>
    <t>②を選択した場合、その使途を
プルダウンから選択してください。</t>
    <rPh sb="2" eb="4">
      <t>センタク</t>
    </rPh>
    <rPh sb="6" eb="8">
      <t>バアイ</t>
    </rPh>
    <rPh sb="11" eb="13">
      <t>シト</t>
    </rPh>
    <rPh sb="22" eb="24">
      <t>センタク</t>
    </rPh>
    <phoneticPr fontId="11"/>
  </si>
  <si>
    <t>【記入上の注意】
・実績報告では、どのような項目の費用にどのくらいの額を当てたかを報告いただきます。
・職場環境改善経費には、職員に対する研修費用や介護助手等の募集経費、その他の金額が含まれます。
　「その他の金額」には、補助金の要件である「業務内容の明確化と役割分担」、「現場の課題の見える化」又は「業務改善活動の体制構築」に関する取組
  を実施するための費用のうち、介護テクノロジー等の機器購入費用でないもの（専門家の派遣費用、会議費等）のみ充当することができます。
・職場環境改善経費について、複数の取組を行う場合は、主な使途にあたる項目を選択してください。
・介護テクノロジーの導入等を検討している場合には、「介護テクノロジー導入・協働化等支援事業」をご活用ください。
・職場環境改善経費について、消費税仕入控除税額に充当することはできません。消費税額を対象経費に含めていた場合、消費税仕入控除税額の申告
  が必要となり、当該控除税額分に相当する補助金の返還が必要となる場合があります。</t>
    <rPh sb="78" eb="79">
      <t>トウ</t>
    </rPh>
    <rPh sb="80" eb="82">
      <t>ボシュウ</t>
    </rPh>
    <rPh sb="82" eb="84">
      <t>ケイヒ</t>
    </rPh>
    <rPh sb="238" eb="240">
      <t>ショクバ</t>
    </rPh>
    <rPh sb="240" eb="242">
      <t>カンキョウ</t>
    </rPh>
    <rPh sb="242" eb="244">
      <t>カイゼン</t>
    </rPh>
    <rPh sb="244" eb="246">
      <t>ケイヒ</t>
    </rPh>
    <rPh sb="251" eb="253">
      <t>フクスウ</t>
    </rPh>
    <rPh sb="254" eb="256">
      <t>トリクミ</t>
    </rPh>
    <rPh sb="257" eb="258">
      <t>オコナ</t>
    </rPh>
    <rPh sb="259" eb="261">
      <t>バアイ</t>
    </rPh>
    <rPh sb="263" eb="264">
      <t>オモ</t>
    </rPh>
    <rPh sb="265" eb="267">
      <t>シト</t>
    </rPh>
    <rPh sb="271" eb="273">
      <t>コウモク</t>
    </rPh>
    <rPh sb="274" eb="276">
      <t>センタク</t>
    </rPh>
    <rPh sb="285" eb="287">
      <t>カイゴ</t>
    </rPh>
    <phoneticPr fontId="11"/>
  </si>
  <si>
    <t>３　その他要件を満たすことの確認・誓約等</t>
    <rPh sb="4" eb="5">
      <t>タ</t>
    </rPh>
    <rPh sb="5" eb="7">
      <t>ヨウケン</t>
    </rPh>
    <rPh sb="8" eb="9">
      <t>ミ</t>
    </rPh>
    <rPh sb="14" eb="16">
      <t>カクニン</t>
    </rPh>
    <rPh sb="17" eb="19">
      <t>セイヤク</t>
    </rPh>
    <rPh sb="19" eb="20">
      <t>トウ</t>
    </rPh>
    <phoneticPr fontId="11"/>
  </si>
  <si>
    <t>！この欄が×の場合、チェック（✓）がついていない項目があります。</t>
    <phoneticPr fontId="11"/>
  </si>
  <si>
    <t>確認項目</t>
    <rPh sb="0" eb="2">
      <t>カクニン</t>
    </rPh>
    <rPh sb="2" eb="4">
      <t>コウモク</t>
    </rPh>
    <phoneticPr fontId="11"/>
  </si>
  <si>
    <t>証明する資料の例</t>
    <rPh sb="0" eb="2">
      <t>ショウメイ</t>
    </rPh>
    <rPh sb="4" eb="6">
      <t>シリョウ</t>
    </rPh>
    <rPh sb="7" eb="8">
      <t>レイ</t>
    </rPh>
    <phoneticPr fontId="11"/>
  </si>
  <si>
    <t>介護人材確保・職場環境改善等事業による人件費改善以外の部分で賃金水準を引き下げません。</t>
    <rPh sb="19" eb="22">
      <t>ジンケンヒ</t>
    </rPh>
    <rPh sb="22" eb="24">
      <t>カイゼン</t>
    </rPh>
    <rPh sb="23" eb="24">
      <t>チンカイ</t>
    </rPh>
    <rPh sb="24" eb="26">
      <t>イガイ</t>
    </rPh>
    <rPh sb="27" eb="29">
      <t>ブブン</t>
    </rPh>
    <rPh sb="30" eb="32">
      <t>チンギン</t>
    </rPh>
    <rPh sb="32" eb="34">
      <t>スイジュン</t>
    </rPh>
    <rPh sb="35" eb="36">
      <t>ヒ</t>
    </rPh>
    <rPh sb="37" eb="38">
      <t>サ</t>
    </rPh>
    <phoneticPr fontId="11"/>
  </si>
  <si>
    <t>補助金を申請する事業所は、交付対象月において介護職員等処遇改善加算（Ⅰ、Ⅱ、Ⅲ又はⅣ）を取得している、又は令和７年４月の介護職員等処遇改善加算に係る体制届を提出します。</t>
    <rPh sb="0" eb="3">
      <t>ホジョキン</t>
    </rPh>
    <rPh sb="4" eb="6">
      <t>シンセイ</t>
    </rPh>
    <rPh sb="8" eb="11">
      <t>ジギョウショ</t>
    </rPh>
    <rPh sb="13" eb="15">
      <t>コウフ</t>
    </rPh>
    <rPh sb="15" eb="17">
      <t>タイショウ</t>
    </rPh>
    <rPh sb="17" eb="18">
      <t>ツキ</t>
    </rPh>
    <rPh sb="26" eb="27">
      <t>トウ</t>
    </rPh>
    <rPh sb="39" eb="40">
      <t>マタ</t>
    </rPh>
    <rPh sb="44" eb="46">
      <t>シュトク</t>
    </rPh>
    <rPh sb="51" eb="52">
      <t>マタ</t>
    </rPh>
    <rPh sb="53" eb="55">
      <t>レイワ</t>
    </rPh>
    <rPh sb="56" eb="57">
      <t>ネン</t>
    </rPh>
    <rPh sb="58" eb="59">
      <t>ガツ</t>
    </rPh>
    <rPh sb="60" eb="62">
      <t>カイゴ</t>
    </rPh>
    <rPh sb="62" eb="64">
      <t>ショクイン</t>
    </rPh>
    <rPh sb="64" eb="65">
      <t>トウ</t>
    </rPh>
    <rPh sb="65" eb="67">
      <t>ショグウ</t>
    </rPh>
    <rPh sb="67" eb="69">
      <t>カイゼン</t>
    </rPh>
    <rPh sb="69" eb="71">
      <t>カサン</t>
    </rPh>
    <rPh sb="72" eb="73">
      <t>カカ</t>
    </rPh>
    <rPh sb="74" eb="76">
      <t>タイセイ</t>
    </rPh>
    <rPh sb="76" eb="77">
      <t>トドケ</t>
    </rPh>
    <rPh sb="78" eb="80">
      <t>テイシュツ</t>
    </rPh>
    <phoneticPr fontId="11"/>
  </si>
  <si>
    <t>都道府県・市町村への体制届出</t>
    <rPh sb="0" eb="4">
      <t>トドウフケン</t>
    </rPh>
    <rPh sb="5" eb="8">
      <t>シチョウソン</t>
    </rPh>
    <rPh sb="10" eb="14">
      <t>タイセイトドケデ</t>
    </rPh>
    <phoneticPr fontId="11"/>
  </si>
  <si>
    <t>補助金として給付される額は、上記使途のために全額支出します。</t>
    <rPh sb="0" eb="3">
      <t>ホジョキン</t>
    </rPh>
    <rPh sb="6" eb="8">
      <t>キュウフ</t>
    </rPh>
    <rPh sb="11" eb="12">
      <t>ガク</t>
    </rPh>
    <rPh sb="14" eb="16">
      <t>ジョウキ</t>
    </rPh>
    <rPh sb="16" eb="18">
      <t>シト</t>
    </rPh>
    <rPh sb="22" eb="24">
      <t>ゼンガク</t>
    </rPh>
    <rPh sb="24" eb="26">
      <t>シシュツ</t>
    </rPh>
    <phoneticPr fontId="11"/>
  </si>
  <si>
    <t>給与明細、職場環境改善経費に係る明細書等</t>
    <rPh sb="0" eb="2">
      <t>キュウヨ</t>
    </rPh>
    <rPh sb="2" eb="4">
      <t>メイサイ</t>
    </rPh>
    <rPh sb="5" eb="7">
      <t>ショクバ</t>
    </rPh>
    <rPh sb="7" eb="9">
      <t>カンキョウ</t>
    </rPh>
    <rPh sb="9" eb="11">
      <t>カイゼン</t>
    </rPh>
    <rPh sb="11" eb="13">
      <t>ケイヒ</t>
    </rPh>
    <rPh sb="14" eb="15">
      <t>カカ</t>
    </rPh>
    <rPh sb="16" eb="19">
      <t>メイサイショ</t>
    </rPh>
    <rPh sb="19" eb="20">
      <t>トウ</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</si>
  <si>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</si>
  <si>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都道府県のホームページ等で、介護人材確保・職場環境改善等事業計画書の提出先を確認しました。</t>
    <rPh sb="0" eb="4">
      <t>トドウフケン</t>
    </rPh>
    <rPh sb="11" eb="12">
      <t>トウ</t>
    </rPh>
    <rPh sb="30" eb="33">
      <t>ケイカクショ</t>
    </rPh>
    <rPh sb="34" eb="36">
      <t>テイシュツ</t>
    </rPh>
    <rPh sb="36" eb="37">
      <t>サキ</t>
    </rPh>
    <rPh sb="38" eb="40">
      <t>カクニン</t>
    </rPh>
    <phoneticPr fontId="11"/>
  </si>
  <si>
    <t>！この欄が×の場合、チェックが入っていない項目か、空欄の項目があります。</t>
    <rPh sb="3" eb="4">
      <t>ラン</t>
    </rPh>
    <rPh sb="7" eb="9">
      <t>バアイ</t>
    </rPh>
    <rPh sb="15" eb="16">
      <t>ハイ</t>
    </rPh>
    <rPh sb="21" eb="23">
      <t>コウモク</t>
    </rPh>
    <rPh sb="25" eb="27">
      <t>クウラン</t>
    </rPh>
    <rPh sb="28" eb="30">
      <t>コウモク</t>
    </rPh>
    <phoneticPr fontId="11"/>
  </si>
  <si>
    <t>本介護人材確保・職場環境改善等事業計画書の記載内容に虚偽がないこと及び記載内容を証明する資料を適切に保管していることを誓約します。</t>
    <rPh sb="0" eb="1">
      <t>ホン</t>
    </rPh>
    <phoneticPr fontId="11"/>
  </si>
  <si>
    <t>【記入上の注意】
・　各証明資料は、都道府県又は指定権者からの求めがあった場合には、速やかに提出すること。
・　本表への虚偽記載の他、補助金の請求に関して不正があった場合は、補助金を返還することとなる場合がある。</t>
    <rPh sb="1" eb="3">
      <t>キニュウ</t>
    </rPh>
    <rPh sb="3" eb="4">
      <t>ジョウ</t>
    </rPh>
    <rPh sb="5" eb="7">
      <t>チュウイ</t>
    </rPh>
    <rPh sb="18" eb="22">
      <t>トドウフケン</t>
    </rPh>
    <rPh sb="22" eb="23">
      <t>マタ</t>
    </rPh>
    <phoneticPr fontId="11"/>
  </si>
  <si>
    <t>（確認用）提出前のチェックリスト</t>
    <rPh sb="1" eb="4">
      <t>カクニンヨウ</t>
    </rPh>
    <phoneticPr fontId="11"/>
  </si>
  <si>
    <t>以下の項目に「×」がないか、提出前に確認すること。「×」がある場合、当該項目の記載を修正すること。</t>
    <phoneticPr fontId="11"/>
  </si>
  <si>
    <t>２　補助金の見込額、支給要件及び使途</t>
    <phoneticPr fontId="11"/>
  </si>
  <si>
    <t>満たしていない補助金の要件数</t>
    <rPh sb="0" eb="1">
      <t>ミ</t>
    </rPh>
    <rPh sb="7" eb="10">
      <t>ホジョキン</t>
    </rPh>
    <rPh sb="11" eb="13">
      <t>ヨウケン</t>
    </rPh>
    <rPh sb="13" eb="14">
      <t>スウ</t>
    </rPh>
    <phoneticPr fontId="11"/>
  </si>
  <si>
    <t>補助金の使途が示されている</t>
    <rPh sb="0" eb="2">
      <t>ホジョキン</t>
    </rPh>
    <rPh sb="3" eb="5">
      <t>シト</t>
    </rPh>
    <rPh sb="6" eb="7">
      <t>シメ</t>
    </rPh>
    <phoneticPr fontId="11"/>
  </si>
  <si>
    <t>３　要件を満たすことの確認等</t>
    <phoneticPr fontId="11"/>
  </si>
  <si>
    <t>要件を満たすことの確認について、チェック（✔）が入っていない項目がない</t>
    <rPh sb="0" eb="1">
      <t>ヨウケン</t>
    </rPh>
    <rPh sb="2" eb="3">
      <t>ミ</t>
    </rPh>
    <rPh sb="8" eb="10">
      <t>カクニン</t>
    </rPh>
    <phoneticPr fontId="11"/>
  </si>
  <si>
    <t>誓約について、空欄の項目がない</t>
    <rPh sb="0" eb="1">
      <t>トウ</t>
    </rPh>
    <phoneticPr fontId="11"/>
  </si>
  <si>
    <t>別紙様式２－４（補助金）</t>
    <rPh sb="0" eb="2">
      <t>ベッシ</t>
    </rPh>
    <rPh sb="2" eb="4">
      <t>ヨウシキ</t>
    </rPh>
    <rPh sb="8" eb="11">
      <t>ホジョキン</t>
    </rPh>
    <phoneticPr fontId="11"/>
  </si>
  <si>
    <t>補助金を申請予定の各事業所について、交付対象月が１つのみ指定されている。</t>
    <rPh sb="0" eb="2">
      <t>ホジョキン</t>
    </rPh>
    <rPh sb="3" eb="5">
      <t>シンセイ</t>
    </rPh>
    <rPh sb="5" eb="7">
      <t>ヨテイ</t>
    </rPh>
    <rPh sb="8" eb="12">
      <t>カクジギョウショ</t>
    </rPh>
    <rPh sb="17" eb="22">
      <t>コウフタイショウヅキ</t>
    </rPh>
    <rPh sb="28" eb="30">
      <t>シテイ</t>
    </rPh>
    <phoneticPr fontId="11"/>
  </si>
  <si>
    <t>① 見込額（円）</t>
    <rPh sb="2" eb="3">
      <t>ミ</t>
    </rPh>
    <rPh sb="6" eb="7">
      <t>エン</t>
    </rPh>
    <phoneticPr fontId="11"/>
  </si>
  <si>
    <t>別紙様式２－４（介護人材確保・職場環境改善等事業計画書　個票）</t>
    <rPh sb="0" eb="2">
      <t>ベッシ</t>
    </rPh>
    <rPh sb="2" eb="4">
      <t>ヨウシキ</t>
    </rPh>
    <rPh sb="28" eb="30">
      <t>コヒョウ</t>
    </rPh>
    <phoneticPr fontId="11"/>
  </si>
  <si>
    <t>補助金の見込額の合計［円］</t>
    <rPh sb="0" eb="3">
      <t>ホジョキン</t>
    </rPh>
    <rPh sb="4" eb="6">
      <t>ミコ</t>
    </rPh>
    <rPh sb="6" eb="7">
      <t>ガク</t>
    </rPh>
    <rPh sb="8" eb="10">
      <t>ゴウケイ</t>
    </rPh>
    <rPh sb="11" eb="12">
      <t>エン</t>
    </rPh>
    <phoneticPr fontId="11"/>
  </si>
  <si>
    <t>提出先都道府県での補助金の見込額の合計[円]</t>
    <rPh sb="0" eb="2">
      <t>テイシュツ</t>
    </rPh>
    <rPh sb="2" eb="3">
      <t>サキ</t>
    </rPh>
    <rPh sb="3" eb="7">
      <t>トドウフケン</t>
    </rPh>
    <rPh sb="9" eb="12">
      <t>ホジョキン</t>
    </rPh>
    <rPh sb="13" eb="15">
      <t>ミコミ</t>
    </rPh>
    <rPh sb="15" eb="16">
      <t>ガク</t>
    </rPh>
    <rPh sb="17" eb="19">
      <t>ゴウケイ</t>
    </rPh>
    <rPh sb="20" eb="21">
      <t>エン</t>
    </rPh>
    <phoneticPr fontId="11"/>
  </si>
  <si>
    <t>通し番号</t>
    <rPh sb="0" eb="1">
      <t>トオ</t>
    </rPh>
    <rPh sb="2" eb="4">
      <t>バンゴウ</t>
    </rPh>
    <phoneticPr fontId="11"/>
  </si>
  <si>
    <t>介護保険事業所番号</t>
    <rPh sb="0" eb="2">
      <t>カイゴ</t>
    </rPh>
    <rPh sb="2" eb="4">
      <t>ホケン</t>
    </rPh>
    <rPh sb="4" eb="7">
      <t>ジギョウショ</t>
    </rPh>
    <rPh sb="7" eb="9">
      <t>バンゴウ</t>
    </rPh>
    <phoneticPr fontId="11"/>
  </si>
  <si>
    <t>介護人材確保・職場環境改善等事業を申請予定</t>
    <rPh sb="14" eb="16">
      <t>ジギョウ</t>
    </rPh>
    <rPh sb="17" eb="19">
      <t>シンセイ</t>
    </rPh>
    <rPh sb="19" eb="21">
      <t>ヨテイ</t>
    </rPh>
    <phoneticPr fontId="11"/>
  </si>
  <si>
    <t xml:space="preserve">一月あたり介護報酬総単位数
[単位](a)
</t>
    <rPh sb="0" eb="1">
      <t>ヒト</t>
    </rPh>
    <rPh sb="1" eb="2">
      <t>ツキ</t>
    </rPh>
    <rPh sb="5" eb="7">
      <t>カイゴ</t>
    </rPh>
    <rPh sb="7" eb="9">
      <t>ホウシュウ</t>
    </rPh>
    <rPh sb="9" eb="10">
      <t>ソウ</t>
    </rPh>
    <rPh sb="10" eb="13">
      <t>タンイスウ</t>
    </rPh>
    <rPh sb="15" eb="17">
      <t>タンイ</t>
    </rPh>
    <phoneticPr fontId="11"/>
  </si>
  <si>
    <t>１単位あたりの単価[円](b)</t>
    <rPh sb="1" eb="3">
      <t>タンイ</t>
    </rPh>
    <rPh sb="7" eb="9">
      <t>タンカ</t>
    </rPh>
    <rPh sb="10" eb="11">
      <t>エン</t>
    </rPh>
    <phoneticPr fontId="11"/>
  </si>
  <si>
    <t>交付率(c)</t>
    <rPh sb="0" eb="2">
      <t>コウフ</t>
    </rPh>
    <rPh sb="2" eb="3">
      <t>リツ</t>
    </rPh>
    <phoneticPr fontId="11"/>
  </si>
  <si>
    <t>補助金の
見込額（e）
(a×b×c)
[円]</t>
    <rPh sb="0" eb="3">
      <t>ホジョキン</t>
    </rPh>
    <rPh sb="5" eb="7">
      <t>ミコ</t>
    </rPh>
    <rPh sb="7" eb="8">
      <t>ガク</t>
    </rPh>
    <rPh sb="21" eb="22">
      <t>エン</t>
    </rPh>
    <phoneticPr fontId="11"/>
  </si>
  <si>
    <t>交付対象月
※令和６年12月を基本とし、各事業所の判断により、令和７年１月、２月又は３月も選択可能。どれか１つのみに「○」。）</t>
    <rPh sb="0" eb="2">
      <t>コウフ</t>
    </rPh>
    <rPh sb="2" eb="4">
      <t>タイショウ</t>
    </rPh>
    <rPh sb="4" eb="5">
      <t>ツキ</t>
    </rPh>
    <rPh sb="7" eb="9">
      <t>レイワ</t>
    </rPh>
    <rPh sb="10" eb="11">
      <t>ネン</t>
    </rPh>
    <rPh sb="13" eb="14">
      <t>ツキ</t>
    </rPh>
    <rPh sb="15" eb="17">
      <t>キホン</t>
    </rPh>
    <rPh sb="20" eb="21">
      <t>カク</t>
    </rPh>
    <rPh sb="21" eb="24">
      <t>ジギョウショ</t>
    </rPh>
    <rPh sb="25" eb="27">
      <t>ハンダン</t>
    </rPh>
    <rPh sb="31" eb="33">
      <t>レイワ</t>
    </rPh>
    <rPh sb="34" eb="35">
      <t>ネン</t>
    </rPh>
    <rPh sb="36" eb="37">
      <t>ツキ</t>
    </rPh>
    <rPh sb="39" eb="40">
      <t>ツキ</t>
    </rPh>
    <rPh sb="40" eb="41">
      <t>マタ</t>
    </rPh>
    <rPh sb="43" eb="44">
      <t>ツキ</t>
    </rPh>
    <rPh sb="45" eb="47">
      <t>センタク</t>
    </rPh>
    <rPh sb="47" eb="49">
      <t>カノウ</t>
    </rPh>
    <phoneticPr fontId="11"/>
  </si>
  <si>
    <t>！この欄が「×」の場合、基本情報入力シートの補助金の申請予定に関する項目に未記入がある事業所又は複数の交付対象月を選んでいる、交付対象月を選んでいない若しくは補助金を申請しない予定なのに交付対象月を選んでいる事業所があります。</t>
    <rPh sb="3" eb="4">
      <t>ラン</t>
    </rPh>
    <rPh sb="9" eb="11">
      <t>バアイ</t>
    </rPh>
    <rPh sb="21" eb="24">
      <t>ホジョキン</t>
    </rPh>
    <rPh sb="25" eb="27">
      <t>シンセイ</t>
    </rPh>
    <rPh sb="27" eb="29">
      <t>ヨテイ</t>
    </rPh>
    <rPh sb="30" eb="31">
      <t>カン</t>
    </rPh>
    <rPh sb="33" eb="35">
      <t>コウモク</t>
    </rPh>
    <rPh sb="36" eb="39">
      <t>ミキニュウ</t>
    </rPh>
    <rPh sb="50" eb="52">
      <t>コウフ</t>
    </rPh>
    <rPh sb="52" eb="54">
      <t>タイショウ</t>
    </rPh>
    <rPh sb="54" eb="55">
      <t>ツキ</t>
    </rPh>
    <rPh sb="56" eb="57">
      <t>エラ</t>
    </rPh>
    <rPh sb="64" eb="66">
      <t>タイショウ</t>
    </rPh>
    <rPh sb="66" eb="67">
      <t>ヅキ</t>
    </rPh>
    <rPh sb="69" eb="70">
      <t>エラ</t>
    </rPh>
    <rPh sb="75" eb="76">
      <t>モ</t>
    </rPh>
    <rPh sb="83" eb="85">
      <t>ヨテイ</t>
    </rPh>
    <rPh sb="97" eb="98">
      <t>エラ</t>
    </rPh>
    <rPh sb="99" eb="100">
      <t>エラ</t>
    </rPh>
    <phoneticPr fontId="11"/>
  </si>
  <si>
    <t>令和
６年
12月</t>
    <rPh sb="0" eb="2">
      <t>レイワ</t>
    </rPh>
    <rPh sb="4" eb="5">
      <t>ネン</t>
    </rPh>
    <rPh sb="8" eb="9">
      <t>ガツ</t>
    </rPh>
    <phoneticPr fontId="11"/>
  </si>
  <si>
    <t>令和７年
１月</t>
    <rPh sb="0" eb="2">
      <t>レイワ</t>
    </rPh>
    <rPh sb="3" eb="4">
      <t>ネン</t>
    </rPh>
    <rPh sb="6" eb="7">
      <t>ガツ</t>
    </rPh>
    <phoneticPr fontId="11"/>
  </si>
  <si>
    <t>令和７年
２月</t>
    <rPh sb="0" eb="2">
      <t>レイワ</t>
    </rPh>
    <rPh sb="3" eb="4">
      <t>ネン</t>
    </rPh>
    <rPh sb="6" eb="7">
      <t>ガツ</t>
    </rPh>
    <phoneticPr fontId="11"/>
  </si>
  <si>
    <t>令和７年
３月</t>
    <rPh sb="0" eb="2">
      <t>レイワ</t>
    </rPh>
    <rPh sb="3" eb="4">
      <t>ネン</t>
    </rPh>
    <rPh sb="6" eb="7">
      <t>ガツ</t>
    </rPh>
    <phoneticPr fontId="11"/>
  </si>
  <si>
    <t>色付け要否</t>
    <rPh sb="0" eb="1">
      <t>イロ</t>
    </rPh>
    <rPh sb="1" eb="2">
      <t>ツ</t>
    </rPh>
    <rPh sb="3" eb="5">
      <t>ヨウヒ</t>
    </rPh>
    <phoneticPr fontId="11"/>
  </si>
  <si>
    <t>１つの対象月を
選んでいるか</t>
    <rPh sb="3" eb="5">
      <t>タイショウ</t>
    </rPh>
    <rPh sb="5" eb="6">
      <t>ツキ</t>
    </rPh>
    <rPh sb="8" eb="9">
      <t>エラ</t>
    </rPh>
    <phoneticPr fontId="11"/>
  </si>
  <si>
    <t>提出先と事業申請状況</t>
    <rPh sb="0" eb="2">
      <t>テイシュツ</t>
    </rPh>
    <rPh sb="2" eb="3">
      <t>サキ</t>
    </rPh>
    <rPh sb="4" eb="6">
      <t>ジギョウ</t>
    </rPh>
    <rPh sb="6" eb="8">
      <t>シンセイ</t>
    </rPh>
    <rPh sb="8" eb="10">
      <t>ジョウキョウ</t>
    </rPh>
    <phoneticPr fontId="11"/>
  </si>
  <si>
    <t>提出先事業所名</t>
    <rPh sb="0" eb="2">
      <t>テイシュツ</t>
    </rPh>
    <rPh sb="2" eb="3">
      <t>サキ</t>
    </rPh>
    <rPh sb="3" eb="6">
      <t>ジギョウショ</t>
    </rPh>
    <rPh sb="6" eb="7">
      <t>メイ</t>
    </rPh>
    <phoneticPr fontId="11"/>
  </si>
  <si>
    <t>参考１ キャリアパス要件Ⅰ～Ⅲの概要</t>
    <rPh sb="0" eb="2">
      <t>サンコウ</t>
    </rPh>
    <rPh sb="10" eb="12">
      <t>ヨウケン</t>
    </rPh>
    <rPh sb="16" eb="18">
      <t>ガイヨウ</t>
    </rPh>
    <phoneticPr fontId="11"/>
  </si>
  <si>
    <t>キャリアパス要件Ⅰ（任用要件・賃金体系の整備等）　</t>
    <rPh sb="10" eb="12">
      <t>ニンヨウ</t>
    </rPh>
    <rPh sb="12" eb="14">
      <t>ヨウケン</t>
    </rPh>
    <phoneticPr fontId="11"/>
  </si>
  <si>
    <t>基準を満たしている又は遅くとも令和７年度中に（令和８年３月末まで）に次のイからハまでのすべての基準を満たす。</t>
    <rPh sb="0" eb="2">
      <t>キジュン</t>
    </rPh>
    <rPh sb="3" eb="4">
      <t>ミ</t>
    </rPh>
    <rPh sb="9" eb="10">
      <t>マタ</t>
    </rPh>
    <rPh sb="11" eb="12">
      <t>オソ</t>
    </rPh>
    <rPh sb="15" eb="17">
      <t>レイワ</t>
    </rPh>
    <rPh sb="18" eb="20">
      <t>ネンド</t>
    </rPh>
    <rPh sb="20" eb="21">
      <t>チュウ</t>
    </rPh>
    <rPh sb="23" eb="25">
      <t>レイワ</t>
    </rPh>
    <rPh sb="26" eb="27">
      <t>ネン</t>
    </rPh>
    <rPh sb="28" eb="29">
      <t>ガツ</t>
    </rPh>
    <rPh sb="29" eb="30">
      <t>マツ</t>
    </rPh>
    <rPh sb="47" eb="49">
      <t>キジュン</t>
    </rPh>
    <phoneticPr fontId="11"/>
  </si>
  <si>
    <t>イ</t>
    <phoneticPr fontId="11"/>
  </si>
  <si>
    <t>介護職員の任用における職位、職責又は職務内容等の要件を定めている。</t>
    <rPh sb="0" eb="2">
      <t>カイゴ</t>
    </rPh>
    <rPh sb="2" eb="4">
      <t>ショクイン</t>
    </rPh>
    <rPh sb="5" eb="7">
      <t>ニンヨウ</t>
    </rPh>
    <phoneticPr fontId="11"/>
  </si>
  <si>
    <t>ロ</t>
    <phoneticPr fontId="11"/>
  </si>
  <si>
    <t>イに掲げる職位、職責又は職務内容等に応じた賃金体系を定めている。</t>
    <rPh sb="2" eb="3">
      <t>カカ</t>
    </rPh>
    <phoneticPr fontId="11"/>
  </si>
  <si>
    <t>ハ</t>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</si>
  <si>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</si>
  <si>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キャリアパス要件Ⅱ（研修の実施等）　</t>
    <rPh sb="10" eb="12">
      <t>ケンシュウ</t>
    </rPh>
    <rPh sb="13" eb="15">
      <t>ジッシ</t>
    </rPh>
    <phoneticPr fontId="11"/>
  </si>
  <si>
    <t>基準を満たしている又は遅くとも令和７年度中に次のイとロの両方の基準を満たす。</t>
    <rPh sb="0" eb="2">
      <t>キジュン</t>
    </rPh>
    <rPh sb="3" eb="4">
      <t>ミ</t>
    </rPh>
    <rPh sb="9" eb="10">
      <t>マタ</t>
    </rPh>
    <rPh sb="11" eb="12">
      <t>オソ</t>
    </rPh>
    <rPh sb="15" eb="17">
      <t>レイワ</t>
    </rPh>
    <rPh sb="18" eb="20">
      <t>ネンド</t>
    </rPh>
    <rPh sb="20" eb="21">
      <t>チュウ</t>
    </rPh>
    <rPh sb="28" eb="30">
      <t>リョウホウ</t>
    </rPh>
    <rPh sb="31" eb="33">
      <t>キジュン</t>
    </rPh>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</si>
  <si>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</si>
  <si>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イの実現のための具体的な取組内容</t>
    <rPh sb="14" eb="16">
      <t>ナイヨウ</t>
    </rPh>
    <phoneticPr fontId="11"/>
  </si>
  <si>
    <t>資質向上のための計画に沿って、研修機会の提供又は技術指導等を実施するとともに、介護職員の能力評価を行う。</t>
    <phoneticPr fontId="11"/>
  </si>
  <si>
    <t>資格取得のための支援の実施</t>
    <rPh sb="0" eb="2">
      <t>シカク</t>
    </rPh>
    <rPh sb="2" eb="4">
      <t>シュトク</t>
    </rPh>
    <rPh sb="8" eb="10">
      <t>シエン</t>
    </rPh>
    <rPh sb="11" eb="13">
      <t>ジッシ</t>
    </rPh>
    <phoneticPr fontId="11"/>
  </si>
  <si>
    <t>イについて、全ての介護職員に周知している。</t>
    <rPh sb="6" eb="7">
      <t>スベ</t>
    </rPh>
    <phoneticPr fontId="11"/>
  </si>
  <si>
    <t>キャリアパス要件Ⅲ（昇給の仕組みの整備等）</t>
    <rPh sb="6" eb="8">
      <t>ヨウケン</t>
    </rPh>
    <rPh sb="10" eb="12">
      <t>ショウキュウ</t>
    </rPh>
    <rPh sb="13" eb="15">
      <t>シク</t>
    </rPh>
    <rPh sb="17" eb="19">
      <t>セイビ</t>
    </rPh>
    <rPh sb="19" eb="20">
      <t>トウ</t>
    </rPh>
    <phoneticPr fontId="11"/>
  </si>
  <si>
    <t>介護職員について、経験若しくは資格等に応じて昇給する仕組み又は一定の基準に基づき定期に昇給を判定する仕組みを設けている。</t>
    <phoneticPr fontId="11"/>
  </si>
  <si>
    <t>具体的な仕組みの内容</t>
    <phoneticPr fontId="11"/>
  </si>
  <si>
    <t>経験に応じて昇給する仕組み
※「勤続年数」や「経験年数」などに応じて昇給する仕組みを指す。</t>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</si>
  <si>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</si>
  <si>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</si>
  <si>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63"/>
  </si>
  <si>
    <t>例１：共通版</t>
    <rPh sb="0" eb="1">
      <t xml:space="preserve">レイ </t>
    </rPh>
    <rPh sb="3" eb="5">
      <t>キョウツウ</t>
    </rPh>
    <rPh sb="5" eb="6">
      <t>バン</t>
    </rPh>
    <phoneticPr fontId="63"/>
  </si>
  <si>
    <t>職位</t>
    <rPh sb="0" eb="2">
      <t>ショクイ</t>
    </rPh>
    <phoneticPr fontId="11"/>
  </si>
  <si>
    <t>対応役職</t>
    <rPh sb="0" eb="2">
      <t>タイオウ</t>
    </rPh>
    <rPh sb="2" eb="4">
      <t>ヤクショク</t>
    </rPh>
    <phoneticPr fontId="11"/>
  </si>
  <si>
    <t>職責</t>
    <rPh sb="0" eb="2">
      <t>ショクセキ</t>
    </rPh>
    <phoneticPr fontId="11"/>
  </si>
  <si>
    <t>職務内容</t>
    <rPh sb="0" eb="2">
      <t>ショクム</t>
    </rPh>
    <rPh sb="2" eb="4">
      <t>ナイヨウ</t>
    </rPh>
    <phoneticPr fontId="11"/>
  </si>
  <si>
    <t>求められる能力</t>
    <rPh sb="0" eb="1">
      <t>モト</t>
    </rPh>
    <rPh sb="5" eb="7">
      <t>ノウリョク</t>
    </rPh>
    <phoneticPr fontId="11"/>
  </si>
  <si>
    <t>教育研修</t>
    <rPh sb="0" eb="2">
      <t>キョウイク</t>
    </rPh>
    <rPh sb="2" eb="4">
      <t>ケンシュウ</t>
    </rPh>
    <phoneticPr fontId="11"/>
  </si>
  <si>
    <t>任用の要件（必要経験年数・資格の目安）</t>
    <rPh sb="0" eb="2">
      <t>ニンヨウ</t>
    </rPh>
    <rPh sb="3" eb="5">
      <t>ヨウケン</t>
    </rPh>
    <rPh sb="6" eb="8">
      <t>ヒツヨウ</t>
    </rPh>
    <rPh sb="8" eb="10">
      <t>ケイケン</t>
    </rPh>
    <rPh sb="10" eb="12">
      <t>ネンスウ</t>
    </rPh>
    <rPh sb="13" eb="15">
      <t>シカク</t>
    </rPh>
    <rPh sb="16" eb="18">
      <t>メヤス</t>
    </rPh>
    <phoneticPr fontId="11"/>
  </si>
  <si>
    <t>給与</t>
    <rPh sb="0" eb="2">
      <t>キュウヨ</t>
    </rPh>
    <phoneticPr fontId="11"/>
  </si>
  <si>
    <t>管理職</t>
    <rPh sb="0" eb="2">
      <t>カンリ</t>
    </rPh>
    <rPh sb="2" eb="3">
      <t>ショク</t>
    </rPh>
    <phoneticPr fontId="11"/>
  </si>
  <si>
    <t>施設管理者
（部長級）</t>
    <rPh sb="0" eb="2">
      <t>シセツ</t>
    </rPh>
    <rPh sb="2" eb="5">
      <t>カンリシャ</t>
    </rPh>
    <rPh sb="7" eb="10">
      <t>ブチョウキュウ</t>
    </rPh>
    <phoneticPr fontId="11"/>
  </si>
  <si>
    <t>施設の運営責任を負う</t>
    <rPh sb="0" eb="2">
      <t>シセツ</t>
    </rPh>
    <rPh sb="3" eb="5">
      <t>ウンエイ</t>
    </rPh>
    <rPh sb="8" eb="9">
      <t>オ</t>
    </rPh>
    <phoneticPr fontId="11"/>
  </si>
  <si>
    <t>・施設の運営指針の立案、明示、進捗管理
・管理職育成
・リスクマネジメント
・地域・他事業所・他職種との連携・協力業務
・計数管理</t>
    <rPh sb="1" eb="3">
      <t>シセツ</t>
    </rPh>
    <rPh sb="4" eb="6">
      <t>ウンエイ</t>
    </rPh>
    <rPh sb="9" eb="11">
      <t>リツアン</t>
    </rPh>
    <rPh sb="12" eb="14">
      <t>メイジ</t>
    </rPh>
    <rPh sb="21" eb="23">
      <t>カンリ</t>
    </rPh>
    <rPh sb="23" eb="24">
      <t>ショク</t>
    </rPh>
    <rPh sb="61" eb="63">
      <t>ケイスウ</t>
    </rPh>
    <rPh sb="63" eb="65">
      <t>カンリ</t>
    </rPh>
    <phoneticPr fontId="11"/>
  </si>
  <si>
    <t>・組織運営管理能力
・危機管理能力</t>
    <rPh sb="1" eb="3">
      <t>ソシキ</t>
    </rPh>
    <rPh sb="3" eb="5">
      <t>ウンエイ</t>
    </rPh>
    <rPh sb="5" eb="7">
      <t>カンリ</t>
    </rPh>
    <rPh sb="7" eb="9">
      <t>ノウリョク</t>
    </rPh>
    <rPh sb="11" eb="13">
      <t>キキ</t>
    </rPh>
    <rPh sb="13" eb="15">
      <t>カンリ</t>
    </rPh>
    <rPh sb="15" eb="17">
      <t>ノウリョク</t>
    </rPh>
    <phoneticPr fontId="11"/>
  </si>
  <si>
    <t>経営者研修
管理者研修</t>
    <rPh sb="0" eb="3">
      <t>ケイエイシャ</t>
    </rPh>
    <rPh sb="3" eb="5">
      <t>ケンシュウ</t>
    </rPh>
    <rPh sb="6" eb="9">
      <t>カンリシャ</t>
    </rPh>
    <rPh sb="9" eb="11">
      <t>ケンシュウ</t>
    </rPh>
    <phoneticPr fontId="11"/>
  </si>
  <si>
    <t>●年以上
社会福祉士
介護福祉士
介護職員実務者研修修了</t>
    <rPh sb="5" eb="7">
      <t>シャカイ</t>
    </rPh>
    <rPh sb="7" eb="9">
      <t>フクシ</t>
    </rPh>
    <rPh sb="9" eb="10">
      <t>シ</t>
    </rPh>
    <rPh sb="11" eb="13">
      <t>カイゴ</t>
    </rPh>
    <rPh sb="13" eb="16">
      <t>フクシシ</t>
    </rPh>
    <phoneticPr fontId="11"/>
  </si>
  <si>
    <t>常勤（月給）
・基本給 ●●●円～
・経験手当 ＋●●円
・役職手当 ＋●●円</t>
    <rPh sb="30" eb="32">
      <t>ヤクショク</t>
    </rPh>
    <rPh sb="32" eb="34">
      <t>テアテ</t>
    </rPh>
    <phoneticPr fontId="11"/>
  </si>
  <si>
    <t>グループ長
（課長級）</t>
    <rPh sb="4" eb="5">
      <t>チョウ</t>
    </rPh>
    <rPh sb="7" eb="10">
      <t>カチョウキュウ</t>
    </rPh>
    <phoneticPr fontId="11"/>
  </si>
  <si>
    <t>高度な業務の遂行
グループの統括
他の従業員への指導・育成</t>
    <rPh sb="0" eb="2">
      <t>コウド</t>
    </rPh>
    <rPh sb="6" eb="8">
      <t>スイコウ</t>
    </rPh>
    <rPh sb="14" eb="16">
      <t>トウカツ</t>
    </rPh>
    <rPh sb="24" eb="26">
      <t>シドウ</t>
    </rPh>
    <rPh sb="27" eb="29">
      <t>イクセイ</t>
    </rPh>
    <phoneticPr fontId="11"/>
  </si>
  <si>
    <t>・管理者の補佐、不在時の代理、欠員時のサポート
・チームの管理、調整
・部下の指導、育成
・リスクマネジメント・地域・他事業所・他職種との連携・協力業務
・計数管理・勤怠管理</t>
    <rPh sb="78" eb="80">
      <t>ケイスウ</t>
    </rPh>
    <rPh sb="80" eb="82">
      <t>カンリ</t>
    </rPh>
    <rPh sb="83" eb="85">
      <t>キンタイ</t>
    </rPh>
    <rPh sb="85" eb="87">
      <t>カンリ</t>
    </rPh>
    <phoneticPr fontId="11"/>
  </si>
  <si>
    <t>・グループ監督力
・部下の指導力、育成力
・危機管理能力</t>
    <rPh sb="5" eb="7">
      <t>カントク</t>
    </rPh>
    <rPh sb="7" eb="8">
      <t>リョク</t>
    </rPh>
    <rPh sb="10" eb="12">
      <t>ブカ</t>
    </rPh>
    <rPh sb="13" eb="16">
      <t>シドウリョク</t>
    </rPh>
    <rPh sb="17" eb="19">
      <t>イクセイ</t>
    </rPh>
    <rPh sb="19" eb="20">
      <t>リョク</t>
    </rPh>
    <phoneticPr fontId="11"/>
  </si>
  <si>
    <t>管理職研修</t>
    <rPh sb="0" eb="2">
      <t>カンリ</t>
    </rPh>
    <rPh sb="2" eb="3">
      <t>ショク</t>
    </rPh>
    <rPh sb="3" eb="5">
      <t>ケンシュウ</t>
    </rPh>
    <phoneticPr fontId="11"/>
  </si>
  <si>
    <t>●年以上
介護支援専門員
介護福祉士
介護職員実務者研修修了</t>
    <rPh sb="5" eb="7">
      <t>カイゴ</t>
    </rPh>
    <rPh sb="7" eb="9">
      <t>シエン</t>
    </rPh>
    <rPh sb="9" eb="12">
      <t>センモンイン</t>
    </rPh>
    <rPh sb="13" eb="15">
      <t>カイゴ</t>
    </rPh>
    <rPh sb="15" eb="18">
      <t>フクシシ</t>
    </rPh>
    <rPh sb="18" eb="20">
      <t>シュウリョウ</t>
    </rPh>
    <phoneticPr fontId="11"/>
  </si>
  <si>
    <t>上級職</t>
    <rPh sb="0" eb="2">
      <t>ジョウキュウ</t>
    </rPh>
    <rPh sb="2" eb="3">
      <t>ショク</t>
    </rPh>
    <phoneticPr fontId="11"/>
  </si>
  <si>
    <t>主任</t>
    <rPh sb="0" eb="2">
      <t>シュニン</t>
    </rPh>
    <phoneticPr fontId="11"/>
  </si>
  <si>
    <t>高度な業務の遂行
他の従業員への指導</t>
    <rPh sb="0" eb="2">
      <t>コウド</t>
    </rPh>
    <rPh sb="6" eb="8">
      <t>スイコウ</t>
    </rPh>
    <phoneticPr fontId="11"/>
  </si>
  <si>
    <t>（初級職・中級職業務に加えて）
・他の従業員への指導、育成
・グループ内の問題解決</t>
    <rPh sb="1" eb="3">
      <t>ショキュウ</t>
    </rPh>
    <rPh sb="3" eb="4">
      <t>ショク</t>
    </rPh>
    <rPh sb="5" eb="7">
      <t>チュウキュウ</t>
    </rPh>
    <rPh sb="7" eb="8">
      <t>ショク</t>
    </rPh>
    <rPh sb="8" eb="10">
      <t>ギョウム</t>
    </rPh>
    <rPh sb="11" eb="12">
      <t>クワ</t>
    </rPh>
    <rPh sb="17" eb="18">
      <t>ホカ</t>
    </rPh>
    <rPh sb="19" eb="21">
      <t>ジュウギョウ</t>
    </rPh>
    <rPh sb="21" eb="22">
      <t>イン</t>
    </rPh>
    <rPh sb="35" eb="36">
      <t>ナイ</t>
    </rPh>
    <rPh sb="37" eb="39">
      <t>モンダイ</t>
    </rPh>
    <rPh sb="39" eb="41">
      <t>カイケツ</t>
    </rPh>
    <phoneticPr fontId="11"/>
  </si>
  <si>
    <t>・複雑な判断を要する業務を遂行できる
・標準的な課題について、上司の指示によりグループをまとめ問題解決にあたる
・下級者に指導できる</t>
    <rPh sb="1" eb="3">
      <t>フクザツ</t>
    </rPh>
    <rPh sb="20" eb="23">
      <t>ヒョウジュンテキ</t>
    </rPh>
    <rPh sb="24" eb="26">
      <t>カダイ</t>
    </rPh>
    <rPh sb="31" eb="33">
      <t>ジョウシ</t>
    </rPh>
    <rPh sb="34" eb="36">
      <t>シジ</t>
    </rPh>
    <rPh sb="47" eb="49">
      <t>モンダイ</t>
    </rPh>
    <rPh sb="49" eb="51">
      <t>カイケツ</t>
    </rPh>
    <phoneticPr fontId="11"/>
  </si>
  <si>
    <t>主任・リーダー研修
実務研修</t>
    <rPh sb="0" eb="2">
      <t>シュニン</t>
    </rPh>
    <rPh sb="7" eb="9">
      <t>ケンシュウ</t>
    </rPh>
    <rPh sb="10" eb="12">
      <t>ジツム</t>
    </rPh>
    <rPh sb="12" eb="14">
      <t>ケンシュウ</t>
    </rPh>
    <phoneticPr fontId="11"/>
  </si>
  <si>
    <t>●年以上
介護福祉士
介護職員実務者研修修了</t>
    <rPh sb="5" eb="7">
      <t>カイゴ</t>
    </rPh>
    <rPh sb="7" eb="10">
      <t>フクシシ</t>
    </rPh>
    <phoneticPr fontId="11"/>
  </si>
  <si>
    <t>常勤（月給）
・基本給 ●●●円～
・経験手当 ＋●●円
・役職手当 ＋●●円
非常勤（時給）
・●●　円
・経験手当 ＋●●円</t>
    <rPh sb="0" eb="2">
      <t>ジョウキン</t>
    </rPh>
    <rPh sb="19" eb="21">
      <t>ケイケン</t>
    </rPh>
    <rPh sb="38" eb="39">
      <t>エン</t>
    </rPh>
    <rPh sb="41" eb="44">
      <t>ヒジョウキン</t>
    </rPh>
    <rPh sb="45" eb="47">
      <t>ジキュウ</t>
    </rPh>
    <rPh sb="53" eb="54">
      <t>エン</t>
    </rPh>
    <phoneticPr fontId="11"/>
  </si>
  <si>
    <t>中級職</t>
    <rPh sb="2" eb="3">
      <t>ショク</t>
    </rPh>
    <phoneticPr fontId="11"/>
  </si>
  <si>
    <t>通常の介護業務
他の従業員への助言</t>
    <rPh sb="3" eb="5">
      <t>カイゴ</t>
    </rPh>
    <phoneticPr fontId="11"/>
  </si>
  <si>
    <t>(初級職業務に加えて）
・サービスの業務改善
・他の従業員への助言</t>
    <rPh sb="1" eb="3">
      <t>ショキュウ</t>
    </rPh>
    <rPh sb="3" eb="4">
      <t>ショク</t>
    </rPh>
    <rPh sb="4" eb="6">
      <t>ギョウム</t>
    </rPh>
    <rPh sb="7" eb="8">
      <t>クワ</t>
    </rPh>
    <rPh sb="18" eb="20">
      <t>ギョウム</t>
    </rPh>
    <rPh sb="20" eb="22">
      <t>カイゼン</t>
    </rPh>
    <rPh sb="24" eb="25">
      <t>ホカ</t>
    </rPh>
    <rPh sb="26" eb="29">
      <t>ジュウギョウイン</t>
    </rPh>
    <rPh sb="31" eb="33">
      <t>ジョゲン</t>
    </rPh>
    <phoneticPr fontId="11"/>
  </si>
  <si>
    <t>・比較的高度な知識と経験を要する業務を遂行できる
・業務の改善や問題解決を実践できる
・下級者に助言できる</t>
    <rPh sb="1" eb="4">
      <t>ヒカクテキ</t>
    </rPh>
    <rPh sb="4" eb="6">
      <t>コウド</t>
    </rPh>
    <rPh sb="7" eb="9">
      <t>チシキ</t>
    </rPh>
    <rPh sb="10" eb="12">
      <t>ケイケン</t>
    </rPh>
    <rPh sb="13" eb="14">
      <t>ヨウ</t>
    </rPh>
    <rPh sb="16" eb="18">
      <t>ギョウム</t>
    </rPh>
    <rPh sb="19" eb="21">
      <t>スイコウ</t>
    </rPh>
    <rPh sb="26" eb="28">
      <t>ギョウム</t>
    </rPh>
    <rPh sb="29" eb="31">
      <t>カイゼン</t>
    </rPh>
    <rPh sb="32" eb="34">
      <t>モンダイ</t>
    </rPh>
    <rPh sb="34" eb="36">
      <t>カイケツ</t>
    </rPh>
    <rPh sb="37" eb="39">
      <t>ジッセン</t>
    </rPh>
    <rPh sb="44" eb="46">
      <t>カキュウ</t>
    </rPh>
    <rPh sb="46" eb="47">
      <t>シャ</t>
    </rPh>
    <rPh sb="48" eb="50">
      <t>ジョゲン</t>
    </rPh>
    <phoneticPr fontId="11"/>
  </si>
  <si>
    <t>実務研修</t>
    <rPh sb="0" eb="2">
      <t>ジツム</t>
    </rPh>
    <rPh sb="2" eb="4">
      <t>ケンシュウ</t>
    </rPh>
    <phoneticPr fontId="11"/>
  </si>
  <si>
    <t>●年以上
介護職員実務者研修修了</t>
    <rPh sb="1" eb="2">
      <t>ネン</t>
    </rPh>
    <rPh sb="2" eb="4">
      <t>イジョウ</t>
    </rPh>
    <rPh sb="5" eb="7">
      <t>カイゴ</t>
    </rPh>
    <rPh sb="7" eb="9">
      <t>ショクイン</t>
    </rPh>
    <rPh sb="9" eb="12">
      <t>ジツムシャ</t>
    </rPh>
    <rPh sb="12" eb="13">
      <t>ケン</t>
    </rPh>
    <phoneticPr fontId="11"/>
  </si>
  <si>
    <t>常勤（月給）
・基本給 ●●●円～
・資格手当 ＋●●円
非常勤（時給）
・●●　円
・資格手当 ＋●●円</t>
    <rPh sb="0" eb="2">
      <t>ジョウキン</t>
    </rPh>
    <rPh sb="19" eb="21">
      <t>シカク</t>
    </rPh>
    <rPh sb="30" eb="33">
      <t>ヒジョウキンジキュウ</t>
    </rPh>
    <phoneticPr fontId="11"/>
  </si>
  <si>
    <t>初級職</t>
    <rPh sb="2" eb="3">
      <t>ショク</t>
    </rPh>
    <phoneticPr fontId="11"/>
  </si>
  <si>
    <t>通常の介護業務</t>
    <rPh sb="3" eb="5">
      <t>カイゴ</t>
    </rPh>
    <phoneticPr fontId="11"/>
  </si>
  <si>
    <t>・上位者の協力を得ながらの基本介護
・適切な観察、記録、報告等
・会議への参加
・外部研修への参加
・個別援助計画の作成</t>
    <rPh sb="1" eb="4">
      <t>ジョウイシャ</t>
    </rPh>
    <rPh sb="5" eb="7">
      <t>キョウリョク</t>
    </rPh>
    <rPh sb="8" eb="9">
      <t>エ</t>
    </rPh>
    <rPh sb="19" eb="21">
      <t>テキセツ</t>
    </rPh>
    <rPh sb="22" eb="24">
      <t>カンサツ</t>
    </rPh>
    <rPh sb="25" eb="27">
      <t>キロク</t>
    </rPh>
    <rPh sb="28" eb="30">
      <t>ホウコク</t>
    </rPh>
    <rPh sb="30" eb="31">
      <t>トウ</t>
    </rPh>
    <rPh sb="41" eb="43">
      <t>ガイブ</t>
    </rPh>
    <rPh sb="43" eb="45">
      <t>ケンシュウ</t>
    </rPh>
    <rPh sb="47" eb="49">
      <t>サンカ</t>
    </rPh>
    <rPh sb="55" eb="57">
      <t>ケイカク</t>
    </rPh>
    <rPh sb="58" eb="60">
      <t>サクセイ</t>
    </rPh>
    <phoneticPr fontId="11"/>
  </si>
  <si>
    <t>・通常の介護業務に精通し、上位者の協力を得ながら、日常の定型業務を遂行できる</t>
    <rPh sb="1" eb="3">
      <t>ツウジョウ</t>
    </rPh>
    <rPh sb="4" eb="6">
      <t>カイゴ</t>
    </rPh>
    <rPh sb="6" eb="8">
      <t>ギョウム</t>
    </rPh>
    <rPh sb="9" eb="11">
      <t>セイツウ</t>
    </rPh>
    <rPh sb="13" eb="16">
      <t>ジョウイシャ</t>
    </rPh>
    <rPh sb="17" eb="19">
      <t>キョウリョク</t>
    </rPh>
    <rPh sb="20" eb="21">
      <t>エ</t>
    </rPh>
    <rPh sb="25" eb="27">
      <t>ニチジョウ</t>
    </rPh>
    <rPh sb="28" eb="30">
      <t>テイケイ</t>
    </rPh>
    <rPh sb="30" eb="32">
      <t>ギョウム</t>
    </rPh>
    <rPh sb="33" eb="35">
      <t>スイコウ</t>
    </rPh>
    <phoneticPr fontId="11"/>
  </si>
  <si>
    <t>実務研修
新任研修</t>
    <rPh sb="0" eb="2">
      <t>ジツム</t>
    </rPh>
    <rPh sb="2" eb="4">
      <t>ケンシュウ</t>
    </rPh>
    <rPh sb="5" eb="7">
      <t>シンニン</t>
    </rPh>
    <rPh sb="7" eb="9">
      <t>ケンシュウ</t>
    </rPh>
    <phoneticPr fontId="11"/>
  </si>
  <si>
    <t>入社時～
介護職員初任者研修修了</t>
    <rPh sb="2" eb="3">
      <t>ジ</t>
    </rPh>
    <rPh sb="5" eb="7">
      <t>カイゴ</t>
    </rPh>
    <rPh sb="7" eb="9">
      <t>ショクイン</t>
    </rPh>
    <rPh sb="9" eb="12">
      <t>ショニンシャ</t>
    </rPh>
    <rPh sb="12" eb="14">
      <t>ケンシュウ</t>
    </rPh>
    <phoneticPr fontId="11"/>
  </si>
  <si>
    <t>常勤（月給）
・基本給 ●●●円～
・資格手当　＋●●円
非常勤（時給）
・●●　円
・資格手当 ＋●●円</t>
    <rPh sb="0" eb="2">
      <t>ジョウキン</t>
    </rPh>
    <rPh sb="19" eb="21">
      <t>シカク</t>
    </rPh>
    <rPh sb="21" eb="23">
      <t>テアテ</t>
    </rPh>
    <rPh sb="27" eb="28">
      <t>エン</t>
    </rPh>
    <rPh sb="30" eb="33">
      <t>ヒジョウキン</t>
    </rPh>
    <rPh sb="34" eb="36">
      <t>ジキュウ</t>
    </rPh>
    <phoneticPr fontId="11"/>
  </si>
  <si>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1"/>
  </si>
  <si>
    <t>（研修計画）</t>
    <rPh sb="1" eb="3">
      <t>ケンシュウ</t>
    </rPh>
    <rPh sb="3" eb="5">
      <t>ケイカク</t>
    </rPh>
    <phoneticPr fontId="63"/>
  </si>
  <si>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63"/>
  </si>
  <si>
    <t>例２：訪問系（簡易版）</t>
    <rPh sb="0" eb="1">
      <t xml:space="preserve">レイ </t>
    </rPh>
    <rPh sb="3" eb="6">
      <t>カンイバン</t>
    </rPh>
    <phoneticPr fontId="63"/>
  </si>
  <si>
    <t>職位・役職</t>
    <rPh sb="0" eb="2">
      <t>ショクイ</t>
    </rPh>
    <rPh sb="3" eb="5">
      <t>ヤクショク</t>
    </rPh>
    <phoneticPr fontId="11"/>
  </si>
  <si>
    <t>任用要件</t>
    <rPh sb="0" eb="2">
      <t>ニンヨウ</t>
    </rPh>
    <rPh sb="2" eb="4">
      <t>ヨウケン</t>
    </rPh>
    <phoneticPr fontId="11"/>
  </si>
  <si>
    <t>給与
（常勤・月給）</t>
    <rPh sb="7" eb="9">
      <t>ゲッキュウ</t>
    </rPh>
    <phoneticPr fontId="63"/>
  </si>
  <si>
    <t>給与
（非常勤・時給）</t>
    <rPh sb="0" eb="2">
      <t>キュウヨ</t>
    </rPh>
    <rPh sb="4" eb="7">
      <t>ヒジョウキン</t>
    </rPh>
    <rPh sb="8" eb="10">
      <t>ジキュウ</t>
    </rPh>
    <phoneticPr fontId="11"/>
  </si>
  <si>
    <t>上級ヘルパー
（主任）</t>
    <rPh sb="0" eb="2">
      <t>ジョウキュウ</t>
    </rPh>
    <rPh sb="8" eb="10">
      <t>シュニン</t>
    </rPh>
    <phoneticPr fontId="11"/>
  </si>
  <si>
    <t>常勤（月給）
・基本給 ●●●円～
・経験手当 ＋●●円
・役職手当 ＋●●円</t>
    <rPh sb="0" eb="2">
      <t>ジョウキン</t>
    </rPh>
    <rPh sb="19" eb="21">
      <t>ケイケン</t>
    </rPh>
    <rPh sb="38" eb="39">
      <t>エン</t>
    </rPh>
    <phoneticPr fontId="11"/>
  </si>
  <si>
    <t>非常勤（時給）
・●●　円
・経験手当 ＋●●円</t>
    <phoneticPr fontId="11"/>
  </si>
  <si>
    <t>中級ヘルパー</t>
    <rPh sb="0" eb="2">
      <t>チュウキュウ</t>
    </rPh>
    <phoneticPr fontId="11"/>
  </si>
  <si>
    <t>常勤（月給）
・基本給 ●●●円～
・資格手当 ＋●●円</t>
    <rPh sb="0" eb="2">
      <t>ジョウキン</t>
    </rPh>
    <rPh sb="19" eb="21">
      <t>シカク</t>
    </rPh>
    <phoneticPr fontId="11"/>
  </si>
  <si>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63"/>
  </si>
  <si>
    <t>初級ヘルパー</t>
    <rPh sb="0" eb="2">
      <t>ショキュウ</t>
    </rPh>
    <phoneticPr fontId="11"/>
  </si>
  <si>
    <t>常勤（月給）
・基本給 ●●●円～
・資格手当 ＋●●円</t>
    <rPh sb="0" eb="2">
      <t>ジョウキン</t>
    </rPh>
    <rPh sb="19" eb="21">
      <t>シカク</t>
    </rPh>
    <rPh sb="21" eb="23">
      <t>テアテ</t>
    </rPh>
    <rPh sb="27" eb="28">
      <t>エン</t>
    </rPh>
    <phoneticPr fontId="11"/>
  </si>
  <si>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63"/>
  </si>
  <si>
    <t>表１　補助金対象サービス</t>
    <phoneticPr fontId="11"/>
  </si>
  <si>
    <t>表２　提出先一覧</t>
    <rPh sb="0" eb="1">
      <t>ヒョウ</t>
    </rPh>
    <rPh sb="3" eb="5">
      <t>テイシュツ</t>
    </rPh>
    <rPh sb="5" eb="6">
      <t>サキ</t>
    </rPh>
    <rPh sb="6" eb="8">
      <t>イチラン</t>
    </rPh>
    <phoneticPr fontId="11"/>
  </si>
  <si>
    <t>表３　事業所の所在地</t>
    <rPh sb="0" eb="1">
      <t>ヒョウ</t>
    </rPh>
    <rPh sb="3" eb="6">
      <t>ジギョウショ</t>
    </rPh>
    <rPh sb="7" eb="10">
      <t>ショザイチ</t>
    </rPh>
    <phoneticPr fontId="11"/>
  </si>
  <si>
    <t>表４　１単位あたりの単価</t>
    <rPh sb="0" eb="1">
      <t>ヒョウ</t>
    </rPh>
    <rPh sb="4" eb="6">
      <t>タンイ</t>
    </rPh>
    <rPh sb="10" eb="12">
      <t>タンカ</t>
    </rPh>
    <phoneticPr fontId="11"/>
  </si>
  <si>
    <t>表５　提出先</t>
    <rPh sb="0" eb="1">
      <t>ヒョウ</t>
    </rPh>
    <rPh sb="3" eb="5">
      <t>テイシュツ</t>
    </rPh>
    <rPh sb="5" eb="6">
      <t>サキ</t>
    </rPh>
    <phoneticPr fontId="11"/>
  </si>
  <si>
    <t>表６　選択様式</t>
    <rPh sb="0" eb="1">
      <t>ヒョウ</t>
    </rPh>
    <rPh sb="3" eb="5">
      <t>センタク</t>
    </rPh>
    <rPh sb="5" eb="7">
      <t>ヨウシキ</t>
    </rPh>
    <phoneticPr fontId="11"/>
  </si>
  <si>
    <t>表７　選択様式（誓約簡略化）</t>
    <rPh sb="0" eb="1">
      <t>ヒョウ</t>
    </rPh>
    <rPh sb="3" eb="5">
      <t>センタク</t>
    </rPh>
    <rPh sb="5" eb="7">
      <t>ヨウシキ</t>
    </rPh>
    <rPh sb="8" eb="10">
      <t>セイヤク</t>
    </rPh>
    <rPh sb="10" eb="12">
      <t>カンリャク</t>
    </rPh>
    <rPh sb="12" eb="13">
      <t>カ</t>
    </rPh>
    <phoneticPr fontId="11"/>
  </si>
  <si>
    <t>表７　補助金使途</t>
    <rPh sb="0" eb="1">
      <t>ヒョウ</t>
    </rPh>
    <rPh sb="3" eb="6">
      <t>ホジョキン</t>
    </rPh>
    <rPh sb="6" eb="8">
      <t>シト</t>
    </rPh>
    <phoneticPr fontId="11"/>
  </si>
  <si>
    <t>サービス区分</t>
    <rPh sb="4" eb="6">
      <t>クブン</t>
    </rPh>
    <phoneticPr fontId="108"/>
  </si>
  <si>
    <t>コード値</t>
    <rPh sb="3" eb="4">
      <t>チ</t>
    </rPh>
    <phoneticPr fontId="108"/>
  </si>
  <si>
    <t>交付率</t>
    <rPh sb="0" eb="3">
      <t>コウフリツ</t>
    </rPh>
    <phoneticPr fontId="11"/>
  </si>
  <si>
    <t>市区町村</t>
    <rPh sb="0" eb="4">
      <t>シクチョウソン</t>
    </rPh>
    <phoneticPr fontId="11"/>
  </si>
  <si>
    <t>級地</t>
    <rPh sb="0" eb="2">
      <t>キュウチ</t>
    </rPh>
    <phoneticPr fontId="63"/>
  </si>
  <si>
    <t>上乗せ割合</t>
    <rPh sb="0" eb="2">
      <t>ウワノ</t>
    </rPh>
    <rPh sb="3" eb="5">
      <t>ワリアイ</t>
    </rPh>
    <phoneticPr fontId="63"/>
  </si>
  <si>
    <t>市区町村</t>
    <rPh sb="0" eb="4">
      <t>シクチョウソン</t>
    </rPh>
    <phoneticPr fontId="74"/>
  </si>
  <si>
    <t>組み合わせ</t>
    <rPh sb="0" eb="1">
      <t>ク</t>
    </rPh>
    <rPh sb="2" eb="3">
      <t>ア</t>
    </rPh>
    <phoneticPr fontId="11"/>
  </si>
  <si>
    <t>介護サービス</t>
    <rPh sb="0" eb="2">
      <t>カイゴ</t>
    </rPh>
    <phoneticPr fontId="63"/>
  </si>
  <si>
    <t>人件費割合</t>
    <rPh sb="0" eb="3">
      <t>ジンケンヒ</t>
    </rPh>
    <rPh sb="3" eb="5">
      <t>ワリアイ</t>
    </rPh>
    <phoneticPr fontId="63"/>
  </si>
  <si>
    <t>チェックボックス</t>
    <phoneticPr fontId="11"/>
  </si>
  <si>
    <t>誓約</t>
    <rPh sb="0" eb="2">
      <t>セイヤク</t>
    </rPh>
    <phoneticPr fontId="11"/>
  </si>
  <si>
    <t>補助金使途</t>
    <rPh sb="0" eb="3">
      <t>ホジョキン</t>
    </rPh>
    <rPh sb="3" eb="5">
      <t>シト</t>
    </rPh>
    <phoneticPr fontId="11"/>
  </si>
  <si>
    <t>訪問介護</t>
    <rPh sb="0" eb="2">
      <t>ホウモン</t>
    </rPh>
    <rPh sb="2" eb="4">
      <t>カイゴ</t>
    </rPh>
    <phoneticPr fontId="108"/>
  </si>
  <si>
    <t>11</t>
    <phoneticPr fontId="108"/>
  </si>
  <si>
    <t>北海道</t>
  </si>
  <si>
    <t>札幌市</t>
  </si>
  <si>
    <t>1級地</t>
    <rPh sb="1" eb="3">
      <t>キュウチ</t>
    </rPh>
    <phoneticPr fontId="63"/>
  </si>
  <si>
    <t>東京都</t>
    <rPh sb="0" eb="2">
      <t>トウキョウ</t>
    </rPh>
    <rPh sb="2" eb="3">
      <t>ト</t>
    </rPh>
    <phoneticPr fontId="11"/>
  </si>
  <si>
    <t>千代田区</t>
    <rPh sb="0" eb="4">
      <t>チヨダク</t>
    </rPh>
    <phoneticPr fontId="5"/>
  </si>
  <si>
    <t>訪問介護</t>
  </si>
  <si>
    <t>加算様式を指定権者に提出</t>
    <rPh sb="10" eb="12">
      <t>テイシュツ</t>
    </rPh>
    <phoneticPr fontId="11"/>
  </si>
  <si>
    <t>✓</t>
    <phoneticPr fontId="11"/>
  </si>
  <si>
    <t>（ア）研修費</t>
    <rPh sb="3" eb="5">
      <t>ケンシュウ</t>
    </rPh>
    <rPh sb="5" eb="6">
      <t>ヒ</t>
    </rPh>
    <phoneticPr fontId="7"/>
  </si>
  <si>
    <t>夜間対応型訪問介護</t>
    <rPh sb="0" eb="2">
      <t>ヤカン</t>
    </rPh>
    <rPh sb="2" eb="4">
      <t>タイオウ</t>
    </rPh>
    <rPh sb="4" eb="5">
      <t>ガタ</t>
    </rPh>
    <rPh sb="5" eb="7">
      <t>ホウモン</t>
    </rPh>
    <rPh sb="7" eb="9">
      <t>カイゴ</t>
    </rPh>
    <phoneticPr fontId="108"/>
  </si>
  <si>
    <t>71</t>
    <phoneticPr fontId="108"/>
  </si>
  <si>
    <t>青森県</t>
  </si>
  <si>
    <t>函館市</t>
  </si>
  <si>
    <t>中央区</t>
    <rPh sb="0" eb="3">
      <t>チュウオウク</t>
    </rPh>
    <phoneticPr fontId="5"/>
  </si>
  <si>
    <t>夜間対応型訪問介護</t>
  </si>
  <si>
    <t>補助金様式を都道府県に提出</t>
    <phoneticPr fontId="11"/>
  </si>
  <si>
    <t>（イ）介護助手等の募集経費</t>
    <rPh sb="3" eb="5">
      <t>カイゴ</t>
    </rPh>
    <rPh sb="5" eb="7">
      <t>ジョシュ</t>
    </rPh>
    <rPh sb="7" eb="8">
      <t>トウ</t>
    </rPh>
    <rPh sb="9" eb="11">
      <t>ボシュウ</t>
    </rPh>
    <rPh sb="11" eb="13">
      <t>ケイヒ</t>
    </rPh>
    <phoneticPr fontId="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</si>
  <si>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08"/>
  </si>
  <si>
    <t>76</t>
    <phoneticPr fontId="108"/>
  </si>
  <si>
    <t>岩手県</t>
  </si>
  <si>
    <t>小樽市</t>
  </si>
  <si>
    <t>港区</t>
    <rPh sb="0" eb="2">
      <t>ミナトク</t>
    </rPh>
    <phoneticPr fontId="5"/>
  </si>
  <si>
    <t>定期巡回・随時対応型訪問介護看護</t>
    <phoneticPr fontId="11"/>
  </si>
  <si>
    <t>（ウ）その他の金額　（① 業務内容の明確化と職員間の適切な役割分担の取組）</t>
    <phoneticPr fontId="11"/>
  </si>
  <si>
    <t>宮城県</t>
  </si>
  <si>
    <t>旭川市</t>
  </si>
  <si>
    <t>新宿区</t>
    <rPh sb="0" eb="3">
      <t>シンジュクク</t>
    </rPh>
    <phoneticPr fontId="5"/>
  </si>
  <si>
    <t>訪問入浴介護</t>
    <phoneticPr fontId="11"/>
  </si>
  <si>
    <t>（ウ）その他の金額　（② 介護職員等の業務の洗い出しや棚卸しなど、現場の課題の見える化）</t>
    <phoneticPr fontId="11"/>
  </si>
  <si>
    <t>介護予防訪問入浴介護</t>
    <rPh sb="0" eb="2">
      <t>カイゴ</t>
    </rPh>
    <rPh sb="2" eb="4">
      <t>ヨボウ</t>
    </rPh>
    <rPh sb="4" eb="6">
      <t>ホウモン</t>
    </rPh>
    <rPh sb="6" eb="8">
      <t>ニュウヨク</t>
    </rPh>
    <rPh sb="8" eb="10">
      <t>カイゴ</t>
    </rPh>
    <phoneticPr fontId="108"/>
  </si>
  <si>
    <t>秋田県</t>
  </si>
  <si>
    <t>室蘭市</t>
  </si>
  <si>
    <t>文京区</t>
    <rPh sb="0" eb="3">
      <t>ブンキョウク</t>
    </rPh>
    <phoneticPr fontId="5"/>
  </si>
  <si>
    <t>介護予防訪問入浴介護</t>
    <phoneticPr fontId="11"/>
  </si>
  <si>
    <t>（ウ）その他の金額　（③ 業務改善活動の体制構築）</t>
    <phoneticPr fontId="11"/>
  </si>
  <si>
    <t>通所介護</t>
    <rPh sb="0" eb="2">
      <t>ツウショ</t>
    </rPh>
    <rPh sb="2" eb="4">
      <t>カイゴ</t>
    </rPh>
    <phoneticPr fontId="108"/>
  </si>
  <si>
    <t>15</t>
    <phoneticPr fontId="108"/>
  </si>
  <si>
    <t>山形県</t>
  </si>
  <si>
    <t>釧路市</t>
  </si>
  <si>
    <t>台東区</t>
    <rPh sb="0" eb="3">
      <t>タイトウク</t>
    </rPh>
    <phoneticPr fontId="5"/>
  </si>
  <si>
    <t>通所介護</t>
  </si>
  <si>
    <t>地域密着型通所介護</t>
    <rPh sb="0" eb="2">
      <t>チイキ</t>
    </rPh>
    <rPh sb="2" eb="5">
      <t>ミッチャクガタ</t>
    </rPh>
    <rPh sb="5" eb="7">
      <t>ツウショ</t>
    </rPh>
    <rPh sb="7" eb="9">
      <t>カイゴ</t>
    </rPh>
    <phoneticPr fontId="108"/>
  </si>
  <si>
    <t>78</t>
    <phoneticPr fontId="108"/>
  </si>
  <si>
    <t>福島県</t>
  </si>
  <si>
    <t>帯広市</t>
  </si>
  <si>
    <t>墨田区</t>
    <rPh sb="0" eb="3">
      <t>スミダク</t>
    </rPh>
    <phoneticPr fontId="5"/>
  </si>
  <si>
    <t>地域密着型通所介護</t>
  </si>
  <si>
    <t>通所リハビリテーション</t>
    <rPh sb="0" eb="2">
      <t>ツウショ</t>
    </rPh>
    <phoneticPr fontId="108"/>
  </si>
  <si>
    <t>茨城県</t>
  </si>
  <si>
    <t>北見市</t>
  </si>
  <si>
    <t>江東区</t>
    <rPh sb="0" eb="3">
      <t>コウトウク</t>
    </rPh>
    <phoneticPr fontId="5"/>
  </si>
  <si>
    <t>通所リハビリテーション</t>
    <phoneticPr fontId="11"/>
  </si>
  <si>
    <t>介護予防通所リハビリテーション</t>
    <rPh sb="0" eb="2">
      <t>カイゴ</t>
    </rPh>
    <rPh sb="2" eb="4">
      <t>ヨボウ</t>
    </rPh>
    <rPh sb="4" eb="6">
      <t>ツウショ</t>
    </rPh>
    <phoneticPr fontId="108"/>
  </si>
  <si>
    <t>栃木県</t>
  </si>
  <si>
    <t>夕張市</t>
  </si>
  <si>
    <t>品川区</t>
    <rPh sb="0" eb="3">
      <t>シナガワク</t>
    </rPh>
    <phoneticPr fontId="5"/>
  </si>
  <si>
    <t>介護予防通所リハビリテーション</t>
    <phoneticPr fontId="11"/>
  </si>
  <si>
    <t>特定施設入居者生活介護</t>
    <rPh sb="0" eb="2">
      <t>トクテイ</t>
    </rPh>
    <rPh sb="2" eb="4">
      <t>シセツ</t>
    </rPh>
    <rPh sb="4" eb="7">
      <t>ニュウキョシャ</t>
    </rPh>
    <rPh sb="7" eb="9">
      <t>セイカツ</t>
    </rPh>
    <rPh sb="9" eb="11">
      <t>カイゴ</t>
    </rPh>
    <phoneticPr fontId="108"/>
  </si>
  <si>
    <t>群馬県</t>
  </si>
  <si>
    <t>岩見沢市</t>
  </si>
  <si>
    <t>目黒区</t>
    <rPh sb="0" eb="3">
      <t>メグロク</t>
    </rPh>
    <phoneticPr fontId="5"/>
  </si>
  <si>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108"/>
  </si>
  <si>
    <t>埼玉県</t>
  </si>
  <si>
    <t>網走市</t>
  </si>
  <si>
    <t>大田区</t>
    <rPh sb="0" eb="3">
      <t>オオタク</t>
    </rPh>
    <phoneticPr fontId="5"/>
  </si>
  <si>
    <t>特定施設入居者生活介護</t>
    <phoneticPr fontId="11"/>
  </si>
  <si>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108"/>
  </si>
  <si>
    <t>千葉県</t>
  </si>
  <si>
    <t>留萌市</t>
  </si>
  <si>
    <t>世田谷区</t>
    <rPh sb="0" eb="4">
      <t>セタガヤク</t>
    </rPh>
    <phoneticPr fontId="5"/>
  </si>
  <si>
    <t>介護予防特定施設入居者生活介護</t>
    <phoneticPr fontId="11"/>
  </si>
  <si>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108"/>
  </si>
  <si>
    <t>東京都</t>
  </si>
  <si>
    <t>苫小牧市</t>
  </si>
  <si>
    <t>渋谷区</t>
    <rPh sb="0" eb="3">
      <t>シブヤク</t>
    </rPh>
    <phoneticPr fontId="5"/>
  </si>
  <si>
    <t>地域密着型特定施設入居者生活介護</t>
    <phoneticPr fontId="11"/>
  </si>
  <si>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108"/>
  </si>
  <si>
    <t>神奈川県</t>
  </si>
  <si>
    <t>稚内市</t>
  </si>
  <si>
    <t>中野区</t>
    <rPh sb="0" eb="3">
      <t>ナカノク</t>
    </rPh>
    <phoneticPr fontId="5"/>
  </si>
  <si>
    <t>地域密着型特定施設入居者生活介護（短期利用型）</t>
    <phoneticPr fontId="11"/>
  </si>
  <si>
    <t>認知症対応型通所介護</t>
    <rPh sb="0" eb="2">
      <t>ニンチ</t>
    </rPh>
    <rPh sb="2" eb="3">
      <t>ショウ</t>
    </rPh>
    <rPh sb="3" eb="6">
      <t>タイオウガタ</t>
    </rPh>
    <rPh sb="6" eb="8">
      <t>ツウショ</t>
    </rPh>
    <rPh sb="8" eb="10">
      <t>カイゴ</t>
    </rPh>
    <phoneticPr fontId="108"/>
  </si>
  <si>
    <t>新潟県</t>
  </si>
  <si>
    <t>美唄市</t>
  </si>
  <si>
    <t>杉並区</t>
    <rPh sb="0" eb="3">
      <t>スギナミク</t>
    </rPh>
    <phoneticPr fontId="5"/>
  </si>
  <si>
    <t>認知症対応型通所介護</t>
    <phoneticPr fontId="11"/>
  </si>
  <si>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108"/>
  </si>
  <si>
    <t>富山県</t>
  </si>
  <si>
    <t>芦別市</t>
  </si>
  <si>
    <t>豊島区</t>
    <rPh sb="0" eb="3">
      <t>トシマク</t>
    </rPh>
    <phoneticPr fontId="5"/>
  </si>
  <si>
    <t>介護予防認知症対応型通所介護</t>
    <phoneticPr fontId="11"/>
  </si>
  <si>
    <t>小規模多機能型居宅介護</t>
    <rPh sb="0" eb="3">
      <t>ショウキボ</t>
    </rPh>
    <rPh sb="3" eb="7">
      <t>タキノウガタ</t>
    </rPh>
    <rPh sb="7" eb="9">
      <t>キョタク</t>
    </rPh>
    <rPh sb="9" eb="11">
      <t>カイゴ</t>
    </rPh>
    <phoneticPr fontId="108"/>
  </si>
  <si>
    <t>石川県</t>
  </si>
  <si>
    <t>江別市</t>
  </si>
  <si>
    <t>北区</t>
    <rPh sb="0" eb="2">
      <t>キタク</t>
    </rPh>
    <phoneticPr fontId="5"/>
  </si>
  <si>
    <t>小規模多機能型居宅介護</t>
    <phoneticPr fontId="11"/>
  </si>
  <si>
    <t>小規模多機能型居宅介護（短期利用型）</t>
    <rPh sb="0" eb="3">
      <t>ショウキボ</t>
    </rPh>
    <rPh sb="3" eb="7">
      <t>タキノウガタ</t>
    </rPh>
    <rPh sb="7" eb="9">
      <t>キョタク</t>
    </rPh>
    <rPh sb="9" eb="11">
      <t>カイゴ</t>
    </rPh>
    <rPh sb="12" eb="14">
      <t>タンキ</t>
    </rPh>
    <rPh sb="14" eb="17">
      <t>リヨウガタ</t>
    </rPh>
    <phoneticPr fontId="108"/>
  </si>
  <si>
    <t>福井県</t>
  </si>
  <si>
    <t>赤平市</t>
  </si>
  <si>
    <t>荒川区</t>
    <rPh sb="0" eb="3">
      <t>アラカワク</t>
    </rPh>
    <phoneticPr fontId="5"/>
  </si>
  <si>
    <t>小規模多機能型居宅介護（短期利用型）</t>
    <phoneticPr fontId="11"/>
  </si>
  <si>
    <t>介護予防小規模多機能型居宅介護</t>
    <rPh sb="0" eb="2">
      <t>カイゴ</t>
    </rPh>
    <rPh sb="2" eb="4">
      <t>ヨボウ</t>
    </rPh>
    <rPh sb="4" eb="7">
      <t>ショウキボ</t>
    </rPh>
    <rPh sb="7" eb="11">
      <t>タキノウガタ</t>
    </rPh>
    <rPh sb="11" eb="13">
      <t>キョタク</t>
    </rPh>
    <rPh sb="13" eb="15">
      <t>カイゴ</t>
    </rPh>
    <phoneticPr fontId="108"/>
  </si>
  <si>
    <t>山梨県</t>
  </si>
  <si>
    <t>紋別市</t>
  </si>
  <si>
    <t>板橋区</t>
    <rPh sb="0" eb="3">
      <t>イタバシク</t>
    </rPh>
    <phoneticPr fontId="5"/>
  </si>
  <si>
    <t>介護予防小規模多機能型居宅介護</t>
    <phoneticPr fontId="11"/>
  </si>
  <si>
    <t>介護予防小規模多機能型居宅介護（短期利用型）</t>
    <rPh sb="0" eb="2">
      <t>カイゴ</t>
    </rPh>
    <rPh sb="2" eb="4">
      <t>ヨボウ</t>
    </rPh>
    <phoneticPr fontId="108"/>
  </si>
  <si>
    <t>長野県</t>
  </si>
  <si>
    <t>士別市</t>
  </si>
  <si>
    <t>練馬区</t>
    <rPh sb="0" eb="3">
      <t>ネリマク</t>
    </rPh>
    <phoneticPr fontId="5"/>
  </si>
  <si>
    <t>介護予防小規模多機能型居宅介護（短期利用型）</t>
    <phoneticPr fontId="11"/>
  </si>
  <si>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108"/>
  </si>
  <si>
    <t>岐阜県</t>
  </si>
  <si>
    <t>名寄市</t>
  </si>
  <si>
    <t>足立区</t>
    <rPh sb="0" eb="3">
      <t>アダチク</t>
    </rPh>
    <phoneticPr fontId="5"/>
  </si>
  <si>
    <t>複合型サービス（看護小規模多機能型居宅介護）</t>
    <phoneticPr fontId="11"/>
  </si>
  <si>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108"/>
  </si>
  <si>
    <t>静岡県</t>
  </si>
  <si>
    <t>三笠市</t>
  </si>
  <si>
    <t>葛飾区</t>
    <rPh sb="0" eb="3">
      <t>カツシカク</t>
    </rPh>
    <phoneticPr fontId="5"/>
  </si>
  <si>
    <t>複合型サービス（看護小規模多機能型居宅介護・短期利用型）</t>
    <phoneticPr fontId="11"/>
  </si>
  <si>
    <t>認知症対応型共同生活介護</t>
    <rPh sb="0" eb="2">
      <t>ニンチ</t>
    </rPh>
    <rPh sb="2" eb="3">
      <t>ショウ</t>
    </rPh>
    <rPh sb="3" eb="6">
      <t>タイオウガタ</t>
    </rPh>
    <rPh sb="6" eb="8">
      <t>キョウドウ</t>
    </rPh>
    <rPh sb="8" eb="10">
      <t>セイカツ</t>
    </rPh>
    <rPh sb="10" eb="12">
      <t>カイゴ</t>
    </rPh>
    <phoneticPr fontId="108"/>
  </si>
  <si>
    <t>愛知県</t>
  </si>
  <si>
    <t>根室市</t>
  </si>
  <si>
    <t>江戸川区</t>
    <rPh sb="0" eb="4">
      <t>エドガワク</t>
    </rPh>
    <phoneticPr fontId="5"/>
  </si>
  <si>
    <t>認知症対応型共同生活介護</t>
    <phoneticPr fontId="11"/>
  </si>
  <si>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108"/>
  </si>
  <si>
    <t>三重県</t>
  </si>
  <si>
    <t>千歳市</t>
  </si>
  <si>
    <t>2級地</t>
    <rPh sb="1" eb="3">
      <t>キュウチ</t>
    </rPh>
    <phoneticPr fontId="63"/>
  </si>
  <si>
    <t>調布市</t>
  </si>
  <si>
    <t>認知症対応型共同生活介護（短期利用型）</t>
    <phoneticPr fontId="11"/>
  </si>
  <si>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108"/>
  </si>
  <si>
    <t>滋賀県</t>
  </si>
  <si>
    <t>滝川市</t>
  </si>
  <si>
    <t>町田市</t>
    <rPh sb="0" eb="3">
      <t>マチダシ</t>
    </rPh>
    <phoneticPr fontId="5"/>
  </si>
  <si>
    <t>介護予防認知症対応型共同生活介護</t>
    <rPh sb="0" eb="2">
      <t>カイゴ</t>
    </rPh>
    <rPh sb="2" eb="4">
      <t>ヨボウ</t>
    </rPh>
    <phoneticPr fontId="11"/>
  </si>
  <si>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108"/>
  </si>
  <si>
    <t>京都府</t>
  </si>
  <si>
    <t>砂川市</t>
  </si>
  <si>
    <t>狛江市</t>
    <rPh sb="0" eb="3">
      <t>コマエシ</t>
    </rPh>
    <phoneticPr fontId="5"/>
  </si>
  <si>
    <t>介護予防認知症対応型共同生活介護（短期利用型）</t>
    <rPh sb="0" eb="2">
      <t>カイゴ</t>
    </rPh>
    <rPh sb="2" eb="4">
      <t>ヨボウ</t>
    </rPh>
    <phoneticPr fontId="11"/>
  </si>
  <si>
    <t>介護老人福祉施設サービス</t>
    <rPh sb="0" eb="2">
      <t>カイゴ</t>
    </rPh>
    <rPh sb="2" eb="4">
      <t>ロウジン</t>
    </rPh>
    <rPh sb="4" eb="6">
      <t>フクシ</t>
    </rPh>
    <rPh sb="6" eb="8">
      <t>シセツ</t>
    </rPh>
    <phoneticPr fontId="108"/>
  </si>
  <si>
    <t>51</t>
    <phoneticPr fontId="108"/>
  </si>
  <si>
    <t>大阪府</t>
  </si>
  <si>
    <t>歌志内市</t>
  </si>
  <si>
    <t>多摩市</t>
    <rPh sb="0" eb="3">
      <t>タマシ</t>
    </rPh>
    <phoneticPr fontId="5"/>
  </si>
  <si>
    <t>介護老人福祉施設サービス</t>
    <phoneticPr fontId="11"/>
  </si>
  <si>
    <t>地域密着型介護老人福祉施設</t>
    <rPh sb="0" eb="2">
      <t>チイキ</t>
    </rPh>
    <rPh sb="2" eb="5">
      <t>ミッチャクガタ</t>
    </rPh>
    <rPh sb="5" eb="7">
      <t>カイゴ</t>
    </rPh>
    <rPh sb="7" eb="9">
      <t>ロウジン</t>
    </rPh>
    <rPh sb="9" eb="11">
      <t>フクシ</t>
    </rPh>
    <rPh sb="11" eb="13">
      <t>シセツ</t>
    </rPh>
    <phoneticPr fontId="108"/>
  </si>
  <si>
    <t>54</t>
    <phoneticPr fontId="108"/>
  </si>
  <si>
    <t>兵庫県</t>
  </si>
  <si>
    <t>深川市</t>
  </si>
  <si>
    <t>神奈川県</t>
    <rPh sb="0" eb="4">
      <t>カナガワケン</t>
    </rPh>
    <phoneticPr fontId="11"/>
  </si>
  <si>
    <t>横浜市</t>
    <rPh sb="0" eb="3">
      <t>ヨコハマシ</t>
    </rPh>
    <phoneticPr fontId="5"/>
  </si>
  <si>
    <t>地域密着型介護老人福祉施設</t>
  </si>
  <si>
    <t>奈良県</t>
  </si>
  <si>
    <t>富良野市</t>
  </si>
  <si>
    <t>川崎市</t>
    <rPh sb="0" eb="3">
      <t>カワサキシ</t>
    </rPh>
    <phoneticPr fontId="5"/>
  </si>
  <si>
    <t>短期入所生活介護</t>
    <phoneticPr fontId="11"/>
  </si>
  <si>
    <t>介護予防短期入所生活介護</t>
    <rPh sb="0" eb="2">
      <t>カイゴ</t>
    </rPh>
    <rPh sb="2" eb="4">
      <t>ヨボウ</t>
    </rPh>
    <rPh sb="4" eb="6">
      <t>タンキ</t>
    </rPh>
    <rPh sb="6" eb="8">
      <t>ニュウショ</t>
    </rPh>
    <rPh sb="8" eb="10">
      <t>セイカツ</t>
    </rPh>
    <rPh sb="10" eb="12">
      <t>カイゴ</t>
    </rPh>
    <phoneticPr fontId="108"/>
  </si>
  <si>
    <t>和歌山県</t>
  </si>
  <si>
    <t>登別市</t>
  </si>
  <si>
    <t>大阪府</t>
    <rPh sb="0" eb="3">
      <t>オオサカフ</t>
    </rPh>
    <phoneticPr fontId="11"/>
  </si>
  <si>
    <t>大阪市</t>
    <rPh sb="0" eb="3">
      <t>オオサカシ</t>
    </rPh>
    <phoneticPr fontId="5"/>
  </si>
  <si>
    <t>介護予防短期入所生活介護</t>
    <phoneticPr fontId="11"/>
  </si>
  <si>
    <t>介護老人保健施設サービス</t>
    <rPh sb="0" eb="2">
      <t>カイゴ</t>
    </rPh>
    <rPh sb="2" eb="4">
      <t>ロウジン</t>
    </rPh>
    <rPh sb="4" eb="6">
      <t>ホケン</t>
    </rPh>
    <rPh sb="6" eb="8">
      <t>シセツ</t>
    </rPh>
    <phoneticPr fontId="108"/>
  </si>
  <si>
    <t>52</t>
    <phoneticPr fontId="108"/>
  </si>
  <si>
    <t>鳥取県</t>
  </si>
  <si>
    <t>恵庭市</t>
  </si>
  <si>
    <t>3級地</t>
    <rPh sb="1" eb="3">
      <t>キュウチ</t>
    </rPh>
    <phoneticPr fontId="63"/>
  </si>
  <si>
    <t>埼玉県</t>
    <rPh sb="0" eb="3">
      <t>サイタマケン</t>
    </rPh>
    <phoneticPr fontId="11"/>
  </si>
  <si>
    <t>さいたま市</t>
  </si>
  <si>
    <t>介護老人保健施設サービス</t>
    <phoneticPr fontId="11"/>
  </si>
  <si>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108"/>
  </si>
  <si>
    <t>島根県</t>
  </si>
  <si>
    <t>伊達市</t>
  </si>
  <si>
    <t>千葉県</t>
    <rPh sb="0" eb="3">
      <t>チバケン</t>
    </rPh>
    <phoneticPr fontId="11"/>
  </si>
  <si>
    <t>千葉市</t>
  </si>
  <si>
    <t>短期入所療養介護（介護老人保健施設）</t>
    <phoneticPr fontId="11"/>
  </si>
  <si>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108"/>
  </si>
  <si>
    <t>岡山県</t>
  </si>
  <si>
    <t>北広島市</t>
  </si>
  <si>
    <t>浦安市</t>
  </si>
  <si>
    <t>介護予防短期入所療養介護（介護老人保健施設）</t>
    <phoneticPr fontId="11"/>
  </si>
  <si>
    <t>広島県</t>
  </si>
  <si>
    <t>石狩市</t>
  </si>
  <si>
    <t>八王子市</t>
  </si>
  <si>
    <t>短期入所療養介護 （病院等（老健以外）)</t>
    <phoneticPr fontId="11"/>
  </si>
  <si>
    <t>介護予防短期入所療養介護 （病院等（老健以外）)</t>
    <rPh sb="0" eb="2">
      <t>カイゴ</t>
    </rPh>
    <rPh sb="2" eb="4">
      <t>ヨボウ</t>
    </rPh>
    <phoneticPr fontId="108"/>
  </si>
  <si>
    <t>山口県</t>
  </si>
  <si>
    <t>北斗市</t>
  </si>
  <si>
    <t>武蔵野市</t>
  </si>
  <si>
    <t>介護予防短期入所療養介護 （病院等（老健以外）)</t>
    <phoneticPr fontId="11"/>
  </si>
  <si>
    <t>介護医療院サービス</t>
    <rPh sb="0" eb="2">
      <t>カイゴ</t>
    </rPh>
    <rPh sb="2" eb="4">
      <t>イリョウ</t>
    </rPh>
    <rPh sb="4" eb="5">
      <t>イン</t>
    </rPh>
    <phoneticPr fontId="108"/>
  </si>
  <si>
    <t>55</t>
    <phoneticPr fontId="108"/>
  </si>
  <si>
    <t>徳島県</t>
  </si>
  <si>
    <t>当別町</t>
  </si>
  <si>
    <t>三鷹市</t>
  </si>
  <si>
    <t>介護医療院サービス</t>
    <phoneticPr fontId="11"/>
  </si>
  <si>
    <t>短期入所療養介護（介護医療院）</t>
    <phoneticPr fontId="108"/>
  </si>
  <si>
    <t>香川県</t>
  </si>
  <si>
    <t>新篠津村</t>
  </si>
  <si>
    <t>青梅市</t>
  </si>
  <si>
    <t>短期入所療養介護（介護医療院）</t>
    <phoneticPr fontId="11"/>
  </si>
  <si>
    <t>介護予防短期入所療養介護（介護医療院）</t>
    <phoneticPr fontId="108"/>
  </si>
  <si>
    <t>愛媛県</t>
  </si>
  <si>
    <t>松前町</t>
  </si>
  <si>
    <t>府中市</t>
    <phoneticPr fontId="11"/>
  </si>
  <si>
    <t>介護予防短期入所療養介護（介護医療院）</t>
    <phoneticPr fontId="11"/>
  </si>
  <si>
    <t>訪問型サービス（独自）</t>
    <rPh sb="0" eb="2">
      <t>ホウモン</t>
    </rPh>
    <rPh sb="2" eb="3">
      <t>ガタ</t>
    </rPh>
    <rPh sb="8" eb="10">
      <t>ドクジ</t>
    </rPh>
    <phoneticPr fontId="108"/>
  </si>
  <si>
    <t>A2</t>
    <phoneticPr fontId="108"/>
  </si>
  <si>
    <t>高知県</t>
  </si>
  <si>
    <t>福島町</t>
  </si>
  <si>
    <t>小金井市</t>
  </si>
  <si>
    <t>訪問型サービス（独自／定率）</t>
    <rPh sb="0" eb="2">
      <t>ホウモン</t>
    </rPh>
    <rPh sb="2" eb="3">
      <t>ガタ</t>
    </rPh>
    <rPh sb="8" eb="10">
      <t>ドクジ</t>
    </rPh>
    <rPh sb="11" eb="13">
      <t>テイリツ</t>
    </rPh>
    <phoneticPr fontId="108"/>
  </si>
  <si>
    <t>福岡県</t>
  </si>
  <si>
    <t>知内町</t>
  </si>
  <si>
    <t>小平市</t>
  </si>
  <si>
    <t>訪問型サービス（独自／定額）</t>
    <rPh sb="0" eb="2">
      <t>ホウモン</t>
    </rPh>
    <rPh sb="2" eb="3">
      <t>ガタ</t>
    </rPh>
    <rPh sb="8" eb="10">
      <t>ドクジ</t>
    </rPh>
    <rPh sb="11" eb="13">
      <t>テイガク</t>
    </rPh>
    <phoneticPr fontId="108"/>
  </si>
  <si>
    <t>佐賀県</t>
  </si>
  <si>
    <t>木古内町</t>
  </si>
  <si>
    <t>日野市</t>
  </si>
  <si>
    <t>通所型サービス（独自）</t>
    <rPh sb="0" eb="2">
      <t>ツウショ</t>
    </rPh>
    <rPh sb="2" eb="3">
      <t>ガタ</t>
    </rPh>
    <rPh sb="8" eb="10">
      <t>ドクジ</t>
    </rPh>
    <phoneticPr fontId="108"/>
  </si>
  <si>
    <t>A6</t>
    <phoneticPr fontId="108"/>
  </si>
  <si>
    <t>長崎県</t>
  </si>
  <si>
    <t>七飯町</t>
  </si>
  <si>
    <t>東村山市</t>
    <rPh sb="0" eb="4">
      <t>ヒガシムラヤマシ</t>
    </rPh>
    <phoneticPr fontId="5"/>
  </si>
  <si>
    <t>通所型サービス（独自／定率）</t>
    <rPh sb="0" eb="2">
      <t>ツウショ</t>
    </rPh>
    <rPh sb="2" eb="3">
      <t>ガタ</t>
    </rPh>
    <rPh sb="8" eb="10">
      <t>ドクジ</t>
    </rPh>
    <rPh sb="11" eb="13">
      <t>テイリツ</t>
    </rPh>
    <phoneticPr fontId="108"/>
  </si>
  <si>
    <t>熊本県</t>
  </si>
  <si>
    <t>鹿部町</t>
  </si>
  <si>
    <t>国分寺市</t>
  </si>
  <si>
    <t>通所型サービス（独自／定額）</t>
    <rPh sb="0" eb="2">
      <t>ツウショ</t>
    </rPh>
    <rPh sb="2" eb="3">
      <t>ガタ</t>
    </rPh>
    <rPh sb="8" eb="10">
      <t>ドクジ</t>
    </rPh>
    <rPh sb="11" eb="13">
      <t>テイガク</t>
    </rPh>
    <phoneticPr fontId="108"/>
  </si>
  <si>
    <t>大分県</t>
  </si>
  <si>
    <t>森町</t>
  </si>
  <si>
    <t>国立市</t>
  </si>
  <si>
    <t>宮崎県</t>
  </si>
  <si>
    <t>八雲町</t>
  </si>
  <si>
    <t>清瀬市</t>
    <rPh sb="0" eb="3">
      <t>キヨセシ</t>
    </rPh>
    <phoneticPr fontId="5"/>
  </si>
  <si>
    <t>鹿児島県</t>
  </si>
  <si>
    <t>長万部町</t>
  </si>
  <si>
    <t>東久留米市</t>
  </si>
  <si>
    <t>沖縄県</t>
  </si>
  <si>
    <t>江差町</t>
  </si>
  <si>
    <t>稲城市</t>
  </si>
  <si>
    <t>上ノ国町</t>
  </si>
  <si>
    <t>西東京市</t>
  </si>
  <si>
    <t>厚沢部町</t>
  </si>
  <si>
    <t>鎌倉市</t>
  </si>
  <si>
    <t>乙部町</t>
  </si>
  <si>
    <t>厚木市</t>
  </si>
  <si>
    <t>奥尻町</t>
  </si>
  <si>
    <t>愛知県</t>
    <rPh sb="0" eb="3">
      <t>アイチケン</t>
    </rPh>
    <phoneticPr fontId="11"/>
  </si>
  <si>
    <t>名古屋市</t>
  </si>
  <si>
    <t>今金町</t>
  </si>
  <si>
    <t>刈谷市</t>
  </si>
  <si>
    <t>せたな町</t>
  </si>
  <si>
    <t>豊田市</t>
  </si>
  <si>
    <t>島牧村</t>
  </si>
  <si>
    <t>守口市</t>
  </si>
  <si>
    <t>寿都町</t>
  </si>
  <si>
    <t>大東市</t>
  </si>
  <si>
    <t>黒松内町</t>
  </si>
  <si>
    <t>門真市</t>
  </si>
  <si>
    <t>蘭越町</t>
  </si>
  <si>
    <t>兵庫県</t>
    <rPh sb="0" eb="3">
      <t>ヒョウゴケン</t>
    </rPh>
    <phoneticPr fontId="11"/>
  </si>
  <si>
    <t>西宮市</t>
  </si>
  <si>
    <t>ニセコ町</t>
  </si>
  <si>
    <t>芦屋市</t>
  </si>
  <si>
    <t>真狩村</t>
  </si>
  <si>
    <t>宝塚市</t>
  </si>
  <si>
    <t>留寿都村</t>
  </si>
  <si>
    <t>4級地</t>
    <rPh sb="1" eb="3">
      <t>キュウチ</t>
    </rPh>
    <phoneticPr fontId="63"/>
  </si>
  <si>
    <t>牛久市</t>
  </si>
  <si>
    <t>喜茂別町</t>
  </si>
  <si>
    <t>朝霞市</t>
  </si>
  <si>
    <t>京極町</t>
  </si>
  <si>
    <t>志木市</t>
    <rPh sb="0" eb="3">
      <t>シキシ</t>
    </rPh>
    <phoneticPr fontId="5"/>
  </si>
  <si>
    <t>倶知安町</t>
  </si>
  <si>
    <t>和光市</t>
    <rPh sb="0" eb="3">
      <t>ワコウシ</t>
    </rPh>
    <phoneticPr fontId="5"/>
  </si>
  <si>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</si>
  <si>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</si>
  <si>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</si>
  <si>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</si>
  <si>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</si>
  <si>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</si>
  <si>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</si>
  <si>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</si>
  <si>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</si>
  <si>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</si>
  <si>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</si>
  <si>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</si>
  <si>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</si>
  <si>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</si>
  <si>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</si>
  <si>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</si>
  <si>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</si>
  <si>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</si>
  <si>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</si>
  <si>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</si>
  <si>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</si>
  <si>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</si>
  <si>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</si>
  <si>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5"/>
  </si>
  <si>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</si>
  <si>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</si>
  <si>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</si>
  <si>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</si>
  <si>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</si>
  <si>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</si>
  <si>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</si>
  <si>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</si>
  <si>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</si>
  <si>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</si>
  <si>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</si>
  <si>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</si>
  <si>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</si>
  <si>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</si>
  <si>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</si>
  <si>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</si>
  <si>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</si>
  <si>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63"/>
  </si>
  <si>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</si>
  <si>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</si>
  <si>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</si>
  <si>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</si>
  <si>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</si>
  <si>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</si>
  <si>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</si>
  <si>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</si>
  <si>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</si>
  <si>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</si>
  <si>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</si>
  <si>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</si>
  <si>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</si>
  <si>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</si>
  <si>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</si>
  <si>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</si>
  <si>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</si>
  <si>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</si>
  <si>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</si>
  <si>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</si>
  <si>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</si>
  <si>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</si>
  <si>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</si>
  <si>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</si>
  <si>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</si>
  <si>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</si>
  <si>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</si>
  <si>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</si>
  <si>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</si>
  <si>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</si>
  <si>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</si>
  <si>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</si>
  <si>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1"/>
  </si>
  <si>
    <t>八千代市</t>
  </si>
  <si>
    <t>下川町</t>
  </si>
  <si>
    <t>四街道市</t>
  </si>
  <si>
    <t>美深町</t>
  </si>
  <si>
    <t>袖ケ浦市</t>
  </si>
  <si>
    <t>音威子府村</t>
  </si>
  <si>
    <t>印西市</t>
  </si>
  <si>
    <t>中川町</t>
  </si>
  <si>
    <t>栄町</t>
  </si>
  <si>
    <t>幌加内町</t>
  </si>
  <si>
    <t>福生市</t>
    <rPh sb="0" eb="3">
      <t>フッサシ</t>
    </rPh>
    <phoneticPr fontId="5"/>
  </si>
  <si>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</si>
  <si>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</si>
  <si>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</si>
  <si>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</si>
  <si>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</si>
  <si>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</si>
  <si>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</si>
  <si>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</si>
  <si>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</si>
  <si>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</si>
  <si>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</si>
  <si>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</si>
  <si>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</si>
  <si>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</si>
  <si>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</si>
  <si>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</si>
  <si>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</si>
  <si>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</si>
  <si>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</si>
  <si>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</si>
  <si>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</si>
  <si>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</si>
  <si>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</si>
  <si>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</si>
  <si>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</si>
  <si>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63"/>
  </si>
  <si>
    <t>知立市</t>
  </si>
  <si>
    <t>利尻町</t>
  </si>
  <si>
    <t>豊明市</t>
  </si>
  <si>
    <t>利尻富士町</t>
  </si>
  <si>
    <t>みよし市</t>
    <rPh sb="3" eb="4">
      <t>シ</t>
    </rPh>
    <phoneticPr fontId="5"/>
  </si>
  <si>
    <t>幌延町</t>
  </si>
  <si>
    <t>大津市</t>
  </si>
  <si>
    <t>美幌町</t>
  </si>
  <si>
    <t>草津市</t>
  </si>
  <si>
    <t>津別町</t>
  </si>
  <si>
    <t>栗東市</t>
    <rPh sb="0" eb="3">
      <t>リットウシ</t>
    </rPh>
    <phoneticPr fontId="5"/>
  </si>
  <si>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</si>
  <si>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</si>
  <si>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</si>
  <si>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</si>
  <si>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</si>
  <si>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</si>
  <si>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</si>
  <si>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</si>
  <si>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</si>
  <si>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</si>
  <si>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</si>
  <si>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</si>
  <si>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</si>
  <si>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</si>
  <si>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</si>
  <si>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</si>
  <si>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</si>
  <si>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</si>
  <si>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</si>
  <si>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</si>
  <si>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</si>
  <si>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</si>
  <si>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</si>
  <si>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</si>
  <si>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</si>
  <si>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</si>
  <si>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</si>
  <si>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</si>
  <si>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</si>
  <si>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</si>
  <si>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</si>
  <si>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</si>
  <si>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</si>
  <si>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</si>
  <si>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</si>
  <si>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5"/>
  </si>
  <si>
    <t>安平町</t>
  </si>
  <si>
    <t>春日市</t>
    <rPh sb="0" eb="3">
      <t>カスガシ</t>
    </rPh>
    <phoneticPr fontId="5"/>
  </si>
  <si>
    <t>むかわ町</t>
  </si>
  <si>
    <t>6級地</t>
    <rPh sb="1" eb="3">
      <t>キュウチ</t>
    </rPh>
    <phoneticPr fontId="63"/>
  </si>
  <si>
    <t>仙台市</t>
  </si>
  <si>
    <t>日高町</t>
  </si>
  <si>
    <t>多賀城市</t>
    <rPh sb="0" eb="4">
      <t>タガジョウシ</t>
    </rPh>
    <phoneticPr fontId="5"/>
  </si>
  <si>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</si>
  <si>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</si>
  <si>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</si>
  <si>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</si>
  <si>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</si>
  <si>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</si>
  <si>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</si>
  <si>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</si>
  <si>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</si>
  <si>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</si>
  <si>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</si>
  <si>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</si>
  <si>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</si>
  <si>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</si>
  <si>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</si>
  <si>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</si>
  <si>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</si>
  <si>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</si>
  <si>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</si>
  <si>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5"/>
  </si>
  <si>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</si>
  <si>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</si>
  <si>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</si>
  <si>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</si>
  <si>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</si>
  <si>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</si>
  <si>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</si>
  <si>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</si>
  <si>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</si>
  <si>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</si>
  <si>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</si>
  <si>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</si>
  <si>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</si>
  <si>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</si>
  <si>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</si>
  <si>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</si>
  <si>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</si>
  <si>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</si>
  <si>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</si>
  <si>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</si>
  <si>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</si>
  <si>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</si>
  <si>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</si>
  <si>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</si>
  <si>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</si>
  <si>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</si>
  <si>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</si>
  <si>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</si>
  <si>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</si>
  <si>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</si>
  <si>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</si>
  <si>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</si>
  <si>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</si>
  <si>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</si>
  <si>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</si>
  <si>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</si>
  <si>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</si>
  <si>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</si>
  <si>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</si>
  <si>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</si>
  <si>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</si>
  <si>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5"/>
  </si>
  <si>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</si>
  <si>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</si>
  <si>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</si>
  <si>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</si>
  <si>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</si>
  <si>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</si>
  <si>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</si>
  <si>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</si>
  <si>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</si>
  <si>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</si>
  <si>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</si>
  <si>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</si>
  <si>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</si>
  <si>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</si>
  <si>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</si>
  <si>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</si>
  <si>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</si>
  <si>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</si>
  <si>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</si>
  <si>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</si>
  <si>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</si>
  <si>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</si>
  <si>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</si>
  <si>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</si>
  <si>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</si>
  <si>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</si>
  <si>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</si>
  <si>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</si>
  <si>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</si>
  <si>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</si>
  <si>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</si>
  <si>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</si>
  <si>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</si>
  <si>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5"/>
  </si>
  <si>
    <t>むつ市</t>
  </si>
  <si>
    <t>奥多摩町</t>
  </si>
  <si>
    <t>つがる市</t>
  </si>
  <si>
    <t>檜原村</t>
  </si>
  <si>
    <t>平川市</t>
  </si>
  <si>
    <t>秦野市</t>
  </si>
  <si>
    <t>平内町</t>
  </si>
  <si>
    <t>大磯町</t>
  </si>
  <si>
    <t>今別町</t>
  </si>
  <si>
    <t>二宮町</t>
  </si>
  <si>
    <t>蓬田村</t>
  </si>
  <si>
    <t>中井町</t>
    <rPh sb="0" eb="2">
      <t>ナカイ</t>
    </rPh>
    <phoneticPr fontId="5"/>
  </si>
  <si>
    <t>外ヶ浜町</t>
  </si>
  <si>
    <t>清川村</t>
  </si>
  <si>
    <t>鰺ヶ沢町</t>
  </si>
  <si>
    <t>岐阜市</t>
  </si>
  <si>
    <t>深浦町</t>
  </si>
  <si>
    <t>静岡市</t>
  </si>
  <si>
    <t>西目屋村</t>
  </si>
  <si>
    <t>岡崎市</t>
  </si>
  <si>
    <t>藤崎町</t>
  </si>
  <si>
    <t>一宮市</t>
  </si>
  <si>
    <t>大鰐町</t>
  </si>
  <si>
    <t>瀬戸市</t>
    <rPh sb="0" eb="3">
      <t>セトシ</t>
    </rPh>
    <phoneticPr fontId="5"/>
  </si>
  <si>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</si>
  <si>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</si>
  <si>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</si>
  <si>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</si>
  <si>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</si>
  <si>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</si>
  <si>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</si>
  <si>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</si>
  <si>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</si>
  <si>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</si>
  <si>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</si>
  <si>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</si>
  <si>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</si>
  <si>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</si>
  <si>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</si>
  <si>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</si>
  <si>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</si>
  <si>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</si>
  <si>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</si>
  <si>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</si>
  <si>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</si>
  <si>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</si>
  <si>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</si>
  <si>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</si>
  <si>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</si>
  <si>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5"/>
  </si>
  <si>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</si>
  <si>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</si>
  <si>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</si>
  <si>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</si>
  <si>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</si>
  <si>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</si>
  <si>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</si>
  <si>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</si>
  <si>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</si>
  <si>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</si>
  <si>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</si>
  <si>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</si>
  <si>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</si>
  <si>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</si>
  <si>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</si>
  <si>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5"/>
  </si>
  <si>
    <t>盛岡市</t>
  </si>
  <si>
    <t>飛島村</t>
    <rPh sb="0" eb="3">
      <t>トビシマムラ</t>
    </rPh>
    <phoneticPr fontId="5"/>
  </si>
  <si>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</si>
  <si>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</si>
  <si>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</si>
  <si>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</si>
  <si>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</si>
  <si>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</si>
  <si>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</si>
  <si>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</si>
  <si>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</si>
  <si>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</si>
  <si>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</si>
  <si>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</si>
  <si>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</si>
  <si>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</si>
  <si>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</si>
  <si>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</si>
  <si>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</si>
  <si>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</si>
  <si>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</si>
  <si>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</si>
  <si>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</si>
  <si>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</si>
  <si>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</si>
  <si>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</si>
  <si>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</si>
  <si>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</si>
  <si>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</si>
  <si>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</si>
  <si>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</si>
  <si>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</si>
  <si>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</si>
  <si>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</si>
  <si>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</si>
  <si>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</si>
  <si>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</si>
  <si>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</si>
  <si>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</si>
  <si>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</si>
  <si>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</si>
  <si>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</si>
  <si>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</si>
  <si>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</si>
  <si>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</si>
  <si>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</si>
  <si>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</si>
  <si>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</si>
  <si>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</si>
  <si>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</si>
  <si>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</si>
  <si>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</si>
  <si>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</si>
  <si>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</si>
  <si>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</si>
  <si>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</si>
  <si>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</si>
  <si>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</si>
  <si>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</si>
  <si>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</si>
  <si>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</si>
  <si>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</si>
  <si>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</si>
  <si>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</si>
  <si>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</si>
  <si>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</si>
  <si>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</si>
  <si>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</si>
  <si>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</si>
  <si>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</si>
  <si>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</si>
  <si>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</si>
  <si>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</si>
  <si>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</si>
  <si>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</si>
  <si>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</si>
  <si>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1"/>
  </si>
  <si>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</si>
  <si>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</si>
  <si>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</si>
  <si>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</si>
  <si>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</si>
  <si>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</si>
  <si>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</si>
  <si>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</si>
  <si>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</si>
  <si>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</si>
  <si>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</si>
  <si>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</si>
  <si>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</si>
  <si>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</si>
  <si>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</si>
  <si>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</si>
  <si>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</si>
  <si>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</si>
  <si>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</si>
  <si>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</si>
  <si>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</si>
  <si>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</si>
  <si>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</si>
  <si>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</si>
  <si>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</si>
  <si>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</si>
  <si>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</si>
  <si>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5"/>
  </si>
  <si>
    <t>丸森町</t>
  </si>
  <si>
    <t>粕屋町</t>
  </si>
  <si>
    <t>亘理町</t>
  </si>
  <si>
    <t>7級地</t>
    <rPh sb="1" eb="3">
      <t>キュウチ</t>
    </rPh>
    <phoneticPr fontId="63"/>
  </si>
  <si>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</si>
  <si>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</si>
  <si>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</si>
  <si>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</si>
  <si>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</si>
  <si>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</si>
  <si>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</si>
  <si>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</si>
  <si>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</si>
  <si>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</si>
  <si>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</si>
  <si>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</si>
  <si>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</si>
  <si>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</si>
  <si>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</si>
  <si>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</si>
  <si>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</si>
  <si>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</si>
  <si>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</si>
  <si>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</si>
  <si>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</si>
  <si>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</si>
  <si>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</si>
  <si>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</si>
  <si>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</si>
  <si>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</si>
  <si>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</si>
  <si>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</si>
  <si>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</si>
  <si>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</si>
  <si>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</si>
  <si>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</si>
  <si>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</si>
  <si>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</si>
  <si>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</si>
  <si>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</si>
  <si>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</si>
  <si>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</si>
  <si>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</si>
  <si>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</si>
  <si>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</si>
  <si>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</si>
  <si>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</si>
  <si>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</si>
  <si>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</si>
  <si>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</si>
  <si>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</si>
  <si>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</si>
  <si>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</si>
  <si>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</si>
  <si>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</si>
  <si>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</si>
  <si>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</si>
  <si>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</si>
  <si>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</si>
  <si>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</si>
  <si>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</si>
  <si>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</si>
  <si>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</si>
  <si>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5"/>
  </si>
  <si>
    <t>八峰町</t>
  </si>
  <si>
    <t>吉岡町</t>
    <rPh sb="0" eb="3">
      <t>ヨシオカチョウ</t>
    </rPh>
    <phoneticPr fontId="5"/>
  </si>
  <si>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</si>
  <si>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</si>
  <si>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</si>
  <si>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</si>
  <si>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</si>
  <si>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</si>
  <si>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</si>
  <si>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</si>
  <si>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</si>
  <si>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</si>
  <si>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</si>
  <si>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</si>
  <si>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</si>
  <si>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</si>
  <si>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</si>
  <si>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</si>
  <si>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</si>
  <si>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</si>
  <si>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</si>
  <si>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</si>
  <si>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</si>
  <si>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</si>
  <si>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</si>
  <si>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</si>
  <si>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</si>
  <si>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</si>
  <si>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</si>
  <si>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</si>
  <si>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</si>
  <si>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</si>
  <si>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</si>
  <si>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5"/>
  </si>
  <si>
    <t>天童市</t>
  </si>
  <si>
    <t>山武市</t>
  </si>
  <si>
    <t>東根市</t>
  </si>
  <si>
    <t>大網白里市</t>
    <rPh sb="4" eb="5">
      <t>シ</t>
    </rPh>
    <phoneticPr fontId="5"/>
  </si>
  <si>
    <t>尾花沢市</t>
  </si>
  <si>
    <t>長柄町</t>
  </si>
  <si>
    <t>南陽市</t>
  </si>
  <si>
    <t>長南町</t>
  </si>
  <si>
    <t>山辺町</t>
  </si>
  <si>
    <t>南足柄市</t>
    <rPh sb="0" eb="3">
      <t>ミナミアシガラ</t>
    </rPh>
    <rPh sb="3" eb="4">
      <t>シ</t>
    </rPh>
    <phoneticPr fontId="5"/>
  </si>
  <si>
    <t>中山町</t>
  </si>
  <si>
    <t>山北町</t>
    <rPh sb="0" eb="3">
      <t>ヤマキタマチ</t>
    </rPh>
    <phoneticPr fontId="5"/>
  </si>
  <si>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</si>
  <si>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</si>
  <si>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</si>
  <si>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</si>
  <si>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</si>
  <si>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</si>
  <si>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</si>
  <si>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</si>
  <si>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</si>
  <si>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</si>
  <si>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</si>
  <si>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</si>
  <si>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</si>
  <si>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</si>
  <si>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</si>
  <si>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5"/>
  </si>
  <si>
    <t>真室川町</t>
  </si>
  <si>
    <t>南部町</t>
    <rPh sb="0" eb="3">
      <t>ナンブチョウ</t>
    </rPh>
    <phoneticPr fontId="5"/>
  </si>
  <si>
    <t>大蔵村</t>
  </si>
  <si>
    <t>長野市</t>
  </si>
  <si>
    <t>鮭川村</t>
  </si>
  <si>
    <t>松本市</t>
  </si>
  <si>
    <t>戸沢村</t>
  </si>
  <si>
    <t>塩尻市</t>
  </si>
  <si>
    <t>高畠町</t>
  </si>
  <si>
    <t>大垣市</t>
  </si>
  <si>
    <t>川西町</t>
  </si>
  <si>
    <t>多治見市</t>
  </si>
  <si>
    <t>小国町</t>
  </si>
  <si>
    <t>美濃加茂市</t>
    <rPh sb="0" eb="5">
      <t>ミノカモシ</t>
    </rPh>
    <phoneticPr fontId="5"/>
  </si>
  <si>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</si>
  <si>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</si>
  <si>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</si>
  <si>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</si>
  <si>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</si>
  <si>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</si>
  <si>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</si>
  <si>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</si>
  <si>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</si>
  <si>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</si>
  <si>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</si>
  <si>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</si>
  <si>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</si>
  <si>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</si>
  <si>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</si>
  <si>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</si>
  <si>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</si>
  <si>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</si>
  <si>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</si>
  <si>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</si>
  <si>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</si>
  <si>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</si>
  <si>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</si>
  <si>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</si>
  <si>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</si>
  <si>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</si>
  <si>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</si>
  <si>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</si>
  <si>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</si>
  <si>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</si>
  <si>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</si>
  <si>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</si>
  <si>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1"/>
  </si>
  <si>
    <t>本宮市</t>
  </si>
  <si>
    <t>長泉町</t>
  </si>
  <si>
    <t>桑折町</t>
  </si>
  <si>
    <t>小山町</t>
  </si>
  <si>
    <t>国見町</t>
  </si>
  <si>
    <t>川根本町</t>
  </si>
  <si>
    <t>川俣町</t>
  </si>
  <si>
    <t>森町</t>
    <phoneticPr fontId="11"/>
  </si>
  <si>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</si>
  <si>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</si>
  <si>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</si>
  <si>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</si>
  <si>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</si>
  <si>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</si>
  <si>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</si>
  <si>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</si>
  <si>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</si>
  <si>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</si>
  <si>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</si>
  <si>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</si>
  <si>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</si>
  <si>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</si>
  <si>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</si>
  <si>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</si>
  <si>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</si>
  <si>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</si>
  <si>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</si>
  <si>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</si>
  <si>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</si>
  <si>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</si>
  <si>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</si>
  <si>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</si>
  <si>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</si>
  <si>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</si>
  <si>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</si>
  <si>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</si>
  <si>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</si>
  <si>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</si>
  <si>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</si>
  <si>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</si>
  <si>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5"/>
  </si>
  <si>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</si>
  <si>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</si>
  <si>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</si>
  <si>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</si>
  <si>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</si>
  <si>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</si>
  <si>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</si>
  <si>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</si>
  <si>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</si>
  <si>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</si>
  <si>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</si>
  <si>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</si>
  <si>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</si>
  <si>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</si>
  <si>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</si>
  <si>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</si>
  <si>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</si>
  <si>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</si>
  <si>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</si>
  <si>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</si>
  <si>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</si>
  <si>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1"/>
  </si>
  <si>
    <t>平田村</t>
  </si>
  <si>
    <t>川越町</t>
  </si>
  <si>
    <t>浅川町</t>
  </si>
  <si>
    <t>長浜市</t>
  </si>
  <si>
    <t>古殿町</t>
  </si>
  <si>
    <t>近江八幡市</t>
    <rPh sb="0" eb="5">
      <t>オウミハチマンシ</t>
    </rPh>
    <phoneticPr fontId="5"/>
  </si>
  <si>
    <t>三春町</t>
  </si>
  <si>
    <t>野洲市</t>
  </si>
  <si>
    <t>小野町</t>
  </si>
  <si>
    <t>湖南市</t>
  </si>
  <si>
    <t>広野町</t>
  </si>
  <si>
    <t>高島市</t>
    <rPh sb="0" eb="3">
      <t>タカシマシ</t>
    </rPh>
    <phoneticPr fontId="5"/>
  </si>
  <si>
    <t>楢葉町</t>
  </si>
  <si>
    <t>東近江市</t>
  </si>
  <si>
    <t>富岡町</t>
  </si>
  <si>
    <t>日野町</t>
    <rPh sb="0" eb="3">
      <t>ヒノマチ</t>
    </rPh>
    <phoneticPr fontId="5"/>
  </si>
  <si>
    <t>川内村</t>
  </si>
  <si>
    <t>竜王町</t>
    <rPh sb="0" eb="3">
      <t>リュウオウチョウ</t>
    </rPh>
    <phoneticPr fontId="5"/>
  </si>
  <si>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</si>
  <si>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</si>
  <si>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</si>
  <si>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</si>
  <si>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</si>
  <si>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</si>
  <si>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</si>
  <si>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</si>
  <si>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</si>
  <si>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</si>
  <si>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</si>
  <si>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</si>
  <si>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</si>
  <si>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</si>
  <si>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</si>
  <si>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</si>
  <si>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</si>
  <si>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</si>
  <si>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</si>
  <si>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</si>
  <si>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</si>
  <si>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</si>
  <si>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</si>
  <si>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</si>
  <si>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</si>
  <si>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</si>
  <si>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</si>
  <si>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</si>
  <si>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</si>
  <si>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</si>
  <si>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1"/>
  </si>
  <si>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</si>
  <si>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</si>
  <si>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</si>
  <si>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</si>
  <si>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</si>
  <si>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</si>
  <si>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</si>
  <si>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</si>
  <si>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</si>
  <si>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</si>
  <si>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</si>
  <si>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</si>
  <si>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</si>
  <si>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</si>
  <si>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</si>
  <si>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</si>
  <si>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</si>
  <si>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</si>
  <si>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5"/>
  </si>
  <si>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</si>
  <si>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</si>
  <si>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</si>
  <si>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</si>
  <si>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</si>
  <si>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</si>
  <si>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</si>
  <si>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</si>
  <si>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</si>
  <si>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</si>
  <si>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</si>
  <si>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</si>
  <si>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</si>
  <si>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</si>
  <si>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</si>
  <si>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</si>
  <si>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</si>
  <si>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63"/>
  </si>
  <si>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</si>
  <si>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</si>
  <si>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</si>
  <si>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</si>
  <si>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</si>
  <si>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</si>
  <si>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</si>
  <si>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</si>
  <si>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</si>
  <si>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</si>
  <si>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</si>
  <si>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</si>
  <si>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</si>
  <si>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</si>
  <si>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</si>
  <si>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</si>
  <si>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</si>
  <si>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</si>
  <si>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</si>
  <si>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</si>
  <si>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</si>
  <si>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</si>
  <si>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</si>
  <si>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</si>
  <si>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</si>
  <si>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</si>
  <si>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</si>
  <si>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</si>
  <si>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</si>
  <si>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</si>
  <si>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</si>
  <si>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</si>
  <si>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</si>
  <si>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</si>
  <si>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</si>
  <si>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</si>
  <si>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</si>
  <si>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</si>
  <si>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</si>
  <si>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</si>
  <si>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</si>
  <si>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</si>
  <si>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</si>
  <si>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</si>
  <si>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</si>
  <si>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</si>
  <si>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</si>
  <si>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</si>
  <si>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</si>
  <si>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</si>
  <si>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</si>
  <si>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</si>
  <si>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</si>
  <si>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</si>
  <si>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</si>
  <si>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</si>
  <si>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</si>
  <si>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</si>
  <si>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</si>
  <si>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</si>
  <si>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</si>
  <si>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</si>
  <si>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</si>
  <si>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</si>
  <si>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</si>
  <si>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</si>
  <si>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</si>
  <si>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</si>
  <si>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</si>
  <si>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</si>
  <si>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</si>
  <si>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</si>
  <si>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</si>
  <si>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</si>
  <si>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</si>
  <si>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</si>
  <si>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</si>
  <si>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</si>
  <si>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</si>
  <si>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</si>
  <si>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</si>
  <si>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</si>
  <si>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</si>
  <si>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</si>
  <si>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</si>
  <si>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</si>
  <si>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</si>
  <si>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</si>
  <si>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</si>
  <si>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</si>
  <si>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</si>
  <si>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</si>
  <si>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</si>
  <si>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</si>
  <si>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</si>
  <si>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</si>
  <si>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</si>
  <si>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</si>
  <si>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</si>
  <si>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</si>
  <si>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</si>
  <si>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</si>
  <si>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</si>
  <si>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</si>
  <si>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</si>
  <si>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</si>
  <si>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</si>
  <si>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</si>
  <si>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</si>
  <si>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</si>
  <si>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</si>
  <si>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</si>
  <si>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</si>
  <si>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</si>
  <si>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</si>
  <si>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</si>
  <si>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</si>
  <si>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</si>
  <si>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</si>
  <si>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</si>
  <si>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</si>
  <si>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</si>
  <si>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</si>
  <si>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</si>
  <si>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</si>
  <si>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</si>
  <si>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</si>
  <si>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</si>
  <si>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</si>
  <si>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</si>
  <si>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</si>
  <si>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</si>
  <si>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</si>
  <si>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</si>
  <si>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</si>
  <si>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</si>
  <si>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</si>
  <si>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</si>
  <si>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</si>
  <si>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</si>
  <si>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</si>
  <si>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</si>
  <si>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</si>
  <si>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</si>
  <si>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</si>
  <si>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</si>
  <si>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</si>
  <si>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</si>
  <si>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</si>
  <si>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</si>
  <si>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</si>
  <si>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</si>
  <si>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</si>
  <si>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</si>
  <si>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</si>
  <si>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</si>
  <si>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</si>
  <si>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</si>
  <si>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</si>
  <si>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</si>
  <si>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</si>
  <si>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</si>
  <si>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</si>
  <si>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</si>
  <si>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</si>
  <si>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</si>
  <si>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</si>
  <si>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</si>
  <si>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</si>
  <si>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</si>
  <si>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</si>
  <si>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</si>
  <si>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</si>
  <si>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</si>
  <si>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</si>
  <si>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</si>
  <si>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</si>
  <si>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</si>
  <si>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</si>
  <si>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</si>
  <si>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</si>
  <si>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</si>
  <si>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</si>
  <si>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</si>
  <si>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</si>
  <si>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</si>
  <si>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</si>
  <si>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</si>
  <si>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</si>
  <si>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</si>
  <si>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</si>
  <si>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</si>
  <si>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</si>
  <si>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</si>
  <si>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</si>
  <si>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</si>
  <si>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</si>
  <si>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</si>
  <si>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</si>
  <si>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</si>
  <si>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</si>
  <si>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</si>
  <si>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</si>
  <si>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</si>
  <si>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</si>
  <si>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</si>
  <si>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</si>
  <si>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</si>
  <si>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</si>
  <si>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</si>
  <si>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</si>
  <si>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</si>
  <si>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</si>
  <si>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</si>
  <si>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</si>
  <si>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</si>
  <si>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</si>
  <si>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</si>
  <si>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</si>
  <si>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</si>
  <si>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</si>
  <si>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</si>
  <si>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</si>
  <si>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</si>
  <si>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</si>
  <si>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</si>
  <si>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</si>
  <si>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</si>
  <si>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</si>
  <si>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</si>
  <si>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</si>
  <si>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</si>
  <si>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</si>
  <si>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</si>
  <si>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</si>
  <si>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</si>
  <si>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</si>
  <si>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</si>
  <si>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</si>
  <si>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</si>
  <si>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</si>
  <si>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</si>
  <si>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</si>
  <si>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</si>
  <si>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</si>
  <si>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</si>
  <si>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</si>
  <si>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</si>
  <si>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</si>
  <si>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</si>
  <si>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</si>
  <si>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</si>
  <si>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</si>
  <si>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</si>
  <si>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</si>
  <si>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</si>
  <si>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</si>
  <si>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</si>
  <si>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</si>
  <si>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</si>
  <si>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</si>
  <si>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</si>
  <si>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</si>
  <si>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</si>
  <si>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</si>
  <si>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</si>
  <si>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</si>
  <si>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</si>
  <si>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</si>
  <si>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</si>
  <si>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</si>
  <si>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</si>
  <si>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</si>
  <si>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</si>
  <si>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</si>
  <si>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</si>
  <si>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</si>
  <si>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</si>
  <si>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</si>
  <si>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</si>
  <si>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</si>
  <si>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</si>
  <si>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</si>
  <si>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</si>
  <si>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</si>
  <si>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</si>
  <si>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</si>
  <si>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</si>
  <si>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</si>
  <si>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</si>
  <si>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</si>
  <si>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</si>
  <si>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</si>
  <si>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</si>
  <si>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</si>
  <si>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</si>
  <si>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</si>
  <si>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</si>
  <si>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</si>
  <si>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</si>
  <si>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</si>
  <si>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</si>
  <si>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</si>
  <si>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</si>
  <si>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</si>
  <si>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</si>
  <si>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</si>
  <si>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</si>
  <si>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</si>
  <si>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</si>
  <si>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</si>
  <si>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</si>
  <si>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</si>
  <si>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</si>
  <si>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</si>
  <si>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</si>
  <si>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</si>
  <si>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</si>
  <si>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</si>
  <si>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</si>
  <si>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</si>
  <si>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</si>
  <si>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</si>
  <si>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</si>
  <si>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</si>
  <si>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</si>
  <si>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</si>
  <si>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</si>
  <si>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</si>
  <si>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</si>
  <si>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</si>
  <si>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</si>
  <si>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</si>
  <si>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</si>
  <si>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</si>
  <si>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</si>
  <si>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</si>
  <si>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</si>
  <si>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</si>
  <si>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</si>
  <si>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</si>
  <si>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</si>
  <si>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</si>
  <si>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</si>
  <si>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</si>
  <si>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</si>
  <si>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</si>
  <si>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</si>
  <si>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</si>
  <si>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</si>
  <si>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</si>
  <si>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</si>
  <si>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</si>
  <si>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</si>
  <si>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</si>
  <si>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</si>
  <si>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</si>
  <si>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</si>
  <si>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</si>
  <si>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</si>
  <si>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</si>
  <si>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</si>
  <si>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</si>
  <si>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</si>
  <si>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</si>
  <si>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</si>
  <si>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</si>
  <si>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</si>
  <si>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</si>
  <si>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</si>
  <si>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</si>
  <si>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</si>
  <si>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</si>
  <si>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</si>
  <si>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</si>
  <si>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</si>
  <si>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</si>
  <si>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</si>
  <si>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</si>
  <si>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</si>
  <si>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</si>
  <si>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</si>
  <si>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</si>
  <si>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</si>
  <si>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</si>
  <si>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</si>
  <si>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</si>
  <si>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</si>
  <si>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</si>
  <si>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</si>
  <si>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</si>
  <si>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</si>
  <si>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</si>
  <si>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</si>
  <si>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</si>
  <si>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</si>
  <si>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</si>
  <si>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</si>
  <si>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</si>
  <si>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</si>
  <si>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</si>
  <si>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</si>
  <si>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</si>
  <si>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</si>
  <si>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</si>
  <si>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</si>
  <si>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</si>
  <si>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</si>
  <si>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</si>
  <si>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</si>
  <si>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</si>
  <si>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</si>
  <si>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</si>
  <si>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</si>
  <si>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</si>
  <si>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</si>
  <si>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</si>
  <si>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</si>
  <si>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</si>
  <si>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</si>
  <si>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</si>
  <si>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</si>
  <si>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</si>
  <si>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</si>
  <si>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</si>
  <si>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</si>
  <si>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</si>
  <si>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</si>
  <si>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</si>
  <si>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</si>
  <si>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</si>
  <si>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</si>
  <si>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</si>
  <si>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</si>
  <si>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</si>
  <si>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</si>
  <si>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</si>
  <si>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</si>
  <si>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</si>
  <si>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</si>
  <si>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</si>
  <si>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</si>
  <si>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</si>
  <si>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</si>
  <si>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</si>
  <si>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</si>
  <si>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</si>
  <si>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</si>
  <si>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</si>
  <si>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</si>
  <si>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</si>
  <si>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</si>
  <si>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</si>
  <si>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</si>
  <si>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</si>
  <si>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</si>
  <si>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</si>
  <si>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</si>
  <si>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</si>
  <si>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</si>
  <si>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</si>
  <si>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</si>
  <si>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</si>
  <si>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</si>
  <si>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</si>
  <si>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</si>
  <si>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</si>
  <si>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</si>
  <si>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</si>
  <si>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</si>
  <si>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</si>
  <si>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</si>
  <si>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</si>
  <si>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</si>
  <si>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</si>
  <si>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</si>
  <si>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</si>
  <si>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</si>
  <si>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</si>
  <si>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</si>
  <si>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</si>
  <si>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</si>
  <si>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</si>
  <si>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</si>
  <si>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</si>
  <si>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</si>
  <si>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</si>
  <si>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</si>
  <si>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</si>
  <si>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</si>
  <si>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</si>
  <si>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</si>
  <si>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</si>
  <si>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</si>
  <si>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</si>
  <si>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</si>
  <si>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</si>
  <si>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</si>
  <si>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</si>
  <si>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</si>
  <si>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</si>
  <si>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</si>
  <si>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</si>
  <si>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</si>
  <si>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</si>
  <si>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</si>
  <si>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</si>
  <si>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</si>
  <si>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</si>
  <si>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</si>
  <si>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</si>
  <si>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</si>
  <si>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</si>
  <si>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</si>
  <si>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</si>
  <si>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</si>
  <si>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</si>
  <si>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</si>
  <si>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</si>
  <si>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</si>
  <si>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</si>
  <si>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</si>
  <si>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</si>
  <si>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</si>
  <si>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</si>
  <si>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</si>
  <si>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</si>
  <si>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</si>
  <si>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</si>
  <si>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</si>
  <si>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</si>
  <si>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</si>
  <si>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</si>
  <si>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</si>
  <si>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</si>
  <si>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</si>
  <si>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</si>
  <si>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</si>
  <si>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</si>
  <si>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</si>
  <si>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</si>
  <si>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</si>
  <si>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</si>
  <si>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</si>
  <si>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</si>
  <si>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</si>
  <si>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</si>
  <si>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</si>
  <si>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</si>
  <si>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</si>
  <si>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</si>
  <si>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</si>
  <si>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</si>
  <si>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</si>
  <si>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</si>
  <si>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</si>
  <si>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</si>
  <si>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</si>
  <si>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</si>
  <si>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</si>
  <si>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</si>
  <si>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</si>
  <si>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</si>
  <si>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</si>
  <si>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</si>
  <si>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</si>
  <si>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</si>
  <si>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</si>
  <si>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</si>
  <si>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</si>
  <si>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</si>
  <si>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</si>
  <si>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</si>
  <si>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</si>
  <si>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</si>
  <si>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</si>
  <si>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</si>
  <si>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</si>
  <si>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</si>
  <si>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</si>
  <si>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</si>
  <si>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</si>
  <si>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</si>
  <si>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</si>
  <si>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</si>
  <si>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</si>
  <si>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</si>
  <si>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</si>
  <si>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</si>
  <si>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</si>
  <si>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</si>
  <si>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</si>
  <si>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</si>
  <si>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</si>
  <si>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</si>
  <si>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</si>
  <si>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</si>
  <si>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</si>
  <si>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</si>
  <si>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</si>
  <si>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</si>
  <si>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</si>
  <si>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</si>
  <si>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</si>
  <si>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</si>
  <si>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</si>
  <si>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</si>
  <si>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</si>
  <si>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</si>
  <si>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</si>
  <si>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</si>
  <si>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</si>
  <si>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</si>
  <si>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</si>
  <si>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</si>
  <si>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</si>
  <si>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</si>
  <si>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</si>
  <si>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</si>
  <si>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</si>
  <si>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</si>
  <si>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</si>
  <si>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</si>
  <si>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</si>
  <si>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</si>
  <si>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</si>
  <si>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</si>
  <si>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</si>
  <si>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</si>
  <si>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</si>
  <si>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</si>
  <si>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</si>
  <si>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</si>
  <si>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</si>
  <si>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</si>
  <si>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</si>
  <si>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</si>
  <si>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</si>
  <si>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</si>
  <si>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</si>
  <si>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</si>
  <si>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</si>
  <si>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</si>
  <si>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</si>
  <si>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</si>
  <si>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</si>
  <si>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</si>
  <si>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</si>
  <si>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</si>
  <si>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</si>
  <si>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</si>
  <si>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</si>
  <si>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</si>
  <si>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</si>
  <si>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</si>
  <si>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</si>
  <si>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</si>
  <si>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</si>
  <si>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</si>
  <si>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</si>
  <si>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</si>
  <si>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</si>
  <si>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</si>
  <si>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</si>
  <si>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</si>
  <si>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</si>
  <si>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</si>
  <si>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</si>
  <si>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</si>
  <si>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</si>
  <si>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</si>
  <si>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</si>
  <si>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</si>
  <si>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</si>
  <si>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</si>
  <si>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</si>
  <si>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</si>
  <si>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</si>
  <si>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</si>
  <si>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</si>
  <si>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</si>
  <si>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</si>
  <si>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</si>
  <si>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</si>
  <si>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</si>
  <si>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</si>
  <si>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</si>
  <si>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</si>
  <si>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</si>
  <si>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</si>
  <si>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</si>
  <si>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</si>
  <si>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</si>
  <si>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</si>
  <si>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</si>
  <si>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</si>
  <si>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</si>
  <si>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</si>
  <si>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</si>
  <si>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</si>
  <si>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</si>
  <si>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</si>
  <si>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</si>
  <si>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</si>
  <si>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</si>
  <si>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</si>
  <si>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</si>
  <si>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</si>
  <si>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</si>
  <si>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</si>
  <si>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</si>
  <si>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</si>
  <si>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</si>
  <si>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</si>
  <si>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</si>
  <si>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</si>
  <si>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</si>
  <si>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</si>
  <si>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</si>
  <si>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</si>
  <si>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</si>
  <si>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</si>
  <si>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</si>
  <si>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</si>
  <si>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</si>
  <si>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</si>
  <si>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</si>
  <si>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</si>
  <si>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</si>
  <si>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</si>
  <si>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</si>
  <si>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</si>
  <si>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</si>
  <si>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</si>
  <si>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</si>
  <si>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</si>
  <si>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</si>
  <si>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</si>
  <si>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</si>
  <si>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</si>
  <si>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</si>
  <si>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</si>
  <si>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</si>
  <si>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</si>
  <si>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</si>
  <si>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</si>
  <si>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</si>
  <si>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</si>
  <si>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</si>
  <si>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</si>
  <si>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</si>
  <si>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</si>
  <si>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</si>
  <si>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</si>
  <si>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</si>
  <si>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</si>
  <si>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</si>
  <si>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</si>
  <si>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</si>
  <si>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</si>
  <si>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</si>
  <si>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</si>
  <si>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</si>
  <si>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</si>
  <si>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</si>
  <si>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</si>
  <si>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</si>
  <si>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</si>
  <si>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</si>
  <si>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</si>
  <si>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</si>
  <si>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</si>
  <si>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</si>
  <si>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</si>
  <si>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</si>
  <si>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</si>
  <si>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</si>
  <si>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</si>
  <si>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</si>
  <si>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</si>
  <si>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</si>
  <si>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</si>
  <si>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</si>
  <si>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</si>
  <si>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</si>
  <si>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</si>
  <si>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</si>
  <si>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</si>
  <si>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</si>
  <si>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</si>
  <si>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</si>
  <si>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</si>
  <si>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</si>
  <si>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</si>
  <si>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</si>
  <si>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</si>
  <si>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</si>
  <si>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</si>
  <si>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</si>
  <si>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</si>
  <si>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</si>
  <si>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</si>
  <si>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</si>
  <si>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</si>
  <si>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</si>
  <si>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</si>
  <si>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</si>
  <si>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</si>
  <si>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</si>
  <si>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</si>
  <si>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</si>
  <si>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</si>
  <si>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</si>
  <si>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</si>
  <si>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</si>
  <si>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</si>
  <si>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</si>
  <si>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</si>
  <si>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</si>
  <si>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</si>
  <si>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</si>
  <si>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</si>
  <si>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</si>
  <si>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</si>
  <si>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</si>
  <si>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</si>
  <si>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</si>
  <si>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</si>
  <si>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</si>
  <si>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</si>
  <si>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</si>
  <si>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</si>
  <si>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</si>
  <si>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</si>
  <si>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</si>
  <si>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</si>
  <si>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</si>
  <si>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</si>
  <si>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</si>
  <si>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</si>
  <si>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</si>
  <si>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</si>
  <si>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</si>
  <si>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</si>
  <si>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</si>
  <si>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</si>
  <si>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</si>
  <si>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</si>
  <si>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</si>
  <si>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</si>
  <si>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</si>
  <si>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</si>
  <si>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</si>
  <si>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</si>
  <si>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</si>
  <si>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</si>
  <si>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</si>
  <si>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</si>
  <si>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</si>
  <si>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</si>
  <si>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</si>
  <si>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</si>
  <si>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</si>
  <si>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</si>
  <si>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</si>
  <si>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</si>
  <si>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</si>
  <si>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</si>
  <si>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</si>
  <si>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</si>
  <si>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</si>
  <si>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</si>
  <si>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</si>
  <si>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</si>
  <si>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</si>
  <si>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</si>
  <si>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</si>
  <si>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</si>
  <si>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</si>
  <si>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</si>
  <si>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</si>
  <si>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</si>
  <si>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</si>
  <si>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</si>
  <si>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</si>
  <si>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</si>
  <si>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</si>
  <si>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</si>
  <si>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</si>
  <si>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</si>
  <si>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</si>
  <si>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</si>
  <si>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</si>
  <si>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</si>
  <si>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</si>
  <si>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</si>
  <si>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</si>
  <si>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</si>
  <si>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</si>
  <si>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</si>
  <si>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</si>
  <si>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</si>
  <si>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</si>
  <si>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</si>
  <si>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</si>
  <si>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</si>
  <si>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</si>
  <si>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</si>
  <si>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</si>
  <si>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</si>
  <si>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</si>
  <si>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表１　加算率一覧</t>
    <rPh sb="0" eb="1">
      <t>ヒョウ</t>
    </rPh>
    <rPh sb="3" eb="6">
      <t>カサンリツ</t>
    </rPh>
    <rPh sb="6" eb="8">
      <t>イチラン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</si>
  <si>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</si>
  <si>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表４</t>
    <rPh sb="0" eb="1">
      <t>ヒョウ</t>
    </rPh>
    <phoneticPr fontId="11"/>
  </si>
  <si>
    <t>表５</t>
    <rPh sb="0" eb="1">
      <t>ヒョウ</t>
    </rPh>
    <phoneticPr fontId="11"/>
  </si>
  <si>
    <t>表６　処遇改善加算の加算区分 R7様式用</t>
    <rPh sb="0" eb="1">
      <t>ヒョウ</t>
    </rPh>
    <rPh sb="10" eb="12">
      <t>カサン</t>
    </rPh>
    <rPh sb="12" eb="14">
      <t>クブン</t>
    </rPh>
    <rPh sb="17" eb="19">
      <t>ヨウシキ</t>
    </rPh>
    <rPh sb="19" eb="20">
      <t>ヨウ</t>
    </rPh>
    <phoneticPr fontId="11"/>
  </si>
  <si>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1"/>
  </si>
  <si>
    <t>表８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11"/>
  </si>
  <si>
    <t>コード名</t>
    <rPh sb="3" eb="4">
      <t>シュメイ</t>
    </rPh>
    <phoneticPr fontId="108"/>
  </si>
  <si>
    <t>介護職員処遇改善加算</t>
    <rPh sb="0" eb="2">
      <t>カイゴ</t>
    </rPh>
    <rPh sb="2" eb="4">
      <t>ショクイン</t>
    </rPh>
    <rPh sb="4" eb="6">
      <t>ショグウ</t>
    </rPh>
    <rPh sb="6" eb="10">
      <t>カイゼンカサン</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</si>
  <si>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</si>
  <si>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</si>
  <si>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</si>
  <si>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</si>
  <si>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サービス区分</t>
    <phoneticPr fontId="11"/>
  </si>
  <si>
    <t>介護福祉士等の配置要件</t>
    <rPh sb="0" eb="5">
      <t>カイゴフクシシ</t>
    </rPh>
    <rPh sb="5" eb="6">
      <t>トウ</t>
    </rPh>
    <rPh sb="7" eb="9">
      <t>ハイチ</t>
    </rPh>
    <rPh sb="9" eb="11">
      <t>ヨウケン</t>
    </rPh>
    <phoneticPr fontId="11"/>
  </si>
  <si>
    <t>○</t>
    <phoneticPr fontId="11"/>
  </si>
  <si>
    <t>処遇改善加算Ⅰ</t>
  </si>
  <si>
    <t>計算用</t>
    <rPh sb="0" eb="3">
      <t>ケイサンヨウ</t>
    </rPh>
    <phoneticPr fontId="11"/>
  </si>
  <si>
    <t>処遇改善加算の算定区分</t>
    <rPh sb="7" eb="9">
      <t>サンテイ</t>
    </rPh>
    <rPh sb="9" eb="11">
      <t>クブン</t>
    </rPh>
    <phoneticPr fontId="11"/>
  </si>
  <si>
    <t>対象</t>
    <rPh sb="0" eb="2">
      <t>タイショウ</t>
    </rPh>
    <phoneticPr fontId="11"/>
  </si>
  <si>
    <t>令和７年３月時点の加算区分</t>
    <rPh sb="0" eb="2">
      <t>レイワ</t>
    </rPh>
    <rPh sb="3" eb="4">
      <t>ネン</t>
    </rPh>
    <rPh sb="5" eb="6">
      <t>ガツ</t>
    </rPh>
    <rPh sb="6" eb="8">
      <t>ジテン</t>
    </rPh>
    <rPh sb="9" eb="11">
      <t>カサン</t>
    </rPh>
    <rPh sb="11" eb="13">
      <t>クブン</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</si>
  <si>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</si>
  <si>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t>サービス提供体制強化加算等の算定状況に応じた加算率</t>
    <rPh sb="14" eb="16">
      <t>サンテイ</t>
    </rPh>
    <phoneticPr fontId="11"/>
  </si>
  <si>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11"/>
  </si>
  <si>
    <t>処遇改善加算Ⅱ</t>
  </si>
  <si>
    <t>旧処遇改善加算Ⅰ</t>
  </si>
  <si>
    <t>旧処遇改善加算Ⅱ</t>
  </si>
  <si>
    <t>旧処遇改善加算Ⅲ</t>
  </si>
  <si>
    <t>旧処遇改善加算なし</t>
  </si>
  <si>
    <t>特定加算Ⅰ</t>
    <rPh sb="0" eb="2">
      <t>トクテイ</t>
    </rPh>
    <rPh sb="2" eb="4">
      <t>カサン</t>
    </rPh>
    <phoneticPr fontId="11"/>
  </si>
  <si>
    <t>特定加算Ⅱ</t>
    <rPh sb="0" eb="2">
      <t>トクテイ</t>
    </rPh>
    <rPh sb="2" eb="4">
      <t>カサン</t>
    </rPh>
    <phoneticPr fontId="11"/>
  </si>
  <si>
    <t>特定加算なし</t>
    <rPh sb="0" eb="2">
      <t>トクテイ</t>
    </rPh>
    <rPh sb="2" eb="4">
      <t>カサン</t>
    </rPh>
    <phoneticPr fontId="11"/>
  </si>
  <si>
    <t>ベア加算あり</t>
    <rPh sb="2" eb="4">
      <t>カサン</t>
    </rPh>
    <phoneticPr fontId="11"/>
  </si>
  <si>
    <t>ベア加算なし</t>
    <rPh sb="2" eb="4">
      <t>カサン</t>
    </rPh>
    <phoneticPr fontId="11"/>
  </si>
  <si>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</si>
  <si>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</si>
  <si>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</si>
  <si>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</si>
  <si>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</si>
  <si>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</si>
  <si>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</si>
  <si>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</si>
  <si>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</si>
  <si>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</si>
  <si>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</si>
  <si>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</si>
  <si>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</si>
  <si>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</si>
  <si>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</si>
  <si>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</si>
  <si>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11"/>
  </si>
  <si>
    <t>自然移行の処遇改善加算Ⅴの区分</t>
    <rPh sb="0" eb="2">
      <t>シゼン</t>
    </rPh>
    <rPh sb="2" eb="4">
      <t>イコウ</t>
    </rPh>
    <rPh sb="13" eb="15">
      <t>クブン</t>
    </rPh>
    <phoneticPr fontId="63"/>
  </si>
  <si>
    <t>特定事業所加算Ⅰ</t>
    <rPh sb="0" eb="7">
      <t>ト</t>
    </rPh>
    <phoneticPr fontId="5"/>
  </si>
  <si>
    <t>特定事業所加算Ⅱ</t>
    <rPh sb="0" eb="7">
      <t>ト</t>
    </rPh>
    <phoneticPr fontId="5"/>
  </si>
  <si>
    <t>処遇改善加算なし</t>
  </si>
  <si>
    <t>夜間対応型訪問介護</t>
    <phoneticPr fontId="11"/>
  </si>
  <si>
    <t>サービス提供体制強化加算Ⅰ</t>
    <rPh sb="4" eb="8">
      <t>テイキョウ</t>
    </rPh>
    <rPh sb="8" eb="10">
      <t>キョウカ</t>
    </rPh>
    <rPh sb="10" eb="12">
      <t>カサン</t>
    </rPh>
    <phoneticPr fontId="5"/>
  </si>
  <si>
    <t>サービス提供体制強化加算Ⅱ</t>
    <rPh sb="4" eb="8">
      <t>テイキョウ</t>
    </rPh>
    <rPh sb="8" eb="10">
      <t>キョウカ</t>
    </rPh>
    <rPh sb="10" eb="12">
      <t>カサン</t>
    </rPh>
    <phoneticPr fontId="5"/>
  </si>
  <si>
    <t>令和７年度中に満たす</t>
    <rPh sb="0" eb="2">
      <t>レイワ</t>
    </rPh>
    <rPh sb="3" eb="4">
      <t>ネン</t>
    </rPh>
    <rPh sb="4" eb="5">
      <t>ド</t>
    </rPh>
    <rPh sb="5" eb="6">
      <t>チュウ</t>
    </rPh>
    <rPh sb="7" eb="8">
      <t>ミ</t>
    </rPh>
    <phoneticPr fontId="11"/>
  </si>
  <si>
    <t>定期巡回･随時対応型訪問介護看護</t>
    <phoneticPr fontId="11"/>
  </si>
  <si>
    <t>対象外</t>
    <rPh sb="0" eb="2">
      <t>タイショウ</t>
    </rPh>
    <rPh sb="2" eb="3">
      <t>ガイ</t>
    </rPh>
    <phoneticPr fontId="11"/>
  </si>
  <si>
    <t>サービス提供体制強化加算Ⅲイ又はロ</t>
    <rPh sb="4" eb="8">
      <t>テイキョウ</t>
    </rPh>
    <rPh sb="8" eb="10">
      <t>キョウカ</t>
    </rPh>
    <rPh sb="10" eb="12">
      <t>カサン</t>
    </rPh>
    <rPh sb="14" eb="15">
      <t>マタ</t>
    </rPh>
    <phoneticPr fontId="5"/>
  </si>
  <si>
    <t>入居継続支援加算Ⅰ又はⅡ</t>
    <rPh sb="0" eb="2">
      <t>ニュウキョ</t>
    </rPh>
    <rPh sb="2" eb="6">
      <t>ケイゾクシエン</t>
    </rPh>
    <rPh sb="6" eb="8">
      <t>カサン</t>
    </rPh>
    <rPh sb="9" eb="10">
      <t>マタ</t>
    </rPh>
    <phoneticPr fontId="5"/>
  </si>
  <si>
    <t>特定施設入居者生活介護（短期利用型）</t>
    <phoneticPr fontId="11"/>
  </si>
  <si>
    <t>地域密着型特定施設入居者生活介護</t>
  </si>
  <si>
    <t>介護予防認知症対応型共同生活介護</t>
    <phoneticPr fontId="11"/>
  </si>
  <si>
    <t>介護予防認知症対応型共同生活介護（短期利用型）</t>
    <phoneticPr fontId="11"/>
  </si>
  <si>
    <t>対象外</t>
    <rPh sb="0" eb="3">
      <t>タイショウガイ</t>
    </rPh>
    <phoneticPr fontId="11"/>
  </si>
  <si>
    <t>日常生活継続支援加算Ⅰ又はⅡ</t>
    <rPh sb="0" eb="10">
      <t>ニチジョウセイカツ</t>
    </rPh>
    <rPh sb="11" eb="12">
      <t>マタ</t>
    </rPh>
    <phoneticPr fontId="5"/>
  </si>
  <si>
    <t>併設本体施設において処遇改善加算Ⅰの届出あり</t>
  </si>
  <si>
    <t>併設本体施設において処遇改善加算Ⅰの届出あり</t>
    <rPh sb="2" eb="4">
      <t>ホンタイ</t>
    </rPh>
    <rPh sb="4" eb="6">
      <t>シセツ</t>
    </rPh>
    <rPh sb="18" eb="20">
      <t>トドケデ</t>
    </rPh>
    <phoneticPr fontId="11"/>
  </si>
  <si>
    <t>訪問型サービス（独自）</t>
    <phoneticPr fontId="11"/>
  </si>
  <si>
    <t>併設本体事業所において処遇改善加算Ⅰの届出あり</t>
    <rPh sb="4" eb="6">
      <t>ジギョウ</t>
    </rPh>
    <rPh sb="6" eb="7">
      <t>ショ</t>
    </rPh>
    <phoneticPr fontId="94"/>
  </si>
  <si>
    <t>特定事業所加算Ⅰ又はⅡに準じる市町村独自の加算</t>
  </si>
  <si>
    <t>訪問型サービス（独自／定率）</t>
    <rPh sb="0" eb="2">
      <t>ホウモン</t>
    </rPh>
    <rPh sb="2" eb="3">
      <t>ガタ</t>
    </rPh>
    <rPh sb="8" eb="10">
      <t>ドクジ</t>
    </rPh>
    <rPh sb="11" eb="13">
      <t>テイリツ</t>
    </rPh>
    <phoneticPr fontId="11"/>
  </si>
  <si>
    <t>訪問型サービス（独自／定額）</t>
    <rPh sb="0" eb="2">
      <t>ホウモン</t>
    </rPh>
    <rPh sb="2" eb="3">
      <t>ガタ</t>
    </rPh>
    <rPh sb="8" eb="10">
      <t>ドクジ</t>
    </rPh>
    <rPh sb="11" eb="13">
      <t>テイガク</t>
    </rPh>
    <phoneticPr fontId="11"/>
  </si>
  <si>
    <t>通所型サービス（独自）</t>
    <phoneticPr fontId="11"/>
  </si>
  <si>
    <t>サービス提供体制強化加算Ⅰ</t>
  </si>
  <si>
    <t>サービス提供体制強化加算Ⅱ</t>
  </si>
  <si>
    <t>サービス提供体制強化加算Ⅰ又はⅡに準じる市町村独自の加算</t>
  </si>
  <si>
    <t>通所型サービス（独自／定率）</t>
    <phoneticPr fontId="11"/>
  </si>
  <si>
    <t>通所型サービス（独自／定額）</t>
    <phoneticPr fontId="11"/>
  </si>
  <si>
    <t>サービス提供体制強化加算Ⅰ又はⅡに準じる市町村独自の加算</t>
    <phoneticPr fontId="11"/>
  </si>
  <si>
    <t>注１　地域密着型通所介護のサービス提供体制強化加算Ⅲイ又はロは療養通所介護費を算定する場合のみ</t>
    <rPh sb="0" eb="1">
      <t>チュウ</t>
    </rPh>
    <phoneticPr fontId="5"/>
  </si>
  <si>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5"/>
  </si>
  <si>
    <r>
      <t>●自動転記の仕組みを活用するため、下記の作業フローに基づき、シートを完成させてください。
　本計画書を用いて、処遇改善加算のみの申請を行う場合、別紙様式2-3及び2-4の入力は不要です。
●本計画書は、提出先ごとに個票の内容を変えずに提出することが可能です。
　処遇改善加算を申請する際は、「提出の目的」を「加算様式を指定権者に提出」とし、「加算様式の提出先」に記入した上で、
　指定権者に別紙様式2-1，2-2を提出してください。
　その際、様式2-3, 2-4は自動的にグレーアウトされるようになっていますので、シートの削除は不要です。
●その後、補助金を申請する際は、「提出の目的」を「補助金様式を都道府県に提出」とし、「補助金様式の提出先」に記入した上で、
　都道府県に別紙様式2-3，2-4を提出してください。</t>
    </r>
    <r>
      <rPr>
        <u/>
        <sz val="11"/>
        <color rgb="FFFF0000"/>
        <rFont val="ＭＳ Ｐゴシック"/>
        <family val="3"/>
        <charset val="128"/>
      </rPr>
      <t>（長野県へ補助金を申請する場合は、別紙様式2-5を併せて提出）</t>
    </r>
    <r>
      <rPr>
        <sz val="11"/>
        <color theme="1"/>
        <rFont val="ＭＳ Ｐゴシック"/>
        <family val="3"/>
        <charset val="128"/>
      </rPr>
      <t xml:space="preserve">
　この場合も同様に、その他の様式シート（別紙様式2-1, 2-2）の削除は不要です。
●「提出先の自治体名」を記入すると、別紙2-1から2-4までの「提出先」欄も、自動で更新されます。
　提出先が正しく記入されていることを必ずご確認ください。
</t>
    </r>
    <rPh sb="17" eb="19">
      <t>カキ</t>
    </rPh>
    <rPh sb="20" eb="22">
      <t>サギョウ</t>
    </rPh>
    <rPh sb="26" eb="27">
      <t>モト</t>
    </rPh>
    <rPh sb="47" eb="50">
      <t>ケイカクショ</t>
    </rPh>
    <rPh sb="69" eb="71">
      <t>バアイ</t>
    </rPh>
    <rPh sb="72" eb="74">
      <t>ベッシ</t>
    </rPh>
    <rPh sb="74" eb="76">
      <t>ヨウシキ</t>
    </rPh>
    <rPh sb="79" eb="80">
      <t>オヨ</t>
    </rPh>
    <rPh sb="85" eb="87">
      <t>ニュウリョク</t>
    </rPh>
    <rPh sb="88" eb="90">
      <t>フヨウ</t>
    </rPh>
    <rPh sb="131" eb="133">
      <t>ショグウ</t>
    </rPh>
    <rPh sb="133" eb="135">
      <t>カイゼン</t>
    </rPh>
    <rPh sb="135" eb="137">
      <t>カサン</t>
    </rPh>
    <rPh sb="138" eb="140">
      <t>シンセイ</t>
    </rPh>
    <rPh sb="142" eb="143">
      <t>サイ</t>
    </rPh>
    <rPh sb="159" eb="163">
      <t>シテイケンジャ</t>
    </rPh>
    <rPh sb="171" eb="173">
      <t>カサン</t>
    </rPh>
    <rPh sb="173" eb="175">
      <t>ヨウシキ</t>
    </rPh>
    <rPh sb="176" eb="178">
      <t>テイシュツ</t>
    </rPh>
    <rPh sb="178" eb="179">
      <t>サキ</t>
    </rPh>
    <rPh sb="181" eb="183">
      <t>キニュウ</t>
    </rPh>
    <rPh sb="185" eb="186">
      <t>ウエ</t>
    </rPh>
    <rPh sb="273" eb="274">
      <t>ゴ</t>
    </rPh>
    <rPh sb="275" eb="278">
      <t>ホジョキン</t>
    </rPh>
    <rPh sb="284" eb="285">
      <t>サイ</t>
    </rPh>
    <rPh sb="302" eb="306">
      <t>トドウフケン</t>
    </rPh>
    <rPh sb="314" eb="317">
      <t>ホジョキン</t>
    </rPh>
    <rPh sb="317" eb="319">
      <t>ヨウシキ</t>
    </rPh>
    <rPh sb="320" eb="322">
      <t>テイシュツ</t>
    </rPh>
    <rPh sb="322" eb="323">
      <t>サキ</t>
    </rPh>
    <rPh sb="325" eb="327">
      <t>キニュウ</t>
    </rPh>
    <rPh sb="329" eb="330">
      <t>ウエ</t>
    </rPh>
    <rPh sb="395" eb="397">
      <t>バアイ</t>
    </rPh>
    <rPh sb="398" eb="400">
      <t>ドウヨウ</t>
    </rPh>
    <rPh sb="404" eb="405">
      <t>タ</t>
    </rPh>
    <rPh sb="406" eb="408">
      <t>ヨウシキ</t>
    </rPh>
    <phoneticPr fontId="11"/>
  </si>
  <si>
    <t>別紙様式２－１ （処遇改善加算　総括表）集計シート</t>
    <rPh sb="20" eb="22">
      <t>シュウケイ</t>
    </rPh>
    <phoneticPr fontId="63"/>
  </si>
  <si>
    <t>２－１ 総括表</t>
    <rPh sb="4" eb="6">
      <t>ソウカツ</t>
    </rPh>
    <rPh sb="6" eb="7">
      <t>ヒョウ</t>
    </rPh>
    <phoneticPr fontId="63"/>
  </si>
  <si>
    <t>2-2 個表</t>
    <rPh sb="4" eb="6">
      <t>コヒョウ</t>
    </rPh>
    <phoneticPr fontId="63"/>
  </si>
  <si>
    <t>検索key</t>
    <rPh sb="0" eb="2">
      <t>ケンサク</t>
    </rPh>
    <phoneticPr fontId="63"/>
  </si>
  <si>
    <t>基本情報</t>
    <rPh sb="0" eb="2">
      <t>キホン</t>
    </rPh>
    <rPh sb="2" eb="4">
      <t>ジョウホウ</t>
    </rPh>
    <phoneticPr fontId="63"/>
  </si>
  <si>
    <t>２　賃金改善計画：加算額以上の賃金改善について（全体）</t>
    <rPh sb="2" eb="4">
      <t>チンギン</t>
    </rPh>
    <rPh sb="4" eb="6">
      <t>カイゼン</t>
    </rPh>
    <rPh sb="6" eb="8">
      <t>ケイカク</t>
    </rPh>
    <rPh sb="9" eb="11">
      <t>カサン</t>
    </rPh>
    <rPh sb="11" eb="12">
      <t>ガク</t>
    </rPh>
    <rPh sb="12" eb="14">
      <t>イジョウ</t>
    </rPh>
    <rPh sb="15" eb="17">
      <t>チンギン</t>
    </rPh>
    <rPh sb="17" eb="19">
      <t>カイゼン</t>
    </rPh>
    <rPh sb="24" eb="26">
      <t>ゼンタイ</t>
    </rPh>
    <phoneticPr fontId="63"/>
  </si>
  <si>
    <t>月額賃金改善要件Ⅰ（処遇改善加算Ⅳの1/2以上の月額賃金改善）</t>
    <rPh sb="0" eb="1">
      <t>ゲツ</t>
    </rPh>
    <rPh sb="1" eb="2">
      <t>ガク</t>
    </rPh>
    <rPh sb="2" eb="4">
      <t>チンギン</t>
    </rPh>
    <rPh sb="4" eb="6">
      <t>カイゼン</t>
    </rPh>
    <rPh sb="6" eb="8">
      <t>ヨウケン</t>
    </rPh>
    <phoneticPr fontId="108"/>
  </si>
  <si>
    <t xml:space="preserve">月額賃金改善要件Ⅱ（旧ベア加算相当の2/3以上の新規の月額賃金改善） </t>
    <rPh sb="0" eb="2">
      <t>ゲツガク</t>
    </rPh>
    <rPh sb="2" eb="4">
      <t>チンギン</t>
    </rPh>
    <rPh sb="4" eb="6">
      <t>カイゼン</t>
    </rPh>
    <rPh sb="6" eb="8">
      <t>ヨウケン</t>
    </rPh>
    <rPh sb="10" eb="11">
      <t>キュウ</t>
    </rPh>
    <rPh sb="13" eb="15">
      <t>カサン</t>
    </rPh>
    <rPh sb="15" eb="17">
      <t>ソウトウ</t>
    </rPh>
    <rPh sb="21" eb="23">
      <t>イジョウ</t>
    </rPh>
    <rPh sb="24" eb="26">
      <t>シンキ</t>
    </rPh>
    <rPh sb="27" eb="29">
      <t>ゲツガク</t>
    </rPh>
    <rPh sb="29" eb="31">
      <t>チンギン</t>
    </rPh>
    <rPh sb="31" eb="33">
      <t>カイゼン</t>
    </rPh>
    <phoneticPr fontId="108"/>
  </si>
  <si>
    <t>キャリアパス要件Ⅰ・Ⅱ（任用要件・賃金体系の整備等、研修の実施等）</t>
    <rPh sb="6" eb="8">
      <t>ヨウケン</t>
    </rPh>
    <phoneticPr fontId="108"/>
  </si>
  <si>
    <t>キャリアパス要件Ⅲ（昇給の仕組みの整備等）</t>
    <phoneticPr fontId="108"/>
  </si>
  <si>
    <t>キャリアパス要件Ⅳ（改善後の賃金要件）</t>
    <phoneticPr fontId="108"/>
  </si>
  <si>
    <t>（判定式）判定結果②が×の場合のみ
要件Ⅳを満たせない理由</t>
    <rPh sb="13" eb="15">
      <t>バアイ</t>
    </rPh>
    <rPh sb="22" eb="23">
      <t>ミ</t>
    </rPh>
    <rPh sb="27" eb="29">
      <t>リユウ</t>
    </rPh>
    <phoneticPr fontId="11"/>
  </si>
  <si>
    <t>キャリアパス要件Ⅴ（介護福祉士等の配置要件）
（判定式）
判定結果</t>
    <rPh sb="6" eb="8">
      <t>ヨウケン</t>
    </rPh>
    <phoneticPr fontId="108"/>
  </si>
  <si>
    <t>職場環境等要件　空白の場合は－</t>
    <rPh sb="0" eb="2">
      <t>ショクバ</t>
    </rPh>
    <rPh sb="2" eb="4">
      <t>カンキョウ</t>
    </rPh>
    <rPh sb="4" eb="5">
      <t>トウ</t>
    </rPh>
    <rPh sb="5" eb="7">
      <t>ヨウケン</t>
    </rPh>
    <rPh sb="8" eb="10">
      <t>クウハク</t>
    </rPh>
    <rPh sb="11" eb="13">
      <t>バアイ</t>
    </rPh>
    <phoneticPr fontId="108"/>
  </si>
  <si>
    <t>見える化要件</t>
    <rPh sb="0" eb="1">
      <t>ミ</t>
    </rPh>
    <rPh sb="4" eb="6">
      <t>ヨウケン</t>
    </rPh>
    <phoneticPr fontId="108"/>
  </si>
  <si>
    <t>要件確認・証明</t>
    <rPh sb="0" eb="2">
      <t>ヨウケン</t>
    </rPh>
    <rPh sb="2" eb="4">
      <t>カクニン</t>
    </rPh>
    <rPh sb="5" eb="7">
      <t>ショウメイ</t>
    </rPh>
    <phoneticPr fontId="108"/>
  </si>
  <si>
    <t>⑥キャリアパス要件Ⅳについて（「令和７年度の算定予定」について）</t>
    <phoneticPr fontId="11"/>
  </si>
  <si>
    <t>管理用
②+③</t>
    <rPh sb="0" eb="2">
      <t>カンリ</t>
    </rPh>
    <rPh sb="2" eb="3">
      <t>ヨウ</t>
    </rPh>
    <phoneticPr fontId="63"/>
  </si>
  <si>
    <t>県番号
➀</t>
    <rPh sb="0" eb="1">
      <t>ケン</t>
    </rPh>
    <rPh sb="1" eb="3">
      <t>バンゴウ</t>
    </rPh>
    <phoneticPr fontId="63"/>
  </si>
  <si>
    <t>圏域名
②</t>
    <rPh sb="0" eb="2">
      <t>ケンイキ</t>
    </rPh>
    <rPh sb="2" eb="3">
      <t>メイ</t>
    </rPh>
    <phoneticPr fontId="11"/>
  </si>
  <si>
    <t>圏域番号
③</t>
    <rPh sb="0" eb="2">
      <t>ケンイキ</t>
    </rPh>
    <rPh sb="2" eb="4">
      <t>バンゴウ</t>
    </rPh>
    <phoneticPr fontId="63"/>
  </si>
  <si>
    <t>法人名
④</t>
    <rPh sb="0" eb="1">
      <t>ホウ</t>
    </rPh>
    <rPh sb="1" eb="2">
      <t>ジン</t>
    </rPh>
    <rPh sb="2" eb="3">
      <t>メイ</t>
    </rPh>
    <phoneticPr fontId="11"/>
  </si>
  <si>
    <t>令和７年度の加算の見込額（a）</t>
    <phoneticPr fontId="63"/>
  </si>
  <si>
    <t>令和６年度の加算額のうち、令和７年度の賃金改善に充てるために繰り越す予定の額（b）</t>
    <rPh sb="0" eb="2">
      <t>レイワ</t>
    </rPh>
    <rPh sb="3" eb="5">
      <t>ネンド</t>
    </rPh>
    <rPh sb="6" eb="8">
      <t>カサン</t>
    </rPh>
    <rPh sb="8" eb="9">
      <t>ガク</t>
    </rPh>
    <rPh sb="13" eb="15">
      <t>レイワ</t>
    </rPh>
    <rPh sb="16" eb="18">
      <t>ネンド</t>
    </rPh>
    <rPh sb="19" eb="21">
      <t>チンギン</t>
    </rPh>
    <rPh sb="21" eb="23">
      <t>カイゼン</t>
    </rPh>
    <rPh sb="24" eb="25">
      <t>ア</t>
    </rPh>
    <rPh sb="30" eb="31">
      <t>ク</t>
    </rPh>
    <rPh sb="32" eb="33">
      <t>コ</t>
    </rPh>
    <rPh sb="34" eb="36">
      <t>ヨテイ</t>
    </rPh>
    <rPh sb="37" eb="38">
      <t>ガク</t>
    </rPh>
    <phoneticPr fontId="63"/>
  </si>
  <si>
    <t>令和７年度の賃金改善に充てる必要がある加算の見込額（賃金改善が必要な額）（a ＋ b）</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63"/>
  </si>
  <si>
    <t>令和７年度の賃金改善の見込額
（③の額以上となること。介護人材確保・職場環境改善等事業から人件費に充てた額を除く。）(d)</t>
    <phoneticPr fontId="11"/>
  </si>
  <si>
    <t>（判定式）
判定結果</t>
    <rPh sb="1" eb="3">
      <t>ハンテイ</t>
    </rPh>
    <rPh sb="3" eb="4">
      <t>シキ</t>
    </rPh>
    <rPh sb="6" eb="8">
      <t>ハンテイ</t>
    </rPh>
    <rPh sb="8" eb="10">
      <t>ケッカ</t>
    </rPh>
    <phoneticPr fontId="63"/>
  </si>
  <si>
    <t>令和７年度の処遇改善加算Ⅳ相当の見込額の１／２</t>
    <rPh sb="0" eb="2">
      <t>レイワ</t>
    </rPh>
    <rPh sb="3" eb="5">
      <t>ネンド</t>
    </rPh>
    <rPh sb="6" eb="8">
      <t>ショグウ</t>
    </rPh>
    <rPh sb="8" eb="10">
      <t>カイゼン</t>
    </rPh>
    <rPh sb="10" eb="12">
      <t>カサン</t>
    </rPh>
    <rPh sb="13" eb="15">
      <t>ソウトウ</t>
    </rPh>
    <rPh sb="16" eb="18">
      <t>ミコミ</t>
    </rPh>
    <rPh sb="18" eb="19">
      <t>ガク</t>
    </rPh>
    <phoneticPr fontId="63"/>
  </si>
  <si>
    <t>令和７年度の加算による賃金改善の見込額のうち、月額賃金改善による額 　（①の見込額以上となること）</t>
    <rPh sb="0" eb="2">
      <t>レイワ</t>
    </rPh>
    <rPh sb="3" eb="5">
      <t>ネンド</t>
    </rPh>
    <rPh sb="6" eb="8">
      <t>カサン</t>
    </rPh>
    <rPh sb="11" eb="13">
      <t>チンギン</t>
    </rPh>
    <rPh sb="13" eb="15">
      <t>カイゼン</t>
    </rPh>
    <rPh sb="16" eb="18">
      <t>ミコミ</t>
    </rPh>
    <rPh sb="18" eb="19">
      <t>ガク</t>
    </rPh>
    <rPh sb="23" eb="25">
      <t>ゲツガク</t>
    </rPh>
    <rPh sb="25" eb="27">
      <t>チンギン</t>
    </rPh>
    <rPh sb="27" eb="29">
      <t>カイゼン</t>
    </rPh>
    <rPh sb="32" eb="33">
      <t>ガク</t>
    </rPh>
    <rPh sb="38" eb="40">
      <t>ミコミ</t>
    </rPh>
    <rPh sb="40" eb="41">
      <t>ガク</t>
    </rPh>
    <rPh sb="41" eb="43">
      <t>イジョウ</t>
    </rPh>
    <phoneticPr fontId="63"/>
  </si>
  <si>
    <t>（判定式）
判定結果
（転記）</t>
    <rPh sb="1" eb="3">
      <t>ハンテイ</t>
    </rPh>
    <rPh sb="3" eb="4">
      <t>シキ</t>
    </rPh>
    <rPh sb="6" eb="8">
      <t>ハンテイ</t>
    </rPh>
    <rPh sb="8" eb="10">
      <t>ケッカ</t>
    </rPh>
    <rPh sb="12" eb="14">
      <t>テンキ</t>
    </rPh>
    <phoneticPr fontId="63"/>
  </si>
  <si>
    <t>令和７年４月以降の加算（見込額）のうち、新たに
増加する旧ベースアップ等加算相当の見込額</t>
    <rPh sb="0" eb="2">
      <t>レイワ</t>
    </rPh>
    <rPh sb="3" eb="4">
      <t>ネン</t>
    </rPh>
    <rPh sb="5" eb="8">
      <t>ガツイコウ</t>
    </rPh>
    <rPh sb="9" eb="11">
      <t>カサン</t>
    </rPh>
    <rPh sb="12" eb="14">
      <t>ミコミ</t>
    </rPh>
    <rPh sb="14" eb="15">
      <t>ガク</t>
    </rPh>
    <rPh sb="20" eb="21">
      <t>アラ</t>
    </rPh>
    <rPh sb="24" eb="26">
      <t>ゾウカ</t>
    </rPh>
    <rPh sb="28" eb="29">
      <t>キュウ</t>
    </rPh>
    <rPh sb="35" eb="36">
      <t>ナド</t>
    </rPh>
    <rPh sb="36" eb="38">
      <t>カサン</t>
    </rPh>
    <rPh sb="38" eb="40">
      <t>ソウトウ</t>
    </rPh>
    <rPh sb="41" eb="43">
      <t>ミコミ</t>
    </rPh>
    <rPh sb="43" eb="44">
      <t>ガク</t>
    </rPh>
    <phoneticPr fontId="63"/>
  </si>
  <si>
    <t>②令和７年度の加算による賃金改善の見込額のうち、月額賃金改善による額 　（①の見込額以上となること）</t>
    <rPh sb="1" eb="3">
      <t>レイワ</t>
    </rPh>
    <rPh sb="4" eb="6">
      <t>ネンド</t>
    </rPh>
    <rPh sb="7" eb="9">
      <t>カサン</t>
    </rPh>
    <rPh sb="12" eb="14">
      <t>チンギン</t>
    </rPh>
    <rPh sb="14" eb="16">
      <t>カイゼン</t>
    </rPh>
    <rPh sb="17" eb="19">
      <t>ミコミ</t>
    </rPh>
    <rPh sb="19" eb="20">
      <t>ガク</t>
    </rPh>
    <rPh sb="24" eb="26">
      <t>ゲツガク</t>
    </rPh>
    <rPh sb="26" eb="28">
      <t>チンギン</t>
    </rPh>
    <rPh sb="28" eb="30">
      <t>カイゼン</t>
    </rPh>
    <rPh sb="33" eb="34">
      <t>ガク</t>
    </rPh>
    <rPh sb="39" eb="41">
      <t>ミコミ</t>
    </rPh>
    <rPh sb="41" eb="42">
      <t>ガク</t>
    </rPh>
    <rPh sb="42" eb="44">
      <t>イジョウ</t>
    </rPh>
    <phoneticPr fontId="63"/>
  </si>
  <si>
    <t>うち、基本給等の新規の引上げによる賃金改善
　　の見込額（①の額の2/3以上となること）</t>
    <phoneticPr fontId="11"/>
  </si>
  <si>
    <t>令和7年度中に要件を満たす誓約事業所数</t>
    <rPh sb="0" eb="2">
      <t>レイワ</t>
    </rPh>
    <rPh sb="3" eb="5">
      <t>ネンド</t>
    </rPh>
    <rPh sb="5" eb="6">
      <t>チュウ</t>
    </rPh>
    <rPh sb="7" eb="9">
      <t>ヨウケン</t>
    </rPh>
    <rPh sb="10" eb="11">
      <t>ミ</t>
    </rPh>
    <rPh sb="13" eb="15">
      <t>セイヤク</t>
    </rPh>
    <rPh sb="15" eb="18">
      <t>ジギョウショ</t>
    </rPh>
    <rPh sb="18" eb="19">
      <t>スウ</t>
    </rPh>
    <phoneticPr fontId="11"/>
  </si>
  <si>
    <t>（判定式）
判定結果①
（転記）</t>
    <rPh sb="1" eb="3">
      <t>ハンテイ</t>
    </rPh>
    <rPh sb="3" eb="4">
      <t>シキ</t>
    </rPh>
    <rPh sb="6" eb="8">
      <t>ハンテイ</t>
    </rPh>
    <rPh sb="8" eb="10">
      <t>ケッカ</t>
    </rPh>
    <rPh sb="13" eb="15">
      <t>テンキ</t>
    </rPh>
    <phoneticPr fontId="63"/>
  </si>
  <si>
    <t>（判定式）
判定結果②</t>
    <rPh sb="1" eb="3">
      <t>ハンテイ</t>
    </rPh>
    <rPh sb="3" eb="4">
      <t>シキ</t>
    </rPh>
    <rPh sb="6" eb="8">
      <t>ハンテイ</t>
    </rPh>
    <rPh sb="8" eb="10">
      <t>ケッカ</t>
    </rPh>
    <phoneticPr fontId="63"/>
  </si>
  <si>
    <t>小規模事業所等で職員間の賃金バランスに配慮が必要のため。</t>
    <phoneticPr fontId="11"/>
  </si>
  <si>
    <t>職員全体の賃金水準が低い、地域の賃金水準が低い等の理由により、直ちに年額440万円まで賃金を引き上げることが困難であるため。</t>
    <phoneticPr fontId="11"/>
  </si>
  <si>
    <t>年額440万円の賃金改善を行うに当たり、規程の整備や研修・実務経験の蓄積などに一定期間を要するため。</t>
    <phoneticPr fontId="11"/>
  </si>
  <si>
    <t>その他</t>
    <rPh sb="2" eb="3">
      <t>タ</t>
    </rPh>
    <phoneticPr fontId="11"/>
  </si>
  <si>
    <t>補助金申請済（適用猶予）</t>
    <rPh sb="0" eb="3">
      <t>ホジョキン</t>
    </rPh>
    <rPh sb="3" eb="5">
      <t>シンセイ</t>
    </rPh>
    <rPh sb="5" eb="6">
      <t>ズ</t>
    </rPh>
    <rPh sb="7" eb="9">
      <t>テキヨウ</t>
    </rPh>
    <rPh sb="9" eb="11">
      <t>ユウヨ</t>
    </rPh>
    <phoneticPr fontId="63"/>
  </si>
  <si>
    <t>（判定式）
判定結果</t>
    <phoneticPr fontId="11"/>
  </si>
  <si>
    <t>入職支援</t>
    <rPh sb="0" eb="2">
      <t>ニュウショク</t>
    </rPh>
    <rPh sb="2" eb="4">
      <t>シエン</t>
    </rPh>
    <phoneticPr fontId="11"/>
  </si>
  <si>
    <t>キャリア支援</t>
    <rPh sb="4" eb="6">
      <t>シエン</t>
    </rPh>
    <phoneticPr fontId="11"/>
  </si>
  <si>
    <t>両立支援</t>
    <rPh sb="0" eb="2">
      <t>リョウリツ</t>
    </rPh>
    <rPh sb="2" eb="4">
      <t>シエン</t>
    </rPh>
    <phoneticPr fontId="11"/>
  </si>
  <si>
    <t>健康管理</t>
    <rPh sb="0" eb="2">
      <t>ケンコウ</t>
    </rPh>
    <rPh sb="2" eb="4">
      <t>カンリ</t>
    </rPh>
    <phoneticPr fontId="11"/>
  </si>
  <si>
    <t>生産性向上</t>
    <rPh sb="0" eb="3">
      <t>セイサンセイ</t>
    </rPh>
    <rPh sb="3" eb="5">
      <t>コウジョウ</t>
    </rPh>
    <phoneticPr fontId="11"/>
  </si>
  <si>
    <t>やりがい醸成</t>
    <rPh sb="4" eb="6">
      <t>ジョウセイ</t>
    </rPh>
    <phoneticPr fontId="11"/>
  </si>
  <si>
    <t>情報公表システム</t>
    <rPh sb="0" eb="2">
      <t>ジョウホウ</t>
    </rPh>
    <rPh sb="2" eb="4">
      <t>コウヒョウ</t>
    </rPh>
    <phoneticPr fontId="11"/>
  </si>
  <si>
    <t>自社ホームページ</t>
    <rPh sb="0" eb="2">
      <t>ジシャ</t>
    </rPh>
    <phoneticPr fontId="11"/>
  </si>
  <si>
    <t>処遇改善加算として給付される額は、職員の賃金改善のために全額支出します。
また、処遇改善加算による賃金改善以外の部分で賃金水準を引き下げません。</t>
    <phoneticPr fontId="11"/>
  </si>
  <si>
    <t>キャリアパス要件Ⅰ～Ⅲのうち、満たす必要のある項目について、証明となる書面を作成し、職員に周知しました。また、計画書の提出時点で書面の準備ができていない場合は、令和７年度中（令和８年３月末まで）に書面を整備します。</t>
    <phoneticPr fontId="11"/>
  </si>
  <si>
    <t>労働基準法、労働災害補償保険法、最低賃金法、労働安全衛生法、雇用保険法その他の労働に関する法令に違反し、罰金以上の刑に処せられていません。</t>
    <phoneticPr fontId="11"/>
  </si>
  <si>
    <t>労働保険料の納付が適正に行われています。</t>
    <phoneticPr fontId="11"/>
  </si>
  <si>
    <t>本計画書の内容及び賃金改善の方法を雇用する全ての職員に対して周知しました。</t>
    <phoneticPr fontId="11"/>
  </si>
  <si>
    <t xml:space="preserve">指定権者のホームページ等で申請先を確認しており、処遇改善加算の提出先として案内のあった申請先に提出します。		</t>
    <phoneticPr fontId="11"/>
  </si>
  <si>
    <t>県指定事業所数</t>
    <rPh sb="0" eb="1">
      <t>ケン</t>
    </rPh>
    <rPh sb="1" eb="3">
      <t>シテイ</t>
    </rPh>
    <rPh sb="3" eb="6">
      <t>ジギョウショ</t>
    </rPh>
    <rPh sb="6" eb="7">
      <t>スウ</t>
    </rPh>
    <phoneticPr fontId="11"/>
  </si>
  <si>
    <t>改善後の賃金が年額440万円以上となる者の数</t>
    <rPh sb="0" eb="2">
      <t>カイゼン</t>
    </rPh>
    <rPh sb="2" eb="3">
      <t>ゴ</t>
    </rPh>
    <rPh sb="4" eb="6">
      <t>チンギン</t>
    </rPh>
    <rPh sb="7" eb="9">
      <t>ネンガク</t>
    </rPh>
    <rPh sb="12" eb="16">
      <t>マンエンイジョウ</t>
    </rPh>
    <rPh sb="19" eb="20">
      <t>モノ</t>
    </rPh>
    <rPh sb="21" eb="22">
      <t>カズ</t>
    </rPh>
    <phoneticPr fontId="63"/>
  </si>
  <si>
    <t>処遇改善加算Ⅰ・Ⅱの算定を届け出た事業所数
（短期入所・予防・総合事業での重複除く）</t>
    <rPh sb="0" eb="2">
      <t>ショグウ</t>
    </rPh>
    <rPh sb="2" eb="4">
      <t>カイゼン</t>
    </rPh>
    <rPh sb="4" eb="6">
      <t>カサン</t>
    </rPh>
    <rPh sb="10" eb="12">
      <t>サンテイ</t>
    </rPh>
    <rPh sb="13" eb="14">
      <t>トド</t>
    </rPh>
    <rPh sb="15" eb="16">
      <t>デ</t>
    </rPh>
    <rPh sb="17" eb="20">
      <t>ジギョウショ</t>
    </rPh>
    <rPh sb="20" eb="21">
      <t>スウ</t>
    </rPh>
    <rPh sb="23" eb="25">
      <t>タンキ</t>
    </rPh>
    <rPh sb="25" eb="27">
      <t>ニュウショ</t>
    </rPh>
    <rPh sb="28" eb="30">
      <t>ヨボウ</t>
    </rPh>
    <rPh sb="31" eb="33">
      <t>ソウゴウ</t>
    </rPh>
    <rPh sb="33" eb="35">
      <t>ジギョウ</t>
    </rPh>
    <rPh sb="37" eb="39">
      <t>ジュウフク</t>
    </rPh>
    <rPh sb="39" eb="40">
      <t>ノゾ</t>
    </rPh>
    <phoneticPr fontId="63"/>
  </si>
  <si>
    <t>②</t>
    <phoneticPr fontId="63"/>
  </si>
  <si>
    <t>③</t>
    <phoneticPr fontId="63"/>
  </si>
  <si>
    <t>①</t>
    <phoneticPr fontId="63"/>
  </si>
  <si>
    <t>ⅰ）</t>
    <phoneticPr fontId="11"/>
  </si>
  <si>
    <t>⑥</t>
    <phoneticPr fontId="11"/>
  </si>
  <si>
    <t>⑦</t>
    <phoneticPr fontId="11"/>
  </si>
  <si>
    <t>⑧</t>
    <phoneticPr fontId="11"/>
  </si>
  <si>
    <t>⑨</t>
    <phoneticPr fontId="11"/>
  </si>
  <si>
    <t>⑩</t>
    <phoneticPr fontId="11"/>
  </si>
  <si>
    <t>⑪</t>
    <phoneticPr fontId="11"/>
  </si>
  <si>
    <t>⑫</t>
    <phoneticPr fontId="11"/>
  </si>
  <si>
    <t>⑬</t>
    <phoneticPr fontId="11"/>
  </si>
  <si>
    <t>⑭</t>
    <phoneticPr fontId="11"/>
  </si>
  <si>
    <t>⑮</t>
    <phoneticPr fontId="11"/>
  </si>
  <si>
    <t>⑯</t>
    <phoneticPr fontId="11"/>
  </si>
  <si>
    <t>⑰</t>
    <phoneticPr fontId="11"/>
  </si>
  <si>
    <t>⑱</t>
    <phoneticPr fontId="11"/>
  </si>
  <si>
    <t>⑲</t>
    <phoneticPr fontId="11"/>
  </si>
  <si>
    <t>⑳</t>
    <phoneticPr fontId="11"/>
  </si>
  <si>
    <t>㉑</t>
    <phoneticPr fontId="11"/>
  </si>
  <si>
    <t>㉒</t>
    <phoneticPr fontId="11"/>
  </si>
  <si>
    <t>㉓</t>
    <phoneticPr fontId="11"/>
  </si>
  <si>
    <t>㉔</t>
    <phoneticPr fontId="11"/>
  </si>
  <si>
    <t>㉕</t>
    <phoneticPr fontId="11"/>
  </si>
  <si>
    <t>㉖</t>
    <phoneticPr fontId="11"/>
  </si>
  <si>
    <t>㉗</t>
    <phoneticPr fontId="11"/>
  </si>
  <si>
    <t>㉘</t>
    <phoneticPr fontId="11"/>
  </si>
  <si>
    <t>別紙様式２－２ （処遇改善加算　個票）集計シート</t>
    <rPh sb="16" eb="18">
      <t>コヒョウ</t>
    </rPh>
    <rPh sb="19" eb="21">
      <t>シュウケイ</t>
    </rPh>
    <phoneticPr fontId="63"/>
  </si>
  <si>
    <t>⑤キャリアパス要件Ⅲ</t>
    <rPh sb="7" eb="9">
      <t>ヨウケン</t>
    </rPh>
    <phoneticPr fontId="2"/>
  </si>
  <si>
    <t>⑥キャリアパス要件Ⅳ</t>
    <rPh sb="7" eb="9">
      <t>ヨウケン</t>
    </rPh>
    <phoneticPr fontId="2"/>
  </si>
  <si>
    <t>改善後の賃金要件（年額440万円以上）を満たす職員数を記載</t>
    <phoneticPr fontId="11"/>
  </si>
  <si>
    <t>色セル関数あり</t>
    <rPh sb="0" eb="1">
      <t>イロ</t>
    </rPh>
    <rPh sb="3" eb="5">
      <t>カンスウ</t>
    </rPh>
    <phoneticPr fontId="11"/>
  </si>
  <si>
    <t>チェック用</t>
    <rPh sb="4" eb="5">
      <t>ヨウ</t>
    </rPh>
    <phoneticPr fontId="11"/>
  </si>
  <si>
    <t>補助金見込み額</t>
    <rPh sb="0" eb="3">
      <t>ホジョキン</t>
    </rPh>
    <rPh sb="3" eb="5">
      <t>ミコ</t>
    </rPh>
    <rPh sb="6" eb="7">
      <t>ガク</t>
    </rPh>
    <phoneticPr fontId="11"/>
  </si>
  <si>
    <t>事業所数</t>
    <rPh sb="0" eb="3">
      <t>ジギョウショ</t>
    </rPh>
    <rPh sb="3" eb="4">
      <t>スウ</t>
    </rPh>
    <phoneticPr fontId="11"/>
  </si>
  <si>
    <t>交付対象月</t>
    <rPh sb="0" eb="2">
      <t>コウフ</t>
    </rPh>
    <rPh sb="2" eb="4">
      <t>タイショウ</t>
    </rPh>
    <rPh sb="4" eb="5">
      <t>ツキ</t>
    </rPh>
    <phoneticPr fontId="11"/>
  </si>
  <si>
    <t>2-4個表転記</t>
    <rPh sb="3" eb="5">
      <t>コヒョウ</t>
    </rPh>
    <rPh sb="5" eb="7">
      <t>テンキ</t>
    </rPh>
    <phoneticPr fontId="11"/>
  </si>
  <si>
    <t>集計用転記</t>
    <rPh sb="0" eb="2">
      <t>シュウケイ</t>
    </rPh>
    <rPh sb="2" eb="3">
      <t>ヨウ</t>
    </rPh>
    <rPh sb="3" eb="5">
      <t>テンキ</t>
    </rPh>
    <phoneticPr fontId="11"/>
  </si>
  <si>
    <t>別紙様式２－５　（介護人材確保・職場環境改善等事業計画書　振込先口座情報)</t>
    <rPh sb="0" eb="2">
      <t>ベッシ</t>
    </rPh>
    <phoneticPr fontId="11"/>
  </si>
  <si>
    <r>
      <rPr>
        <sz val="12"/>
        <color rgb="FFFF0000"/>
        <rFont val="ＭＳ Ｐゴシック"/>
        <family val="3"/>
        <charset val="128"/>
      </rPr>
      <t xml:space="preserve">※振込先口座は1つのみ登録が可能です
　　※必ず法人名の口座情報を記載してください
</t>
    </r>
    <r>
      <rPr>
        <b/>
        <sz val="10"/>
        <color rgb="FFFF0000"/>
        <rFont val="ＭＳ Ｐゴシック"/>
        <family val="3"/>
        <charset val="128"/>
      </rPr>
      <t>　　（法人名の口座情報でない場合、別途委任状を提出する必要があります）</t>
    </r>
    <rPh sb="1" eb="4">
      <t>フリコミサキ</t>
    </rPh>
    <rPh sb="4" eb="6">
      <t>コウザ</t>
    </rPh>
    <rPh sb="11" eb="13">
      <t>トウロク</t>
    </rPh>
    <rPh sb="14" eb="16">
      <t>カノウ</t>
    </rPh>
    <rPh sb="22" eb="23">
      <t>カナラ</t>
    </rPh>
    <rPh sb="24" eb="26">
      <t>ホウジン</t>
    </rPh>
    <rPh sb="26" eb="27">
      <t>メイ</t>
    </rPh>
    <rPh sb="28" eb="30">
      <t>コウザ</t>
    </rPh>
    <rPh sb="30" eb="32">
      <t>ジョウホウ</t>
    </rPh>
    <rPh sb="33" eb="35">
      <t>キサイ</t>
    </rPh>
    <rPh sb="45" eb="47">
      <t>ホウジン</t>
    </rPh>
    <rPh sb="47" eb="48">
      <t>メイ</t>
    </rPh>
    <rPh sb="49" eb="51">
      <t>コウザ</t>
    </rPh>
    <rPh sb="51" eb="53">
      <t>ジョウホウ</t>
    </rPh>
    <rPh sb="56" eb="58">
      <t>バアイ</t>
    </rPh>
    <rPh sb="59" eb="61">
      <t>ベット</t>
    </rPh>
    <rPh sb="61" eb="64">
      <t>イニンジョウ</t>
    </rPh>
    <rPh sb="65" eb="67">
      <t>テイシュツ</t>
    </rPh>
    <rPh sb="69" eb="71">
      <t>ヒツヨウ</t>
    </rPh>
    <phoneticPr fontId="11"/>
  </si>
  <si>
    <t>長野県人材確保・職場環境改善等事業補助金について、下記の口座へ振り込んでください。</t>
    <rPh sb="0" eb="3">
      <t>ナガノケン</t>
    </rPh>
    <rPh sb="3" eb="7">
      <t>ジンザイカクホ</t>
    </rPh>
    <rPh sb="8" eb="15">
      <t>ショクバカンキョウカイゼンナド</t>
    </rPh>
    <rPh sb="15" eb="17">
      <t>ジギョウ</t>
    </rPh>
    <rPh sb="17" eb="20">
      <t>ホジョキン</t>
    </rPh>
    <rPh sb="25" eb="27">
      <t>カキ</t>
    </rPh>
    <rPh sb="28" eb="30">
      <t>コウザ</t>
    </rPh>
    <rPh sb="31" eb="32">
      <t>フ</t>
    </rPh>
    <rPh sb="33" eb="34">
      <t>コ</t>
    </rPh>
    <phoneticPr fontId="11"/>
  </si>
  <si>
    <t>法人代表者</t>
    <rPh sb="0" eb="2">
      <t>ホウジン</t>
    </rPh>
    <rPh sb="2" eb="5">
      <t>ダイヒョウシャ</t>
    </rPh>
    <phoneticPr fontId="11"/>
  </si>
  <si>
    <t>金融機関名</t>
    <rPh sb="0" eb="4">
      <t>キンユウキカン</t>
    </rPh>
    <rPh sb="4" eb="5">
      <t>メイ</t>
    </rPh>
    <phoneticPr fontId="11"/>
  </si>
  <si>
    <t>×の場合は、色付きセルに正しく情報が入力されていません。</t>
    <rPh sb="2" eb="4">
      <t>バアイ</t>
    </rPh>
    <rPh sb="6" eb="8">
      <t>イロツ</t>
    </rPh>
    <rPh sb="12" eb="13">
      <t>タダ</t>
    </rPh>
    <rPh sb="15" eb="17">
      <t>ジョウホウ</t>
    </rPh>
    <rPh sb="18" eb="20">
      <t>ニュウリョク</t>
    </rPh>
    <phoneticPr fontId="11"/>
  </si>
  <si>
    <t>金融機関コード(4桁）（半角数字）</t>
    <rPh sb="0" eb="2">
      <t>キンユウ</t>
    </rPh>
    <rPh sb="2" eb="4">
      <t>キカン</t>
    </rPh>
    <rPh sb="9" eb="10">
      <t>ケタ</t>
    </rPh>
    <rPh sb="12" eb="14">
      <t>ハンカク</t>
    </rPh>
    <rPh sb="14" eb="16">
      <t>スウジ</t>
    </rPh>
    <phoneticPr fontId="11"/>
  </si>
  <si>
    <t>本・支店名</t>
    <rPh sb="0" eb="1">
      <t>ホン</t>
    </rPh>
    <rPh sb="2" eb="5">
      <t>シテンメイ</t>
    </rPh>
    <phoneticPr fontId="11"/>
  </si>
  <si>
    <t>支店コード（3桁）（半角数字）</t>
    <rPh sb="0" eb="2">
      <t>シテン</t>
    </rPh>
    <rPh sb="7" eb="8">
      <t>ケタ</t>
    </rPh>
    <rPh sb="10" eb="12">
      <t>ハンカク</t>
    </rPh>
    <rPh sb="12" eb="14">
      <t>スウジ</t>
    </rPh>
    <phoneticPr fontId="11"/>
  </si>
  <si>
    <t>預金種別</t>
    <rPh sb="0" eb="2">
      <t>ヨキン</t>
    </rPh>
    <rPh sb="2" eb="4">
      <t>シュベツ</t>
    </rPh>
    <phoneticPr fontId="11"/>
  </si>
  <si>
    <t>※1：普通、2:当座、4：貯蓄、9：その他でプルダウンから入力してください。</t>
    <rPh sb="3" eb="5">
      <t>フツウ</t>
    </rPh>
    <rPh sb="8" eb="10">
      <t>トウザ</t>
    </rPh>
    <rPh sb="13" eb="15">
      <t>チョチク</t>
    </rPh>
    <rPh sb="20" eb="21">
      <t>ホカ</t>
    </rPh>
    <rPh sb="29" eb="31">
      <t>ニュウリョク</t>
    </rPh>
    <phoneticPr fontId="11"/>
  </si>
  <si>
    <t>預金種別（番号）</t>
    <rPh sb="0" eb="2">
      <t>ヨキン</t>
    </rPh>
    <rPh sb="2" eb="4">
      <t>シュベツ</t>
    </rPh>
    <rPh sb="5" eb="7">
      <t>バンゴウ</t>
    </rPh>
    <phoneticPr fontId="11"/>
  </si>
  <si>
    <t>口座番号（７桁）（半角数字）</t>
    <rPh sb="0" eb="2">
      <t>コウザ</t>
    </rPh>
    <rPh sb="2" eb="4">
      <t>バンゴウ</t>
    </rPh>
    <rPh sb="6" eb="7">
      <t>ケタ</t>
    </rPh>
    <phoneticPr fontId="11"/>
  </si>
  <si>
    <t>口座名義人(カナ)（半角）</t>
    <rPh sb="0" eb="2">
      <t>コウザ</t>
    </rPh>
    <rPh sb="2" eb="5">
      <t>メイギニン</t>
    </rPh>
    <rPh sb="10" eb="12">
      <t>ハンカク</t>
    </rPh>
    <phoneticPr fontId="11"/>
  </si>
  <si>
    <t>※　原則、令和６年度に実施した「長野県介護職員処遇改善支援補助金」で申請いただいた口座情報を記入願います。</t>
    <rPh sb="41" eb="43">
      <t>コウザ</t>
    </rPh>
    <rPh sb="43" eb="45">
      <t>ジョウホウ</t>
    </rPh>
    <rPh sb="46" eb="48">
      <t>キニュウ</t>
    </rPh>
    <rPh sb="48" eb="49">
      <t>ネガ</t>
    </rPh>
    <phoneticPr fontId="11"/>
  </si>
  <si>
    <t>※　口座情報に誤りがあると振込不能となりますので、十分に確認の上記入願います。</t>
    <phoneticPr fontId="11"/>
  </si>
  <si>
    <t>※　ゆうちょ銀行の場合は、他の金融機関からの振込の際に利用する「店名・預金種目・口座番号」を記入願います。</t>
  </si>
  <si>
    <t>※　口座名義(半角カナ)欄には通帳表紙裏に記載されているカタカナの口座名義を記入願います。</t>
  </si>
  <si>
    <t>（様式第１号）</t>
    <rPh sb="5" eb="6">
      <t>ゴウ</t>
    </rPh>
    <phoneticPr fontId="11"/>
  </si>
  <si>
    <t>　　　　　　　　　　　　　　　　　　　　　　　　　　　　　　　第　　　号　</t>
    <phoneticPr fontId="11"/>
  </si>
  <si>
    <t>月</t>
    <rPh sb="0" eb="1">
      <t>ガツ</t>
    </rPh>
    <phoneticPr fontId="11"/>
  </si>
  <si>
    <t>　　長野県知事　様</t>
    <rPh sb="8" eb="9">
      <t>サマ</t>
    </rPh>
    <phoneticPr fontId="11"/>
  </si>
  <si>
    <t>所 在 地</t>
    <phoneticPr fontId="11"/>
  </si>
  <si>
    <t>基本情報入力シートより転記</t>
    <rPh sb="0" eb="2">
      <t>キホン</t>
    </rPh>
    <rPh sb="2" eb="4">
      <t>ジョウホウ</t>
    </rPh>
    <rPh sb="4" eb="6">
      <t>ニュウリョク</t>
    </rPh>
    <rPh sb="11" eb="13">
      <t>テンキ</t>
    </rPh>
    <phoneticPr fontId="11"/>
  </si>
  <si>
    <t>法人等名</t>
  </si>
  <si>
    <t>代 表 者</t>
    <phoneticPr fontId="11"/>
  </si>
  <si>
    <t>長野県介護人材確保・職場環境改善等事業補助金交付申請書</t>
    <rPh sb="0" eb="3">
      <t>ナガノケン</t>
    </rPh>
    <rPh sb="17" eb="19">
      <t>ジギョウ</t>
    </rPh>
    <rPh sb="22" eb="24">
      <t>コウフ</t>
    </rPh>
    <rPh sb="24" eb="27">
      <t>シンセイショ</t>
    </rPh>
    <phoneticPr fontId="11"/>
  </si>
  <si>
    <t>　</t>
    <phoneticPr fontId="11"/>
  </si>
  <si>
    <t>　 このことについて、下記のとおり関係書類を添えて申請します。</t>
    <rPh sb="11" eb="13">
      <t>カキ</t>
    </rPh>
    <rPh sb="17" eb="19">
      <t>カンケイ</t>
    </rPh>
    <rPh sb="19" eb="21">
      <t>ショルイ</t>
    </rPh>
    <rPh sb="22" eb="23">
      <t>ソ</t>
    </rPh>
    <rPh sb="25" eb="27">
      <t>シンセイ</t>
    </rPh>
    <phoneticPr fontId="11"/>
  </si>
  <si>
    <t>記</t>
    <rPh sb="0" eb="1">
      <t>キ</t>
    </rPh>
    <phoneticPr fontId="11"/>
  </si>
  <si>
    <t>１</t>
    <phoneticPr fontId="11"/>
  </si>
  <si>
    <t>　申請額</t>
    <rPh sb="1" eb="4">
      <t>シンセイガク</t>
    </rPh>
    <rPh sb="3" eb="4">
      <t>ガク</t>
    </rPh>
    <phoneticPr fontId="11"/>
  </si>
  <si>
    <t>金</t>
    <rPh sb="0" eb="1">
      <t>キン</t>
    </rPh>
    <phoneticPr fontId="11"/>
  </si>
  <si>
    <t>別紙様式2-4より転記　提出先都道府県での補助金の見込額の合計[円]　</t>
    <rPh sb="0" eb="2">
      <t>ベッシ</t>
    </rPh>
    <rPh sb="2" eb="4">
      <t>ヨウシキ</t>
    </rPh>
    <rPh sb="9" eb="11">
      <t>テンキ</t>
    </rPh>
    <phoneticPr fontId="11"/>
  </si>
  <si>
    <t>２</t>
    <phoneticPr fontId="11"/>
  </si>
  <si>
    <t xml:space="preserve">  添付書類</t>
    <rPh sb="2" eb="4">
      <t>テンプ</t>
    </rPh>
    <rPh sb="4" eb="6">
      <t>ショルイ</t>
    </rPh>
    <phoneticPr fontId="11"/>
  </si>
  <si>
    <t>介護人材確保・職場環境改善等事業計画書　総括表（別紙様式２－３）</t>
    <phoneticPr fontId="11"/>
  </si>
  <si>
    <t>介護人材確保・職場環境改善等事業計画書　個票（別紙様式２－４）</t>
    <phoneticPr fontId="11"/>
  </si>
  <si>
    <t>介護人材確保・職場環境改善等事業計画書  振込先口座情報（別紙様式２－５）　</t>
    <phoneticPr fontId="11"/>
  </si>
  <si>
    <t>その他知事が必要と認める書類</t>
    <rPh sb="2" eb="3">
      <t>タ</t>
    </rPh>
    <rPh sb="3" eb="5">
      <t>チジ</t>
    </rPh>
    <rPh sb="6" eb="8">
      <t>ヒツヨウ</t>
    </rPh>
    <rPh sb="9" eb="10">
      <t>ミト</t>
    </rPh>
    <rPh sb="12" eb="14">
      <t>ショルイ</t>
    </rPh>
    <phoneticPr fontId="11"/>
  </si>
  <si>
    <t>（様式第６号）</t>
    <rPh sb="5" eb="6">
      <t>ゴウ</t>
    </rPh>
    <phoneticPr fontId="11"/>
  </si>
  <si>
    <t>●</t>
  </si>
  <si>
    <t>請求日入力不要</t>
    <rPh sb="0" eb="2">
      <t>セイキュウ</t>
    </rPh>
    <rPh sb="2" eb="3">
      <t>ビ</t>
    </rPh>
    <rPh sb="3" eb="5">
      <t>ニュウリョク</t>
    </rPh>
    <rPh sb="5" eb="7">
      <t>フヨウ</t>
    </rPh>
    <phoneticPr fontId="11"/>
  </si>
  <si>
    <t>長野県介護人材確保・職場環境改善等事業補助金精算（概算）払請求書</t>
    <rPh sb="0" eb="3">
      <t>ナガノケン</t>
    </rPh>
    <rPh sb="17" eb="19">
      <t>ジギョウ</t>
    </rPh>
    <rPh sb="22" eb="24">
      <t>セイサン</t>
    </rPh>
    <rPh sb="25" eb="27">
      <t>ガイサン</t>
    </rPh>
    <rPh sb="28" eb="29">
      <t>ハラ</t>
    </rPh>
    <rPh sb="29" eb="31">
      <t>セイキュウ</t>
    </rPh>
    <rPh sb="31" eb="32">
      <t>ショ</t>
    </rPh>
    <phoneticPr fontId="11"/>
  </si>
  <si>
    <t>●</t>
    <phoneticPr fontId="11"/>
  </si>
  <si>
    <t>付け長野県達（指令）第</t>
    <rPh sb="0" eb="1">
      <t>ヅ</t>
    </rPh>
    <phoneticPr fontId="11"/>
  </si>
  <si>
    <t>●●●</t>
    <phoneticPr fontId="11"/>
  </si>
  <si>
    <t>号で確定（交付決定）のあった、</t>
    <phoneticPr fontId="11"/>
  </si>
  <si>
    <t>　長野県介護人材確保・職場環境改善等事業補助金を下記のとおり支払してください。</t>
    <rPh sb="20" eb="23">
      <t>ホジョキン</t>
    </rPh>
    <rPh sb="30" eb="32">
      <t>シハライ</t>
    </rPh>
    <phoneticPr fontId="11"/>
  </si>
  <si>
    <t>補助金確定（交付決定）額</t>
    <rPh sb="0" eb="3">
      <t>ホジョキン</t>
    </rPh>
    <rPh sb="3" eb="5">
      <t>カクテイ</t>
    </rPh>
    <rPh sb="6" eb="8">
      <t>コウフ</t>
    </rPh>
    <rPh sb="8" eb="10">
      <t>ケッテイ</t>
    </rPh>
    <rPh sb="11" eb="12">
      <t>ガク</t>
    </rPh>
    <phoneticPr fontId="11"/>
  </si>
  <si>
    <t>既交付額</t>
    <rPh sb="0" eb="1">
      <t>キ</t>
    </rPh>
    <rPh sb="1" eb="4">
      <t>コウフガク</t>
    </rPh>
    <phoneticPr fontId="11"/>
  </si>
  <si>
    <t>３</t>
    <phoneticPr fontId="11"/>
  </si>
  <si>
    <t>今回請求額</t>
    <rPh sb="0" eb="2">
      <t>コンカイ</t>
    </rPh>
    <rPh sb="2" eb="4">
      <t>セイキュウ</t>
    </rPh>
    <rPh sb="4" eb="5">
      <t>ガク</t>
    </rPh>
    <phoneticPr fontId="11"/>
  </si>
  <si>
    <t>交付決定額の9割を概算払いする予定です。</t>
    <rPh sb="0" eb="2">
      <t>コウフ</t>
    </rPh>
    <rPh sb="2" eb="4">
      <t>ケッテイ</t>
    </rPh>
    <rPh sb="4" eb="5">
      <t>ガク</t>
    </rPh>
    <rPh sb="7" eb="8">
      <t>ワリ</t>
    </rPh>
    <rPh sb="9" eb="11">
      <t>ガイサン</t>
    </rPh>
    <rPh sb="11" eb="12">
      <t>バラ</t>
    </rPh>
    <rPh sb="15" eb="17">
      <t>ヨテイ</t>
    </rPh>
    <phoneticPr fontId="11"/>
  </si>
  <si>
    <t>概算払いを希望しない場合は、「３.今回請求額（色付きセル）」を０円としてください。</t>
    <rPh sb="0" eb="2">
      <t>ガイサン</t>
    </rPh>
    <rPh sb="2" eb="3">
      <t>バラ</t>
    </rPh>
    <rPh sb="5" eb="7">
      <t>キボウ</t>
    </rPh>
    <rPh sb="10" eb="12">
      <t>バアイ</t>
    </rPh>
    <rPh sb="17" eb="19">
      <t>コンカイ</t>
    </rPh>
    <rPh sb="19" eb="21">
      <t>セイキュウ</t>
    </rPh>
    <rPh sb="21" eb="22">
      <t>ガク</t>
    </rPh>
    <rPh sb="23" eb="25">
      <t>イロツ</t>
    </rPh>
    <rPh sb="32" eb="33">
      <t>エン</t>
    </rPh>
    <phoneticPr fontId="11"/>
  </si>
  <si>
    <t>４</t>
    <phoneticPr fontId="11"/>
  </si>
  <si>
    <t>差引額（残額）</t>
    <rPh sb="0" eb="2">
      <t>サシヒキ</t>
    </rPh>
    <rPh sb="2" eb="3">
      <t>ガク</t>
    </rPh>
    <rPh sb="4" eb="6">
      <t>ザンガク</t>
    </rPh>
    <phoneticPr fontId="11"/>
  </si>
  <si>
    <t>　　　（１－（２+３））</t>
    <phoneticPr fontId="11"/>
  </si>
  <si>
    <t>（１－（２＋３））</t>
    <phoneticPr fontId="11"/>
  </si>
  <si>
    <r>
      <t xml:space="preserve">【記入上の注意】
・都道府県ごとに補助金の要件を満たす必要があり、都道府県ごとに振込先の指定方法等、様式が異なる場合もあることから、
　補助金の計画書は都道府県ごとに作成することが望ましい。
　都道府県をまたいで法人一括での作成を行う場合、別紙様式２－３の補助金の見込額には、提出先の都道府県内に所在する
　事業所・施設のみの合計額が記載される。
・事業所の数が多く、１枚に記載しきれない場合は、適宜、行を追加すること。
</t>
    </r>
    <r>
      <rPr>
        <sz val="12"/>
        <color rgb="FFFF0000"/>
        <rFont val="ＭＳ Ｐゴシック"/>
        <family val="3"/>
        <charset val="128"/>
      </rPr>
      <t>（長野県への提出における記入上の注意）
・長野県における補助金の支払は、国保連合会に登録している介護給付費等の振込先口座によらず、
　別紙様式2-5「補助金・振込先口座情報」の記載のある振込先口座への支払を行うことする。
・振込先口座は1つのみ登録を可能とし、必ず法人名の口座情報を記載すること。</t>
    </r>
    <phoneticPr fontId="11"/>
  </si>
  <si>
    <r>
      <t xml:space="preserve">国保連合会に登録している口座のうち、振込先の希望（各都道府県で１つのみに「○」。振込先でない事業所には「－」。）
</t>
    </r>
    <r>
      <rPr>
        <sz val="11"/>
        <color rgb="FFFF0000"/>
        <rFont val="ＭＳ Ｐゴシック"/>
        <family val="3"/>
        <charset val="128"/>
      </rPr>
      <t>長野県において入力不要</t>
    </r>
    <rPh sb="40" eb="43">
      <t>フリコミサキ</t>
    </rPh>
    <rPh sb="46" eb="49">
      <t>ジギョウショ</t>
    </rPh>
    <phoneticPr fontId="11"/>
  </si>
  <si>
    <r>
      <t xml:space="preserve">振込先に選択した事業所が債権譲渡を行っており、
別途都道府県に振込口座情報の提供が必要。
</t>
    </r>
    <r>
      <rPr>
        <sz val="11"/>
        <color rgb="FFFF0000"/>
        <rFont val="ＭＳ Ｐゴシック"/>
        <family val="3"/>
        <charset val="128"/>
      </rPr>
      <t>長野県において入力不要</t>
    </r>
    <rPh sb="0" eb="2">
      <t>フリコミ</t>
    </rPh>
    <rPh sb="2" eb="3">
      <t>サキ</t>
    </rPh>
    <rPh sb="4" eb="6">
      <t>センタク</t>
    </rPh>
    <rPh sb="41" eb="43">
      <t>ヒツヨウ</t>
    </rPh>
    <phoneticPr fontId="11"/>
  </si>
  <si>
    <t>－</t>
  </si>
  <si>
    <t>！基本情報入力シートで提出先を選択していない場合、「提出先未選択」と表示されます。
この欄が「×」の場合、提出先が「長野県」となっていない場合があります。
（数式条件の変更（T9））</t>
    <rPh sb="1" eb="7">
      <t>キホンジョウホウニュウリョク</t>
    </rPh>
    <rPh sb="11" eb="13">
      <t>テイシュツ</t>
    </rPh>
    <rPh sb="13" eb="14">
      <t>サキ</t>
    </rPh>
    <rPh sb="15" eb="17">
      <t>センタク</t>
    </rPh>
    <rPh sb="22" eb="24">
      <t>バアイ</t>
    </rPh>
    <rPh sb="26" eb="28">
      <t>テイシュツ</t>
    </rPh>
    <rPh sb="28" eb="29">
      <t>サキ</t>
    </rPh>
    <rPh sb="29" eb="30">
      <t>ミ</t>
    </rPh>
    <rPh sb="30" eb="32">
      <t>センタク</t>
    </rPh>
    <rPh sb="34" eb="36">
      <t>ヒョウジ</t>
    </rPh>
    <rPh sb="53" eb="55">
      <t>テイシュツ</t>
    </rPh>
    <rPh sb="55" eb="56">
      <t>サキ</t>
    </rPh>
    <rPh sb="58" eb="61">
      <t>ナガノケン</t>
    </rPh>
    <rPh sb="69" eb="71">
      <t>バアイ</t>
    </rPh>
    <rPh sb="79" eb="81">
      <t>スウシキ</t>
    </rPh>
    <rPh sb="81" eb="83">
      <t>ジョウケン</t>
    </rPh>
    <rPh sb="84" eb="86">
      <t>ヘンコウ</t>
    </rPh>
    <phoneticPr fontId="11"/>
  </si>
  <si>
    <t>（数式条件の削除（T10）長野県においてチェック不要項目）</t>
    <phoneticPr fontId="11"/>
  </si>
  <si>
    <t>（以下、全ての項目にチェック（✓）すること。）</t>
    <rPh sb="1" eb="3">
      <t>イカ</t>
    </rPh>
    <rPh sb="4" eb="5">
      <t>スベ</t>
    </rPh>
    <rPh sb="7" eb="9">
      <t>コウモク</t>
    </rPh>
    <phoneticPr fontId="11"/>
  </si>
  <si>
    <t>長野県介護人材確保・職場環境改善等事業補助金補助金交付要綱第５（１）～（４）の要件について確認しました。</t>
    <phoneticPr fontId="11"/>
  </si>
  <si>
    <t>別紙様式2-5（振込先）に振込先口座を記載している。　</t>
    <phoneticPr fontId="11"/>
  </si>
  <si>
    <t>（チェック項目の変更）</t>
    <rPh sb="5" eb="7">
      <t>コウモク</t>
    </rPh>
    <rPh sb="8" eb="10">
      <t>ヘンコウ</t>
    </rPh>
    <phoneticPr fontId="11"/>
  </si>
  <si>
    <r>
      <t>債権譲渡に関して未記入の項目がない。</t>
    </r>
    <r>
      <rPr>
        <sz val="10"/>
        <color rgb="FFFF0000"/>
        <rFont val="ＭＳ Ｐゴシック"/>
        <family val="3"/>
        <charset val="128"/>
      </rPr>
      <t>　（長野県ではチェック不要）</t>
    </r>
    <rPh sb="0" eb="1">
      <t>サイケン</t>
    </rPh>
    <rPh sb="1" eb="3">
      <t>ジョウト</t>
    </rPh>
    <rPh sb="4" eb="5">
      <t>カン</t>
    </rPh>
    <rPh sb="7" eb="10">
      <t>ミキニュウ</t>
    </rPh>
    <rPh sb="11" eb="13">
      <t>コウモク</t>
    </rPh>
    <phoneticPr fontId="11"/>
  </si>
  <si>
    <t>（チェック項目の削除）</t>
    <rPh sb="5" eb="7">
      <t>コウモク</t>
    </rPh>
    <rPh sb="8" eb="10">
      <t>サクジョ</t>
    </rPh>
    <phoneticPr fontId="11"/>
  </si>
  <si>
    <t>交付申請（振込）に関する情報</t>
    <rPh sb="0" eb="2">
      <t>コウフ</t>
    </rPh>
    <rPh sb="2" eb="4">
      <t>シンセイ</t>
    </rPh>
    <rPh sb="5" eb="7">
      <t>フリコミ</t>
    </rPh>
    <rPh sb="9" eb="10">
      <t>カン</t>
    </rPh>
    <rPh sb="12" eb="14">
      <t>ジョウホウ</t>
    </rPh>
    <phoneticPr fontId="11"/>
  </si>
  <si>
    <t>（別紙様式２－４及び２－５から集計・転記）</t>
    <phoneticPr fontId="11"/>
  </si>
  <si>
    <t>② 振込先の金融機関名</t>
    <phoneticPr fontId="11"/>
  </si>
  <si>
    <t>③ 振込先の支店名</t>
    <phoneticPr fontId="11"/>
  </si>
  <si>
    <t>！③に「未記入」が表示されている場合、別紙様式2-5の振込先（口座名）の項目に未記入があります。</t>
    <phoneticPr fontId="11"/>
  </si>
  <si>
    <t>（数式条件の変更（H66及びT66））</t>
    <rPh sb="6" eb="8">
      <t>ヘンコウ</t>
    </rPh>
    <rPh sb="12" eb="13">
      <t>オヨ</t>
    </rPh>
    <phoneticPr fontId="11"/>
  </si>
  <si>
    <t>長野県</t>
    <rPh sb="0" eb="3">
      <t>ナガノケン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</si>
</sst>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_ "/>
    <numFmt numFmtId="177" formatCode="#,##0_);[Red]\(#,##0\)"/>
    <numFmt numFmtId="178" formatCode="0.0%"/>
    <numFmt numFmtId="179" formatCode="0.00_ "/>
    <numFmt numFmtId="180" formatCode="0.0"/>
    <numFmt numFmtId="181" formatCode="0.000_);[Red]\(0.000\)"/>
    <numFmt numFmtId="182" formatCode="#,##0_ ;[Red]\-#,##0\ "/>
    <numFmt numFmtId="183" formatCode="0.000"/>
    <numFmt numFmtId="184" formatCode="0_);[Red]\(0\)"/>
    <numFmt numFmtId="185" formatCode="#,##0.00_ ;[Red]\-#,##0.00\ "/>
    <numFmt numFmtId="186" formatCode="0.0000"/>
  </numFmts>
  <fonts count="14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b/>
      <sz val="11"/>
      <color rgb="FFFF0000"/>
      <name val="ＭＳ Ｐゴシック"/>
      <family val="3"/>
      <charset val="128"/>
    </font>
    <font>
      <u/>
      <sz val="11"/>
      <color theme="1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b/>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2"/>
      <color rgb="FF000000"/>
      <name val="MS P ゴシック"/>
      <family val="3"/>
      <charset val="128"/>
    </font>
    <font>
      <sz val="10"/>
      <color rgb="FF000000"/>
      <name val="MS P ゴシック"/>
      <family val="3"/>
      <charset val="128"/>
    </font>
    <font>
      <b/>
      <u/>
      <sz val="10"/>
      <color rgb="FF000000"/>
      <name val="MS P ゴシック"/>
      <family val="3"/>
      <charset val="128"/>
    </font>
    <font>
      <b/>
      <u/>
      <sz val="12"/>
      <color rgb="FF000000"/>
      <name val="MS P ゴシック"/>
      <family val="3"/>
      <charset val="128"/>
    </font>
    <font>
      <b/>
      <sz val="14"/>
      <color theme="1"/>
      <name val="ＭＳ Ｐゴシック"/>
      <family val="3"/>
      <charset val="128"/>
    </font>
    <font>
      <b/>
      <sz val="11"/>
      <color rgb="FF000000"/>
      <name val="ＭＳ Ｐゴシック"/>
      <family val="3"/>
      <charset val="128"/>
    </font>
    <font>
      <b/>
      <sz val="10.5"/>
      <color indexed="60"/>
      <name val="ＭＳ Ｐゴシック"/>
      <family val="3"/>
      <charset val="128"/>
    </font>
    <font>
      <sz val="10"/>
      <color theme="1" tint="0.249977111117893"/>
      <name val="ＭＳ Ｐゴシック"/>
      <family val="3"/>
      <charset val="128"/>
    </font>
    <font>
      <sz val="8"/>
      <color rgb="FFFF0000"/>
      <name val="ＭＳ Ｐゴシック"/>
      <family val="3"/>
      <charset val="128"/>
    </font>
    <font>
      <sz val="13"/>
      <color theme="1"/>
      <name val="ＭＳ Ｐゴシック"/>
      <family val="3"/>
      <charset val="128"/>
    </font>
    <font>
      <sz val="9"/>
      <color rgb="FF000000"/>
      <name val="MS P ゴシック"/>
      <charset val="128"/>
    </font>
    <font>
      <sz val="9"/>
      <color rgb="FF000000"/>
      <name val="MS P 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b/>
      <sz val="10"/>
      <color rgb="FFFF0000"/>
      <name val="ＭＳ Ｐゴシック"/>
      <family val="3"/>
      <charset val="128"/>
    </font>
    <font>
      <sz val="14"/>
      <color rgb="FFFF0000"/>
      <name val="ＭＳ Ｐゴシック"/>
      <family val="3"/>
      <charset val="128"/>
    </font>
    <font>
      <sz val="12"/>
      <color theme="1" tint="0.34998626667073579"/>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12"/>
      <color indexed="81"/>
      <name val="MS P ゴシック"/>
      <family val="3"/>
      <charset val="128"/>
    </font>
    <font>
      <sz val="6"/>
      <color theme="1"/>
      <name val="ＭＳ ゴシック"/>
      <family val="3"/>
      <charset val="128"/>
    </font>
    <font>
      <sz val="11"/>
      <color theme="1" tint="0.499984740745262"/>
      <name val="ＭＳ Ｐゴシック"/>
      <family val="3"/>
      <charset val="128"/>
    </font>
    <font>
      <sz val="10"/>
      <color theme="1" tint="0.499984740745262"/>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sz val="10"/>
      <color rgb="FF000000"/>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b/>
      <u/>
      <sz val="11"/>
      <color rgb="FFFF0000"/>
      <name val="ＭＳ Ｐゴシック"/>
      <family val="3"/>
      <charset val="128"/>
    </font>
    <font>
      <b/>
      <sz val="22"/>
      <color theme="1"/>
      <name val="ＭＳ Ｐゴシック"/>
      <family val="3"/>
      <charset val="128"/>
    </font>
    <font>
      <sz val="6"/>
      <name val="ＭＳ Ｐゴシック"/>
      <family val="2"/>
      <charset val="128"/>
      <scheme val="minor"/>
    </font>
    <font>
      <sz val="10"/>
      <name val="Meiryo UI"/>
      <family val="3"/>
      <charset val="128"/>
    </font>
    <font>
      <sz val="10"/>
      <color rgb="FFFF0000"/>
      <name val="Meiryo UI"/>
      <family val="3"/>
      <charset val="128"/>
    </font>
    <font>
      <sz val="11"/>
      <color rgb="FFFF0000"/>
      <name val="ＭＳ Ｐゴシック"/>
      <family val="3"/>
      <charset val="128"/>
    </font>
    <font>
      <sz val="15"/>
      <color theme="1" tint="0.499984740745262"/>
      <name val="ＭＳ Ｐゴシック"/>
      <family val="3"/>
      <charset val="128"/>
    </font>
    <font>
      <sz val="10"/>
      <color rgb="FFFF0000"/>
      <name val="ＭＳ Ｐゴシック"/>
      <family val="3"/>
      <charset val="128"/>
      <scheme val="minor"/>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4"/>
      <name val="ＭＳ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u/>
      <sz val="11"/>
      <color rgb="FFFF0000"/>
      <name val="ＭＳ Ｐゴシック"/>
      <family val="3"/>
      <charset val="128"/>
    </font>
    <font>
      <sz val="12"/>
      <color theme="1"/>
      <name val="ＭＳ Ｐゴシック"/>
      <family val="3"/>
      <charset val="128"/>
      <scheme val="minor"/>
    </font>
    <font>
      <sz val="8"/>
      <color theme="1"/>
      <name val="ＭＳ Ｐゴシック"/>
      <family val="3"/>
      <charset val="128"/>
      <scheme val="minor"/>
    </font>
    <font>
      <sz val="9"/>
      <color theme="1"/>
      <name val="ＭＳ Ｐゴシック"/>
      <family val="3"/>
      <charset val="128"/>
      <scheme val="minor"/>
    </font>
    <font>
      <sz val="10"/>
      <color rgb="FF242424"/>
      <name val="Arial Unicode MS"/>
      <family val="2"/>
    </font>
    <font>
      <b/>
      <sz val="8"/>
      <name val="ＭＳ Ｐゴシック"/>
      <family val="3"/>
      <charset val="128"/>
    </font>
    <font>
      <b/>
      <sz val="9"/>
      <name val="ＭＳ Ｐゴシック"/>
      <family val="3"/>
      <charset val="128"/>
    </font>
    <font>
      <sz val="12"/>
      <name val="ＭＳ 明朝"/>
      <family val="1"/>
      <charset val="128"/>
    </font>
    <font>
      <sz val="11"/>
      <name val="ＭＳ 明朝"/>
      <family val="1"/>
      <charset val="128"/>
    </font>
    <font>
      <sz val="12"/>
      <color rgb="FF000000"/>
      <name val="ＭＳ 明朝"/>
      <family val="1"/>
      <charset val="128"/>
    </font>
    <font>
      <sz val="12"/>
      <color rgb="FFFF0000"/>
      <name val="ＭＳ 明朝"/>
      <family val="1"/>
      <charset val="128"/>
    </font>
    <font>
      <sz val="14"/>
      <name val="ＭＳ 明朝"/>
      <family val="1"/>
      <charset val="128"/>
    </font>
    <font>
      <sz val="10"/>
      <name val="ＭＳ 明朝"/>
      <family val="1"/>
      <charset val="128"/>
    </font>
    <font>
      <sz val="10"/>
      <color rgb="FFFF0000"/>
      <name val="ＭＳ 明朝"/>
      <family val="1"/>
      <charset val="128"/>
    </font>
    <font>
      <sz val="10"/>
      <color rgb="FFFF0000"/>
      <name val="ＭＳ Ｐ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2CC"/>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s>
  <borders count="17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top/>
      <bottom style="hair">
        <color auto="1"/>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hair">
        <color indexed="64"/>
      </top>
      <bottom style="medium">
        <color indexed="64"/>
      </bottom>
      <diagonal/>
    </border>
    <border>
      <left style="medium">
        <color indexed="64"/>
      </left>
      <right/>
      <top/>
      <bottom style="hair">
        <color indexed="64"/>
      </bottom>
      <diagonal/>
    </border>
    <border>
      <left style="thin">
        <color theme="1" tint="0.499984740745262"/>
      </left>
      <right style="thin">
        <color theme="1" tint="0.499984740745262"/>
      </right>
      <top/>
      <bottom style="thin">
        <color theme="1" tint="0.499984740745262"/>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bottom/>
      <diagonal/>
    </border>
    <border>
      <left style="medium">
        <color indexed="64"/>
      </left>
      <right style="thin">
        <color indexed="64"/>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bottom/>
      <diagonal/>
    </border>
    <border>
      <left/>
      <right style="hair">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bottom/>
      <diagonal/>
    </border>
    <border>
      <left style="thin">
        <color theme="1" tint="0.499984740745262"/>
      </left>
      <right style="thin">
        <color theme="1" tint="0.499984740745262"/>
      </right>
      <top/>
      <bottom/>
      <diagonal/>
    </border>
    <border>
      <left/>
      <right/>
      <top style="medium">
        <color rgb="FF000000"/>
      </top>
      <bottom/>
      <diagonal/>
    </border>
    <border>
      <left/>
      <right/>
      <top/>
      <bottom style="medium">
        <color rgb="FF000000"/>
      </bottom>
      <diagonal/>
    </border>
    <border>
      <left/>
      <right style="thin">
        <color rgb="FF000000"/>
      </right>
      <top style="medium">
        <color rgb="FF000000"/>
      </top>
      <bottom/>
      <diagonal/>
    </border>
    <border>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style="thin">
        <color rgb="FF000000"/>
      </right>
      <top style="medium">
        <color indexed="64"/>
      </top>
      <bottom/>
      <diagonal/>
    </border>
    <border>
      <left/>
      <right style="thin">
        <color rgb="FF000000"/>
      </right>
      <top/>
      <bottom style="medium">
        <color rgb="FF000000"/>
      </bottom>
      <diagonal/>
    </border>
    <border>
      <left style="thin">
        <color rgb="FF000000"/>
      </left>
      <right style="thin">
        <color rgb="FF000000"/>
      </right>
      <top style="medium">
        <color indexed="64"/>
      </top>
      <bottom/>
      <diagonal/>
    </border>
    <border>
      <left style="thin">
        <color rgb="FF000000"/>
      </left>
      <right style="thin">
        <color rgb="FF000000"/>
      </right>
      <top/>
      <bottom style="medium">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right/>
      <top style="thin">
        <color auto="1"/>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1" tint="0.499984740745262"/>
      </right>
      <top style="thin">
        <color theme="1" tint="0.499984740745262"/>
      </top>
      <bottom style="thin">
        <color theme="1" tint="0.499984740745262"/>
      </bottom>
      <diagonal/>
    </border>
    <border>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right style="medium">
        <color indexed="64"/>
      </right>
      <top/>
      <bottom style="hair">
        <color indexed="64"/>
      </bottom>
      <diagonal/>
    </border>
    <border>
      <left/>
      <right/>
      <top style="thin">
        <color theme="1" tint="0.499984740745262"/>
      </top>
      <bottom style="thin">
        <color theme="1" tint="0.499984740745262"/>
      </bottom>
      <diagonal/>
    </border>
    <border>
      <left style="thin">
        <color theme="1" tint="0.499984740745262"/>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medium">
        <color indexed="64"/>
      </right>
      <top/>
      <bottom style="medium">
        <color rgb="FF000000"/>
      </bottom>
      <diagonal/>
    </border>
    <border>
      <left style="thin">
        <color indexed="64"/>
      </left>
      <right style="medium">
        <color indexed="64"/>
      </right>
      <top style="medium">
        <color rgb="FF000000"/>
      </top>
      <bottom/>
      <diagonal/>
    </border>
    <border>
      <left style="thin">
        <color rgb="FF000000"/>
      </left>
      <right style="medium">
        <color indexed="64"/>
      </right>
      <top style="medium">
        <color rgb="FF000000"/>
      </top>
      <bottom/>
      <diagonal/>
    </border>
    <border>
      <left style="thin">
        <color rgb="FF000000"/>
      </left>
      <right style="medium">
        <color indexed="64"/>
      </right>
      <top/>
      <bottom/>
      <diagonal/>
    </border>
    <border>
      <left style="medium">
        <color indexed="64"/>
      </left>
      <right/>
      <top/>
      <bottom style="medium">
        <color rgb="FF000000"/>
      </bottom>
      <diagonal/>
    </border>
    <border>
      <left style="thin">
        <color rgb="FF000000"/>
      </left>
      <right style="medium">
        <color indexed="64"/>
      </right>
      <top/>
      <bottom style="medium">
        <color rgb="FF000000"/>
      </bottom>
      <diagonal/>
    </border>
    <border>
      <left style="medium">
        <color indexed="64"/>
      </left>
      <right/>
      <top style="medium">
        <color rgb="FF000000"/>
      </top>
      <bottom/>
      <diagonal/>
    </border>
    <border>
      <left style="thin">
        <color rgb="FF000000"/>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right style="medium">
        <color indexed="64"/>
      </right>
      <top style="medium">
        <color indexed="64"/>
      </top>
      <bottom style="thin">
        <color indexed="64"/>
      </bottom>
      <diagonal/>
    </border>
    <border>
      <left style="hair">
        <color indexed="64"/>
      </left>
      <right/>
      <top style="hair">
        <color indexed="64"/>
      </top>
      <bottom/>
      <diagonal/>
    </border>
    <border>
      <left style="hair">
        <color indexed="64"/>
      </left>
      <right/>
      <top/>
      <bottom style="thin">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hair">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auto="1"/>
      </top>
      <bottom style="hair">
        <color indexed="64"/>
      </bottom>
      <diagonal/>
    </border>
    <border>
      <left style="medium">
        <color indexed="64"/>
      </left>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diagonal/>
    </border>
    <border>
      <left style="thin">
        <color rgb="FF000000"/>
      </left>
      <right style="medium">
        <color rgb="FF000000"/>
      </right>
      <top/>
      <bottom/>
      <diagonal/>
    </border>
    <border>
      <left style="medium">
        <color rgb="FF000000"/>
      </left>
      <right/>
      <top/>
      <bottom style="medium">
        <color rgb="FF000000"/>
      </bottom>
      <diagonal/>
    </border>
    <border>
      <left style="thin">
        <color rgb="FF000000"/>
      </left>
      <right style="medium">
        <color rgb="FF000000"/>
      </right>
      <top/>
      <bottom style="medium">
        <color rgb="FF000000"/>
      </bottom>
      <diagonal/>
    </border>
    <border>
      <left style="thin">
        <color indexed="64"/>
      </left>
      <right style="thin">
        <color indexed="64"/>
      </right>
      <top style="hair">
        <color indexed="64"/>
      </top>
      <bottom style="thin">
        <color indexed="64"/>
      </bottom>
      <diagonal/>
    </border>
  </borders>
  <cellStyleXfs count="109">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6"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65"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10" fillId="0" borderId="0">
      <alignment vertical="center"/>
    </xf>
    <xf numFmtId="0" fontId="64" fillId="0" borderId="0"/>
    <xf numFmtId="0" fontId="66" fillId="0" borderId="0">
      <alignment vertical="center"/>
    </xf>
    <xf numFmtId="0" fontId="10" fillId="0" borderId="0"/>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769">
    <xf numFmtId="0" fontId="0" fillId="0" borderId="0" xfId="0">
      <alignment vertical="center"/>
    </xf>
    <xf numFmtId="0" fontId="31" fillId="0" borderId="0" xfId="0" applyFont="1">
      <alignment vertical="center"/>
    </xf>
    <xf numFmtId="0" fontId="30" fillId="0" borderId="0" xfId="0" applyFont="1">
      <alignment vertical="center"/>
    </xf>
    <xf numFmtId="0" fontId="30" fillId="0" borderId="62" xfId="0" applyFont="1" applyBorder="1" applyAlignment="1">
      <alignment horizontal="left" vertical="center" wrapText="1"/>
    </xf>
    <xf numFmtId="0" fontId="30" fillId="0" borderId="63" xfId="0" applyFont="1" applyBorder="1" applyAlignment="1">
      <alignment horizontal="left" vertical="center" wrapText="1"/>
    </xf>
    <xf numFmtId="0" fontId="30" fillId="0" borderId="56" xfId="0" applyFont="1" applyBorder="1">
      <alignment vertical="center"/>
    </xf>
    <xf numFmtId="0" fontId="30" fillId="0" borderId="66" xfId="0" applyFont="1" applyBorder="1">
      <alignment vertical="center"/>
    </xf>
    <xf numFmtId="0" fontId="30" fillId="0" borderId="62" xfId="0" applyFont="1" applyBorder="1">
      <alignment vertical="center"/>
    </xf>
    <xf numFmtId="0" fontId="30" fillId="0" borderId="63" xfId="0" applyFont="1" applyBorder="1">
      <alignment vertical="center"/>
    </xf>
    <xf numFmtId="0" fontId="30" fillId="0" borderId="61" xfId="0" applyFont="1" applyBorder="1">
      <alignment vertical="center"/>
    </xf>
    <xf numFmtId="0" fontId="65" fillId="0" borderId="0" xfId="98" applyFont="1" applyAlignment="1">
      <alignment vertical="center"/>
    </xf>
    <xf numFmtId="0" fontId="65" fillId="0" borderId="44" xfId="98" applyFont="1" applyBorder="1" applyAlignment="1">
      <alignment vertical="center"/>
    </xf>
    <xf numFmtId="0" fontId="65" fillId="0" borderId="35" xfId="98" applyFont="1" applyBorder="1" applyAlignment="1">
      <alignment vertical="center"/>
    </xf>
    <xf numFmtId="0" fontId="65" fillId="0" borderId="33" xfId="98" applyFont="1" applyBorder="1" applyAlignment="1">
      <alignment vertical="center"/>
    </xf>
    <xf numFmtId="0" fontId="65" fillId="0" borderId="51" xfId="98" applyFont="1" applyBorder="1" applyAlignment="1">
      <alignment vertical="center"/>
    </xf>
    <xf numFmtId="0" fontId="65" fillId="0" borderId="52" xfId="98" applyFont="1" applyBorder="1" applyAlignment="1">
      <alignment vertical="center"/>
    </xf>
    <xf numFmtId="9" fontId="65" fillId="0" borderId="20" xfId="98" applyNumberFormat="1" applyFont="1" applyBorder="1" applyAlignment="1">
      <alignment vertical="center"/>
    </xf>
    <xf numFmtId="0" fontId="65" fillId="0" borderId="54" xfId="98" applyFont="1" applyBorder="1" applyAlignment="1">
      <alignment vertical="center"/>
    </xf>
    <xf numFmtId="9" fontId="65" fillId="0" borderId="45" xfId="98" applyNumberFormat="1" applyFont="1" applyBorder="1" applyAlignment="1">
      <alignment vertical="center"/>
    </xf>
    <xf numFmtId="180" fontId="65" fillId="0" borderId="52" xfId="98" applyNumberFormat="1" applyFont="1" applyBorder="1" applyAlignment="1">
      <alignment vertical="center"/>
    </xf>
    <xf numFmtId="180" fontId="65" fillId="0" borderId="53" xfId="98" applyNumberFormat="1" applyFont="1" applyBorder="1" applyAlignment="1">
      <alignment vertical="center"/>
    </xf>
    <xf numFmtId="0" fontId="31" fillId="0" borderId="63" xfId="0" applyFont="1" applyBorder="1">
      <alignment vertical="center"/>
    </xf>
    <xf numFmtId="0" fontId="31" fillId="0" borderId="66" xfId="0" applyFont="1" applyBorder="1">
      <alignment vertical="center"/>
    </xf>
    <xf numFmtId="0" fontId="30" fillId="0" borderId="36" xfId="0" applyFont="1" applyBorder="1" applyAlignment="1">
      <alignment horizontal="left" vertical="center" wrapText="1"/>
    </xf>
    <xf numFmtId="178" fontId="30" fillId="24" borderId="50" xfId="28" applyNumberFormat="1" applyFont="1" applyFill="1" applyBorder="1" applyAlignment="1">
      <alignment vertical="center" wrapText="1"/>
    </xf>
    <xf numFmtId="178" fontId="30" fillId="24" borderId="20" xfId="28" applyNumberFormat="1" applyFont="1" applyFill="1" applyBorder="1" applyAlignment="1">
      <alignment vertical="center" wrapText="1"/>
    </xf>
    <xf numFmtId="0" fontId="65" fillId="0" borderId="53" xfId="98" applyFont="1" applyBorder="1" applyAlignment="1">
      <alignment vertical="center"/>
    </xf>
    <xf numFmtId="0" fontId="30" fillId="0" borderId="56" xfId="0" applyFont="1" applyBorder="1" applyAlignment="1">
      <alignment vertical="center" wrapText="1"/>
    </xf>
    <xf numFmtId="0" fontId="0" fillId="0" borderId="0" xfId="0" applyProtection="1">
      <alignment vertical="center"/>
      <protection locked="0"/>
    </xf>
    <xf numFmtId="0" fontId="47" fillId="0" borderId="0" xfId="0" applyFont="1">
      <alignment vertical="center"/>
    </xf>
    <xf numFmtId="0" fontId="48" fillId="0" borderId="0" xfId="0" applyFont="1">
      <alignment vertical="center"/>
    </xf>
    <xf numFmtId="0" fontId="50" fillId="0" borderId="0" xfId="0" applyFont="1">
      <alignment vertical="center"/>
    </xf>
    <xf numFmtId="0" fontId="57" fillId="0" borderId="0" xfId="0" applyFont="1" applyAlignment="1">
      <alignment vertical="center" wrapText="1"/>
    </xf>
    <xf numFmtId="0" fontId="58" fillId="0" borderId="0" xfId="0" applyFont="1">
      <alignment vertical="center"/>
    </xf>
    <xf numFmtId="0" fontId="57" fillId="24" borderId="14" xfId="0" applyFont="1" applyFill="1" applyBorder="1" applyAlignment="1">
      <alignment vertical="center" wrapText="1"/>
    </xf>
    <xf numFmtId="0" fontId="0" fillId="0" borderId="32" xfId="0" applyBorder="1">
      <alignment vertical="center"/>
    </xf>
    <xf numFmtId="0" fontId="0" fillId="24" borderId="27" xfId="0" applyFill="1" applyBorder="1">
      <alignment vertical="center"/>
    </xf>
    <xf numFmtId="0" fontId="43" fillId="24" borderId="0" xfId="0" applyFont="1" applyFill="1" applyAlignment="1">
      <alignment vertical="top" wrapText="1"/>
    </xf>
    <xf numFmtId="0" fontId="57" fillId="24" borderId="15" xfId="0" applyFont="1" applyFill="1" applyBorder="1" applyAlignment="1">
      <alignment vertical="top" wrapText="1"/>
    </xf>
    <xf numFmtId="0" fontId="43" fillId="0" borderId="0" xfId="0" applyFont="1" applyAlignment="1">
      <alignment vertical="top" wrapText="1"/>
    </xf>
    <xf numFmtId="0" fontId="57" fillId="24" borderId="15" xfId="0" applyFont="1" applyFill="1" applyBorder="1" applyAlignment="1">
      <alignment vertical="center" wrapText="1"/>
    </xf>
    <xf numFmtId="0" fontId="57" fillId="24" borderId="0" xfId="0" applyFont="1" applyFill="1" applyAlignment="1">
      <alignment vertical="center" wrapText="1"/>
    </xf>
    <xf numFmtId="0" fontId="57" fillId="24" borderId="27" xfId="0" applyFont="1" applyFill="1" applyBorder="1" applyAlignment="1">
      <alignment vertical="center" wrapText="1"/>
    </xf>
    <xf numFmtId="0" fontId="41" fillId="24" borderId="0" xfId="0" applyFont="1" applyFill="1">
      <alignment vertical="center"/>
    </xf>
    <xf numFmtId="0" fontId="59" fillId="24" borderId="15" xfId="0" applyFont="1" applyFill="1" applyBorder="1">
      <alignment vertical="center"/>
    </xf>
    <xf numFmtId="0" fontId="57" fillId="24" borderId="27" xfId="0" applyFont="1" applyFill="1" applyBorder="1">
      <alignment vertical="center"/>
    </xf>
    <xf numFmtId="0" fontId="57" fillId="24" borderId="0" xfId="0" applyFont="1" applyFill="1">
      <alignment vertical="center"/>
    </xf>
    <xf numFmtId="0" fontId="59" fillId="24" borderId="0" xfId="0" applyFont="1" applyFill="1">
      <alignment vertical="center"/>
    </xf>
    <xf numFmtId="0" fontId="57" fillId="24" borderId="16" xfId="0" applyFont="1" applyFill="1" applyBorder="1">
      <alignment vertical="center"/>
    </xf>
    <xf numFmtId="0" fontId="59" fillId="24" borderId="17" xfId="0" applyFont="1" applyFill="1" applyBorder="1">
      <alignment vertical="center"/>
    </xf>
    <xf numFmtId="0" fontId="57" fillId="24" borderId="17" xfId="0" applyFont="1" applyFill="1" applyBorder="1">
      <alignment vertical="center"/>
    </xf>
    <xf numFmtId="0" fontId="57" fillId="24" borderId="17" xfId="0" applyFont="1" applyFill="1" applyBorder="1" applyAlignment="1">
      <alignment horizontal="center" vertical="center"/>
    </xf>
    <xf numFmtId="0" fontId="57" fillId="24" borderId="17" xfId="0" applyFont="1" applyFill="1" applyBorder="1" applyAlignment="1">
      <alignment vertical="center" shrinkToFit="1"/>
    </xf>
    <xf numFmtId="0" fontId="59" fillId="24" borderId="18" xfId="0" applyFont="1" applyFill="1" applyBorder="1" applyAlignment="1">
      <alignment horizontal="center" vertical="center"/>
    </xf>
    <xf numFmtId="0" fontId="52" fillId="26" borderId="10" xfId="0" applyFont="1" applyFill="1" applyBorder="1" applyAlignment="1">
      <alignment horizontal="center" vertical="center"/>
    </xf>
    <xf numFmtId="0" fontId="0" fillId="0" borderId="0" xfId="0" applyAlignment="1">
      <alignment vertical="center" wrapText="1"/>
    </xf>
    <xf numFmtId="38" fontId="35" fillId="0" borderId="18" xfId="34" applyFont="1" applyFill="1" applyBorder="1" applyAlignment="1" applyProtection="1">
      <alignment vertical="center" shrinkToFit="1"/>
    </xf>
    <xf numFmtId="2" fontId="35" fillId="0" borderId="16" xfId="34" applyNumberFormat="1" applyFont="1" applyFill="1" applyBorder="1" applyAlignment="1" applyProtection="1">
      <alignment vertical="center" shrinkToFit="1"/>
    </xf>
    <xf numFmtId="178" fontId="35" fillId="0" borderId="42" xfId="28" applyNumberFormat="1" applyFont="1" applyFill="1" applyBorder="1" applyAlignment="1" applyProtection="1">
      <alignment vertical="center" shrinkToFit="1"/>
    </xf>
    <xf numFmtId="2" fontId="35" fillId="0" borderId="12" xfId="34" applyNumberFormat="1" applyFont="1" applyFill="1" applyBorder="1" applyAlignment="1" applyProtection="1">
      <alignment vertical="center" shrinkToFit="1"/>
    </xf>
    <xf numFmtId="0" fontId="0" fillId="24" borderId="0" xfId="0" applyFill="1">
      <alignment vertical="center"/>
    </xf>
    <xf numFmtId="0" fontId="47" fillId="24" borderId="0" xfId="0" applyFont="1" applyFill="1">
      <alignment vertical="center"/>
    </xf>
    <xf numFmtId="0" fontId="60" fillId="24" borderId="0" xfId="0" applyFont="1" applyFill="1">
      <alignment vertical="center"/>
    </xf>
    <xf numFmtId="0" fontId="39" fillId="24" borderId="0" xfId="0" applyFont="1" applyFill="1">
      <alignment vertical="center"/>
    </xf>
    <xf numFmtId="0" fontId="37" fillId="24" borderId="0" xfId="0" applyFont="1" applyFill="1">
      <alignment vertical="center"/>
    </xf>
    <xf numFmtId="0" fontId="32" fillId="24" borderId="0" xfId="0" applyFont="1" applyFill="1">
      <alignment vertical="center"/>
    </xf>
    <xf numFmtId="0" fontId="35" fillId="0" borderId="0" xfId="0" applyFont="1">
      <alignment vertical="center"/>
    </xf>
    <xf numFmtId="0" fontId="41" fillId="24" borderId="0" xfId="0" applyFont="1" applyFill="1" applyAlignment="1">
      <alignment vertical="center" wrapText="1"/>
    </xf>
    <xf numFmtId="38" fontId="41" fillId="24" borderId="21" xfId="34" applyFont="1" applyFill="1" applyBorder="1" applyAlignment="1" applyProtection="1">
      <alignment vertical="center" shrinkToFit="1"/>
    </xf>
    <xf numFmtId="38" fontId="43" fillId="24" borderId="18" xfId="34" applyFont="1" applyFill="1" applyBorder="1" applyAlignment="1" applyProtection="1">
      <alignment vertical="center" shrinkToFit="1"/>
    </xf>
    <xf numFmtId="38" fontId="53" fillId="24" borderId="0" xfId="34" applyFont="1" applyFill="1" applyBorder="1" applyAlignment="1" applyProtection="1">
      <alignment vertical="center" shrinkToFit="1"/>
    </xf>
    <xf numFmtId="178" fontId="30" fillId="0" borderId="55" xfId="28" applyNumberFormat="1" applyFont="1" applyBorder="1" applyAlignment="1">
      <alignment vertical="center" wrapText="1"/>
    </xf>
    <xf numFmtId="178" fontId="30" fillId="0" borderId="42"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4" xfId="28" applyNumberFormat="1" applyFont="1" applyBorder="1" applyAlignment="1">
      <alignment vertical="center" wrapText="1"/>
    </xf>
    <xf numFmtId="178" fontId="30" fillId="0" borderId="10" xfId="28" applyNumberFormat="1" applyFont="1" applyBorder="1" applyAlignment="1">
      <alignment vertical="center" wrapText="1"/>
    </xf>
    <xf numFmtId="178" fontId="30" fillId="0" borderId="20" xfId="28" applyNumberFormat="1" applyFont="1" applyBorder="1" applyAlignment="1">
      <alignment vertical="center" wrapText="1"/>
    </xf>
    <xf numFmtId="178" fontId="30" fillId="0" borderId="44"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10" xfId="50" applyNumberFormat="1" applyFont="1" applyBorder="1" applyAlignment="1">
      <alignment vertical="center" wrapText="1"/>
    </xf>
    <xf numFmtId="0" fontId="30" fillId="0" borderId="20" xfId="43" applyFont="1" applyBorder="1" applyAlignment="1">
      <alignment vertical="center"/>
    </xf>
    <xf numFmtId="178" fontId="30" fillId="0" borderId="20" xfId="50" applyNumberFormat="1" applyFont="1" applyBorder="1" applyAlignment="1">
      <alignment vertical="center" wrapText="1"/>
    </xf>
    <xf numFmtId="178" fontId="30" fillId="0" borderId="35" xfId="28" applyNumberFormat="1" applyFont="1" applyBorder="1" applyAlignment="1">
      <alignment vertical="center" wrapText="1"/>
    </xf>
    <xf numFmtId="178" fontId="30" fillId="0" borderId="24" xfId="28" applyNumberFormat="1" applyFont="1" applyBorder="1" applyAlignment="1">
      <alignment vertical="center" wrapText="1"/>
    </xf>
    <xf numFmtId="178" fontId="30" fillId="0" borderId="35" xfId="28" applyNumberFormat="1" applyFont="1" applyBorder="1" applyAlignment="1">
      <alignment horizontal="right" vertical="center" wrapText="1"/>
    </xf>
    <xf numFmtId="178" fontId="30" fillId="0" borderId="24" xfId="28" applyNumberFormat="1" applyFont="1" applyBorder="1" applyAlignment="1">
      <alignment horizontal="right" vertical="center" wrapText="1"/>
    </xf>
    <xf numFmtId="178" fontId="30" fillId="0" borderId="55" xfId="28" applyNumberFormat="1" applyFont="1" applyBorder="1" applyAlignment="1">
      <alignment horizontal="right" vertical="center" wrapText="1"/>
    </xf>
    <xf numFmtId="178" fontId="30" fillId="0" borderId="4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3" xfId="28" applyNumberFormat="1" applyFont="1" applyBorder="1" applyAlignment="1">
      <alignment vertical="center" wrapText="1"/>
    </xf>
    <xf numFmtId="178" fontId="30" fillId="0" borderId="24" xfId="50" applyNumberFormat="1" applyFont="1" applyFill="1" applyBorder="1" applyAlignment="1">
      <alignment vertical="center" wrapText="1"/>
    </xf>
    <xf numFmtId="178" fontId="30" fillId="0" borderId="23" xfId="50" applyNumberFormat="1" applyFont="1" applyFill="1" applyBorder="1" applyAlignment="1">
      <alignment vertical="center" wrapText="1"/>
    </xf>
    <xf numFmtId="0" fontId="95" fillId="0" borderId="0" xfId="0" applyFont="1">
      <alignment vertical="center"/>
    </xf>
    <xf numFmtId="0" fontId="46" fillId="24" borderId="0" xfId="0" applyFont="1" applyFill="1" applyAlignment="1">
      <alignment horizontal="left" vertical="center"/>
    </xf>
    <xf numFmtId="0" fontId="57" fillId="24" borderId="0" xfId="0" applyFont="1" applyFill="1" applyAlignment="1">
      <alignment vertical="top" wrapText="1"/>
    </xf>
    <xf numFmtId="0" fontId="57" fillId="24" borderId="134" xfId="0" applyFont="1" applyFill="1" applyBorder="1" applyAlignment="1">
      <alignment vertical="center" wrapText="1"/>
    </xf>
    <xf numFmtId="0" fontId="43" fillId="24" borderId="134" xfId="0" applyFont="1" applyFill="1" applyBorder="1" applyAlignment="1">
      <alignment vertical="top" wrapText="1"/>
    </xf>
    <xf numFmtId="0" fontId="0" fillId="24" borderId="0" xfId="0" applyFill="1" applyAlignment="1">
      <alignment horizontal="center" vertical="center"/>
    </xf>
    <xf numFmtId="0" fontId="45" fillId="24" borderId="0" xfId="0" applyFont="1" applyFill="1">
      <alignment vertical="center"/>
    </xf>
    <xf numFmtId="0" fontId="32" fillId="24" borderId="27" xfId="0" applyFont="1" applyFill="1" applyBorder="1">
      <alignment vertical="center"/>
    </xf>
    <xf numFmtId="0" fontId="46" fillId="24" borderId="0" xfId="0" applyFont="1" applyFill="1" applyAlignment="1">
      <alignment horizontal="left" vertical="center" wrapText="1"/>
    </xf>
    <xf numFmtId="0" fontId="43" fillId="24" borderId="0" xfId="0" applyFont="1" applyFill="1" applyAlignment="1">
      <alignment vertical="top"/>
    </xf>
    <xf numFmtId="176" fontId="46" fillId="24" borderId="0" xfId="0" quotePrefix="1" applyNumberFormat="1" applyFont="1" applyFill="1" applyAlignment="1">
      <alignment horizontal="center" vertical="center"/>
    </xf>
    <xf numFmtId="0" fontId="47" fillId="24" borderId="0" xfId="0" applyFont="1" applyFill="1" applyAlignment="1">
      <alignment horizontal="center" vertical="center"/>
    </xf>
    <xf numFmtId="0" fontId="43" fillId="24" borderId="15" xfId="0" applyFont="1" applyFill="1" applyBorder="1" applyAlignment="1">
      <alignment vertical="top" wrapText="1"/>
    </xf>
    <xf numFmtId="0" fontId="47" fillId="24" borderId="0" xfId="0" applyFont="1" applyFill="1" applyAlignment="1">
      <alignment horizontal="left" vertical="center"/>
    </xf>
    <xf numFmtId="0" fontId="41" fillId="24" borderId="41" xfId="0" applyFont="1" applyFill="1" applyBorder="1">
      <alignment vertical="center"/>
    </xf>
    <xf numFmtId="0" fontId="41" fillId="24" borderId="12" xfId="0" applyFont="1" applyFill="1" applyBorder="1">
      <alignment vertical="center"/>
    </xf>
    <xf numFmtId="0" fontId="41" fillId="24" borderId="29" xfId="0" applyFont="1" applyFill="1" applyBorder="1">
      <alignment vertical="center"/>
    </xf>
    <xf numFmtId="0" fontId="47" fillId="24" borderId="0" xfId="0" applyFont="1" applyFill="1" applyAlignment="1">
      <alignment vertical="center" wrapText="1"/>
    </xf>
    <xf numFmtId="0" fontId="46" fillId="24" borderId="0" xfId="0" applyFont="1" applyFill="1">
      <alignment vertical="center"/>
    </xf>
    <xf numFmtId="0" fontId="46" fillId="24" borderId="0" xfId="0" applyFont="1" applyFill="1" applyAlignment="1">
      <alignment horizontal="center" vertical="center"/>
    </xf>
    <xf numFmtId="49" fontId="109" fillId="0" borderId="0" xfId="0" applyNumberFormat="1" applyFont="1">
      <alignment vertical="center"/>
    </xf>
    <xf numFmtId="49" fontId="110" fillId="0" borderId="0" xfId="0" applyNumberFormat="1" applyFont="1">
      <alignment vertical="center"/>
    </xf>
    <xf numFmtId="178" fontId="30" fillId="24" borderId="23" xfId="28" applyNumberFormat="1" applyFont="1" applyFill="1" applyBorder="1" applyAlignment="1">
      <alignment vertical="center" wrapText="1"/>
    </xf>
    <xf numFmtId="0" fontId="31" fillId="0" borderId="53" xfId="0" applyFont="1" applyBorder="1">
      <alignment vertical="center"/>
    </xf>
    <xf numFmtId="178" fontId="30" fillId="0" borderId="10" xfId="50" applyNumberFormat="1" applyFont="1" applyFill="1" applyBorder="1" applyAlignment="1">
      <alignment vertical="center" wrapText="1"/>
    </xf>
    <xf numFmtId="178" fontId="30" fillId="0" borderId="20" xfId="50" applyNumberFormat="1" applyFont="1" applyFill="1" applyBorder="1" applyAlignment="1">
      <alignment vertical="center" wrapText="1"/>
    </xf>
    <xf numFmtId="178" fontId="30" fillId="0" borderId="42" xfId="50" applyNumberFormat="1" applyFont="1" applyBorder="1" applyAlignment="1">
      <alignment vertical="center" wrapText="1"/>
    </xf>
    <xf numFmtId="0" fontId="30" fillId="0" borderId="50" xfId="43" applyFont="1" applyBorder="1" applyAlignment="1">
      <alignment vertical="center"/>
    </xf>
    <xf numFmtId="178" fontId="30" fillId="0" borderId="18" xfId="50" applyNumberFormat="1" applyFont="1" applyBorder="1" applyAlignment="1">
      <alignment vertical="center" wrapText="1"/>
    </xf>
    <xf numFmtId="178" fontId="30" fillId="0" borderId="11" xfId="50" applyNumberFormat="1" applyFont="1" applyBorder="1" applyAlignment="1">
      <alignment vertical="center" wrapText="1"/>
    </xf>
    <xf numFmtId="0" fontId="30" fillId="0" borderId="11" xfId="43" applyFont="1" applyBorder="1" applyAlignment="1">
      <alignment vertical="center" wrapText="1"/>
    </xf>
    <xf numFmtId="178" fontId="30" fillId="0" borderId="11" xfId="50" applyNumberFormat="1" applyFont="1" applyFill="1" applyBorder="1" applyAlignment="1">
      <alignment vertical="center" wrapText="1"/>
    </xf>
    <xf numFmtId="178" fontId="30" fillId="0" borderId="34" xfId="50" applyNumberFormat="1" applyFont="1" applyFill="1" applyBorder="1" applyAlignment="1">
      <alignment vertical="center" wrapText="1"/>
    </xf>
    <xf numFmtId="0" fontId="30" fillId="0" borderId="66" xfId="43" applyFont="1" applyBorder="1" applyAlignment="1">
      <alignment horizontal="left" vertical="center" wrapText="1"/>
    </xf>
    <xf numFmtId="0" fontId="30" fillId="0" borderId="62" xfId="43" applyFont="1" applyBorder="1" applyAlignment="1">
      <alignment horizontal="left" vertical="center" wrapText="1"/>
    </xf>
    <xf numFmtId="0" fontId="43" fillId="25" borderId="10" xfId="0" applyFont="1" applyFill="1" applyBorder="1" applyAlignment="1" applyProtection="1">
      <alignment vertical="center" wrapText="1"/>
      <protection locked="0"/>
    </xf>
    <xf numFmtId="0" fontId="30" fillId="0" borderId="36" xfId="43" applyFont="1" applyBorder="1" applyAlignment="1">
      <alignment horizontal="left" vertical="center" wrapText="1"/>
    </xf>
    <xf numFmtId="0" fontId="30" fillId="0" borderId="28" xfId="0" applyFont="1" applyBorder="1" applyAlignment="1">
      <alignment horizontal="left" vertical="center" wrapText="1"/>
    </xf>
    <xf numFmtId="0" fontId="30" fillId="0" borderId="43" xfId="43" applyFont="1" applyBorder="1" applyAlignment="1">
      <alignment horizontal="left" vertical="center" wrapText="1"/>
    </xf>
    <xf numFmtId="186" fontId="31" fillId="0" borderId="0" xfId="0" applyNumberFormat="1" applyFont="1">
      <alignment vertical="center"/>
    </xf>
    <xf numFmtId="0" fontId="109" fillId="0" borderId="0" xfId="0" applyFont="1">
      <alignment vertical="center"/>
    </xf>
    <xf numFmtId="9" fontId="65" fillId="0" borderId="19" xfId="98" applyNumberFormat="1" applyFont="1" applyBorder="1" applyAlignment="1">
      <alignment vertical="center"/>
    </xf>
    <xf numFmtId="0" fontId="42" fillId="0" borderId="0" xfId="0" applyFont="1" applyAlignment="1">
      <alignment horizontal="left" vertical="center"/>
    </xf>
    <xf numFmtId="0" fontId="42" fillId="24" borderId="0" xfId="0" applyFont="1" applyFill="1" applyAlignment="1">
      <alignment vertical="center" wrapText="1"/>
    </xf>
    <xf numFmtId="0" fontId="47" fillId="32" borderId="62" xfId="0" applyFont="1" applyFill="1" applyBorder="1" applyAlignment="1" applyProtection="1">
      <alignment horizontal="center" vertical="center" wrapText="1"/>
      <protection locked="0"/>
    </xf>
    <xf numFmtId="0" fontId="47" fillId="32" borderId="63" xfId="0" applyFont="1" applyFill="1" applyBorder="1" applyAlignment="1" applyProtection="1">
      <alignment horizontal="center" vertical="center" wrapText="1"/>
      <protection locked="0"/>
    </xf>
    <xf numFmtId="0" fontId="47" fillId="32" borderId="61" xfId="0" applyFont="1" applyFill="1" applyBorder="1" applyAlignment="1" applyProtection="1">
      <alignment horizontal="center" vertical="center" wrapText="1"/>
      <protection locked="0"/>
    </xf>
    <xf numFmtId="0" fontId="42" fillId="0" borderId="33" xfId="0" applyFont="1" applyBorder="1" applyAlignment="1">
      <alignment vertical="center" wrapText="1"/>
    </xf>
    <xf numFmtId="0" fontId="42" fillId="0" borderId="46" xfId="0" applyFont="1" applyBorder="1" applyAlignment="1">
      <alignment vertical="center" wrapText="1"/>
    </xf>
    <xf numFmtId="0" fontId="42" fillId="0" borderId="19" xfId="0" applyFont="1" applyBorder="1" applyAlignment="1">
      <alignment vertical="center" wrapText="1"/>
    </xf>
    <xf numFmtId="0" fontId="42" fillId="0" borderId="44" xfId="0" applyFont="1" applyBorder="1" applyAlignment="1">
      <alignment vertical="center" wrapText="1"/>
    </xf>
    <xf numFmtId="0" fontId="42" fillId="0" borderId="10" xfId="0" applyFont="1" applyBorder="1" applyAlignment="1">
      <alignment vertical="center" wrapText="1"/>
    </xf>
    <xf numFmtId="0" fontId="42" fillId="0" borderId="20" xfId="0" applyFont="1" applyBorder="1" applyAlignment="1">
      <alignment vertical="center" wrapText="1"/>
    </xf>
    <xf numFmtId="0" fontId="42" fillId="0" borderId="35" xfId="0" applyFont="1" applyBorder="1" applyAlignment="1">
      <alignment vertical="center" wrapText="1"/>
    </xf>
    <xf numFmtId="0" fontId="42" fillId="0" borderId="24" xfId="0" applyFont="1" applyBorder="1" applyAlignment="1">
      <alignment vertical="center" wrapText="1"/>
    </xf>
    <xf numFmtId="0" fontId="42" fillId="0" borderId="23" xfId="0" applyFont="1" applyBorder="1" applyAlignment="1">
      <alignment vertical="center" wrapText="1"/>
    </xf>
    <xf numFmtId="49" fontId="30" fillId="0" borderId="55" xfId="0" applyNumberFormat="1" applyFont="1" applyBorder="1">
      <alignment vertical="center"/>
    </xf>
    <xf numFmtId="0" fontId="30" fillId="0" borderId="44" xfId="0" applyFont="1" applyBorder="1">
      <alignment vertical="center"/>
    </xf>
    <xf numFmtId="49" fontId="30" fillId="0" borderId="44" xfId="0" applyNumberFormat="1" applyFont="1" applyBorder="1">
      <alignment vertical="center"/>
    </xf>
    <xf numFmtId="0" fontId="30" fillId="0" borderId="35" xfId="0" applyFont="1" applyBorder="1">
      <alignment vertical="center"/>
    </xf>
    <xf numFmtId="0" fontId="30" fillId="0" borderId="42" xfId="0" applyFont="1" applyBorder="1">
      <alignment vertical="center"/>
    </xf>
    <xf numFmtId="0" fontId="30" fillId="0" borderId="10" xfId="0" applyFont="1" applyBorder="1">
      <alignment vertical="center"/>
    </xf>
    <xf numFmtId="0" fontId="30" fillId="0" borderId="10" xfId="0" applyFont="1" applyBorder="1" applyAlignment="1">
      <alignment horizontal="right" vertical="center"/>
    </xf>
    <xf numFmtId="0" fontId="30" fillId="0" borderId="36" xfId="0" applyFont="1" applyBorder="1">
      <alignment vertical="center"/>
    </xf>
    <xf numFmtId="0" fontId="30" fillId="0" borderId="24" xfId="0" applyFont="1" applyBorder="1" applyAlignment="1">
      <alignment horizontal="right" vertical="center"/>
    </xf>
    <xf numFmtId="0" fontId="30" fillId="0" borderId="0" xfId="0" applyFont="1" applyAlignment="1">
      <alignment horizontal="center" vertical="center" wrapText="1"/>
    </xf>
    <xf numFmtId="0" fontId="30" fillId="0" borderId="0" xfId="0" applyFont="1" applyAlignment="1">
      <alignment horizontal="left" vertical="center"/>
    </xf>
    <xf numFmtId="0" fontId="113" fillId="0" borderId="0" xfId="0" applyFont="1">
      <alignment vertical="center"/>
    </xf>
    <xf numFmtId="0" fontId="30" fillId="0" borderId="61" xfId="0" applyFont="1" applyBorder="1" applyAlignment="1">
      <alignment horizontal="center" vertical="center"/>
    </xf>
    <xf numFmtId="0" fontId="30" fillId="0" borderId="63" xfId="0" applyFont="1" applyBorder="1" applyAlignment="1">
      <alignment horizontal="center" vertical="center"/>
    </xf>
    <xf numFmtId="0" fontId="65" fillId="0" borderId="23" xfId="0" applyFont="1" applyBorder="1" applyAlignment="1">
      <alignment vertical="center" wrapText="1"/>
    </xf>
    <xf numFmtId="0" fontId="30" fillId="0" borderId="33" xfId="0" applyFont="1" applyBorder="1" applyAlignment="1">
      <alignment horizontal="center" vertical="center" wrapText="1"/>
    </xf>
    <xf numFmtId="0" fontId="30" fillId="0" borderId="46" xfId="0" applyFont="1" applyBorder="1" applyAlignment="1">
      <alignment horizontal="center" vertical="center" wrapText="1"/>
    </xf>
    <xf numFmtId="0" fontId="30" fillId="0" borderId="46" xfId="0" applyFont="1" applyBorder="1" applyAlignment="1">
      <alignment horizontal="center" vertical="center"/>
    </xf>
    <xf numFmtId="0" fontId="30" fillId="0" borderId="46" xfId="28" applyNumberFormat="1" applyFont="1" applyBorder="1" applyAlignment="1">
      <alignment horizontal="center" vertical="center" wrapText="1"/>
    </xf>
    <xf numFmtId="0" fontId="30" fillId="0" borderId="19" xfId="28" applyNumberFormat="1" applyFont="1" applyBorder="1" applyAlignment="1">
      <alignment horizontal="center" vertical="center" wrapText="1"/>
    </xf>
    <xf numFmtId="0" fontId="30" fillId="0" borderId="19" xfId="28" applyNumberFormat="1" applyFont="1" applyFill="1" applyBorder="1" applyAlignment="1">
      <alignment horizontal="center" vertical="center" wrapText="1"/>
    </xf>
    <xf numFmtId="0" fontId="30" fillId="0" borderId="112" xfId="0" applyFont="1" applyBorder="1" applyAlignment="1">
      <alignment vertical="center" wrapText="1"/>
    </xf>
    <xf numFmtId="0" fontId="30" fillId="0" borderId="44"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10" xfId="0" applyFont="1" applyBorder="1" applyAlignment="1">
      <alignment horizontal="center" vertical="center"/>
    </xf>
    <xf numFmtId="0" fontId="30" fillId="0" borderId="10" xfId="28" applyNumberFormat="1" applyFont="1" applyBorder="1" applyAlignment="1">
      <alignment horizontal="center" vertical="center" wrapText="1"/>
    </xf>
    <xf numFmtId="0" fontId="30" fillId="0" borderId="20" xfId="28" applyNumberFormat="1" applyFont="1" applyBorder="1" applyAlignment="1">
      <alignment horizontal="center" vertical="center" wrapText="1"/>
    </xf>
    <xf numFmtId="0" fontId="30" fillId="0" borderId="20" xfId="28" applyNumberFormat="1" applyFont="1" applyFill="1" applyBorder="1" applyAlignment="1">
      <alignment horizontal="center" vertical="center" wrapText="1"/>
    </xf>
    <xf numFmtId="0" fontId="30" fillId="0" borderId="20" xfId="0" applyFont="1" applyBorder="1">
      <alignment vertical="center"/>
    </xf>
    <xf numFmtId="0" fontId="30" fillId="0" borderId="35"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24" xfId="0" applyFont="1" applyBorder="1" applyAlignment="1">
      <alignment horizontal="center" vertical="center"/>
    </xf>
    <xf numFmtId="0" fontId="30" fillId="0" borderId="24" xfId="28" applyNumberFormat="1" applyFont="1" applyBorder="1" applyAlignment="1">
      <alignment horizontal="center" vertical="center" wrapText="1"/>
    </xf>
    <xf numFmtId="0" fontId="30" fillId="0" borderId="23" xfId="0" applyFont="1" applyBorder="1">
      <alignment vertical="center"/>
    </xf>
    <xf numFmtId="0" fontId="30" fillId="0" borderId="23" xfId="28" applyNumberFormat="1" applyFont="1" applyFill="1" applyBorder="1" applyAlignment="1">
      <alignment horizontal="center" vertical="center" wrapText="1"/>
    </xf>
    <xf numFmtId="0" fontId="30" fillId="0" borderId="0" xfId="0" applyFont="1" applyAlignment="1">
      <alignment horizontal="left" vertical="center" wrapText="1"/>
    </xf>
    <xf numFmtId="49" fontId="30" fillId="0" borderId="16" xfId="0" applyNumberFormat="1" applyFont="1" applyBorder="1">
      <alignment vertical="center"/>
    </xf>
    <xf numFmtId="49" fontId="30" fillId="0" borderId="12" xfId="0" applyNumberFormat="1" applyFont="1" applyBorder="1">
      <alignment vertical="center"/>
    </xf>
    <xf numFmtId="49" fontId="30" fillId="0" borderId="37" xfId="0" applyNumberFormat="1" applyFont="1" applyBorder="1">
      <alignment vertical="center"/>
    </xf>
    <xf numFmtId="178" fontId="30" fillId="0" borderId="62" xfId="28" applyNumberFormat="1" applyFont="1" applyBorder="1" applyAlignment="1">
      <alignment horizontal="right" vertical="center" wrapText="1"/>
    </xf>
    <xf numFmtId="178" fontId="30" fillId="0" borderId="63" xfId="28" applyNumberFormat="1" applyFont="1" applyBorder="1" applyAlignment="1">
      <alignment horizontal="right" vertical="center" wrapText="1"/>
    </xf>
    <xf numFmtId="178" fontId="30" fillId="0" borderId="66" xfId="28" applyNumberFormat="1" applyFont="1" applyBorder="1" applyAlignment="1">
      <alignment horizontal="right" vertical="center" wrapText="1"/>
    </xf>
    <xf numFmtId="0" fontId="30" fillId="0" borderId="23" xfId="0" applyFont="1" applyBorder="1" applyAlignment="1">
      <alignment horizontal="center" vertical="center" wrapText="1"/>
    </xf>
    <xf numFmtId="0" fontId="30" fillId="0" borderId="35" xfId="28" applyNumberFormat="1" applyFont="1" applyBorder="1" applyAlignment="1">
      <alignment horizontal="center" vertical="center" wrapText="1"/>
    </xf>
    <xf numFmtId="0" fontId="30" fillId="0" borderId="23" xfId="28" applyNumberFormat="1" applyFont="1" applyBorder="1" applyAlignment="1">
      <alignment horizontal="center" vertical="center" wrapText="1"/>
    </xf>
    <xf numFmtId="0" fontId="51" fillId="0" borderId="0" xfId="0" applyFont="1" applyAlignment="1">
      <alignment vertical="center" wrapText="1"/>
    </xf>
    <xf numFmtId="0" fontId="42" fillId="24" borderId="0" xfId="0" applyFont="1" applyFill="1">
      <alignment vertical="center"/>
    </xf>
    <xf numFmtId="0" fontId="30" fillId="0" borderId="60" xfId="0" applyFont="1" applyBorder="1" applyAlignment="1">
      <alignment vertical="center" wrapText="1"/>
    </xf>
    <xf numFmtId="0" fontId="31" fillId="0" borderId="61" xfId="0" applyFont="1" applyBorder="1">
      <alignment vertical="center"/>
    </xf>
    <xf numFmtId="0" fontId="31" fillId="0" borderId="62" xfId="0" applyFont="1" applyBorder="1">
      <alignment vertical="center"/>
    </xf>
    <xf numFmtId="0" fontId="65" fillId="0" borderId="56" xfId="98" applyFont="1" applyBorder="1" applyAlignment="1">
      <alignment vertical="center"/>
    </xf>
    <xf numFmtId="49" fontId="45" fillId="24" borderId="0" xfId="0" applyNumberFormat="1" applyFont="1" applyFill="1">
      <alignment vertical="center"/>
    </xf>
    <xf numFmtId="0" fontId="30" fillId="0" borderId="37" xfId="28" applyNumberFormat="1" applyFont="1" applyBorder="1" applyAlignment="1">
      <alignment horizontal="center" vertical="center" wrapText="1"/>
    </xf>
    <xf numFmtId="178" fontId="30" fillId="0" borderId="16" xfId="28" applyNumberFormat="1" applyFont="1" applyBorder="1" applyAlignment="1">
      <alignment horizontal="right" vertical="center" wrapText="1"/>
    </xf>
    <xf numFmtId="178" fontId="30" fillId="0" borderId="12" xfId="28" applyNumberFormat="1" applyFont="1" applyBorder="1" applyAlignment="1">
      <alignment horizontal="right" vertical="center" wrapText="1"/>
    </xf>
    <xf numFmtId="178" fontId="30" fillId="0" borderId="37" xfId="28" applyNumberFormat="1" applyFont="1" applyBorder="1" applyAlignment="1">
      <alignment horizontal="right" vertical="center" wrapText="1"/>
    </xf>
    <xf numFmtId="178" fontId="30" fillId="0" borderId="19" xfId="28" applyNumberFormat="1" applyFont="1" applyBorder="1" applyAlignment="1">
      <alignment horizontal="right" vertical="center" wrapText="1"/>
    </xf>
    <xf numFmtId="0" fontId="30" fillId="0" borderId="62" xfId="28" applyNumberFormat="1" applyFont="1" applyBorder="1" applyAlignment="1">
      <alignment horizontal="center" vertical="center" wrapText="1"/>
    </xf>
    <xf numFmtId="0" fontId="30" fillId="0" borderId="63" xfId="28" applyNumberFormat="1" applyFont="1" applyBorder="1" applyAlignment="1">
      <alignment horizontal="center" vertical="center" wrapText="1"/>
    </xf>
    <xf numFmtId="0" fontId="30" fillId="0" borderId="66" xfId="28" applyNumberFormat="1" applyFont="1" applyBorder="1" applyAlignment="1">
      <alignment horizontal="center" vertical="center" wrapText="1"/>
    </xf>
    <xf numFmtId="0" fontId="40" fillId="32" borderId="10" xfId="0" applyFont="1" applyFill="1" applyBorder="1" applyAlignment="1" applyProtection="1">
      <alignment horizontal="center" vertical="center"/>
      <protection locked="0"/>
    </xf>
    <xf numFmtId="0" fontId="40" fillId="32" borderId="42" xfId="0" applyFont="1" applyFill="1" applyBorder="1" applyAlignment="1" applyProtection="1">
      <alignment horizontal="center" vertical="center"/>
      <protection locked="0"/>
    </xf>
    <xf numFmtId="0" fontId="40" fillId="0" borderId="0" xfId="0" applyFont="1">
      <alignment vertical="center"/>
    </xf>
    <xf numFmtId="0" fontId="40" fillId="0" borderId="0" xfId="0" applyFont="1" applyAlignment="1">
      <alignment horizontal="left" vertical="center"/>
    </xf>
    <xf numFmtId="0" fontId="35" fillId="0" borderId="0" xfId="0" applyFont="1" applyAlignment="1">
      <alignment horizontal="left" vertical="center"/>
    </xf>
    <xf numFmtId="0" fontId="39" fillId="0" borderId="0" xfId="0" applyFont="1">
      <alignment vertical="center"/>
    </xf>
    <xf numFmtId="0" fontId="100" fillId="0" borderId="0" xfId="0" applyFont="1">
      <alignment vertical="center"/>
    </xf>
    <xf numFmtId="0" fontId="42" fillId="0" borderId="0" xfId="0" applyFont="1" applyAlignment="1">
      <alignment horizontal="center" vertical="center" wrapText="1"/>
    </xf>
    <xf numFmtId="0" fontId="112" fillId="0" borderId="0" xfId="0" applyFont="1">
      <alignment vertical="center"/>
    </xf>
    <xf numFmtId="0" fontId="32" fillId="0" borderId="0" xfId="0" applyFont="1" applyAlignment="1">
      <alignment horizontal="left" vertical="center" wrapText="1"/>
    </xf>
    <xf numFmtId="0" fontId="45" fillId="0" borderId="0" xfId="0" applyFont="1" applyAlignment="1">
      <alignment horizontal="left" vertical="center" wrapText="1"/>
    </xf>
    <xf numFmtId="0" fontId="101" fillId="0" borderId="0" xfId="0" applyFont="1">
      <alignment vertical="center"/>
    </xf>
    <xf numFmtId="0" fontId="44" fillId="0" borderId="0" xfId="0" applyFont="1">
      <alignment vertical="center"/>
    </xf>
    <xf numFmtId="0" fontId="61" fillId="0" borderId="0" xfId="0" applyFont="1">
      <alignment vertical="center"/>
    </xf>
    <xf numFmtId="0" fontId="72" fillId="0" borderId="0" xfId="0" applyFont="1">
      <alignment vertical="center"/>
    </xf>
    <xf numFmtId="0" fontId="40" fillId="24" borderId="0" xfId="0" applyFont="1" applyFill="1">
      <alignment vertical="center"/>
    </xf>
    <xf numFmtId="0" fontId="72" fillId="24" borderId="0" xfId="0" applyFont="1" applyFill="1">
      <alignment vertical="center"/>
    </xf>
    <xf numFmtId="0" fontId="40" fillId="0" borderId="0" xfId="0" applyFont="1" applyAlignment="1">
      <alignment horizontal="center" vertical="center"/>
    </xf>
    <xf numFmtId="0" fontId="40" fillId="24" borderId="0" xfId="0" applyFont="1" applyFill="1" applyAlignment="1">
      <alignment horizontal="center" vertical="center"/>
    </xf>
    <xf numFmtId="0" fontId="46" fillId="0" borderId="0" xfId="0" applyFont="1" applyAlignment="1">
      <alignment horizontal="left" vertical="center" wrapText="1"/>
    </xf>
    <xf numFmtId="0" fontId="95" fillId="0" borderId="144" xfId="0" applyFont="1" applyBorder="1">
      <alignment vertical="center"/>
    </xf>
    <xf numFmtId="0" fontId="32" fillId="0" borderId="0" xfId="0" applyFont="1">
      <alignment vertical="center"/>
    </xf>
    <xf numFmtId="0" fontId="40" fillId="0" borderId="0" xfId="0" applyFont="1" applyAlignment="1">
      <alignment horizontal="center" vertical="center" wrapText="1"/>
    </xf>
    <xf numFmtId="0" fontId="35" fillId="24" borderId="0" xfId="0" applyFont="1" applyFill="1" applyAlignment="1">
      <alignment horizontal="center" vertical="center"/>
    </xf>
    <xf numFmtId="0" fontId="30" fillId="0" borderId="17" xfId="0" applyFont="1" applyBorder="1" applyAlignment="1">
      <alignment horizontal="left" vertical="center" wrapText="1"/>
    </xf>
    <xf numFmtId="0" fontId="29" fillId="0" borderId="0" xfId="0" applyFont="1" applyAlignment="1">
      <alignment horizontal="center" vertical="center" wrapText="1"/>
    </xf>
    <xf numFmtId="0" fontId="43" fillId="0" borderId="12" xfId="0" applyFont="1" applyBorder="1" applyAlignment="1">
      <alignment horizontal="center" vertical="center"/>
    </xf>
    <xf numFmtId="0" fontId="43" fillId="24" borderId="0" xfId="0" applyFont="1" applyFill="1" applyAlignment="1">
      <alignment horizontal="center" vertical="center" wrapText="1"/>
    </xf>
    <xf numFmtId="0" fontId="114" fillId="0" borderId="56" xfId="0" applyFont="1" applyBorder="1" applyAlignment="1">
      <alignment horizontal="center" vertical="center" wrapText="1"/>
    </xf>
    <xf numFmtId="0" fontId="114" fillId="24" borderId="153" xfId="0" applyFont="1" applyFill="1" applyBorder="1" applyAlignment="1">
      <alignment horizontal="center" vertical="center" wrapText="1"/>
    </xf>
    <xf numFmtId="0" fontId="114" fillId="24" borderId="53" xfId="0" applyFont="1" applyFill="1" applyBorder="1" applyAlignment="1">
      <alignment horizontal="center" vertical="center" wrapText="1"/>
    </xf>
    <xf numFmtId="0" fontId="114" fillId="24" borderId="70" xfId="0" applyFont="1" applyFill="1" applyBorder="1" applyAlignment="1">
      <alignment horizontal="center" vertical="center" wrapText="1"/>
    </xf>
    <xf numFmtId="0" fontId="114" fillId="24" borderId="116" xfId="0" applyFont="1" applyFill="1" applyBorder="1" applyAlignment="1">
      <alignment horizontal="center" vertical="center" wrapText="1"/>
    </xf>
    <xf numFmtId="0" fontId="37" fillId="24" borderId="0" xfId="0" applyFont="1" applyFill="1" applyAlignment="1">
      <alignment vertical="top" wrapText="1"/>
    </xf>
    <xf numFmtId="49" fontId="114" fillId="0" borderId="18" xfId="0" applyNumberFormat="1" applyFont="1" applyBorder="1" applyAlignment="1">
      <alignment vertical="center" wrapText="1"/>
    </xf>
    <xf numFmtId="49" fontId="114" fillId="0" borderId="16" xfId="0" applyNumberFormat="1" applyFont="1" applyBorder="1" applyAlignment="1">
      <alignment horizontal="center" vertical="center"/>
    </xf>
    <xf numFmtId="0" fontId="114" fillId="0" borderId="33" xfId="0" applyFont="1" applyBorder="1">
      <alignment vertical="center"/>
    </xf>
    <xf numFmtId="0" fontId="114" fillId="0" borderId="11" xfId="0" applyFont="1" applyBorder="1" applyAlignment="1">
      <alignment vertical="center" wrapText="1"/>
    </xf>
    <xf numFmtId="49" fontId="114" fillId="0" borderId="12" xfId="0" applyNumberFormat="1" applyFont="1" applyBorder="1" applyAlignment="1">
      <alignment horizontal="center" vertical="center"/>
    </xf>
    <xf numFmtId="0" fontId="114" fillId="0" borderId="44" xfId="0" applyFont="1" applyBorder="1">
      <alignment vertical="center"/>
    </xf>
    <xf numFmtId="0" fontId="114" fillId="0" borderId="34" xfId="0" applyFont="1" applyBorder="1" applyAlignment="1">
      <alignment vertical="center" wrapText="1"/>
    </xf>
    <xf numFmtId="49" fontId="114" fillId="0" borderId="37" xfId="0" applyNumberFormat="1" applyFont="1" applyBorder="1" applyAlignment="1">
      <alignment horizontal="center" vertical="center"/>
    </xf>
    <xf numFmtId="0" fontId="114" fillId="0" borderId="35" xfId="0" applyFont="1" applyBorder="1">
      <alignment vertical="center"/>
    </xf>
    <xf numFmtId="0" fontId="37" fillId="0" borderId="0" xfId="0" applyFont="1" applyAlignment="1">
      <alignment horizontal="center" vertical="center"/>
    </xf>
    <xf numFmtId="177" fontId="35" fillId="32" borderId="42" xfId="0" applyNumberFormat="1" applyFont="1" applyFill="1" applyBorder="1" applyAlignment="1" applyProtection="1">
      <alignment horizontal="center" vertical="center"/>
      <protection locked="0"/>
    </xf>
    <xf numFmtId="177" fontId="35" fillId="32" borderId="10" xfId="0" applyNumberFormat="1" applyFont="1" applyFill="1" applyBorder="1" applyAlignment="1" applyProtection="1">
      <alignment horizontal="center" vertical="center"/>
      <protection locked="0"/>
    </xf>
    <xf numFmtId="0" fontId="62" fillId="24" borderId="0" xfId="0" applyFont="1" applyFill="1">
      <alignment vertical="center"/>
    </xf>
    <xf numFmtId="0" fontId="0" fillId="24" borderId="0" xfId="0" applyFill="1" applyAlignment="1">
      <alignment vertical="center" wrapText="1"/>
    </xf>
    <xf numFmtId="0" fontId="61" fillId="24" borderId="0" xfId="0" applyFont="1" applyFill="1">
      <alignment vertical="center"/>
    </xf>
    <xf numFmtId="0" fontId="35" fillId="24" borderId="0" xfId="0" applyFont="1" applyFill="1" applyAlignment="1">
      <alignment vertical="center" wrapText="1"/>
    </xf>
    <xf numFmtId="0" fontId="72" fillId="24" borderId="0" xfId="0" applyFont="1" applyFill="1" applyAlignment="1">
      <alignment horizontal="center" vertical="center"/>
    </xf>
    <xf numFmtId="0" fontId="42" fillId="0" borderId="0" xfId="0" applyFont="1" applyAlignment="1">
      <alignment vertical="center" wrapText="1"/>
    </xf>
    <xf numFmtId="0" fontId="40" fillId="24" borderId="0" xfId="0" applyFont="1" applyFill="1" applyAlignment="1">
      <alignment horizontal="right" vertical="center"/>
    </xf>
    <xf numFmtId="0" fontId="35" fillId="24" borderId="0" xfId="0" applyFont="1" applyFill="1" applyAlignment="1">
      <alignment vertical="top" wrapText="1"/>
    </xf>
    <xf numFmtId="0" fontId="35" fillId="24" borderId="0" xfId="0" applyFont="1" applyFill="1" applyAlignment="1">
      <alignment horizontal="left" vertical="center" wrapText="1"/>
    </xf>
    <xf numFmtId="0" fontId="35" fillId="24" borderId="0" xfId="0" applyFont="1" applyFill="1" applyAlignment="1">
      <alignment horizontal="left" vertical="center"/>
    </xf>
    <xf numFmtId="0" fontId="40" fillId="24" borderId="0" xfId="0" applyFont="1" applyFill="1" applyAlignment="1">
      <alignment horizontal="left" vertical="center"/>
    </xf>
    <xf numFmtId="0" fontId="0" fillId="0" borderId="0" xfId="0" applyAlignment="1">
      <alignment horizontal="center" vertical="center"/>
    </xf>
    <xf numFmtId="0" fontId="0" fillId="24" borderId="0" xfId="0" applyFill="1" applyAlignment="1">
      <alignment horizontal="right" vertical="center" wrapText="1"/>
    </xf>
    <xf numFmtId="0" fontId="0" fillId="24" borderId="0" xfId="0" applyFill="1" applyAlignment="1">
      <alignment horizontal="right" vertical="center"/>
    </xf>
    <xf numFmtId="0" fontId="42" fillId="24" borderId="0" xfId="0" applyFont="1" applyFill="1" applyAlignment="1">
      <alignment horizontal="center" vertical="center" wrapText="1"/>
    </xf>
    <xf numFmtId="0" fontId="35" fillId="24" borderId="24" xfId="0" applyFont="1" applyFill="1" applyBorder="1" applyAlignment="1">
      <alignment horizontal="center" vertical="center" wrapText="1" shrinkToFit="1"/>
    </xf>
    <xf numFmtId="0" fontId="40" fillId="24" borderId="76" xfId="0" applyFont="1" applyFill="1" applyBorder="1" applyAlignment="1">
      <alignment horizontal="center" vertical="center" wrapText="1"/>
    </xf>
    <xf numFmtId="0" fontId="95" fillId="24" borderId="99" xfId="0" applyFont="1" applyFill="1" applyBorder="1" applyAlignment="1">
      <alignment horizontal="center" vertical="center" wrapText="1"/>
    </xf>
    <xf numFmtId="0" fontId="35" fillId="0" borderId="55" xfId="0" applyFont="1" applyBorder="1" applyAlignment="1">
      <alignment vertical="center" wrapText="1"/>
    </xf>
    <xf numFmtId="0" fontId="35" fillId="0" borderId="16" xfId="0" applyFont="1" applyBorder="1" applyAlignment="1">
      <alignment horizontal="center" vertical="center"/>
    </xf>
    <xf numFmtId="0" fontId="35" fillId="0" borderId="16" xfId="0" applyFont="1" applyBorder="1" applyAlignment="1">
      <alignment horizontal="left" vertical="center" wrapText="1"/>
    </xf>
    <xf numFmtId="0" fontId="35" fillId="0" borderId="16" xfId="0" applyFont="1" applyBorder="1" applyAlignment="1">
      <alignment horizontal="center" vertical="center" wrapText="1"/>
    </xf>
    <xf numFmtId="0" fontId="44" fillId="0" borderId="42" xfId="0" applyFont="1" applyBorder="1" applyAlignment="1">
      <alignment horizontal="center" vertical="center"/>
    </xf>
    <xf numFmtId="177" fontId="35" fillId="0" borderId="46" xfId="0" applyNumberFormat="1" applyFont="1" applyBorder="1" applyAlignment="1">
      <alignment vertical="center" wrapText="1"/>
    </xf>
    <xf numFmtId="0" fontId="95" fillId="0" borderId="99" xfId="0" applyFont="1" applyBorder="1">
      <alignment vertical="center"/>
    </xf>
    <xf numFmtId="0" fontId="95" fillId="0" borderId="99" xfId="0" applyFont="1" applyBorder="1" applyAlignment="1">
      <alignment vertical="center" wrapText="1"/>
    </xf>
    <xf numFmtId="0" fontId="35" fillId="0" borderId="44" xfId="0" applyFont="1" applyBorder="1" applyAlignment="1">
      <alignment vertical="center" wrapText="1"/>
    </xf>
    <xf numFmtId="0" fontId="35" fillId="0" borderId="12" xfId="0" applyFont="1" applyBorder="1" applyAlignment="1">
      <alignment horizontal="center" vertical="center"/>
    </xf>
    <xf numFmtId="0" fontId="35" fillId="0" borderId="12" xfId="0" applyFont="1" applyBorder="1" applyAlignment="1">
      <alignment horizontal="left" vertical="center" wrapText="1"/>
    </xf>
    <xf numFmtId="177" fontId="35" fillId="0" borderId="10" xfId="0" applyNumberFormat="1" applyFont="1" applyBorder="1" applyAlignment="1">
      <alignment vertical="center" wrapText="1"/>
    </xf>
    <xf numFmtId="0" fontId="95" fillId="0" borderId="99" xfId="0" applyFont="1" applyBorder="1" applyAlignment="1">
      <alignment horizontal="center" vertical="center"/>
    </xf>
    <xf numFmtId="0" fontId="107" fillId="24" borderId="0" xfId="0" applyFont="1" applyFill="1">
      <alignment vertical="center"/>
    </xf>
    <xf numFmtId="0" fontId="32" fillId="24" borderId="0" xfId="0" applyFont="1" applyFill="1" applyAlignment="1">
      <alignment vertical="center" shrinkToFit="1"/>
    </xf>
    <xf numFmtId="0" fontId="32" fillId="24" borderId="0" xfId="0" applyFont="1" applyFill="1" applyAlignment="1">
      <alignment horizontal="left" vertical="center"/>
    </xf>
    <xf numFmtId="49" fontId="32" fillId="24" borderId="0" xfId="0" applyNumberFormat="1" applyFont="1" applyFill="1">
      <alignment vertical="center"/>
    </xf>
    <xf numFmtId="0" fontId="44" fillId="24" borderId="0" xfId="0" applyFont="1" applyFill="1">
      <alignment vertical="center"/>
    </xf>
    <xf numFmtId="49" fontId="61" fillId="24" borderId="0" xfId="0" applyNumberFormat="1" applyFont="1" applyFill="1">
      <alignment vertical="center"/>
    </xf>
    <xf numFmtId="0" fontId="61" fillId="24" borderId="0" xfId="0" applyFont="1" applyFill="1" applyAlignment="1">
      <alignment vertical="center" shrinkToFit="1"/>
    </xf>
    <xf numFmtId="0" fontId="35" fillId="24" borderId="0" xfId="0" applyFont="1" applyFill="1">
      <alignment vertical="center"/>
    </xf>
    <xf numFmtId="0" fontId="80" fillId="24" borderId="0" xfId="0" applyFont="1" applyFill="1">
      <alignment vertical="center"/>
    </xf>
    <xf numFmtId="0" fontId="81" fillId="24" borderId="0" xfId="0" applyFont="1" applyFill="1">
      <alignment vertical="center"/>
    </xf>
    <xf numFmtId="0" fontId="82" fillId="24" borderId="0" xfId="0" applyFont="1" applyFill="1">
      <alignment vertical="center"/>
    </xf>
    <xf numFmtId="0" fontId="39" fillId="24" borderId="56" xfId="0" applyFont="1" applyFill="1" applyBorder="1" applyAlignment="1">
      <alignment horizontal="center" vertical="center"/>
    </xf>
    <xf numFmtId="0" fontId="83" fillId="0" borderId="0" xfId="0" applyFont="1" applyAlignment="1">
      <alignment horizontal="center" vertical="center" wrapText="1"/>
    </xf>
    <xf numFmtId="0" fontId="83" fillId="24" borderId="0" xfId="0" applyFont="1" applyFill="1" applyAlignment="1">
      <alignment horizontal="center" vertical="center" wrapText="1"/>
    </xf>
    <xf numFmtId="0" fontId="84" fillId="0" borderId="0" xfId="0" applyFont="1">
      <alignment vertical="center"/>
    </xf>
    <xf numFmtId="0" fontId="84" fillId="0" borderId="0" xfId="0" applyFont="1" applyAlignment="1">
      <alignment vertical="center" wrapText="1"/>
    </xf>
    <xf numFmtId="0" fontId="111" fillId="24" borderId="0" xfId="0" applyFont="1" applyFill="1">
      <alignment vertical="center"/>
    </xf>
    <xf numFmtId="0" fontId="86" fillId="24" borderId="0" xfId="0" applyFont="1" applyFill="1" applyAlignment="1">
      <alignment vertical="center" shrinkToFit="1"/>
    </xf>
    <xf numFmtId="0" fontId="86" fillId="24" borderId="0" xfId="0" applyFont="1" applyFill="1">
      <alignment vertical="center"/>
    </xf>
    <xf numFmtId="0" fontId="86" fillId="24" borderId="0" xfId="0" applyFont="1" applyFill="1" applyAlignment="1">
      <alignment horizontal="left" vertical="center"/>
    </xf>
    <xf numFmtId="0" fontId="36" fillId="24" borderId="0" xfId="0" applyFont="1" applyFill="1">
      <alignment vertical="center"/>
    </xf>
    <xf numFmtId="49" fontId="86" fillId="24" borderId="0" xfId="0" applyNumberFormat="1" applyFont="1" applyFill="1">
      <alignment vertical="center"/>
    </xf>
    <xf numFmtId="0" fontId="61" fillId="24" borderId="0" xfId="0" applyFont="1" applyFill="1" applyAlignment="1">
      <alignment horizontal="right" vertical="center"/>
    </xf>
    <xf numFmtId="0" fontId="32" fillId="24" borderId="0" xfId="0" applyFont="1" applyFill="1" applyAlignment="1">
      <alignment horizontal="center" vertical="center"/>
    </xf>
    <xf numFmtId="49" fontId="32" fillId="24" borderId="0" xfId="0" applyNumberFormat="1" applyFont="1" applyFill="1" applyAlignment="1">
      <alignment horizontal="center" vertical="center"/>
    </xf>
    <xf numFmtId="0" fontId="44" fillId="24" borderId="0" xfId="0" applyFont="1" applyFill="1" applyAlignment="1">
      <alignment horizontal="center" vertical="center"/>
    </xf>
    <xf numFmtId="0" fontId="95" fillId="0" borderId="0" xfId="0" applyFont="1" applyAlignment="1">
      <alignment horizontal="center" vertical="center"/>
    </xf>
    <xf numFmtId="0" fontId="40" fillId="24" borderId="0" xfId="0" applyFont="1" applyFill="1" applyAlignment="1">
      <alignment horizontal="center" vertical="center" shrinkToFit="1"/>
    </xf>
    <xf numFmtId="0" fontId="40" fillId="24" borderId="0" xfId="0" applyFont="1" applyFill="1" applyAlignment="1">
      <alignment horizontal="left" vertical="center" shrinkToFit="1"/>
    </xf>
    <xf numFmtId="0" fontId="61" fillId="24" borderId="0" xfId="0" applyFont="1" applyFill="1" applyAlignment="1">
      <alignment horizontal="left" vertical="center"/>
    </xf>
    <xf numFmtId="0" fontId="61" fillId="24" borderId="0" xfId="0" applyFont="1" applyFill="1" applyAlignment="1">
      <alignment horizontal="left" vertical="center" wrapText="1"/>
    </xf>
    <xf numFmtId="0" fontId="85" fillId="24" borderId="0" xfId="0" applyFont="1" applyFill="1" applyAlignment="1">
      <alignment horizontal="center" vertical="center" wrapText="1"/>
    </xf>
    <xf numFmtId="0" fontId="36" fillId="24" borderId="0" xfId="0" applyFont="1" applyFill="1" applyAlignment="1">
      <alignment vertical="center" wrapText="1"/>
    </xf>
    <xf numFmtId="0" fontId="86" fillId="24" borderId="0" xfId="0" applyFont="1" applyFill="1" applyAlignment="1">
      <alignment horizontal="center" vertical="center" wrapText="1"/>
    </xf>
    <xf numFmtId="49" fontId="35" fillId="24" borderId="10" xfId="0" applyNumberFormat="1" applyFont="1" applyFill="1" applyBorder="1">
      <alignment vertical="center"/>
    </xf>
    <xf numFmtId="0" fontId="36" fillId="0" borderId="0" xfId="0" applyFont="1" applyAlignment="1">
      <alignment vertical="center" wrapText="1"/>
    </xf>
    <xf numFmtId="0" fontId="0" fillId="24" borderId="48" xfId="0" applyFill="1" applyBorder="1" applyAlignment="1">
      <alignment horizontal="left" vertical="center"/>
    </xf>
    <xf numFmtId="184" fontId="61" fillId="24" borderId="63" xfId="0" applyNumberFormat="1" applyFont="1" applyFill="1" applyBorder="1">
      <alignment vertical="center"/>
    </xf>
    <xf numFmtId="0" fontId="80" fillId="31" borderId="0" xfId="0" applyFont="1" applyFill="1" applyAlignment="1">
      <alignment vertical="center" wrapText="1"/>
    </xf>
    <xf numFmtId="0" fontId="95" fillId="31" borderId="0" xfId="0" applyFont="1" applyFill="1" applyAlignment="1">
      <alignment horizontal="center" vertical="center"/>
    </xf>
    <xf numFmtId="0" fontId="0" fillId="24" borderId="42" xfId="0" applyFill="1" applyBorder="1" applyAlignment="1">
      <alignment horizontal="left" vertical="center"/>
    </xf>
    <xf numFmtId="0" fontId="87" fillId="31" borderId="0" xfId="0" applyFont="1" applyFill="1" applyAlignment="1">
      <alignment vertical="center" wrapText="1"/>
    </xf>
    <xf numFmtId="0" fontId="84" fillId="31" borderId="0" xfId="0" applyFont="1" applyFill="1" applyAlignment="1">
      <alignment horizontal="center" vertical="center"/>
    </xf>
    <xf numFmtId="0" fontId="89" fillId="24" borderId="0" xfId="0" applyFont="1" applyFill="1" applyAlignment="1">
      <alignment horizontal="center" vertical="center" shrinkToFit="1"/>
    </xf>
    <xf numFmtId="0" fontId="61" fillId="24" borderId="0" xfId="0" applyFont="1" applyFill="1" applyAlignment="1">
      <alignment vertical="center" wrapText="1"/>
    </xf>
    <xf numFmtId="0" fontId="95" fillId="0" borderId="114" xfId="0" applyFont="1" applyBorder="1" applyAlignment="1">
      <alignment horizontal="center" vertical="center" wrapText="1"/>
    </xf>
    <xf numFmtId="0" fontId="0" fillId="24" borderId="0" xfId="0" applyFill="1" applyAlignment="1">
      <alignment vertical="center" shrinkToFit="1"/>
    </xf>
    <xf numFmtId="0" fontId="0" fillId="24" borderId="0" xfId="0" applyFill="1" applyAlignment="1">
      <alignment horizontal="left" vertical="center"/>
    </xf>
    <xf numFmtId="0" fontId="89" fillId="24" borderId="0" xfId="0" applyFont="1" applyFill="1">
      <alignment vertical="center"/>
    </xf>
    <xf numFmtId="0" fontId="62" fillId="26" borderId="26" xfId="0" applyFont="1" applyFill="1" applyBorder="1" applyAlignment="1">
      <alignment horizontal="center" vertical="center"/>
    </xf>
    <xf numFmtId="0" fontId="90" fillId="26" borderId="56" xfId="0" applyFont="1" applyFill="1" applyBorder="1" applyAlignment="1">
      <alignment horizontal="center" vertical="center" shrinkToFit="1"/>
    </xf>
    <xf numFmtId="0" fontId="90" fillId="26" borderId="60" xfId="0" applyFont="1" applyFill="1" applyBorder="1" applyAlignment="1">
      <alignment horizontal="center" vertical="center"/>
    </xf>
    <xf numFmtId="0" fontId="90" fillId="26" borderId="56" xfId="0" applyFont="1" applyFill="1" applyBorder="1" applyAlignment="1">
      <alignment horizontal="center" vertical="center" wrapText="1"/>
    </xf>
    <xf numFmtId="0" fontId="35" fillId="24" borderId="56" xfId="0" applyFont="1" applyFill="1" applyBorder="1" applyAlignment="1">
      <alignment horizontal="left" vertical="center" wrapText="1"/>
    </xf>
    <xf numFmtId="0" fontId="95" fillId="24" borderId="114" xfId="0" applyFont="1" applyFill="1" applyBorder="1" applyAlignment="1">
      <alignment vertical="center" wrapText="1"/>
    </xf>
    <xf numFmtId="0" fontId="84" fillId="24" borderId="0" xfId="0" applyFont="1" applyFill="1">
      <alignment vertical="center"/>
    </xf>
    <xf numFmtId="0" fontId="84" fillId="24" borderId="0" xfId="0" applyFont="1" applyFill="1" applyAlignment="1">
      <alignment vertical="center" wrapText="1"/>
    </xf>
    <xf numFmtId="0" fontId="44" fillId="24" borderId="57" xfId="0" applyFont="1" applyFill="1" applyBorder="1" applyAlignment="1">
      <alignment horizontal="center" vertical="center" wrapText="1"/>
    </xf>
    <xf numFmtId="0" fontId="61" fillId="0" borderId="19" xfId="0" applyFont="1" applyBorder="1" applyAlignment="1">
      <alignment horizontal="center" vertical="center" wrapText="1"/>
    </xf>
    <xf numFmtId="0" fontId="35" fillId="0" borderId="0" xfId="0" applyFont="1" applyAlignment="1">
      <alignment horizontal="center" vertical="center" wrapText="1"/>
    </xf>
    <xf numFmtId="0" fontId="91" fillId="0" borderId="0" xfId="0" applyFont="1" applyAlignment="1">
      <alignment horizontal="center" vertical="center" wrapText="1"/>
    </xf>
    <xf numFmtId="0" fontId="44" fillId="24" borderId="13" xfId="0" applyFont="1" applyFill="1" applyBorder="1" applyAlignment="1">
      <alignment horizontal="center" vertical="center" wrapText="1" shrinkToFit="1"/>
    </xf>
    <xf numFmtId="0" fontId="61" fillId="0" borderId="28" xfId="0" applyFont="1" applyBorder="1" applyAlignment="1">
      <alignment horizontal="center" vertical="center" wrapText="1"/>
    </xf>
    <xf numFmtId="0" fontId="61" fillId="0" borderId="24"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7" xfId="0" applyFont="1" applyBorder="1" applyAlignment="1">
      <alignment horizontal="center" vertical="center" wrapText="1"/>
    </xf>
    <xf numFmtId="0" fontId="92" fillId="0" borderId="88" xfId="0" applyFont="1" applyBorder="1" applyAlignment="1">
      <alignment horizontal="center" vertical="center" wrapText="1"/>
    </xf>
    <xf numFmtId="0" fontId="95" fillId="0" borderId="137" xfId="0" applyFont="1" applyBorder="1" applyAlignment="1">
      <alignment vertical="center" wrapText="1"/>
    </xf>
    <xf numFmtId="0" fontId="95" fillId="0" borderId="119" xfId="0" applyFont="1" applyBorder="1" applyAlignment="1">
      <alignment vertical="center" wrapText="1"/>
    </xf>
    <xf numFmtId="0" fontId="89" fillId="0" borderId="99" xfId="0" applyFont="1" applyBorder="1" applyAlignment="1">
      <alignment horizontal="center" vertical="center" wrapText="1"/>
    </xf>
    <xf numFmtId="0" fontId="37" fillId="0" borderId="88" xfId="0" applyFont="1" applyBorder="1" applyAlignment="1">
      <alignment horizontal="left" vertical="top" wrapText="1"/>
    </xf>
    <xf numFmtId="0" fontId="95" fillId="0" borderId="99" xfId="0" applyFont="1" applyBorder="1" applyAlignment="1">
      <alignment horizontal="center" vertical="center" wrapText="1"/>
    </xf>
    <xf numFmtId="185" fontId="0" fillId="0" borderId="0" xfId="0" applyNumberFormat="1">
      <alignment vertical="center"/>
    </xf>
    <xf numFmtId="0" fontId="0" fillId="0" borderId="0" xfId="0" applyAlignment="1">
      <alignment vertical="center" shrinkToFit="1"/>
    </xf>
    <xf numFmtId="0" fontId="0" fillId="0" borderId="0" xfId="0" applyAlignment="1">
      <alignment horizontal="left" vertical="center"/>
    </xf>
    <xf numFmtId="49" fontId="0" fillId="0" borderId="0" xfId="0" applyNumberFormat="1">
      <alignment vertical="center"/>
    </xf>
    <xf numFmtId="0" fontId="35" fillId="0" borderId="0" xfId="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vertical="center" shrinkToFit="1"/>
      <protection locked="0"/>
    </xf>
    <xf numFmtId="0" fontId="61"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42" fillId="0" borderId="0" xfId="0" applyFont="1" applyProtection="1">
      <alignment vertical="center"/>
      <protection locked="0"/>
    </xf>
    <xf numFmtId="0" fontId="77" fillId="24" borderId="0" xfId="0" applyFont="1" applyFill="1">
      <alignment vertical="center"/>
    </xf>
    <xf numFmtId="0" fontId="77" fillId="24" borderId="0" xfId="0" applyFont="1" applyFill="1" applyAlignment="1">
      <alignment horizontal="center" vertical="center"/>
    </xf>
    <xf numFmtId="0" fontId="45" fillId="24" borderId="0" xfId="0" applyFont="1" applyFill="1" applyAlignment="1"/>
    <xf numFmtId="0" fontId="46" fillId="0" borderId="13" xfId="0" applyFont="1" applyBorder="1">
      <alignment vertical="center"/>
    </xf>
    <xf numFmtId="0" fontId="46" fillId="24" borderId="134" xfId="0" applyFont="1" applyFill="1" applyBorder="1">
      <alignment vertical="center"/>
    </xf>
    <xf numFmtId="49" fontId="39" fillId="24" borderId="0" xfId="0" applyNumberFormat="1" applyFont="1" applyFill="1" applyAlignment="1">
      <alignment horizontal="left" vertical="center"/>
    </xf>
    <xf numFmtId="49" fontId="45" fillId="24" borderId="0" xfId="0" applyNumberFormat="1" applyFont="1" applyFill="1" applyAlignment="1">
      <alignment horizontal="left" vertical="center"/>
    </xf>
    <xf numFmtId="0" fontId="51" fillId="24" borderId="14" xfId="0" applyFont="1" applyFill="1" applyBorder="1" applyAlignment="1">
      <alignment horizontal="center" vertical="center"/>
    </xf>
    <xf numFmtId="0" fontId="51" fillId="0" borderId="110" xfId="0" applyFont="1" applyBorder="1">
      <alignment vertical="center"/>
    </xf>
    <xf numFmtId="0" fontId="51" fillId="0" borderId="11" xfId="0" applyFont="1" applyBorder="1">
      <alignment vertical="center"/>
    </xf>
    <xf numFmtId="0" fontId="42" fillId="26" borderId="56" xfId="0" applyFont="1" applyFill="1" applyBorder="1" applyAlignment="1">
      <alignment horizontal="center" vertical="center"/>
    </xf>
    <xf numFmtId="0" fontId="51" fillId="24" borderId="12" xfId="0" applyFont="1" applyFill="1" applyBorder="1" applyAlignment="1">
      <alignment horizontal="center" vertical="center"/>
    </xf>
    <xf numFmtId="0" fontId="51" fillId="0" borderId="111" xfId="0" applyFont="1" applyBorder="1">
      <alignment vertical="center"/>
    </xf>
    <xf numFmtId="0" fontId="51" fillId="24" borderId="16" xfId="0" applyFont="1" applyFill="1" applyBorder="1" applyAlignment="1">
      <alignment horizontal="center" vertical="center"/>
    </xf>
    <xf numFmtId="0" fontId="51" fillId="0" borderId="44" xfId="0" applyFont="1" applyBorder="1">
      <alignment vertical="center"/>
    </xf>
    <xf numFmtId="0" fontId="42" fillId="0" borderId="0" xfId="0" applyFont="1" applyAlignment="1">
      <alignment horizontal="center" vertical="center"/>
    </xf>
    <xf numFmtId="183" fontId="0" fillId="24" borderId="0" xfId="0" applyNumberFormat="1" applyFill="1">
      <alignment vertical="center"/>
    </xf>
    <xf numFmtId="0" fontId="51" fillId="24" borderId="0" xfId="0" applyFont="1" applyFill="1">
      <alignment vertical="center"/>
    </xf>
    <xf numFmtId="0" fontId="29" fillId="24" borderId="0" xfId="0" applyFont="1" applyFill="1">
      <alignment vertical="center"/>
    </xf>
    <xf numFmtId="0" fontId="29" fillId="24" borderId="0" xfId="0" applyFont="1" applyFill="1" applyAlignment="1">
      <alignment horizontal="center" vertical="top"/>
    </xf>
    <xf numFmtId="0" fontId="41" fillId="24" borderId="0" xfId="0" applyFont="1" applyFill="1" applyAlignment="1">
      <alignment horizontal="left" vertical="center"/>
    </xf>
    <xf numFmtId="0" fontId="41" fillId="24" borderId="0" xfId="0" applyFont="1" applyFill="1" applyAlignment="1">
      <alignment horizontal="center" vertical="center"/>
    </xf>
    <xf numFmtId="0" fontId="50" fillId="24" borderId="0" xfId="0" applyFont="1" applyFill="1">
      <alignment vertical="center"/>
    </xf>
    <xf numFmtId="0" fontId="51" fillId="24" borderId="29" xfId="0" applyFont="1" applyFill="1" applyBorder="1">
      <alignment vertical="center"/>
    </xf>
    <xf numFmtId="0" fontId="51" fillId="0" borderId="29" xfId="0" applyFont="1" applyBorder="1">
      <alignment vertical="center"/>
    </xf>
    <xf numFmtId="0" fontId="45" fillId="26" borderId="56" xfId="0" applyFont="1" applyFill="1" applyBorder="1" applyAlignment="1">
      <alignment horizontal="center" vertical="center" wrapText="1"/>
    </xf>
    <xf numFmtId="0" fontId="29" fillId="0" borderId="12" xfId="0" applyFont="1" applyBorder="1" applyAlignment="1">
      <alignment horizontal="center" vertical="center"/>
    </xf>
    <xf numFmtId="0" fontId="29" fillId="24" borderId="88" xfId="0" applyFont="1" applyFill="1" applyBorder="1" applyAlignment="1">
      <alignment vertical="center" wrapText="1"/>
    </xf>
    <xf numFmtId="0" fontId="29" fillId="24" borderId="0" xfId="0" applyFont="1" applyFill="1" applyAlignment="1">
      <alignment vertical="center" wrapText="1"/>
    </xf>
    <xf numFmtId="49" fontId="49" fillId="24" borderId="0" xfId="0" applyNumberFormat="1" applyFont="1" applyFill="1">
      <alignment vertical="center"/>
    </xf>
    <xf numFmtId="0" fontId="43" fillId="24" borderId="0" xfId="0" applyFont="1" applyFill="1">
      <alignment vertical="center"/>
    </xf>
    <xf numFmtId="0" fontId="76" fillId="24" borderId="0" xfId="0" applyFont="1" applyFill="1" applyAlignment="1">
      <alignment horizontal="center" vertical="top" wrapText="1"/>
    </xf>
    <xf numFmtId="0" fontId="43" fillId="24" borderId="0" xfId="0" applyFont="1" applyFill="1" applyAlignment="1">
      <alignment vertical="center" wrapText="1"/>
    </xf>
    <xf numFmtId="0" fontId="43" fillId="24" borderId="0" xfId="0" applyFont="1" applyFill="1" applyAlignment="1">
      <alignment horizontal="left" vertical="top" wrapText="1"/>
    </xf>
    <xf numFmtId="0" fontId="41" fillId="24" borderId="110" xfId="0" applyFont="1" applyFill="1" applyBorder="1">
      <alignment vertical="center"/>
    </xf>
    <xf numFmtId="0" fontId="0" fillId="24" borderId="0" xfId="0" applyFill="1" applyAlignment="1"/>
    <xf numFmtId="0" fontId="43" fillId="24" borderId="0" xfId="0" applyFont="1" applyFill="1" applyAlignment="1">
      <alignment horizontal="left" vertical="center"/>
    </xf>
    <xf numFmtId="0" fontId="42" fillId="28" borderId="56" xfId="0" applyFont="1" applyFill="1" applyBorder="1" applyAlignment="1">
      <alignment horizontal="center" vertical="center"/>
    </xf>
    <xf numFmtId="0" fontId="51" fillId="24" borderId="11" xfId="0" applyFont="1" applyFill="1" applyBorder="1">
      <alignment vertical="center"/>
    </xf>
    <xf numFmtId="0" fontId="55" fillId="24" borderId="30" xfId="0" applyFont="1" applyFill="1" applyBorder="1" applyAlignment="1">
      <alignment horizontal="right" vertical="center" shrinkToFit="1"/>
    </xf>
    <xf numFmtId="0" fontId="55" fillId="24" borderId="0" xfId="0" applyFont="1" applyFill="1" applyAlignment="1">
      <alignment vertical="center" shrinkToFit="1"/>
    </xf>
    <xf numFmtId="0" fontId="0" fillId="24" borderId="27" xfId="0" applyFill="1" applyBorder="1" applyAlignment="1">
      <alignment horizontal="left" vertical="top"/>
    </xf>
    <xf numFmtId="0" fontId="41" fillId="24" borderId="140" xfId="0" applyFont="1" applyFill="1" applyBorder="1">
      <alignment vertical="center"/>
    </xf>
    <xf numFmtId="0" fontId="0" fillId="24" borderId="0" xfId="0" applyFill="1" applyAlignment="1">
      <alignment vertical="top"/>
    </xf>
    <xf numFmtId="0" fontId="56" fillId="24" borderId="0" xfId="0" applyFont="1" applyFill="1">
      <alignment vertical="center"/>
    </xf>
    <xf numFmtId="0" fontId="55" fillId="24" borderId="0" xfId="0" applyFont="1" applyFill="1" applyAlignment="1">
      <alignment horizontal="right" vertical="center" shrinkToFit="1"/>
    </xf>
    <xf numFmtId="2" fontId="55" fillId="24" borderId="0" xfId="0" applyNumberFormat="1" applyFont="1" applyFill="1" applyAlignment="1">
      <alignment horizontal="center" vertical="center" shrinkToFit="1"/>
    </xf>
    <xf numFmtId="0" fontId="41" fillId="24" borderId="16" xfId="0" applyFont="1" applyFill="1" applyBorder="1" applyAlignment="1">
      <alignment horizontal="left" vertical="top" wrapText="1"/>
    </xf>
    <xf numFmtId="0" fontId="0" fillId="0" borderId="57" xfId="0" applyBorder="1">
      <alignment vertical="center"/>
    </xf>
    <xf numFmtId="0" fontId="45" fillId="0" borderId="0" xfId="0" applyFont="1">
      <alignment vertical="center"/>
    </xf>
    <xf numFmtId="0" fontId="52" fillId="24" borderId="0" xfId="0" applyFont="1" applyFill="1" applyAlignment="1">
      <alignment vertical="center" wrapText="1"/>
    </xf>
    <xf numFmtId="0" fontId="51" fillId="0" borderId="0" xfId="0" applyFont="1">
      <alignment vertical="center"/>
    </xf>
    <xf numFmtId="0" fontId="51" fillId="24" borderId="0" xfId="0" applyFont="1" applyFill="1" applyAlignment="1">
      <alignment vertical="center" wrapText="1"/>
    </xf>
    <xf numFmtId="0" fontId="54" fillId="24" borderId="0" xfId="0" applyFont="1" applyFill="1">
      <alignment vertical="center"/>
    </xf>
    <xf numFmtId="0" fontId="54" fillId="0" borderId="0" xfId="0" applyFont="1">
      <alignment vertical="center"/>
    </xf>
    <xf numFmtId="0" fontId="43" fillId="0" borderId="0" xfId="0" applyFont="1" applyAlignment="1">
      <alignment horizontal="left" vertical="top" wrapText="1"/>
    </xf>
    <xf numFmtId="0" fontId="33" fillId="24" borderId="0" xfId="0" applyFont="1" applyFill="1">
      <alignment vertical="center"/>
    </xf>
    <xf numFmtId="0" fontId="41" fillId="24" borderId="80" xfId="0" applyFont="1" applyFill="1" applyBorder="1">
      <alignment vertical="center"/>
    </xf>
    <xf numFmtId="0" fontId="47" fillId="0" borderId="32" xfId="0" applyFont="1" applyBorder="1">
      <alignment vertical="center"/>
    </xf>
    <xf numFmtId="0" fontId="47" fillId="24" borderId="32" xfId="0" applyFont="1" applyFill="1" applyBorder="1">
      <alignment vertical="center"/>
    </xf>
    <xf numFmtId="0" fontId="43" fillId="24" borderId="32" xfId="0" applyFont="1" applyFill="1" applyBorder="1">
      <alignment vertical="center"/>
    </xf>
    <xf numFmtId="0" fontId="43" fillId="24" borderId="32" xfId="0" applyFont="1" applyFill="1" applyBorder="1" applyAlignment="1">
      <alignment vertical="center" wrapText="1"/>
    </xf>
    <xf numFmtId="0" fontId="46" fillId="24" borderId="83" xfId="0" applyFont="1" applyFill="1" applyBorder="1" applyAlignment="1">
      <alignment horizontal="center" vertical="center"/>
    </xf>
    <xf numFmtId="0" fontId="41" fillId="24" borderId="88" xfId="0" applyFont="1" applyFill="1" applyBorder="1">
      <alignment vertical="center"/>
    </xf>
    <xf numFmtId="0" fontId="46" fillId="24" borderId="30" xfId="0" applyFont="1" applyFill="1" applyBorder="1" applyAlignment="1">
      <alignment horizontal="center" vertical="center"/>
    </xf>
    <xf numFmtId="177" fontId="29" fillId="24" borderId="0" xfId="0" applyNumberFormat="1" applyFont="1" applyFill="1">
      <alignment vertical="center"/>
    </xf>
    <xf numFmtId="181" fontId="29" fillId="24" borderId="0" xfId="0" applyNumberFormat="1" applyFont="1" applyFill="1">
      <alignment vertical="center"/>
    </xf>
    <xf numFmtId="0" fontId="48" fillId="24" borderId="0" xfId="0" applyFont="1" applyFill="1">
      <alignment vertical="center"/>
    </xf>
    <xf numFmtId="0" fontId="41" fillId="24" borderId="84" xfId="0" applyFont="1" applyFill="1" applyBorder="1">
      <alignment vertical="center"/>
    </xf>
    <xf numFmtId="0" fontId="41" fillId="24" borderId="86" xfId="0" applyFont="1" applyFill="1" applyBorder="1">
      <alignment vertical="center"/>
    </xf>
    <xf numFmtId="0" fontId="47" fillId="0" borderId="120" xfId="0" applyFont="1" applyBorder="1">
      <alignment vertical="center"/>
    </xf>
    <xf numFmtId="0" fontId="29" fillId="24" borderId="0" xfId="0" applyFont="1" applyFill="1" applyAlignment="1">
      <alignment horizontal="left" vertical="top" wrapText="1"/>
    </xf>
    <xf numFmtId="0" fontId="29" fillId="24" borderId="0" xfId="0" applyFont="1" applyFill="1" applyAlignment="1">
      <alignment horizontal="left" vertical="top"/>
    </xf>
    <xf numFmtId="0" fontId="42" fillId="26" borderId="56" xfId="0" applyFont="1" applyFill="1" applyBorder="1" applyAlignment="1">
      <alignment horizontal="center" vertical="center" wrapText="1"/>
    </xf>
    <xf numFmtId="0" fontId="43" fillId="24" borderId="0" xfId="0" applyFont="1" applyFill="1" applyAlignment="1">
      <alignment horizontal="center" vertical="center"/>
    </xf>
    <xf numFmtId="0" fontId="96" fillId="24" borderId="0" xfId="0" applyFont="1" applyFill="1">
      <alignment vertical="center"/>
    </xf>
    <xf numFmtId="0" fontId="45" fillId="26" borderId="56" xfId="0" applyFont="1" applyFill="1" applyBorder="1" applyAlignment="1">
      <alignment horizontal="center" vertical="center"/>
    </xf>
    <xf numFmtId="0" fontId="42" fillId="24" borderId="0" xfId="0" applyFont="1" applyFill="1" applyAlignment="1">
      <alignment horizontal="left" vertical="center" wrapText="1"/>
    </xf>
    <xf numFmtId="49" fontId="41" fillId="24" borderId="0" xfId="0" applyNumberFormat="1" applyFont="1" applyFill="1" applyAlignment="1">
      <alignment horizontal="left" vertical="center" wrapText="1"/>
    </xf>
    <xf numFmtId="0" fontId="45" fillId="24" borderId="0" xfId="0" applyFont="1" applyFill="1" applyAlignment="1">
      <alignment horizontal="center" vertical="center"/>
    </xf>
    <xf numFmtId="49" fontId="43" fillId="24" borderId="0" xfId="0" applyNumberFormat="1" applyFont="1" applyFill="1" applyAlignment="1">
      <alignment horizontal="center" vertical="top"/>
    </xf>
    <xf numFmtId="49" fontId="41" fillId="24" borderId="17" xfId="0" applyNumberFormat="1" applyFont="1" applyFill="1" applyBorder="1" applyAlignment="1">
      <alignment horizontal="left" vertical="center" wrapText="1"/>
    </xf>
    <xf numFmtId="0" fontId="97" fillId="0" borderId="99" xfId="0" applyFont="1" applyBorder="1" applyAlignment="1">
      <alignment vertical="center" wrapText="1"/>
    </xf>
    <xf numFmtId="0" fontId="42" fillId="0" borderId="0" xfId="0" applyFont="1" applyAlignment="1">
      <alignment horizontal="left" vertical="center" wrapText="1"/>
    </xf>
    <xf numFmtId="0" fontId="42" fillId="24" borderId="85" xfId="0" applyFont="1" applyFill="1" applyBorder="1" applyAlignment="1">
      <alignment horizontal="left" vertical="center" wrapText="1"/>
    </xf>
    <xf numFmtId="0" fontId="42" fillId="24" borderId="32" xfId="0" applyFont="1" applyFill="1" applyBorder="1" applyAlignment="1">
      <alignment horizontal="left" vertical="center" wrapText="1"/>
    </xf>
    <xf numFmtId="0" fontId="47" fillId="24" borderId="0" xfId="0" applyFont="1" applyFill="1" applyAlignment="1">
      <alignment vertical="top"/>
    </xf>
    <xf numFmtId="0" fontId="75" fillId="24" borderId="0" xfId="0" applyFont="1" applyFill="1" applyAlignment="1">
      <alignment horizontal="center" vertical="center"/>
    </xf>
    <xf numFmtId="0" fontId="47" fillId="0" borderId="0" xfId="0" applyFont="1" applyAlignment="1">
      <alignment vertical="top"/>
    </xf>
    <xf numFmtId="0" fontId="38" fillId="24" borderId="0" xfId="0" applyFont="1" applyFill="1">
      <alignment vertical="center"/>
    </xf>
    <xf numFmtId="0" fontId="35" fillId="24" borderId="0" xfId="0" applyFont="1" applyFill="1" applyAlignment="1">
      <alignment vertical="top"/>
    </xf>
    <xf numFmtId="0" fontId="35" fillId="0" borderId="0" xfId="0" applyFont="1" applyAlignment="1">
      <alignment vertical="top"/>
    </xf>
    <xf numFmtId="49" fontId="41" fillId="24" borderId="0" xfId="0" applyNumberFormat="1" applyFont="1" applyFill="1" applyAlignment="1">
      <alignment horizontal="center" vertical="center"/>
    </xf>
    <xf numFmtId="0" fontId="42" fillId="26" borderId="60" xfId="0" applyFont="1" applyFill="1" applyBorder="1" applyAlignment="1">
      <alignment horizontal="center" vertical="center"/>
    </xf>
    <xf numFmtId="0" fontId="47" fillId="0" borderId="143" xfId="0" applyFont="1" applyBorder="1">
      <alignment vertical="center"/>
    </xf>
    <xf numFmtId="0" fontId="52" fillId="24" borderId="0" xfId="0" applyFont="1" applyFill="1">
      <alignment vertical="center"/>
    </xf>
    <xf numFmtId="0" fontId="51" fillId="24" borderId="0" xfId="0" applyFont="1" applyFill="1" applyAlignment="1">
      <alignment horizontal="center" vertical="top"/>
    </xf>
    <xf numFmtId="0" fontId="41" fillId="24" borderId="0" xfId="0" applyFont="1" applyFill="1" applyAlignment="1">
      <alignment horizontal="left" vertical="top"/>
    </xf>
    <xf numFmtId="0" fontId="41" fillId="24" borderId="0" xfId="0" applyFont="1" applyFill="1" applyAlignment="1">
      <alignment horizontal="left" vertical="top" wrapText="1"/>
    </xf>
    <xf numFmtId="0" fontId="43" fillId="24" borderId="0" xfId="0" applyFont="1" applyFill="1" applyAlignment="1">
      <alignment horizontal="right" vertical="top" wrapText="1"/>
    </xf>
    <xf numFmtId="0" fontId="43" fillId="24" borderId="0" xfId="0" applyFont="1" applyFill="1" applyAlignment="1">
      <alignment horizontal="left" vertical="center" wrapText="1"/>
    </xf>
    <xf numFmtId="0" fontId="57" fillId="24" borderId="80" xfId="0" applyFont="1" applyFill="1" applyBorder="1" applyAlignment="1">
      <alignment vertical="center" wrapText="1"/>
    </xf>
    <xf numFmtId="0" fontId="57" fillId="24" borderId="32" xfId="0" applyFont="1" applyFill="1" applyBorder="1" applyAlignment="1">
      <alignment vertical="center" wrapText="1"/>
    </xf>
    <xf numFmtId="0" fontId="57" fillId="24" borderId="83" xfId="0" applyFont="1" applyFill="1" applyBorder="1" applyAlignment="1">
      <alignment vertical="center" wrapText="1"/>
    </xf>
    <xf numFmtId="0" fontId="57" fillId="24" borderId="88" xfId="0" applyFont="1" applyFill="1" applyBorder="1" applyAlignment="1">
      <alignment vertical="center" wrapText="1"/>
    </xf>
    <xf numFmtId="0" fontId="57" fillId="24" borderId="30" xfId="0" applyFont="1" applyFill="1" applyBorder="1" applyAlignment="1">
      <alignment vertical="center" wrapText="1"/>
    </xf>
    <xf numFmtId="0" fontId="57" fillId="24" borderId="88" xfId="0" applyFont="1" applyFill="1" applyBorder="1">
      <alignment vertical="center"/>
    </xf>
    <xf numFmtId="0" fontId="57" fillId="24" borderId="0" xfId="0" applyFont="1" applyFill="1" applyAlignment="1">
      <alignment vertical="center" shrinkToFit="1"/>
    </xf>
    <xf numFmtId="0" fontId="57" fillId="24" borderId="30" xfId="0" applyFont="1" applyFill="1" applyBorder="1" applyAlignment="1">
      <alignment vertical="center" shrinkToFit="1"/>
    </xf>
    <xf numFmtId="0" fontId="58" fillId="24" borderId="0" xfId="0" applyFont="1" applyFill="1">
      <alignment vertical="center"/>
    </xf>
    <xf numFmtId="0" fontId="59" fillId="24" borderId="30" xfId="0" applyFont="1" applyFill="1" applyBorder="1">
      <alignment vertical="center"/>
    </xf>
    <xf numFmtId="0" fontId="60" fillId="24" borderId="84" xfId="0" applyFont="1" applyFill="1" applyBorder="1">
      <alignment vertical="center"/>
    </xf>
    <xf numFmtId="0" fontId="58" fillId="24" borderId="85" xfId="0" applyFont="1" applyFill="1" applyBorder="1">
      <alignment vertical="center"/>
    </xf>
    <xf numFmtId="0" fontId="60" fillId="24" borderId="85" xfId="0" applyFont="1" applyFill="1" applyBorder="1">
      <alignment vertical="center"/>
    </xf>
    <xf numFmtId="0" fontId="60" fillId="24" borderId="85" xfId="0" applyFont="1" applyFill="1" applyBorder="1" applyAlignment="1">
      <alignment horizontal="center" vertical="center"/>
    </xf>
    <xf numFmtId="0" fontId="74" fillId="24" borderId="85" xfId="0" applyFont="1" applyFill="1" applyBorder="1" applyAlignment="1">
      <alignment vertical="center" shrinkToFit="1"/>
    </xf>
    <xf numFmtId="0" fontId="58" fillId="24" borderId="85" xfId="0" applyFont="1" applyFill="1" applyBorder="1" applyAlignment="1">
      <alignment horizontal="center" vertical="center"/>
    </xf>
    <xf numFmtId="0" fontId="58" fillId="24" borderId="86" xfId="0" applyFont="1" applyFill="1" applyBorder="1">
      <alignment vertical="center"/>
    </xf>
    <xf numFmtId="0" fontId="60" fillId="24" borderId="0" xfId="0" applyFont="1" applyFill="1" applyAlignment="1">
      <alignment horizontal="center" vertical="center"/>
    </xf>
    <xf numFmtId="0" fontId="74" fillId="24" borderId="0" xfId="0" applyFont="1" applyFill="1" applyAlignment="1">
      <alignment vertical="center" shrinkToFit="1"/>
    </xf>
    <xf numFmtId="0" fontId="58" fillId="24" borderId="0" xfId="0" applyFont="1" applyFill="1" applyAlignment="1">
      <alignment horizontal="center" vertical="center"/>
    </xf>
    <xf numFmtId="0" fontId="29" fillId="0" borderId="0" xfId="0" applyFont="1">
      <alignment vertical="center"/>
    </xf>
    <xf numFmtId="0" fontId="29" fillId="0" borderId="94" xfId="0" quotePrefix="1" applyFont="1" applyBorder="1">
      <alignment vertical="center"/>
    </xf>
    <xf numFmtId="0" fontId="73" fillId="24" borderId="0" xfId="0" applyFont="1" applyFill="1" applyAlignment="1">
      <alignment vertical="top" wrapText="1"/>
    </xf>
    <xf numFmtId="0" fontId="51" fillId="0" borderId="93" xfId="0" applyFont="1" applyBorder="1">
      <alignment vertical="center"/>
    </xf>
    <xf numFmtId="0" fontId="73" fillId="24" borderId="0" xfId="0" applyFont="1" applyFill="1">
      <alignment vertical="center"/>
    </xf>
    <xf numFmtId="0" fontId="29" fillId="0" borderId="94" xfId="0" quotePrefix="1" applyFont="1" applyBorder="1" applyAlignment="1">
      <alignment horizontal="center" vertical="center"/>
    </xf>
    <xf numFmtId="0" fontId="0" fillId="0" borderId="73" xfId="0" applyBorder="1" applyAlignment="1">
      <alignment horizontal="center" vertical="center"/>
    </xf>
    <xf numFmtId="0" fontId="0" fillId="0" borderId="89" xfId="0" applyBorder="1" applyAlignment="1">
      <alignment horizontal="center" vertical="center"/>
    </xf>
    <xf numFmtId="0" fontId="46" fillId="29" borderId="107" xfId="0" applyFont="1" applyFill="1" applyBorder="1" applyAlignment="1" applyProtection="1">
      <alignment horizontal="center" vertical="center"/>
      <protection locked="0"/>
    </xf>
    <xf numFmtId="0" fontId="46" fillId="29" borderId="106" xfId="0" applyFont="1" applyFill="1" applyBorder="1" applyAlignment="1" applyProtection="1">
      <alignment horizontal="center" vertical="center"/>
      <protection locked="0"/>
    </xf>
    <xf numFmtId="0" fontId="46" fillId="29" borderId="105" xfId="0" applyFont="1" applyFill="1" applyBorder="1" applyAlignment="1" applyProtection="1">
      <alignment horizontal="center" vertical="center"/>
      <protection locked="0"/>
    </xf>
    <xf numFmtId="0" fontId="43" fillId="29" borderId="104" xfId="0" applyFont="1" applyFill="1" applyBorder="1" applyAlignment="1" applyProtection="1">
      <alignment horizontal="center" vertical="center" wrapText="1"/>
      <protection locked="0"/>
    </xf>
    <xf numFmtId="0" fontId="43" fillId="29" borderId="101" xfId="0" applyFont="1" applyFill="1" applyBorder="1" applyAlignment="1" applyProtection="1">
      <alignment horizontal="center" vertical="center" wrapText="1"/>
      <protection locked="0"/>
    </xf>
    <xf numFmtId="0" fontId="43" fillId="29" borderId="88" xfId="0" applyFont="1" applyFill="1" applyBorder="1" applyAlignment="1" applyProtection="1">
      <alignment horizontal="center" vertical="center" wrapText="1"/>
      <protection locked="0"/>
    </xf>
    <xf numFmtId="0" fontId="43" fillId="29" borderId="100" xfId="0" applyFont="1" applyFill="1" applyBorder="1" applyAlignment="1" applyProtection="1">
      <alignment horizontal="center" vertical="center" wrapText="1"/>
      <protection locked="0"/>
    </xf>
    <xf numFmtId="0" fontId="116" fillId="24" borderId="0" xfId="99" applyFont="1" applyFill="1">
      <alignment vertical="center"/>
    </xf>
    <xf numFmtId="0" fontId="117" fillId="24" borderId="0" xfId="99" applyFont="1" applyFill="1">
      <alignment vertical="center"/>
    </xf>
    <xf numFmtId="0" fontId="118" fillId="0" borderId="0" xfId="99" applyFont="1">
      <alignment vertical="center"/>
    </xf>
    <xf numFmtId="0" fontId="119" fillId="24" borderId="0" xfId="99" applyFont="1" applyFill="1">
      <alignment vertical="center"/>
    </xf>
    <xf numFmtId="0" fontId="120" fillId="24" borderId="0" xfId="99" applyFont="1" applyFill="1">
      <alignment vertical="center"/>
    </xf>
    <xf numFmtId="0" fontId="121" fillId="0" borderId="0" xfId="99" applyFont="1">
      <alignment vertical="center"/>
    </xf>
    <xf numFmtId="0" fontId="122" fillId="24" borderId="10" xfId="99" applyFont="1" applyFill="1" applyBorder="1" applyAlignment="1">
      <alignment horizontal="center" vertical="center"/>
    </xf>
    <xf numFmtId="0" fontId="122" fillId="24" borderId="10" xfId="99" applyFont="1" applyFill="1" applyBorder="1" applyAlignment="1">
      <alignment horizontal="center" vertical="center" shrinkToFit="1"/>
    </xf>
    <xf numFmtId="0" fontId="122" fillId="24" borderId="10" xfId="99" applyFont="1" applyFill="1" applyBorder="1" applyAlignment="1">
      <alignment horizontal="center" vertical="center" wrapText="1" shrinkToFit="1"/>
    </xf>
    <xf numFmtId="0" fontId="122" fillId="24" borderId="10" xfId="99" applyFont="1" applyFill="1" applyBorder="1" applyAlignment="1">
      <alignment horizontal="center" vertical="center" textRotation="255"/>
    </xf>
    <xf numFmtId="0" fontId="122" fillId="24" borderId="10" xfId="99" applyFont="1" applyFill="1" applyBorder="1" applyAlignment="1">
      <alignment horizontal="center" vertical="center" wrapText="1"/>
    </xf>
    <xf numFmtId="0" fontId="122" fillId="24" borderId="10" xfId="99" applyFont="1" applyFill="1" applyBorder="1" applyAlignment="1">
      <alignment vertical="center" wrapText="1"/>
    </xf>
    <xf numFmtId="0" fontId="123" fillId="24" borderId="0" xfId="99" applyFont="1" applyFill="1" applyAlignment="1">
      <alignment horizontal="left" vertical="center" wrapText="1"/>
    </xf>
    <xf numFmtId="0" fontId="123" fillId="24" borderId="0" xfId="99" applyFont="1" applyFill="1">
      <alignment vertical="center"/>
    </xf>
    <xf numFmtId="0" fontId="124" fillId="24" borderId="0" xfId="99" applyFont="1" applyFill="1">
      <alignment vertical="center"/>
    </xf>
    <xf numFmtId="0" fontId="116" fillId="24" borderId="0" xfId="99" applyFont="1" applyFill="1" applyAlignment="1">
      <alignment vertical="top"/>
    </xf>
    <xf numFmtId="0" fontId="120" fillId="24" borderId="0" xfId="99" applyFont="1" applyFill="1" applyAlignment="1">
      <alignment vertical="top"/>
    </xf>
    <xf numFmtId="0" fontId="123" fillId="24" borderId="10" xfId="99" applyFont="1" applyFill="1" applyBorder="1" applyAlignment="1">
      <alignment horizontal="center" vertical="center" shrinkToFit="1"/>
    </xf>
    <xf numFmtId="0" fontId="123" fillId="24" borderId="10" xfId="99" applyFont="1" applyFill="1" applyBorder="1" applyAlignment="1">
      <alignment horizontal="center" vertical="center" wrapText="1" shrinkToFit="1"/>
    </xf>
    <xf numFmtId="0" fontId="121" fillId="24" borderId="0" xfId="99" applyFont="1" applyFill="1">
      <alignment vertical="center"/>
    </xf>
    <xf numFmtId="0" fontId="123" fillId="24" borderId="10" xfId="99" applyFont="1" applyFill="1" applyBorder="1" applyAlignment="1">
      <alignment vertical="center" wrapText="1"/>
    </xf>
    <xf numFmtId="0" fontId="117" fillId="24" borderId="10" xfId="99" applyFont="1" applyFill="1" applyBorder="1" applyAlignment="1">
      <alignment vertical="center" wrapText="1"/>
    </xf>
    <xf numFmtId="0" fontId="120" fillId="0" borderId="0" xfId="99" applyFont="1">
      <alignment vertical="center"/>
    </xf>
    <xf numFmtId="0" fontId="122" fillId="24" borderId="0" xfId="0" applyFont="1" applyFill="1">
      <alignment vertical="center"/>
    </xf>
    <xf numFmtId="0" fontId="127" fillId="0" borderId="0" xfId="99" applyFont="1">
      <alignment vertical="center"/>
    </xf>
    <xf numFmtId="0" fontId="127" fillId="24" borderId="10" xfId="0" applyFont="1" applyFill="1" applyBorder="1" applyAlignment="1">
      <alignment horizontal="center" vertical="center"/>
    </xf>
    <xf numFmtId="0" fontId="127" fillId="24" borderId="0" xfId="0" applyFont="1" applyFill="1" applyAlignment="1">
      <alignment horizontal="center" vertical="center"/>
    </xf>
    <xf numFmtId="0" fontId="127" fillId="24" borderId="0" xfId="0" applyFont="1" applyFill="1">
      <alignment vertical="center"/>
    </xf>
    <xf numFmtId="0" fontId="127" fillId="24" borderId="0" xfId="0" applyFont="1" applyFill="1" applyAlignment="1">
      <alignment vertical="center" wrapText="1"/>
    </xf>
    <xf numFmtId="0" fontId="127" fillId="24" borderId="0" xfId="0" applyFont="1" applyFill="1" applyAlignment="1">
      <alignment horizontal="left" vertical="center"/>
    </xf>
    <xf numFmtId="0" fontId="127" fillId="24" borderId="14" xfId="0" applyFont="1" applyFill="1" applyBorder="1" applyAlignment="1">
      <alignment horizontal="center" vertical="center"/>
    </xf>
    <xf numFmtId="0" fontId="127" fillId="24" borderId="27" xfId="0" applyFont="1" applyFill="1" applyBorder="1" applyAlignment="1">
      <alignment vertical="center" wrapText="1"/>
    </xf>
    <xf numFmtId="0" fontId="127" fillId="24" borderId="27" xfId="0" applyFont="1" applyFill="1" applyBorder="1" applyAlignment="1">
      <alignment horizontal="center" vertical="center"/>
    </xf>
    <xf numFmtId="0" fontId="127" fillId="24" borderId="16" xfId="0" applyFont="1" applyFill="1" applyBorder="1" applyAlignment="1">
      <alignment horizontal="center" vertical="center"/>
    </xf>
    <xf numFmtId="0" fontId="127" fillId="24" borderId="27" xfId="0" applyFont="1" applyFill="1" applyBorder="1">
      <alignment vertical="center"/>
    </xf>
    <xf numFmtId="0" fontId="128" fillId="0" borderId="0" xfId="99" applyFont="1">
      <alignment vertical="center"/>
    </xf>
    <xf numFmtId="0" fontId="129" fillId="24" borderId="0" xfId="0" applyFont="1" applyFill="1">
      <alignment vertical="center"/>
    </xf>
    <xf numFmtId="0" fontId="128" fillId="24" borderId="0" xfId="99" applyFont="1" applyFill="1">
      <alignment vertical="center"/>
    </xf>
    <xf numFmtId="0" fontId="127" fillId="24" borderId="0" xfId="99" applyFont="1" applyFill="1">
      <alignment vertical="center"/>
    </xf>
    <xf numFmtId="0" fontId="128" fillId="24" borderId="0" xfId="0" applyFont="1" applyFill="1">
      <alignment vertical="center"/>
    </xf>
    <xf numFmtId="0" fontId="43" fillId="0" borderId="29" xfId="0" applyFont="1" applyBorder="1" applyAlignment="1">
      <alignment horizontal="center" vertical="center" wrapText="1"/>
    </xf>
    <xf numFmtId="0" fontId="43" fillId="0" borderId="17" xfId="0" applyFont="1" applyBorder="1" applyAlignment="1">
      <alignment horizontal="center" vertical="center" wrapText="1"/>
    </xf>
    <xf numFmtId="0" fontId="43" fillId="24" borderId="98" xfId="0" applyFont="1" applyFill="1" applyBorder="1" applyAlignment="1">
      <alignment vertical="center" wrapText="1"/>
    </xf>
    <xf numFmtId="0" fontId="43" fillId="24" borderId="139" xfId="0" applyFont="1" applyFill="1" applyBorder="1" applyAlignment="1">
      <alignment vertical="center" wrapText="1"/>
    </xf>
    <xf numFmtId="0" fontId="43" fillId="24" borderId="140" xfId="0" applyFont="1" applyFill="1" applyBorder="1" applyAlignment="1">
      <alignment vertical="center" wrapText="1"/>
    </xf>
    <xf numFmtId="0" fontId="43" fillId="24" borderId="18" xfId="0" applyFont="1" applyFill="1" applyBorder="1" applyAlignment="1">
      <alignment vertical="center" wrapText="1"/>
    </xf>
    <xf numFmtId="0" fontId="43" fillId="29" borderId="82" xfId="0" applyFont="1" applyFill="1" applyBorder="1" applyAlignment="1">
      <alignment horizontal="center" vertical="center" wrapText="1"/>
    </xf>
    <xf numFmtId="0" fontId="43" fillId="29" borderId="61" xfId="0" applyFont="1" applyFill="1" applyBorder="1" applyAlignment="1">
      <alignment horizontal="center" vertical="center" wrapText="1"/>
    </xf>
    <xf numFmtId="0" fontId="43" fillId="0" borderId="76" xfId="0" applyFont="1" applyBorder="1" applyAlignment="1">
      <alignment horizontal="center" vertical="center" wrapText="1"/>
    </xf>
    <xf numFmtId="0" fontId="43" fillId="0" borderId="0" xfId="0" applyFont="1" applyAlignment="1">
      <alignment horizontal="center" vertical="center" wrapText="1"/>
    </xf>
    <xf numFmtId="0" fontId="31" fillId="0" borderId="60" xfId="0" applyFont="1" applyBorder="1">
      <alignment vertical="center"/>
    </xf>
    <xf numFmtId="0" fontId="31" fillId="0" borderId="62" xfId="0" applyFont="1" applyBorder="1" applyAlignment="1">
      <alignment vertical="center" wrapText="1"/>
    </xf>
    <xf numFmtId="0" fontId="31" fillId="0" borderId="63" xfId="0" applyFont="1" applyBorder="1" applyAlignment="1">
      <alignment vertical="center" wrapText="1"/>
    </xf>
    <xf numFmtId="177" fontId="35" fillId="24" borderId="60" xfId="0" applyNumberFormat="1" applyFont="1" applyFill="1" applyBorder="1">
      <alignment vertical="center"/>
    </xf>
    <xf numFmtId="177" fontId="35" fillId="24" borderId="56" xfId="0" applyNumberFormat="1" applyFont="1" applyFill="1" applyBorder="1" applyAlignment="1">
      <alignment horizontal="right" vertical="center"/>
    </xf>
    <xf numFmtId="0" fontId="45" fillId="29" borderId="60" xfId="0" applyFont="1" applyFill="1" applyBorder="1" applyAlignment="1" applyProtection="1">
      <alignment horizontal="center" vertical="center"/>
      <protection locked="0"/>
    </xf>
    <xf numFmtId="49" fontId="30" fillId="0" borderId="61" xfId="0" applyNumberFormat="1" applyFont="1" applyBorder="1">
      <alignment vertical="center"/>
    </xf>
    <xf numFmtId="0" fontId="30" fillId="0" borderId="82" xfId="0" applyFont="1" applyBorder="1">
      <alignment vertical="center"/>
    </xf>
    <xf numFmtId="0" fontId="61" fillId="24" borderId="77" xfId="0" applyFont="1" applyFill="1" applyBorder="1" applyAlignment="1">
      <alignment horizontal="center" vertical="center" wrapText="1"/>
    </xf>
    <xf numFmtId="0" fontId="37" fillId="25" borderId="56" xfId="0" applyFont="1" applyFill="1" applyBorder="1" applyAlignment="1" applyProtection="1">
      <alignment horizontal="center" vertical="center"/>
      <protection locked="0"/>
    </xf>
    <xf numFmtId="0" fontId="44" fillId="25" borderId="109" xfId="0" applyFont="1" applyFill="1" applyBorder="1" applyAlignment="1" applyProtection="1">
      <alignment horizontal="center" vertical="center" wrapText="1"/>
      <protection locked="0"/>
    </xf>
    <xf numFmtId="0" fontId="44" fillId="25" borderId="44" xfId="0" applyFont="1" applyFill="1" applyBorder="1" applyAlignment="1" applyProtection="1">
      <alignment horizontal="center" vertical="center" wrapText="1"/>
      <protection locked="0"/>
    </xf>
    <xf numFmtId="176" fontId="40" fillId="25" borderId="55" xfId="0" applyNumberFormat="1" applyFont="1" applyFill="1" applyBorder="1" applyAlignment="1" applyProtection="1">
      <alignment vertical="center" shrinkToFit="1"/>
      <protection locked="0"/>
    </xf>
    <xf numFmtId="176" fontId="40" fillId="25" borderId="50" xfId="0" applyNumberFormat="1" applyFont="1" applyFill="1" applyBorder="1" applyAlignment="1" applyProtection="1">
      <alignment vertical="center" shrinkToFit="1"/>
      <protection locked="0"/>
    </xf>
    <xf numFmtId="176" fontId="40" fillId="0" borderId="15" xfId="0" applyNumberFormat="1" applyFont="1" applyBorder="1" applyAlignment="1">
      <alignment vertical="center" shrinkToFit="1"/>
    </xf>
    <xf numFmtId="176" fontId="40" fillId="25" borderId="44" xfId="0" applyNumberFormat="1" applyFont="1" applyFill="1" applyBorder="1" applyAlignment="1" applyProtection="1">
      <alignment vertical="center" shrinkToFit="1"/>
      <protection locked="0"/>
    </xf>
    <xf numFmtId="176" fontId="40" fillId="25" borderId="20" xfId="0" applyNumberFormat="1" applyFont="1" applyFill="1" applyBorder="1" applyAlignment="1" applyProtection="1">
      <alignment vertical="center" shrinkToFit="1"/>
      <protection locked="0"/>
    </xf>
    <xf numFmtId="176" fontId="40" fillId="0" borderId="11" xfId="0" applyNumberFormat="1" applyFont="1" applyBorder="1" applyAlignment="1">
      <alignment vertical="center" shrinkToFit="1"/>
    </xf>
    <xf numFmtId="176" fontId="40" fillId="0" borderId="18" xfId="0" applyNumberFormat="1" applyFont="1" applyBorder="1" applyAlignment="1">
      <alignment vertical="center" shrinkToFit="1"/>
    </xf>
    <xf numFmtId="0" fontId="47" fillId="24" borderId="0" xfId="0" applyFont="1" applyFill="1" applyProtection="1">
      <alignment vertical="center"/>
      <protection locked="0"/>
    </xf>
    <xf numFmtId="0" fontId="43" fillId="0" borderId="0" xfId="0" applyFont="1">
      <alignment vertical="center"/>
    </xf>
    <xf numFmtId="0" fontId="46" fillId="0" borderId="0" xfId="0" applyFont="1">
      <alignment vertical="center"/>
    </xf>
    <xf numFmtId="0" fontId="41" fillId="24" borderId="0" xfId="0" applyFont="1" applyFill="1" applyAlignment="1">
      <alignment vertical="top"/>
    </xf>
    <xf numFmtId="0" fontId="43" fillId="24" borderId="85" xfId="0" applyFont="1" applyFill="1" applyBorder="1">
      <alignment vertical="center"/>
    </xf>
    <xf numFmtId="0" fontId="41" fillId="24" borderId="85" xfId="0" applyFont="1" applyFill="1" applyBorder="1" applyAlignment="1">
      <alignment vertical="top"/>
    </xf>
    <xf numFmtId="0" fontId="41" fillId="24" borderId="85" xfId="0" applyFont="1" applyFill="1" applyBorder="1" applyAlignment="1">
      <alignment vertical="center" shrinkToFit="1"/>
    </xf>
    <xf numFmtId="179" fontId="35" fillId="0" borderId="16" xfId="0" applyNumberFormat="1" applyFont="1" applyBorder="1" applyAlignment="1" applyProtection="1">
      <alignment horizontal="right" vertical="center" shrinkToFit="1"/>
      <protection locked="0"/>
    </xf>
    <xf numFmtId="49" fontId="65" fillId="0" borderId="51" xfId="0" applyNumberFormat="1" applyFont="1" applyBorder="1">
      <alignment vertical="center"/>
    </xf>
    <xf numFmtId="49" fontId="65" fillId="0" borderId="52" xfId="0" applyNumberFormat="1" applyFont="1" applyBorder="1">
      <alignment vertical="center"/>
    </xf>
    <xf numFmtId="49" fontId="30" fillId="0" borderId="42" xfId="0" applyNumberFormat="1" applyFont="1" applyBorder="1">
      <alignment vertical="center"/>
    </xf>
    <xf numFmtId="49" fontId="30" fillId="0" borderId="10" xfId="0" applyNumberFormat="1" applyFont="1" applyBorder="1">
      <alignment vertical="center"/>
    </xf>
    <xf numFmtId="49" fontId="30" fillId="0" borderId="24" xfId="0" applyNumberFormat="1" applyFont="1" applyBorder="1">
      <alignment vertical="center"/>
    </xf>
    <xf numFmtId="0" fontId="96" fillId="0" borderId="99" xfId="0" applyFont="1" applyBorder="1" applyAlignment="1" applyProtection="1">
      <alignment horizontal="center" vertical="center"/>
      <protection locked="0"/>
    </xf>
    <xf numFmtId="0" fontId="47" fillId="0" borderId="0" xfId="0" applyFont="1" applyAlignment="1" applyProtection="1">
      <alignment vertical="top"/>
      <protection locked="0"/>
    </xf>
    <xf numFmtId="0" fontId="47" fillId="0" borderId="0" xfId="0" applyFont="1" applyProtection="1">
      <alignment vertical="center"/>
      <protection locked="0"/>
    </xf>
    <xf numFmtId="0" fontId="47" fillId="0" borderId="117" xfId="0" applyFont="1" applyBorder="1" applyProtection="1">
      <alignment vertical="center"/>
      <protection locked="0"/>
    </xf>
    <xf numFmtId="0" fontId="96" fillId="0" borderId="0" xfId="0" applyFont="1" applyAlignment="1" applyProtection="1">
      <alignment horizontal="center" vertical="center"/>
      <protection locked="0"/>
    </xf>
    <xf numFmtId="0" fontId="0" fillId="24" borderId="134" xfId="0" applyFill="1" applyBorder="1" applyAlignment="1">
      <alignment horizontal="center" vertical="center"/>
    </xf>
    <xf numFmtId="0" fontId="41" fillId="24" borderId="14" xfId="0" applyFont="1" applyFill="1" applyBorder="1" applyAlignment="1">
      <alignment horizontal="center" vertical="center" wrapText="1"/>
    </xf>
    <xf numFmtId="0" fontId="41" fillId="24" borderId="12" xfId="0" applyFont="1" applyFill="1" applyBorder="1" applyAlignment="1">
      <alignment horizontal="center" vertical="center" wrapText="1"/>
    </xf>
    <xf numFmtId="0" fontId="65" fillId="0" borderId="55" xfId="98" applyFont="1" applyBorder="1" applyAlignment="1">
      <alignment vertical="center"/>
    </xf>
    <xf numFmtId="9" fontId="47" fillId="0" borderId="52" xfId="28" applyFont="1" applyBorder="1">
      <alignment vertical="center"/>
    </xf>
    <xf numFmtId="0" fontId="47" fillId="0" borderId="55" xfId="0" applyFont="1" applyBorder="1">
      <alignment vertical="center"/>
    </xf>
    <xf numFmtId="2" fontId="47" fillId="0" borderId="50" xfId="0" applyNumberFormat="1" applyFont="1" applyBorder="1">
      <alignment vertical="center"/>
    </xf>
    <xf numFmtId="0" fontId="47" fillId="0" borderId="44" xfId="0" applyFont="1" applyBorder="1">
      <alignment vertical="center"/>
    </xf>
    <xf numFmtId="2" fontId="47" fillId="0" borderId="10" xfId="0" applyNumberFormat="1" applyFont="1" applyBorder="1">
      <alignment vertical="center"/>
    </xf>
    <xf numFmtId="0" fontId="47" fillId="0" borderId="10" xfId="0" applyFont="1" applyBorder="1">
      <alignment vertical="center"/>
    </xf>
    <xf numFmtId="0" fontId="47" fillId="0" borderId="42" xfId="0" applyFont="1" applyBorder="1">
      <alignment vertical="center"/>
    </xf>
    <xf numFmtId="0" fontId="47" fillId="0" borderId="35" xfId="0" applyFont="1" applyBorder="1">
      <alignment vertical="center"/>
    </xf>
    <xf numFmtId="0" fontId="47" fillId="0" borderId="24" xfId="0" applyFont="1" applyBorder="1">
      <alignment vertical="center"/>
    </xf>
    <xf numFmtId="9" fontId="30" fillId="0" borderId="20" xfId="28" applyFont="1" applyBorder="1">
      <alignment vertical="center"/>
    </xf>
    <xf numFmtId="9" fontId="30" fillId="0" borderId="19" xfId="28" applyFont="1" applyBorder="1">
      <alignment vertical="center"/>
    </xf>
    <xf numFmtId="9" fontId="65" fillId="0" borderId="23" xfId="98" applyNumberFormat="1" applyFont="1" applyBorder="1" applyAlignment="1">
      <alignment vertical="center"/>
    </xf>
    <xf numFmtId="0" fontId="65" fillId="0" borderId="153" xfId="98" applyFont="1" applyBorder="1" applyAlignment="1">
      <alignment vertical="center"/>
    </xf>
    <xf numFmtId="0" fontId="65" fillId="0" borderId="59" xfId="98" applyFont="1" applyBorder="1" applyAlignment="1">
      <alignment vertical="center"/>
    </xf>
    <xf numFmtId="0" fontId="65" fillId="0" borderId="11" xfId="98" applyFont="1" applyBorder="1" applyAlignment="1">
      <alignment vertical="center"/>
    </xf>
    <xf numFmtId="0" fontId="65" fillId="0" borderId="154" xfId="98" applyFont="1" applyBorder="1" applyAlignment="1">
      <alignment vertical="center"/>
    </xf>
    <xf numFmtId="0" fontId="30" fillId="0" borderId="59" xfId="0" applyFont="1" applyBorder="1">
      <alignment vertical="center"/>
    </xf>
    <xf numFmtId="0" fontId="30" fillId="0" borderId="11" xfId="0" applyFont="1" applyBorder="1">
      <alignment vertical="center"/>
    </xf>
    <xf numFmtId="0" fontId="30" fillId="0" borderId="34" xfId="0" applyFont="1" applyBorder="1">
      <alignment vertical="center"/>
    </xf>
    <xf numFmtId="0" fontId="47" fillId="0" borderId="52" xfId="0" applyFont="1" applyBorder="1">
      <alignment vertical="center"/>
    </xf>
    <xf numFmtId="0" fontId="47" fillId="0" borderId="78" xfId="0" applyFont="1" applyBorder="1">
      <alignment vertical="center"/>
    </xf>
    <xf numFmtId="0" fontId="47" fillId="0" borderId="12" xfId="0" applyFont="1" applyBorder="1">
      <alignment vertical="center"/>
    </xf>
    <xf numFmtId="9" fontId="47" fillId="0" borderId="51" xfId="28" applyFont="1" applyBorder="1">
      <alignment vertical="center"/>
    </xf>
    <xf numFmtId="2" fontId="47" fillId="0" borderId="44" xfId="0" applyNumberFormat="1" applyFont="1" applyBorder="1">
      <alignment vertical="center"/>
    </xf>
    <xf numFmtId="0" fontId="30" fillId="0" borderId="153" xfId="0" applyFont="1" applyBorder="1">
      <alignment vertical="center"/>
    </xf>
    <xf numFmtId="0" fontId="30" fillId="0" borderId="18" xfId="0" applyFont="1" applyBorder="1">
      <alignment vertical="center"/>
    </xf>
    <xf numFmtId="0" fontId="30" fillId="0" borderId="11" xfId="99" applyFont="1" applyBorder="1">
      <alignment vertical="center"/>
    </xf>
    <xf numFmtId="0" fontId="65" fillId="0" borderId="53" xfId="98" applyFont="1" applyBorder="1" applyAlignment="1">
      <alignment vertical="center" wrapText="1"/>
    </xf>
    <xf numFmtId="9" fontId="65" fillId="0" borderId="50" xfId="98" applyNumberFormat="1" applyFont="1" applyBorder="1" applyAlignment="1">
      <alignment vertical="center"/>
    </xf>
    <xf numFmtId="0" fontId="47" fillId="0" borderId="13" xfId="0" applyFont="1" applyBorder="1">
      <alignment vertical="center"/>
    </xf>
    <xf numFmtId="0" fontId="47" fillId="0" borderId="54" xfId="0" applyFont="1" applyBorder="1">
      <alignment vertical="center"/>
    </xf>
    <xf numFmtId="9" fontId="65" fillId="0" borderId="53" xfId="98" applyNumberFormat="1" applyFont="1" applyBorder="1" applyAlignment="1">
      <alignment vertical="center"/>
    </xf>
    <xf numFmtId="0" fontId="30" fillId="0" borderId="154" xfId="99" applyFont="1" applyBorder="1">
      <alignment vertical="center"/>
    </xf>
    <xf numFmtId="0" fontId="30" fillId="0" borderId="18" xfId="99" applyFont="1" applyBorder="1">
      <alignment vertical="center"/>
    </xf>
    <xf numFmtId="0" fontId="30" fillId="0" borderId="59" xfId="99" applyFont="1" applyBorder="1">
      <alignment vertical="center"/>
    </xf>
    <xf numFmtId="0" fontId="47" fillId="0" borderId="46" xfId="0" applyFont="1" applyBorder="1">
      <alignment vertical="center"/>
    </xf>
    <xf numFmtId="0" fontId="47" fillId="0" borderId="19" xfId="0" applyFont="1" applyBorder="1">
      <alignment vertical="center"/>
    </xf>
    <xf numFmtId="0" fontId="47" fillId="0" borderId="20" xfId="0" applyFont="1" applyBorder="1">
      <alignment vertical="center"/>
    </xf>
    <xf numFmtId="0" fontId="30" fillId="0" borderId="34" xfId="99" applyFont="1" applyBorder="1">
      <alignment vertical="center"/>
    </xf>
    <xf numFmtId="0" fontId="47" fillId="0" borderId="23" xfId="0" applyFont="1" applyBorder="1">
      <alignment vertical="center"/>
    </xf>
    <xf numFmtId="0" fontId="30" fillId="0" borderId="154" xfId="0" applyFont="1" applyBorder="1">
      <alignment vertical="center"/>
    </xf>
    <xf numFmtId="0" fontId="47" fillId="0" borderId="50" xfId="0" applyFont="1" applyBorder="1">
      <alignment vertical="center"/>
    </xf>
    <xf numFmtId="0" fontId="47" fillId="0" borderId="57" xfId="0" applyFont="1" applyBorder="1">
      <alignment vertical="center"/>
    </xf>
    <xf numFmtId="2" fontId="47" fillId="0" borderId="33" xfId="0" applyNumberFormat="1" applyFont="1" applyBorder="1">
      <alignment vertical="center"/>
    </xf>
    <xf numFmtId="2" fontId="47" fillId="0" borderId="46" xfId="0" applyNumberFormat="1" applyFont="1" applyBorder="1">
      <alignment vertical="center"/>
    </xf>
    <xf numFmtId="2" fontId="47" fillId="0" borderId="19" xfId="0" applyNumberFormat="1" applyFont="1" applyBorder="1">
      <alignment vertical="center"/>
    </xf>
    <xf numFmtId="0" fontId="47" fillId="0" borderId="37" xfId="0" applyFont="1" applyBorder="1">
      <alignment vertical="center"/>
    </xf>
    <xf numFmtId="2" fontId="47" fillId="0" borderId="35" xfId="0" applyNumberFormat="1" applyFont="1" applyBorder="1">
      <alignment vertical="center"/>
    </xf>
    <xf numFmtId="2" fontId="47" fillId="0" borderId="24" xfId="0" applyNumberFormat="1" applyFont="1" applyBorder="1">
      <alignment vertical="center"/>
    </xf>
    <xf numFmtId="0" fontId="47" fillId="0" borderId="45" xfId="0" applyFont="1" applyBorder="1">
      <alignment vertical="center"/>
    </xf>
    <xf numFmtId="0" fontId="47" fillId="0" borderId="33" xfId="0" applyFont="1" applyBorder="1">
      <alignment vertical="center"/>
    </xf>
    <xf numFmtId="0" fontId="65" fillId="0" borderId="34" xfId="98" applyFont="1" applyBorder="1" applyAlignment="1">
      <alignment vertical="center"/>
    </xf>
    <xf numFmtId="0" fontId="42" fillId="0" borderId="12" xfId="0" applyFont="1" applyBorder="1" applyAlignment="1">
      <alignment vertical="center" wrapText="1"/>
    </xf>
    <xf numFmtId="0" fontId="42" fillId="0" borderId="11" xfId="0" applyFont="1" applyBorder="1" applyAlignment="1">
      <alignment vertical="center" wrapText="1"/>
    </xf>
    <xf numFmtId="0" fontId="42" fillId="0" borderId="64" xfId="0" applyFont="1" applyBorder="1" applyAlignment="1">
      <alignment vertical="center" wrapText="1"/>
    </xf>
    <xf numFmtId="0" fontId="42" fillId="0" borderId="76" xfId="0" applyFont="1" applyBorder="1" applyAlignment="1">
      <alignment vertical="center" wrapText="1"/>
    </xf>
    <xf numFmtId="0" fontId="0" fillId="0" borderId="61" xfId="0" applyBorder="1" applyAlignment="1">
      <alignment vertical="center" wrapText="1" shrinkToFit="1"/>
    </xf>
    <xf numFmtId="0" fontId="0" fillId="0" borderId="63" xfId="0" applyBorder="1" applyAlignment="1">
      <alignment vertical="center" wrapText="1" shrinkToFit="1"/>
    </xf>
    <xf numFmtId="179" fontId="35" fillId="0" borderId="12" xfId="0" applyNumberFormat="1" applyFont="1" applyBorder="1" applyAlignment="1" applyProtection="1">
      <alignment horizontal="right" vertical="center" shrinkToFit="1"/>
      <protection locked="0"/>
    </xf>
    <xf numFmtId="0" fontId="35" fillId="0" borderId="12" xfId="0" applyFont="1" applyBorder="1" applyAlignment="1">
      <alignment horizontal="center" vertical="center" wrapText="1"/>
    </xf>
    <xf numFmtId="0" fontId="44" fillId="0" borderId="10" xfId="0" applyFont="1" applyBorder="1" applyAlignment="1">
      <alignment horizontal="center" vertical="center"/>
    </xf>
    <xf numFmtId="38" fontId="35" fillId="0" borderId="11" xfId="34" applyFont="1" applyFill="1" applyBorder="1" applyAlignment="1" applyProtection="1">
      <alignment vertical="center" shrinkToFit="1"/>
    </xf>
    <xf numFmtId="178" fontId="35" fillId="0" borderId="10" xfId="28" applyNumberFormat="1" applyFont="1" applyFill="1" applyBorder="1" applyAlignment="1" applyProtection="1">
      <alignment vertical="center" shrinkToFit="1"/>
    </xf>
    <xf numFmtId="9" fontId="47" fillId="0" borderId="53" xfId="0" applyNumberFormat="1" applyFont="1" applyBorder="1">
      <alignment vertical="center"/>
    </xf>
    <xf numFmtId="0" fontId="47" fillId="0" borderId="77" xfId="0" applyFont="1" applyBorder="1">
      <alignment vertical="center"/>
    </xf>
    <xf numFmtId="2" fontId="47" fillId="0" borderId="77" xfId="0" applyNumberFormat="1" applyFont="1" applyBorder="1">
      <alignment vertical="center"/>
    </xf>
    <xf numFmtId="49" fontId="32" fillId="24" borderId="166" xfId="0" applyNumberFormat="1" applyFont="1" applyFill="1" applyBorder="1" applyAlignment="1">
      <alignment horizontal="center" vertical="center"/>
    </xf>
    <xf numFmtId="184" fontId="61" fillId="0" borderId="60" xfId="0" applyNumberFormat="1" applyFont="1" applyFill="1" applyBorder="1">
      <alignment vertical="center"/>
    </xf>
    <xf numFmtId="0" fontId="43" fillId="25" borderId="42" xfId="0" applyFont="1" applyFill="1" applyBorder="1" applyAlignment="1" applyProtection="1">
      <alignment vertical="center" wrapText="1"/>
      <protection locked="0"/>
    </xf>
    <xf numFmtId="0" fontId="57" fillId="24" borderId="0" xfId="0" applyFont="1" applyFill="1" applyAlignment="1">
      <alignment horizontal="left" vertical="center" wrapText="1"/>
    </xf>
    <xf numFmtId="0" fontId="47" fillId="24" borderId="0" xfId="0" applyFont="1" applyFill="1" applyAlignment="1">
      <alignment horizontal="center" vertical="center" wrapText="1"/>
    </xf>
    <xf numFmtId="38" fontId="47" fillId="24" borderId="0" xfId="34" applyFont="1" applyFill="1" applyBorder="1" applyAlignment="1">
      <alignment horizontal="center" vertical="center" wrapText="1"/>
    </xf>
    <xf numFmtId="38" fontId="47" fillId="24" borderId="0" xfId="34" applyFont="1" applyFill="1" applyBorder="1" applyAlignment="1">
      <alignment horizontal="right" vertical="center" wrapText="1"/>
    </xf>
    <xf numFmtId="0" fontId="99" fillId="24" borderId="0" xfId="0" applyFont="1" applyFill="1" applyAlignment="1">
      <alignment horizontal="center" vertical="center"/>
    </xf>
    <xf numFmtId="0" fontId="42" fillId="26" borderId="26" xfId="0" applyFont="1" applyFill="1" applyBorder="1" applyAlignment="1">
      <alignment horizontal="center" vertical="center"/>
    </xf>
    <xf numFmtId="0" fontId="47" fillId="24" borderId="0" xfId="0" applyFont="1" applyFill="1" applyAlignment="1" applyProtection="1">
      <alignment horizontal="left" vertical="center" wrapText="1"/>
      <protection locked="0"/>
    </xf>
    <xf numFmtId="0" fontId="37" fillId="24" borderId="0" xfId="0" applyFont="1" applyFill="1" applyAlignment="1">
      <alignment horizontal="left" vertical="center"/>
    </xf>
    <xf numFmtId="0" fontId="40" fillId="0" borderId="0" xfId="99" applyFont="1">
      <alignment vertical="center"/>
    </xf>
    <xf numFmtId="0" fontId="132" fillId="0" borderId="0" xfId="99" applyFont="1">
      <alignment vertical="center"/>
    </xf>
    <xf numFmtId="0" fontId="132" fillId="0" borderId="0" xfId="99" applyFont="1" applyAlignment="1">
      <alignment horizontal="center" vertical="center"/>
    </xf>
    <xf numFmtId="0" fontId="66" fillId="0" borderId="0" xfId="99" applyAlignment="1">
      <alignment horizontal="center" vertical="center" shrinkToFit="1"/>
    </xf>
    <xf numFmtId="0" fontId="66" fillId="0" borderId="0" xfId="99" applyAlignment="1">
      <alignment vertical="center" shrinkToFit="1"/>
    </xf>
    <xf numFmtId="177" fontId="65" fillId="30" borderId="12" xfId="99" applyNumberFormat="1" applyFont="1" applyFill="1" applyBorder="1" applyAlignment="1">
      <alignment vertical="center" shrinkToFit="1"/>
    </xf>
    <xf numFmtId="177" fontId="65" fillId="30" borderId="29" xfId="99" applyNumberFormat="1" applyFont="1" applyFill="1" applyBorder="1" applyAlignment="1">
      <alignment vertical="center" shrinkToFit="1"/>
    </xf>
    <xf numFmtId="177" fontId="65" fillId="30" borderId="29" xfId="0" applyNumberFormat="1" applyFont="1" applyFill="1" applyBorder="1" applyAlignment="1" applyProtection="1">
      <alignment vertical="center" shrinkToFit="1"/>
      <protection locked="0"/>
    </xf>
    <xf numFmtId="177" fontId="65" fillId="30" borderId="29" xfId="0" applyNumberFormat="1" applyFont="1" applyFill="1" applyBorder="1" applyAlignment="1" applyProtection="1">
      <alignment horizontal="center" vertical="center" shrinkToFit="1"/>
      <protection locked="0"/>
    </xf>
    <xf numFmtId="177" fontId="65" fillId="30" borderId="11" xfId="0" applyNumberFormat="1" applyFont="1" applyFill="1" applyBorder="1" applyAlignment="1" applyProtection="1">
      <alignment horizontal="center" vertical="center" shrinkToFit="1"/>
      <protection locked="0"/>
    </xf>
    <xf numFmtId="177" fontId="66" fillId="0" borderId="0" xfId="0" applyNumberFormat="1" applyFont="1" applyAlignment="1">
      <alignment shrinkToFit="1"/>
    </xf>
    <xf numFmtId="0" fontId="65" fillId="32" borderId="10" xfId="99" applyFont="1" applyFill="1" applyBorder="1" applyAlignment="1">
      <alignment horizontal="centerContinuous" vertical="center"/>
    </xf>
    <xf numFmtId="0" fontId="66" fillId="0" borderId="0" xfId="0" applyFont="1" applyAlignment="1"/>
    <xf numFmtId="0" fontId="0" fillId="0" borderId="0" xfId="0" applyAlignment="1"/>
    <xf numFmtId="0" fontId="65" fillId="0" borderId="0" xfId="99" applyFont="1" applyAlignment="1">
      <alignment horizontal="center" vertical="top"/>
    </xf>
    <xf numFmtId="0" fontId="132" fillId="33" borderId="14" xfId="99" applyFont="1" applyFill="1" applyBorder="1" applyAlignment="1">
      <alignment vertical="top"/>
    </xf>
    <xf numFmtId="0" fontId="132" fillId="33" borderId="134" xfId="99" applyFont="1" applyFill="1" applyBorder="1" applyAlignment="1">
      <alignment horizontal="center" vertical="top"/>
    </xf>
    <xf numFmtId="0" fontId="66" fillId="33" borderId="134" xfId="99" applyFill="1" applyBorder="1" applyAlignment="1">
      <alignment vertical="top" shrinkToFit="1"/>
    </xf>
    <xf numFmtId="0" fontId="66" fillId="33" borderId="134" xfId="99" applyFill="1" applyBorder="1" applyAlignment="1">
      <alignment horizontal="center" vertical="top" shrinkToFit="1"/>
    </xf>
    <xf numFmtId="0" fontId="65" fillId="30" borderId="12" xfId="99" applyFont="1" applyFill="1" applyBorder="1" applyAlignment="1">
      <alignment vertical="top"/>
    </xf>
    <xf numFmtId="0" fontId="65" fillId="30" borderId="29" xfId="99" applyFont="1" applyFill="1" applyBorder="1" applyAlignment="1">
      <alignment vertical="top"/>
    </xf>
    <xf numFmtId="0" fontId="65" fillId="30" borderId="11" xfId="99" applyFont="1" applyFill="1" applyBorder="1" applyAlignment="1">
      <alignment vertical="top"/>
    </xf>
    <xf numFmtId="177" fontId="65" fillId="35" borderId="12" xfId="0" applyNumberFormat="1" applyFont="1" applyFill="1" applyBorder="1" applyAlignment="1" applyProtection="1">
      <alignment horizontal="centerContinuous" vertical="top" wrapText="1"/>
      <protection locked="0"/>
    </xf>
    <xf numFmtId="177" fontId="65" fillId="35" borderId="29" xfId="0" applyNumberFormat="1" applyFont="1" applyFill="1" applyBorder="1" applyAlignment="1" applyProtection="1">
      <alignment horizontal="centerContinuous" vertical="top" shrinkToFit="1"/>
      <protection locked="0"/>
    </xf>
    <xf numFmtId="177" fontId="66" fillId="0" borderId="0" xfId="0" applyNumberFormat="1" applyFont="1" applyAlignment="1">
      <alignment vertical="top" shrinkToFit="1"/>
    </xf>
    <xf numFmtId="177" fontId="66" fillId="32" borderId="13" xfId="0" applyNumberFormat="1" applyFont="1" applyFill="1" applyBorder="1" applyAlignment="1">
      <alignment vertical="top" shrinkToFit="1"/>
    </xf>
    <xf numFmtId="0" fontId="66" fillId="0" borderId="0" xfId="0" applyFont="1" applyAlignment="1">
      <alignment vertical="top"/>
    </xf>
    <xf numFmtId="0" fontId="0" fillId="0" borderId="0" xfId="0" applyAlignment="1">
      <alignment vertical="top"/>
    </xf>
    <xf numFmtId="0" fontId="40" fillId="0" borderId="0" xfId="99" applyFont="1" applyAlignment="1">
      <alignment horizontal="center" vertical="center"/>
    </xf>
    <xf numFmtId="0" fontId="65" fillId="33" borderId="10" xfId="99" applyFont="1" applyFill="1" applyBorder="1" applyAlignment="1">
      <alignment horizontal="center" vertical="center" wrapText="1"/>
    </xf>
    <xf numFmtId="0" fontId="65" fillId="33" borderId="10" xfId="99" applyFont="1" applyFill="1" applyBorder="1" applyAlignment="1">
      <alignment horizontal="center" vertical="center" wrapText="1" shrinkToFit="1"/>
    </xf>
    <xf numFmtId="177" fontId="133" fillId="30" borderId="10" xfId="99" applyNumberFormat="1" applyFont="1" applyFill="1" applyBorder="1" applyAlignment="1">
      <alignment horizontal="center" vertical="center" wrapText="1" shrinkToFit="1"/>
    </xf>
    <xf numFmtId="177" fontId="133" fillId="30" borderId="13" xfId="99" applyNumberFormat="1" applyFont="1" applyFill="1" applyBorder="1" applyAlignment="1">
      <alignment horizontal="center" vertical="center" wrapText="1" shrinkToFit="1"/>
    </xf>
    <xf numFmtId="177" fontId="133" fillId="34" borderId="10" xfId="0" applyNumberFormat="1" applyFont="1" applyFill="1" applyBorder="1" applyAlignment="1" applyProtection="1">
      <alignment vertical="center" wrapText="1"/>
      <protection locked="0"/>
    </xf>
    <xf numFmtId="177" fontId="133" fillId="34" borderId="13" xfId="99" applyNumberFormat="1" applyFont="1" applyFill="1" applyBorder="1" applyAlignment="1">
      <alignment horizontal="center" vertical="center" wrapText="1" shrinkToFit="1"/>
    </xf>
    <xf numFmtId="0" fontId="133" fillId="34" borderId="12" xfId="0" applyFont="1" applyFill="1" applyBorder="1" applyAlignment="1" applyProtection="1">
      <alignment vertical="center" wrapText="1"/>
      <protection locked="0"/>
    </xf>
    <xf numFmtId="0" fontId="133" fillId="34" borderId="10" xfId="0" applyFont="1" applyFill="1" applyBorder="1" applyAlignment="1" applyProtection="1">
      <alignment horizontal="centerContinuous" vertical="center" wrapText="1"/>
      <protection locked="0"/>
    </xf>
    <xf numFmtId="177" fontId="133" fillId="35" borderId="13" xfId="99" applyNumberFormat="1" applyFont="1" applyFill="1" applyBorder="1" applyAlignment="1">
      <alignment horizontal="center" vertical="center" wrapText="1" shrinkToFit="1"/>
    </xf>
    <xf numFmtId="177" fontId="133" fillId="35" borderId="13" xfId="0" applyNumberFormat="1" applyFont="1" applyFill="1" applyBorder="1" applyAlignment="1" applyProtection="1">
      <alignment horizontal="center" vertical="center" wrapText="1" shrinkToFit="1"/>
      <protection locked="0"/>
    </xf>
    <xf numFmtId="0" fontId="133" fillId="35" borderId="13" xfId="0" applyFont="1" applyFill="1" applyBorder="1" applyAlignment="1" applyProtection="1">
      <alignment horizontal="center" vertical="center" wrapText="1" shrinkToFit="1"/>
      <protection locked="0"/>
    </xf>
    <xf numFmtId="177" fontId="65" fillId="36" borderId="14" xfId="0" applyNumberFormat="1" applyFont="1" applyFill="1" applyBorder="1" applyAlignment="1" applyProtection="1">
      <alignment horizontal="center" vertical="center" wrapText="1" shrinkToFit="1"/>
      <protection locked="0"/>
    </xf>
    <xf numFmtId="177" fontId="65" fillId="36" borderId="13" xfId="0" applyNumberFormat="1" applyFont="1" applyFill="1" applyBorder="1" applyAlignment="1" applyProtection="1">
      <alignment horizontal="center" vertical="center" wrapText="1" shrinkToFit="1"/>
      <protection locked="0"/>
    </xf>
    <xf numFmtId="177" fontId="65" fillId="36" borderId="14" xfId="0" applyNumberFormat="1" applyFont="1" applyFill="1" applyBorder="1" applyAlignment="1" applyProtection="1">
      <alignment horizontal="centerContinuous" vertical="center" wrapText="1" shrinkToFit="1"/>
      <protection locked="0"/>
    </xf>
    <xf numFmtId="177" fontId="65" fillId="36" borderId="134" xfId="0" applyNumberFormat="1" applyFont="1" applyFill="1" applyBorder="1" applyAlignment="1" applyProtection="1">
      <alignment horizontal="centerContinuous" vertical="center" wrapText="1" shrinkToFit="1"/>
      <protection locked="0"/>
    </xf>
    <xf numFmtId="177" fontId="65" fillId="36" borderId="154" xfId="0" applyNumberFormat="1" applyFont="1" applyFill="1" applyBorder="1" applyAlignment="1" applyProtection="1">
      <alignment horizontal="centerContinuous" vertical="center" wrapText="1" shrinkToFit="1"/>
      <protection locked="0"/>
    </xf>
    <xf numFmtId="177" fontId="65" fillId="36" borderId="14" xfId="0" applyNumberFormat="1" applyFont="1" applyFill="1" applyBorder="1" applyAlignment="1" applyProtection="1">
      <alignment horizontal="centerContinuous" vertical="center" shrinkToFit="1"/>
      <protection locked="0"/>
    </xf>
    <xf numFmtId="177" fontId="65" fillId="36" borderId="134" xfId="0" applyNumberFormat="1" applyFont="1" applyFill="1" applyBorder="1" applyAlignment="1" applyProtection="1">
      <alignment horizontal="centerContinuous" vertical="center" shrinkToFit="1"/>
      <protection locked="0"/>
    </xf>
    <xf numFmtId="177" fontId="65" fillId="36" borderId="154" xfId="0" applyNumberFormat="1" applyFont="1" applyFill="1" applyBorder="1" applyAlignment="1" applyProtection="1">
      <alignment horizontal="centerContinuous" vertical="center" shrinkToFit="1"/>
      <protection locked="0"/>
    </xf>
    <xf numFmtId="177" fontId="65" fillId="36" borderId="29" xfId="0" applyNumberFormat="1" applyFont="1" applyFill="1" applyBorder="1" applyAlignment="1" applyProtection="1">
      <alignment horizontal="centerContinuous" vertical="center" wrapText="1" shrinkToFit="1"/>
      <protection locked="0"/>
    </xf>
    <xf numFmtId="177" fontId="65" fillId="36" borderId="11" xfId="0" applyNumberFormat="1" applyFont="1" applyFill="1" applyBorder="1" applyAlignment="1" applyProtection="1">
      <alignment horizontal="centerContinuous" vertical="center" wrapText="1" shrinkToFit="1"/>
      <protection locked="0"/>
    </xf>
    <xf numFmtId="177" fontId="134" fillId="37" borderId="10" xfId="99" applyNumberFormat="1" applyFont="1" applyFill="1" applyBorder="1" applyAlignment="1">
      <alignment horizontal="center" vertical="center" wrapText="1" shrinkToFit="1"/>
    </xf>
    <xf numFmtId="177" fontId="65" fillId="37" borderId="11" xfId="0" applyNumberFormat="1" applyFont="1" applyFill="1" applyBorder="1" applyAlignment="1" applyProtection="1">
      <alignment vertical="center" wrapText="1" shrinkToFit="1"/>
      <protection locked="0"/>
    </xf>
    <xf numFmtId="177" fontId="65" fillId="37" borderId="11" xfId="0" applyNumberFormat="1" applyFont="1" applyFill="1" applyBorder="1" applyAlignment="1" applyProtection="1">
      <alignment horizontal="center" vertical="center" wrapText="1" shrinkToFit="1"/>
      <protection locked="0"/>
    </xf>
    <xf numFmtId="177" fontId="134" fillId="29" borderId="10" xfId="99" applyNumberFormat="1" applyFont="1" applyFill="1" applyBorder="1" applyAlignment="1">
      <alignment horizontal="center" vertical="center" wrapText="1" shrinkToFit="1"/>
    </xf>
    <xf numFmtId="177" fontId="133" fillId="29" borderId="10" xfId="99" applyNumberFormat="1" applyFont="1" applyFill="1" applyBorder="1" applyAlignment="1">
      <alignment horizontal="center" vertical="top" wrapText="1" shrinkToFit="1"/>
    </xf>
    <xf numFmtId="177" fontId="133" fillId="29" borderId="10" xfId="0" applyNumberFormat="1" applyFont="1" applyFill="1" applyBorder="1" applyAlignment="1" applyProtection="1">
      <alignment horizontal="center" vertical="top" wrapText="1" shrinkToFit="1"/>
      <protection locked="0"/>
    </xf>
    <xf numFmtId="177" fontId="66" fillId="32" borderId="48" xfId="0" applyNumberFormat="1" applyFont="1" applyFill="1" applyBorder="1" applyAlignment="1">
      <alignment horizontal="center" vertical="center" wrapText="1" shrinkToFit="1"/>
    </xf>
    <xf numFmtId="0" fontId="134" fillId="32" borderId="13" xfId="99" applyFont="1" applyFill="1" applyBorder="1" applyAlignment="1">
      <alignment horizontal="center" vertical="center" wrapText="1"/>
    </xf>
    <xf numFmtId="0" fontId="134" fillId="32" borderId="154" xfId="99" applyFont="1" applyFill="1" applyBorder="1" applyAlignment="1">
      <alignment horizontal="center" vertical="center" wrapText="1"/>
    </xf>
    <xf numFmtId="0" fontId="66" fillId="0" borderId="0" xfId="0" applyFont="1" applyAlignment="1">
      <alignment wrapText="1"/>
    </xf>
    <xf numFmtId="177" fontId="134" fillId="30" borderId="10" xfId="99" applyNumberFormat="1" applyFont="1" applyFill="1" applyBorder="1" applyAlignment="1">
      <alignment horizontal="center" vertical="center" wrapText="1" shrinkToFit="1"/>
    </xf>
    <xf numFmtId="177" fontId="134" fillId="30" borderId="42" xfId="99" applyNumberFormat="1" applyFont="1" applyFill="1" applyBorder="1" applyAlignment="1">
      <alignment horizontal="center" vertical="center" wrapText="1" shrinkToFit="1"/>
    </xf>
    <xf numFmtId="177" fontId="65" fillId="34" borderId="10" xfId="0" applyNumberFormat="1" applyFont="1" applyFill="1" applyBorder="1" applyAlignment="1" applyProtection="1">
      <alignment horizontal="center" vertical="center" wrapText="1"/>
      <protection locked="0"/>
    </xf>
    <xf numFmtId="177" fontId="65" fillId="34" borderId="10" xfId="0" applyNumberFormat="1" applyFont="1" applyFill="1" applyBorder="1" applyAlignment="1" applyProtection="1">
      <alignment horizontal="center" vertical="top" wrapText="1"/>
      <protection locked="0"/>
    </xf>
    <xf numFmtId="177" fontId="134" fillId="34" borderId="42" xfId="99" applyNumberFormat="1" applyFont="1" applyFill="1" applyBorder="1" applyAlignment="1">
      <alignment horizontal="center" vertical="center" wrapText="1" shrinkToFit="1"/>
    </xf>
    <xf numFmtId="177" fontId="65" fillId="34" borderId="42" xfId="0" applyNumberFormat="1" applyFont="1" applyFill="1" applyBorder="1" applyAlignment="1" applyProtection="1">
      <alignment horizontal="center" vertical="center" wrapText="1"/>
      <protection locked="0"/>
    </xf>
    <xf numFmtId="177" fontId="134" fillId="35" borderId="42" xfId="99" applyNumberFormat="1" applyFont="1" applyFill="1" applyBorder="1" applyAlignment="1">
      <alignment horizontal="center" vertical="center" wrapText="1" shrinkToFit="1"/>
    </xf>
    <xf numFmtId="177" fontId="65" fillId="35" borderId="42" xfId="0" applyNumberFormat="1" applyFont="1" applyFill="1" applyBorder="1" applyAlignment="1" applyProtection="1">
      <alignment horizontal="center" vertical="center" wrapText="1" shrinkToFit="1"/>
      <protection locked="0"/>
    </xf>
    <xf numFmtId="0" fontId="134" fillId="35" borderId="42" xfId="0" applyFont="1" applyFill="1" applyBorder="1" applyAlignment="1" applyProtection="1">
      <alignment horizontal="center" vertical="center" wrapText="1" shrinkToFit="1"/>
      <protection locked="0"/>
    </xf>
    <xf numFmtId="0" fontId="65" fillId="35" borderId="42" xfId="0" applyFont="1" applyFill="1" applyBorder="1" applyAlignment="1" applyProtection="1">
      <alignment horizontal="center" vertical="center" wrapText="1" shrinkToFit="1"/>
      <protection locked="0"/>
    </xf>
    <xf numFmtId="177" fontId="65" fillId="36" borderId="16" xfId="0" applyNumberFormat="1" applyFont="1" applyFill="1" applyBorder="1" applyAlignment="1" applyProtection="1">
      <alignment horizontal="center" vertical="center" wrapText="1" shrinkToFit="1"/>
      <protection locked="0"/>
    </xf>
    <xf numFmtId="177" fontId="65" fillId="36" borderId="42" xfId="0" applyNumberFormat="1" applyFont="1" applyFill="1" applyBorder="1" applyAlignment="1" applyProtection="1">
      <alignment horizontal="center" vertical="center" wrapText="1" shrinkToFit="1"/>
      <protection locked="0"/>
    </xf>
    <xf numFmtId="177" fontId="65" fillId="36" borderId="10" xfId="0" applyNumberFormat="1" applyFont="1" applyFill="1" applyBorder="1" applyAlignment="1" applyProtection="1">
      <alignment horizontal="center" vertical="center" wrapText="1" shrinkToFit="1"/>
      <protection locked="0"/>
    </xf>
    <xf numFmtId="177" fontId="65" fillId="29" borderId="10" xfId="0" applyNumberFormat="1" applyFont="1" applyFill="1" applyBorder="1" applyAlignment="1" applyProtection="1">
      <alignment horizontal="center" vertical="center" wrapText="1" shrinkToFit="1"/>
      <protection locked="0"/>
    </xf>
    <xf numFmtId="177" fontId="66" fillId="32" borderId="42" xfId="0" applyNumberFormat="1" applyFont="1" applyFill="1" applyBorder="1" applyAlignment="1">
      <alignment shrinkToFit="1"/>
    </xf>
    <xf numFmtId="0" fontId="66" fillId="32" borderId="42" xfId="99" applyFill="1" applyBorder="1" applyAlignment="1">
      <alignment horizontal="center" vertical="center" wrapText="1"/>
    </xf>
    <xf numFmtId="0" fontId="66" fillId="32" borderId="18" xfId="99" applyFill="1" applyBorder="1" applyAlignment="1">
      <alignment horizontal="center" vertical="center" wrapText="1"/>
    </xf>
    <xf numFmtId="0" fontId="33" fillId="0" borderId="10" xfId="0" applyFont="1" applyBorder="1">
      <alignment vertical="center"/>
    </xf>
    <xf numFmtId="0" fontId="33" fillId="0" borderId="10" xfId="0" applyFont="1" applyBorder="1" applyAlignment="1">
      <alignment horizontal="center" vertical="center"/>
    </xf>
    <xf numFmtId="176" fontId="33" fillId="0" borderId="10" xfId="0" applyNumberFormat="1" applyFont="1" applyBorder="1" applyAlignment="1">
      <alignment horizontal="center" vertical="center" shrinkToFit="1"/>
    </xf>
    <xf numFmtId="177" fontId="0" fillId="0" borderId="0" xfId="0" applyNumberFormat="1">
      <alignment vertical="center"/>
    </xf>
    <xf numFmtId="178" fontId="0" fillId="0" borderId="0" xfId="0" applyNumberFormat="1">
      <alignment vertical="center"/>
    </xf>
    <xf numFmtId="176" fontId="0" fillId="0" borderId="0" xfId="0" applyNumberFormat="1">
      <alignment vertical="center"/>
    </xf>
    <xf numFmtId="0" fontId="46" fillId="24" borderId="13" xfId="0" applyFont="1" applyFill="1" applyBorder="1" applyAlignment="1">
      <alignment horizontal="center" vertical="center" wrapText="1"/>
    </xf>
    <xf numFmtId="0" fontId="46" fillId="24" borderId="12" xfId="0" applyFont="1" applyFill="1" applyBorder="1" applyAlignment="1">
      <alignment horizontal="center" vertical="center" wrapText="1"/>
    </xf>
    <xf numFmtId="0" fontId="47" fillId="0" borderId="10" xfId="0" applyFont="1" applyBorder="1" applyAlignment="1">
      <alignment horizontal="center" vertical="center" wrapText="1"/>
    </xf>
    <xf numFmtId="0" fontId="46" fillId="24" borderId="42" xfId="0" applyFont="1" applyFill="1" applyBorder="1" applyAlignment="1">
      <alignment horizontal="center" vertical="center" wrapText="1"/>
    </xf>
    <xf numFmtId="0" fontId="46" fillId="24" borderId="10" xfId="0" applyFont="1" applyFill="1" applyBorder="1" applyAlignment="1">
      <alignment horizontal="center" vertical="center" wrapText="1" shrinkToFit="1"/>
    </xf>
    <xf numFmtId="177" fontId="47" fillId="0" borderId="36" xfId="0" applyNumberFormat="1" applyFont="1" applyBorder="1" applyAlignment="1">
      <alignment horizontal="center" vertical="center" wrapText="1"/>
    </xf>
    <xf numFmtId="176" fontId="47" fillId="0" borderId="10" xfId="0" applyNumberFormat="1" applyFont="1" applyBorder="1" applyAlignment="1">
      <alignment horizontal="center" vertical="center" wrapText="1"/>
    </xf>
    <xf numFmtId="0" fontId="47" fillId="0" borderId="11" xfId="0" applyFont="1" applyBorder="1" applyAlignment="1">
      <alignment horizontal="center" vertical="center" wrapText="1"/>
    </xf>
    <xf numFmtId="0" fontId="47" fillId="0" borderId="12" xfId="0" applyFont="1" applyBorder="1" applyAlignment="1">
      <alignment horizontal="center" vertical="center" wrapText="1"/>
    </xf>
    <xf numFmtId="0" fontId="47" fillId="24" borderId="42" xfId="0" applyFont="1" applyFill="1" applyBorder="1" applyAlignment="1">
      <alignment horizontal="center" vertical="center" wrapText="1"/>
    </xf>
    <xf numFmtId="0" fontId="0" fillId="33" borderId="0" xfId="0" applyFill="1">
      <alignment vertical="center"/>
    </xf>
    <xf numFmtId="0" fontId="135" fillId="37" borderId="0" xfId="0" applyFont="1" applyFill="1">
      <alignment vertical="center"/>
    </xf>
    <xf numFmtId="0" fontId="0" fillId="0" borderId="0" xfId="0" applyAlignment="1">
      <alignment horizontal="right" vertical="center"/>
    </xf>
    <xf numFmtId="0" fontId="0" fillId="33" borderId="17" xfId="0" applyFill="1" applyBorder="1">
      <alignment vertical="center"/>
    </xf>
    <xf numFmtId="177" fontId="0" fillId="0" borderId="0" xfId="0" applyNumberFormat="1" applyAlignment="1">
      <alignment horizontal="left" vertical="center"/>
    </xf>
    <xf numFmtId="0" fontId="47" fillId="24" borderId="24" xfId="0" applyFont="1" applyFill="1" applyBorder="1" applyAlignment="1">
      <alignment horizontal="center" vertical="center" wrapText="1" shrinkToFit="1"/>
    </xf>
    <xf numFmtId="0" fontId="46" fillId="24" borderId="76" xfId="0" applyFont="1" applyFill="1" applyBorder="1" applyAlignment="1">
      <alignment horizontal="center" vertical="center" wrapText="1"/>
    </xf>
    <xf numFmtId="0" fontId="46" fillId="24" borderId="77" xfId="0" applyFont="1" applyFill="1" applyBorder="1" applyAlignment="1">
      <alignment horizontal="center" vertical="center" wrapText="1"/>
    </xf>
    <xf numFmtId="0" fontId="0" fillId="34" borderId="0" xfId="0" applyFill="1" applyAlignment="1">
      <alignment horizontal="center" vertical="center"/>
    </xf>
    <xf numFmtId="0" fontId="35" fillId="0" borderId="0" xfId="0" applyFont="1" applyAlignment="1">
      <alignment vertical="center" wrapText="1"/>
    </xf>
    <xf numFmtId="0" fontId="35" fillId="0" borderId="0" xfId="0" applyFont="1" applyAlignment="1">
      <alignment horizontal="right" vertical="center"/>
    </xf>
    <xf numFmtId="0" fontId="86" fillId="0" borderId="0" xfId="0" applyFont="1" applyAlignment="1">
      <alignment vertical="center" wrapText="1"/>
    </xf>
    <xf numFmtId="0" fontId="111" fillId="0" borderId="0" xfId="0" applyFont="1">
      <alignment vertical="center"/>
    </xf>
    <xf numFmtId="0" fontId="47" fillId="0" borderId="0" xfId="0" applyFont="1" applyAlignment="1">
      <alignment vertical="center" wrapText="1"/>
    </xf>
    <xf numFmtId="0" fontId="35" fillId="24" borderId="10" xfId="0" applyFont="1" applyFill="1" applyBorder="1" applyAlignment="1">
      <alignment vertical="center" wrapText="1"/>
    </xf>
    <xf numFmtId="0" fontId="42" fillId="0" borderId="0" xfId="0" applyFont="1">
      <alignment vertical="center"/>
    </xf>
    <xf numFmtId="0" fontId="35" fillId="0" borderId="10" xfId="0" applyFont="1" applyBorder="1">
      <alignment vertical="center"/>
    </xf>
    <xf numFmtId="0" fontId="0" fillId="26" borderId="0" xfId="0" applyFill="1" applyAlignment="1">
      <alignment horizontal="center" vertical="center"/>
    </xf>
    <xf numFmtId="49" fontId="35" fillId="33" borderId="42" xfId="0" applyNumberFormat="1" applyFont="1" applyFill="1" applyBorder="1" applyAlignment="1" applyProtection="1">
      <alignment horizontal="left" vertical="center"/>
      <protection locked="0"/>
    </xf>
    <xf numFmtId="49" fontId="35" fillId="0" borderId="0" xfId="0" applyNumberFormat="1" applyFont="1">
      <alignment vertical="center"/>
    </xf>
    <xf numFmtId="0" fontId="35" fillId="0" borderId="12" xfId="0" applyFont="1" applyBorder="1">
      <alignment vertical="center"/>
    </xf>
    <xf numFmtId="49" fontId="35" fillId="33" borderId="10" xfId="0" applyNumberFormat="1" applyFont="1" applyFill="1" applyBorder="1" applyAlignment="1" applyProtection="1">
      <alignment horizontal="left" vertical="center"/>
      <protection locked="0"/>
    </xf>
    <xf numFmtId="0" fontId="35" fillId="33" borderId="10" xfId="0" applyFont="1" applyFill="1" applyBorder="1" applyAlignment="1" applyProtection="1">
      <alignment horizontal="center" vertical="center"/>
      <protection locked="0"/>
    </xf>
    <xf numFmtId="0" fontId="136" fillId="0" borderId="0" xfId="0" applyFont="1">
      <alignment vertical="center"/>
    </xf>
    <xf numFmtId="0" fontId="35" fillId="33" borderId="48" xfId="0" applyFont="1" applyFill="1" applyBorder="1" applyAlignment="1" applyProtection="1">
      <alignment horizontal="center" vertical="center"/>
      <protection locked="0"/>
    </xf>
    <xf numFmtId="0" fontId="137" fillId="0" borderId="0" xfId="0" applyFont="1">
      <alignment vertical="center"/>
    </xf>
    <xf numFmtId="0" fontId="10" fillId="0" borderId="0" xfId="100"/>
    <xf numFmtId="0" fontId="139" fillId="0" borderId="0" xfId="100" applyFont="1" applyAlignment="1" applyProtection="1">
      <alignment horizontal="left" vertical="center"/>
      <protection locked="0"/>
    </xf>
    <xf numFmtId="0" fontId="138" fillId="0" borderId="0" xfId="100" applyFont="1" applyAlignment="1">
      <alignment horizontal="center" vertical="center"/>
    </xf>
    <xf numFmtId="0" fontId="138" fillId="0" borderId="0" xfId="100" applyFont="1" applyAlignment="1">
      <alignment horizontal="right" vertical="center"/>
    </xf>
    <xf numFmtId="0" fontId="138" fillId="0" borderId="0" xfId="0" applyFont="1" applyAlignment="1">
      <alignment horizontal="center" vertical="center" shrinkToFit="1"/>
    </xf>
    <xf numFmtId="0" fontId="138" fillId="0" borderId="0" xfId="0" applyFont="1" applyAlignment="1">
      <alignment horizontal="center" vertical="center"/>
    </xf>
    <xf numFmtId="0" fontId="10" fillId="0" borderId="0" xfId="100" applyAlignment="1">
      <alignment vertical="center"/>
    </xf>
    <xf numFmtId="0" fontId="139" fillId="0" borderId="0" xfId="100" applyFont="1" applyAlignment="1">
      <alignment vertical="center"/>
    </xf>
    <xf numFmtId="0" fontId="111" fillId="0" borderId="0" xfId="100" applyFont="1" applyAlignment="1">
      <alignment vertical="center"/>
    </xf>
    <xf numFmtId="0" fontId="139" fillId="0" borderId="0" xfId="100" applyFont="1" applyAlignment="1">
      <alignment horizontal="right" vertical="center"/>
    </xf>
    <xf numFmtId="0" fontId="111" fillId="34" borderId="0" xfId="0" applyFont="1" applyFill="1" applyAlignment="1">
      <alignment vertical="center" wrapText="1"/>
    </xf>
    <xf numFmtId="0" fontId="139" fillId="0" borderId="0" xfId="0" applyFont="1" applyAlignment="1">
      <alignment horizontal="left" vertical="center" wrapText="1"/>
    </xf>
    <xf numFmtId="0" fontId="139" fillId="0" borderId="0" xfId="100" applyFont="1" applyAlignment="1">
      <alignment horizontal="left" vertical="center"/>
    </xf>
    <xf numFmtId="0" fontId="138" fillId="0" borderId="0" xfId="100" applyFont="1" applyAlignment="1">
      <alignment vertical="center"/>
    </xf>
    <xf numFmtId="0" fontId="138" fillId="0" borderId="0" xfId="100" applyFont="1" applyAlignment="1">
      <alignment horizontal="left" vertical="center"/>
    </xf>
    <xf numFmtId="0" fontId="138" fillId="0" borderId="0" xfId="100" applyFont="1" applyAlignment="1">
      <alignment horizontal="center" vertical="center" shrinkToFit="1"/>
    </xf>
    <xf numFmtId="0" fontId="35" fillId="0" borderId="0" xfId="100" applyFont="1"/>
    <xf numFmtId="0" fontId="138" fillId="0" borderId="0" xfId="100" quotePrefix="1" applyFont="1" applyAlignment="1">
      <alignment vertical="center"/>
    </xf>
    <xf numFmtId="0" fontId="138" fillId="0" borderId="0" xfId="100" quotePrefix="1" applyFont="1" applyAlignment="1">
      <alignment horizontal="right" vertical="center"/>
    </xf>
    <xf numFmtId="176" fontId="35" fillId="0" borderId="0" xfId="100" applyNumberFormat="1" applyFont="1" applyAlignment="1">
      <alignment vertical="center" shrinkToFit="1"/>
    </xf>
    <xf numFmtId="0" fontId="141" fillId="0" borderId="0" xfId="100" applyFont="1" applyAlignment="1">
      <alignment vertical="center"/>
    </xf>
    <xf numFmtId="0" fontId="138" fillId="0" borderId="0" xfId="100" applyFont="1" applyAlignment="1">
      <alignment horizontal="left" vertical="center" shrinkToFit="1"/>
    </xf>
    <xf numFmtId="38" fontId="138" fillId="0" borderId="0" xfId="34" applyFont="1" applyAlignment="1" applyProtection="1">
      <alignment horizontal="right" vertical="center"/>
    </xf>
    <xf numFmtId="49" fontId="142" fillId="0" borderId="0" xfId="100" applyNumberFormat="1" applyFont="1" applyAlignment="1">
      <alignment horizontal="left" vertical="center"/>
    </xf>
    <xf numFmtId="38" fontId="138" fillId="0" borderId="0" xfId="34" applyFont="1" applyFill="1" applyAlignment="1" applyProtection="1">
      <alignment horizontal="right" vertical="center"/>
    </xf>
    <xf numFmtId="38" fontId="138" fillId="0" borderId="0" xfId="34" applyFont="1" applyFill="1" applyAlignment="1" applyProtection="1">
      <alignment horizontal="left" vertical="center"/>
    </xf>
    <xf numFmtId="0" fontId="138" fillId="0" borderId="0" xfId="100" applyFont="1" applyAlignment="1">
      <alignment vertical="center" shrinkToFit="1"/>
    </xf>
    <xf numFmtId="38" fontId="138" fillId="0" borderId="0" xfId="34" applyFont="1" applyFill="1" applyAlignment="1" applyProtection="1">
      <alignment vertical="center" shrinkToFit="1"/>
    </xf>
    <xf numFmtId="0" fontId="10" fillId="0" borderId="0" xfId="0" applyFont="1" applyAlignment="1">
      <alignment vertical="center" shrinkToFit="1"/>
    </xf>
    <xf numFmtId="0" fontId="143" fillId="0" borderId="0" xfId="100" applyFont="1" applyAlignment="1">
      <alignment vertical="center"/>
    </xf>
    <xf numFmtId="0" fontId="144" fillId="0" borderId="0" xfId="100" applyFont="1" applyAlignment="1">
      <alignment vertical="center"/>
    </xf>
    <xf numFmtId="0" fontId="139" fillId="0" borderId="0" xfId="100" applyFont="1"/>
    <xf numFmtId="0" fontId="138" fillId="0" borderId="0" xfId="100" applyFont="1" applyAlignment="1" applyProtection="1">
      <alignment horizontal="center" vertical="center"/>
      <protection locked="0"/>
    </xf>
    <xf numFmtId="0" fontId="138" fillId="0" borderId="0" xfId="100" applyFont="1" applyAlignment="1" applyProtection="1">
      <alignment horizontal="right" vertical="center"/>
      <protection locked="0"/>
    </xf>
    <xf numFmtId="0" fontId="138" fillId="34" borderId="0" xfId="0" applyFont="1" applyFill="1" applyAlignment="1" applyProtection="1">
      <alignment horizontal="center" vertical="center" shrinkToFit="1"/>
      <protection locked="0"/>
    </xf>
    <xf numFmtId="0" fontId="138" fillId="0" borderId="0" xfId="0" applyFont="1" applyAlignment="1" applyProtection="1">
      <alignment horizontal="center" vertical="center"/>
      <protection locked="0"/>
    </xf>
    <xf numFmtId="0" fontId="111" fillId="0" borderId="0" xfId="100" applyFont="1" applyAlignment="1" applyProtection="1">
      <alignment vertical="center"/>
      <protection locked="0"/>
    </xf>
    <xf numFmtId="0" fontId="10" fillId="0" borderId="0" xfId="100" applyProtection="1">
      <protection locked="0"/>
    </xf>
    <xf numFmtId="0" fontId="138" fillId="0" borderId="0" xfId="100" applyFont="1" applyAlignment="1" applyProtection="1">
      <alignment vertical="center"/>
      <protection locked="0"/>
    </xf>
    <xf numFmtId="0" fontId="138" fillId="34" borderId="0" xfId="100" applyFont="1" applyFill="1" applyAlignment="1" applyProtection="1">
      <alignment horizontal="center" vertical="center"/>
      <protection locked="0"/>
    </xf>
    <xf numFmtId="0" fontId="138" fillId="0" borderId="0" xfId="100" applyFont="1" applyAlignment="1" applyProtection="1">
      <alignment horizontal="left" vertical="center"/>
      <protection locked="0"/>
    </xf>
    <xf numFmtId="0" fontId="138" fillId="34" borderId="0" xfId="100" applyFont="1" applyFill="1" applyAlignment="1" applyProtection="1">
      <alignment horizontal="center" vertical="center" shrinkToFit="1"/>
      <protection locked="0"/>
    </xf>
    <xf numFmtId="0" fontId="35" fillId="0" borderId="0" xfId="100" applyFont="1" applyProtection="1">
      <protection locked="0"/>
    </xf>
    <xf numFmtId="176" fontId="35" fillId="0" borderId="0" xfId="100" applyNumberFormat="1" applyFont="1" applyAlignment="1">
      <alignment vertical="center"/>
    </xf>
    <xf numFmtId="38" fontId="138" fillId="0" borderId="0" xfId="34" applyFont="1" applyAlignment="1" applyProtection="1">
      <alignment horizontal="left" vertical="center"/>
    </xf>
    <xf numFmtId="0" fontId="36" fillId="0" borderId="0" xfId="100" applyFont="1"/>
    <xf numFmtId="0" fontId="141" fillId="0" borderId="0" xfId="100" applyFont="1" applyAlignment="1" applyProtection="1">
      <alignment vertical="center"/>
      <protection locked="0"/>
    </xf>
    <xf numFmtId="0" fontId="144" fillId="0" borderId="0" xfId="100" applyFont="1" applyAlignment="1" applyProtection="1">
      <alignment vertical="center"/>
      <protection locked="0"/>
    </xf>
    <xf numFmtId="0" fontId="62" fillId="26" borderId="56" xfId="0" applyFont="1" applyFill="1" applyBorder="1" applyAlignment="1">
      <alignment horizontal="center" vertical="center" wrapText="1"/>
    </xf>
    <xf numFmtId="0" fontId="40" fillId="32" borderId="42" xfId="0" applyFont="1" applyFill="1" applyBorder="1" applyAlignment="1" applyProtection="1">
      <alignment horizontal="center" vertical="center"/>
    </xf>
    <xf numFmtId="0" fontId="40" fillId="0" borderId="42" xfId="0" applyFont="1" applyBorder="1" applyAlignment="1" applyProtection="1">
      <alignment horizontal="center" vertical="center" wrapText="1"/>
    </xf>
    <xf numFmtId="0" fontId="40" fillId="0" borderId="10" xfId="0" applyFont="1" applyBorder="1" applyAlignment="1" applyProtection="1">
      <alignment horizontal="center" vertical="center" wrapText="1"/>
    </xf>
    <xf numFmtId="0" fontId="0" fillId="0" borderId="0" xfId="0" applyProtection="1">
      <alignment vertical="center"/>
    </xf>
    <xf numFmtId="49" fontId="43" fillId="25" borderId="44" xfId="0" applyNumberFormat="1" applyFont="1" applyFill="1" applyBorder="1" applyAlignment="1" applyProtection="1">
      <alignment horizontal="center" vertical="center"/>
      <protection locked="0"/>
    </xf>
    <xf numFmtId="49" fontId="43" fillId="25" borderId="10" xfId="0" applyNumberFormat="1" applyFont="1" applyFill="1" applyBorder="1" applyAlignment="1" applyProtection="1">
      <alignment horizontal="center" vertical="center"/>
      <protection locked="0"/>
    </xf>
    <xf numFmtId="0" fontId="43" fillId="25" borderId="12" xfId="0" applyFont="1" applyFill="1" applyBorder="1" applyAlignment="1" applyProtection="1">
      <alignment vertical="center" wrapText="1"/>
      <protection locked="0"/>
    </xf>
    <xf numFmtId="0" fontId="43" fillId="25" borderId="29" xfId="0" applyFont="1" applyFill="1" applyBorder="1" applyAlignment="1" applyProtection="1">
      <alignment vertical="center" wrapText="1"/>
      <protection locked="0"/>
    </xf>
    <xf numFmtId="0" fontId="43" fillId="25" borderId="11" xfId="0" applyFont="1" applyFill="1" applyBorder="1" applyAlignment="1" applyProtection="1">
      <alignment vertical="center" wrapText="1"/>
      <protection locked="0"/>
    </xf>
    <xf numFmtId="0" fontId="43" fillId="25" borderId="10" xfId="0" applyFont="1" applyFill="1" applyBorder="1" applyProtection="1">
      <alignment vertical="center"/>
      <protection locked="0"/>
    </xf>
    <xf numFmtId="0" fontId="43" fillId="25" borderId="12" xfId="0" applyFont="1" applyFill="1" applyBorder="1" applyAlignment="1" applyProtection="1">
      <alignment horizontal="center" vertical="center" wrapText="1"/>
      <protection locked="0"/>
    </xf>
    <xf numFmtId="0" fontId="43" fillId="25" borderId="40" xfId="0" applyFont="1" applyFill="1" applyBorder="1" applyAlignment="1" applyProtection="1">
      <alignment horizontal="center" vertical="center" wrapText="1"/>
      <protection locked="0"/>
    </xf>
    <xf numFmtId="0" fontId="114" fillId="0" borderId="80" xfId="0" applyFont="1" applyBorder="1" applyAlignment="1">
      <alignment horizontal="left" vertical="center" wrapText="1"/>
    </xf>
    <xf numFmtId="0" fontId="114" fillId="0" borderId="32" xfId="0" applyFont="1" applyBorder="1" applyAlignment="1">
      <alignment horizontal="left" vertical="center" wrapText="1"/>
    </xf>
    <xf numFmtId="0" fontId="114" fillId="0" borderId="83" xfId="0" applyFont="1" applyBorder="1" applyAlignment="1">
      <alignment horizontal="left" vertical="center" wrapText="1"/>
    </xf>
    <xf numFmtId="0" fontId="114" fillId="0" borderId="88" xfId="0" applyFont="1" applyBorder="1" applyAlignment="1">
      <alignment horizontal="left" vertical="center" wrapText="1"/>
    </xf>
    <xf numFmtId="0" fontId="114" fillId="0" borderId="0" xfId="0" applyFont="1" applyAlignment="1">
      <alignment horizontal="left" vertical="center" wrapText="1"/>
    </xf>
    <xf numFmtId="0" fontId="114" fillId="0" borderId="30" xfId="0" applyFont="1" applyBorder="1" applyAlignment="1">
      <alignment horizontal="left" vertical="center" wrapText="1"/>
    </xf>
    <xf numFmtId="0" fontId="114" fillId="0" borderId="84" xfId="0" applyFont="1" applyBorder="1" applyAlignment="1">
      <alignment horizontal="left" vertical="center" wrapText="1"/>
    </xf>
    <xf numFmtId="0" fontId="114" fillId="0" borderId="85" xfId="0" applyFont="1" applyBorder="1" applyAlignment="1">
      <alignment horizontal="left" vertical="center" wrapText="1"/>
    </xf>
    <xf numFmtId="0" fontId="114" fillId="0" borderId="86" xfId="0" applyFont="1" applyBorder="1" applyAlignment="1">
      <alignment horizontal="left" vertical="center" wrapText="1"/>
    </xf>
    <xf numFmtId="0" fontId="30" fillId="0" borderId="0" xfId="0" applyFont="1" applyAlignment="1">
      <alignment horizontal="left" vertical="center" wrapText="1"/>
    </xf>
    <xf numFmtId="0" fontId="114" fillId="0" borderId="62" xfId="0" applyFont="1" applyBorder="1" applyAlignment="1">
      <alignment vertical="center" wrapText="1"/>
    </xf>
    <xf numFmtId="0" fontId="114" fillId="0" borderId="20" xfId="0" applyFont="1" applyBorder="1" applyAlignment="1">
      <alignment horizontal="left" vertical="center" wrapText="1"/>
    </xf>
    <xf numFmtId="0" fontId="114" fillId="0" borderId="63" xfId="0" applyFont="1" applyBorder="1" applyAlignment="1">
      <alignment vertical="center" wrapText="1"/>
    </xf>
    <xf numFmtId="0" fontId="114" fillId="0" borderId="23" xfId="0" applyFont="1" applyBorder="1" applyAlignment="1">
      <alignment horizontal="left" vertical="center" wrapText="1"/>
    </xf>
    <xf numFmtId="0" fontId="114" fillId="0" borderId="62" xfId="0" applyFont="1" applyBorder="1" applyAlignment="1">
      <alignment horizontal="left" vertical="center" wrapText="1"/>
    </xf>
    <xf numFmtId="0" fontId="114" fillId="0" borderId="66" xfId="0" applyFont="1" applyBorder="1" applyAlignment="1">
      <alignment horizontal="left" vertical="center" wrapText="1"/>
    </xf>
    <xf numFmtId="0" fontId="114" fillId="0" borderId="19" xfId="0" applyFont="1" applyBorder="1" applyAlignment="1">
      <alignment horizontal="left" vertical="center" wrapText="1"/>
    </xf>
    <xf numFmtId="0" fontId="30" fillId="0" borderId="10" xfId="0" applyFont="1" applyBorder="1" applyAlignment="1">
      <alignment horizontal="left" vertical="center" wrapText="1"/>
    </xf>
    <xf numFmtId="0" fontId="30" fillId="0" borderId="12" xfId="0" applyFont="1" applyBorder="1" applyAlignment="1">
      <alignment horizontal="left" vertical="center" wrapText="1"/>
    </xf>
    <xf numFmtId="0" fontId="43" fillId="0" borderId="13" xfId="0" applyFont="1" applyBorder="1" applyAlignment="1">
      <alignment horizontal="center" vertical="center"/>
    </xf>
    <xf numFmtId="0" fontId="43" fillId="0" borderId="42" xfId="0" applyFont="1" applyBorder="1" applyAlignment="1">
      <alignment horizontal="center" vertical="center"/>
    </xf>
    <xf numFmtId="0" fontId="43" fillId="25" borderId="42" xfId="0" applyFont="1" applyFill="1" applyBorder="1" applyProtection="1">
      <alignment vertical="center"/>
      <protection locked="0"/>
    </xf>
    <xf numFmtId="0" fontId="43" fillId="0" borderId="14" xfId="0" applyFont="1" applyBorder="1" applyAlignment="1">
      <alignment horizontal="center" vertical="center" wrapText="1"/>
    </xf>
    <xf numFmtId="0" fontId="43" fillId="0" borderId="134" xfId="0" applyFont="1" applyBorder="1" applyAlignment="1">
      <alignment horizontal="center" vertical="center" wrapText="1"/>
    </xf>
    <xf numFmtId="0" fontId="43" fillId="0" borderId="154" xfId="0" applyFont="1" applyBorder="1" applyAlignment="1">
      <alignment horizontal="center" vertical="center" wrapText="1"/>
    </xf>
    <xf numFmtId="0" fontId="43" fillId="0" borderId="68" xfId="0" applyFont="1" applyBorder="1" applyAlignment="1">
      <alignment horizontal="center" vertical="center" wrapText="1"/>
    </xf>
    <xf numFmtId="0" fontId="43" fillId="0" borderId="85" xfId="0" applyFont="1" applyBorder="1" applyAlignment="1">
      <alignment horizontal="center" vertical="center" wrapText="1"/>
    </xf>
    <xf numFmtId="0" fontId="43" fillId="0" borderId="67" xfId="0" applyFont="1" applyBorder="1" applyAlignment="1">
      <alignment horizontal="center" vertical="center" wrapText="1"/>
    </xf>
    <xf numFmtId="0" fontId="43" fillId="0" borderId="24" xfId="0" applyFont="1" applyBorder="1" applyAlignment="1">
      <alignment horizontal="center" vertical="center" wrapText="1"/>
    </xf>
    <xf numFmtId="0" fontId="43" fillId="0" borderId="24" xfId="0" applyFont="1" applyBorder="1" applyAlignment="1">
      <alignment horizontal="center" vertical="center"/>
    </xf>
    <xf numFmtId="0" fontId="43" fillId="0" borderId="13" xfId="0" applyFont="1" applyBorder="1" applyAlignment="1">
      <alignment horizontal="center" vertical="center" wrapText="1"/>
    </xf>
    <xf numFmtId="0" fontId="43" fillId="0" borderId="76" xfId="0" applyFont="1" applyBorder="1" applyAlignment="1">
      <alignment horizontal="center" vertical="center" wrapText="1"/>
    </xf>
    <xf numFmtId="49" fontId="43" fillId="25" borderId="55" xfId="0" applyNumberFormat="1" applyFont="1" applyFill="1" applyBorder="1" applyAlignment="1" applyProtection="1">
      <alignment horizontal="center" vertical="center"/>
      <protection locked="0"/>
    </xf>
    <xf numFmtId="49" fontId="43" fillId="25" borderId="42" xfId="0" applyNumberFormat="1" applyFont="1" applyFill="1" applyBorder="1" applyAlignment="1" applyProtection="1">
      <alignment horizontal="center" vertical="center"/>
      <protection locked="0"/>
    </xf>
    <xf numFmtId="0" fontId="43" fillId="0" borderId="12" xfId="0" applyFont="1" applyBorder="1" applyAlignment="1">
      <alignment horizontal="center" vertical="center" wrapText="1"/>
    </xf>
    <xf numFmtId="0" fontId="43" fillId="0" borderId="29" xfId="0" applyFont="1" applyBorder="1" applyAlignment="1">
      <alignment horizontal="center" vertical="center" wrapText="1"/>
    </xf>
    <xf numFmtId="0" fontId="43" fillId="0" borderId="11"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76" xfId="0" applyFont="1" applyBorder="1" applyAlignment="1">
      <alignment horizontal="center" vertical="center" wrapText="1"/>
    </xf>
    <xf numFmtId="49" fontId="43" fillId="25" borderId="36" xfId="0" applyNumberFormat="1" applyFont="1" applyFill="1" applyBorder="1" applyAlignment="1" applyProtection="1">
      <alignment horizontal="center" vertical="center"/>
      <protection locked="0"/>
    </xf>
    <xf numFmtId="49" fontId="43" fillId="25" borderId="29" xfId="0" applyNumberFormat="1" applyFont="1" applyFill="1" applyBorder="1" applyAlignment="1" applyProtection="1">
      <alignment horizontal="center" vertical="center"/>
      <protection locked="0"/>
    </xf>
    <xf numFmtId="49" fontId="43" fillId="25" borderId="11" xfId="0" applyNumberFormat="1" applyFont="1" applyFill="1" applyBorder="1" applyAlignment="1" applyProtection="1">
      <alignment horizontal="center" vertical="center"/>
      <protection locked="0"/>
    </xf>
    <xf numFmtId="49" fontId="35" fillId="25" borderId="12" xfId="0" applyNumberFormat="1" applyFont="1" applyFill="1" applyBorder="1" applyAlignment="1" applyProtection="1">
      <alignment horizontal="left" vertical="center"/>
      <protection locked="0"/>
    </xf>
    <xf numFmtId="49" fontId="35" fillId="25" borderId="29" xfId="0" applyNumberFormat="1" applyFont="1" applyFill="1" applyBorder="1" applyAlignment="1" applyProtection="1">
      <alignment horizontal="left" vertical="center"/>
      <protection locked="0"/>
    </xf>
    <xf numFmtId="49" fontId="35" fillId="25" borderId="11" xfId="0" applyNumberFormat="1" applyFont="1" applyFill="1" applyBorder="1" applyAlignment="1" applyProtection="1">
      <alignment horizontal="left" vertical="center"/>
      <protection locked="0"/>
    </xf>
    <xf numFmtId="0" fontId="43" fillId="0" borderId="13" xfId="0" applyFont="1" applyBorder="1" applyAlignment="1">
      <alignment horizontal="center" vertical="center" textRotation="255"/>
    </xf>
    <xf numFmtId="0" fontId="43" fillId="0" borderId="76" xfId="0" applyFont="1" applyBorder="1" applyAlignment="1">
      <alignment horizontal="center" vertical="center" textRotation="255"/>
    </xf>
    <xf numFmtId="0" fontId="43" fillId="25" borderId="42" xfId="0" applyFont="1" applyFill="1" applyBorder="1" applyAlignment="1" applyProtection="1">
      <alignment vertical="center" wrapText="1"/>
      <protection locked="0"/>
    </xf>
    <xf numFmtId="0" fontId="32" fillId="0" borderId="10" xfId="0" applyFont="1" applyBorder="1" applyAlignment="1">
      <alignment horizontal="center" vertical="center"/>
    </xf>
    <xf numFmtId="0" fontId="40" fillId="0" borderId="10" xfId="0" applyFont="1" applyBorder="1" applyAlignment="1">
      <alignment horizontal="center" vertical="center" wrapText="1"/>
    </xf>
    <xf numFmtId="0" fontId="40" fillId="0" borderId="10" xfId="0" applyFont="1" applyBorder="1" applyAlignment="1">
      <alignment horizontal="center" vertical="center"/>
    </xf>
    <xf numFmtId="0" fontId="43" fillId="0" borderId="10" xfId="0" applyFont="1" applyBorder="1" applyAlignment="1">
      <alignment horizontal="left" vertical="center"/>
    </xf>
    <xf numFmtId="0" fontId="40" fillId="25" borderId="12" xfId="0" applyFont="1" applyFill="1" applyBorder="1" applyAlignment="1" applyProtection="1">
      <alignment horizontal="center" vertical="center"/>
      <protection locked="0"/>
    </xf>
    <xf numFmtId="0" fontId="40" fillId="25" borderId="29"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32" fillId="0" borderId="14" xfId="0" applyFont="1" applyBorder="1" applyAlignment="1">
      <alignment horizontal="center" vertical="center" wrapText="1"/>
    </xf>
    <xf numFmtId="0" fontId="32" fillId="0" borderId="134" xfId="0" applyFont="1" applyBorder="1" applyAlignment="1">
      <alignment horizontal="center" vertical="center" wrapText="1"/>
    </xf>
    <xf numFmtId="0" fontId="32" fillId="0" borderId="154"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0" xfId="0" applyFont="1" applyAlignment="1">
      <alignment horizontal="left" vertical="center" wrapText="1"/>
    </xf>
    <xf numFmtId="0" fontId="46" fillId="0" borderId="134" xfId="0" applyFont="1" applyBorder="1" applyAlignment="1">
      <alignment horizontal="left" vertical="center" wrapText="1"/>
    </xf>
    <xf numFmtId="0" fontId="46" fillId="0" borderId="0" xfId="0" applyFont="1" applyAlignment="1">
      <alignment horizontal="left" vertical="center" wrapText="1"/>
    </xf>
    <xf numFmtId="0" fontId="32" fillId="0" borderId="0" xfId="0" applyFont="1" applyAlignment="1">
      <alignment horizontal="left" vertical="top" wrapText="1"/>
    </xf>
    <xf numFmtId="0" fontId="32" fillId="25" borderId="14" xfId="0" applyFont="1" applyFill="1" applyBorder="1" applyAlignment="1" applyProtection="1">
      <alignment horizontal="center" vertical="center"/>
      <protection locked="0"/>
    </xf>
    <xf numFmtId="0" fontId="32" fillId="25" borderId="134" xfId="0" applyFont="1" applyFill="1" applyBorder="1" applyAlignment="1" applyProtection="1">
      <alignment horizontal="center" vertical="center"/>
      <protection locked="0"/>
    </xf>
    <xf numFmtId="0" fontId="32" fillId="25" borderId="113" xfId="0" applyFont="1" applyFill="1" applyBorder="1" applyAlignment="1" applyProtection="1">
      <alignment horizontal="center" vertical="center"/>
      <protection locked="0"/>
    </xf>
    <xf numFmtId="0" fontId="32" fillId="25" borderId="165" xfId="0" quotePrefix="1" applyFont="1" applyFill="1" applyBorder="1" applyAlignment="1" applyProtection="1">
      <alignment horizontal="center" vertical="center"/>
      <protection locked="0"/>
    </xf>
    <xf numFmtId="0" fontId="32" fillId="25" borderId="29" xfId="0" quotePrefix="1" applyFont="1" applyFill="1" applyBorder="1" applyAlignment="1" applyProtection="1">
      <alignment horizontal="center" vertical="center"/>
      <protection locked="0"/>
    </xf>
    <xf numFmtId="0" fontId="32" fillId="25" borderId="11" xfId="0" quotePrefix="1" applyFont="1" applyFill="1" applyBorder="1" applyAlignment="1" applyProtection="1">
      <alignment horizontal="center" vertical="center"/>
      <protection locked="0"/>
    </xf>
    <xf numFmtId="0" fontId="37" fillId="0" borderId="0" xfId="0" applyFont="1" applyAlignment="1">
      <alignment horizontal="center" vertical="center" wrapText="1"/>
    </xf>
    <xf numFmtId="0" fontId="40" fillId="25" borderId="10" xfId="0" applyFont="1" applyFill="1" applyBorder="1" applyAlignment="1" applyProtection="1">
      <alignment horizontal="center" vertical="center"/>
      <protection locked="0"/>
    </xf>
    <xf numFmtId="0" fontId="43" fillId="0" borderId="13" xfId="0" applyFont="1" applyBorder="1" applyAlignment="1">
      <alignment horizontal="center" vertical="center" wrapText="1" shrinkToFit="1"/>
    </xf>
    <xf numFmtId="0" fontId="43" fillId="0" borderId="42" xfId="0" applyFont="1" applyBorder="1" applyAlignment="1">
      <alignment horizontal="center" vertical="center" wrapText="1" shrinkToFit="1"/>
    </xf>
    <xf numFmtId="0" fontId="43" fillId="0" borderId="29" xfId="0" applyFont="1" applyBorder="1" applyAlignment="1">
      <alignment horizontal="left" vertical="center"/>
    </xf>
    <xf numFmtId="0" fontId="43" fillId="0" borderId="11" xfId="0" applyFont="1" applyBorder="1" applyAlignment="1">
      <alignment horizontal="left" vertical="center"/>
    </xf>
    <xf numFmtId="0" fontId="43" fillId="0" borderId="13" xfId="0" applyFont="1" applyBorder="1" applyAlignment="1">
      <alignment horizontal="left" vertical="center" wrapText="1"/>
    </xf>
    <xf numFmtId="0" fontId="43" fillId="0" borderId="42" xfId="0" applyFont="1" applyBorder="1" applyAlignment="1">
      <alignment horizontal="left" vertical="center" wrapText="1"/>
    </xf>
    <xf numFmtId="0" fontId="35" fillId="25" borderId="12" xfId="0" applyFont="1" applyFill="1" applyBorder="1" applyAlignment="1" applyProtection="1">
      <alignment horizontal="left" vertical="center"/>
      <protection locked="0"/>
    </xf>
    <xf numFmtId="0" fontId="35" fillId="25" borderId="29" xfId="0" applyFont="1" applyFill="1" applyBorder="1" applyAlignment="1" applyProtection="1">
      <alignment horizontal="left" vertical="center"/>
      <protection locked="0"/>
    </xf>
    <xf numFmtId="0" fontId="35" fillId="25" borderId="11" xfId="0" applyFont="1" applyFill="1" applyBorder="1" applyAlignment="1" applyProtection="1">
      <alignment horizontal="left" vertical="center"/>
      <protection locked="0"/>
    </xf>
    <xf numFmtId="0" fontId="34" fillId="25" borderId="12" xfId="48" applyFill="1" applyBorder="1" applyAlignment="1" applyProtection="1">
      <alignment horizontal="left" vertical="center"/>
      <protection locked="0"/>
    </xf>
    <xf numFmtId="0" fontId="102" fillId="25" borderId="29" xfId="48" applyFont="1" applyFill="1" applyBorder="1" applyAlignment="1" applyProtection="1">
      <alignment horizontal="left" vertical="center"/>
      <protection locked="0"/>
    </xf>
    <xf numFmtId="0" fontId="102" fillId="25" borderId="11" xfId="48" applyFont="1" applyFill="1" applyBorder="1" applyAlignment="1" applyProtection="1">
      <alignment horizontal="left" vertical="center"/>
      <protection locked="0"/>
    </xf>
    <xf numFmtId="0" fontId="43" fillId="0" borderId="10" xfId="0" applyFont="1" applyBorder="1" applyAlignment="1">
      <alignment vertical="center"/>
    </xf>
    <xf numFmtId="0" fontId="32" fillId="0" borderId="17" xfId="0" applyFont="1" applyBorder="1" applyAlignment="1">
      <alignment horizontal="left" vertical="center"/>
    </xf>
    <xf numFmtId="0" fontId="43" fillId="0" borderId="12" xfId="0" applyFont="1" applyBorder="1" applyAlignment="1">
      <alignment horizontal="center" vertical="center"/>
    </xf>
    <xf numFmtId="0" fontId="43" fillId="0" borderId="29" xfId="0" applyFont="1" applyBorder="1" applyAlignment="1">
      <alignment horizontal="center" vertical="center"/>
    </xf>
    <xf numFmtId="0" fontId="43" fillId="0" borderId="11" xfId="0" applyFont="1" applyBorder="1" applyAlignment="1">
      <alignment horizontal="center" vertical="center"/>
    </xf>
    <xf numFmtId="0" fontId="43" fillId="0" borderId="13" xfId="0" applyFont="1" applyBorder="1" applyAlignment="1">
      <alignment horizontal="left" vertical="center"/>
    </xf>
    <xf numFmtId="0" fontId="43" fillId="0" borderId="42" xfId="0" applyFont="1" applyBorder="1" applyAlignment="1">
      <alignment horizontal="left" vertical="center"/>
    </xf>
    <xf numFmtId="0" fontId="43" fillId="0" borderId="48" xfId="0" applyFont="1" applyBorder="1" applyAlignment="1">
      <alignment horizontal="center" vertical="center"/>
    </xf>
    <xf numFmtId="0" fontId="43" fillId="0" borderId="10" xfId="0" applyFont="1" applyBorder="1" applyAlignment="1">
      <alignment horizontal="left" vertical="center" wrapText="1"/>
    </xf>
    <xf numFmtId="0" fontId="40" fillId="25" borderId="12" xfId="0" applyFont="1" applyFill="1" applyBorder="1" applyAlignment="1" applyProtection="1">
      <alignment horizontal="left" vertical="center" wrapText="1"/>
      <protection locked="0"/>
    </xf>
    <xf numFmtId="0" fontId="40" fillId="25" borderId="29" xfId="0" applyFont="1" applyFill="1" applyBorder="1" applyAlignment="1" applyProtection="1">
      <alignment horizontal="left" vertical="center" wrapText="1"/>
      <protection locked="0"/>
    </xf>
    <xf numFmtId="0" fontId="40" fillId="25" borderId="11" xfId="0" applyFont="1" applyFill="1" applyBorder="1" applyAlignment="1" applyProtection="1">
      <alignment horizontal="left" vertical="center" wrapText="1"/>
      <protection locked="0"/>
    </xf>
    <xf numFmtId="0" fontId="40" fillId="25" borderId="12" xfId="0" applyFont="1" applyFill="1" applyBorder="1" applyAlignment="1" applyProtection="1">
      <alignment horizontal="left" vertical="center"/>
      <protection locked="0"/>
    </xf>
    <xf numFmtId="0" fontId="40" fillId="25" borderId="29" xfId="0" applyFont="1" applyFill="1" applyBorder="1" applyAlignment="1" applyProtection="1">
      <alignment horizontal="left" vertical="center"/>
      <protection locked="0"/>
    </xf>
    <xf numFmtId="0" fontId="40" fillId="25" borderId="11" xfId="0" applyFont="1" applyFill="1" applyBorder="1" applyAlignment="1" applyProtection="1">
      <alignment horizontal="left" vertical="center"/>
      <protection locked="0"/>
    </xf>
    <xf numFmtId="0" fontId="45" fillId="0" borderId="0" xfId="0" applyFont="1" applyAlignment="1">
      <alignment horizontal="left" vertical="center" wrapText="1"/>
    </xf>
    <xf numFmtId="0" fontId="41" fillId="29" borderId="88" xfId="0" applyFont="1" applyFill="1" applyBorder="1" applyAlignment="1" applyProtection="1">
      <alignment horizontal="center" vertical="center" wrapText="1"/>
      <protection locked="0"/>
    </xf>
    <xf numFmtId="0" fontId="41" fillId="29" borderId="30" xfId="0" applyFont="1" applyFill="1" applyBorder="1" applyAlignment="1" applyProtection="1">
      <alignment horizontal="center" vertical="center" wrapText="1"/>
      <protection locked="0"/>
    </xf>
    <xf numFmtId="0" fontId="41" fillId="29" borderId="104" xfId="0" applyFont="1" applyFill="1" applyBorder="1" applyAlignment="1" applyProtection="1">
      <alignment horizontal="center" vertical="center" wrapText="1"/>
      <protection locked="0"/>
    </xf>
    <xf numFmtId="0" fontId="41" fillId="29" borderId="103" xfId="0" applyFont="1" applyFill="1" applyBorder="1" applyAlignment="1" applyProtection="1">
      <alignment horizontal="center" vertical="center" wrapText="1"/>
      <protection locked="0"/>
    </xf>
    <xf numFmtId="0" fontId="41" fillId="29" borderId="101" xfId="0" applyFont="1" applyFill="1" applyBorder="1" applyAlignment="1" applyProtection="1">
      <alignment horizontal="center" vertical="center" wrapText="1"/>
      <protection locked="0"/>
    </xf>
    <xf numFmtId="0" fontId="41" fillId="29" borderId="141" xfId="0" applyFont="1" applyFill="1" applyBorder="1" applyAlignment="1" applyProtection="1">
      <alignment horizontal="center" vertical="center" wrapText="1"/>
      <protection locked="0"/>
    </xf>
    <xf numFmtId="49" fontId="41" fillId="28" borderId="14" xfId="0" applyNumberFormat="1" applyFont="1" applyFill="1" applyBorder="1" applyAlignment="1">
      <alignment horizontal="center" vertical="center" wrapText="1"/>
    </xf>
    <xf numFmtId="49" fontId="41" fillId="28" borderId="134" xfId="0" applyNumberFormat="1" applyFont="1" applyFill="1" applyBorder="1" applyAlignment="1">
      <alignment horizontal="center" vertical="center" wrapText="1"/>
    </xf>
    <xf numFmtId="49" fontId="41" fillId="28" borderId="154" xfId="0" applyNumberFormat="1" applyFont="1" applyFill="1" applyBorder="1" applyAlignment="1">
      <alignment horizontal="center" vertical="center" wrapText="1"/>
    </xf>
    <xf numFmtId="49" fontId="45" fillId="0" borderId="0" xfId="0" applyNumberFormat="1" applyFont="1" applyAlignment="1">
      <alignment horizontal="left" vertical="center"/>
    </xf>
    <xf numFmtId="49" fontId="41" fillId="0" borderId="14" xfId="0" applyNumberFormat="1" applyFont="1" applyBorder="1" applyAlignment="1">
      <alignment horizontal="left" vertical="center" wrapText="1"/>
    </xf>
    <xf numFmtId="49" fontId="41" fillId="0" borderId="134" xfId="0" applyNumberFormat="1" applyFont="1" applyBorder="1" applyAlignment="1">
      <alignment horizontal="left" vertical="center" wrapText="1"/>
    </xf>
    <xf numFmtId="0" fontId="54" fillId="28" borderId="22" xfId="0" applyFont="1" applyFill="1" applyBorder="1" applyAlignment="1">
      <alignment horizontal="center" vertical="center" wrapText="1"/>
    </xf>
    <xf numFmtId="0" fontId="54" fillId="28" borderId="25" xfId="0" applyFont="1" applyFill="1" applyBorder="1" applyAlignment="1">
      <alignment horizontal="center" vertical="center" wrapText="1"/>
    </xf>
    <xf numFmtId="0" fontId="54" fillId="28" borderId="26" xfId="0" applyFont="1" applyFill="1" applyBorder="1" applyAlignment="1">
      <alignment horizontal="center" vertical="center" wrapText="1"/>
    </xf>
    <xf numFmtId="0" fontId="41" fillId="24" borderId="0" xfId="0" applyFont="1" applyFill="1" applyAlignment="1">
      <alignment horizontal="left" vertical="top" wrapText="1"/>
    </xf>
    <xf numFmtId="0" fontId="52" fillId="28" borderId="22" xfId="0" applyFont="1" applyFill="1" applyBorder="1" applyAlignment="1">
      <alignment horizontal="center" vertical="center" wrapText="1"/>
    </xf>
    <xf numFmtId="0" fontId="52" fillId="28" borderId="25" xfId="0" applyFont="1" applyFill="1" applyBorder="1" applyAlignment="1">
      <alignment horizontal="center" vertical="center" wrapText="1"/>
    </xf>
    <xf numFmtId="0" fontId="52" fillId="28" borderId="26" xfId="0" applyFont="1" applyFill="1" applyBorder="1" applyAlignment="1">
      <alignment horizontal="center" vertical="center" wrapText="1"/>
    </xf>
    <xf numFmtId="0" fontId="43" fillId="24" borderId="38" xfId="0" applyFont="1" applyFill="1" applyBorder="1" applyAlignment="1">
      <alignment horizontal="left" vertical="center" wrapText="1"/>
    </xf>
    <xf numFmtId="0" fontId="43" fillId="24" borderId="39" xfId="0" applyFont="1" applyFill="1" applyBorder="1" applyAlignment="1">
      <alignment horizontal="left" vertical="center" wrapText="1"/>
    </xf>
    <xf numFmtId="0" fontId="43" fillId="24" borderId="96" xfId="0" applyFont="1" applyFill="1" applyBorder="1" applyAlignment="1">
      <alignment vertical="center" wrapText="1"/>
    </xf>
    <xf numFmtId="0" fontId="43" fillId="24" borderId="96" xfId="0" applyFont="1" applyFill="1" applyBorder="1" applyAlignment="1">
      <alignment horizontal="left" vertical="center" wrapText="1"/>
    </xf>
    <xf numFmtId="0" fontId="43" fillId="24" borderId="98" xfId="0" applyFont="1" applyFill="1" applyBorder="1" applyAlignment="1">
      <alignment horizontal="left" vertical="center" wrapText="1"/>
    </xf>
    <xf numFmtId="0" fontId="95" fillId="0" borderId="99" xfId="0" applyFont="1" applyBorder="1" applyAlignment="1">
      <alignment horizontal="center" vertical="center"/>
    </xf>
    <xf numFmtId="0" fontId="42" fillId="24" borderId="22" xfId="0" applyFont="1" applyFill="1" applyBorder="1" applyAlignment="1">
      <alignment horizontal="center" vertical="center" wrapText="1"/>
    </xf>
    <xf numFmtId="0" fontId="42" fillId="24" borderId="25" xfId="0" applyFont="1" applyFill="1" applyBorder="1" applyAlignment="1">
      <alignment horizontal="center" vertical="center" wrapText="1"/>
    </xf>
    <xf numFmtId="0" fontId="42" fillId="24" borderId="26" xfId="0" applyFont="1" applyFill="1" applyBorder="1" applyAlignment="1">
      <alignment horizontal="center" vertical="center" wrapText="1"/>
    </xf>
    <xf numFmtId="0" fontId="52" fillId="24" borderId="51" xfId="0" applyFont="1" applyFill="1" applyBorder="1" applyAlignment="1">
      <alignment horizontal="left" vertical="center" wrapText="1"/>
    </xf>
    <xf numFmtId="0" fontId="52" fillId="24" borderId="52" xfId="0" applyFont="1" applyFill="1" applyBorder="1" applyAlignment="1">
      <alignment horizontal="left" vertical="center" wrapText="1"/>
    </xf>
    <xf numFmtId="0" fontId="52" fillId="24" borderId="53" xfId="0" applyFont="1" applyFill="1" applyBorder="1" applyAlignment="1">
      <alignment horizontal="left" vertical="center" wrapText="1"/>
    </xf>
    <xf numFmtId="0" fontId="49" fillId="24" borderId="0" xfId="0" applyFont="1" applyFill="1" applyAlignment="1">
      <alignment horizontal="center" vertical="center"/>
    </xf>
    <xf numFmtId="0" fontId="57" fillId="0" borderId="0" xfId="0" applyFont="1" applyAlignment="1">
      <alignment vertical="center" shrinkToFit="1"/>
    </xf>
    <xf numFmtId="0" fontId="47" fillId="28" borderId="10" xfId="0" applyFont="1" applyFill="1" applyBorder="1" applyAlignment="1">
      <alignment horizontal="center" vertical="center"/>
    </xf>
    <xf numFmtId="0" fontId="51" fillId="0" borderId="38" xfId="0" applyFont="1" applyBorder="1" applyAlignment="1">
      <alignment horizontal="left" vertical="center" wrapText="1"/>
    </xf>
    <xf numFmtId="0" fontId="51" fillId="0" borderId="39" xfId="0" applyFont="1" applyBorder="1" applyAlignment="1">
      <alignment horizontal="left" vertical="center" wrapText="1"/>
    </xf>
    <xf numFmtId="0" fontId="51" fillId="0" borderId="17" xfId="0" applyFont="1" applyBorder="1" applyAlignment="1">
      <alignment horizontal="left" vertical="center" wrapText="1"/>
    </xf>
    <xf numFmtId="0" fontId="51" fillId="0" borderId="18" xfId="0" applyFont="1" applyBorder="1" applyAlignment="1">
      <alignment horizontal="left" vertical="center" wrapText="1"/>
    </xf>
    <xf numFmtId="0" fontId="51" fillId="0" borderId="93" xfId="0" applyFont="1" applyBorder="1" applyAlignment="1">
      <alignment horizontal="center" vertical="center"/>
    </xf>
    <xf numFmtId="0" fontId="51" fillId="0" borderId="93" xfId="0" applyFont="1" applyBorder="1" applyAlignment="1">
      <alignment horizontal="left" vertical="center" wrapText="1"/>
    </xf>
    <xf numFmtId="0" fontId="51" fillId="0" borderId="92" xfId="0" applyFont="1" applyBorder="1" applyAlignment="1">
      <alignment horizontal="left" vertical="center" wrapText="1"/>
    </xf>
    <xf numFmtId="0" fontId="41" fillId="0" borderId="11" xfId="0" applyFont="1" applyBorder="1" applyAlignment="1">
      <alignment horizontal="left" vertical="center" wrapText="1"/>
    </xf>
    <xf numFmtId="0" fontId="41" fillId="0" borderId="10" xfId="0" applyFont="1" applyBorder="1" applyAlignment="1">
      <alignment horizontal="left" vertical="center" wrapText="1"/>
    </xf>
    <xf numFmtId="0" fontId="57" fillId="24" borderId="0" xfId="0" applyFont="1" applyFill="1" applyAlignment="1">
      <alignment horizontal="left" vertical="center" wrapText="1"/>
    </xf>
    <xf numFmtId="0" fontId="57" fillId="29" borderId="0" xfId="0" applyFont="1" applyFill="1" applyAlignment="1" applyProtection="1">
      <alignment horizontal="center" vertical="center"/>
      <protection locked="0"/>
    </xf>
    <xf numFmtId="0" fontId="32" fillId="29" borderId="0" xfId="0" applyFont="1" applyFill="1" applyAlignment="1" applyProtection="1">
      <alignment horizontal="center" vertical="center"/>
      <protection locked="0"/>
    </xf>
    <xf numFmtId="0" fontId="57" fillId="24" borderId="0" xfId="0" applyFont="1" applyFill="1" applyAlignment="1">
      <alignment horizontal="center" vertical="center"/>
    </xf>
    <xf numFmtId="49" fontId="41" fillId="28" borderId="12" xfId="0" applyNumberFormat="1" applyFont="1" applyFill="1" applyBorder="1" applyAlignment="1">
      <alignment horizontal="center" vertical="center" wrapText="1"/>
    </xf>
    <xf numFmtId="49" fontId="41" fillId="28" borderId="29" xfId="0" applyNumberFormat="1" applyFont="1" applyFill="1" applyBorder="1" applyAlignment="1">
      <alignment horizontal="center" vertical="center" wrapText="1"/>
    </xf>
    <xf numFmtId="49" fontId="41" fillId="28" borderId="11" xfId="0" applyNumberFormat="1" applyFont="1" applyFill="1" applyBorder="1" applyAlignment="1">
      <alignment horizontal="center" vertical="center" wrapText="1"/>
    </xf>
    <xf numFmtId="0" fontId="43" fillId="0" borderId="27" xfId="0" applyFont="1" applyBorder="1" applyAlignment="1">
      <alignment horizontal="center" vertical="center" wrapText="1"/>
    </xf>
    <xf numFmtId="0" fontId="43" fillId="0" borderId="0" xfId="0" applyFont="1" applyAlignment="1">
      <alignment horizontal="center" vertical="center" wrapText="1"/>
    </xf>
    <xf numFmtId="0" fontId="43" fillId="0" borderId="16" xfId="0" applyFont="1" applyBorder="1" applyAlignment="1">
      <alignment horizontal="center" vertical="center" wrapText="1"/>
    </xf>
    <xf numFmtId="0" fontId="43" fillId="0" borderId="17" xfId="0" applyFont="1" applyBorder="1" applyAlignment="1">
      <alignment horizontal="center" vertical="center" wrapText="1"/>
    </xf>
    <xf numFmtId="0" fontId="43" fillId="24" borderId="0" xfId="0" applyFont="1" applyFill="1" applyAlignment="1">
      <alignment vertical="center" wrapText="1"/>
    </xf>
    <xf numFmtId="0" fontId="51" fillId="24" borderId="12" xfId="0" applyFont="1" applyFill="1" applyBorder="1" applyAlignment="1">
      <alignment horizontal="left" vertical="center"/>
    </xf>
    <xf numFmtId="0" fontId="51" fillId="24" borderId="29" xfId="0" applyFont="1" applyFill="1" applyBorder="1" applyAlignment="1">
      <alignment horizontal="left" vertical="center"/>
    </xf>
    <xf numFmtId="0" fontId="42" fillId="24" borderId="22" xfId="0" applyFont="1" applyFill="1" applyBorder="1" applyAlignment="1">
      <alignment horizontal="left" vertical="center" shrinkToFit="1"/>
    </xf>
    <xf numFmtId="0" fontId="42" fillId="24" borderId="25" xfId="0" applyFont="1" applyFill="1" applyBorder="1" applyAlignment="1">
      <alignment horizontal="left" vertical="center" shrinkToFit="1"/>
    </xf>
    <xf numFmtId="0" fontId="42" fillId="24" borderId="26" xfId="0" applyFont="1" applyFill="1" applyBorder="1" applyAlignment="1">
      <alignment horizontal="left" vertical="center" shrinkToFit="1"/>
    </xf>
    <xf numFmtId="0" fontId="42" fillId="24" borderId="80" xfId="0" applyFont="1" applyFill="1" applyBorder="1" applyAlignment="1">
      <alignment horizontal="left" vertical="center" wrapText="1"/>
    </xf>
    <xf numFmtId="0" fontId="42" fillId="24" borderId="32" xfId="0" applyFont="1" applyFill="1" applyBorder="1" applyAlignment="1">
      <alignment horizontal="left" vertical="center" wrapText="1"/>
    </xf>
    <xf numFmtId="0" fontId="42" fillId="24" borderId="83" xfId="0" applyFont="1" applyFill="1" applyBorder="1" applyAlignment="1">
      <alignment horizontal="left" vertical="center" wrapText="1"/>
    </xf>
    <xf numFmtId="0" fontId="42" fillId="24" borderId="84" xfId="0" applyFont="1" applyFill="1" applyBorder="1" applyAlignment="1">
      <alignment horizontal="left" vertical="center" wrapText="1"/>
    </xf>
    <xf numFmtId="0" fontId="42" fillId="24" borderId="85" xfId="0" applyFont="1" applyFill="1" applyBorder="1" applyAlignment="1">
      <alignment horizontal="left" vertical="center" wrapText="1"/>
    </xf>
    <xf numFmtId="0" fontId="42" fillId="24" borderId="86" xfId="0" applyFont="1" applyFill="1" applyBorder="1" applyAlignment="1">
      <alignment horizontal="left" vertical="center" wrapText="1"/>
    </xf>
    <xf numFmtId="0" fontId="41" fillId="24" borderId="17" xfId="0" applyFont="1" applyFill="1" applyBorder="1" applyAlignment="1">
      <alignment horizontal="left" vertical="center" wrapText="1"/>
    </xf>
    <xf numFmtId="0" fontId="41" fillId="24" borderId="18" xfId="0" applyFont="1" applyFill="1" applyBorder="1" applyAlignment="1">
      <alignment horizontal="left" vertical="center" wrapText="1"/>
    </xf>
    <xf numFmtId="0" fontId="49" fillId="24" borderId="0" xfId="0" applyFont="1" applyFill="1" applyAlignment="1">
      <alignment horizontal="left" vertical="center"/>
    </xf>
    <xf numFmtId="0" fontId="54" fillId="24" borderId="0" xfId="0" applyFont="1" applyFill="1" applyAlignment="1">
      <alignment horizontal="left" vertical="center"/>
    </xf>
    <xf numFmtId="0" fontId="41" fillId="24" borderId="14" xfId="0" applyFont="1" applyFill="1" applyBorder="1" applyAlignment="1">
      <alignment horizontal="center" vertical="center" wrapText="1"/>
    </xf>
    <xf numFmtId="0" fontId="41" fillId="24" borderId="134" xfId="0" applyFont="1" applyFill="1" applyBorder="1" applyAlignment="1">
      <alignment horizontal="center" vertical="center" wrapText="1"/>
    </xf>
    <xf numFmtId="0" fontId="41" fillId="24" borderId="31"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17" xfId="0" applyFont="1" applyFill="1" applyBorder="1" applyAlignment="1">
      <alignment horizontal="center" vertical="center" wrapText="1"/>
    </xf>
    <xf numFmtId="0" fontId="41" fillId="24" borderId="47" xfId="0" applyFont="1" applyFill="1" applyBorder="1" applyAlignment="1">
      <alignment horizontal="center" vertical="center" wrapText="1"/>
    </xf>
    <xf numFmtId="0" fontId="41" fillId="24" borderId="38" xfId="0" applyFont="1" applyFill="1" applyBorder="1" applyAlignment="1">
      <alignment horizontal="left" vertical="center" wrapText="1"/>
    </xf>
    <xf numFmtId="0" fontId="41" fillId="24" borderId="39" xfId="0" applyFont="1" applyFill="1" applyBorder="1" applyAlignment="1">
      <alignment horizontal="left" vertical="center" wrapText="1"/>
    </xf>
    <xf numFmtId="0" fontId="43" fillId="24" borderId="138" xfId="0" applyFont="1" applyFill="1" applyBorder="1" applyAlignment="1">
      <alignment horizontal="left" vertical="center" wrapText="1"/>
    </xf>
    <xf numFmtId="0" fontId="43" fillId="24" borderId="75" xfId="0" applyFont="1" applyFill="1" applyBorder="1" applyAlignment="1">
      <alignment horizontal="left" vertical="center" wrapText="1"/>
    </xf>
    <xf numFmtId="0" fontId="43" fillId="24" borderId="38" xfId="0" applyFont="1" applyFill="1" applyBorder="1" applyAlignment="1">
      <alignment vertical="center" wrapText="1"/>
    </xf>
    <xf numFmtId="0" fontId="43" fillId="24" borderId="72" xfId="0" applyFont="1" applyFill="1" applyBorder="1" applyAlignment="1">
      <alignment horizontal="left" vertical="center" wrapText="1"/>
    </xf>
    <xf numFmtId="0" fontId="41" fillId="24" borderId="0" xfId="0" applyFont="1" applyFill="1" applyAlignment="1">
      <alignment horizontal="left" vertical="center" wrapText="1"/>
    </xf>
    <xf numFmtId="0" fontId="41" fillId="24" borderId="30" xfId="0" applyFont="1" applyFill="1" applyBorder="1" applyAlignment="1">
      <alignment horizontal="left" vertical="center" wrapText="1"/>
    </xf>
    <xf numFmtId="0" fontId="51" fillId="24" borderId="29" xfId="0" applyFont="1" applyFill="1" applyBorder="1" applyAlignment="1">
      <alignment horizontal="left" vertical="center" wrapText="1"/>
    </xf>
    <xf numFmtId="0" fontId="51" fillId="24" borderId="11" xfId="0" applyFont="1" applyFill="1" applyBorder="1" applyAlignment="1">
      <alignment horizontal="left" vertical="center"/>
    </xf>
    <xf numFmtId="182" fontId="47" fillId="0" borderId="14" xfId="34" applyNumberFormat="1" applyFont="1" applyFill="1" applyBorder="1" applyAlignment="1" applyProtection="1">
      <alignment horizontal="right" vertical="center" shrinkToFit="1"/>
    </xf>
    <xf numFmtId="182" fontId="47" fillId="0" borderId="134" xfId="34" applyNumberFormat="1" applyFont="1" applyFill="1" applyBorder="1" applyAlignment="1" applyProtection="1">
      <alignment horizontal="right" vertical="center" shrinkToFit="1"/>
    </xf>
    <xf numFmtId="182" fontId="47" fillId="0" borderId="113" xfId="34" applyNumberFormat="1" applyFont="1" applyFill="1" applyBorder="1" applyAlignment="1" applyProtection="1">
      <alignment horizontal="right" vertical="center" shrinkToFit="1"/>
    </xf>
    <xf numFmtId="0" fontId="42" fillId="26" borderId="60" xfId="0" applyFont="1" applyFill="1" applyBorder="1" applyAlignment="1">
      <alignment horizontal="center" vertical="center"/>
    </xf>
    <xf numFmtId="0" fontId="42" fillId="26" borderId="8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51" fillId="24" borderId="17" xfId="0" applyFont="1" applyFill="1" applyBorder="1" applyAlignment="1">
      <alignment horizontal="left" vertical="center" wrapText="1"/>
    </xf>
    <xf numFmtId="182" fontId="47" fillId="29" borderId="22" xfId="34" applyNumberFormat="1" applyFont="1" applyFill="1" applyBorder="1" applyAlignment="1" applyProtection="1">
      <alignment horizontal="right" vertical="center" shrinkToFit="1"/>
      <protection locked="0"/>
    </xf>
    <xf numFmtId="182" fontId="47" fillId="29" borderId="25" xfId="34" applyNumberFormat="1" applyFont="1" applyFill="1" applyBorder="1" applyAlignment="1" applyProtection="1">
      <alignment horizontal="right" vertical="center" shrinkToFit="1"/>
      <protection locked="0"/>
    </xf>
    <xf numFmtId="182" fontId="47" fillId="29" borderId="26" xfId="34" applyNumberFormat="1" applyFont="1" applyFill="1" applyBorder="1" applyAlignment="1" applyProtection="1">
      <alignment horizontal="right" vertical="center" shrinkToFit="1"/>
      <protection locked="0"/>
    </xf>
    <xf numFmtId="0" fontId="41" fillId="28" borderId="12" xfId="0" applyFont="1" applyFill="1" applyBorder="1" applyAlignment="1">
      <alignment horizontal="left" vertical="center"/>
    </xf>
    <xf numFmtId="0" fontId="41" fillId="28" borderId="29" xfId="0" applyFont="1" applyFill="1" applyBorder="1" applyAlignment="1">
      <alignment horizontal="left" vertical="center"/>
    </xf>
    <xf numFmtId="0" fontId="41" fillId="28" borderId="11" xfId="0" applyFont="1" applyFill="1" applyBorder="1" applyAlignment="1">
      <alignment horizontal="left" vertical="center"/>
    </xf>
    <xf numFmtId="38" fontId="47" fillId="29" borderId="22" xfId="34" applyFont="1" applyFill="1" applyBorder="1" applyAlignment="1" applyProtection="1">
      <alignment vertical="center" shrinkToFit="1"/>
      <protection locked="0"/>
    </xf>
    <xf numFmtId="38" fontId="47" fillId="29" borderId="25" xfId="34" applyFont="1" applyFill="1" applyBorder="1" applyAlignment="1" applyProtection="1">
      <alignment vertical="center" shrinkToFit="1"/>
      <protection locked="0"/>
    </xf>
    <xf numFmtId="38" fontId="47" fillId="29" borderId="26" xfId="34" applyFont="1" applyFill="1" applyBorder="1" applyAlignment="1" applyProtection="1">
      <alignment vertical="center" shrinkToFit="1"/>
      <protection locked="0"/>
    </xf>
    <xf numFmtId="0" fontId="41" fillId="0" borderId="156" xfId="0" applyFont="1" applyBorder="1" applyAlignment="1">
      <alignment horizontal="left" vertical="center" wrapText="1"/>
    </xf>
    <xf numFmtId="0" fontId="41" fillId="0" borderId="138" xfId="0" applyFont="1" applyBorder="1" applyAlignment="1">
      <alignment horizontal="left" vertical="center" wrapText="1"/>
    </xf>
    <xf numFmtId="0" fontId="41" fillId="0" borderId="157" xfId="0" applyFont="1" applyBorder="1" applyAlignment="1">
      <alignment horizontal="left" vertical="center" wrapText="1"/>
    </xf>
    <xf numFmtId="0" fontId="41" fillId="0" borderId="17" xfId="0" applyFont="1" applyBorder="1" applyAlignment="1">
      <alignment horizontal="left" vertical="center" wrapText="1"/>
    </xf>
    <xf numFmtId="182" fontId="47" fillId="29" borderId="84" xfId="34" applyNumberFormat="1" applyFont="1" applyFill="1" applyBorder="1" applyAlignment="1" applyProtection="1">
      <alignment horizontal="right" vertical="center" shrinkToFit="1"/>
      <protection locked="0"/>
    </xf>
    <xf numFmtId="182" fontId="47" fillId="29" borderId="85" xfId="34" applyNumberFormat="1" applyFont="1" applyFill="1" applyBorder="1" applyAlignment="1" applyProtection="1">
      <alignment horizontal="right" vertical="center" shrinkToFit="1"/>
      <protection locked="0"/>
    </xf>
    <xf numFmtId="182" fontId="47" fillId="29" borderId="86" xfId="34" applyNumberFormat="1" applyFont="1" applyFill="1" applyBorder="1" applyAlignment="1" applyProtection="1">
      <alignment horizontal="right" vertical="center" shrinkToFit="1"/>
      <protection locked="0"/>
    </xf>
    <xf numFmtId="38" fontId="46" fillId="24" borderId="21" xfId="34" applyFont="1" applyFill="1" applyBorder="1" applyAlignment="1" applyProtection="1">
      <alignment horizontal="right" vertical="center" shrinkToFit="1"/>
    </xf>
    <xf numFmtId="0" fontId="43" fillId="24" borderId="0" xfId="0" applyFont="1" applyFill="1" applyAlignment="1">
      <alignment horizontal="left" vertical="top" wrapText="1"/>
    </xf>
    <xf numFmtId="0" fontId="45" fillId="0" borderId="0" xfId="0" applyFont="1" applyAlignment="1">
      <alignment horizontal="left" vertical="top" wrapText="1"/>
    </xf>
    <xf numFmtId="176" fontId="46" fillId="24" borderId="14" xfId="0" applyNumberFormat="1" applyFont="1" applyFill="1" applyBorder="1" applyAlignment="1">
      <alignment vertical="center" shrinkToFit="1"/>
    </xf>
    <xf numFmtId="176" fontId="46" fillId="24" borderId="134" xfId="0" applyNumberFormat="1" applyFont="1" applyFill="1" applyBorder="1" applyAlignment="1">
      <alignment vertical="center" shrinkToFit="1"/>
    </xf>
    <xf numFmtId="0" fontId="42" fillId="24" borderId="22" xfId="0" applyFont="1" applyFill="1" applyBorder="1" applyAlignment="1">
      <alignment horizontal="left" vertical="center" wrapText="1"/>
    </xf>
    <xf numFmtId="0" fontId="42" fillId="24" borderId="25" xfId="0" applyFont="1" applyFill="1" applyBorder="1" applyAlignment="1">
      <alignment horizontal="left" vertical="center" wrapText="1"/>
    </xf>
    <xf numFmtId="0" fontId="42" fillId="24" borderId="26" xfId="0" applyFont="1" applyFill="1" applyBorder="1" applyAlignment="1">
      <alignment horizontal="left" vertical="center" wrapText="1"/>
    </xf>
    <xf numFmtId="0" fontId="45" fillId="24" borderId="0" xfId="0" applyFont="1" applyFill="1" applyAlignment="1">
      <alignment horizontal="left" vertical="center"/>
    </xf>
    <xf numFmtId="0" fontId="39" fillId="24" borderId="22" xfId="0" applyFont="1" applyFill="1" applyBorder="1" applyAlignment="1">
      <alignment horizontal="center" vertical="center"/>
    </xf>
    <xf numFmtId="0" fontId="39" fillId="24" borderId="25" xfId="0" applyFont="1" applyFill="1" applyBorder="1" applyAlignment="1">
      <alignment horizontal="center" vertical="center"/>
    </xf>
    <xf numFmtId="0" fontId="46" fillId="0" borderId="10" xfId="0" applyFont="1" applyBorder="1" applyAlignment="1">
      <alignment horizontal="center" vertical="center"/>
    </xf>
    <xf numFmtId="0" fontId="46" fillId="0" borderId="11" xfId="0" applyFont="1" applyBorder="1" applyAlignment="1">
      <alignment horizontal="center" vertical="center"/>
    </xf>
    <xf numFmtId="0" fontId="46" fillId="0" borderId="12" xfId="0" applyFont="1" applyBorder="1" applyAlignment="1">
      <alignment horizontal="left" vertical="center" shrinkToFit="1"/>
    </xf>
    <xf numFmtId="0" fontId="46" fillId="0" borderId="29" xfId="0" applyFont="1" applyBorder="1" applyAlignment="1">
      <alignment horizontal="left" vertical="center" shrinkToFit="1"/>
    </xf>
    <xf numFmtId="0" fontId="46" fillId="0" borderId="11" xfId="0" applyFont="1" applyBorder="1" applyAlignment="1">
      <alignment horizontal="left" vertical="center" shrinkToFit="1"/>
    </xf>
    <xf numFmtId="0" fontId="46" fillId="0" borderId="12" xfId="0" applyFont="1" applyBorder="1" applyAlignment="1">
      <alignment horizontal="center" vertical="center"/>
    </xf>
    <xf numFmtId="0" fontId="46" fillId="0" borderId="29" xfId="0" applyFont="1" applyBorder="1" applyAlignment="1">
      <alignment horizontal="center" vertical="center"/>
    </xf>
    <xf numFmtId="0" fontId="46" fillId="0" borderId="14" xfId="0" applyFont="1" applyBorder="1" applyAlignment="1">
      <alignment horizontal="center" vertical="center" wrapText="1"/>
    </xf>
    <xf numFmtId="0" fontId="46" fillId="0" borderId="134" xfId="0" applyFont="1" applyBorder="1" applyAlignment="1">
      <alignment horizontal="center" vertical="center" wrapText="1"/>
    </xf>
    <xf numFmtId="0" fontId="46" fillId="0" borderId="154"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0" xfId="0" applyFont="1" applyAlignment="1">
      <alignment horizontal="center" vertical="center" wrapText="1"/>
    </xf>
    <xf numFmtId="0" fontId="46" fillId="0" borderId="15" xfId="0" applyFont="1" applyBorder="1" applyAlignment="1">
      <alignment horizontal="center" vertical="center" wrapText="1"/>
    </xf>
    <xf numFmtId="0" fontId="46" fillId="0" borderId="10" xfId="0" applyFont="1" applyBorder="1" applyAlignment="1">
      <alignment horizontal="left" vertical="center"/>
    </xf>
    <xf numFmtId="0" fontId="46" fillId="0" borderId="16" xfId="0" applyFont="1" applyBorder="1" applyAlignment="1">
      <alignment horizontal="left" vertical="center"/>
    </xf>
    <xf numFmtId="0" fontId="46" fillId="0" borderId="17" xfId="0" applyFont="1" applyBorder="1" applyAlignment="1">
      <alignment horizontal="left" vertical="center"/>
    </xf>
    <xf numFmtId="0" fontId="46" fillId="0" borderId="18" xfId="0" applyFont="1" applyBorder="1" applyAlignment="1">
      <alignment horizontal="left" vertical="center"/>
    </xf>
    <xf numFmtId="0" fontId="46" fillId="0" borderId="49" xfId="0" applyFont="1" applyBorder="1" applyAlignment="1">
      <alignment horizontal="center" vertical="center" wrapText="1"/>
    </xf>
    <xf numFmtId="0" fontId="46" fillId="0" borderId="38" xfId="0" applyFont="1" applyBorder="1" applyAlignment="1">
      <alignment horizontal="center" vertical="center" wrapText="1"/>
    </xf>
    <xf numFmtId="0" fontId="46" fillId="0" borderId="39" xfId="0" applyFont="1" applyBorder="1" applyAlignment="1">
      <alignment horizontal="center" vertical="center" wrapText="1"/>
    </xf>
    <xf numFmtId="0" fontId="46" fillId="0" borderId="49" xfId="0" applyFont="1" applyBorder="1" applyAlignment="1">
      <alignment horizontal="left" vertical="center"/>
    </xf>
    <xf numFmtId="0" fontId="46" fillId="0" borderId="38" xfId="0" applyFont="1" applyBorder="1" applyAlignment="1">
      <alignment horizontal="left" vertical="center"/>
    </xf>
    <xf numFmtId="0" fontId="46" fillId="0" borderId="39" xfId="0" applyFont="1" applyBorder="1" applyAlignment="1">
      <alignment horizontal="left" vertical="center"/>
    </xf>
    <xf numFmtId="0" fontId="46" fillId="0" borderId="13" xfId="0" applyFont="1" applyBorder="1" applyAlignment="1">
      <alignment horizontal="center" vertical="center"/>
    </xf>
    <xf numFmtId="0" fontId="39" fillId="24" borderId="26" xfId="0" applyFont="1" applyFill="1" applyBorder="1" applyAlignment="1">
      <alignment horizontal="center" vertical="center"/>
    </xf>
    <xf numFmtId="0" fontId="44" fillId="24" borderId="0" xfId="0" applyFont="1" applyFill="1" applyAlignment="1">
      <alignment horizontal="center" vertical="center"/>
    </xf>
    <xf numFmtId="0" fontId="46" fillId="0" borderId="49" xfId="0" applyFont="1" applyBorder="1" applyAlignment="1">
      <alignment horizontal="center" vertical="center"/>
    </xf>
    <xf numFmtId="0" fontId="46" fillId="0" borderId="38" xfId="0" applyFont="1" applyBorder="1" applyAlignment="1">
      <alignment horizontal="center" vertical="center"/>
    </xf>
    <xf numFmtId="0" fontId="46" fillId="0" borderId="39"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46" fillId="0" borderId="75" xfId="0" applyFont="1" applyBorder="1" applyAlignment="1">
      <alignment horizontal="left" vertical="center" wrapText="1"/>
    </xf>
    <xf numFmtId="0" fontId="46" fillId="0" borderId="71" xfId="0" applyFont="1" applyBorder="1" applyAlignment="1">
      <alignment horizontal="left" vertical="center"/>
    </xf>
    <xf numFmtId="0" fontId="46" fillId="0" borderId="72" xfId="0" applyFont="1" applyBorder="1" applyAlignment="1">
      <alignment horizontal="left" vertical="center"/>
    </xf>
    <xf numFmtId="0" fontId="46" fillId="0" borderId="75" xfId="0" applyFont="1" applyBorder="1" applyAlignment="1">
      <alignment horizontal="left" vertical="center"/>
    </xf>
    <xf numFmtId="0" fontId="111" fillId="24" borderId="0" xfId="0" applyFont="1" applyFill="1" applyAlignment="1">
      <alignment horizontal="left" vertical="center" wrapText="1"/>
    </xf>
    <xf numFmtId="0" fontId="95" fillId="0" borderId="118" xfId="0" applyFont="1" applyBorder="1" applyAlignment="1">
      <alignment horizontal="center" vertical="center"/>
    </xf>
    <xf numFmtId="0" fontId="95" fillId="0" borderId="121" xfId="0" applyFont="1" applyBorder="1" applyAlignment="1">
      <alignment horizontal="center" vertical="center"/>
    </xf>
    <xf numFmtId="0" fontId="95" fillId="0" borderId="102" xfId="0" applyFont="1" applyBorder="1" applyAlignment="1">
      <alignment horizontal="center" vertical="center"/>
    </xf>
    <xf numFmtId="0" fontId="29" fillId="24" borderId="0" xfId="0" applyFont="1" applyFill="1" applyAlignment="1">
      <alignment horizontal="left" vertical="top" wrapText="1"/>
    </xf>
    <xf numFmtId="49" fontId="39" fillId="24" borderId="0" xfId="0" applyNumberFormat="1" applyFont="1" applyFill="1" applyAlignment="1">
      <alignment vertical="center"/>
    </xf>
    <xf numFmtId="0" fontId="45" fillId="24" borderId="0" xfId="0" applyFont="1" applyFill="1" applyAlignment="1">
      <alignment horizontal="left" vertical="top" wrapText="1"/>
    </xf>
    <xf numFmtId="38" fontId="47" fillId="0" borderId="14" xfId="34" applyFont="1" applyFill="1" applyBorder="1" applyAlignment="1" applyProtection="1">
      <alignment vertical="center" shrinkToFit="1"/>
    </xf>
    <xf numFmtId="38" fontId="47" fillId="0" borderId="134" xfId="34" applyFont="1" applyFill="1" applyBorder="1" applyAlignment="1" applyProtection="1">
      <alignment vertical="center" shrinkToFit="1"/>
    </xf>
    <xf numFmtId="38" fontId="47" fillId="0" borderId="113" xfId="34" applyFont="1" applyFill="1" applyBorder="1" applyAlignment="1" applyProtection="1">
      <alignment vertical="center" shrinkToFit="1"/>
    </xf>
    <xf numFmtId="0" fontId="97" fillId="0" borderId="99" xfId="0" applyFont="1" applyBorder="1" applyAlignment="1">
      <alignment horizontal="center" vertical="center"/>
    </xf>
    <xf numFmtId="0" fontId="98" fillId="0" borderId="119" xfId="0" applyFont="1" applyBorder="1" applyAlignment="1">
      <alignment horizontal="center" vertical="center"/>
    </xf>
    <xf numFmtId="0" fontId="98" fillId="0" borderId="142" xfId="0" applyFont="1" applyBorder="1" applyAlignment="1">
      <alignment horizontal="center" vertical="center"/>
    </xf>
    <xf numFmtId="0" fontId="98" fillId="0" borderId="137" xfId="0" applyFont="1" applyBorder="1" applyAlignment="1">
      <alignment horizontal="center" vertical="center"/>
    </xf>
    <xf numFmtId="49" fontId="97" fillId="0" borderId="99" xfId="0" applyNumberFormat="1" applyFont="1" applyBorder="1" applyAlignment="1">
      <alignment horizontal="center" vertical="center" wrapText="1"/>
    </xf>
    <xf numFmtId="0" fontId="41" fillId="29" borderId="85" xfId="0" applyFont="1" applyFill="1" applyBorder="1" applyAlignment="1" applyProtection="1">
      <alignment horizontal="left" vertical="center" shrinkToFit="1"/>
      <protection locked="0"/>
    </xf>
    <xf numFmtId="0" fontId="41" fillId="24" borderId="12" xfId="0" applyFont="1" applyFill="1" applyBorder="1" applyAlignment="1">
      <alignment horizontal="left" vertical="center" wrapText="1"/>
    </xf>
    <xf numFmtId="0" fontId="41" fillId="24" borderId="29" xfId="0" applyFont="1" applyFill="1" applyBorder="1" applyAlignment="1">
      <alignment horizontal="left" vertical="center" wrapText="1"/>
    </xf>
    <xf numFmtId="0" fontId="41" fillId="24" borderId="11" xfId="0" applyFont="1" applyFill="1" applyBorder="1" applyAlignment="1">
      <alignment horizontal="left" vertical="center" wrapText="1"/>
    </xf>
    <xf numFmtId="0" fontId="45" fillId="0" borderId="0" xfId="0" applyFont="1" applyAlignment="1">
      <alignment horizontal="left" vertical="center"/>
    </xf>
    <xf numFmtId="0" fontId="43" fillId="24" borderId="72" xfId="0" applyFont="1" applyFill="1" applyBorder="1" applyAlignment="1">
      <alignment vertical="center" wrapText="1"/>
    </xf>
    <xf numFmtId="0" fontId="41" fillId="0" borderId="12" xfId="0" applyFont="1" applyBorder="1" applyAlignment="1">
      <alignment horizontal="left" vertical="center" wrapText="1"/>
    </xf>
    <xf numFmtId="0" fontId="41" fillId="0" borderId="29" xfId="0" applyFont="1" applyBorder="1" applyAlignment="1">
      <alignment horizontal="left" vertical="center" wrapText="1"/>
    </xf>
    <xf numFmtId="49" fontId="41" fillId="0" borderId="10" xfId="0" applyNumberFormat="1" applyFont="1" applyBorder="1" applyAlignment="1">
      <alignment horizontal="left" vertical="center" wrapText="1"/>
    </xf>
    <xf numFmtId="49" fontId="41" fillId="0" borderId="12" xfId="0" applyNumberFormat="1" applyFont="1" applyBorder="1" applyAlignment="1">
      <alignment horizontal="left" vertical="center" wrapText="1"/>
    </xf>
    <xf numFmtId="0" fontId="51" fillId="0" borderId="93" xfId="0" applyFont="1" applyBorder="1" applyAlignment="1">
      <alignment horizontal="left" vertical="center"/>
    </xf>
    <xf numFmtId="0" fontId="51" fillId="0" borderId="92" xfId="0" applyFont="1" applyBorder="1" applyAlignment="1">
      <alignment horizontal="left" vertical="center"/>
    </xf>
    <xf numFmtId="0" fontId="29" fillId="0" borderId="94" xfId="0" quotePrefix="1" applyFont="1" applyBorder="1" applyAlignment="1">
      <alignment horizontal="center" vertical="center"/>
    </xf>
    <xf numFmtId="0" fontId="29" fillId="0" borderId="74" xfId="0" quotePrefix="1" applyFont="1" applyBorder="1" applyAlignment="1">
      <alignment horizontal="center" vertical="center"/>
    </xf>
    <xf numFmtId="0" fontId="51" fillId="0" borderId="91" xfId="0" applyFont="1" applyBorder="1" applyAlignment="1">
      <alignment horizontal="center" vertical="center"/>
    </xf>
    <xf numFmtId="0" fontId="51" fillId="0" borderId="91" xfId="0" applyFont="1" applyBorder="1" applyAlignment="1">
      <alignment horizontal="left" vertical="center"/>
    </xf>
    <xf numFmtId="0" fontId="51" fillId="0" borderId="90" xfId="0" applyFont="1" applyBorder="1" applyAlignment="1">
      <alignment horizontal="left" vertical="center"/>
    </xf>
    <xf numFmtId="0" fontId="51" fillId="0" borderId="97" xfId="0" applyFont="1" applyBorder="1" applyAlignment="1">
      <alignment horizontal="center" vertical="center"/>
    </xf>
    <xf numFmtId="0" fontId="51" fillId="0" borderId="96" xfId="0" applyFont="1" applyBorder="1" applyAlignment="1">
      <alignment horizontal="center" vertical="center"/>
    </xf>
    <xf numFmtId="0" fontId="51" fillId="0" borderId="95" xfId="0" applyFont="1" applyBorder="1" applyAlignment="1">
      <alignment horizontal="center" vertical="center"/>
    </xf>
    <xf numFmtId="0" fontId="41" fillId="24" borderId="44" xfId="0" applyFont="1" applyFill="1" applyBorder="1" applyAlignment="1">
      <alignment horizontal="left" vertical="center"/>
    </xf>
    <xf numFmtId="0" fontId="41" fillId="24" borderId="10" xfId="0" applyFont="1" applyFill="1" applyBorder="1" applyAlignment="1">
      <alignment horizontal="left" vertical="center"/>
    </xf>
    <xf numFmtId="0" fontId="41" fillId="0" borderId="11" xfId="0" applyFont="1" applyBorder="1" applyAlignment="1">
      <alignment horizontal="left" vertical="center"/>
    </xf>
    <xf numFmtId="0" fontId="41" fillId="0" borderId="10" xfId="0" applyFont="1" applyBorder="1" applyAlignment="1">
      <alignment horizontal="left" vertical="center"/>
    </xf>
    <xf numFmtId="0" fontId="57" fillId="24" borderId="0" xfId="0" applyFont="1" applyFill="1" applyAlignment="1">
      <alignment horizontal="left" vertical="center" shrinkToFit="1"/>
    </xf>
    <xf numFmtId="0" fontId="51" fillId="0" borderId="12" xfId="0" applyFont="1" applyBorder="1" applyAlignment="1">
      <alignment horizontal="left" vertical="center"/>
    </xf>
    <xf numFmtId="0" fontId="51" fillId="0" borderId="29" xfId="0" applyFont="1" applyBorder="1" applyAlignment="1">
      <alignment horizontal="left" vertical="center"/>
    </xf>
    <xf numFmtId="0" fontId="51" fillId="0" borderId="11" xfId="0" applyFont="1" applyBorder="1" applyAlignment="1">
      <alignment horizontal="left" vertical="center"/>
    </xf>
    <xf numFmtId="0" fontId="49" fillId="24" borderId="0" xfId="0" applyFont="1" applyFill="1" applyAlignment="1">
      <alignment horizontal="center" vertical="center" shrinkToFit="1"/>
    </xf>
    <xf numFmtId="0" fontId="57" fillId="24" borderId="0" xfId="0" applyFont="1" applyFill="1" applyAlignment="1">
      <alignment horizontal="center" vertical="center" wrapText="1"/>
    </xf>
    <xf numFmtId="0" fontId="41" fillId="24" borderId="44" xfId="0" applyFont="1" applyFill="1" applyBorder="1" applyAlignment="1">
      <alignment horizontal="left" vertical="center" wrapText="1"/>
    </xf>
    <xf numFmtId="0" fontId="41" fillId="24" borderId="10" xfId="0" applyFont="1" applyFill="1" applyBorder="1" applyAlignment="1">
      <alignment horizontal="left" vertical="center" wrapText="1"/>
    </xf>
    <xf numFmtId="0" fontId="41" fillId="0" borderId="11" xfId="0" applyFont="1" applyBorder="1" applyAlignment="1">
      <alignment horizontal="center" vertical="center"/>
    </xf>
    <xf numFmtId="0" fontId="41" fillId="0" borderId="10" xfId="0" applyFont="1" applyBorder="1" applyAlignment="1">
      <alignment horizontal="center" vertical="center"/>
    </xf>
    <xf numFmtId="0" fontId="41" fillId="0" borderId="0" xfId="0" applyFont="1" applyAlignment="1">
      <alignment horizontal="left" vertical="center" wrapText="1"/>
    </xf>
    <xf numFmtId="0" fontId="43" fillId="24" borderId="139" xfId="0" applyFont="1" applyFill="1" applyBorder="1" applyAlignment="1">
      <alignment horizontal="left" vertical="center" wrapText="1"/>
    </xf>
    <xf numFmtId="0" fontId="41" fillId="29" borderId="100" xfId="0" applyFont="1" applyFill="1" applyBorder="1" applyAlignment="1" applyProtection="1">
      <alignment horizontal="center" vertical="center" wrapText="1"/>
      <protection locked="0"/>
    </xf>
    <xf numFmtId="0" fontId="41" fillId="29" borderId="158" xfId="0" applyFont="1" applyFill="1" applyBorder="1" applyAlignment="1" applyProtection="1">
      <alignment horizontal="center" vertical="center" wrapText="1"/>
      <protection locked="0"/>
    </xf>
    <xf numFmtId="0" fontId="41" fillId="28" borderId="14" xfId="0" applyFont="1" applyFill="1" applyBorder="1" applyAlignment="1">
      <alignment horizontal="center" vertical="center"/>
    </xf>
    <xf numFmtId="0" fontId="41" fillId="28" borderId="134" xfId="0" applyFont="1" applyFill="1" applyBorder="1" applyAlignment="1">
      <alignment horizontal="center" vertical="center"/>
    </xf>
    <xf numFmtId="0" fontId="41" fillId="28" borderId="154" xfId="0" applyFont="1" applyFill="1" applyBorder="1" applyAlignment="1">
      <alignment horizontal="center" vertical="center"/>
    </xf>
    <xf numFmtId="0" fontId="41" fillId="28" borderId="14" xfId="0" applyFont="1" applyFill="1" applyBorder="1" applyAlignment="1">
      <alignment horizontal="center" vertical="center" wrapText="1"/>
    </xf>
    <xf numFmtId="0" fontId="41" fillId="28" borderId="134" xfId="0" applyFont="1" applyFill="1" applyBorder="1" applyAlignment="1">
      <alignment horizontal="center" vertical="center" wrapText="1"/>
    </xf>
    <xf numFmtId="0" fontId="41" fillId="28" borderId="31" xfId="0" applyFont="1" applyFill="1" applyBorder="1" applyAlignment="1">
      <alignment horizontal="center" vertical="center" wrapText="1"/>
    </xf>
    <xf numFmtId="0" fontId="41" fillId="0" borderId="42" xfId="0" applyFont="1" applyBorder="1" applyAlignment="1">
      <alignment horizontal="left" vertical="center" wrapText="1"/>
    </xf>
    <xf numFmtId="0" fontId="51" fillId="24" borderId="44" xfId="0" applyFont="1" applyFill="1" applyBorder="1" applyAlignment="1">
      <alignment horizontal="left" vertical="center" wrapText="1"/>
    </xf>
    <xf numFmtId="0" fontId="51" fillId="24" borderId="10" xfId="0" applyFont="1" applyFill="1" applyBorder="1" applyAlignment="1">
      <alignment horizontal="left" vertical="center" wrapText="1"/>
    </xf>
    <xf numFmtId="0" fontId="43" fillId="24" borderId="162" xfId="0" applyFont="1" applyFill="1" applyBorder="1" applyAlignment="1">
      <alignment horizontal="left" vertical="center" wrapText="1"/>
    </xf>
    <xf numFmtId="0" fontId="97" fillId="0" borderId="99" xfId="0" applyFont="1" applyBorder="1" applyAlignment="1">
      <alignment horizontal="center" vertical="center" wrapText="1"/>
    </xf>
    <xf numFmtId="0" fontId="42" fillId="24" borderId="88" xfId="0" applyFont="1" applyFill="1" applyBorder="1" applyAlignment="1">
      <alignment horizontal="left" vertical="center" wrapText="1"/>
    </xf>
    <xf numFmtId="0" fontId="42" fillId="24" borderId="80" xfId="0" applyFont="1" applyFill="1" applyBorder="1" applyAlignment="1">
      <alignment vertical="center" wrapText="1"/>
    </xf>
    <xf numFmtId="0" fontId="42" fillId="24" borderId="32" xfId="0" applyFont="1" applyFill="1" applyBorder="1" applyAlignment="1">
      <alignment vertical="center" wrapText="1"/>
    </xf>
    <xf numFmtId="0" fontId="42" fillId="24" borderId="83" xfId="0" applyFont="1" applyFill="1" applyBorder="1" applyAlignment="1">
      <alignment vertical="center" wrapText="1"/>
    </xf>
    <xf numFmtId="0" fontId="42" fillId="24" borderId="84" xfId="0" applyFont="1" applyFill="1" applyBorder="1" applyAlignment="1">
      <alignment vertical="center" wrapText="1"/>
    </xf>
    <xf numFmtId="0" fontId="42" fillId="24" borderId="85" xfId="0" applyFont="1" applyFill="1" applyBorder="1" applyAlignment="1">
      <alignment vertical="center" wrapText="1"/>
    </xf>
    <xf numFmtId="0" fontId="42" fillId="24" borderId="86" xfId="0" applyFont="1" applyFill="1" applyBorder="1" applyAlignment="1">
      <alignment vertical="center" wrapText="1"/>
    </xf>
    <xf numFmtId="0" fontId="96" fillId="0" borderId="99" xfId="0" applyFont="1" applyBorder="1" applyAlignment="1">
      <alignment horizontal="center" vertical="center" wrapText="1"/>
    </xf>
    <xf numFmtId="0" fontId="41" fillId="29" borderId="159" xfId="0" applyFont="1" applyFill="1" applyBorder="1" applyAlignment="1" applyProtection="1">
      <alignment horizontal="center" vertical="center" wrapText="1"/>
      <protection locked="0"/>
    </xf>
    <xf numFmtId="0" fontId="41" fillId="29" borderId="160" xfId="0" applyFont="1" applyFill="1" applyBorder="1" applyAlignment="1" applyProtection="1">
      <alignment horizontal="center" vertical="center" wrapText="1"/>
      <protection locked="0"/>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41" fillId="24" borderId="163" xfId="0" applyFont="1" applyFill="1" applyBorder="1" applyAlignment="1">
      <alignment horizontal="left" vertical="center" wrapText="1"/>
    </xf>
    <xf numFmtId="0" fontId="43" fillId="24" borderId="164" xfId="0" applyFont="1" applyFill="1" applyBorder="1" applyAlignment="1">
      <alignment horizontal="left" vertical="center" wrapText="1"/>
    </xf>
    <xf numFmtId="2" fontId="46" fillId="24" borderId="22" xfId="0" applyNumberFormat="1" applyFont="1" applyFill="1" applyBorder="1" applyAlignment="1">
      <alignment horizontal="center" vertical="center" shrinkToFit="1"/>
    </xf>
    <xf numFmtId="2" fontId="46" fillId="24" borderId="25" xfId="0" applyNumberFormat="1" applyFont="1" applyFill="1" applyBorder="1" applyAlignment="1">
      <alignment horizontal="center" vertical="center" shrinkToFit="1"/>
    </xf>
    <xf numFmtId="2" fontId="46" fillId="24" borderId="26" xfId="0" applyNumberFormat="1" applyFont="1" applyFill="1" applyBorder="1" applyAlignment="1">
      <alignment horizontal="center" vertical="center" shrinkToFit="1"/>
    </xf>
    <xf numFmtId="177" fontId="44" fillId="24" borderId="48" xfId="0" applyNumberFormat="1" applyFont="1" applyFill="1" applyBorder="1" applyAlignment="1">
      <alignment horizontal="center" vertical="center"/>
    </xf>
    <xf numFmtId="177" fontId="44" fillId="24" borderId="76" xfId="0" applyNumberFormat="1" applyFont="1" applyFill="1" applyBorder="1" applyAlignment="1">
      <alignment horizontal="center" vertical="center"/>
    </xf>
    <xf numFmtId="177" fontId="40" fillId="30" borderId="64" xfId="0" applyNumberFormat="1" applyFont="1" applyFill="1" applyBorder="1" applyAlignment="1" applyProtection="1">
      <alignment horizontal="center" vertical="center" shrinkToFit="1"/>
      <protection locked="0"/>
    </xf>
    <xf numFmtId="177" fontId="40" fillId="30" borderId="48" xfId="0" applyNumberFormat="1" applyFont="1" applyFill="1" applyBorder="1" applyAlignment="1" applyProtection="1">
      <alignment horizontal="center" vertical="center" shrinkToFit="1"/>
      <protection locked="0"/>
    </xf>
    <xf numFmtId="177" fontId="40" fillId="30" borderId="76" xfId="0" applyNumberFormat="1" applyFont="1" applyFill="1" applyBorder="1" applyAlignment="1" applyProtection="1">
      <alignment horizontal="center" vertical="center" shrinkToFit="1"/>
      <protection locked="0"/>
    </xf>
    <xf numFmtId="177" fontId="40" fillId="0" borderId="64" xfId="0" applyNumberFormat="1" applyFont="1" applyBorder="1" applyAlignment="1" applyProtection="1">
      <alignment horizontal="center" vertical="center" shrinkToFit="1"/>
      <protection locked="0"/>
    </xf>
    <xf numFmtId="177" fontId="40" fillId="0" borderId="48" xfId="0" applyNumberFormat="1" applyFont="1" applyBorder="1" applyAlignment="1" applyProtection="1">
      <alignment horizontal="center" vertical="center" shrinkToFit="1"/>
      <protection locked="0"/>
    </xf>
    <xf numFmtId="177" fontId="40" fillId="0" borderId="76" xfId="0" applyNumberFormat="1" applyFont="1" applyBorder="1" applyAlignment="1" applyProtection="1">
      <alignment horizontal="center" vertical="center" shrinkToFit="1"/>
      <protection locked="0"/>
    </xf>
    <xf numFmtId="177" fontId="44" fillId="0" borderId="64" xfId="0" applyNumberFormat="1" applyFont="1" applyBorder="1" applyAlignment="1" applyProtection="1">
      <alignment horizontal="center" vertical="center" shrinkToFit="1"/>
      <protection locked="0"/>
    </xf>
    <xf numFmtId="177" fontId="44" fillId="0" borderId="48" xfId="0" applyNumberFormat="1" applyFont="1" applyBorder="1" applyAlignment="1" applyProtection="1">
      <alignment horizontal="center" vertical="center" shrinkToFit="1"/>
      <protection locked="0"/>
    </xf>
    <xf numFmtId="177" fontId="44" fillId="0" borderId="76" xfId="0" applyNumberFormat="1" applyFont="1" applyBorder="1" applyAlignment="1" applyProtection="1">
      <alignment horizontal="center" vertical="center" shrinkToFit="1"/>
      <protection locked="0"/>
    </xf>
    <xf numFmtId="177" fontId="40" fillId="0" borderId="116" xfId="0" applyNumberFormat="1" applyFont="1" applyBorder="1" applyAlignment="1" applyProtection="1">
      <alignment horizontal="center" vertical="center" wrapText="1" shrinkToFit="1"/>
      <protection locked="0"/>
    </xf>
    <xf numFmtId="177" fontId="40" fillId="0" borderId="108" xfId="0" applyNumberFormat="1" applyFont="1" applyBorder="1" applyAlignment="1" applyProtection="1">
      <alignment horizontal="center" vertical="center" wrapText="1" shrinkToFit="1"/>
      <protection locked="0"/>
    </xf>
    <xf numFmtId="177" fontId="40" fillId="0" borderId="77" xfId="0" applyNumberFormat="1" applyFont="1" applyBorder="1" applyAlignment="1" applyProtection="1">
      <alignment horizontal="center" vertical="center" wrapText="1" shrinkToFit="1"/>
      <protection locked="0"/>
    </xf>
    <xf numFmtId="0" fontId="95" fillId="0" borderId="118" xfId="0" applyFont="1" applyBorder="1" applyAlignment="1">
      <alignment horizontal="center" vertical="center" wrapText="1"/>
    </xf>
    <xf numFmtId="0" fontId="95" fillId="0" borderId="121" xfId="0" applyFont="1" applyBorder="1" applyAlignment="1">
      <alignment horizontal="center" vertical="center" wrapText="1"/>
    </xf>
    <xf numFmtId="0" fontId="95" fillId="0" borderId="102" xfId="0" applyFont="1" applyBorder="1" applyAlignment="1">
      <alignment horizontal="center" vertical="center" wrapText="1"/>
    </xf>
    <xf numFmtId="0" fontId="95" fillId="0" borderId="137" xfId="0" applyFont="1" applyBorder="1" applyAlignment="1">
      <alignment horizontal="center" vertical="center"/>
    </xf>
    <xf numFmtId="0" fontId="95" fillId="0" borderId="99" xfId="0" applyFont="1" applyBorder="1" applyAlignment="1">
      <alignment horizontal="center" vertical="center" wrapText="1"/>
    </xf>
    <xf numFmtId="0" fontId="0" fillId="0" borderId="87" xfId="0" applyBorder="1" applyAlignment="1">
      <alignment horizontal="left" vertical="center" wrapText="1" shrinkToFit="1"/>
    </xf>
    <xf numFmtId="0" fontId="0" fillId="0" borderId="66" xfId="0" applyBorder="1" applyAlignment="1">
      <alignment horizontal="left" vertical="center" wrapText="1" shrinkToFit="1"/>
    </xf>
    <xf numFmtId="0" fontId="72" fillId="30" borderId="64" xfId="0" applyFont="1" applyFill="1" applyBorder="1" applyAlignment="1" applyProtection="1">
      <alignment horizontal="center" vertical="center" shrinkToFit="1"/>
      <protection locked="0"/>
    </xf>
    <xf numFmtId="0" fontId="72" fillId="30" borderId="48" xfId="0" applyFont="1" applyFill="1" applyBorder="1" applyAlignment="1" applyProtection="1">
      <alignment horizontal="center" vertical="center" shrinkToFit="1"/>
      <protection locked="0"/>
    </xf>
    <xf numFmtId="0" fontId="72" fillId="30" borderId="76" xfId="0" applyFont="1" applyFill="1" applyBorder="1" applyAlignment="1" applyProtection="1">
      <alignment horizontal="center" vertical="center" shrinkToFit="1"/>
      <protection locked="0"/>
    </xf>
    <xf numFmtId="178" fontId="44" fillId="24" borderId="64" xfId="28" applyNumberFormat="1" applyFont="1" applyFill="1" applyBorder="1" applyAlignment="1" applyProtection="1">
      <alignment horizontal="center" vertical="center" shrinkToFit="1"/>
    </xf>
    <xf numFmtId="178" fontId="44" fillId="24" borderId="48" xfId="28" applyNumberFormat="1" applyFont="1" applyFill="1" applyBorder="1" applyAlignment="1" applyProtection="1">
      <alignment horizontal="center" vertical="center" shrinkToFit="1"/>
    </xf>
    <xf numFmtId="178" fontId="44" fillId="24" borderId="76" xfId="28" applyNumberFormat="1" applyFont="1" applyFill="1" applyBorder="1" applyAlignment="1" applyProtection="1">
      <alignment horizontal="center" vertical="center" shrinkToFit="1"/>
    </xf>
    <xf numFmtId="0" fontId="40" fillId="24" borderId="69" xfId="0" applyFont="1" applyFill="1" applyBorder="1" applyAlignment="1">
      <alignment horizontal="center" vertical="center"/>
    </xf>
    <xf numFmtId="0" fontId="40" fillId="24" borderId="27" xfId="0" applyFont="1" applyFill="1" applyBorder="1" applyAlignment="1">
      <alignment horizontal="center" vertical="center"/>
    </xf>
    <xf numFmtId="0" fontId="40" fillId="24" borderId="68" xfId="0" applyFont="1" applyFill="1" applyBorder="1" applyAlignment="1">
      <alignment horizontal="center" vertical="center"/>
    </xf>
    <xf numFmtId="0" fontId="40" fillId="0" borderId="32" xfId="0" applyFont="1" applyBorder="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0" borderId="85" xfId="0" applyFont="1" applyBorder="1" applyAlignment="1" applyProtection="1">
      <alignment horizontal="center" vertical="center"/>
      <protection locked="0"/>
    </xf>
    <xf numFmtId="0" fontId="40" fillId="24" borderId="32" xfId="0" applyFont="1" applyFill="1" applyBorder="1" applyAlignment="1">
      <alignment horizontal="center" vertical="center"/>
    </xf>
    <xf numFmtId="0" fontId="40" fillId="24" borderId="0" xfId="0" applyFont="1" applyFill="1" applyAlignment="1">
      <alignment horizontal="center" vertical="center"/>
    </xf>
    <xf numFmtId="0" fontId="40" fillId="24" borderId="85" xfId="0" applyFont="1" applyFill="1" applyBorder="1" applyAlignment="1">
      <alignment horizontal="center" vertical="center"/>
    </xf>
    <xf numFmtId="0" fontId="40" fillId="24" borderId="70" xfId="0" applyFont="1" applyFill="1" applyBorder="1" applyAlignment="1">
      <alignment horizontal="center" vertical="center"/>
    </xf>
    <xf numFmtId="0" fontId="40" fillId="24" borderId="15" xfId="0" applyFont="1" applyFill="1" applyBorder="1" applyAlignment="1">
      <alignment horizontal="center" vertical="center"/>
    </xf>
    <xf numFmtId="0" fontId="40" fillId="24" borderId="67" xfId="0" applyFont="1" applyFill="1" applyBorder="1" applyAlignment="1">
      <alignment horizontal="center" vertical="center"/>
    </xf>
    <xf numFmtId="177" fontId="44" fillId="24" borderId="64" xfId="0" applyNumberFormat="1" applyFont="1" applyFill="1" applyBorder="1" applyAlignment="1">
      <alignment horizontal="center" vertical="center"/>
    </xf>
    <xf numFmtId="177" fontId="44" fillId="24" borderId="115" xfId="0" applyNumberFormat="1" applyFont="1" applyFill="1" applyBorder="1" applyAlignment="1">
      <alignment horizontal="center" vertical="center"/>
    </xf>
    <xf numFmtId="177" fontId="44" fillId="24" borderId="109" xfId="0" applyNumberFormat="1" applyFont="1" applyFill="1" applyBorder="1" applyAlignment="1">
      <alignment horizontal="center" vertical="center"/>
    </xf>
    <xf numFmtId="177" fontId="44" fillId="24" borderId="81" xfId="0" applyNumberFormat="1" applyFont="1" applyFill="1" applyBorder="1" applyAlignment="1">
      <alignment horizontal="center" vertical="center"/>
    </xf>
    <xf numFmtId="0" fontId="0" fillId="0" borderId="126" xfId="0" applyBorder="1" applyAlignment="1">
      <alignment horizontal="left" vertical="center" wrapText="1"/>
    </xf>
    <xf numFmtId="0" fontId="0" fillId="0" borderId="127" xfId="0" applyBorder="1" applyAlignment="1">
      <alignment horizontal="left" vertical="center" wrapText="1"/>
    </xf>
    <xf numFmtId="0" fontId="0" fillId="0" borderId="133" xfId="0" applyBorder="1" applyAlignment="1">
      <alignment horizontal="left" vertical="center" wrapText="1"/>
    </xf>
    <xf numFmtId="38" fontId="61" fillId="0" borderId="126" xfId="34" applyFont="1" applyBorder="1" applyAlignment="1" applyProtection="1">
      <alignment vertical="center" wrapText="1"/>
    </xf>
    <xf numFmtId="38" fontId="61" fillId="0" borderId="127" xfId="34" applyFont="1" applyBorder="1" applyAlignment="1" applyProtection="1">
      <alignment vertical="center" wrapText="1"/>
    </xf>
    <xf numFmtId="38" fontId="61" fillId="0" borderId="133" xfId="34" applyFont="1" applyBorder="1" applyAlignment="1" applyProtection="1">
      <alignment vertical="center" wrapText="1"/>
    </xf>
    <xf numFmtId="2" fontId="61" fillId="0" borderId="147" xfId="0" applyNumberFormat="1" applyFont="1" applyBorder="1" applyAlignment="1">
      <alignment horizontal="right" vertical="center" wrapText="1"/>
    </xf>
    <xf numFmtId="2" fontId="61" fillId="0" borderId="148" xfId="0" applyNumberFormat="1" applyFont="1" applyBorder="1" applyAlignment="1">
      <alignment horizontal="right" vertical="center" wrapText="1"/>
    </xf>
    <xf numFmtId="2" fontId="61" fillId="0" borderId="152" xfId="0" applyNumberFormat="1" applyFont="1" applyBorder="1" applyAlignment="1">
      <alignment horizontal="right" vertical="center" wrapText="1"/>
    </xf>
    <xf numFmtId="178" fontId="44" fillId="0" borderId="115" xfId="28" applyNumberFormat="1" applyFont="1" applyFill="1" applyBorder="1" applyAlignment="1" applyProtection="1">
      <alignment horizontal="center" vertical="center" shrinkToFit="1"/>
      <protection locked="0"/>
    </xf>
    <xf numFmtId="178" fontId="44" fillId="0" borderId="109" xfId="28" applyNumberFormat="1" applyFont="1" applyFill="1" applyBorder="1" applyAlignment="1" applyProtection="1">
      <alignment horizontal="center" vertical="center" shrinkToFit="1"/>
      <protection locked="0"/>
    </xf>
    <xf numFmtId="178" fontId="44" fillId="0" borderId="81" xfId="28" applyNumberFormat="1" applyFont="1" applyFill="1" applyBorder="1" applyAlignment="1" applyProtection="1">
      <alignment horizontal="center" vertical="center" shrinkToFit="1"/>
      <protection locked="0"/>
    </xf>
    <xf numFmtId="178" fontId="44" fillId="0" borderId="116" xfId="28" applyNumberFormat="1" applyFont="1" applyFill="1" applyBorder="1" applyAlignment="1" applyProtection="1">
      <alignment horizontal="center" vertical="center" shrinkToFit="1"/>
    </xf>
    <xf numFmtId="178" fontId="44" fillId="0" borderId="108" xfId="28" applyNumberFormat="1" applyFont="1" applyFill="1" applyBorder="1" applyAlignment="1" applyProtection="1">
      <alignment horizontal="center" vertical="center" shrinkToFit="1"/>
    </xf>
    <xf numFmtId="178" fontId="44" fillId="0" borderId="77" xfId="28" applyNumberFormat="1" applyFont="1" applyFill="1" applyBorder="1" applyAlignment="1" applyProtection="1">
      <alignment horizontal="center" vertical="center" shrinkToFit="1"/>
    </xf>
    <xf numFmtId="0" fontId="0" fillId="0" borderId="151" xfId="0" applyBorder="1" applyAlignment="1">
      <alignment horizontal="left" vertical="center" wrapText="1"/>
    </xf>
    <xf numFmtId="0" fontId="0" fillId="0" borderId="122" xfId="0" applyBorder="1" applyAlignment="1">
      <alignment horizontal="left" vertical="center" wrapText="1"/>
    </xf>
    <xf numFmtId="0" fontId="0" fillId="0" borderId="124" xfId="0" applyBorder="1" applyAlignment="1">
      <alignment horizontal="left" vertical="center" wrapText="1"/>
    </xf>
    <xf numFmtId="0" fontId="0" fillId="0" borderId="88" xfId="0" applyBorder="1" applyAlignment="1">
      <alignment horizontal="left" vertical="center" wrapText="1"/>
    </xf>
    <xf numFmtId="0" fontId="0" fillId="0" borderId="0" xfId="0" applyAlignment="1">
      <alignment horizontal="left" vertical="center" wrapText="1"/>
    </xf>
    <xf numFmtId="0" fontId="0" fillId="0" borderId="125" xfId="0" applyBorder="1" applyAlignment="1">
      <alignment horizontal="left" vertical="center" wrapText="1"/>
    </xf>
    <xf numFmtId="0" fontId="0" fillId="0" borderId="84" xfId="0" applyBorder="1" applyAlignment="1">
      <alignment horizontal="left" vertical="center" wrapText="1"/>
    </xf>
    <xf numFmtId="0" fontId="0" fillId="0" borderId="85" xfId="0" applyBorder="1" applyAlignment="1">
      <alignment horizontal="left" vertical="center" wrapText="1"/>
    </xf>
    <xf numFmtId="0" fontId="0" fillId="0" borderId="132" xfId="0" applyBorder="1" applyAlignment="1">
      <alignment horizontal="left" vertical="center" wrapText="1"/>
    </xf>
    <xf numFmtId="0" fontId="0" fillId="0" borderId="167" xfId="0" applyBorder="1" applyAlignment="1">
      <alignment horizontal="center" vertical="center" wrapText="1"/>
    </xf>
    <xf numFmtId="0" fontId="0" fillId="0" borderId="122" xfId="0" applyBorder="1" applyAlignment="1">
      <alignment horizontal="center" vertical="center" wrapText="1"/>
    </xf>
    <xf numFmtId="0" fontId="0" fillId="0" borderId="124" xfId="0" applyBorder="1" applyAlignment="1">
      <alignment horizontal="center" vertical="center" wrapText="1"/>
    </xf>
    <xf numFmtId="0" fontId="0" fillId="0" borderId="169" xfId="0" applyBorder="1" applyAlignment="1">
      <alignment horizontal="center" vertical="center" wrapText="1"/>
    </xf>
    <xf numFmtId="0" fontId="0" fillId="0" borderId="0" xfId="0" applyAlignment="1">
      <alignment horizontal="center" vertical="center" wrapText="1"/>
    </xf>
    <xf numFmtId="0" fontId="0" fillId="0" borderId="125" xfId="0" applyBorder="1" applyAlignment="1">
      <alignment horizontal="center" vertical="center" wrapText="1"/>
    </xf>
    <xf numFmtId="0" fontId="0" fillId="0" borderId="171" xfId="0" applyBorder="1" applyAlignment="1">
      <alignment horizontal="center" vertical="center" wrapText="1"/>
    </xf>
    <xf numFmtId="0" fontId="0" fillId="0" borderId="123" xfId="0" applyBorder="1" applyAlignment="1">
      <alignment horizontal="center" vertical="center" wrapText="1"/>
    </xf>
    <xf numFmtId="0" fontId="0" fillId="0" borderId="129" xfId="0" applyBorder="1" applyAlignment="1">
      <alignment horizontal="center" vertical="center" wrapText="1"/>
    </xf>
    <xf numFmtId="0" fontId="0" fillId="0" borderId="126" xfId="0" applyBorder="1" applyAlignment="1">
      <alignment horizontal="center" vertical="center" wrapText="1"/>
    </xf>
    <xf numFmtId="0" fontId="0" fillId="0" borderId="127" xfId="0" applyBorder="1" applyAlignment="1">
      <alignment horizontal="center" vertical="center" wrapText="1"/>
    </xf>
    <xf numFmtId="0" fontId="0" fillId="0" borderId="131" xfId="0" applyBorder="1" applyAlignment="1">
      <alignment horizontal="center" vertical="center" wrapText="1"/>
    </xf>
    <xf numFmtId="0" fontId="61" fillId="0" borderId="126" xfId="0" applyFont="1" applyBorder="1" applyAlignment="1">
      <alignment horizontal="center" vertical="center" wrapText="1"/>
    </xf>
    <xf numFmtId="0" fontId="61" fillId="0" borderId="127" xfId="0" applyFont="1" applyBorder="1" applyAlignment="1">
      <alignment horizontal="center" vertical="center" wrapText="1"/>
    </xf>
    <xf numFmtId="0" fontId="61" fillId="0" borderId="131" xfId="0" applyFont="1" applyBorder="1" applyAlignment="1">
      <alignment horizontal="center" vertical="center" wrapText="1"/>
    </xf>
    <xf numFmtId="0" fontId="61" fillId="0" borderId="168" xfId="0" applyFont="1" applyBorder="1" applyAlignment="1">
      <alignment horizontal="center" vertical="center" wrapText="1"/>
    </xf>
    <xf numFmtId="0" fontId="61" fillId="0" borderId="170" xfId="0" applyFont="1" applyBorder="1" applyAlignment="1">
      <alignment horizontal="center" vertical="center" wrapText="1"/>
    </xf>
    <xf numFmtId="0" fontId="61" fillId="0" borderId="172" xfId="0" applyFont="1" applyBorder="1" applyAlignment="1">
      <alignment horizontal="center" vertical="center" wrapText="1"/>
    </xf>
    <xf numFmtId="0" fontId="40" fillId="0" borderId="0" xfId="0" applyFont="1" applyAlignment="1">
      <alignment horizontal="center" vertical="center" wrapText="1"/>
    </xf>
    <xf numFmtId="2" fontId="61" fillId="0" borderId="150" xfId="0" applyNumberFormat="1" applyFont="1" applyBorder="1" applyAlignment="1">
      <alignment horizontal="right" vertical="center" wrapText="1"/>
    </xf>
    <xf numFmtId="0" fontId="40" fillId="0" borderId="4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58" xfId="0" applyFont="1" applyBorder="1" applyAlignment="1">
      <alignment horizontal="center" vertical="center" wrapText="1"/>
    </xf>
    <xf numFmtId="0" fontId="40" fillId="0" borderId="28" xfId="0" applyFont="1" applyBorder="1" applyAlignment="1">
      <alignment horizontal="center" vertical="center" wrapText="1"/>
    </xf>
    <xf numFmtId="0" fontId="0" fillId="0" borderId="149" xfId="0" applyBorder="1" applyAlignment="1">
      <alignment horizontal="left" vertical="center" wrapText="1"/>
    </xf>
    <xf numFmtId="0" fontId="0" fillId="0" borderId="123" xfId="0" applyBorder="1" applyAlignment="1">
      <alignment horizontal="left" vertical="center" wrapText="1"/>
    </xf>
    <xf numFmtId="0" fontId="0" fillId="0" borderId="129" xfId="0" applyBorder="1" applyAlignment="1">
      <alignment horizontal="left" vertical="center" wrapText="1"/>
    </xf>
    <xf numFmtId="0" fontId="0" fillId="0" borderId="131" xfId="0" applyBorder="1" applyAlignment="1">
      <alignment horizontal="left" vertical="center" wrapText="1"/>
    </xf>
    <xf numFmtId="38" fontId="61" fillId="0" borderId="131" xfId="34" applyFont="1" applyBorder="1" applyAlignment="1" applyProtection="1">
      <alignment vertical="center" wrapText="1"/>
    </xf>
    <xf numFmtId="38" fontId="61" fillId="0" borderId="126" xfId="34" applyFont="1" applyFill="1" applyBorder="1" applyAlignment="1">
      <alignment vertical="center" wrapText="1"/>
    </xf>
    <xf numFmtId="38" fontId="61" fillId="0" borderId="127" xfId="34" applyFont="1" applyFill="1" applyBorder="1" applyAlignment="1">
      <alignment vertical="center" wrapText="1"/>
    </xf>
    <xf numFmtId="38" fontId="61" fillId="0" borderId="131" xfId="34" applyFont="1" applyFill="1" applyBorder="1" applyAlignment="1">
      <alignment vertical="center" wrapText="1"/>
    </xf>
    <xf numFmtId="38" fontId="61" fillId="0" borderId="126" xfId="34" applyFont="1" applyBorder="1" applyAlignment="1">
      <alignment vertical="center" wrapText="1"/>
    </xf>
    <xf numFmtId="38" fontId="61" fillId="0" borderId="127" xfId="34" applyFont="1" applyBorder="1" applyAlignment="1">
      <alignment vertical="center" wrapText="1"/>
    </xf>
    <xf numFmtId="38" fontId="61" fillId="0" borderId="133" xfId="34" applyFont="1" applyBorder="1" applyAlignment="1">
      <alignment vertical="center" wrapText="1"/>
    </xf>
    <xf numFmtId="0" fontId="0" fillId="0" borderId="80" xfId="0" applyBorder="1" applyAlignment="1">
      <alignment horizontal="left" vertical="center" wrapText="1"/>
    </xf>
    <xf numFmtId="0" fontId="0" fillId="0" borderId="32" xfId="0" applyBorder="1" applyAlignment="1">
      <alignment horizontal="left" vertical="center" wrapText="1"/>
    </xf>
    <xf numFmtId="0" fontId="0" fillId="0" borderId="128" xfId="0" applyBorder="1" applyAlignment="1">
      <alignment horizontal="left" vertical="center" wrapText="1"/>
    </xf>
    <xf numFmtId="0" fontId="0" fillId="0" borderId="130" xfId="0" applyBorder="1" applyAlignment="1">
      <alignment horizontal="left" vertical="center" wrapText="1"/>
    </xf>
    <xf numFmtId="38" fontId="61" fillId="0" borderId="130" xfId="34" applyFont="1" applyBorder="1" applyAlignment="1" applyProtection="1">
      <alignment vertical="center" wrapText="1"/>
    </xf>
    <xf numFmtId="0" fontId="0" fillId="0" borderId="33" xfId="0" applyBorder="1" applyAlignment="1">
      <alignment horizontal="left" vertical="center" wrapText="1"/>
    </xf>
    <xf numFmtId="0" fontId="0" fillId="0" borderId="46" xfId="0" applyBorder="1" applyAlignment="1">
      <alignment horizontal="left" vertical="center" wrapText="1"/>
    </xf>
    <xf numFmtId="0" fontId="0" fillId="0" borderId="44" xfId="0" applyBorder="1" applyAlignment="1">
      <alignment horizontal="left" vertical="center" wrapText="1"/>
    </xf>
    <xf numFmtId="0" fontId="0" fillId="0" borderId="10" xfId="0" applyBorder="1" applyAlignment="1">
      <alignment horizontal="left" vertical="center" wrapText="1"/>
    </xf>
    <xf numFmtId="0" fontId="0" fillId="0" borderId="35" xfId="0" applyBorder="1" applyAlignment="1">
      <alignment horizontal="left" vertical="center" wrapText="1"/>
    </xf>
    <xf numFmtId="0" fontId="0" fillId="0" borderId="24" xfId="0" applyBorder="1" applyAlignment="1">
      <alignment horizontal="left" vertical="center" wrapText="1"/>
    </xf>
    <xf numFmtId="38" fontId="61" fillId="0" borderId="64" xfId="34" applyFont="1" applyBorder="1" applyAlignment="1" applyProtection="1">
      <alignment vertical="center" wrapText="1"/>
    </xf>
    <xf numFmtId="38" fontId="61" fillId="0" borderId="48" xfId="34" applyFont="1" applyBorder="1" applyAlignment="1" applyProtection="1">
      <alignment vertical="center" wrapText="1"/>
    </xf>
    <xf numFmtId="38" fontId="61" fillId="0" borderId="76" xfId="34" applyFont="1" applyBorder="1" applyAlignment="1" applyProtection="1">
      <alignment vertical="center" wrapText="1"/>
    </xf>
    <xf numFmtId="2" fontId="61" fillId="0" borderId="146" xfId="0" applyNumberFormat="1" applyFont="1" applyBorder="1" applyAlignment="1">
      <alignment horizontal="right" vertical="center" wrapText="1"/>
    </xf>
    <xf numFmtId="2" fontId="61" fillId="0" borderId="108" xfId="0" applyNumberFormat="1" applyFont="1" applyBorder="1" applyAlignment="1">
      <alignment horizontal="right" vertical="center" wrapText="1"/>
    </xf>
    <xf numFmtId="2" fontId="61" fillId="0" borderId="145" xfId="0" applyNumberFormat="1" applyFont="1" applyBorder="1" applyAlignment="1">
      <alignment horizontal="right" vertical="center" wrapText="1"/>
    </xf>
    <xf numFmtId="0" fontId="0" fillId="0" borderId="55" xfId="0" applyBorder="1" applyAlignment="1">
      <alignment horizontal="left" vertical="center" wrapText="1"/>
    </xf>
    <xf numFmtId="0" fontId="0" fillId="0" borderId="42" xfId="0" applyBorder="1" applyAlignment="1">
      <alignment horizontal="left" vertical="center" wrapText="1"/>
    </xf>
    <xf numFmtId="0" fontId="32" fillId="0" borderId="33" xfId="0" applyFont="1" applyBorder="1" applyAlignment="1">
      <alignment horizontal="left" vertical="center" shrinkToFit="1"/>
    </xf>
    <xf numFmtId="0" fontId="32" fillId="0" borderId="46" xfId="0" applyFont="1" applyBorder="1" applyAlignment="1">
      <alignment horizontal="left" vertical="center" shrinkToFit="1"/>
    </xf>
    <xf numFmtId="0" fontId="32" fillId="0" borderId="44" xfId="0" applyFont="1" applyBorder="1" applyAlignment="1">
      <alignment horizontal="left" vertical="center" shrinkToFit="1"/>
    </xf>
    <xf numFmtId="0" fontId="32" fillId="0" borderId="10" xfId="0" applyFont="1" applyBorder="1" applyAlignment="1">
      <alignment horizontal="left" vertical="center" shrinkToFit="1"/>
    </xf>
    <xf numFmtId="0" fontId="32" fillId="0" borderId="35" xfId="0" applyFont="1" applyBorder="1" applyAlignment="1">
      <alignment horizontal="left" vertical="center" shrinkToFit="1"/>
    </xf>
    <xf numFmtId="0" fontId="32" fillId="0" borderId="24" xfId="0" applyFont="1" applyBorder="1" applyAlignment="1">
      <alignment horizontal="left" vertical="center" shrinkToFit="1"/>
    </xf>
    <xf numFmtId="0" fontId="32" fillId="0" borderId="46" xfId="0" applyFont="1" applyBorder="1" applyAlignment="1">
      <alignment horizontal="left" vertical="center" wrapText="1"/>
    </xf>
    <xf numFmtId="0" fontId="32" fillId="0" borderId="10" xfId="0" applyFont="1" applyBorder="1" applyAlignment="1">
      <alignment horizontal="left" vertical="center" wrapText="1"/>
    </xf>
    <xf numFmtId="0" fontId="32" fillId="0" borderId="24" xfId="0" applyFont="1" applyBorder="1" applyAlignment="1">
      <alignment horizontal="left" vertical="center" wrapText="1"/>
    </xf>
    <xf numFmtId="0" fontId="0" fillId="0" borderId="54" xfId="0" applyBorder="1" applyAlignment="1">
      <alignment horizontal="left" vertical="center" wrapText="1"/>
    </xf>
    <xf numFmtId="0" fontId="0" fillId="0" borderId="13" xfId="0" applyBorder="1" applyAlignment="1">
      <alignment horizontal="left" vertical="center" wrapText="1"/>
    </xf>
    <xf numFmtId="0" fontId="84" fillId="31" borderId="0" xfId="0" applyFont="1" applyFill="1" applyAlignment="1">
      <alignment horizontal="center" vertical="center"/>
    </xf>
    <xf numFmtId="0" fontId="88" fillId="24" borderId="12" xfId="0" applyFont="1" applyFill="1" applyBorder="1" applyAlignment="1">
      <alignment horizontal="left" vertical="center" wrapText="1"/>
    </xf>
    <xf numFmtId="0" fontId="88" fillId="24" borderId="29" xfId="0" applyFont="1" applyFill="1" applyBorder="1" applyAlignment="1">
      <alignment horizontal="left" vertical="center" wrapText="1"/>
    </xf>
    <xf numFmtId="0" fontId="88" fillId="24" borderId="40" xfId="0" applyFont="1" applyFill="1" applyBorder="1" applyAlignment="1">
      <alignment horizontal="left" vertical="center" wrapText="1"/>
    </xf>
    <xf numFmtId="49" fontId="40" fillId="24" borderId="69" xfId="0" applyNumberFormat="1" applyFont="1" applyFill="1" applyBorder="1" applyAlignment="1">
      <alignment horizontal="center" vertical="center" wrapText="1"/>
    </xf>
    <xf numFmtId="49" fontId="40" fillId="24" borderId="27" xfId="0" applyNumberFormat="1" applyFont="1" applyFill="1" applyBorder="1" applyAlignment="1">
      <alignment horizontal="center" vertical="center" wrapText="1"/>
    </xf>
    <xf numFmtId="0" fontId="44" fillId="0" borderId="115" xfId="0" applyFont="1" applyBorder="1" applyAlignment="1">
      <alignment horizontal="center" vertical="center" wrapText="1"/>
    </xf>
    <xf numFmtId="0" fontId="44" fillId="0" borderId="81" xfId="0" applyFont="1" applyBorder="1" applyAlignment="1">
      <alignment horizontal="center" vertical="center" wrapText="1"/>
    </xf>
    <xf numFmtId="0" fontId="44" fillId="0" borderId="83" xfId="0" applyFont="1" applyBorder="1" applyAlignment="1">
      <alignment horizontal="center" vertical="center" wrapText="1"/>
    </xf>
    <xf numFmtId="0" fontId="44" fillId="0" borderId="86" xfId="0" applyFont="1" applyBorder="1" applyAlignment="1">
      <alignment horizontal="center" vertical="center" wrapText="1"/>
    </xf>
    <xf numFmtId="0" fontId="90" fillId="26" borderId="22" xfId="0" applyFont="1" applyFill="1" applyBorder="1" applyAlignment="1">
      <alignment horizontal="center" vertical="center"/>
    </xf>
    <xf numFmtId="0" fontId="90" fillId="26" borderId="26" xfId="0" applyFont="1" applyFill="1" applyBorder="1" applyAlignment="1">
      <alignment horizontal="center" vertical="center"/>
    </xf>
    <xf numFmtId="0" fontId="90" fillId="26" borderId="22" xfId="0" applyFont="1" applyFill="1" applyBorder="1" applyAlignment="1">
      <alignment horizontal="center" vertical="center" shrinkToFit="1"/>
    </xf>
    <xf numFmtId="0" fontId="90" fillId="26" borderId="26" xfId="0" applyFont="1" applyFill="1" applyBorder="1" applyAlignment="1">
      <alignment horizontal="center" vertical="center" shrinkToFit="1"/>
    </xf>
    <xf numFmtId="0" fontId="95" fillId="31" borderId="0" xfId="0" applyFont="1" applyFill="1" applyAlignment="1">
      <alignment horizontal="center" vertical="center"/>
    </xf>
    <xf numFmtId="177" fontId="61" fillId="24" borderId="10" xfId="0" applyNumberFormat="1" applyFont="1" applyFill="1" applyBorder="1" applyAlignment="1">
      <alignment horizontal="right" vertical="center" shrinkToFit="1"/>
    </xf>
    <xf numFmtId="0" fontId="44" fillId="24" borderId="69" xfId="0" applyFont="1" applyFill="1" applyBorder="1" applyAlignment="1">
      <alignment horizontal="center" vertical="center" wrapText="1" shrinkToFit="1"/>
    </xf>
    <xf numFmtId="0" fontId="44" fillId="24" borderId="32" xfId="0" applyFont="1" applyFill="1" applyBorder="1" applyAlignment="1">
      <alignment horizontal="center" vertical="center" wrapText="1" shrinkToFit="1"/>
    </xf>
    <xf numFmtId="0" fontId="44" fillId="24" borderId="70" xfId="0" applyFont="1" applyFill="1" applyBorder="1" applyAlignment="1">
      <alignment horizontal="center" vertical="center" wrapText="1" shrinkToFit="1"/>
    </xf>
    <xf numFmtId="0" fontId="44" fillId="24" borderId="27" xfId="0" applyFont="1" applyFill="1" applyBorder="1" applyAlignment="1">
      <alignment horizontal="center" vertical="center" wrapText="1" shrinkToFit="1"/>
    </xf>
    <xf numFmtId="0" fontId="44" fillId="24" borderId="0" xfId="0" applyFont="1" applyFill="1" applyAlignment="1">
      <alignment horizontal="center" vertical="center" wrapText="1" shrinkToFit="1"/>
    </xf>
    <xf numFmtId="0" fontId="44" fillId="24" borderId="15" xfId="0" applyFont="1" applyFill="1" applyBorder="1" applyAlignment="1">
      <alignment horizontal="center" vertical="center" wrapText="1" shrinkToFit="1"/>
    </xf>
    <xf numFmtId="0" fontId="44" fillId="24" borderId="64" xfId="0" applyFont="1" applyFill="1" applyBorder="1" applyAlignment="1">
      <alignment horizontal="center" vertical="center" wrapText="1" shrinkToFit="1"/>
    </xf>
    <xf numFmtId="0" fontId="44" fillId="24" borderId="48" xfId="0" applyFont="1" applyFill="1" applyBorder="1" applyAlignment="1">
      <alignment horizontal="center" vertical="center" wrapText="1" shrinkToFit="1"/>
    </xf>
    <xf numFmtId="0" fontId="44" fillId="24" borderId="46" xfId="0" applyFont="1" applyFill="1" applyBorder="1" applyAlignment="1">
      <alignment horizontal="center" vertical="center"/>
    </xf>
    <xf numFmtId="0" fontId="44" fillId="24" borderId="64" xfId="0" applyFont="1" applyFill="1" applyBorder="1" applyAlignment="1">
      <alignment horizontal="center" vertical="center" shrinkToFit="1"/>
    </xf>
    <xf numFmtId="0" fontId="44" fillId="24" borderId="48" xfId="0" applyFont="1" applyFill="1" applyBorder="1" applyAlignment="1">
      <alignment horizontal="center" vertical="center" shrinkToFit="1"/>
    </xf>
    <xf numFmtId="0" fontId="44" fillId="24" borderId="69" xfId="0" applyFont="1" applyFill="1" applyBorder="1" applyAlignment="1">
      <alignment horizontal="center" vertical="center" shrinkToFit="1"/>
    </xf>
    <xf numFmtId="0" fontId="44" fillId="24" borderId="27" xfId="0" applyFont="1" applyFill="1" applyBorder="1" applyAlignment="1">
      <alignment horizontal="center" vertical="center" shrinkToFit="1"/>
    </xf>
    <xf numFmtId="0" fontId="40" fillId="24" borderId="64" xfId="0" applyFont="1" applyFill="1" applyBorder="1" applyAlignment="1">
      <alignment horizontal="center" vertical="center" wrapText="1"/>
    </xf>
    <xf numFmtId="0" fontId="40" fillId="24" borderId="48" xfId="0" applyFont="1" applyFill="1" applyBorder="1" applyAlignment="1">
      <alignment horizontal="center" vertical="center" wrapText="1"/>
    </xf>
    <xf numFmtId="0" fontId="61" fillId="0" borderId="60" xfId="0" applyFont="1" applyBorder="1" applyAlignment="1">
      <alignment horizontal="center" vertical="center" wrapText="1"/>
    </xf>
    <xf numFmtId="0" fontId="61" fillId="0" borderId="82" xfId="0" applyFont="1" applyBorder="1" applyAlignment="1">
      <alignment horizontal="center" vertical="center" wrapText="1"/>
    </xf>
    <xf numFmtId="0" fontId="44" fillId="24" borderId="69" xfId="0" applyFont="1" applyFill="1" applyBorder="1" applyAlignment="1">
      <alignment horizontal="center" vertical="center" wrapText="1"/>
    </xf>
    <xf numFmtId="0" fontId="44" fillId="24" borderId="68" xfId="0" applyFont="1" applyFill="1" applyBorder="1" applyAlignment="1">
      <alignment horizontal="center" vertical="center" wrapText="1"/>
    </xf>
    <xf numFmtId="0" fontId="44" fillId="24" borderId="43" xfId="0" applyFont="1" applyFill="1" applyBorder="1" applyAlignment="1">
      <alignment horizontal="center" vertical="center" wrapText="1"/>
    </xf>
    <xf numFmtId="0" fontId="44" fillId="24" borderId="59" xfId="0" applyFont="1" applyFill="1" applyBorder="1" applyAlignment="1">
      <alignment horizontal="center" vertical="center" wrapText="1"/>
    </xf>
    <xf numFmtId="0" fontId="44" fillId="24" borderId="57" xfId="0" applyFont="1" applyFill="1" applyBorder="1" applyAlignment="1">
      <alignment horizontal="center" vertical="center" wrapText="1"/>
    </xf>
    <xf numFmtId="0" fontId="0" fillId="24" borderId="134" xfId="0" applyFill="1" applyBorder="1" applyAlignment="1">
      <alignment horizontal="left" vertical="top" wrapText="1"/>
    </xf>
    <xf numFmtId="0" fontId="95" fillId="0" borderId="135" xfId="0" applyFont="1" applyBorder="1" applyAlignment="1">
      <alignment horizontal="center" vertical="center" wrapText="1"/>
    </xf>
    <xf numFmtId="0" fontId="95" fillId="0" borderId="136" xfId="0" applyFont="1" applyBorder="1" applyAlignment="1">
      <alignment horizontal="center" vertical="center" wrapText="1"/>
    </xf>
    <xf numFmtId="0" fontId="44" fillId="24" borderId="32" xfId="0" applyFont="1" applyFill="1" applyBorder="1" applyAlignment="1">
      <alignment horizontal="center" vertical="center"/>
    </xf>
    <xf numFmtId="0" fontId="44" fillId="24" borderId="70" xfId="0" applyFont="1" applyFill="1" applyBorder="1" applyAlignment="1">
      <alignment horizontal="center" vertical="center"/>
    </xf>
    <xf numFmtId="0" fontId="44" fillId="24" borderId="68" xfId="0" applyFont="1" applyFill="1" applyBorder="1" applyAlignment="1">
      <alignment horizontal="center" vertical="center"/>
    </xf>
    <xf numFmtId="0" fontId="44" fillId="24" borderId="85" xfId="0" applyFont="1" applyFill="1" applyBorder="1" applyAlignment="1">
      <alignment horizontal="center" vertical="center"/>
    </xf>
    <xf numFmtId="0" fontId="44" fillId="24" borderId="67" xfId="0" applyFont="1" applyFill="1" applyBorder="1" applyAlignment="1">
      <alignment horizontal="center" vertical="center"/>
    </xf>
    <xf numFmtId="0" fontId="44" fillId="24" borderId="46" xfId="0" applyFont="1" applyFill="1" applyBorder="1" applyAlignment="1">
      <alignment horizontal="center" vertical="center" wrapText="1"/>
    </xf>
    <xf numFmtId="0" fontId="44" fillId="24" borderId="24" xfId="0" applyFont="1" applyFill="1" applyBorder="1" applyAlignment="1">
      <alignment horizontal="center" vertical="center"/>
    </xf>
    <xf numFmtId="0" fontId="40" fillId="24" borderId="115" xfId="0" applyFont="1" applyFill="1" applyBorder="1" applyAlignment="1">
      <alignment horizontal="center" vertical="center" textRotation="255" wrapText="1"/>
    </xf>
    <xf numFmtId="0" fontId="40" fillId="24" borderId="109" xfId="0" applyFont="1" applyFill="1" applyBorder="1" applyAlignment="1">
      <alignment horizontal="center" vertical="center" textRotation="255" wrapText="1"/>
    </xf>
    <xf numFmtId="0" fontId="44" fillId="24" borderId="70" xfId="0" applyFont="1" applyFill="1" applyBorder="1" applyAlignment="1">
      <alignment horizontal="center" vertical="center" wrapText="1"/>
    </xf>
    <xf numFmtId="0" fontId="44" fillId="24" borderId="67" xfId="0" applyFont="1" applyFill="1" applyBorder="1" applyAlignment="1">
      <alignment horizontal="center" vertical="center" wrapText="1"/>
    </xf>
    <xf numFmtId="0" fontId="44" fillId="24" borderId="10" xfId="0" applyFont="1" applyFill="1" applyBorder="1" applyAlignment="1">
      <alignment horizontal="center" vertical="center"/>
    </xf>
    <xf numFmtId="0" fontId="44" fillId="24" borderId="12" xfId="0" applyFont="1" applyFill="1" applyBorder="1" applyAlignment="1">
      <alignment horizontal="center" vertical="center"/>
    </xf>
    <xf numFmtId="0" fontId="44" fillId="24" borderId="22" xfId="0" applyFont="1" applyFill="1" applyBorder="1" applyAlignment="1">
      <alignment horizontal="left" vertical="center"/>
    </xf>
    <xf numFmtId="0" fontId="44" fillId="24" borderId="25" xfId="0" applyFont="1" applyFill="1" applyBorder="1" applyAlignment="1">
      <alignment horizontal="left" vertical="center"/>
    </xf>
    <xf numFmtId="0" fontId="44"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2" xfId="0" applyFont="1" applyFill="1" applyBorder="1" applyAlignment="1">
      <alignment horizontal="left" vertical="center" wrapText="1"/>
    </xf>
    <xf numFmtId="2" fontId="61" fillId="0" borderId="116" xfId="0" applyNumberFormat="1" applyFont="1" applyBorder="1" applyAlignment="1">
      <alignment horizontal="right" vertical="center" wrapText="1"/>
    </xf>
    <xf numFmtId="2" fontId="44" fillId="0" borderId="116" xfId="28" applyNumberFormat="1" applyFont="1" applyFill="1" applyBorder="1" applyAlignment="1" applyProtection="1">
      <alignment horizontal="right" vertical="center" wrapText="1" shrinkToFit="1"/>
    </xf>
    <xf numFmtId="2" fontId="44" fillId="0" borderId="108" xfId="28" applyNumberFormat="1" applyFont="1" applyFill="1" applyBorder="1" applyAlignment="1" applyProtection="1">
      <alignment horizontal="right" vertical="center" wrapText="1" shrinkToFit="1"/>
    </xf>
    <xf numFmtId="2" fontId="44" fillId="0" borderId="77" xfId="28" applyNumberFormat="1" applyFont="1" applyFill="1" applyBorder="1" applyAlignment="1" applyProtection="1">
      <alignment horizontal="right" vertical="center" wrapText="1" shrinkToFit="1"/>
    </xf>
    <xf numFmtId="0" fontId="80" fillId="0" borderId="0" xfId="0" applyFont="1" applyAlignment="1">
      <alignment horizontal="left" vertical="center" wrapText="1"/>
    </xf>
    <xf numFmtId="0" fontId="80" fillId="0" borderId="117" xfId="0" applyFont="1" applyBorder="1" applyAlignment="1">
      <alignment horizontal="left" vertical="center" wrapText="1"/>
    </xf>
    <xf numFmtId="0" fontId="40" fillId="0" borderId="79" xfId="0" applyFont="1" applyBorder="1" applyAlignment="1">
      <alignment horizontal="center" vertical="center" wrapText="1"/>
    </xf>
    <xf numFmtId="177" fontId="65" fillId="36" borderId="12" xfId="0" applyNumberFormat="1" applyFont="1" applyFill="1" applyBorder="1" applyAlignment="1" applyProtection="1">
      <alignment horizontal="center" vertical="top" shrinkToFit="1"/>
      <protection locked="0"/>
    </xf>
    <xf numFmtId="177" fontId="65" fillId="36" borderId="134" xfId="0" applyNumberFormat="1" applyFont="1" applyFill="1" applyBorder="1" applyAlignment="1" applyProtection="1">
      <alignment horizontal="center" vertical="top" shrinkToFit="1"/>
      <protection locked="0"/>
    </xf>
    <xf numFmtId="177" fontId="65" fillId="36" borderId="154" xfId="0" applyNumberFormat="1" applyFont="1" applyFill="1" applyBorder="1" applyAlignment="1" applyProtection="1">
      <alignment horizontal="center" vertical="top" shrinkToFit="1"/>
      <protection locked="0"/>
    </xf>
    <xf numFmtId="177" fontId="65" fillId="37" borderId="12" xfId="0" applyNumberFormat="1" applyFont="1" applyFill="1" applyBorder="1" applyAlignment="1" applyProtection="1">
      <alignment horizontal="center" vertical="top" wrapText="1" shrinkToFit="1"/>
      <protection locked="0"/>
    </xf>
    <xf numFmtId="177" fontId="65" fillId="37" borderId="29" xfId="0" applyNumberFormat="1" applyFont="1" applyFill="1" applyBorder="1" applyAlignment="1" applyProtection="1">
      <alignment horizontal="center" vertical="top" wrapText="1" shrinkToFit="1"/>
      <protection locked="0"/>
    </xf>
    <xf numFmtId="177" fontId="65" fillId="37" borderId="11" xfId="0" applyNumberFormat="1" applyFont="1" applyFill="1" applyBorder="1" applyAlignment="1" applyProtection="1">
      <alignment horizontal="center" vertical="top" wrapText="1" shrinkToFit="1"/>
      <protection locked="0"/>
    </xf>
    <xf numFmtId="177" fontId="65" fillId="29" borderId="10" xfId="0" applyNumberFormat="1" applyFont="1" applyFill="1" applyBorder="1" applyAlignment="1" applyProtection="1">
      <alignment horizontal="center" vertical="top" wrapText="1" shrinkToFit="1"/>
      <protection locked="0"/>
    </xf>
    <xf numFmtId="0" fontId="65" fillId="32" borderId="154" xfId="99" applyFont="1" applyFill="1" applyBorder="1" applyAlignment="1">
      <alignment horizontal="center" vertical="top" wrapText="1"/>
    </xf>
    <xf numFmtId="0" fontId="65" fillId="32" borderId="13" xfId="99" applyFont="1" applyFill="1" applyBorder="1" applyAlignment="1">
      <alignment horizontal="center" vertical="top" wrapText="1"/>
    </xf>
    <xf numFmtId="177" fontId="65" fillId="34" borderId="12" xfId="0" applyNumberFormat="1" applyFont="1" applyFill="1" applyBorder="1" applyAlignment="1" applyProtection="1">
      <alignment vertical="top" wrapText="1" shrinkToFit="1"/>
      <protection locked="0"/>
    </xf>
    <xf numFmtId="177" fontId="65" fillId="34" borderId="29" xfId="0" applyNumberFormat="1" applyFont="1" applyFill="1" applyBorder="1" applyAlignment="1" applyProtection="1">
      <alignment vertical="top" wrapText="1" shrinkToFit="1"/>
      <protection locked="0"/>
    </xf>
    <xf numFmtId="177" fontId="65" fillId="35" borderId="10" xfId="0" applyNumberFormat="1" applyFont="1" applyFill="1" applyBorder="1" applyAlignment="1" applyProtection="1">
      <alignment horizontal="center" vertical="top" wrapText="1" shrinkToFit="1"/>
      <protection locked="0"/>
    </xf>
    <xf numFmtId="177" fontId="65" fillId="35" borderId="12" xfId="0" applyNumberFormat="1" applyFont="1" applyFill="1" applyBorder="1" applyAlignment="1" applyProtection="1">
      <alignment horizontal="center" vertical="top" wrapText="1" shrinkToFit="1"/>
      <protection locked="0"/>
    </xf>
    <xf numFmtId="177" fontId="65" fillId="35" borderId="11" xfId="0" applyNumberFormat="1" applyFont="1" applyFill="1" applyBorder="1" applyAlignment="1" applyProtection="1">
      <alignment horizontal="center" vertical="top" wrapText="1" shrinkToFit="1"/>
      <protection locked="0"/>
    </xf>
    <xf numFmtId="177" fontId="133" fillId="35" borderId="13" xfId="0" applyNumberFormat="1" applyFont="1" applyFill="1" applyBorder="1" applyAlignment="1" applyProtection="1">
      <alignment horizontal="center" vertical="center" wrapText="1" shrinkToFit="1"/>
      <protection locked="0"/>
    </xf>
    <xf numFmtId="177" fontId="133" fillId="35" borderId="48" xfId="0" applyNumberFormat="1" applyFont="1" applyFill="1" applyBorder="1" applyAlignment="1" applyProtection="1">
      <alignment horizontal="center" vertical="center" wrapText="1" shrinkToFit="1"/>
      <protection locked="0"/>
    </xf>
    <xf numFmtId="0" fontId="46" fillId="24" borderId="14" xfId="0" applyFont="1" applyFill="1" applyBorder="1" applyAlignment="1">
      <alignment horizontal="center" vertical="center" shrinkToFit="1"/>
    </xf>
    <xf numFmtId="0" fontId="46" fillId="24" borderId="16" xfId="0" applyFont="1" applyFill="1" applyBorder="1" applyAlignment="1">
      <alignment horizontal="center" vertical="center" shrinkToFit="1"/>
    </xf>
    <xf numFmtId="0" fontId="46" fillId="24" borderId="13" xfId="0" applyFont="1" applyFill="1" applyBorder="1" applyAlignment="1">
      <alignment horizontal="center" vertical="center" wrapText="1"/>
    </xf>
    <xf numFmtId="0" fontId="46" fillId="24" borderId="42" xfId="0" applyFont="1" applyFill="1" applyBorder="1" applyAlignment="1">
      <alignment horizontal="center" vertical="center" wrapText="1"/>
    </xf>
    <xf numFmtId="0" fontId="46" fillId="24" borderId="14" xfId="0" applyFont="1" applyFill="1" applyBorder="1" applyAlignment="1">
      <alignment horizontal="center" vertical="center" wrapText="1" shrinkToFit="1"/>
    </xf>
    <xf numFmtId="0" fontId="46" fillId="24" borderId="134" xfId="0" applyFont="1" applyFill="1" applyBorder="1" applyAlignment="1">
      <alignment horizontal="center" vertical="center" wrapText="1" shrinkToFit="1"/>
    </xf>
    <xf numFmtId="0" fontId="46" fillId="24" borderId="154" xfId="0" applyFont="1" applyFill="1" applyBorder="1" applyAlignment="1">
      <alignment horizontal="center" vertical="center" wrapText="1" shrinkToFit="1"/>
    </xf>
    <xf numFmtId="0" fontId="46" fillId="24" borderId="16" xfId="0" applyFont="1" applyFill="1" applyBorder="1" applyAlignment="1">
      <alignment horizontal="center" vertical="center" wrapText="1" shrinkToFit="1"/>
    </xf>
    <xf numFmtId="0" fontId="46" fillId="24" borderId="17" xfId="0" applyFont="1" applyFill="1" applyBorder="1" applyAlignment="1">
      <alignment horizontal="center" vertical="center" wrapText="1" shrinkToFit="1"/>
    </xf>
    <xf numFmtId="0" fontId="46" fillId="24" borderId="18" xfId="0" applyFont="1" applyFill="1" applyBorder="1" applyAlignment="1">
      <alignment horizontal="center" vertical="center" wrapText="1" shrinkToFit="1"/>
    </xf>
    <xf numFmtId="0" fontId="46" fillId="24" borderId="13" xfId="0" applyFont="1" applyFill="1" applyBorder="1" applyAlignment="1">
      <alignment horizontal="center" vertical="center" wrapText="1" shrinkToFit="1"/>
    </xf>
    <xf numFmtId="0" fontId="46" fillId="24" borderId="42" xfId="0" applyFont="1" applyFill="1" applyBorder="1" applyAlignment="1">
      <alignment horizontal="center" vertical="center" wrapText="1" shrinkToFit="1"/>
    </xf>
    <xf numFmtId="0" fontId="46" fillId="24" borderId="10" xfId="0" applyFont="1" applyFill="1" applyBorder="1" applyAlignment="1">
      <alignment horizontal="center" vertical="center"/>
    </xf>
    <xf numFmtId="0" fontId="46" fillId="24" borderId="13" xfId="0" applyFont="1" applyFill="1" applyBorder="1" applyAlignment="1">
      <alignment horizontal="center" vertical="center" shrinkToFit="1"/>
    </xf>
    <xf numFmtId="0" fontId="46" fillId="24" borderId="42" xfId="0" applyFont="1" applyFill="1" applyBorder="1" applyAlignment="1">
      <alignment horizontal="center" vertical="center" shrinkToFit="1"/>
    </xf>
    <xf numFmtId="0" fontId="46" fillId="24" borderId="14" xfId="0" applyFont="1" applyFill="1" applyBorder="1" applyAlignment="1">
      <alignment horizontal="center" vertical="center" wrapText="1"/>
    </xf>
    <xf numFmtId="0" fontId="46" fillId="24" borderId="134" xfId="0" applyFont="1" applyFill="1" applyBorder="1" applyAlignment="1">
      <alignment horizontal="center" vertical="center"/>
    </xf>
    <xf numFmtId="0" fontId="46" fillId="24" borderId="154" xfId="0" applyFont="1" applyFill="1" applyBorder="1" applyAlignment="1">
      <alignment horizontal="center" vertical="center"/>
    </xf>
    <xf numFmtId="0" fontId="46" fillId="24" borderId="16" xfId="0" applyFont="1" applyFill="1" applyBorder="1" applyAlignment="1">
      <alignment horizontal="center" vertical="center"/>
    </xf>
    <xf numFmtId="0" fontId="46" fillId="24" borderId="17" xfId="0" applyFont="1" applyFill="1" applyBorder="1" applyAlignment="1">
      <alignment horizontal="center" vertical="center"/>
    </xf>
    <xf numFmtId="0" fontId="46" fillId="24" borderId="18" xfId="0" applyFont="1" applyFill="1" applyBorder="1" applyAlignment="1">
      <alignment horizontal="center" vertical="center"/>
    </xf>
    <xf numFmtId="177" fontId="46" fillId="24" borderId="14" xfId="0" applyNumberFormat="1" applyFont="1" applyFill="1" applyBorder="1" applyAlignment="1">
      <alignment horizontal="center" vertical="center" wrapText="1"/>
    </xf>
    <xf numFmtId="177" fontId="46" fillId="24" borderId="16" xfId="0" applyNumberFormat="1" applyFont="1" applyFill="1" applyBorder="1" applyAlignment="1">
      <alignment horizontal="center" vertical="center" wrapText="1"/>
    </xf>
    <xf numFmtId="0" fontId="46" fillId="24" borderId="36" xfId="0" applyFont="1" applyFill="1" applyBorder="1" applyAlignment="1">
      <alignment horizontal="center" vertical="center" wrapText="1"/>
    </xf>
    <xf numFmtId="0" fontId="46" fillId="24" borderId="11" xfId="0" applyFont="1" applyFill="1" applyBorder="1" applyAlignment="1">
      <alignment horizontal="center" vertical="center" wrapText="1"/>
    </xf>
    <xf numFmtId="0" fontId="46" fillId="24" borderId="12" xfId="0" applyFont="1" applyFill="1" applyBorder="1" applyAlignment="1">
      <alignment horizontal="center" vertical="center" wrapText="1"/>
    </xf>
    <xf numFmtId="177" fontId="46" fillId="24" borderId="13" xfId="0" applyNumberFormat="1" applyFont="1" applyFill="1" applyBorder="1" applyAlignment="1">
      <alignment horizontal="center" vertical="center" wrapText="1"/>
    </xf>
    <xf numFmtId="177" fontId="46" fillId="24" borderId="42" xfId="0" applyNumberFormat="1" applyFont="1" applyFill="1" applyBorder="1" applyAlignment="1">
      <alignment horizontal="center" vertical="center" wrapText="1"/>
    </xf>
    <xf numFmtId="0" fontId="46" fillId="0" borderId="54" xfId="0" applyFont="1" applyBorder="1" applyAlignment="1">
      <alignment horizontal="center" vertical="center" wrapText="1"/>
    </xf>
    <xf numFmtId="0" fontId="46" fillId="0" borderId="55" xfId="0" applyFont="1" applyBorder="1" applyAlignment="1">
      <alignment horizontal="center" vertical="center" wrapText="1"/>
    </xf>
    <xf numFmtId="178" fontId="46" fillId="0" borderId="31" xfId="0" applyNumberFormat="1" applyFont="1" applyBorder="1" applyAlignment="1">
      <alignment horizontal="center" vertical="center" wrapText="1"/>
    </xf>
    <xf numFmtId="178" fontId="46" fillId="0" borderId="47" xfId="0" applyNumberFormat="1" applyFont="1" applyBorder="1" applyAlignment="1">
      <alignment horizontal="center" vertical="center" wrapText="1"/>
    </xf>
    <xf numFmtId="0" fontId="46" fillId="24" borderId="154" xfId="0" applyFont="1" applyFill="1" applyBorder="1" applyAlignment="1">
      <alignment horizontal="center" vertical="center" wrapText="1"/>
    </xf>
    <xf numFmtId="0" fontId="46" fillId="24" borderId="18" xfId="0" applyFont="1" applyFill="1" applyBorder="1" applyAlignment="1">
      <alignment horizontal="center" vertical="center" wrapText="1"/>
    </xf>
    <xf numFmtId="178" fontId="46" fillId="24" borderId="10" xfId="0" applyNumberFormat="1" applyFont="1" applyFill="1" applyBorder="1" applyAlignment="1">
      <alignment horizontal="center" vertical="center" wrapText="1"/>
    </xf>
    <xf numFmtId="178" fontId="46" fillId="24" borderId="10" xfId="0" applyNumberFormat="1" applyFont="1" applyFill="1" applyBorder="1" applyAlignment="1">
      <alignment horizontal="center" vertical="center"/>
    </xf>
    <xf numFmtId="38" fontId="47" fillId="24" borderId="0" xfId="34" applyFont="1" applyFill="1" applyBorder="1" applyAlignment="1">
      <alignment horizontal="right" vertical="center" wrapText="1"/>
    </xf>
    <xf numFmtId="0" fontId="47" fillId="24" borderId="0" xfId="0" applyFont="1" applyFill="1" applyAlignment="1">
      <alignment horizontal="center" vertical="center" wrapText="1"/>
    </xf>
    <xf numFmtId="38" fontId="47" fillId="24" borderId="0" xfId="34" applyFont="1" applyFill="1" applyBorder="1" applyAlignment="1">
      <alignment horizontal="center" vertical="center" wrapText="1"/>
    </xf>
    <xf numFmtId="0" fontId="99" fillId="24" borderId="0" xfId="0" applyFont="1" applyFill="1" applyAlignment="1">
      <alignment horizontal="center" vertical="center"/>
    </xf>
    <xf numFmtId="0" fontId="42" fillId="0" borderId="22" xfId="0" applyFont="1" applyBorder="1" applyAlignment="1">
      <alignment horizontal="left" vertical="center" wrapText="1"/>
    </xf>
    <xf numFmtId="0" fontId="42" fillId="0" borderId="25" xfId="0" applyFont="1" applyBorder="1" applyAlignment="1">
      <alignment horizontal="left" vertical="center" wrapText="1"/>
    </xf>
    <xf numFmtId="0" fontId="42" fillId="0" borderId="26" xfId="0" applyFont="1" applyBorder="1" applyAlignment="1">
      <alignment horizontal="left" vertical="center" wrapText="1"/>
    </xf>
    <xf numFmtId="0" fontId="45" fillId="26" borderId="22" xfId="0" applyFont="1" applyFill="1" applyBorder="1" applyAlignment="1">
      <alignment horizontal="center" vertical="center" wrapText="1"/>
    </xf>
    <xf numFmtId="0" fontId="45" fillId="26" borderId="26" xfId="0" applyFont="1" applyFill="1" applyBorder="1" applyAlignment="1">
      <alignment horizontal="center" vertical="center" wrapText="1"/>
    </xf>
    <xf numFmtId="0" fontId="46" fillId="0" borderId="29" xfId="0" applyFont="1" applyBorder="1" applyAlignment="1">
      <alignment horizontal="left" vertical="center" wrapText="1"/>
    </xf>
    <xf numFmtId="0" fontId="46" fillId="0" borderId="11" xfId="0" applyFont="1" applyBorder="1" applyAlignment="1">
      <alignment horizontal="left" vertical="center" wrapText="1"/>
    </xf>
    <xf numFmtId="0" fontId="42" fillId="26" borderId="22" xfId="0" applyFont="1" applyFill="1" applyBorder="1" applyAlignment="1">
      <alignment horizontal="center" vertical="center"/>
    </xf>
    <xf numFmtId="0" fontId="42" fillId="26" borderId="26" xfId="0" applyFont="1" applyFill="1" applyBorder="1" applyAlignment="1">
      <alignment horizontal="center" vertical="center"/>
    </xf>
    <xf numFmtId="0" fontId="111" fillId="24" borderId="0" xfId="0" applyFont="1" applyFill="1" applyAlignment="1">
      <alignment horizontal="left" vertical="center" shrinkToFit="1"/>
    </xf>
    <xf numFmtId="0" fontId="111" fillId="24" borderId="30" xfId="0" applyFont="1" applyFill="1" applyBorder="1" applyAlignment="1">
      <alignment horizontal="left" vertical="center" shrinkToFit="1"/>
    </xf>
    <xf numFmtId="0" fontId="46" fillId="0" borderId="10" xfId="0" applyFont="1" applyBorder="1" applyAlignment="1">
      <alignment horizontal="left" vertical="center" wrapText="1"/>
    </xf>
    <xf numFmtId="0" fontId="54" fillId="27" borderId="14" xfId="0" applyFont="1" applyFill="1" applyBorder="1" applyAlignment="1">
      <alignment horizontal="center" vertical="center" wrapText="1"/>
    </xf>
    <xf numFmtId="0" fontId="54" fillId="27" borderId="134" xfId="0" applyFont="1" applyFill="1" applyBorder="1" applyAlignment="1">
      <alignment horizontal="center" vertical="center" wrapText="1"/>
    </xf>
    <xf numFmtId="0" fontId="54" fillId="27" borderId="154" xfId="0" applyFont="1" applyFill="1" applyBorder="1" applyAlignment="1">
      <alignment horizontal="center" vertical="center" wrapText="1"/>
    </xf>
    <xf numFmtId="0" fontId="46" fillId="0" borderId="16" xfId="0" applyFont="1" applyBorder="1" applyAlignment="1">
      <alignment horizontal="center" vertical="center" wrapText="1"/>
    </xf>
    <xf numFmtId="0" fontId="46" fillId="0" borderId="29"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25" xfId="0" applyFont="1" applyBorder="1" applyAlignment="1">
      <alignment horizontal="center" vertical="center" wrapText="1"/>
    </xf>
    <xf numFmtId="0" fontId="42" fillId="0" borderId="26" xfId="0" applyFont="1" applyBorder="1" applyAlignment="1">
      <alignment horizontal="center" vertical="center" wrapText="1"/>
    </xf>
    <xf numFmtId="0" fontId="46" fillId="32" borderId="22" xfId="0" applyFont="1" applyFill="1" applyBorder="1" applyAlignment="1" applyProtection="1">
      <alignment horizontal="center" vertical="center" shrinkToFit="1"/>
      <protection locked="0"/>
    </xf>
    <xf numFmtId="0" fontId="46" fillId="32" borderId="25" xfId="0" applyFont="1" applyFill="1" applyBorder="1" applyAlignment="1" applyProtection="1">
      <alignment horizontal="center" vertical="center" shrinkToFit="1"/>
      <protection locked="0"/>
    </xf>
    <xf numFmtId="0" fontId="46" fillId="32" borderId="26" xfId="0" applyFont="1" applyFill="1" applyBorder="1" applyAlignment="1" applyProtection="1">
      <alignment horizontal="center" vertical="center" shrinkToFit="1"/>
      <protection locked="0"/>
    </xf>
    <xf numFmtId="0" fontId="41" fillId="24" borderId="49" xfId="0" applyFont="1" applyFill="1" applyBorder="1" applyAlignment="1">
      <alignment horizontal="left" vertical="center"/>
    </xf>
    <xf numFmtId="0" fontId="41" fillId="24" borderId="38" xfId="0" applyFont="1" applyFill="1" applyBorder="1" applyAlignment="1">
      <alignment horizontal="left" vertical="center"/>
    </xf>
    <xf numFmtId="0" fontId="41" fillId="24" borderId="71" xfId="0" applyFont="1" applyFill="1" applyBorder="1" applyAlignment="1">
      <alignment horizontal="left" vertical="center"/>
    </xf>
    <xf numFmtId="0" fontId="41" fillId="24" borderId="72" xfId="0" applyFont="1" applyFill="1" applyBorder="1" applyAlignment="1">
      <alignment horizontal="left" vertical="center"/>
    </xf>
    <xf numFmtId="0" fontId="46" fillId="0" borderId="14" xfId="0" applyFont="1" applyBorder="1" applyAlignment="1">
      <alignment horizontal="left" vertical="center" wrapText="1"/>
    </xf>
    <xf numFmtId="0" fontId="46" fillId="0" borderId="17" xfId="0" applyFont="1" applyBorder="1" applyAlignment="1">
      <alignment horizontal="left" vertical="center" wrapText="1"/>
    </xf>
    <xf numFmtId="0" fontId="46" fillId="0" borderId="47" xfId="0" applyFont="1" applyBorder="1" applyAlignment="1">
      <alignment horizontal="left" vertical="center" wrapText="1"/>
    </xf>
    <xf numFmtId="0" fontId="46" fillId="0" borderId="154" xfId="0" applyFont="1" applyBorder="1" applyAlignment="1">
      <alignment horizontal="left" vertical="center" wrapText="1"/>
    </xf>
    <xf numFmtId="0" fontId="46" fillId="0" borderId="18" xfId="0" applyFont="1" applyBorder="1" applyAlignment="1">
      <alignment horizontal="left" vertical="center" wrapText="1"/>
    </xf>
    <xf numFmtId="0" fontId="46" fillId="0" borderId="27" xfId="0" applyFont="1" applyBorder="1" applyAlignment="1">
      <alignment horizontal="left" vertical="center" wrapText="1"/>
    </xf>
    <xf numFmtId="0" fontId="41" fillId="24" borderId="27" xfId="0" applyFont="1" applyFill="1" applyBorder="1" applyAlignment="1">
      <alignment horizontal="center" vertical="center" wrapText="1"/>
    </xf>
    <xf numFmtId="0" fontId="41" fillId="24" borderId="0" xfId="0" applyFont="1" applyFill="1" applyAlignment="1">
      <alignment horizontal="center" vertical="center" wrapText="1"/>
    </xf>
    <xf numFmtId="0" fontId="41" fillId="24" borderId="15" xfId="0" applyFont="1" applyFill="1" applyBorder="1" applyAlignment="1">
      <alignment horizontal="center" vertical="center" wrapText="1"/>
    </xf>
    <xf numFmtId="0" fontId="41" fillId="24" borderId="10" xfId="0" applyFont="1" applyFill="1" applyBorder="1" applyAlignment="1">
      <alignment horizontal="center" vertical="center"/>
    </xf>
    <xf numFmtId="0" fontId="41" fillId="24" borderId="154" xfId="0" applyFont="1" applyFill="1" applyBorder="1" applyAlignment="1">
      <alignment horizontal="center" vertical="center" wrapText="1"/>
    </xf>
    <xf numFmtId="0" fontId="41" fillId="24" borderId="41" xfId="0" applyFont="1" applyFill="1" applyBorder="1" applyAlignment="1">
      <alignment horizontal="left" vertical="center"/>
    </xf>
    <xf numFmtId="0" fontId="41" fillId="24" borderId="49" xfId="0" applyFont="1" applyFill="1" applyBorder="1" applyAlignment="1">
      <alignment horizontal="center" vertical="center" wrapText="1"/>
    </xf>
    <xf numFmtId="0" fontId="41" fillId="24" borderId="38" xfId="0" applyFont="1" applyFill="1" applyBorder="1" applyAlignment="1">
      <alignment horizontal="center" vertical="center" wrapText="1"/>
    </xf>
    <xf numFmtId="0" fontId="41" fillId="24" borderId="39" xfId="0" applyFont="1" applyFill="1" applyBorder="1" applyAlignment="1">
      <alignment horizontal="center" vertical="center" wrapText="1"/>
    </xf>
    <xf numFmtId="0" fontId="41" fillId="24" borderId="49" xfId="0" applyFont="1" applyFill="1" applyBorder="1">
      <alignment vertical="center"/>
    </xf>
    <xf numFmtId="0" fontId="41" fillId="24" borderId="38" xfId="0" applyFont="1" applyFill="1" applyBorder="1">
      <alignment vertical="center"/>
    </xf>
    <xf numFmtId="0" fontId="41" fillId="24" borderId="71" xfId="0" applyFont="1" applyFill="1" applyBorder="1" applyAlignment="1">
      <alignment vertical="center" wrapText="1"/>
    </xf>
    <xf numFmtId="0" fontId="41" fillId="24" borderId="72" xfId="0" applyFont="1" applyFill="1" applyBorder="1" applyAlignment="1">
      <alignment vertical="center" wrapText="1"/>
    </xf>
    <xf numFmtId="0" fontId="41" fillId="24" borderId="27" xfId="0" applyFont="1" applyFill="1" applyBorder="1" applyAlignment="1">
      <alignment horizontal="left" vertical="center"/>
    </xf>
    <xf numFmtId="0" fontId="41" fillId="24" borderId="0" xfId="0" applyFont="1" applyFill="1" applyAlignment="1">
      <alignment horizontal="left" vertical="center"/>
    </xf>
    <xf numFmtId="0" fontId="41" fillId="24" borderId="16" xfId="0" applyFont="1" applyFill="1" applyBorder="1" applyAlignment="1">
      <alignment horizontal="left" vertical="center"/>
    </xf>
    <xf numFmtId="0" fontId="41" fillId="24" borderId="17" xfId="0" applyFont="1" applyFill="1" applyBorder="1" applyAlignment="1">
      <alignment horizontal="left" vertical="center"/>
    </xf>
    <xf numFmtId="0" fontId="41" fillId="24" borderId="12" xfId="0" applyFont="1" applyFill="1" applyBorder="1" applyAlignment="1">
      <alignment horizontal="center" vertical="center"/>
    </xf>
    <xf numFmtId="0" fontId="41" fillId="24" borderId="29" xfId="0" applyFont="1" applyFill="1" applyBorder="1" applyAlignment="1">
      <alignment horizontal="center" vertical="center"/>
    </xf>
    <xf numFmtId="0" fontId="41" fillId="24" borderId="11" xfId="0" applyFont="1" applyFill="1" applyBorder="1" applyAlignment="1">
      <alignment horizontal="center" vertical="center"/>
    </xf>
    <xf numFmtId="0" fontId="41" fillId="24" borderId="49" xfId="0" applyFont="1" applyFill="1" applyBorder="1" applyAlignment="1">
      <alignment horizontal="center" vertical="center"/>
    </xf>
    <xf numFmtId="0" fontId="41" fillId="24" borderId="38" xfId="0" applyFont="1" applyFill="1" applyBorder="1" applyAlignment="1">
      <alignment horizontal="center" vertical="center"/>
    </xf>
    <xf numFmtId="0" fontId="41" fillId="24" borderId="39" xfId="0" applyFont="1" applyFill="1" applyBorder="1" applyAlignment="1">
      <alignment horizontal="center" vertical="center"/>
    </xf>
    <xf numFmtId="0" fontId="41" fillId="24" borderId="16" xfId="0" applyFont="1" applyFill="1" applyBorder="1" applyAlignment="1">
      <alignment horizontal="center" vertical="center"/>
    </xf>
    <xf numFmtId="0" fontId="41" fillId="24" borderId="17" xfId="0" applyFont="1" applyFill="1" applyBorder="1" applyAlignment="1">
      <alignment horizontal="center" vertical="center"/>
    </xf>
    <xf numFmtId="0" fontId="41" fillId="24" borderId="18" xfId="0" applyFont="1" applyFill="1" applyBorder="1" applyAlignment="1">
      <alignment horizontal="center" vertical="center"/>
    </xf>
    <xf numFmtId="0" fontId="41" fillId="24" borderId="12" xfId="0" applyFont="1" applyFill="1" applyBorder="1" applyAlignment="1">
      <alignment horizontal="left" vertical="center" shrinkToFit="1"/>
    </xf>
    <xf numFmtId="0" fontId="41" fillId="24" borderId="29" xfId="0" applyFont="1" applyFill="1" applyBorder="1" applyAlignment="1">
      <alignment horizontal="left" vertical="center" shrinkToFit="1"/>
    </xf>
    <xf numFmtId="0" fontId="41" fillId="24" borderId="11" xfId="0" applyFont="1" applyFill="1" applyBorder="1" applyAlignment="1">
      <alignment horizontal="left" vertical="center" shrinkToFit="1"/>
    </xf>
    <xf numFmtId="0" fontId="46" fillId="27" borderId="14" xfId="0" applyFont="1" applyFill="1" applyBorder="1" applyAlignment="1">
      <alignment horizontal="center" vertical="center"/>
    </xf>
    <xf numFmtId="0" fontId="46" fillId="27" borderId="134" xfId="0" applyFont="1" applyFill="1" applyBorder="1" applyAlignment="1">
      <alignment horizontal="center" vertical="center"/>
    </xf>
    <xf numFmtId="0" fontId="46" fillId="27" borderId="0" xfId="0" applyFont="1" applyFill="1" applyAlignment="1">
      <alignment horizontal="center" vertical="center"/>
    </xf>
    <xf numFmtId="0" fontId="46" fillId="27" borderId="15" xfId="0" applyFont="1" applyFill="1" applyBorder="1" applyAlignment="1">
      <alignment horizontal="center" vertical="center"/>
    </xf>
    <xf numFmtId="0" fontId="52" fillId="24" borderId="88" xfId="0" applyFont="1" applyFill="1" applyBorder="1" applyAlignment="1">
      <alignment horizontal="left" vertical="center" wrapText="1"/>
    </xf>
    <xf numFmtId="0" fontId="52" fillId="24" borderId="0" xfId="0" applyFont="1" applyFill="1" applyAlignment="1">
      <alignment horizontal="left" vertical="center" wrapText="1"/>
    </xf>
    <xf numFmtId="0" fontId="52" fillId="26" borderId="12" xfId="0" applyFont="1" applyFill="1" applyBorder="1" applyAlignment="1">
      <alignment horizontal="center" vertical="center"/>
    </xf>
    <xf numFmtId="0" fontId="52" fillId="26" borderId="29" xfId="0" applyFont="1" applyFill="1" applyBorder="1" applyAlignment="1">
      <alignment horizontal="center" vertical="center"/>
    </xf>
    <xf numFmtId="0" fontId="52" fillId="26" borderId="11" xfId="0" applyFont="1" applyFill="1" applyBorder="1" applyAlignment="1">
      <alignment horizontal="center" vertical="center"/>
    </xf>
    <xf numFmtId="0" fontId="52" fillId="26" borderId="10" xfId="0" applyFont="1" applyFill="1" applyBorder="1" applyAlignment="1">
      <alignment horizontal="center" vertical="center"/>
    </xf>
    <xf numFmtId="0" fontId="46" fillId="24" borderId="29" xfId="0" applyFont="1" applyFill="1" applyBorder="1" applyAlignment="1">
      <alignment horizontal="left" vertical="center"/>
    </xf>
    <xf numFmtId="0" fontId="46" fillId="24" borderId="11" xfId="0" applyFont="1" applyFill="1" applyBorder="1" applyAlignment="1">
      <alignment horizontal="left" vertical="center"/>
    </xf>
    <xf numFmtId="0" fontId="47" fillId="0" borderId="12" xfId="0" quotePrefix="1" applyFont="1" applyBorder="1" applyAlignment="1">
      <alignment horizontal="left" vertical="center"/>
    </xf>
    <xf numFmtId="0" fontId="47" fillId="0" borderId="29" xfId="0" quotePrefix="1" applyFont="1" applyBorder="1" applyAlignment="1">
      <alignment horizontal="left" vertical="center"/>
    </xf>
    <xf numFmtId="0" fontId="57" fillId="24" borderId="0" xfId="0" applyFont="1" applyFill="1" applyAlignment="1" applyProtection="1">
      <alignment horizontal="left" vertical="center" shrinkToFit="1"/>
      <protection locked="0"/>
    </xf>
    <xf numFmtId="0" fontId="57" fillId="24" borderId="0" xfId="0" applyFont="1" applyFill="1" applyAlignment="1" applyProtection="1">
      <alignment vertical="center" shrinkToFit="1"/>
      <protection locked="0"/>
    </xf>
    <xf numFmtId="0" fontId="43" fillId="0" borderId="0" xfId="0" applyFont="1" applyAlignment="1">
      <alignment horizontal="left" vertical="center" wrapText="1"/>
    </xf>
    <xf numFmtId="0" fontId="47" fillId="28" borderId="12" xfId="0" applyFont="1" applyFill="1" applyBorder="1" applyAlignment="1">
      <alignment horizontal="left" vertical="center"/>
    </xf>
    <xf numFmtId="0" fontId="47" fillId="28" borderId="29" xfId="0" applyFont="1" applyFill="1" applyBorder="1" applyAlignment="1">
      <alignment horizontal="left" vertical="center"/>
    </xf>
    <xf numFmtId="0" fontId="47" fillId="28" borderId="11" xfId="0" applyFont="1" applyFill="1" applyBorder="1" applyAlignment="1">
      <alignment horizontal="left" vertical="center"/>
    </xf>
    <xf numFmtId="0" fontId="47" fillId="24" borderId="0" xfId="0" applyFont="1" applyFill="1" applyAlignment="1" applyProtection="1">
      <alignment horizontal="left" vertical="center" wrapText="1"/>
      <protection locked="0"/>
    </xf>
    <xf numFmtId="0" fontId="54" fillId="24" borderId="88" xfId="0" applyFont="1" applyFill="1" applyBorder="1" applyAlignment="1">
      <alignment horizontal="left" vertical="center" wrapText="1"/>
    </xf>
    <xf numFmtId="0" fontId="54" fillId="24" borderId="0" xfId="0" applyFont="1" applyFill="1" applyAlignment="1">
      <alignment horizontal="left" vertical="center" wrapText="1"/>
    </xf>
    <xf numFmtId="0" fontId="57" fillId="32" borderId="22" xfId="0" applyFont="1" applyFill="1" applyBorder="1" applyAlignment="1" applyProtection="1">
      <alignment horizontal="center" vertical="center"/>
      <protection locked="0"/>
    </xf>
    <xf numFmtId="0" fontId="57" fillId="32" borderId="26" xfId="0" applyFont="1" applyFill="1" applyBorder="1" applyAlignment="1" applyProtection="1">
      <alignment horizontal="center" vertical="center"/>
      <protection locked="0"/>
    </xf>
    <xf numFmtId="0" fontId="47" fillId="0" borderId="49" xfId="0" quotePrefix="1" applyFont="1" applyBorder="1" applyAlignment="1">
      <alignment horizontal="left" vertical="center"/>
    </xf>
    <xf numFmtId="0" fontId="47" fillId="0" borderId="38" xfId="0" quotePrefix="1" applyFont="1" applyBorder="1" applyAlignment="1">
      <alignment horizontal="left" vertical="center"/>
    </xf>
    <xf numFmtId="0" fontId="37" fillId="24" borderId="0" xfId="0" applyFont="1" applyFill="1" applyAlignment="1">
      <alignment horizontal="left" vertical="center"/>
    </xf>
    <xf numFmtId="0" fontId="47" fillId="24" borderId="10" xfId="0" applyFont="1" applyFill="1" applyBorder="1" applyAlignment="1">
      <alignment horizontal="center" vertical="center"/>
    </xf>
    <xf numFmtId="0" fontId="47" fillId="24" borderId="10" xfId="0" applyFont="1" applyFill="1" applyBorder="1" applyAlignment="1">
      <alignment horizontal="center" vertical="center" wrapText="1"/>
    </xf>
    <xf numFmtId="0" fontId="47" fillId="24" borderId="12" xfId="0" applyFont="1" applyFill="1" applyBorder="1" applyAlignment="1">
      <alignment horizontal="center" vertical="center" wrapText="1"/>
    </xf>
    <xf numFmtId="0" fontId="47" fillId="24" borderId="29" xfId="0" applyFont="1" applyFill="1" applyBorder="1" applyAlignment="1">
      <alignment horizontal="center" vertical="center" wrapText="1"/>
    </xf>
    <xf numFmtId="0" fontId="47" fillId="24" borderId="11" xfId="0" applyFont="1" applyFill="1" applyBorder="1" applyAlignment="1">
      <alignment horizontal="center" vertical="center" wrapText="1"/>
    </xf>
    <xf numFmtId="0" fontId="99" fillId="24" borderId="10" xfId="0" applyFont="1" applyFill="1" applyBorder="1" applyAlignment="1">
      <alignment horizontal="center" vertical="center"/>
    </xf>
    <xf numFmtId="38" fontId="47" fillId="24" borderId="10" xfId="34" applyFont="1" applyFill="1" applyBorder="1" applyAlignment="1">
      <alignment horizontal="right" vertical="center" wrapText="1"/>
    </xf>
    <xf numFmtId="38" fontId="47" fillId="24" borderId="10" xfId="34" applyFont="1" applyFill="1" applyBorder="1" applyAlignment="1">
      <alignment horizontal="center" vertical="center" wrapText="1"/>
    </xf>
    <xf numFmtId="0" fontId="47" fillId="0" borderId="71" xfId="0" quotePrefix="1" applyFont="1" applyBorder="1" applyAlignment="1">
      <alignment horizontal="left" vertical="center"/>
    </xf>
    <xf numFmtId="0" fontId="47" fillId="0" borderId="72" xfId="0" quotePrefix="1" applyFont="1" applyBorder="1" applyAlignment="1">
      <alignment horizontal="left" vertical="center"/>
    </xf>
    <xf numFmtId="0" fontId="47" fillId="0" borderId="75" xfId="0" quotePrefix="1" applyFont="1" applyBorder="1" applyAlignment="1">
      <alignment horizontal="left" vertical="center"/>
    </xf>
    <xf numFmtId="0" fontId="47" fillId="0" borderId="161" xfId="0" quotePrefix="1" applyFont="1" applyBorder="1" applyAlignment="1">
      <alignment horizontal="left" vertical="center"/>
    </xf>
    <xf numFmtId="0" fontId="47" fillId="0" borderId="96" xfId="0" quotePrefix="1" applyFont="1" applyBorder="1" applyAlignment="1">
      <alignment horizontal="left" vertical="center"/>
    </xf>
    <xf numFmtId="0" fontId="47" fillId="0" borderId="98" xfId="0" quotePrefix="1" applyFont="1" applyBorder="1" applyAlignment="1">
      <alignment horizontal="left" vertical="center"/>
    </xf>
    <xf numFmtId="0" fontId="39" fillId="24" borderId="51" xfId="0" applyFont="1" applyFill="1" applyBorder="1" applyAlignment="1">
      <alignment horizontal="center" vertical="center"/>
    </xf>
    <xf numFmtId="0" fontId="39" fillId="24" borderId="78" xfId="0" applyFont="1" applyFill="1" applyBorder="1" applyAlignment="1">
      <alignment horizontal="center" vertical="center"/>
    </xf>
    <xf numFmtId="0" fontId="39" fillId="24" borderId="52" xfId="0" applyFont="1" applyFill="1" applyBorder="1" applyAlignment="1">
      <alignment horizontal="center" vertical="center"/>
    </xf>
    <xf numFmtId="0" fontId="39" fillId="24" borderId="53" xfId="0" applyFont="1" applyFill="1" applyBorder="1" applyAlignment="1">
      <alignment horizontal="center" vertical="center"/>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3" xfId="0" applyBorder="1" applyAlignment="1">
      <alignment horizontal="center" vertical="center" wrapText="1"/>
    </xf>
    <xf numFmtId="0" fontId="35" fillId="24" borderId="64" xfId="0" applyFont="1" applyFill="1" applyBorder="1" applyAlignment="1">
      <alignment horizontal="center" vertical="center" wrapText="1"/>
    </xf>
    <xf numFmtId="0" fontId="35" fillId="24" borderId="48" xfId="0" applyFont="1" applyFill="1" applyBorder="1" applyAlignment="1">
      <alignment horizontal="center" vertical="center" wrapText="1"/>
    </xf>
    <xf numFmtId="0" fontId="35" fillId="24" borderId="76" xfId="0" applyFont="1" applyFill="1" applyBorder="1" applyAlignment="1">
      <alignment horizontal="center" vertical="center" wrapText="1"/>
    </xf>
    <xf numFmtId="0" fontId="35" fillId="24" borderId="69" xfId="0" applyFont="1" applyFill="1" applyBorder="1" applyAlignment="1">
      <alignment horizontal="center" vertical="center" wrapText="1"/>
    </xf>
    <xf numFmtId="0" fontId="35" fillId="24" borderId="27" xfId="0" applyFont="1" applyFill="1" applyBorder="1" applyAlignment="1">
      <alignment horizontal="center" vertical="center" wrapText="1"/>
    </xf>
    <xf numFmtId="0" fontId="35" fillId="24" borderId="68" xfId="0" applyFont="1" applyFill="1" applyBorder="1" applyAlignment="1">
      <alignment horizontal="center" vertical="center" wrapText="1"/>
    </xf>
    <xf numFmtId="0" fontId="35" fillId="24" borderId="69" xfId="0" applyFont="1" applyFill="1" applyBorder="1" applyAlignment="1">
      <alignment horizontal="center" vertical="center" textRotation="255"/>
    </xf>
    <xf numFmtId="0" fontId="35" fillId="24" borderId="27" xfId="0" applyFont="1" applyFill="1" applyBorder="1" applyAlignment="1">
      <alignment horizontal="center" vertical="center" textRotation="255"/>
    </xf>
    <xf numFmtId="0" fontId="35" fillId="24" borderId="68" xfId="0" applyFont="1" applyFill="1" applyBorder="1" applyAlignment="1">
      <alignment horizontal="center" vertical="center" textRotation="255"/>
    </xf>
    <xf numFmtId="0" fontId="0" fillId="0" borderId="46" xfId="0" applyBorder="1" applyAlignment="1">
      <alignment horizontal="center" vertical="center" wrapText="1"/>
    </xf>
    <xf numFmtId="0" fontId="0" fillId="0" borderId="10" xfId="0" applyBorder="1" applyAlignment="1">
      <alignment horizontal="center" vertical="center" wrapText="1"/>
    </xf>
    <xf numFmtId="0" fontId="0" fillId="0" borderId="24" xfId="0" applyBorder="1" applyAlignment="1">
      <alignment horizontal="center" vertical="center" wrapText="1"/>
    </xf>
    <xf numFmtId="0" fontId="40" fillId="24" borderId="69" xfId="0" applyFont="1" applyFill="1" applyBorder="1" applyAlignment="1">
      <alignment horizontal="center" vertical="center" wrapText="1"/>
    </xf>
    <xf numFmtId="0" fontId="40" fillId="24" borderId="32" xfId="0" applyFont="1" applyFill="1" applyBorder="1" applyAlignment="1">
      <alignment horizontal="center" vertical="center" wrapText="1"/>
    </xf>
    <xf numFmtId="0" fontId="40" fillId="24" borderId="70"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18" xfId="0" applyFont="1" applyFill="1" applyBorder="1" applyAlignment="1">
      <alignment horizontal="center" vertical="center" wrapText="1"/>
    </xf>
    <xf numFmtId="0" fontId="35" fillId="24" borderId="0" xfId="0" applyFont="1" applyFill="1" applyAlignment="1">
      <alignment horizontal="left" vertical="top" wrapText="1"/>
    </xf>
    <xf numFmtId="0" fontId="111" fillId="24" borderId="0" xfId="0" applyFont="1" applyFill="1" applyAlignment="1">
      <alignment horizontal="left" vertical="center"/>
    </xf>
    <xf numFmtId="0" fontId="40" fillId="24" borderId="46" xfId="0" applyFont="1" applyFill="1" applyBorder="1" applyAlignment="1">
      <alignment horizontal="center" vertical="center" wrapText="1"/>
    </xf>
    <xf numFmtId="0" fontId="40" fillId="24" borderId="10" xfId="0" applyFont="1" applyFill="1" applyBorder="1" applyAlignment="1">
      <alignment horizontal="center" vertical="center" wrapText="1"/>
    </xf>
    <xf numFmtId="0" fontId="40" fillId="24" borderId="24" xfId="0" applyFont="1" applyFill="1" applyBorder="1" applyAlignment="1">
      <alignment horizontal="center" vertical="center" wrapText="1"/>
    </xf>
    <xf numFmtId="0" fontId="35" fillId="24" borderId="64" xfId="0" applyFont="1" applyFill="1" applyBorder="1" applyAlignment="1">
      <alignment horizontal="center" vertical="center" textRotation="255" wrapText="1" shrinkToFit="1"/>
    </xf>
    <xf numFmtId="0" fontId="35" fillId="24" borderId="48" xfId="0" applyFont="1" applyFill="1" applyBorder="1" applyAlignment="1">
      <alignment horizontal="center" vertical="center" textRotation="255" wrapText="1" shrinkToFit="1"/>
    </xf>
    <xf numFmtId="0" fontId="35" fillId="24" borderId="76" xfId="0" applyFont="1" applyFill="1" applyBorder="1" applyAlignment="1">
      <alignment horizontal="center" vertical="center" textRotation="255" wrapText="1" shrinkToFit="1"/>
    </xf>
    <xf numFmtId="0" fontId="35" fillId="24" borderId="69" xfId="0" applyFont="1" applyFill="1" applyBorder="1" applyAlignment="1">
      <alignment horizontal="center" vertical="center" shrinkToFit="1"/>
    </xf>
    <xf numFmtId="0" fontId="35" fillId="24" borderId="27" xfId="0" applyFont="1" applyFill="1" applyBorder="1" applyAlignment="1">
      <alignment horizontal="center" vertical="center" shrinkToFit="1"/>
    </xf>
    <xf numFmtId="0" fontId="35" fillId="24" borderId="68" xfId="0" applyFont="1" applyFill="1" applyBorder="1" applyAlignment="1">
      <alignment horizontal="center" vertical="center" shrinkToFit="1"/>
    </xf>
    <xf numFmtId="0" fontId="35" fillId="24" borderId="69" xfId="0" applyFont="1" applyFill="1" applyBorder="1" applyAlignment="1">
      <alignment horizontal="center" vertical="center"/>
    </xf>
    <xf numFmtId="0" fontId="35" fillId="24" borderId="70" xfId="0" applyFont="1" applyFill="1" applyBorder="1" applyAlignment="1">
      <alignment horizontal="center" vertical="center"/>
    </xf>
    <xf numFmtId="0" fontId="35" fillId="24" borderId="27" xfId="0" applyFont="1" applyFill="1" applyBorder="1" applyAlignment="1">
      <alignment horizontal="center" vertical="center"/>
    </xf>
    <xf numFmtId="0" fontId="35" fillId="24" borderId="15" xfId="0" applyFont="1" applyFill="1" applyBorder="1" applyAlignment="1">
      <alignment horizontal="center" vertical="center"/>
    </xf>
    <xf numFmtId="0" fontId="35" fillId="24" borderId="10" xfId="0" applyFont="1" applyFill="1" applyBorder="1" applyAlignment="1">
      <alignment horizontal="center" vertical="center"/>
    </xf>
    <xf numFmtId="0" fontId="35" fillId="24" borderId="12" xfId="0" applyFont="1" applyFill="1" applyBorder="1" applyAlignment="1">
      <alignment horizontal="center" vertical="center"/>
    </xf>
    <xf numFmtId="0" fontId="35" fillId="24" borderId="22" xfId="0" applyFont="1" applyFill="1" applyBorder="1" applyAlignment="1">
      <alignment horizontal="left" vertical="center"/>
    </xf>
    <xf numFmtId="0" fontId="35" fillId="24" borderId="25" xfId="0" applyFont="1" applyFill="1" applyBorder="1" applyAlignment="1">
      <alignment horizontal="left" vertical="center"/>
    </xf>
    <xf numFmtId="0" fontId="35" fillId="24" borderId="26" xfId="0" applyFont="1" applyFill="1" applyBorder="1" applyAlignment="1">
      <alignment horizontal="left" vertical="center"/>
    </xf>
    <xf numFmtId="0" fontId="40" fillId="24" borderId="13" xfId="0" applyFont="1" applyFill="1" applyBorder="1" applyAlignment="1">
      <alignment vertical="center"/>
    </xf>
    <xf numFmtId="0" fontId="40" fillId="24" borderId="14" xfId="0" applyFont="1" applyFill="1" applyBorder="1" applyAlignment="1">
      <alignment vertical="center"/>
    </xf>
    <xf numFmtId="0" fontId="35" fillId="24" borderId="80" xfId="0" applyFont="1" applyFill="1" applyBorder="1" applyAlignment="1">
      <alignment horizontal="center" vertical="center" textRotation="255"/>
    </xf>
    <xf numFmtId="0" fontId="35" fillId="24" borderId="88" xfId="0" applyFont="1" applyFill="1" applyBorder="1" applyAlignment="1">
      <alignment horizontal="center" vertical="center" textRotation="255"/>
    </xf>
    <xf numFmtId="0" fontId="35" fillId="24" borderId="84" xfId="0" applyFont="1" applyFill="1" applyBorder="1" applyAlignment="1">
      <alignment horizontal="center" vertical="center" textRotation="255"/>
    </xf>
    <xf numFmtId="0" fontId="35" fillId="24" borderId="69" xfId="0" applyFont="1" applyFill="1" applyBorder="1" applyAlignment="1">
      <alignment horizontal="center" vertical="center" wrapText="1" shrinkToFit="1"/>
    </xf>
    <xf numFmtId="0" fontId="35" fillId="24" borderId="27" xfId="0" applyFont="1" applyFill="1" applyBorder="1" applyAlignment="1">
      <alignment horizontal="center" vertical="center" wrapText="1" shrinkToFit="1"/>
    </xf>
    <xf numFmtId="0" fontId="35" fillId="24" borderId="68" xfId="0" applyFont="1" applyFill="1" applyBorder="1" applyAlignment="1">
      <alignment horizontal="center" vertical="center" wrapText="1" shrinkToFit="1"/>
    </xf>
    <xf numFmtId="0" fontId="35" fillId="24" borderId="64" xfId="0" applyFont="1" applyFill="1" applyBorder="1" applyAlignment="1">
      <alignment horizontal="center" vertical="center" wrapText="1" shrinkToFit="1"/>
    </xf>
    <xf numFmtId="0" fontId="35" fillId="24" borderId="48" xfId="0" applyFont="1" applyFill="1" applyBorder="1" applyAlignment="1">
      <alignment horizontal="center" vertical="center" wrapText="1" shrinkToFit="1"/>
    </xf>
    <xf numFmtId="0" fontId="35" fillId="24" borderId="76" xfId="0" applyFont="1" applyFill="1" applyBorder="1" applyAlignment="1">
      <alignment horizontal="center" vertical="center" wrapText="1" shrinkToFit="1"/>
    </xf>
    <xf numFmtId="0" fontId="35" fillId="24" borderId="64" xfId="0" applyFont="1" applyFill="1" applyBorder="1" applyAlignment="1">
      <alignment horizontal="center" vertical="center" shrinkToFit="1"/>
    </xf>
    <xf numFmtId="0" fontId="35" fillId="24" borderId="48" xfId="0" applyFont="1" applyFill="1" applyBorder="1" applyAlignment="1">
      <alignment horizontal="center" vertical="center" shrinkToFit="1"/>
    </xf>
    <xf numFmtId="0" fontId="35" fillId="24" borderId="76" xfId="0" applyFont="1" applyFill="1" applyBorder="1" applyAlignment="1">
      <alignment horizontal="center" vertical="center" shrinkToFit="1"/>
    </xf>
    <xf numFmtId="0" fontId="40" fillId="24" borderId="12" xfId="0" applyFont="1" applyFill="1" applyBorder="1" applyAlignment="1">
      <alignment horizontal="left" vertical="center"/>
    </xf>
    <xf numFmtId="0" fontId="40" fillId="24" borderId="29" xfId="0" applyFont="1" applyFill="1" applyBorder="1" applyAlignment="1">
      <alignment horizontal="left" vertical="center"/>
    </xf>
    <xf numFmtId="0" fontId="47" fillId="24" borderId="64" xfId="0" applyFont="1" applyFill="1" applyBorder="1" applyAlignment="1">
      <alignment horizontal="center" vertical="center" shrinkToFit="1"/>
    </xf>
    <xf numFmtId="0" fontId="47" fillId="24" borderId="48" xfId="0" applyFont="1" applyFill="1" applyBorder="1" applyAlignment="1">
      <alignment horizontal="center" vertical="center" shrinkToFit="1"/>
    </xf>
    <xf numFmtId="0" fontId="47" fillId="24" borderId="76" xfId="0" applyFont="1" applyFill="1" applyBorder="1" applyAlignment="1">
      <alignment horizontal="center" vertical="center" shrinkToFit="1"/>
    </xf>
    <xf numFmtId="0" fontId="0" fillId="0" borderId="60" xfId="0" applyBorder="1" applyAlignment="1">
      <alignment horizontal="center" vertical="center"/>
    </xf>
    <xf numFmtId="0" fontId="0" fillId="0" borderId="112" xfId="0" applyBorder="1" applyAlignment="1">
      <alignment horizontal="center" vertical="center"/>
    </xf>
    <xf numFmtId="0" fontId="0" fillId="0" borderId="82" xfId="0" applyBorder="1" applyAlignment="1">
      <alignment horizontal="center" vertical="center"/>
    </xf>
    <xf numFmtId="0" fontId="47" fillId="24" borderId="80" xfId="0" applyFont="1" applyFill="1" applyBorder="1" applyAlignment="1">
      <alignment horizontal="center" vertical="center" textRotation="255"/>
    </xf>
    <xf numFmtId="0" fontId="47" fillId="24" borderId="88" xfId="0" applyFont="1" applyFill="1" applyBorder="1" applyAlignment="1">
      <alignment horizontal="center" vertical="center" textRotation="255"/>
    </xf>
    <xf numFmtId="0" fontId="47" fillId="24" borderId="84" xfId="0" applyFont="1" applyFill="1" applyBorder="1" applyAlignment="1">
      <alignment horizontal="center" vertical="center" textRotation="255"/>
    </xf>
    <xf numFmtId="0" fontId="47" fillId="24" borderId="69" xfId="0" applyFont="1" applyFill="1" applyBorder="1" applyAlignment="1">
      <alignment horizontal="center" vertical="center" wrapText="1" shrinkToFit="1"/>
    </xf>
    <xf numFmtId="0" fontId="47" fillId="24" borderId="27" xfId="0" applyFont="1" applyFill="1" applyBorder="1" applyAlignment="1">
      <alignment horizontal="center" vertical="center" wrapText="1" shrinkToFit="1"/>
    </xf>
    <xf numFmtId="0" fontId="47" fillId="24" borderId="68" xfId="0" applyFont="1" applyFill="1" applyBorder="1" applyAlignment="1">
      <alignment horizontal="center" vertical="center" wrapText="1" shrinkToFit="1"/>
    </xf>
    <xf numFmtId="0" fontId="47" fillId="24" borderId="64" xfId="0" applyFont="1" applyFill="1" applyBorder="1" applyAlignment="1">
      <alignment horizontal="center" vertical="center" wrapText="1" shrinkToFit="1"/>
    </xf>
    <xf numFmtId="0" fontId="47" fillId="24" borderId="48" xfId="0" applyFont="1" applyFill="1" applyBorder="1" applyAlignment="1">
      <alignment horizontal="center" vertical="center" wrapText="1" shrinkToFit="1"/>
    </xf>
    <xf numFmtId="0" fontId="47" fillId="24" borderId="76" xfId="0" applyFont="1" applyFill="1" applyBorder="1" applyAlignment="1">
      <alignment horizontal="center" vertical="center" wrapText="1" shrinkToFit="1"/>
    </xf>
    <xf numFmtId="0" fontId="47" fillId="24" borderId="69" xfId="0" applyFont="1" applyFill="1" applyBorder="1" applyAlignment="1">
      <alignment horizontal="center" vertical="center"/>
    </xf>
    <xf numFmtId="0" fontId="47" fillId="24" borderId="70" xfId="0" applyFont="1" applyFill="1" applyBorder="1" applyAlignment="1">
      <alignment horizontal="center" vertical="center"/>
    </xf>
    <xf numFmtId="0" fontId="47" fillId="24" borderId="27" xfId="0" applyFont="1" applyFill="1" applyBorder="1" applyAlignment="1">
      <alignment horizontal="center" vertical="center"/>
    </xf>
    <xf numFmtId="0" fontId="47" fillId="24" borderId="15" xfId="0" applyFont="1" applyFill="1" applyBorder="1" applyAlignment="1">
      <alignment horizontal="center" vertical="center"/>
    </xf>
    <xf numFmtId="176" fontId="46" fillId="24" borderId="46" xfId="0" applyNumberFormat="1" applyFont="1" applyFill="1" applyBorder="1" applyAlignment="1">
      <alignment horizontal="center" vertical="center" wrapText="1"/>
    </xf>
    <xf numFmtId="176" fontId="46" fillId="24" borderId="10" xfId="0" applyNumberFormat="1" applyFont="1" applyFill="1" applyBorder="1" applyAlignment="1">
      <alignment horizontal="center" vertical="center" wrapText="1"/>
    </xf>
    <xf numFmtId="176" fontId="46" fillId="24" borderId="24" xfId="0" applyNumberFormat="1" applyFont="1" applyFill="1" applyBorder="1" applyAlignment="1">
      <alignment horizontal="center" vertical="center" wrapText="1"/>
    </xf>
    <xf numFmtId="0" fontId="46" fillId="24" borderId="69" xfId="0" applyFont="1" applyFill="1" applyBorder="1" applyAlignment="1">
      <alignment horizontal="center" vertical="center" wrapText="1"/>
    </xf>
    <xf numFmtId="0" fontId="46" fillId="24" borderId="32" xfId="0" applyFont="1" applyFill="1" applyBorder="1" applyAlignment="1">
      <alignment horizontal="center" vertical="center" wrapText="1"/>
    </xf>
    <xf numFmtId="0" fontId="46" fillId="24" borderId="83" xfId="0" applyFont="1" applyFill="1" applyBorder="1" applyAlignment="1">
      <alignment horizontal="center" vertical="center" wrapText="1"/>
    </xf>
    <xf numFmtId="0" fontId="46" fillId="24" borderId="16" xfId="0" applyFont="1" applyFill="1" applyBorder="1" applyAlignment="1">
      <alignment horizontal="center" vertical="center" wrapText="1"/>
    </xf>
    <xf numFmtId="0" fontId="46" fillId="24" borderId="17" xfId="0" applyFont="1" applyFill="1" applyBorder="1" applyAlignment="1">
      <alignment horizontal="center" vertical="center" wrapText="1"/>
    </xf>
    <xf numFmtId="0" fontId="46" fillId="24" borderId="47" xfId="0" applyFont="1" applyFill="1" applyBorder="1" applyAlignment="1">
      <alignment horizontal="center" vertical="center" wrapText="1"/>
    </xf>
    <xf numFmtId="0" fontId="47" fillId="24" borderId="69" xfId="0" applyFont="1" applyFill="1" applyBorder="1" applyAlignment="1">
      <alignment horizontal="center" vertical="center" shrinkToFit="1"/>
    </xf>
    <xf numFmtId="0" fontId="47" fillId="24" borderId="27" xfId="0" applyFont="1" applyFill="1" applyBorder="1" applyAlignment="1">
      <alignment horizontal="center" vertical="center" shrinkToFit="1"/>
    </xf>
    <xf numFmtId="0" fontId="47" fillId="24" borderId="68" xfId="0" applyFont="1" applyFill="1" applyBorder="1" applyAlignment="1">
      <alignment horizontal="center" vertical="center" shrinkToFit="1"/>
    </xf>
    <xf numFmtId="0" fontId="47" fillId="24" borderId="64" xfId="0" applyFont="1" applyFill="1" applyBorder="1" applyAlignment="1">
      <alignment horizontal="center" vertical="center" textRotation="255" wrapText="1" shrinkToFit="1"/>
    </xf>
    <xf numFmtId="0" fontId="47" fillId="24" borderId="48" xfId="0" applyFont="1" applyFill="1" applyBorder="1" applyAlignment="1">
      <alignment horizontal="center" vertical="center" textRotation="255" wrapText="1" shrinkToFit="1"/>
    </xf>
    <xf numFmtId="0" fontId="47" fillId="24" borderId="76" xfId="0" applyFont="1" applyFill="1" applyBorder="1" applyAlignment="1">
      <alignment horizontal="center" vertical="center" textRotation="255" wrapText="1" shrinkToFit="1"/>
    </xf>
    <xf numFmtId="176" fontId="47" fillId="24" borderId="64" xfId="0" applyNumberFormat="1" applyFont="1" applyFill="1" applyBorder="1" applyAlignment="1">
      <alignment horizontal="center" vertical="center" wrapText="1"/>
    </xf>
    <xf numFmtId="176" fontId="47" fillId="24" borderId="48" xfId="0" applyNumberFormat="1" applyFont="1" applyFill="1" applyBorder="1" applyAlignment="1">
      <alignment horizontal="center" vertical="center" wrapText="1"/>
    </xf>
    <xf numFmtId="176" fontId="47" fillId="24" borderId="76" xfId="0" applyNumberFormat="1" applyFont="1" applyFill="1" applyBorder="1" applyAlignment="1">
      <alignment horizontal="center" vertical="center" wrapText="1"/>
    </xf>
    <xf numFmtId="0" fontId="47" fillId="24" borderId="69" xfId="0" applyFont="1" applyFill="1" applyBorder="1" applyAlignment="1">
      <alignment horizontal="center" vertical="center" wrapText="1"/>
    </xf>
    <xf numFmtId="0" fontId="47" fillId="24" borderId="27" xfId="0" applyFont="1" applyFill="1" applyBorder="1" applyAlignment="1">
      <alignment horizontal="center" vertical="center" wrapText="1"/>
    </xf>
    <xf numFmtId="0" fontId="47" fillId="24" borderId="68" xfId="0" applyFont="1" applyFill="1" applyBorder="1" applyAlignment="1">
      <alignment horizontal="center" vertical="center" wrapText="1"/>
    </xf>
    <xf numFmtId="178" fontId="47" fillId="24" borderId="69" xfId="0" applyNumberFormat="1" applyFont="1" applyFill="1" applyBorder="1" applyAlignment="1">
      <alignment horizontal="center" vertical="center" textRotation="255"/>
    </xf>
    <xf numFmtId="178" fontId="47" fillId="24" borderId="27" xfId="0" applyNumberFormat="1" applyFont="1" applyFill="1" applyBorder="1" applyAlignment="1">
      <alignment horizontal="center" vertical="center" textRotation="255"/>
    </xf>
    <xf numFmtId="178" fontId="47" fillId="24" borderId="68" xfId="0" applyNumberFormat="1" applyFont="1" applyFill="1" applyBorder="1" applyAlignment="1">
      <alignment horizontal="center" vertical="center" textRotation="255"/>
    </xf>
    <xf numFmtId="0" fontId="35" fillId="33" borderId="12" xfId="0" applyFont="1" applyFill="1" applyBorder="1" applyAlignment="1" applyProtection="1">
      <alignment horizontal="center" vertical="center"/>
      <protection locked="0"/>
    </xf>
    <xf numFmtId="0" fontId="35" fillId="33" borderId="29" xfId="0" applyFont="1" applyFill="1" applyBorder="1" applyAlignment="1" applyProtection="1">
      <alignment horizontal="center" vertical="center"/>
      <protection locked="0"/>
    </xf>
    <xf numFmtId="0" fontId="35" fillId="33" borderId="11" xfId="0" applyFont="1" applyFill="1" applyBorder="1" applyAlignment="1" applyProtection="1">
      <alignment horizontal="center" vertical="center"/>
      <protection locked="0"/>
    </xf>
    <xf numFmtId="0" fontId="86" fillId="31" borderId="0" xfId="0" applyFont="1" applyFill="1" applyAlignment="1">
      <alignment horizontal="center" vertical="center" wrapText="1"/>
    </xf>
    <xf numFmtId="0" fontId="47" fillId="0" borderId="0" xfId="0" applyFont="1" applyAlignment="1">
      <alignment horizontal="left" vertical="center" wrapText="1"/>
    </xf>
    <xf numFmtId="0" fontId="35" fillId="24" borderId="13" xfId="0" applyFont="1" applyFill="1" applyBorder="1" applyAlignment="1">
      <alignment horizontal="left" vertical="center" wrapText="1"/>
    </xf>
    <xf numFmtId="0" fontId="35" fillId="24" borderId="42" xfId="0" applyFont="1" applyFill="1" applyBorder="1" applyAlignment="1">
      <alignment horizontal="left" vertical="center" wrapText="1"/>
    </xf>
    <xf numFmtId="0" fontId="35" fillId="24" borderId="107" xfId="0" applyFont="1" applyFill="1" applyBorder="1" applyAlignment="1">
      <alignment horizontal="left" vertical="center" wrapText="1"/>
    </xf>
    <xf numFmtId="0" fontId="35" fillId="24" borderId="173" xfId="0" applyFont="1" applyFill="1" applyBorder="1" applyAlignment="1">
      <alignment horizontal="left" vertical="center" wrapText="1"/>
    </xf>
    <xf numFmtId="0" fontId="35" fillId="24" borderId="10" xfId="0" applyFont="1" applyFill="1" applyBorder="1" applyAlignment="1">
      <alignment horizontal="left" vertical="center" wrapText="1"/>
    </xf>
    <xf numFmtId="0" fontId="35" fillId="33" borderId="10" xfId="0" applyFont="1" applyFill="1" applyBorder="1" applyAlignment="1" applyProtection="1">
      <alignment horizontal="left" vertical="center"/>
      <protection locked="0"/>
    </xf>
    <xf numFmtId="0" fontId="35" fillId="0" borderId="10" xfId="0" applyFont="1" applyBorder="1" applyProtection="1">
      <alignment vertical="center"/>
      <protection locked="0"/>
    </xf>
    <xf numFmtId="0" fontId="35" fillId="33" borderId="12" xfId="0" applyFont="1" applyFill="1" applyBorder="1" applyAlignment="1" applyProtection="1">
      <alignment horizontal="left" vertical="center"/>
      <protection locked="0"/>
    </xf>
    <xf numFmtId="0" fontId="35" fillId="33" borderId="29" xfId="0" applyFont="1" applyFill="1" applyBorder="1" applyAlignment="1" applyProtection="1">
      <alignment horizontal="left" vertical="center"/>
      <protection locked="0"/>
    </xf>
    <xf numFmtId="0" fontId="35" fillId="33" borderId="11" xfId="0" applyFont="1" applyFill="1" applyBorder="1" applyAlignment="1" applyProtection="1">
      <alignment horizontal="left" vertical="center"/>
      <protection locked="0"/>
    </xf>
    <xf numFmtId="49" fontId="35" fillId="33" borderId="12" xfId="0" applyNumberFormat="1" applyFont="1" applyFill="1" applyBorder="1" applyAlignment="1" applyProtection="1">
      <alignment horizontal="center" vertical="center"/>
      <protection locked="0"/>
    </xf>
    <xf numFmtId="49" fontId="35" fillId="33" borderId="29" xfId="0" applyNumberFormat="1" applyFont="1" applyFill="1" applyBorder="1" applyAlignment="1" applyProtection="1">
      <alignment horizontal="center" vertical="center"/>
      <protection locked="0"/>
    </xf>
    <xf numFmtId="49" fontId="35" fillId="33" borderId="11" xfId="0" applyNumberFormat="1" applyFont="1" applyFill="1" applyBorder="1" applyAlignment="1" applyProtection="1">
      <alignment horizontal="center" vertical="center"/>
      <protection locked="0"/>
    </xf>
    <xf numFmtId="0" fontId="139" fillId="0" borderId="0" xfId="100" applyFont="1" applyAlignment="1">
      <alignment horizontal="left" vertical="center"/>
    </xf>
    <xf numFmtId="0" fontId="138" fillId="0" borderId="0" xfId="100" applyFont="1" applyAlignment="1" applyProtection="1">
      <alignment horizontal="left" vertical="center"/>
      <protection locked="0"/>
    </xf>
    <xf numFmtId="0" fontId="138" fillId="0" borderId="0" xfId="100" applyFont="1" applyAlignment="1" applyProtection="1">
      <alignment horizontal="right" vertical="center"/>
      <protection locked="0"/>
    </xf>
    <xf numFmtId="0" fontId="138" fillId="0" borderId="0" xfId="100" applyFont="1" applyAlignment="1">
      <alignment horizontal="left" vertical="center"/>
    </xf>
    <xf numFmtId="0" fontId="138" fillId="0" borderId="0" xfId="100" applyFont="1" applyAlignment="1">
      <alignment horizontal="right" vertical="center"/>
    </xf>
    <xf numFmtId="0" fontId="138" fillId="0" borderId="0" xfId="0" applyFont="1" applyAlignment="1">
      <alignment vertical="center" wrapText="1" shrinkToFit="1"/>
    </xf>
    <xf numFmtId="0" fontId="140" fillId="0" borderId="0" xfId="0" applyFont="1" applyAlignment="1">
      <alignment horizontal="right" vertical="center"/>
    </xf>
    <xf numFmtId="0" fontId="138" fillId="0" borderId="0" xfId="0" applyFont="1" applyAlignment="1">
      <alignment vertical="center" wrapText="1"/>
    </xf>
    <xf numFmtId="0" fontId="138" fillId="0" borderId="0" xfId="0" applyFont="1" applyAlignment="1">
      <alignment horizontal="left" vertical="center" wrapText="1"/>
    </xf>
    <xf numFmtId="0" fontId="141" fillId="0" borderId="0" xfId="100" applyFont="1" applyAlignment="1">
      <alignment horizontal="distributed" vertical="center"/>
    </xf>
    <xf numFmtId="0" fontId="138" fillId="0" borderId="0" xfId="100" applyFont="1" applyAlignment="1">
      <alignment horizontal="center" vertical="center" wrapText="1"/>
    </xf>
    <xf numFmtId="0" fontId="138" fillId="0" borderId="0" xfId="100" applyFont="1" applyAlignment="1">
      <alignment horizontal="center" vertical="center"/>
    </xf>
    <xf numFmtId="0" fontId="138" fillId="0" borderId="0" xfId="100" applyFont="1" applyAlignment="1">
      <alignment horizontal="left" vertical="center" shrinkToFit="1"/>
    </xf>
    <xf numFmtId="38" fontId="138" fillId="34" borderId="0" xfId="34" applyFont="1" applyFill="1" applyAlignment="1" applyProtection="1">
      <alignment horizontal="right" vertical="center" shrinkToFit="1"/>
    </xf>
    <xf numFmtId="0" fontId="10" fillId="34" borderId="0" xfId="0" applyFont="1" applyFill="1" applyAlignment="1">
      <alignment vertical="center" shrinkToFit="1"/>
    </xf>
    <xf numFmtId="38" fontId="138" fillId="0" borderId="0" xfId="34" applyFont="1" applyFill="1" applyAlignment="1" applyProtection="1">
      <alignment horizontal="right" vertical="center" shrinkToFit="1"/>
    </xf>
    <xf numFmtId="0" fontId="10" fillId="0" borderId="0" xfId="0" applyFont="1" applyAlignment="1">
      <alignment vertical="center" shrinkToFit="1"/>
    </xf>
    <xf numFmtId="0" fontId="138" fillId="0" borderId="0" xfId="0" applyFont="1" applyAlignment="1">
      <alignment horizontal="left" vertical="center" wrapText="1" shrinkToFit="1"/>
    </xf>
    <xf numFmtId="38" fontId="138" fillId="34" borderId="0" xfId="34" applyFont="1" applyFill="1" applyAlignment="1" applyProtection="1">
      <alignment horizontal="right" vertical="center" shrinkToFit="1"/>
      <protection locked="0"/>
    </xf>
    <xf numFmtId="0" fontId="139" fillId="34" borderId="0" xfId="0" applyFont="1" applyFill="1" applyAlignment="1" applyProtection="1">
      <alignment vertical="center" shrinkToFit="1"/>
      <protection locked="0"/>
    </xf>
    <xf numFmtId="38" fontId="138" fillId="24" borderId="0" xfId="34" applyFont="1" applyFill="1" applyAlignment="1" applyProtection="1">
      <alignment horizontal="right" vertical="center" shrinkToFit="1"/>
    </xf>
    <xf numFmtId="0" fontId="139" fillId="24" borderId="0" xfId="0" applyFont="1" applyFill="1" applyAlignment="1">
      <alignment vertical="center" shrinkToFit="1"/>
    </xf>
    <xf numFmtId="38" fontId="138" fillId="0" borderId="0" xfId="34" applyFont="1" applyAlignment="1" applyProtection="1">
      <alignment horizontal="right" vertical="center" shrinkToFit="1"/>
    </xf>
    <xf numFmtId="0" fontId="139" fillId="0" borderId="0" xfId="0" applyFont="1" applyAlignment="1">
      <alignment vertical="center" shrinkToFit="1"/>
    </xf>
    <xf numFmtId="0" fontId="122" fillId="24" borderId="12" xfId="99" applyFont="1" applyFill="1" applyBorder="1" applyAlignment="1">
      <alignment horizontal="left" vertical="center" wrapText="1"/>
    </xf>
    <xf numFmtId="0" fontId="122" fillId="24" borderId="11" xfId="99" applyFont="1" applyFill="1" applyBorder="1" applyAlignment="1">
      <alignment horizontal="left" vertical="center" wrapText="1"/>
    </xf>
    <xf numFmtId="0" fontId="127" fillId="24" borderId="12" xfId="0" applyFont="1" applyFill="1" applyBorder="1" applyAlignment="1">
      <alignment horizontal="left" vertical="center" wrapText="1"/>
    </xf>
    <xf numFmtId="0" fontId="127" fillId="24" borderId="29" xfId="0" applyFont="1" applyFill="1" applyBorder="1" applyAlignment="1">
      <alignment horizontal="left" vertical="center" wrapText="1"/>
    </xf>
    <xf numFmtId="0" fontId="127" fillId="24" borderId="11" xfId="0" applyFont="1" applyFill="1" applyBorder="1" applyAlignment="1">
      <alignment horizontal="left" vertical="center" wrapText="1"/>
    </xf>
    <xf numFmtId="0" fontId="123" fillId="24" borderId="0" xfId="99" applyFont="1" applyFill="1" applyAlignment="1">
      <alignment horizontal="left" vertical="top" wrapText="1"/>
    </xf>
    <xf numFmtId="0" fontId="122" fillId="24" borderId="12" xfId="99" applyFont="1" applyFill="1" applyBorder="1" applyAlignment="1">
      <alignment horizontal="center" vertical="center" shrinkToFit="1"/>
    </xf>
    <xf numFmtId="0" fontId="122" fillId="24" borderId="11" xfId="99" applyFont="1" applyFill="1" applyBorder="1" applyAlignment="1">
      <alignment horizontal="center" vertical="center" shrinkToFit="1"/>
    </xf>
    <xf numFmtId="0" fontId="123" fillId="24" borderId="12" xfId="99" applyFont="1" applyFill="1" applyBorder="1" applyAlignment="1">
      <alignment horizontal="left" vertical="center" wrapText="1"/>
    </xf>
    <xf numFmtId="0" fontId="123" fillId="24" borderId="29" xfId="99" applyFont="1" applyFill="1" applyBorder="1" applyAlignment="1">
      <alignment horizontal="left" vertical="center" wrapText="1"/>
    </xf>
    <xf numFmtId="0" fontId="123" fillId="24" borderId="11" xfId="99" applyFont="1" applyFill="1" applyBorder="1" applyAlignment="1">
      <alignment horizontal="left" vertical="center" wrapText="1"/>
    </xf>
    <xf numFmtId="0" fontId="123" fillId="24" borderId="134" xfId="99" applyFont="1" applyFill="1" applyBorder="1" applyAlignment="1">
      <alignment horizontal="left" vertical="center" wrapText="1"/>
    </xf>
    <xf numFmtId="0" fontId="123" fillId="24" borderId="12" xfId="99" applyFont="1" applyFill="1" applyBorder="1" applyAlignment="1">
      <alignment horizontal="center" vertical="center"/>
    </xf>
    <xf numFmtId="0" fontId="123" fillId="24" borderId="11" xfId="99" applyFont="1" applyFill="1" applyBorder="1" applyAlignment="1">
      <alignment horizontal="center" vertical="center"/>
    </xf>
    <xf numFmtId="0" fontId="123" fillId="24" borderId="12" xfId="99" applyFont="1" applyFill="1" applyBorder="1" applyAlignment="1">
      <alignment horizontal="center" vertical="center" wrapText="1"/>
    </xf>
    <xf numFmtId="0" fontId="127" fillId="24" borderId="12" xfId="0" applyFont="1" applyFill="1" applyBorder="1" applyAlignment="1">
      <alignment horizontal="left" vertical="center"/>
    </xf>
    <xf numFmtId="0" fontId="127" fillId="24" borderId="29" xfId="0" applyFont="1" applyFill="1" applyBorder="1" applyAlignment="1">
      <alignment horizontal="left" vertical="center"/>
    </xf>
    <xf numFmtId="0" fontId="127" fillId="24" borderId="11" xfId="0" applyFont="1" applyFill="1" applyBorder="1" applyAlignment="1">
      <alignment horizontal="left" vertical="center"/>
    </xf>
    <xf numFmtId="0" fontId="127" fillId="24" borderId="10" xfId="0" applyFont="1" applyFill="1" applyBorder="1" applyAlignment="1">
      <alignment horizontal="left" vertical="center"/>
    </xf>
    <xf numFmtId="0" fontId="128" fillId="24" borderId="0" xfId="0" applyFont="1" applyFill="1" applyAlignment="1">
      <alignment horizontal="left" vertical="center" wrapText="1"/>
    </xf>
    <xf numFmtId="0" fontId="127" fillId="24" borderId="10" xfId="0" applyFont="1" applyFill="1" applyBorder="1" applyAlignment="1">
      <alignment horizontal="center" vertical="center"/>
    </xf>
    <xf numFmtId="0" fontId="127" fillId="24" borderId="14" xfId="0" applyFont="1" applyFill="1" applyBorder="1" applyAlignment="1">
      <alignment horizontal="center" vertical="center" wrapText="1"/>
    </xf>
    <xf numFmtId="0" fontId="127" fillId="24" borderId="16" xfId="0" applyFont="1" applyFill="1" applyBorder="1" applyAlignment="1">
      <alignment horizontal="center" vertical="center" wrapText="1"/>
    </xf>
    <xf numFmtId="0" fontId="127" fillId="24" borderId="27" xfId="0" applyFont="1" applyFill="1" applyBorder="1" applyAlignment="1">
      <alignment horizontal="center" vertical="center" wrapText="1"/>
    </xf>
    <xf numFmtId="0" fontId="30" fillId="0" borderId="61" xfId="0" applyFont="1" applyBorder="1" applyAlignment="1">
      <alignment horizontal="center" vertical="center" wrapText="1"/>
    </xf>
    <xf numFmtId="0" fontId="30" fillId="0" borderId="62" xfId="0" applyFont="1" applyBorder="1" applyAlignment="1">
      <alignment horizontal="center" vertical="center" wrapText="1"/>
    </xf>
    <xf numFmtId="0" fontId="30" fillId="0" borderId="63" xfId="0" applyFont="1" applyBorder="1" applyAlignment="1">
      <alignment horizontal="center" vertical="center" wrapText="1"/>
    </xf>
    <xf numFmtId="0" fontId="30" fillId="0" borderId="19" xfId="0" applyFont="1" applyBorder="1" applyAlignment="1">
      <alignment horizontal="center" vertical="center"/>
    </xf>
    <xf numFmtId="0" fontId="30" fillId="0" borderId="20" xfId="0" applyFont="1" applyBorder="1" applyAlignment="1">
      <alignment horizontal="center" vertical="center"/>
    </xf>
    <xf numFmtId="0" fontId="30" fillId="0" borderId="23" xfId="0" applyFont="1" applyBorder="1" applyAlignment="1">
      <alignment horizontal="center" vertical="center"/>
    </xf>
    <xf numFmtId="0" fontId="30" fillId="0" borderId="46"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43" xfId="43" applyFont="1" applyBorder="1" applyAlignment="1">
      <alignment horizontal="center" vertical="center" wrapText="1"/>
    </xf>
    <xf numFmtId="0" fontId="30" fillId="0" borderId="36" xfId="43" applyFont="1" applyBorder="1" applyAlignment="1">
      <alignment horizontal="center" vertical="center" wrapText="1"/>
    </xf>
    <xf numFmtId="0" fontId="30" fillId="0" borderId="28" xfId="43" applyFont="1" applyBorder="1" applyAlignment="1">
      <alignment horizontal="center" vertical="center" wrapText="1"/>
    </xf>
    <xf numFmtId="0" fontId="30" fillId="0" borderId="0" xfId="0" applyFont="1" applyAlignment="1">
      <alignment horizontal="left" vertical="top" wrapText="1"/>
    </xf>
    <xf numFmtId="0" fontId="30" fillId="0" borderId="33" xfId="0" applyFont="1" applyBorder="1" applyAlignment="1">
      <alignment horizontal="center" vertical="center" wrapText="1"/>
    </xf>
    <xf numFmtId="0" fontId="30" fillId="0" borderId="44" xfId="0" applyFont="1" applyBorder="1" applyAlignment="1">
      <alignment horizontal="center" vertical="center" wrapText="1"/>
    </xf>
    <xf numFmtId="0" fontId="30" fillId="0" borderId="35" xfId="0" applyFont="1" applyBorder="1" applyAlignment="1">
      <alignment horizontal="center" vertical="center" wrapText="1"/>
    </xf>
    <xf numFmtId="0" fontId="30" fillId="0" borderId="61" xfId="43" applyFont="1" applyBorder="1" applyAlignment="1">
      <alignment horizontal="center" vertical="center" wrapText="1"/>
    </xf>
    <xf numFmtId="0" fontId="30" fillId="0" borderId="62" xfId="43" applyFont="1" applyBorder="1" applyAlignment="1">
      <alignment horizontal="center" vertical="center" wrapText="1"/>
    </xf>
    <xf numFmtId="0" fontId="30" fillId="0" borderId="63" xfId="43" applyFont="1" applyBorder="1" applyAlignment="1">
      <alignment horizontal="center" vertical="center" wrapText="1"/>
    </xf>
    <xf numFmtId="0" fontId="30" fillId="0" borderId="59" xfId="43" applyFont="1" applyBorder="1" applyAlignment="1">
      <alignment horizontal="center" vertical="center" wrapText="1"/>
    </xf>
    <xf numFmtId="0" fontId="30" fillId="0" borderId="46" xfId="43" applyFont="1" applyBorder="1" applyAlignment="1">
      <alignment horizontal="center" vertical="center" wrapText="1"/>
    </xf>
    <xf numFmtId="0" fontId="30" fillId="0" borderId="19" xfId="43" applyFont="1" applyBorder="1" applyAlignment="1">
      <alignment horizontal="center" vertical="center" wrapText="1"/>
    </xf>
    <xf numFmtId="0" fontId="30" fillId="0" borderId="11" xfId="43" applyFont="1" applyBorder="1" applyAlignment="1">
      <alignment horizontal="center" vertical="center" wrapText="1"/>
    </xf>
    <xf numFmtId="0" fontId="30" fillId="0" borderId="10" xfId="43" applyFont="1" applyBorder="1" applyAlignment="1">
      <alignment horizontal="center" vertical="center" wrapText="1"/>
    </xf>
    <xf numFmtId="0" fontId="30" fillId="0" borderId="20" xfId="43" applyFont="1" applyBorder="1" applyAlignment="1">
      <alignment horizontal="center" vertical="center" wrapText="1"/>
    </xf>
    <xf numFmtId="0" fontId="30" fillId="0" borderId="34" xfId="43" applyFont="1" applyBorder="1" applyAlignment="1">
      <alignment horizontal="center" vertical="center" wrapText="1"/>
    </xf>
    <xf numFmtId="0" fontId="30" fillId="0" borderId="24" xfId="43" applyFont="1" applyBorder="1" applyAlignment="1">
      <alignment horizontal="center" vertical="center" wrapText="1"/>
    </xf>
    <xf numFmtId="0" fontId="30" fillId="0" borderId="23" xfId="43" applyFont="1" applyBorder="1" applyAlignment="1">
      <alignment horizontal="center" vertical="center" wrapText="1"/>
    </xf>
    <xf numFmtId="0" fontId="30" fillId="0" borderId="80" xfId="43" applyFont="1" applyBorder="1" applyAlignment="1">
      <alignment horizontal="center" vertical="center" wrapText="1"/>
    </xf>
    <xf numFmtId="0" fontId="30" fillId="0" borderId="88" xfId="43" applyFont="1" applyBorder="1" applyAlignment="1">
      <alignment horizontal="center" vertical="center" wrapText="1"/>
    </xf>
    <xf numFmtId="0" fontId="30" fillId="0" borderId="84" xfId="43" applyFont="1" applyBorder="1" applyAlignment="1">
      <alignment horizontal="center" vertical="center" wrapText="1"/>
    </xf>
    <xf numFmtId="49" fontId="65" fillId="0" borderId="33" xfId="0" applyNumberFormat="1" applyFont="1" applyBorder="1" applyAlignment="1">
      <alignment horizontal="center" vertical="center"/>
    </xf>
    <xf numFmtId="49" fontId="65" fillId="0" borderId="44" xfId="0" applyNumberFormat="1" applyFont="1" applyBorder="1" applyAlignment="1">
      <alignment horizontal="center" vertical="center"/>
    </xf>
    <xf numFmtId="49" fontId="65" fillId="0" borderId="35" xfId="0" applyNumberFormat="1" applyFont="1" applyBorder="1" applyAlignment="1">
      <alignment horizontal="center" vertical="center"/>
    </xf>
    <xf numFmtId="49" fontId="65" fillId="0" borderId="57" xfId="0" applyNumberFormat="1" applyFont="1" applyBorder="1" applyAlignment="1">
      <alignment horizontal="center" vertical="center"/>
    </xf>
    <xf numFmtId="49" fontId="65" fillId="0" borderId="12" xfId="0" applyNumberFormat="1" applyFont="1" applyBorder="1" applyAlignment="1">
      <alignment horizontal="center" vertical="center"/>
    </xf>
    <xf numFmtId="49" fontId="65" fillId="0" borderId="37" xfId="0" applyNumberFormat="1" applyFont="1" applyBorder="1" applyAlignment="1">
      <alignment horizontal="center" vertical="center"/>
    </xf>
    <xf numFmtId="0" fontId="30" fillId="0" borderId="33" xfId="0" applyFont="1" applyBorder="1" applyAlignment="1">
      <alignment horizontal="center" vertical="center"/>
    </xf>
    <xf numFmtId="0" fontId="30" fillId="0" borderId="46" xfId="0" applyFont="1" applyBorder="1" applyAlignment="1">
      <alignment horizontal="center" vertical="center"/>
    </xf>
    <xf numFmtId="0" fontId="30"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43"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155" xfId="0" applyFont="1" applyBorder="1" applyAlignment="1">
      <alignment horizontal="center" vertical="center" wrapText="1"/>
    </xf>
    <xf numFmtId="0" fontId="30" fillId="0" borderId="36"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40" xfId="0" applyFont="1" applyBorder="1" applyAlignment="1">
      <alignment horizontal="center" vertical="center" wrapText="1"/>
    </xf>
  </cellXfs>
  <cellStyles count="109">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5" xr:uid="{5891A819-BD5B-4C7A-AC79-29429118C4DB}"/>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2 2 2" xfId="107" xr:uid="{57ADCEB3-F217-436A-BB54-18E8002EFC13}"/>
    <cellStyle name="標準 3 2 3" xfId="103" xr:uid="{17A74405-7FD2-4696-B66F-47AF1CA87F1A}"/>
    <cellStyle name="標準 3 3" xfId="47" xr:uid="{00000000-0005-0000-0000-00002F000000}"/>
    <cellStyle name="標準 3 3 2" xfId="96" xr:uid="{BE0DD03E-4068-4C0E-9DCB-6D942BE4C709}"/>
    <cellStyle name="標準 3 3 2 2" xfId="108" xr:uid="{F615C5B8-3CA4-40A6-BB1D-80B25E8DFE0B}"/>
    <cellStyle name="標準 3 3 3" xfId="104" xr:uid="{F95525EA-7E9C-4484-8790-F1FD98A8D02E}"/>
    <cellStyle name="標準 3 4" xfId="94" xr:uid="{C9F854C4-7861-4B74-A330-DC5426C63A2D}"/>
    <cellStyle name="標準 3 4 2" xfId="106" xr:uid="{1828F8D7-F45B-4255-85C4-37C3966D31C1}"/>
    <cellStyle name="標準 3 5" xfId="102" xr:uid="{CE4D8250-6B54-4052-94DD-6A8DA1CD316F}"/>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8">
    <dxf>
      <font>
        <color theme="2" tint="-9.9948118533890809E-2"/>
      </font>
      <fill>
        <patternFill>
          <bgColor theme="2" tint="-9.9948118533890809E-2"/>
        </patternFill>
      </fill>
      <border>
        <left/>
        <right/>
        <top/>
        <bottom/>
        <vertical/>
        <horizontal/>
      </border>
    </dxf>
    <dxf>
      <font>
        <color rgb="FFFFE5FC"/>
      </font>
    </dxf>
    <dxf>
      <font>
        <color rgb="FFFFE5FC"/>
      </font>
    </dxf>
    <dxf>
      <font>
        <color rgb="FFFFE5FC"/>
      </font>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patternFill>
      </fill>
    </dxf>
    <dxf>
      <border>
        <left/>
        <right/>
        <top/>
        <bottom/>
        <vertical/>
        <horizontal/>
      </border>
    </dxf>
    <dxf>
      <font>
        <color theme="2" tint="-9.9948118533890809E-2"/>
      </font>
      <fill>
        <patternFill>
          <bgColor theme="2" tint="-9.9948118533890809E-2"/>
        </patternFill>
      </fill>
      <border>
        <left/>
        <right/>
        <top/>
        <bottom/>
        <vertical/>
        <horizontal/>
      </border>
    </dxf>
    <dxf>
      <fill>
        <patternFill>
          <bgColor theme="7" tint="0.79998168889431442"/>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style="thin">
          <color auto="1"/>
        </left>
        <right style="thin">
          <color auto="1"/>
        </right>
        <top style="thin">
          <color auto="1"/>
        </top>
        <bottom style="thin">
          <color auto="1"/>
        </bottom>
        <vertical/>
        <horizontal/>
      </border>
    </dxf>
    <dxf>
      <border>
        <left/>
        <right/>
        <top/>
        <bottom/>
        <vertical/>
        <horizontal/>
      </border>
    </dxf>
    <dxf>
      <font>
        <color theme="2" tint="-9.9948118533890809E-2"/>
      </font>
      <fill>
        <patternFill>
          <bgColor theme="2" tint="-9.9948118533890809E-2"/>
        </patternFill>
      </fill>
      <border>
        <left/>
        <right/>
        <top/>
        <bottom/>
        <vertical/>
        <horizontal/>
      </border>
    </dxf>
    <dxf>
      <font>
        <color theme="2"/>
      </font>
      <fill>
        <patternFill>
          <bgColor theme="2"/>
        </patternFill>
      </fill>
      <border>
        <left/>
        <right/>
        <top/>
        <bottom/>
        <vertical/>
        <horizontal/>
      </border>
    </dxf>
    <dxf>
      <fill>
        <patternFill>
          <bgColor rgb="FFFFFFCC"/>
        </patternFill>
      </fill>
    </dxf>
    <dxf>
      <font>
        <color theme="2" tint="-9.9948118533890809E-2"/>
      </font>
      <fill>
        <patternFill>
          <fgColor theme="2" tint="-9.9917600024414813E-2"/>
          <bgColor theme="2" tint="-9.9948118533890809E-2"/>
        </patternFill>
      </fill>
      <border>
        <left/>
        <right/>
        <top/>
        <bottom/>
        <vertical/>
        <horizontal/>
      </border>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patternType="solid">
          <bgColor theme="9" tint="0.79998168889431442"/>
        </patternFill>
      </fill>
    </dxf>
    <dxf>
      <fill>
        <patternFill>
          <bgColor theme="9" tint="0.79998168889431442"/>
        </patternFill>
      </fill>
    </dxf>
    <dxf>
      <font>
        <b/>
        <i val="0"/>
        <color rgb="FFFF0000"/>
      </font>
      <fill>
        <patternFill patternType="solid">
          <bgColor theme="9" tint="0.79998168889431442"/>
        </patternFill>
      </fill>
    </dxf>
    <dxf>
      <fill>
        <patternFill>
          <bgColor theme="9" tint="0.79998168889431442"/>
        </patternFill>
      </fill>
    </dxf>
    <dxf>
      <font>
        <b/>
        <i val="0"/>
        <color rgb="FFFF0000"/>
      </font>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rgb="FFFFE5FC"/>
        </patternFill>
      </fill>
    </dxf>
    <dxf>
      <font>
        <b/>
        <i val="0"/>
        <color rgb="FFFF0000"/>
      </font>
    </dxf>
    <dxf>
      <fill>
        <patternFill>
          <bgColor theme="9" tint="0.79998168889431442"/>
        </patternFill>
      </fill>
    </dxf>
    <dxf>
      <fill>
        <patternFill>
          <bgColor theme="9" tint="0.79998168889431442"/>
        </patternFill>
      </fill>
    </dxf>
    <dxf>
      <fill>
        <patternFill>
          <bgColor theme="0"/>
        </patternFill>
      </fill>
    </dxf>
    <dxf>
      <font>
        <color rgb="FFA0A0A0"/>
      </font>
      <fill>
        <patternFill patternType="solid">
          <bgColor theme="0" tint="-0.34998626667073579"/>
        </patternFill>
      </fill>
      <border>
        <right/>
        <top/>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ill>
        <patternFill>
          <bgColor rgb="FFFFFF99"/>
        </patternFill>
      </fill>
    </dxf>
    <dxf>
      <font>
        <color theme="2" tint="-0.499984740745262"/>
      </font>
      <fill>
        <patternFill>
          <bgColor theme="2" tint="-9.9948118533890809E-2"/>
        </patternFill>
      </fill>
    </dxf>
    <dxf>
      <font>
        <color theme="2" tint="-0.499984740745262"/>
      </font>
      <fill>
        <patternFill>
          <bgColor theme="2" tint="-9.9948118533890809E-2"/>
        </patternFill>
      </fill>
      <border>
        <left style="thin">
          <color auto="1"/>
        </left>
        <right style="thin">
          <color auto="1"/>
        </right>
        <top style="thin">
          <color auto="1"/>
        </top>
        <bottom style="thin">
          <color auto="1"/>
        </bottom>
        <vertical/>
        <horizontal/>
      </border>
    </dxf>
    <dxf>
      <font>
        <color theme="2" tint="-0.499984740745262"/>
      </font>
      <fill>
        <patternFill>
          <bgColor theme="2" tint="-9.9948118533890809E-2"/>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BC497"/>
      <color rgb="FFFFE5FC"/>
      <color rgb="FFFFFF99"/>
      <color rgb="FFFFFFCC"/>
      <color rgb="FFFFF2CC"/>
      <color rgb="FFCCFFFF"/>
      <color rgb="FFCCFFCC"/>
      <color rgb="FFFFE2AF"/>
      <color rgb="FFFFDB9B"/>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fmlaLink="$BA$109" noThreeD="1"/>
</file>

<file path=xl/ctrlProps/ctrlProp10.xml><?xml version="1.0" encoding="utf-8"?>
<formControlPr xmlns="http://schemas.microsoft.com/office/spreadsheetml/2009/9/main" objectType="CheckBox" fmlaLink="$BA$54" lockText="1" noThreeD="1"/>
</file>

<file path=xl/ctrlProps/ctrlProp11.xml><?xml version="1.0" encoding="utf-8"?>
<formControlPr xmlns="http://schemas.microsoft.com/office/spreadsheetml/2009/9/main" objectType="CheckBox" fmlaLink="$BA$55" lockText="1" noThreeD="1"/>
</file>

<file path=xl/ctrlProps/ctrlProp12.xml><?xml version="1.0" encoding="utf-8"?>
<formControlPr xmlns="http://schemas.microsoft.com/office/spreadsheetml/2009/9/main" objectType="CheckBox" fmlaLink="$BA$56" lockText="1" noThreeD="1"/>
</file>

<file path=xl/ctrlProps/ctrlProp13.xml><?xml version="1.0" encoding="utf-8"?>
<formControlPr xmlns="http://schemas.microsoft.com/office/spreadsheetml/2009/9/main" objectType="CheckBox" fmlaLink="$BA$102" lockText="1" noThreeD="1"/>
</file>

<file path=xl/ctrlProps/ctrlProp2.xml><?xml version="1.0" encoding="utf-8"?>
<formControlPr xmlns="http://schemas.microsoft.com/office/spreadsheetml/2009/9/main" objectType="CheckBox" fmlaLink="$BA$110" lockText="1" noThreeD="1"/>
</file>

<file path=xl/ctrlProps/ctrlProp3.xml><?xml version="1.0" encoding="utf-8"?>
<formControlPr xmlns="http://schemas.microsoft.com/office/spreadsheetml/2009/9/main" objectType="CheckBox" fmlaLink="$BA$111" lockText="1" noThreeD="1"/>
</file>

<file path=xl/ctrlProps/ctrlProp4.xml><?xml version="1.0" encoding="utf-8"?>
<formControlPr xmlns="http://schemas.microsoft.com/office/spreadsheetml/2009/9/main" objectType="CheckBox" fmlaLink="$BA$112" lockText="1" noThreeD="1"/>
</file>

<file path=xl/ctrlProps/ctrlProp5.xml><?xml version="1.0" encoding="utf-8"?>
<formControlPr xmlns="http://schemas.microsoft.com/office/spreadsheetml/2009/9/main" objectType="CheckBox" fmlaLink="$BA$113" lockText="1" noThreeD="1"/>
</file>

<file path=xl/ctrlProps/ctrlProp6.xml><?xml version="1.0" encoding="utf-8"?>
<formControlPr xmlns="http://schemas.microsoft.com/office/spreadsheetml/2009/9/main" objectType="CheckBox" fmlaLink="$BA$115" lockText="1" noThreeD="1"/>
</file>

<file path=xl/ctrlProps/ctrlProp7.xml><?xml version="1.0" encoding="utf-8"?>
<formControlPr xmlns="http://schemas.microsoft.com/office/spreadsheetml/2009/9/main" objectType="CheckBox" fmlaLink="$BA$114" lockText="1" noThreeD="1"/>
</file>

<file path=xl/ctrlProps/ctrlProp8.xml><?xml version="1.0" encoding="utf-8"?>
<formControlPr xmlns="http://schemas.microsoft.com/office/spreadsheetml/2009/9/main" objectType="CheckBox" fmlaLink="$BA$103" lockText="1" noThreeD="1"/>
</file>

<file path=xl/ctrlProps/ctrlProp9.xml><?xml version="1.0" encoding="utf-8"?>
<formControlPr xmlns="http://schemas.microsoft.com/office/spreadsheetml/2009/9/main" objectType="CheckBox" fmlaLink="$BA$53" lockText="1" noThreeD="1"/>
</file>

<file path=xl/drawings/drawing1.xml><?xml version="1.0" encoding="utf-8"?>
<xdr:wsDr xmlns:xdr="http://schemas.openxmlformats.org/drawingml/2006/spreadsheetDrawing" xmlns:a="http://schemas.openxmlformats.org/drawingml/2006/main">
  <xdr:twoCellAnchor>
    <xdr:from>
      <xdr:col>21</xdr:col>
      <xdr:colOff>16972</xdr:colOff>
      <xdr:row>5</xdr:row>
      <xdr:rowOff>2085</xdr:rowOff>
    </xdr:from>
    <xdr:to>
      <xdr:col>21</xdr:col>
      <xdr:colOff>282219</xdr:colOff>
      <xdr:row>6</xdr:row>
      <xdr:rowOff>19012</xdr:rowOff>
    </xdr:to>
    <xdr:sp macro="" textlink="">
      <xdr:nvSpPr>
        <xdr:cNvPr id="91" name="矢印: 右 12">
          <a:extLst>
            <a:ext uri="{FF2B5EF4-FFF2-40B4-BE49-F238E27FC236}">
              <a16:creationId xmlns:a16="http://schemas.microsoft.com/office/drawing/2014/main" id="{00000000-0008-0000-0000-00005B000000}"/>
            </a:ext>
          </a:extLst>
        </xdr:cNvPr>
        <xdr:cNvSpPr/>
      </xdr:nvSpPr>
      <xdr:spPr bwMode="auto">
        <a:xfrm>
          <a:off x="2085258" y="4301942"/>
          <a:ext cx="265247" cy="270927"/>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133505</xdr:colOff>
      <xdr:row>4</xdr:row>
      <xdr:rowOff>60245</xdr:rowOff>
    </xdr:from>
    <xdr:to>
      <xdr:col>8</xdr:col>
      <xdr:colOff>50263</xdr:colOff>
      <xdr:row>6</xdr:row>
      <xdr:rowOff>51288</xdr:rowOff>
    </xdr:to>
    <xdr:sp macro="" textlink="">
      <xdr:nvSpPr>
        <xdr:cNvPr id="74" name="四角形: 角を丸くする 13">
          <a:extLst>
            <a:ext uri="{FF2B5EF4-FFF2-40B4-BE49-F238E27FC236}">
              <a16:creationId xmlns:a16="http://schemas.microsoft.com/office/drawing/2014/main" id="{00000000-0008-0000-0000-00004A000000}"/>
            </a:ext>
          </a:extLst>
        </xdr:cNvPr>
        <xdr:cNvSpPr/>
      </xdr:nvSpPr>
      <xdr:spPr bwMode="auto">
        <a:xfrm>
          <a:off x="133505" y="3196168"/>
          <a:ext cx="766681" cy="489274"/>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a:t>
          </a:r>
          <a:endParaRPr kumimoji="1" lang="en-US" altLang="ja-JP" sz="1000" b="1">
            <a:solidFill>
              <a:sysClr val="windowText" lastClr="000000"/>
            </a:solidFill>
          </a:endParaRPr>
        </a:p>
        <a:p>
          <a:pPr algn="ctr"/>
          <a:r>
            <a:rPr kumimoji="1" lang="ja-JP" altLang="en-US" sz="1000" b="1">
              <a:solidFill>
                <a:sysClr val="windowText" lastClr="000000"/>
              </a:solidFill>
            </a:rPr>
            <a:t>提出の流れ</a:t>
          </a:r>
        </a:p>
      </xdr:txBody>
    </xdr:sp>
    <xdr:clientData/>
  </xdr:twoCellAnchor>
  <xdr:twoCellAnchor>
    <xdr:from>
      <xdr:col>0</xdr:col>
      <xdr:colOff>47511</xdr:colOff>
      <xdr:row>6</xdr:row>
      <xdr:rowOff>65905</xdr:rowOff>
    </xdr:from>
    <xdr:to>
      <xdr:col>8</xdr:col>
      <xdr:colOff>21051</xdr:colOff>
      <xdr:row>7</xdr:row>
      <xdr:rowOff>89905</xdr:rowOff>
    </xdr:to>
    <xdr:sp macro="" textlink="">
      <xdr:nvSpPr>
        <xdr:cNvPr id="75" name="テキスト ボックス 15">
          <a:extLst>
            <a:ext uri="{FF2B5EF4-FFF2-40B4-BE49-F238E27FC236}">
              <a16:creationId xmlns:a16="http://schemas.microsoft.com/office/drawing/2014/main" id="{00000000-0008-0000-0000-00004B000000}"/>
            </a:ext>
          </a:extLst>
        </xdr:cNvPr>
        <xdr:cNvSpPr txBox="1"/>
      </xdr:nvSpPr>
      <xdr:spPr>
        <a:xfrm>
          <a:off x="47511" y="3700059"/>
          <a:ext cx="823463" cy="2731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1"/>
            <a:t>一部自動転記</a:t>
          </a:r>
          <a:endParaRPr kumimoji="1" lang="ja-JP" altLang="en-US" sz="1000" b="1"/>
        </a:p>
      </xdr:txBody>
    </xdr:sp>
    <xdr:clientData/>
  </xdr:twoCellAnchor>
  <xdr:twoCellAnchor>
    <xdr:from>
      <xdr:col>32</xdr:col>
      <xdr:colOff>223379</xdr:colOff>
      <xdr:row>0</xdr:row>
      <xdr:rowOff>453830</xdr:rowOff>
    </xdr:from>
    <xdr:to>
      <xdr:col>35</xdr:col>
      <xdr:colOff>496326</xdr:colOff>
      <xdr:row>1</xdr:row>
      <xdr:rowOff>411947</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7096033" y="453830"/>
          <a:ext cx="3020543" cy="69080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色付きセルに必要事項を入力してください。</a:t>
          </a:r>
          <a:endParaRPr kumimoji="1" lang="en-US" altLang="ja-JP" sz="900"/>
        </a:p>
        <a:p>
          <a:pPr algn="l"/>
          <a:r>
            <a:rPr kumimoji="1" lang="ja-JP" altLang="en-US" sz="900"/>
            <a:t>　　　　        補助金・加算の申請に必要な情報　入力セル</a:t>
          </a:r>
          <a:endParaRPr kumimoji="1" lang="en-US" altLang="ja-JP" sz="900"/>
        </a:p>
      </xdr:txBody>
    </xdr:sp>
    <xdr:clientData/>
  </xdr:twoCellAnchor>
  <xdr:twoCellAnchor>
    <xdr:from>
      <xdr:col>29</xdr:col>
      <xdr:colOff>106413</xdr:colOff>
      <xdr:row>0</xdr:row>
      <xdr:rowOff>112595</xdr:rowOff>
    </xdr:from>
    <xdr:to>
      <xdr:col>30</xdr:col>
      <xdr:colOff>452502</xdr:colOff>
      <xdr:row>0</xdr:row>
      <xdr:rowOff>432160</xdr:rowOff>
    </xdr:to>
    <xdr:sp macro="" textlink="">
      <xdr:nvSpPr>
        <xdr:cNvPr id="24" name="テキスト ボックス 1">
          <a:extLst>
            <a:ext uri="{FF2B5EF4-FFF2-40B4-BE49-F238E27FC236}">
              <a16:creationId xmlns:a16="http://schemas.microsoft.com/office/drawing/2014/main" id="{00000000-0008-0000-0000-000018000000}"/>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32</xdr:col>
      <xdr:colOff>288959</xdr:colOff>
      <xdr:row>1</xdr:row>
      <xdr:rowOff>153616</xdr:rowOff>
    </xdr:from>
    <xdr:to>
      <xdr:col>32</xdr:col>
      <xdr:colOff>707654</xdr:colOff>
      <xdr:row>1</xdr:row>
      <xdr:rowOff>291606</xdr:rowOff>
    </xdr:to>
    <xdr:sp macro="" textlink="">
      <xdr:nvSpPr>
        <xdr:cNvPr id="42" name="正方形/長方形 41">
          <a:extLst>
            <a:ext uri="{FF2B5EF4-FFF2-40B4-BE49-F238E27FC236}">
              <a16:creationId xmlns:a16="http://schemas.microsoft.com/office/drawing/2014/main" id="{00000000-0008-0000-0000-00002A000000}"/>
            </a:ext>
          </a:extLst>
        </xdr:cNvPr>
        <xdr:cNvSpPr/>
      </xdr:nvSpPr>
      <xdr:spPr bwMode="auto">
        <a:xfrm>
          <a:off x="7161613" y="886308"/>
          <a:ext cx="418695" cy="137990"/>
        </a:xfrm>
        <a:prstGeom prst="rect">
          <a:avLst/>
        </a:prstGeom>
        <a:solidFill>
          <a:srgbClr val="FF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17888</xdr:colOff>
      <xdr:row>4</xdr:row>
      <xdr:rowOff>18254</xdr:rowOff>
    </xdr:from>
    <xdr:to>
      <xdr:col>19</xdr:col>
      <xdr:colOff>133907</xdr:colOff>
      <xdr:row>7</xdr:row>
      <xdr:rowOff>31304</xdr:rowOff>
    </xdr:to>
    <xdr:sp macro="" textlink="">
      <xdr:nvSpPr>
        <xdr:cNvPr id="73" name="テキスト ボックス 5">
          <a:extLst>
            <a:ext uri="{FF2B5EF4-FFF2-40B4-BE49-F238E27FC236}">
              <a16:creationId xmlns:a16="http://schemas.microsoft.com/office/drawing/2014/main" id="{00000000-0008-0000-0000-000049000000}"/>
            </a:ext>
          </a:extLst>
        </xdr:cNvPr>
        <xdr:cNvSpPr txBox="1"/>
      </xdr:nvSpPr>
      <xdr:spPr>
        <a:xfrm>
          <a:off x="1122788" y="2761454"/>
          <a:ext cx="782769" cy="75600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a:p>
          <a:r>
            <a:rPr lang="ja-JP" altLang="en-US" sz="900" b="1">
              <a:effectLst/>
            </a:rPr>
            <a:t>（２と３）</a:t>
          </a:r>
          <a:endParaRPr lang="ja-JP" altLang="ja-JP" sz="900" b="1">
            <a:effectLst/>
          </a:endParaRPr>
        </a:p>
      </xdr:txBody>
    </xdr:sp>
    <xdr:clientData/>
  </xdr:twoCellAnchor>
  <xdr:twoCellAnchor>
    <xdr:from>
      <xdr:col>25</xdr:col>
      <xdr:colOff>198495</xdr:colOff>
      <xdr:row>4</xdr:row>
      <xdr:rowOff>18253</xdr:rowOff>
    </xdr:from>
    <xdr:to>
      <xdr:col>26</xdr:col>
      <xdr:colOff>704022</xdr:colOff>
      <xdr:row>7</xdr:row>
      <xdr:rowOff>35113</xdr:rowOff>
    </xdr:to>
    <xdr:sp macro="" textlink="">
      <xdr:nvSpPr>
        <xdr:cNvPr id="93" name="テキスト ボックス 6">
          <a:extLst>
            <a:ext uri="{FF2B5EF4-FFF2-40B4-BE49-F238E27FC236}">
              <a16:creationId xmlns:a16="http://schemas.microsoft.com/office/drawing/2014/main" id="{00000000-0008-0000-0000-00005D000000}"/>
            </a:ext>
          </a:extLst>
        </xdr:cNvPr>
        <xdr:cNvSpPr txBox="1"/>
      </xdr:nvSpPr>
      <xdr:spPr>
        <a:xfrm>
          <a:off x="4879352" y="4064110"/>
          <a:ext cx="750456" cy="778860"/>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 別紙様式</a:t>
          </a:r>
        </a:p>
        <a:p>
          <a:r>
            <a:rPr kumimoji="1" lang="ja-JP" altLang="en-US" sz="900" b="1">
              <a:solidFill>
                <a:schemeClr val="dk1"/>
              </a:solidFill>
              <a:effectLst/>
              <a:latin typeface="+mn-lt"/>
              <a:ea typeface="+mn-ea"/>
              <a:cs typeface="+mn-cs"/>
            </a:rPr>
            <a:t> ２－４</a:t>
          </a:r>
        </a:p>
        <a:p>
          <a:pPr algn="l"/>
          <a:r>
            <a:rPr kumimoji="1" lang="ja-JP" altLang="en-US" sz="900" b="1">
              <a:solidFill>
                <a:schemeClr val="dk1"/>
              </a:solidFill>
              <a:effectLst/>
              <a:latin typeface="+mn-lt"/>
              <a:ea typeface="+mn-ea"/>
              <a:cs typeface="+mn-cs"/>
            </a:rPr>
            <a:t>（補助金</a:t>
          </a:r>
          <a:endParaRPr kumimoji="1" lang="en-US" altLang="ja-JP" sz="900" b="1">
            <a:solidFill>
              <a:schemeClr val="dk1"/>
            </a:solidFill>
            <a:effectLst/>
            <a:latin typeface="+mn-lt"/>
            <a:ea typeface="+mn-ea"/>
            <a:cs typeface="+mn-cs"/>
          </a:endParaRPr>
        </a:p>
        <a:p>
          <a:r>
            <a:rPr kumimoji="1" lang="ja-JP" altLang="en-US" sz="900" b="1" baseline="0">
              <a:solidFill>
                <a:schemeClr val="dk1"/>
              </a:solidFill>
              <a:effectLst/>
              <a:latin typeface="+mn-lt"/>
              <a:ea typeface="+mn-ea"/>
              <a:cs typeface="+mn-cs"/>
            </a:rPr>
            <a:t>  個票</a:t>
          </a:r>
          <a:r>
            <a:rPr kumimoji="1" lang="ja-JP" altLang="en-US" sz="900" b="1">
              <a:solidFill>
                <a:schemeClr val="dk1"/>
              </a:solidFill>
              <a:effectLst/>
              <a:latin typeface="+mn-lt"/>
              <a:ea typeface="+mn-ea"/>
              <a:cs typeface="+mn-cs"/>
            </a:rPr>
            <a:t>）</a:t>
          </a:r>
        </a:p>
      </xdr:txBody>
    </xdr:sp>
    <xdr:clientData/>
  </xdr:twoCellAnchor>
  <xdr:twoCellAnchor>
    <xdr:from>
      <xdr:col>27</xdr:col>
      <xdr:colOff>365812</xdr:colOff>
      <xdr:row>4</xdr:row>
      <xdr:rowOff>27326</xdr:rowOff>
    </xdr:from>
    <xdr:to>
      <xdr:col>28</xdr:col>
      <xdr:colOff>401960</xdr:colOff>
      <xdr:row>7</xdr:row>
      <xdr:rowOff>40376</xdr:rowOff>
    </xdr:to>
    <xdr:sp macro="" textlink="">
      <xdr:nvSpPr>
        <xdr:cNvPr id="88" name="テキスト ボックス 8">
          <a:extLst>
            <a:ext uri="{FF2B5EF4-FFF2-40B4-BE49-F238E27FC236}">
              <a16:creationId xmlns:a16="http://schemas.microsoft.com/office/drawing/2014/main" id="{00000000-0008-0000-0000-000058000000}"/>
            </a:ext>
          </a:extLst>
        </xdr:cNvPr>
        <xdr:cNvSpPr txBox="1"/>
      </xdr:nvSpPr>
      <xdr:spPr>
        <a:xfrm>
          <a:off x="6035455" y="4073183"/>
          <a:ext cx="798148" cy="775050"/>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別紙様式</a:t>
          </a: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（補助金</a:t>
          </a:r>
          <a:endParaRPr kumimoji="1" lang="en-US" altLang="ja-JP" sz="900" b="1">
            <a:solidFill>
              <a:schemeClr val="dk1"/>
            </a:solidFill>
            <a:effectLst/>
            <a:latin typeface="+mn-lt"/>
            <a:ea typeface="+mn-ea"/>
            <a:cs typeface="+mn-cs"/>
          </a:endParaRPr>
        </a:p>
        <a:p>
          <a:r>
            <a:rPr kumimoji="1" lang="en-US"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総括表）</a:t>
          </a:r>
          <a:endParaRPr lang="ja-JP" altLang="ja-JP" sz="900" b="1">
            <a:effectLst/>
          </a:endParaRPr>
        </a:p>
      </xdr:txBody>
    </xdr:sp>
    <xdr:clientData/>
  </xdr:twoCellAnchor>
  <xdr:twoCellAnchor>
    <xdr:from>
      <xdr:col>21</xdr:col>
      <xdr:colOff>316503</xdr:colOff>
      <xdr:row>4</xdr:row>
      <xdr:rowOff>16349</xdr:rowOff>
    </xdr:from>
    <xdr:to>
      <xdr:col>22</xdr:col>
      <xdr:colOff>614074</xdr:colOff>
      <xdr:row>7</xdr:row>
      <xdr:rowOff>25589</xdr:rowOff>
    </xdr:to>
    <xdr:sp macro="" textlink="">
      <xdr:nvSpPr>
        <xdr:cNvPr id="86" name="テキスト ボックス 14">
          <a:extLst>
            <a:ext uri="{FF2B5EF4-FFF2-40B4-BE49-F238E27FC236}">
              <a16:creationId xmlns:a16="http://schemas.microsoft.com/office/drawing/2014/main" id="{00000000-0008-0000-0000-000056000000}"/>
            </a:ext>
          </a:extLst>
        </xdr:cNvPr>
        <xdr:cNvSpPr txBox="1"/>
      </xdr:nvSpPr>
      <xdr:spPr>
        <a:xfrm>
          <a:off x="2384789" y="4062206"/>
          <a:ext cx="814642" cy="771240"/>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（処遇改善</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加算</a:t>
          </a:r>
          <a:r>
            <a:rPr kumimoji="1" lang="ja-JP" altLang="en-US" sz="900" b="1" baseline="0">
              <a:solidFill>
                <a:schemeClr val="dk1"/>
              </a:solidFill>
              <a:effectLst/>
              <a:latin typeface="+mn-lt"/>
              <a:ea typeface="+mn-ea"/>
              <a:cs typeface="+mn-cs"/>
            </a:rPr>
            <a:t>  個票</a:t>
          </a:r>
          <a:r>
            <a:rPr kumimoji="1" lang="ja-JP" altLang="en-US" sz="900" b="1">
              <a:solidFill>
                <a:schemeClr val="dk1"/>
              </a:solidFill>
              <a:effectLst/>
              <a:latin typeface="+mn-lt"/>
              <a:ea typeface="+mn-ea"/>
              <a:cs typeface="+mn-cs"/>
            </a:rPr>
            <a:t>）</a:t>
          </a:r>
        </a:p>
      </xdr:txBody>
    </xdr:sp>
    <xdr:clientData/>
  </xdr:twoCellAnchor>
  <xdr:twoCellAnchor>
    <xdr:from>
      <xdr:col>22</xdr:col>
      <xdr:colOff>993947</xdr:colOff>
      <xdr:row>4</xdr:row>
      <xdr:rowOff>15397</xdr:rowOff>
    </xdr:from>
    <xdr:to>
      <xdr:col>24</xdr:col>
      <xdr:colOff>178305</xdr:colOff>
      <xdr:row>7</xdr:row>
      <xdr:rowOff>26542</xdr:rowOff>
    </xdr:to>
    <xdr:sp macro="" textlink="">
      <xdr:nvSpPr>
        <xdr:cNvPr id="84" name="テキスト ボックス 16">
          <a:extLst>
            <a:ext uri="{FF2B5EF4-FFF2-40B4-BE49-F238E27FC236}">
              <a16:creationId xmlns:a16="http://schemas.microsoft.com/office/drawing/2014/main" id="{00000000-0008-0000-0000-000054000000}"/>
            </a:ext>
          </a:extLst>
        </xdr:cNvPr>
        <xdr:cNvSpPr txBox="1"/>
      </xdr:nvSpPr>
      <xdr:spPr>
        <a:xfrm>
          <a:off x="3579304" y="4061254"/>
          <a:ext cx="935144" cy="773145"/>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別紙様式</a:t>
          </a:r>
        </a:p>
        <a:p>
          <a:r>
            <a:rPr kumimoji="1" lang="ja-JP" altLang="en-US" sz="900" b="1">
              <a:solidFill>
                <a:schemeClr val="dk1"/>
              </a:solidFill>
              <a:effectLst/>
              <a:latin typeface="+mn-lt"/>
              <a:ea typeface="+mn-ea"/>
              <a:cs typeface="+mn-cs"/>
            </a:rPr>
            <a:t> ２－１</a:t>
          </a:r>
        </a:p>
        <a:p>
          <a:pPr algn="l"/>
          <a:r>
            <a:rPr kumimoji="1" lang="ja-JP" altLang="en-US" sz="900" b="1">
              <a:solidFill>
                <a:schemeClr val="dk1"/>
              </a:solidFill>
              <a:effectLst/>
              <a:latin typeface="+mn-lt"/>
              <a:ea typeface="+mn-ea"/>
              <a:cs typeface="+mn-cs"/>
            </a:rPr>
            <a:t>（処遇改善</a:t>
          </a:r>
          <a:endParaRPr kumimoji="1" lang="en-US" altLang="ja-JP" sz="900" b="1">
            <a:solidFill>
              <a:schemeClr val="dk1"/>
            </a:solidFill>
            <a:effectLst/>
            <a:latin typeface="+mn-lt"/>
            <a:ea typeface="+mn-ea"/>
            <a:cs typeface="+mn-cs"/>
          </a:endParaRPr>
        </a:p>
        <a:p>
          <a:pPr algn="l"/>
          <a:r>
            <a:rPr kumimoji="1" lang="ja-JP" altLang="en-US" sz="900" b="1">
              <a:solidFill>
                <a:schemeClr val="dk1"/>
              </a:solidFill>
              <a:effectLst/>
              <a:latin typeface="+mn-lt"/>
              <a:ea typeface="+mn-ea"/>
              <a:cs typeface="+mn-cs"/>
            </a:rPr>
            <a:t>加算</a:t>
          </a:r>
          <a:r>
            <a:rPr kumimoji="1" lang="en-US"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総括表）</a:t>
          </a:r>
          <a:endParaRPr lang="ja-JP" altLang="ja-JP" sz="900" b="1">
            <a:effectLst/>
          </a:endParaRPr>
        </a:p>
      </xdr:txBody>
    </xdr:sp>
    <xdr:clientData/>
  </xdr:twoCellAnchor>
  <xdr:twoCellAnchor>
    <xdr:from>
      <xdr:col>26</xdr:col>
      <xdr:colOff>34872</xdr:colOff>
      <xdr:row>7</xdr:row>
      <xdr:rowOff>182429</xdr:rowOff>
    </xdr:from>
    <xdr:to>
      <xdr:col>28</xdr:col>
      <xdr:colOff>320867</xdr:colOff>
      <xdr:row>10</xdr:row>
      <xdr:rowOff>240470</xdr:rowOff>
    </xdr:to>
    <xdr:sp macro="" textlink="">
      <xdr:nvSpPr>
        <xdr:cNvPr id="101" name="テキスト ボックス 19">
          <a:extLst>
            <a:ext uri="{FF2B5EF4-FFF2-40B4-BE49-F238E27FC236}">
              <a16:creationId xmlns:a16="http://schemas.microsoft.com/office/drawing/2014/main" id="{00000000-0008-0000-0000-000065000000}"/>
            </a:ext>
          </a:extLst>
        </xdr:cNvPr>
        <xdr:cNvSpPr txBox="1"/>
      </xdr:nvSpPr>
      <xdr:spPr>
        <a:xfrm>
          <a:off x="4709449" y="4065698"/>
          <a:ext cx="1766033" cy="1083810"/>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基本情報 入力シート項目１の</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「提出の目的」で</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「補助金様式を都道府県に提出」を選択、</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「提出先の自治体名」に</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都道府県名を入力。</a:t>
          </a:r>
        </a:p>
      </xdr:txBody>
    </xdr:sp>
    <xdr:clientData/>
  </xdr:twoCellAnchor>
  <xdr:twoCellAnchor>
    <xdr:from>
      <xdr:col>28</xdr:col>
      <xdr:colOff>427134</xdr:colOff>
      <xdr:row>9</xdr:row>
      <xdr:rowOff>163618</xdr:rowOff>
    </xdr:from>
    <xdr:to>
      <xdr:col>28</xdr:col>
      <xdr:colOff>692954</xdr:colOff>
      <xdr:row>9</xdr:row>
      <xdr:rowOff>430487</xdr:rowOff>
    </xdr:to>
    <xdr:sp macro="" textlink="">
      <xdr:nvSpPr>
        <xdr:cNvPr id="95" name="矢印: 右 20">
          <a:extLst>
            <a:ext uri="{FF2B5EF4-FFF2-40B4-BE49-F238E27FC236}">
              <a16:creationId xmlns:a16="http://schemas.microsoft.com/office/drawing/2014/main" id="{00000000-0008-0000-0000-00005F000000}"/>
            </a:ext>
          </a:extLst>
        </xdr:cNvPr>
        <xdr:cNvSpPr/>
      </xdr:nvSpPr>
      <xdr:spPr bwMode="auto">
        <a:xfrm>
          <a:off x="6581749" y="5211868"/>
          <a:ext cx="265820" cy="26686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29</xdr:col>
      <xdr:colOff>59202</xdr:colOff>
      <xdr:row>7</xdr:row>
      <xdr:rowOff>186239</xdr:rowOff>
    </xdr:from>
    <xdr:to>
      <xdr:col>30</xdr:col>
      <xdr:colOff>174585</xdr:colOff>
      <xdr:row>10</xdr:row>
      <xdr:rowOff>236660</xdr:rowOff>
    </xdr:to>
    <xdr:sp macro="" textlink="">
      <xdr:nvSpPr>
        <xdr:cNvPr id="113" name="テキスト ボックス 22">
          <a:extLst>
            <a:ext uri="{FF2B5EF4-FFF2-40B4-BE49-F238E27FC236}">
              <a16:creationId xmlns:a16="http://schemas.microsoft.com/office/drawing/2014/main" id="{00000000-0008-0000-0000-000071000000}"/>
            </a:ext>
          </a:extLst>
        </xdr:cNvPr>
        <xdr:cNvSpPr txBox="1"/>
      </xdr:nvSpPr>
      <xdr:spPr>
        <a:xfrm>
          <a:off x="6953837" y="4069508"/>
          <a:ext cx="716190" cy="1076190"/>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ja-JP" sz="900" b="1">
              <a:solidFill>
                <a:schemeClr val="dk1"/>
              </a:solidFill>
              <a:effectLst/>
              <a:latin typeface="+mn-lt"/>
              <a:ea typeface="+mn-ea"/>
              <a:cs typeface="+mn-cs"/>
            </a:rPr>
            <a:t>別紙様式</a:t>
          </a:r>
          <a:endParaRPr lang="ja-JP" altLang="ja-JP" sz="900">
            <a:effectLst/>
          </a:endParaRPr>
        </a:p>
        <a:p>
          <a:r>
            <a:rPr lang="ja-JP" altLang="ja-JP" sz="900" b="1">
              <a:solidFill>
                <a:schemeClr val="dk1"/>
              </a:solidFill>
              <a:effectLst/>
              <a:latin typeface="+mn-lt"/>
              <a:ea typeface="+mn-ea"/>
              <a:cs typeface="+mn-cs"/>
            </a:rPr>
            <a:t>２－３、</a:t>
          </a:r>
          <a:endParaRPr lang="ja-JP" altLang="ja-JP" sz="900">
            <a:effectLst/>
          </a:endParaRPr>
        </a:p>
        <a:p>
          <a:r>
            <a:rPr lang="ja-JP" altLang="ja-JP" sz="900" b="1">
              <a:solidFill>
                <a:schemeClr val="dk1"/>
              </a:solidFill>
              <a:effectLst/>
              <a:latin typeface="+mn-lt"/>
              <a:ea typeface="+mn-ea"/>
              <a:cs typeface="+mn-cs"/>
            </a:rPr>
            <a:t>２－４、</a:t>
          </a:r>
          <a:br>
            <a:rPr lang="en-US" altLang="ja-JP" sz="900" b="1">
              <a:solidFill>
                <a:schemeClr val="dk1"/>
              </a:solidFill>
              <a:effectLst/>
              <a:latin typeface="+mn-lt"/>
              <a:ea typeface="+mn-ea"/>
              <a:cs typeface="+mn-cs"/>
            </a:rPr>
          </a:br>
          <a:r>
            <a:rPr lang="ja-JP" altLang="ja-JP" sz="900" b="1">
              <a:solidFill>
                <a:schemeClr val="dk1"/>
              </a:solidFill>
              <a:effectLst/>
              <a:latin typeface="+mn-lt"/>
              <a:ea typeface="+mn-ea"/>
              <a:cs typeface="+mn-cs"/>
            </a:rPr>
            <a:t>２－５を</a:t>
          </a:r>
          <a:endParaRPr lang="ja-JP" altLang="ja-JP" sz="900">
            <a:effectLst/>
          </a:endParaRPr>
        </a:p>
        <a:p>
          <a:r>
            <a:rPr lang="ja-JP" altLang="ja-JP" sz="900" b="1">
              <a:solidFill>
                <a:schemeClr val="dk1"/>
              </a:solidFill>
              <a:effectLst/>
              <a:latin typeface="+mn-lt"/>
              <a:ea typeface="+mn-ea"/>
              <a:cs typeface="+mn-cs"/>
            </a:rPr>
            <a:t>都道府県に提出</a:t>
          </a:r>
          <a:endParaRPr lang="ja-JP" altLang="ja-JP" sz="900">
            <a:effectLst/>
          </a:endParaRPr>
        </a:p>
      </xdr:txBody>
    </xdr:sp>
    <xdr:clientData/>
  </xdr:twoCellAnchor>
  <xdr:twoCellAnchor>
    <xdr:from>
      <xdr:col>8</xdr:col>
      <xdr:colOff>21982</xdr:colOff>
      <xdr:row>7</xdr:row>
      <xdr:rowOff>186239</xdr:rowOff>
    </xdr:from>
    <xdr:to>
      <xdr:col>22</xdr:col>
      <xdr:colOff>60815</xdr:colOff>
      <xdr:row>10</xdr:row>
      <xdr:rowOff>236660</xdr:rowOff>
    </xdr:to>
    <xdr:sp macro="" textlink="">
      <xdr:nvSpPr>
        <xdr:cNvPr id="105" name="テキスト ボックス 24">
          <a:extLst>
            <a:ext uri="{FF2B5EF4-FFF2-40B4-BE49-F238E27FC236}">
              <a16:creationId xmlns:a16="http://schemas.microsoft.com/office/drawing/2014/main" id="{00000000-0008-0000-0000-000069000000}"/>
            </a:ext>
          </a:extLst>
        </xdr:cNvPr>
        <xdr:cNvSpPr txBox="1"/>
      </xdr:nvSpPr>
      <xdr:spPr>
        <a:xfrm>
          <a:off x="871905" y="4069508"/>
          <a:ext cx="1672737" cy="1076190"/>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基本情報</a:t>
          </a:r>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r>
            <a:rPr kumimoji="1" lang="ja-JP" altLang="en-US" sz="900" b="1">
              <a:solidFill>
                <a:schemeClr val="dk1"/>
              </a:solidFill>
              <a:effectLst/>
              <a:latin typeface="+mn-lt"/>
              <a:ea typeface="+mn-ea"/>
              <a:cs typeface="+mn-cs"/>
            </a:rPr>
            <a:t>項目１の</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「提出の目的」で</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「加算様式を指定権者に提出」を選択、</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「提出先の自治体名」</a:t>
          </a:r>
          <a:r>
            <a:rPr lang="ja-JP" altLang="en-US" sz="900" b="1">
              <a:effectLst/>
            </a:rPr>
            <a:t>に</a:t>
          </a:r>
          <a:endParaRPr lang="en-US" altLang="ja-JP" sz="900" b="1">
            <a:effectLst/>
          </a:endParaRPr>
        </a:p>
        <a:p>
          <a:r>
            <a:rPr lang="ja-JP" altLang="en-US" sz="900" b="1">
              <a:effectLst/>
            </a:rPr>
            <a:t>指定権者名を入力。</a:t>
          </a:r>
          <a:endParaRPr lang="en-US" altLang="ja-JP" sz="900" b="1">
            <a:effectLst/>
          </a:endParaRPr>
        </a:p>
      </xdr:txBody>
    </xdr:sp>
    <xdr:clientData/>
  </xdr:twoCellAnchor>
  <xdr:twoCellAnchor>
    <xdr:from>
      <xdr:col>22</xdr:col>
      <xdr:colOff>561860</xdr:colOff>
      <xdr:row>7</xdr:row>
      <xdr:rowOff>178619</xdr:rowOff>
    </xdr:from>
    <xdr:to>
      <xdr:col>23</xdr:col>
      <xdr:colOff>257117</xdr:colOff>
      <xdr:row>10</xdr:row>
      <xdr:rowOff>248090</xdr:rowOff>
    </xdr:to>
    <xdr:sp macro="" textlink="">
      <xdr:nvSpPr>
        <xdr:cNvPr id="112" name="テキスト ボックス 26">
          <a:extLst>
            <a:ext uri="{FF2B5EF4-FFF2-40B4-BE49-F238E27FC236}">
              <a16:creationId xmlns:a16="http://schemas.microsoft.com/office/drawing/2014/main" id="{00000000-0008-0000-0000-000070000000}"/>
            </a:ext>
          </a:extLst>
        </xdr:cNvPr>
        <xdr:cNvSpPr txBox="1"/>
      </xdr:nvSpPr>
      <xdr:spPr>
        <a:xfrm>
          <a:off x="3045687" y="4061888"/>
          <a:ext cx="699045" cy="1095240"/>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ja-JP" altLang="en-US" sz="900" b="1">
              <a:effectLst/>
            </a:rPr>
            <a:t>別紙様式</a:t>
          </a:r>
        </a:p>
        <a:p>
          <a:pPr algn="l"/>
          <a:r>
            <a:rPr lang="ja-JP" altLang="en-US" sz="900" b="1">
              <a:effectLst/>
            </a:rPr>
            <a:t>２－１、</a:t>
          </a:r>
          <a:endParaRPr lang="en-US" altLang="ja-JP" sz="900" b="1">
            <a:effectLst/>
          </a:endParaRPr>
        </a:p>
        <a:p>
          <a:pPr algn="l"/>
          <a:r>
            <a:rPr lang="ja-JP" altLang="en-US" sz="900" b="1">
              <a:effectLst/>
            </a:rPr>
            <a:t>２－２を</a:t>
          </a:r>
          <a:endParaRPr lang="en-US" altLang="ja-JP" sz="900" b="1">
            <a:effectLst/>
          </a:endParaRPr>
        </a:p>
        <a:p>
          <a:pPr algn="l"/>
          <a:r>
            <a:rPr lang="ja-JP" altLang="en-US" sz="900" b="1">
              <a:effectLst/>
            </a:rPr>
            <a:t>指定権者に提出</a:t>
          </a:r>
        </a:p>
      </xdr:txBody>
    </xdr:sp>
    <xdr:clientData/>
  </xdr:twoCellAnchor>
  <xdr:twoCellAnchor>
    <xdr:from>
      <xdr:col>22</xdr:col>
      <xdr:colOff>675182</xdr:colOff>
      <xdr:row>5</xdr:row>
      <xdr:rowOff>2085</xdr:rowOff>
    </xdr:from>
    <xdr:to>
      <xdr:col>22</xdr:col>
      <xdr:colOff>940429</xdr:colOff>
      <xdr:row>6</xdr:row>
      <xdr:rowOff>19012</xdr:rowOff>
    </xdr:to>
    <xdr:sp macro="" textlink="">
      <xdr:nvSpPr>
        <xdr:cNvPr id="5" name="矢印: 右 12">
          <a:extLst>
            <a:ext uri="{FF2B5EF4-FFF2-40B4-BE49-F238E27FC236}">
              <a16:creationId xmlns:a16="http://schemas.microsoft.com/office/drawing/2014/main" id="{00000000-0008-0000-0000-000005000000}"/>
            </a:ext>
          </a:extLst>
        </xdr:cNvPr>
        <xdr:cNvSpPr/>
      </xdr:nvSpPr>
      <xdr:spPr bwMode="auto">
        <a:xfrm>
          <a:off x="3260539" y="4301942"/>
          <a:ext cx="265247" cy="270927"/>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237325</xdr:colOff>
      <xdr:row>5</xdr:row>
      <xdr:rowOff>2085</xdr:rowOff>
    </xdr:from>
    <xdr:to>
      <xdr:col>25</xdr:col>
      <xdr:colOff>157858</xdr:colOff>
      <xdr:row>6</xdr:row>
      <xdr:rowOff>19012</xdr:rowOff>
    </xdr:to>
    <xdr:sp macro="" textlink="">
      <xdr:nvSpPr>
        <xdr:cNvPr id="6" name="矢印: 右 12">
          <a:extLst>
            <a:ext uri="{FF2B5EF4-FFF2-40B4-BE49-F238E27FC236}">
              <a16:creationId xmlns:a16="http://schemas.microsoft.com/office/drawing/2014/main" id="{00000000-0008-0000-0000-000006000000}"/>
            </a:ext>
          </a:extLst>
        </xdr:cNvPr>
        <xdr:cNvSpPr/>
      </xdr:nvSpPr>
      <xdr:spPr bwMode="auto">
        <a:xfrm>
          <a:off x="4573468" y="4301942"/>
          <a:ext cx="265247" cy="270927"/>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65198</xdr:colOff>
      <xdr:row>5</xdr:row>
      <xdr:rowOff>11157</xdr:rowOff>
    </xdr:from>
    <xdr:to>
      <xdr:col>27</xdr:col>
      <xdr:colOff>330445</xdr:colOff>
      <xdr:row>6</xdr:row>
      <xdr:rowOff>28084</xdr:rowOff>
    </xdr:to>
    <xdr:sp macro="" textlink="">
      <xdr:nvSpPr>
        <xdr:cNvPr id="7" name="矢印: 右 12">
          <a:extLst>
            <a:ext uri="{FF2B5EF4-FFF2-40B4-BE49-F238E27FC236}">
              <a16:creationId xmlns:a16="http://schemas.microsoft.com/office/drawing/2014/main" id="{00000000-0008-0000-0000-000007000000}"/>
            </a:ext>
          </a:extLst>
        </xdr:cNvPr>
        <xdr:cNvSpPr/>
      </xdr:nvSpPr>
      <xdr:spPr bwMode="auto">
        <a:xfrm>
          <a:off x="5734841" y="4311014"/>
          <a:ext cx="265247" cy="270927"/>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22</xdr:col>
      <xdr:colOff>156752</xdr:colOff>
      <xdr:row>9</xdr:row>
      <xdr:rowOff>163268</xdr:rowOff>
    </xdr:from>
    <xdr:to>
      <xdr:col>22</xdr:col>
      <xdr:colOff>460208</xdr:colOff>
      <xdr:row>9</xdr:row>
      <xdr:rowOff>430836</xdr:rowOff>
    </xdr:to>
    <xdr:sp macro="" textlink="">
      <xdr:nvSpPr>
        <xdr:cNvPr id="2" name="矢印: 右 25">
          <a:extLst>
            <a:ext uri="{FF2B5EF4-FFF2-40B4-BE49-F238E27FC236}">
              <a16:creationId xmlns:a16="http://schemas.microsoft.com/office/drawing/2014/main" id="{00000000-0008-0000-0000-000002000000}"/>
            </a:ext>
          </a:extLst>
        </xdr:cNvPr>
        <xdr:cNvSpPr/>
      </xdr:nvSpPr>
      <xdr:spPr bwMode="auto">
        <a:xfrm>
          <a:off x="2640579" y="5211518"/>
          <a:ext cx="303456" cy="267568"/>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207202</xdr:colOff>
      <xdr:row>9</xdr:row>
      <xdr:rowOff>165564</xdr:rowOff>
    </xdr:from>
    <xdr:to>
      <xdr:col>6</xdr:col>
      <xdr:colOff>16415</xdr:colOff>
      <xdr:row>9</xdr:row>
      <xdr:rowOff>432351</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07202" y="4481122"/>
          <a:ext cx="541905" cy="266787"/>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9232</xdr:colOff>
      <xdr:row>7</xdr:row>
      <xdr:rowOff>156007</xdr:rowOff>
    </xdr:from>
    <xdr:to>
      <xdr:col>9</xdr:col>
      <xdr:colOff>18171</xdr:colOff>
      <xdr:row>9</xdr:row>
      <xdr:rowOff>191031</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9232" y="4771969"/>
          <a:ext cx="917477" cy="467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dk1"/>
              </a:solidFill>
              <a:effectLst/>
              <a:latin typeface="+mn-lt"/>
              <a:ea typeface="+mn-ea"/>
              <a:cs typeface="+mn-cs"/>
            </a:rPr>
            <a:t>加算様式を</a:t>
          </a:r>
          <a:endParaRPr kumimoji="1" lang="en-US" altLang="ja-JP" sz="900" b="1">
            <a:solidFill>
              <a:schemeClr val="dk1"/>
            </a:solidFill>
            <a:effectLst/>
            <a:latin typeface="+mn-lt"/>
            <a:ea typeface="+mn-ea"/>
            <a:cs typeface="+mn-cs"/>
          </a:endParaRPr>
        </a:p>
        <a:p>
          <a:pPr algn="ctr"/>
          <a:r>
            <a:rPr kumimoji="1" lang="ja-JP" altLang="en-US" sz="900" b="1">
              <a:solidFill>
                <a:schemeClr val="dk1"/>
              </a:solidFill>
              <a:effectLst/>
              <a:latin typeface="+mn-lt"/>
              <a:ea typeface="+mn-ea"/>
              <a:cs typeface="+mn-cs"/>
            </a:rPr>
            <a:t>提出する場合</a:t>
          </a:r>
          <a:endParaRPr kumimoji="1" lang="ja-JP" altLang="en-US" sz="900"/>
        </a:p>
      </xdr:txBody>
    </xdr:sp>
    <xdr:clientData/>
  </xdr:twoCellAnchor>
  <xdr:twoCellAnchor>
    <xdr:from>
      <xdr:col>23</xdr:col>
      <xdr:colOff>470297</xdr:colOff>
      <xdr:row>9</xdr:row>
      <xdr:rowOff>165707</xdr:rowOff>
    </xdr:from>
    <xdr:to>
      <xdr:col>25</xdr:col>
      <xdr:colOff>61575</xdr:colOff>
      <xdr:row>9</xdr:row>
      <xdr:rowOff>430940</xdr:rowOff>
    </xdr:to>
    <xdr:sp macro="" textlink="">
      <xdr:nvSpPr>
        <xdr:cNvPr id="28" name="矢印: 右 27">
          <a:extLst>
            <a:ext uri="{FF2B5EF4-FFF2-40B4-BE49-F238E27FC236}">
              <a16:creationId xmlns:a16="http://schemas.microsoft.com/office/drawing/2014/main" id="{00000000-0008-0000-0000-00001C000000}"/>
            </a:ext>
          </a:extLst>
        </xdr:cNvPr>
        <xdr:cNvSpPr/>
      </xdr:nvSpPr>
      <xdr:spPr bwMode="auto">
        <a:xfrm>
          <a:off x="3957912" y="5213957"/>
          <a:ext cx="536451" cy="265233"/>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23</xdr:col>
      <xdr:colOff>313196</xdr:colOff>
      <xdr:row>7</xdr:row>
      <xdr:rowOff>173861</xdr:rowOff>
    </xdr:from>
    <xdr:to>
      <xdr:col>25</xdr:col>
      <xdr:colOff>226843</xdr:colOff>
      <xdr:row>9</xdr:row>
      <xdr:rowOff>173177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3800811" y="4789823"/>
          <a:ext cx="858820" cy="4316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dk1"/>
              </a:solidFill>
              <a:effectLst/>
              <a:latin typeface="+mn-lt"/>
              <a:ea typeface="+mn-ea"/>
              <a:cs typeface="+mn-cs"/>
            </a:rPr>
            <a:t>補助金様式を</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提出する場合</a:t>
          </a:r>
          <a:endParaRPr kumimoji="1" lang="ja-JP" altLang="en-US" sz="900"/>
        </a:p>
      </xdr:txBody>
    </xdr:sp>
    <xdr:clientData/>
  </xdr:twoCellAnchor>
  <xdr:twoCellAnchor>
    <xdr:from>
      <xdr:col>28</xdr:col>
      <xdr:colOff>595313</xdr:colOff>
      <xdr:row>3</xdr:row>
      <xdr:rowOff>1544637</xdr:rowOff>
    </xdr:from>
    <xdr:to>
      <xdr:col>31</xdr:col>
      <xdr:colOff>119062</xdr:colOff>
      <xdr:row>4</xdr:row>
      <xdr:rowOff>182909</xdr:rowOff>
    </xdr:to>
    <xdr:sp macro="" textlink="">
      <xdr:nvSpPr>
        <xdr:cNvPr id="26" name="テキスト ボックス 8">
          <a:extLst>
            <a:ext uri="{FF2B5EF4-FFF2-40B4-BE49-F238E27FC236}">
              <a16:creationId xmlns:a16="http://schemas.microsoft.com/office/drawing/2014/main" id="{00000000-0008-0000-0000-00001A000000}"/>
            </a:ext>
          </a:extLst>
        </xdr:cNvPr>
        <xdr:cNvSpPr txBox="1"/>
      </xdr:nvSpPr>
      <xdr:spPr>
        <a:xfrm>
          <a:off x="7034213" y="3576637"/>
          <a:ext cx="1371599" cy="644872"/>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rgbClr val="FF0000"/>
              </a:solidFill>
              <a:effectLst/>
              <a:latin typeface="+mn-lt"/>
              <a:ea typeface="+mn-ea"/>
              <a:cs typeface="+mn-cs"/>
            </a:rPr>
            <a:t>長野県へ補助金様式を提出する場合、入力</a:t>
          </a:r>
          <a:endParaRPr lang="ja-JP" altLang="ja-JP" sz="900" b="1">
            <a:solidFill>
              <a:srgbClr val="FF0000"/>
            </a:solidFill>
            <a:effectLst/>
          </a:endParaRPr>
        </a:p>
      </xdr:txBody>
    </xdr:sp>
    <xdr:clientData/>
  </xdr:twoCellAnchor>
  <xdr:twoCellAnchor>
    <xdr:from>
      <xdr:col>29</xdr:col>
      <xdr:colOff>36286</xdr:colOff>
      <xdr:row>4</xdr:row>
      <xdr:rowOff>36285</xdr:rowOff>
    </xdr:from>
    <xdr:to>
      <xdr:col>30</xdr:col>
      <xdr:colOff>397957</xdr:colOff>
      <xdr:row>7</xdr:row>
      <xdr:rowOff>22347</xdr:rowOff>
    </xdr:to>
    <xdr:sp macro="" textlink="">
      <xdr:nvSpPr>
        <xdr:cNvPr id="27" name="テキスト ボックス 8">
          <a:extLst>
            <a:ext uri="{FF2B5EF4-FFF2-40B4-BE49-F238E27FC236}">
              <a16:creationId xmlns:a16="http://schemas.microsoft.com/office/drawing/2014/main" id="{00000000-0008-0000-0000-00001B000000}"/>
            </a:ext>
          </a:extLst>
        </xdr:cNvPr>
        <xdr:cNvSpPr txBox="1"/>
      </xdr:nvSpPr>
      <xdr:spPr>
        <a:xfrm>
          <a:off x="7229929" y="4082142"/>
          <a:ext cx="969457" cy="748062"/>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ysClr val="windowText" lastClr="000000"/>
              </a:solidFill>
              <a:effectLst/>
              <a:latin typeface="+mn-lt"/>
              <a:ea typeface="+mn-ea"/>
              <a:cs typeface="+mn-cs"/>
            </a:rPr>
            <a:t>別紙様式</a:t>
          </a:r>
        </a:p>
        <a:p>
          <a:r>
            <a:rPr kumimoji="1" lang="ja-JP" altLang="en-US" sz="900" b="1">
              <a:solidFill>
                <a:sysClr val="windowText" lastClr="000000"/>
              </a:solidFill>
              <a:effectLst/>
              <a:latin typeface="+mn-lt"/>
              <a:ea typeface="+mn-ea"/>
              <a:cs typeface="+mn-cs"/>
            </a:rPr>
            <a:t> ２－５</a:t>
          </a:r>
        </a:p>
        <a:p>
          <a:r>
            <a:rPr kumimoji="1" lang="ja-JP" altLang="en-US" sz="900" b="1">
              <a:solidFill>
                <a:sysClr val="windowText" lastClr="000000"/>
              </a:solidFill>
              <a:effectLst/>
              <a:latin typeface="+mn-lt"/>
              <a:ea typeface="+mn-ea"/>
              <a:cs typeface="+mn-cs"/>
            </a:rPr>
            <a:t>（振込先）</a:t>
          </a:r>
          <a:br>
            <a:rPr kumimoji="1" lang="en-US" altLang="ja-JP" sz="900" b="1">
              <a:solidFill>
                <a:sysClr val="windowText" lastClr="000000"/>
              </a:solidFill>
              <a:effectLst/>
              <a:latin typeface="+mn-lt"/>
              <a:ea typeface="+mn-ea"/>
              <a:cs typeface="+mn-cs"/>
            </a:rPr>
          </a:br>
          <a:r>
            <a:rPr kumimoji="1" lang="ja-JP" altLang="en-US" sz="900" b="1">
              <a:solidFill>
                <a:srgbClr val="FF0000"/>
              </a:solidFill>
              <a:effectLst/>
              <a:latin typeface="+mn-lt"/>
              <a:ea typeface="+mn-ea"/>
              <a:cs typeface="+mn-cs"/>
            </a:rPr>
            <a:t>（長野県のみ）</a:t>
          </a:r>
          <a:endParaRPr lang="ja-JP" altLang="ja-JP" sz="900" b="1">
            <a:solidFill>
              <a:srgbClr val="FF0000"/>
            </a:solidFill>
            <a:effectLst/>
          </a:endParaRPr>
        </a:p>
      </xdr:txBody>
    </xdr:sp>
    <xdr:clientData/>
  </xdr:twoCellAnchor>
  <xdr:twoCellAnchor>
    <xdr:from>
      <xdr:col>28</xdr:col>
      <xdr:colOff>508000</xdr:colOff>
      <xdr:row>5</xdr:row>
      <xdr:rowOff>27214</xdr:rowOff>
    </xdr:from>
    <xdr:to>
      <xdr:col>29</xdr:col>
      <xdr:colOff>11247</xdr:colOff>
      <xdr:row>6</xdr:row>
      <xdr:rowOff>44141</xdr:rowOff>
    </xdr:to>
    <xdr:sp macro="" textlink="">
      <xdr:nvSpPr>
        <xdr:cNvPr id="30" name="矢印: 右 12">
          <a:extLst>
            <a:ext uri="{FF2B5EF4-FFF2-40B4-BE49-F238E27FC236}">
              <a16:creationId xmlns:a16="http://schemas.microsoft.com/office/drawing/2014/main" id="{00000000-0008-0000-0000-00001E000000}"/>
            </a:ext>
          </a:extLst>
        </xdr:cNvPr>
        <xdr:cNvSpPr/>
      </xdr:nvSpPr>
      <xdr:spPr bwMode="auto">
        <a:xfrm>
          <a:off x="6939643" y="4327071"/>
          <a:ext cx="265247" cy="270927"/>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00000000-0008-0000-0B00-000003000000}"/>
                </a:ext>
              </a:extLst>
            </xdr:cNvPr>
            <xdr:cNvGrpSpPr>
              <a:grpSpLocks/>
            </xdr:cNvGrpSpPr>
          </xdr:nvGrpSpPr>
          <xdr:grpSpPr bwMode="auto">
            <a:xfrm>
              <a:off x="7446433" y="2211917"/>
              <a:ext cx="2954867"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00000000-0008-0000-0B00-000004000000}"/>
                </a:ext>
              </a:extLst>
            </xdr:cNvPr>
            <xdr:cNvGrpSpPr>
              <a:grpSpLocks/>
            </xdr:cNvGrpSpPr>
          </xdr:nvGrpSpPr>
          <xdr:grpSpPr bwMode="auto">
            <a:xfrm>
              <a:off x="7446433" y="5418667"/>
              <a:ext cx="2954867" cy="635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19</xdr:row>
          <xdr:rowOff>170793</xdr:rowOff>
        </xdr:from>
        <xdr:to>
          <xdr:col>5</xdr:col>
          <xdr:colOff>19050</xdr:colOff>
          <xdr:row>22</xdr:row>
          <xdr:rowOff>0</xdr:rowOff>
        </xdr:to>
        <xdr:grpSp>
          <xdr:nvGrpSpPr>
            <xdr:cNvPr id="5" name="Group 41">
              <a:extLst>
                <a:ext uri="{FF2B5EF4-FFF2-40B4-BE49-F238E27FC236}">
                  <a16:creationId xmlns:a16="http://schemas.microsoft.com/office/drawing/2014/main" id="{00000000-0008-0000-0B00-000005000000}"/>
                </a:ext>
              </a:extLst>
            </xdr:cNvPr>
            <xdr:cNvGrpSpPr>
              <a:grpSpLocks/>
            </xdr:cNvGrpSpPr>
          </xdr:nvGrpSpPr>
          <xdr:grpSpPr bwMode="auto">
            <a:xfrm>
              <a:off x="7446433" y="8542210"/>
              <a:ext cx="2954867" cy="1342623"/>
              <a:chOff x="9239" y="107537"/>
              <a:chExt cx="2190" cy="12573"/>
            </a:xfrm>
          </xdr:grpSpPr>
        </xdr:grpSp>
        <xdr:clientData/>
      </xdr:twoCellAnchor>
    </mc:Choice>
    <mc:Fallback/>
  </mc:AlternateContent>
  <xdr:twoCellAnchor>
    <xdr:from>
      <xdr:col>10</xdr:col>
      <xdr:colOff>127000</xdr:colOff>
      <xdr:row>22</xdr:row>
      <xdr:rowOff>381000</xdr:rowOff>
    </xdr:from>
    <xdr:to>
      <xdr:col>25</xdr:col>
      <xdr:colOff>212912</xdr:colOff>
      <xdr:row>27</xdr:row>
      <xdr:rowOff>410508</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20812125" y="10334625"/>
          <a:ext cx="10325287" cy="2902883"/>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本様式は、介護サービス事業所等が、処遇改善加算のキャリアパス要件</a:t>
          </a:r>
          <a:r>
            <a:rPr kumimoji="1" lang="en-US" altLang="ja-JP" sz="2000">
              <a:latin typeface="ＭＳ Ｐゴシック" panose="020B0600070205080204" pitchFamily="50" charset="-128"/>
              <a:ea typeface="ＭＳ Ｐゴシック" panose="020B0600070205080204" pitchFamily="50" charset="-128"/>
            </a:rPr>
            <a:t>Ⅰ</a:t>
          </a:r>
          <a:r>
            <a:rPr kumimoji="1" lang="ja-JP" altLang="en-US" sz="2000">
              <a:latin typeface="ＭＳ Ｐゴシック" panose="020B0600070205080204" pitchFamily="50" charset="-128"/>
              <a:ea typeface="ＭＳ Ｐゴシック" panose="020B0600070205080204" pitchFamily="50" charset="-128"/>
            </a:rPr>
            <a:t>～</a:t>
          </a:r>
          <a:r>
            <a:rPr kumimoji="1" lang="en-US" altLang="ja-JP" sz="2000">
              <a:latin typeface="ＭＳ Ｐゴシック" panose="020B0600070205080204" pitchFamily="50" charset="-128"/>
              <a:ea typeface="ＭＳ Ｐゴシック" panose="020B0600070205080204" pitchFamily="50" charset="-128"/>
            </a:rPr>
            <a:t>Ⅲ</a:t>
          </a:r>
          <a:r>
            <a:rPr kumimoji="1" lang="ja-JP" altLang="en-US" sz="2000">
              <a:latin typeface="ＭＳ Ｐゴシック" panose="020B0600070205080204" pitchFamily="50" charset="-128"/>
              <a:ea typeface="ＭＳ Ｐゴシック" panose="020B0600070205080204" pitchFamily="50" charset="-128"/>
            </a:rPr>
            <a:t>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104</xdr:row>
          <xdr:rowOff>0</xdr:rowOff>
        </xdr:from>
        <xdr:to>
          <xdr:col>6</xdr:col>
          <xdr:colOff>15240</xdr:colOff>
          <xdr:row>104</xdr:row>
          <xdr:rowOff>20955</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54314" y="24810357"/>
              <a:ext cx="149497"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60</xdr:row>
          <xdr:rowOff>0</xdr:rowOff>
        </xdr:from>
        <xdr:to>
          <xdr:col>6</xdr:col>
          <xdr:colOff>15240</xdr:colOff>
          <xdr:row>61</xdr:row>
          <xdr:rowOff>0</xdr:rowOff>
        </xdr:to>
        <xdr:grpSp>
          <xdr:nvGrpSpPr>
            <xdr:cNvPr id="4" name="Group 41">
              <a:extLst>
                <a:ext uri="{FF2B5EF4-FFF2-40B4-BE49-F238E27FC236}">
                  <a16:creationId xmlns:a16="http://schemas.microsoft.com/office/drawing/2014/main" id="{00000000-0008-0000-0100-000004000000}"/>
                </a:ext>
              </a:extLst>
            </xdr:cNvPr>
            <xdr:cNvGrpSpPr>
              <a:grpSpLocks/>
            </xdr:cNvGrpSpPr>
          </xdr:nvGrpSpPr>
          <xdr:grpSpPr bwMode="auto">
            <a:xfrm>
              <a:off x="954314" y="13770429"/>
              <a:ext cx="149497" cy="2177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24</xdr:row>
          <xdr:rowOff>0</xdr:rowOff>
        </xdr:from>
        <xdr:to>
          <xdr:col>6</xdr:col>
          <xdr:colOff>15240</xdr:colOff>
          <xdr:row>48</xdr:row>
          <xdr:rowOff>0</xdr:rowOff>
        </xdr:to>
        <xdr:grpSp>
          <xdr:nvGrpSpPr>
            <xdr:cNvPr id="6" name="Group 41">
              <a:extLst>
                <a:ext uri="{FF2B5EF4-FFF2-40B4-BE49-F238E27FC236}">
                  <a16:creationId xmlns:a16="http://schemas.microsoft.com/office/drawing/2014/main" id="{00000000-0008-0000-0100-000006000000}"/>
                </a:ext>
              </a:extLst>
            </xdr:cNvPr>
            <xdr:cNvGrpSpPr>
              <a:grpSpLocks/>
            </xdr:cNvGrpSpPr>
          </xdr:nvGrpSpPr>
          <xdr:grpSpPr bwMode="auto">
            <a:xfrm>
              <a:off x="954314" y="6241143"/>
              <a:ext cx="149497" cy="524328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1287</xdr:rowOff>
        </xdr:from>
        <xdr:to>
          <xdr:col>6</xdr:col>
          <xdr:colOff>15240</xdr:colOff>
          <xdr:row>104</xdr:row>
          <xdr:rowOff>0</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4314" y="23677716"/>
              <a:ext cx="149497" cy="11326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59</xdr:row>
          <xdr:rowOff>0</xdr:rowOff>
        </xdr:from>
        <xdr:to>
          <xdr:col>6</xdr:col>
          <xdr:colOff>15240</xdr:colOff>
          <xdr:row>59</xdr:row>
          <xdr:rowOff>97594</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54314" y="13697857"/>
              <a:ext cx="149497" cy="785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104</xdr:row>
          <xdr:rowOff>0</xdr:rowOff>
        </xdr:from>
        <xdr:to>
          <xdr:col>6</xdr:col>
          <xdr:colOff>15240</xdr:colOff>
          <xdr:row>105</xdr:row>
          <xdr:rowOff>2484</xdr:rowOff>
        </xdr:to>
        <xdr:grpSp>
          <xdr:nvGrpSpPr>
            <xdr:cNvPr id="17" name="Group 41">
              <a:extLst>
                <a:ext uri="{FF2B5EF4-FFF2-40B4-BE49-F238E27FC236}">
                  <a16:creationId xmlns:a16="http://schemas.microsoft.com/office/drawing/2014/main" id="{00000000-0008-0000-0100-000011000000}"/>
                </a:ext>
              </a:extLst>
            </xdr:cNvPr>
            <xdr:cNvGrpSpPr>
              <a:grpSpLocks/>
            </xdr:cNvGrpSpPr>
          </xdr:nvGrpSpPr>
          <xdr:grpSpPr bwMode="auto">
            <a:xfrm>
              <a:off x="954314" y="24810357"/>
              <a:ext cx="149497" cy="7505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114</xdr:row>
          <xdr:rowOff>0</xdr:rowOff>
        </xdr:from>
        <xdr:to>
          <xdr:col>2</xdr:col>
          <xdr:colOff>15240</xdr:colOff>
          <xdr:row>116</xdr:row>
          <xdr:rowOff>2899</xdr:rowOff>
        </xdr:to>
        <xdr:grpSp>
          <xdr:nvGrpSpPr>
            <xdr:cNvPr id="18" name="Group 41">
              <a:extLst>
                <a:ext uri="{FF2B5EF4-FFF2-40B4-BE49-F238E27FC236}">
                  <a16:creationId xmlns:a16="http://schemas.microsoft.com/office/drawing/2014/main" id="{00000000-0008-0000-0100-000012000000}"/>
                </a:ext>
              </a:extLst>
            </xdr:cNvPr>
            <xdr:cNvGrpSpPr>
              <a:grpSpLocks/>
            </xdr:cNvGrpSpPr>
          </xdr:nvGrpSpPr>
          <xdr:grpSpPr bwMode="auto">
            <a:xfrm>
              <a:off x="183243" y="28085143"/>
              <a:ext cx="194854" cy="3929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114</xdr:row>
          <xdr:rowOff>0</xdr:rowOff>
        </xdr:from>
        <xdr:to>
          <xdr:col>2</xdr:col>
          <xdr:colOff>15240</xdr:colOff>
          <xdr:row>116</xdr:row>
          <xdr:rowOff>2899</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83243" y="28085143"/>
              <a:ext cx="194854" cy="392970"/>
              <a:chOff x="9239" y="107537"/>
              <a:chExt cx="2190" cy="12573"/>
            </a:xfrm>
          </xdr:grpSpPr>
        </xdr:grpSp>
        <xdr:clientData/>
      </xdr:twoCellAnchor>
    </mc:Choice>
    <mc:Fallback/>
  </mc:AlternateContent>
  <xdr:twoCellAnchor>
    <xdr:from>
      <xdr:col>1</xdr:col>
      <xdr:colOff>95249</xdr:colOff>
      <xdr:row>52</xdr:row>
      <xdr:rowOff>17318</xdr:rowOff>
    </xdr:from>
    <xdr:to>
      <xdr:col>1</xdr:col>
      <xdr:colOff>168401</xdr:colOff>
      <xdr:row>55</xdr:row>
      <xdr:rowOff>138222</xdr:rowOff>
    </xdr:to>
    <xdr:sp macro="" textlink="">
      <xdr:nvSpPr>
        <xdr:cNvPr id="22" name="左大かっこ 21">
          <a:extLst>
            <a:ext uri="{FF2B5EF4-FFF2-40B4-BE49-F238E27FC236}">
              <a16:creationId xmlns:a16="http://schemas.microsoft.com/office/drawing/2014/main" id="{00000000-0008-0000-0100-000016000000}"/>
            </a:ext>
          </a:extLst>
        </xdr:cNvPr>
        <xdr:cNvSpPr/>
      </xdr:nvSpPr>
      <xdr:spPr bwMode="auto">
        <a:xfrm>
          <a:off x="241934" y="31358378"/>
          <a:ext cx="73152" cy="85623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16</xdr:row>
      <xdr:rowOff>92177</xdr:rowOff>
    </xdr:from>
    <xdr:to>
      <xdr:col>17</xdr:col>
      <xdr:colOff>184355</xdr:colOff>
      <xdr:row>16</xdr:row>
      <xdr:rowOff>276532</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2790893" y="3705962"/>
          <a:ext cx="353832" cy="18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17</xdr:row>
      <xdr:rowOff>105082</xdr:rowOff>
    </xdr:from>
    <xdr:to>
      <xdr:col>17</xdr:col>
      <xdr:colOff>184355</xdr:colOff>
      <xdr:row>17</xdr:row>
      <xdr:rowOff>289437</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2790893" y="4360852"/>
          <a:ext cx="353832" cy="18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18</xdr:row>
      <xdr:rowOff>88492</xdr:rowOff>
    </xdr:from>
    <xdr:to>
      <xdr:col>17</xdr:col>
      <xdr:colOff>184355</xdr:colOff>
      <xdr:row>18</xdr:row>
      <xdr:rowOff>272847</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2790893" y="4730977"/>
          <a:ext cx="353832" cy="18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19</xdr:row>
      <xdr:rowOff>110308</xdr:rowOff>
    </xdr:from>
    <xdr:to>
      <xdr:col>17</xdr:col>
      <xdr:colOff>184355</xdr:colOff>
      <xdr:row>19</xdr:row>
      <xdr:rowOff>294663</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2790893" y="5109028"/>
          <a:ext cx="353832"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4</xdr:col>
          <xdr:colOff>184150</xdr:colOff>
          <xdr:row>101</xdr:row>
          <xdr:rowOff>304800</xdr:rowOff>
        </xdr:from>
        <xdr:to>
          <xdr:col>6</xdr:col>
          <xdr:colOff>12700</xdr:colOff>
          <xdr:row>103</xdr:row>
          <xdr:rowOff>0</xdr:rowOff>
        </xdr:to>
        <xdr:sp macro="" textlink="">
          <xdr:nvSpPr>
            <xdr:cNvPr id="96305" name="Check Box 49" hidden="1">
              <a:extLst>
                <a:ext uri="{63B3BB69-23CF-44E3-9099-C40C66FF867C}">
                  <a14:compatExt spid="_x0000_s96305"/>
                </a:ext>
                <a:ext uri="{FF2B5EF4-FFF2-40B4-BE49-F238E27FC236}">
                  <a16:creationId xmlns:a16="http://schemas.microsoft.com/office/drawing/2014/main" id="{00000000-0008-0000-0100-000031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103</xdr:row>
          <xdr:rowOff>0</xdr:rowOff>
        </xdr:from>
        <xdr:to>
          <xdr:col>6</xdr:col>
          <xdr:colOff>25400</xdr:colOff>
          <xdr:row>104</xdr:row>
          <xdr:rowOff>0</xdr:rowOff>
        </xdr:to>
        <xdr:sp macro="" textlink="">
          <xdr:nvSpPr>
            <xdr:cNvPr id="96306" name="Check Box 50" hidden="1">
              <a:extLst>
                <a:ext uri="{63B3BB69-23CF-44E3-9099-C40C66FF867C}">
                  <a14:compatExt spid="_x0000_s96306"/>
                </a:ext>
                <a:ext uri="{FF2B5EF4-FFF2-40B4-BE49-F238E27FC236}">
                  <a16:creationId xmlns:a16="http://schemas.microsoft.com/office/drawing/2014/main" id="{00000000-0008-0000-0100-000032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108</xdr:row>
          <xdr:rowOff>12700</xdr:rowOff>
        </xdr:from>
        <xdr:to>
          <xdr:col>1</xdr:col>
          <xdr:colOff>190500</xdr:colOff>
          <xdr:row>108</xdr:row>
          <xdr:rowOff>342900</xdr:rowOff>
        </xdr:to>
        <xdr:sp macro="" textlink="">
          <xdr:nvSpPr>
            <xdr:cNvPr id="96307" name="Check Box 51" hidden="1">
              <a:extLst>
                <a:ext uri="{63B3BB69-23CF-44E3-9099-C40C66FF867C}">
                  <a14:compatExt spid="_x0000_s96307"/>
                </a:ext>
                <a:ext uri="{FF2B5EF4-FFF2-40B4-BE49-F238E27FC236}">
                  <a16:creationId xmlns:a16="http://schemas.microsoft.com/office/drawing/2014/main" id="{00000000-0008-0000-0100-000033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109</xdr:row>
          <xdr:rowOff>25400</xdr:rowOff>
        </xdr:from>
        <xdr:to>
          <xdr:col>2</xdr:col>
          <xdr:colOff>6350</xdr:colOff>
          <xdr:row>110</xdr:row>
          <xdr:rowOff>25400</xdr:rowOff>
        </xdr:to>
        <xdr:sp macro="" textlink="">
          <xdr:nvSpPr>
            <xdr:cNvPr id="96308" name="Check Box 52" hidden="1">
              <a:extLst>
                <a:ext uri="{63B3BB69-23CF-44E3-9099-C40C66FF867C}">
                  <a14:compatExt spid="_x0000_s96308"/>
                </a:ext>
                <a:ext uri="{FF2B5EF4-FFF2-40B4-BE49-F238E27FC236}">
                  <a16:creationId xmlns:a16="http://schemas.microsoft.com/office/drawing/2014/main" id="{00000000-0008-0000-0100-000034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110</xdr:row>
          <xdr:rowOff>25400</xdr:rowOff>
        </xdr:from>
        <xdr:to>
          <xdr:col>2</xdr:col>
          <xdr:colOff>6350</xdr:colOff>
          <xdr:row>111</xdr:row>
          <xdr:rowOff>0</xdr:rowOff>
        </xdr:to>
        <xdr:sp macro="" textlink="">
          <xdr:nvSpPr>
            <xdr:cNvPr id="96309" name="Check Box 53" hidden="1">
              <a:extLst>
                <a:ext uri="{63B3BB69-23CF-44E3-9099-C40C66FF867C}">
                  <a14:compatExt spid="_x0000_s96309"/>
                </a:ext>
                <a:ext uri="{FF2B5EF4-FFF2-40B4-BE49-F238E27FC236}">
                  <a16:creationId xmlns:a16="http://schemas.microsoft.com/office/drawing/2014/main" id="{00000000-0008-0000-0100-000035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111</xdr:row>
          <xdr:rowOff>25400</xdr:rowOff>
        </xdr:from>
        <xdr:to>
          <xdr:col>2</xdr:col>
          <xdr:colOff>6350</xdr:colOff>
          <xdr:row>112</xdr:row>
          <xdr:rowOff>25400</xdr:rowOff>
        </xdr:to>
        <xdr:sp macro="" textlink="">
          <xdr:nvSpPr>
            <xdr:cNvPr id="96310" name="Check Box 54" hidden="1">
              <a:extLst>
                <a:ext uri="{63B3BB69-23CF-44E3-9099-C40C66FF867C}">
                  <a14:compatExt spid="_x0000_s96310"/>
                </a:ext>
                <a:ext uri="{FF2B5EF4-FFF2-40B4-BE49-F238E27FC236}">
                  <a16:creationId xmlns:a16="http://schemas.microsoft.com/office/drawing/2014/main" id="{00000000-0008-0000-0100-000036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112</xdr:row>
          <xdr:rowOff>25400</xdr:rowOff>
        </xdr:from>
        <xdr:to>
          <xdr:col>2</xdr:col>
          <xdr:colOff>0</xdr:colOff>
          <xdr:row>113</xdr:row>
          <xdr:rowOff>0</xdr:rowOff>
        </xdr:to>
        <xdr:sp macro="" textlink="">
          <xdr:nvSpPr>
            <xdr:cNvPr id="96311" name="Check Box 55" hidden="1">
              <a:extLst>
                <a:ext uri="{63B3BB69-23CF-44E3-9099-C40C66FF867C}">
                  <a14:compatExt spid="_x0000_s96311"/>
                </a:ext>
                <a:ext uri="{FF2B5EF4-FFF2-40B4-BE49-F238E27FC236}">
                  <a16:creationId xmlns:a16="http://schemas.microsoft.com/office/drawing/2014/main" id="{00000000-0008-0000-0100-000037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139700</xdr:colOff>
          <xdr:row>114</xdr:row>
          <xdr:rowOff>25400</xdr:rowOff>
        </xdr:from>
        <xdr:to>
          <xdr:col>2</xdr:col>
          <xdr:colOff>0</xdr:colOff>
          <xdr:row>115</xdr:row>
          <xdr:rowOff>25400</xdr:rowOff>
        </xdr:to>
        <xdr:sp macro="" textlink="">
          <xdr:nvSpPr>
            <xdr:cNvPr id="96312" name="Check Box 56" hidden="1">
              <a:extLst>
                <a:ext uri="{63B3BB69-23CF-44E3-9099-C40C66FF867C}">
                  <a14:compatExt spid="_x0000_s96312"/>
                </a:ext>
                <a:ext uri="{FF2B5EF4-FFF2-40B4-BE49-F238E27FC236}">
                  <a16:creationId xmlns:a16="http://schemas.microsoft.com/office/drawing/2014/main" id="{00000000-0008-0000-0100-000038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52</xdr:row>
          <xdr:rowOff>31750</xdr:rowOff>
        </xdr:from>
        <xdr:to>
          <xdr:col>3</xdr:col>
          <xdr:colOff>63500</xdr:colOff>
          <xdr:row>52</xdr:row>
          <xdr:rowOff>215900</xdr:rowOff>
        </xdr:to>
        <xdr:sp macro="" textlink="">
          <xdr:nvSpPr>
            <xdr:cNvPr id="96314" name="Check Box 58" hidden="1">
              <a:extLst>
                <a:ext uri="{63B3BB69-23CF-44E3-9099-C40C66FF867C}">
                  <a14:compatExt spid="_x0000_s96314"/>
                </a:ext>
                <a:ext uri="{FF2B5EF4-FFF2-40B4-BE49-F238E27FC236}">
                  <a16:creationId xmlns:a16="http://schemas.microsoft.com/office/drawing/2014/main" id="{00000000-0008-0000-0100-00003A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53</xdr:row>
          <xdr:rowOff>12700</xdr:rowOff>
        </xdr:from>
        <xdr:to>
          <xdr:col>3</xdr:col>
          <xdr:colOff>12700</xdr:colOff>
          <xdr:row>53</xdr:row>
          <xdr:rowOff>234950</xdr:rowOff>
        </xdr:to>
        <xdr:sp macro="" textlink="">
          <xdr:nvSpPr>
            <xdr:cNvPr id="96315" name="Check Box 59" hidden="1">
              <a:extLst>
                <a:ext uri="{63B3BB69-23CF-44E3-9099-C40C66FF867C}">
                  <a14:compatExt spid="_x0000_s96315"/>
                </a:ext>
                <a:ext uri="{FF2B5EF4-FFF2-40B4-BE49-F238E27FC236}">
                  <a16:creationId xmlns:a16="http://schemas.microsoft.com/office/drawing/2014/main" id="{00000000-0008-0000-0100-00003B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53</xdr:row>
          <xdr:rowOff>203200</xdr:rowOff>
        </xdr:from>
        <xdr:to>
          <xdr:col>3</xdr:col>
          <xdr:colOff>12700</xdr:colOff>
          <xdr:row>55</xdr:row>
          <xdr:rowOff>50800</xdr:rowOff>
        </xdr:to>
        <xdr:sp macro="" textlink="">
          <xdr:nvSpPr>
            <xdr:cNvPr id="96316" name="Check Box 60" hidden="1">
              <a:extLst>
                <a:ext uri="{63B3BB69-23CF-44E3-9099-C40C66FF867C}">
                  <a14:compatExt spid="_x0000_s96316"/>
                </a:ext>
                <a:ext uri="{FF2B5EF4-FFF2-40B4-BE49-F238E27FC236}">
                  <a16:creationId xmlns:a16="http://schemas.microsoft.com/office/drawing/2014/main" id="{00000000-0008-0000-0100-00003C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54</xdr:row>
          <xdr:rowOff>203200</xdr:rowOff>
        </xdr:from>
        <xdr:to>
          <xdr:col>3</xdr:col>
          <xdr:colOff>38100</xdr:colOff>
          <xdr:row>56</xdr:row>
          <xdr:rowOff>12700</xdr:rowOff>
        </xdr:to>
        <xdr:sp macro="" textlink="">
          <xdr:nvSpPr>
            <xdr:cNvPr id="96317" name="Check Box 61" hidden="1">
              <a:extLst>
                <a:ext uri="{63B3BB69-23CF-44E3-9099-C40C66FF867C}">
                  <a14:compatExt spid="_x0000_s96317"/>
                </a:ext>
                <a:ext uri="{FF2B5EF4-FFF2-40B4-BE49-F238E27FC236}">
                  <a16:creationId xmlns:a16="http://schemas.microsoft.com/office/drawing/2014/main" id="{00000000-0008-0000-0100-00003D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115278</xdr:colOff>
      <xdr:row>0</xdr:row>
      <xdr:rowOff>23884</xdr:rowOff>
    </xdr:from>
    <xdr:to>
      <xdr:col>51</xdr:col>
      <xdr:colOff>239151</xdr:colOff>
      <xdr:row>14</xdr:row>
      <xdr:rowOff>256441</xdr:rowOff>
    </xdr:to>
    <xdr:sp macro="" textlink="">
      <xdr:nvSpPr>
        <xdr:cNvPr id="10" name="正方形/長方形 32">
          <a:extLst>
            <a:ext uri="{FF2B5EF4-FFF2-40B4-BE49-F238E27FC236}">
              <a16:creationId xmlns:a16="http://schemas.microsoft.com/office/drawing/2014/main" id="{00000000-0008-0000-0100-00000A000000}"/>
            </a:ext>
          </a:extLst>
        </xdr:cNvPr>
        <xdr:cNvSpPr/>
      </xdr:nvSpPr>
      <xdr:spPr bwMode="auto">
        <a:xfrm>
          <a:off x="7281009" y="23884"/>
          <a:ext cx="6351757" cy="3280557"/>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先に「基本情報入力シート」及び「別紙様式２－２」を完成させてください。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41</xdr:col>
      <xdr:colOff>138870</xdr:colOff>
      <xdr:row>3</xdr:row>
      <xdr:rowOff>79902</xdr:rowOff>
    </xdr:from>
    <xdr:to>
      <xdr:col>42</xdr:col>
      <xdr:colOff>258493</xdr:colOff>
      <xdr:row>3</xdr:row>
      <xdr:rowOff>309991</xdr:rowOff>
    </xdr:to>
    <xdr:sp macro="" textlink="">
      <xdr:nvSpPr>
        <xdr:cNvPr id="11" name="正方形/長方形 33">
          <a:extLst>
            <a:ext uri="{FF2B5EF4-FFF2-40B4-BE49-F238E27FC236}">
              <a16:creationId xmlns:a16="http://schemas.microsoft.com/office/drawing/2014/main" id="{00000000-0008-0000-0100-00000B000000}"/>
            </a:ext>
          </a:extLst>
        </xdr:cNvPr>
        <xdr:cNvSpPr/>
      </xdr:nvSpPr>
      <xdr:spPr bwMode="auto">
        <a:xfrm>
          <a:off x="8740678" y="622094"/>
          <a:ext cx="529930" cy="23008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38</xdr:col>
      <xdr:colOff>259143</xdr:colOff>
      <xdr:row>13</xdr:row>
      <xdr:rowOff>62548</xdr:rowOff>
    </xdr:from>
    <xdr:to>
      <xdr:col>41</xdr:col>
      <xdr:colOff>66471</xdr:colOff>
      <xdr:row>14</xdr:row>
      <xdr:rowOff>148793</xdr:rowOff>
    </xdr:to>
    <xdr:grpSp>
      <xdr:nvGrpSpPr>
        <xdr:cNvPr id="32" name="グループ化 31">
          <a:extLst>
            <a:ext uri="{FF2B5EF4-FFF2-40B4-BE49-F238E27FC236}">
              <a16:creationId xmlns:a16="http://schemas.microsoft.com/office/drawing/2014/main" id="{00000000-0008-0000-0100-000020000000}"/>
            </a:ext>
          </a:extLst>
        </xdr:cNvPr>
        <xdr:cNvGrpSpPr/>
      </xdr:nvGrpSpPr>
      <xdr:grpSpPr>
        <a:xfrm>
          <a:off x="7570714" y="3001691"/>
          <a:ext cx="1267828" cy="186031"/>
          <a:chOff x="6938092" y="3722887"/>
          <a:chExt cx="1009859" cy="194419"/>
        </a:xfrm>
      </xdr:grpSpPr>
      <xdr:sp macro="" textlink="">
        <xdr:nvSpPr>
          <xdr:cNvPr id="28" name="正方形/長方形 36">
            <a:extLst>
              <a:ext uri="{FF2B5EF4-FFF2-40B4-BE49-F238E27FC236}">
                <a16:creationId xmlns:a16="http://schemas.microsoft.com/office/drawing/2014/main" id="{00000000-0008-0000-0100-00001C000000}"/>
              </a:ext>
            </a:extLst>
          </xdr:cNvPr>
          <xdr:cNvSpPr/>
        </xdr:nvSpPr>
        <xdr:spPr bwMode="auto">
          <a:xfrm>
            <a:off x="6938092" y="3724100"/>
            <a:ext cx="179442" cy="191991"/>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テキスト ボックス 40">
            <a:extLst>
              <a:ext uri="{FF2B5EF4-FFF2-40B4-BE49-F238E27FC236}">
                <a16:creationId xmlns:a16="http://schemas.microsoft.com/office/drawing/2014/main" id="{00000000-0008-0000-0100-000030000000}"/>
              </a:ext>
            </a:extLst>
          </xdr:cNvPr>
          <xdr:cNvSpPr txBox="1"/>
        </xdr:nvSpPr>
        <xdr:spPr>
          <a:xfrm>
            <a:off x="7079037" y="3722887"/>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141092</xdr:colOff>
      <xdr:row>13</xdr:row>
      <xdr:rowOff>38194</xdr:rowOff>
    </xdr:from>
    <xdr:to>
      <xdr:col>47</xdr:col>
      <xdr:colOff>400316</xdr:colOff>
      <xdr:row>14</xdr:row>
      <xdr:rowOff>148793</xdr:rowOff>
    </xdr:to>
    <xdr:grpSp>
      <xdr:nvGrpSpPr>
        <xdr:cNvPr id="33" name="グループ化 32">
          <a:extLst>
            <a:ext uri="{FF2B5EF4-FFF2-40B4-BE49-F238E27FC236}">
              <a16:creationId xmlns:a16="http://schemas.microsoft.com/office/drawing/2014/main" id="{00000000-0008-0000-0100-000021000000}"/>
            </a:ext>
          </a:extLst>
        </xdr:cNvPr>
        <xdr:cNvGrpSpPr/>
      </xdr:nvGrpSpPr>
      <xdr:grpSpPr>
        <a:xfrm>
          <a:off x="8913163" y="2977337"/>
          <a:ext cx="3397939" cy="210385"/>
          <a:chOff x="8088943" y="3734169"/>
          <a:chExt cx="2537585" cy="198229"/>
        </a:xfrm>
      </xdr:grpSpPr>
      <xdr:sp macro="" textlink="">
        <xdr:nvSpPr>
          <xdr:cNvPr id="29" name="正方形/長方形 37">
            <a:extLst>
              <a:ext uri="{FF2B5EF4-FFF2-40B4-BE49-F238E27FC236}">
                <a16:creationId xmlns:a16="http://schemas.microsoft.com/office/drawing/2014/main" id="{00000000-0008-0000-0100-00001D000000}"/>
              </a:ext>
            </a:extLst>
          </xdr:cNvPr>
          <xdr:cNvSpPr/>
        </xdr:nvSpPr>
        <xdr:spPr bwMode="auto">
          <a:xfrm>
            <a:off x="8088943" y="3736336"/>
            <a:ext cx="175996" cy="193896"/>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テキスト ボックス 41">
            <a:extLst>
              <a:ext uri="{FF2B5EF4-FFF2-40B4-BE49-F238E27FC236}">
                <a16:creationId xmlns:a16="http://schemas.microsoft.com/office/drawing/2014/main" id="{00000000-0008-0000-0100-000031000000}"/>
              </a:ext>
            </a:extLst>
          </xdr:cNvPr>
          <xdr:cNvSpPr txBox="1"/>
        </xdr:nvSpPr>
        <xdr:spPr>
          <a:xfrm>
            <a:off x="8250999" y="3734169"/>
            <a:ext cx="2375529" cy="198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clientData/>
  </xdr:twoCellAnchor>
  <xdr:twoCellAnchor>
    <xdr:from>
      <xdr:col>46</xdr:col>
      <xdr:colOff>482691</xdr:colOff>
      <xdr:row>13</xdr:row>
      <xdr:rowOff>38958</xdr:rowOff>
    </xdr:from>
    <xdr:to>
      <xdr:col>50</xdr:col>
      <xdr:colOff>221002</xdr:colOff>
      <xdr:row>14</xdr:row>
      <xdr:rowOff>151928</xdr:rowOff>
    </xdr:to>
    <xdr:grpSp>
      <xdr:nvGrpSpPr>
        <xdr:cNvPr id="35" name="グループ化 34">
          <a:extLst>
            <a:ext uri="{FF2B5EF4-FFF2-40B4-BE49-F238E27FC236}">
              <a16:creationId xmlns:a16="http://schemas.microsoft.com/office/drawing/2014/main" id="{00000000-0008-0000-0100-000023000000}"/>
            </a:ext>
          </a:extLst>
        </xdr:cNvPr>
        <xdr:cNvGrpSpPr/>
      </xdr:nvGrpSpPr>
      <xdr:grpSpPr>
        <a:xfrm>
          <a:off x="11831048" y="2978101"/>
          <a:ext cx="1588883" cy="212756"/>
          <a:chOff x="11042315" y="3748290"/>
          <a:chExt cx="1482574" cy="200610"/>
        </a:xfrm>
      </xdr:grpSpPr>
      <xdr:sp macro="" textlink="">
        <xdr:nvSpPr>
          <xdr:cNvPr id="51" name="テキスト ボックス 42">
            <a:extLst>
              <a:ext uri="{FF2B5EF4-FFF2-40B4-BE49-F238E27FC236}">
                <a16:creationId xmlns:a16="http://schemas.microsoft.com/office/drawing/2014/main" id="{00000000-0008-0000-0100-000033000000}"/>
              </a:ext>
            </a:extLst>
          </xdr:cNvPr>
          <xdr:cNvSpPr txBox="1"/>
        </xdr:nvSpPr>
        <xdr:spPr>
          <a:xfrm>
            <a:off x="11198165" y="3748290"/>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30" name="正方形/長方形 38">
            <a:extLst>
              <a:ext uri="{FF2B5EF4-FFF2-40B4-BE49-F238E27FC236}">
                <a16:creationId xmlns:a16="http://schemas.microsoft.com/office/drawing/2014/main" id="{00000000-0008-0000-0100-00001E000000}"/>
              </a:ext>
            </a:extLst>
          </xdr:cNvPr>
          <xdr:cNvSpPr/>
        </xdr:nvSpPr>
        <xdr:spPr bwMode="auto">
          <a:xfrm>
            <a:off x="11042315" y="3753556"/>
            <a:ext cx="188662" cy="19143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139700</xdr:colOff>
          <xdr:row>113</xdr:row>
          <xdr:rowOff>25400</xdr:rowOff>
        </xdr:from>
        <xdr:to>
          <xdr:col>2</xdr:col>
          <xdr:colOff>6350</xdr:colOff>
          <xdr:row>114</xdr:row>
          <xdr:rowOff>0</xdr:rowOff>
        </xdr:to>
        <xdr:sp macro="" textlink="">
          <xdr:nvSpPr>
            <xdr:cNvPr id="96339" name="Check Box 83" hidden="1">
              <a:extLst>
                <a:ext uri="{63B3BB69-23CF-44E3-9099-C40C66FF867C}">
                  <a14:compatExt spid="_x0000_s96339"/>
                </a:ext>
                <a:ext uri="{FF2B5EF4-FFF2-40B4-BE49-F238E27FC236}">
                  <a16:creationId xmlns:a16="http://schemas.microsoft.com/office/drawing/2014/main" id="{00000000-0008-0000-0100-0000537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84</xdr:row>
          <xdr:rowOff>135255</xdr:rowOff>
        </xdr:from>
        <xdr:to>
          <xdr:col>6</xdr:col>
          <xdr:colOff>15240</xdr:colOff>
          <xdr:row>99</xdr:row>
          <xdr:rowOff>20955</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4314" y="20065184"/>
              <a:ext cx="149497" cy="355962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100</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954314" y="23413357"/>
              <a:ext cx="149497" cy="2630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84</xdr:row>
          <xdr:rowOff>131445</xdr:rowOff>
        </xdr:from>
        <xdr:to>
          <xdr:col>6</xdr:col>
          <xdr:colOff>19050</xdr:colOff>
          <xdr:row>99</xdr:row>
          <xdr:rowOff>17145</xdr:rowOff>
        </xdr:to>
        <xdr:grpSp>
          <xdr:nvGrpSpPr>
            <xdr:cNvPr id="15" name="Group 41">
              <a:extLst>
                <a:ext uri="{FF2B5EF4-FFF2-40B4-BE49-F238E27FC236}">
                  <a16:creationId xmlns:a16="http://schemas.microsoft.com/office/drawing/2014/main" id="{00000000-0008-0000-0100-00000F000000}"/>
                </a:ext>
              </a:extLst>
            </xdr:cNvPr>
            <xdr:cNvGrpSpPr>
              <a:grpSpLocks/>
            </xdr:cNvGrpSpPr>
          </xdr:nvGrpSpPr>
          <xdr:grpSpPr bwMode="auto">
            <a:xfrm>
              <a:off x="954314" y="20061374"/>
              <a:ext cx="153307" cy="355962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19050</xdr:colOff>
          <xdr:row>100</xdr:row>
          <xdr:rowOff>0</xdr:rowOff>
        </xdr:to>
        <xdr:grpSp>
          <xdr:nvGrpSpPr>
            <xdr:cNvPr id="16" name="Group 41">
              <a:extLst>
                <a:ext uri="{FF2B5EF4-FFF2-40B4-BE49-F238E27FC236}">
                  <a16:creationId xmlns:a16="http://schemas.microsoft.com/office/drawing/2014/main" id="{00000000-0008-0000-0100-000010000000}"/>
                </a:ext>
              </a:extLst>
            </xdr:cNvPr>
            <xdr:cNvGrpSpPr>
              <a:grpSpLocks/>
            </xdr:cNvGrpSpPr>
          </xdr:nvGrpSpPr>
          <xdr:grpSpPr bwMode="auto">
            <a:xfrm>
              <a:off x="954314" y="23413357"/>
              <a:ext cx="153307" cy="263072"/>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10</xdr:col>
      <xdr:colOff>744416</xdr:colOff>
      <xdr:row>0</xdr:row>
      <xdr:rowOff>113123</xdr:rowOff>
    </xdr:from>
    <xdr:to>
      <xdr:col>29</xdr:col>
      <xdr:colOff>1058975</xdr:colOff>
      <xdr:row>3</xdr:row>
      <xdr:rowOff>36600</xdr:rowOff>
    </xdr:to>
    <xdr:grpSp>
      <xdr:nvGrpSpPr>
        <xdr:cNvPr id="12" name="グループ化 11">
          <a:extLst>
            <a:ext uri="{FF2B5EF4-FFF2-40B4-BE49-F238E27FC236}">
              <a16:creationId xmlns:a16="http://schemas.microsoft.com/office/drawing/2014/main" id="{00000000-0008-0000-0200-00000C000000}"/>
            </a:ext>
          </a:extLst>
        </xdr:cNvPr>
        <xdr:cNvGrpSpPr/>
      </xdr:nvGrpSpPr>
      <xdr:grpSpPr>
        <a:xfrm>
          <a:off x="5364041" y="113123"/>
          <a:ext cx="10458684" cy="907727"/>
          <a:chOff x="-35092518" y="191476"/>
          <a:chExt cx="251074291" cy="2218353"/>
        </a:xfrm>
      </xdr:grpSpPr>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35092518"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26902870" y="1408943"/>
            <a:ext cx="26320647"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twoCellAnchor>
    <xdr:from>
      <xdr:col>12</xdr:col>
      <xdr:colOff>91747</xdr:colOff>
      <xdr:row>1</xdr:row>
      <xdr:rowOff>249391</xdr:rowOff>
    </xdr:from>
    <xdr:to>
      <xdr:col>13</xdr:col>
      <xdr:colOff>227794</xdr:colOff>
      <xdr:row>2</xdr:row>
      <xdr:rowOff>232134</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6579953" y="607979"/>
          <a:ext cx="931665" cy="251684"/>
        </a:xfrm>
        <a:prstGeom prst="rect">
          <a:avLst/>
        </a:prstGeom>
        <a:solidFill>
          <a:srgbClr val="FFE5F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81324</xdr:colOff>
      <xdr:row>2</xdr:row>
      <xdr:rowOff>63575</xdr:rowOff>
    </xdr:from>
    <xdr:to>
      <xdr:col>42</xdr:col>
      <xdr:colOff>530466</xdr:colOff>
      <xdr:row>6</xdr:row>
      <xdr:rowOff>174577</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8382506" y="565802"/>
          <a:ext cx="3624142" cy="803730"/>
          <a:chOff x="6400731" y="2513069"/>
          <a:chExt cx="5636228" cy="1370551"/>
        </a:xfrm>
      </xdr:grpSpPr>
      <xdr:sp macro="" textlink="">
        <xdr:nvSpPr>
          <xdr:cNvPr id="3" name="正方形/長方形 2">
            <a:extLst>
              <a:ext uri="{FF2B5EF4-FFF2-40B4-BE49-F238E27FC236}">
                <a16:creationId xmlns:a16="http://schemas.microsoft.com/office/drawing/2014/main" id="{00000000-0008-0000-0500-000003000000}"/>
              </a:ext>
            </a:extLst>
          </xdr:cNvPr>
          <xdr:cNvSpPr/>
        </xdr:nvSpPr>
        <xdr:spPr bwMode="auto">
          <a:xfrm>
            <a:off x="6400731" y="2513069"/>
            <a:ext cx="5636228" cy="137055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p>
          <a:p>
            <a:pPr algn="l"/>
            <a:r>
              <a:rPr kumimoji="1" lang="ja-JP" altLang="en-US" sz="1100"/>
              <a:t>　</a:t>
            </a:r>
            <a:r>
              <a:rPr kumimoji="1" lang="ja-JP" altLang="en-US" sz="1100" baseline="0"/>
              <a:t>   </a:t>
            </a:r>
            <a:r>
              <a:rPr kumimoji="1" lang="ja-JP" altLang="en-US" sz="1100"/>
              <a:t>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4" name="正方形/長方形 3">
            <a:extLst>
              <a:ext uri="{FF2B5EF4-FFF2-40B4-BE49-F238E27FC236}">
                <a16:creationId xmlns:a16="http://schemas.microsoft.com/office/drawing/2014/main" id="{00000000-0008-0000-0500-000004000000}"/>
              </a:ext>
            </a:extLst>
          </xdr:cNvPr>
          <xdr:cNvSpPr/>
        </xdr:nvSpPr>
        <xdr:spPr bwMode="auto">
          <a:xfrm flipV="1">
            <a:off x="6598528" y="3382763"/>
            <a:ext cx="623735" cy="277925"/>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37</xdr:col>
      <xdr:colOff>81324</xdr:colOff>
      <xdr:row>2</xdr:row>
      <xdr:rowOff>63575</xdr:rowOff>
    </xdr:from>
    <xdr:to>
      <xdr:col>42</xdr:col>
      <xdr:colOff>530466</xdr:colOff>
      <xdr:row>6</xdr:row>
      <xdr:rowOff>174577</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8382506" y="565802"/>
          <a:ext cx="3624142" cy="803730"/>
          <a:chOff x="6400731" y="2513069"/>
          <a:chExt cx="5636228" cy="1370551"/>
        </a:xfrm>
      </xdr:grpSpPr>
      <xdr:sp macro="" textlink="">
        <xdr:nvSpPr>
          <xdr:cNvPr id="6" name="正方形/長方形 5">
            <a:extLst>
              <a:ext uri="{FF2B5EF4-FFF2-40B4-BE49-F238E27FC236}">
                <a16:creationId xmlns:a16="http://schemas.microsoft.com/office/drawing/2014/main" id="{00000000-0008-0000-0500-000006000000}"/>
              </a:ext>
            </a:extLst>
          </xdr:cNvPr>
          <xdr:cNvSpPr/>
        </xdr:nvSpPr>
        <xdr:spPr bwMode="auto">
          <a:xfrm>
            <a:off x="6400731" y="2513069"/>
            <a:ext cx="5636228" cy="137055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p>
          <a:p>
            <a:pPr algn="l"/>
            <a:r>
              <a:rPr kumimoji="1" lang="ja-JP" altLang="en-US" sz="1100"/>
              <a:t>　</a:t>
            </a:r>
            <a:r>
              <a:rPr kumimoji="1" lang="ja-JP" altLang="en-US" sz="1100" baseline="0"/>
              <a:t>   </a:t>
            </a:r>
            <a:r>
              <a:rPr kumimoji="1" lang="ja-JP" altLang="en-US" sz="1100"/>
              <a:t>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flipV="1">
            <a:off x="6598528" y="3382763"/>
            <a:ext cx="623735" cy="277925"/>
          </a:xfrm>
          <a:prstGeom prst="rect">
            <a:avLst/>
          </a:prstGeom>
          <a:solidFill>
            <a:schemeClr val="accent4">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57725</xdr:colOff>
      <xdr:row>10</xdr:row>
      <xdr:rowOff>115454</xdr:rowOff>
    </xdr:from>
    <xdr:to>
      <xdr:col>18</xdr:col>
      <xdr:colOff>946279</xdr:colOff>
      <xdr:row>510</xdr:row>
      <xdr:rowOff>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bwMode="auto">
        <a:xfrm>
          <a:off x="15769164" y="5320530"/>
          <a:ext cx="1946888" cy="540000000"/>
        </a:xfrm>
        <a:prstGeom prst="rect">
          <a:avLst/>
        </a:prstGeom>
        <a:solidFill>
          <a:schemeClr val="bg1">
            <a:lumMod val="85000"/>
            <a:alpha val="20000"/>
          </a:schemeClr>
        </a:solidFill>
        <a:ln w="9525" cap="flat" cmpd="sng" algn="ctr">
          <a:solidFill>
            <a:schemeClr val="tx1">
              <a:lumMod val="95000"/>
              <a:lumOff val="5000"/>
            </a:schemeClr>
          </a:solidFill>
          <a:prstDash val="solid"/>
          <a:round/>
          <a:headEnd type="none" w="med" len="med"/>
          <a:tailEnd type="none" w="med" len="med"/>
        </a:ln>
        <a:effectLst/>
      </xdr:spPr>
      <xdr:txBody>
        <a:bodyPr vertOverflow="clip" wrap="square" lIns="18288" tIns="0" rIns="0" bIns="0" rtlCol="0" anchor="t" upright="1"/>
        <a:lstStyle/>
        <a:p>
          <a:pPr algn="ctr"/>
          <a:br>
            <a:rPr kumimoji="1" lang="en-US" altLang="ja-JP" sz="1100" i="1"/>
          </a:br>
          <a:br>
            <a:rPr kumimoji="1" lang="en-US" altLang="ja-JP" sz="1100"/>
          </a:br>
          <a:r>
            <a:rPr kumimoji="1" lang="ja-JP" altLang="en-US" sz="3600">
              <a:solidFill>
                <a:srgbClr val="FF0000"/>
              </a:solidFill>
            </a:rPr>
            <a:t>入力不要</a:t>
          </a:r>
          <a:endParaRPr kumimoji="1" lang="ja-JP" altLang="en-US" sz="11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209550</xdr:colOff>
      <xdr:row>1</xdr:row>
      <xdr:rowOff>127000</xdr:rowOff>
    </xdr:from>
    <xdr:to>
      <xdr:col>8</xdr:col>
      <xdr:colOff>628650</xdr:colOff>
      <xdr:row>3</xdr:row>
      <xdr:rowOff>152400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8451850" y="292100"/>
          <a:ext cx="2457450" cy="355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←転記内容に差異がないかチェック</a:t>
          </a:r>
          <a:endParaRPr kumimoji="1" lang="en-US" altLang="ja-JP" sz="1100"/>
        </a:p>
      </xdr:txBody>
    </xdr:sp>
    <xdr:clientData/>
  </xdr:twoCellAnchor>
  <xdr:twoCellAnchor>
    <xdr:from>
      <xdr:col>0</xdr:col>
      <xdr:colOff>101600</xdr:colOff>
      <xdr:row>0</xdr:row>
      <xdr:rowOff>146050</xdr:rowOff>
    </xdr:from>
    <xdr:to>
      <xdr:col>6</xdr:col>
      <xdr:colOff>95250</xdr:colOff>
      <xdr:row>5</xdr:row>
      <xdr:rowOff>69850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bwMode="auto">
        <a:xfrm>
          <a:off x="101600" y="146050"/>
          <a:ext cx="8235950" cy="749300"/>
        </a:xfrm>
        <a:prstGeom prst="rect">
          <a:avLst/>
        </a:prstGeom>
        <a:noFill/>
        <a:ln w="1905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358776</xdr:colOff>
      <xdr:row>1</xdr:row>
      <xdr:rowOff>527049</xdr:rowOff>
    </xdr:from>
    <xdr:to>
      <xdr:col>16</xdr:col>
      <xdr:colOff>276226</xdr:colOff>
      <xdr:row>7</xdr:row>
      <xdr:rowOff>69849</xdr:rowOff>
    </xdr:to>
    <xdr:sp macro="" textlink="">
      <xdr:nvSpPr>
        <xdr:cNvPr id="2" name="正方形/長方形 32">
          <a:extLst>
            <a:ext uri="{FF2B5EF4-FFF2-40B4-BE49-F238E27FC236}">
              <a16:creationId xmlns:a16="http://schemas.microsoft.com/office/drawing/2014/main" id="{00000000-0008-0000-0800-000002000000}"/>
            </a:ext>
          </a:extLst>
        </xdr:cNvPr>
        <xdr:cNvSpPr/>
      </xdr:nvSpPr>
      <xdr:spPr bwMode="auto">
        <a:xfrm>
          <a:off x="7286626" y="704849"/>
          <a:ext cx="6013450" cy="125730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r>
            <a:rPr kumimoji="1" lang="ja-JP" altLang="en-US" sz="1100" b="1"/>
            <a:t>　長野県へ補助金を申請する場合は別紙様式２－５の提出が必須です。</a:t>
          </a:r>
          <a:endParaRPr kumimoji="1" lang="en-US" altLang="ja-JP" sz="1100" b="1"/>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solidFill>
                <a:schemeClr val="dk1"/>
              </a:solidFill>
              <a:effectLst/>
              <a:latin typeface="+mn-lt"/>
              <a:ea typeface="+mn-ea"/>
              <a:cs typeface="+mn-cs"/>
            </a:rPr>
            <a:t>　・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xdr:txBody>
    </xdr:sp>
    <xdr:clientData/>
  </xdr:twoCellAnchor>
  <xdr:twoCellAnchor>
    <xdr:from>
      <xdr:col>8</xdr:col>
      <xdr:colOff>492125</xdr:colOff>
      <xdr:row>4</xdr:row>
      <xdr:rowOff>9525</xdr:rowOff>
    </xdr:from>
    <xdr:to>
      <xdr:col>9</xdr:col>
      <xdr:colOff>533400</xdr:colOff>
      <xdr:row>5</xdr:row>
      <xdr:rowOff>6350</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bwMode="auto">
        <a:xfrm>
          <a:off x="8639175" y="1177925"/>
          <a:ext cx="650875" cy="212725"/>
        </a:xfrm>
        <a:prstGeom prst="rect">
          <a:avLst/>
        </a:prstGeom>
        <a:solidFill>
          <a:srgbClr val="FF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201706</xdr:colOff>
      <xdr:row>0</xdr:row>
      <xdr:rowOff>219263</xdr:rowOff>
    </xdr:from>
    <xdr:to>
      <xdr:col>32</xdr:col>
      <xdr:colOff>352239</xdr:colOff>
      <xdr:row>4</xdr:row>
      <xdr:rowOff>112059</xdr:rowOff>
    </xdr:to>
    <xdr:sp macro="" textlink="">
      <xdr:nvSpPr>
        <xdr:cNvPr id="2" name="正方形/長方形 32">
          <a:extLst>
            <a:ext uri="{FF2B5EF4-FFF2-40B4-BE49-F238E27FC236}">
              <a16:creationId xmlns:a16="http://schemas.microsoft.com/office/drawing/2014/main" id="{00000000-0008-0000-0900-000002000000}"/>
            </a:ext>
          </a:extLst>
        </xdr:cNvPr>
        <xdr:cNvSpPr/>
      </xdr:nvSpPr>
      <xdr:spPr bwMode="auto">
        <a:xfrm>
          <a:off x="7675656" y="219263"/>
          <a:ext cx="8475383" cy="921496"/>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注意</a:t>
          </a:r>
          <a:r>
            <a:rPr kumimoji="1" lang="en-US" altLang="ja-JP" sz="1600" b="1"/>
            <a:t>】</a:t>
          </a:r>
        </a:p>
        <a:p>
          <a:pPr algn="l"/>
          <a:r>
            <a:rPr kumimoji="1" lang="ja-JP" altLang="en-US" sz="1600" b="1"/>
            <a:t>　様式第１号は基本情報入力シート及び別紙様式２－４より転記されるため入力不要です。</a:t>
          </a:r>
          <a:endParaRPr kumimoji="1" lang="en-US" altLang="ja-JP" sz="1600" b="1">
            <a:solidFill>
              <a:schemeClr val="dk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19</xdr:col>
      <xdr:colOff>227293</xdr:colOff>
      <xdr:row>13</xdr:row>
      <xdr:rowOff>69335</xdr:rowOff>
    </xdr:from>
    <xdr:ext cx="8577356" cy="2098255"/>
    <xdr:sp macro="" textlink="">
      <xdr:nvSpPr>
        <xdr:cNvPr id="2" name="正方形/長方形 32">
          <a:extLst>
            <a:ext uri="{FF2B5EF4-FFF2-40B4-BE49-F238E27FC236}">
              <a16:creationId xmlns:a16="http://schemas.microsoft.com/office/drawing/2014/main" id="{00000000-0008-0000-0A00-000002000000}"/>
            </a:ext>
          </a:extLst>
        </xdr:cNvPr>
        <xdr:cNvSpPr/>
      </xdr:nvSpPr>
      <xdr:spPr bwMode="auto">
        <a:xfrm>
          <a:off x="7828243" y="3745985"/>
          <a:ext cx="8577356" cy="2098255"/>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overflow" horzOverflow="overflow" wrap="square" lIns="108000" tIns="108000" rIns="108000" bIns="108000" rtlCol="0" anchor="ctr" upright="1">
          <a:noAutofit/>
        </a:bodyPr>
        <a:lstStyle/>
        <a:p>
          <a:pPr algn="l"/>
          <a:r>
            <a:rPr kumimoji="1" lang="en-US" altLang="ja-JP" sz="1200" b="1"/>
            <a:t>   【</a:t>
          </a:r>
          <a:r>
            <a:rPr kumimoji="1" lang="ja-JP" altLang="en-US" sz="1200" b="1"/>
            <a:t>注意</a:t>
          </a:r>
          <a:r>
            <a:rPr kumimoji="1" lang="en-US" altLang="ja-JP" sz="1200" b="1"/>
            <a:t>】</a:t>
          </a:r>
        </a:p>
        <a:p>
          <a:pPr algn="l"/>
          <a:r>
            <a:rPr kumimoji="1" lang="ja-JP" altLang="en-US" sz="1200" b="1"/>
            <a:t>　様式第６号は基本情報入力シート及び別紙様式２－４より転記されるため入力不要です。</a:t>
          </a:r>
          <a:br>
            <a:rPr lang="en-US" altLang="ja-JP" sz="1200" b="0" i="0">
              <a:solidFill>
                <a:schemeClr val="dk1"/>
              </a:solidFill>
              <a:effectLst/>
              <a:latin typeface="+mn-lt"/>
              <a:ea typeface="+mn-ea"/>
              <a:cs typeface="+mn-cs"/>
            </a:rPr>
          </a:br>
          <a:r>
            <a:rPr lang="ja-JP" altLang="en-US" sz="1200" b="0" i="0">
              <a:solidFill>
                <a:schemeClr val="dk1"/>
              </a:solidFill>
              <a:effectLst/>
              <a:latin typeface="+mn-lt"/>
              <a:ea typeface="+mn-ea"/>
              <a:cs typeface="+mn-cs"/>
            </a:rPr>
            <a:t>　・長野県では、交付申請における交付決定額に基づき補助金の概算払いを予定しています。（令和７年６～７月頃）</a:t>
          </a:r>
          <a:br>
            <a:rPr lang="ja-JP" altLang="en-US" sz="1200"/>
          </a:br>
          <a:r>
            <a:rPr lang="ja-JP" altLang="en-US" sz="1200"/>
            <a:t>　・「３</a:t>
          </a:r>
          <a:r>
            <a:rPr lang="en-US" altLang="ja-JP" sz="1200"/>
            <a:t>.</a:t>
          </a:r>
          <a:r>
            <a:rPr lang="ja-JP" altLang="en-US" sz="1200"/>
            <a:t>今回請求額（色付きセル）」</a:t>
          </a:r>
          <a:r>
            <a:rPr lang="ja-JP" altLang="en-US" sz="1200" b="0" i="0">
              <a:solidFill>
                <a:schemeClr val="dk1"/>
              </a:solidFill>
              <a:effectLst/>
              <a:latin typeface="+mn-lt"/>
              <a:ea typeface="+mn-ea"/>
              <a:cs typeface="+mn-cs"/>
            </a:rPr>
            <a:t>　は交付決定額の９割の金額となっています。</a:t>
          </a:r>
          <a:endParaRPr lang="en-US" altLang="ja-JP" sz="1200" b="0" i="0">
            <a:solidFill>
              <a:schemeClr val="dk1"/>
            </a:solidFill>
            <a:effectLst/>
            <a:latin typeface="+mn-lt"/>
            <a:ea typeface="+mn-ea"/>
            <a:cs typeface="+mn-cs"/>
          </a:endParaRPr>
        </a:p>
        <a:p>
          <a:pPr algn="l"/>
          <a:r>
            <a:rPr lang="ja-JP" altLang="en-US" sz="1200" b="0" i="0">
              <a:solidFill>
                <a:schemeClr val="dk1"/>
              </a:solidFill>
              <a:effectLst/>
              <a:latin typeface="+mn-lt"/>
              <a:ea typeface="+mn-ea"/>
              <a:cs typeface="+mn-cs"/>
            </a:rPr>
            <a:t>　・</a:t>
          </a:r>
          <a:r>
            <a:rPr lang="ja-JP" altLang="ja-JP" sz="1200" b="0" i="0">
              <a:solidFill>
                <a:schemeClr val="dk1"/>
              </a:solidFill>
              <a:effectLst/>
              <a:latin typeface="+mn-lt"/>
              <a:ea typeface="+mn-ea"/>
              <a:cs typeface="+mn-cs"/>
            </a:rPr>
            <a:t>概算払いを希望する法人のうち、補助金額に対して、本県からの概算払い額（支払済額）が過大となっている法人については、差額分（過大交付分）を別に返還していただきますのでご留意ください。</a:t>
          </a:r>
          <a:r>
            <a:rPr lang="ja-JP" altLang="en-US" sz="1200" b="0" i="0">
              <a:solidFill>
                <a:schemeClr val="dk1"/>
              </a:solidFill>
              <a:effectLst/>
              <a:latin typeface="+mn-lt"/>
              <a:ea typeface="+mn-ea"/>
              <a:cs typeface="+mn-cs"/>
            </a:rPr>
            <a:t>　</a:t>
          </a:r>
          <a:endParaRPr lang="en-US" altLang="ja-JP" sz="1200" b="0" i="0">
            <a:solidFill>
              <a:schemeClr val="dk1"/>
            </a:solidFill>
            <a:effectLst/>
            <a:latin typeface="+mn-lt"/>
            <a:ea typeface="+mn-ea"/>
            <a:cs typeface="+mn-cs"/>
          </a:endParaRPr>
        </a:p>
        <a:p>
          <a:pPr algn="l"/>
          <a:r>
            <a:rPr lang="ja-JP" altLang="en-US" sz="1200" b="0" i="0">
              <a:solidFill>
                <a:schemeClr val="dk1"/>
              </a:solidFill>
              <a:effectLst/>
              <a:latin typeface="+mn-lt"/>
              <a:ea typeface="+mn-ea"/>
              <a:cs typeface="+mn-cs"/>
            </a:rPr>
            <a:t>　・概算払いを希望しない場合は、「３</a:t>
          </a:r>
          <a:r>
            <a:rPr lang="en-US" altLang="ja-JP" sz="1200" b="0" i="0">
              <a:solidFill>
                <a:schemeClr val="dk1"/>
              </a:solidFill>
              <a:effectLst/>
              <a:latin typeface="+mn-lt"/>
              <a:ea typeface="+mn-ea"/>
              <a:cs typeface="+mn-cs"/>
            </a:rPr>
            <a:t>.</a:t>
          </a:r>
          <a:r>
            <a:rPr lang="ja-JP" altLang="en-US" sz="1200" b="0" i="0">
              <a:solidFill>
                <a:schemeClr val="dk1"/>
              </a:solidFill>
              <a:effectLst/>
              <a:latin typeface="+mn-lt"/>
              <a:ea typeface="+mn-ea"/>
              <a:cs typeface="+mn-cs"/>
            </a:rPr>
            <a:t>今回請求額（色付きセル）」　を０円としてください。</a:t>
          </a:r>
          <a:endParaRPr lang="en-US" altLang="ja-JP" sz="1200" b="0" i="0">
            <a:solidFill>
              <a:schemeClr val="dk1"/>
            </a:solidFill>
            <a:effectLst/>
            <a:latin typeface="+mn-lt"/>
            <a:ea typeface="+mn-ea"/>
            <a:cs typeface="+mn-cs"/>
          </a:endParaRPr>
        </a:p>
        <a:p>
          <a:pPr algn="l"/>
          <a:r>
            <a:rPr lang="ja-JP" altLang="en-US" sz="1200" b="0" i="0">
              <a:solidFill>
                <a:schemeClr val="dk1"/>
              </a:solidFill>
              <a:effectLst/>
              <a:latin typeface="+mn-lt"/>
              <a:ea typeface="+mn-ea"/>
              <a:cs typeface="+mn-cs"/>
            </a:rPr>
            <a:t>　・</a:t>
          </a:r>
          <a:r>
            <a:rPr lang="ja-JP" altLang="ja-JP" sz="1200" b="0" i="0">
              <a:solidFill>
                <a:schemeClr val="dk1"/>
              </a:solidFill>
              <a:effectLst/>
              <a:latin typeface="+mn-lt"/>
              <a:ea typeface="+mn-ea"/>
              <a:cs typeface="+mn-cs"/>
            </a:rPr>
            <a:t>概算払いを希望しない法人においては、実績報告における確定額に基づく精算払い時に一括支払となります。（令和</a:t>
          </a:r>
          <a:r>
            <a:rPr lang="ja-JP" altLang="en-US" sz="1200" b="0" i="0">
              <a:solidFill>
                <a:schemeClr val="dk1"/>
              </a:solidFill>
              <a:effectLst/>
              <a:latin typeface="+mn-lt"/>
              <a:ea typeface="+mn-ea"/>
              <a:cs typeface="+mn-cs"/>
            </a:rPr>
            <a:t>８</a:t>
          </a:r>
          <a:r>
            <a:rPr lang="ja-JP" altLang="ja-JP" sz="1200" b="0" i="0">
              <a:solidFill>
                <a:schemeClr val="dk1"/>
              </a:solidFill>
              <a:effectLst/>
              <a:latin typeface="+mn-lt"/>
              <a:ea typeface="+mn-ea"/>
              <a:cs typeface="+mn-cs"/>
            </a:rPr>
            <a:t>年</a:t>
          </a:r>
          <a:r>
            <a:rPr lang="ja-JP" altLang="en-US" sz="1200" b="0" i="0">
              <a:solidFill>
                <a:schemeClr val="dk1"/>
              </a:solidFill>
              <a:effectLst/>
              <a:latin typeface="+mn-lt"/>
              <a:ea typeface="+mn-ea"/>
              <a:cs typeface="+mn-cs"/>
            </a:rPr>
            <a:t>１</a:t>
          </a:r>
          <a:r>
            <a:rPr lang="ja-JP" altLang="ja-JP" sz="1200" b="0" i="0">
              <a:solidFill>
                <a:schemeClr val="dk1"/>
              </a:solidFill>
              <a:effectLst/>
              <a:latin typeface="+mn-lt"/>
              <a:ea typeface="+mn-ea"/>
              <a:cs typeface="+mn-cs"/>
            </a:rPr>
            <a:t>月頃</a:t>
          </a:r>
          <a:r>
            <a:rPr lang="ja-JP" altLang="en-US" sz="1200" b="0" i="0">
              <a:solidFill>
                <a:schemeClr val="dk1"/>
              </a:solidFill>
              <a:effectLst/>
              <a:latin typeface="+mn-lt"/>
              <a:ea typeface="+mn-ea"/>
              <a:cs typeface="+mn-cs"/>
            </a:rPr>
            <a:t>）</a:t>
          </a:r>
          <a:endParaRPr lang="en-US" altLang="ja-JP" sz="1200" b="0" i="0">
            <a:solidFill>
              <a:schemeClr val="dk1"/>
            </a:solidFill>
            <a:effectLst/>
            <a:latin typeface="+mn-lt"/>
            <a:ea typeface="+mn-ea"/>
            <a:cs typeface="+mn-cs"/>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omments" Target="../comments2.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T539"/>
  <sheetViews>
    <sheetView showGridLines="0" tabSelected="1" view="pageBreakPreview" topLeftCell="A29" zoomScale="70" zoomScaleNormal="80" zoomScaleSheetLayoutView="70" workbookViewId="0">
      <selection activeCell="L29" sqref="L29:X32"/>
    </sheetView>
  </sheetViews>
  <sheetFormatPr defaultColWidth="9" defaultRowHeight="20.149999999999999" customHeight="1"/>
  <cols>
    <col min="1" max="1" width="6.453125" style="66" customWidth="1"/>
    <col min="2" max="11" width="0.90625" style="66" customWidth="1"/>
    <col min="12" max="19" width="1.453125" style="66" customWidth="1"/>
    <col min="20" max="20" width="2.08984375" style="66" customWidth="1"/>
    <col min="21" max="21" width="0.54296875" style="66" customWidth="1"/>
    <col min="22" max="22" width="7.453125" style="66" customWidth="1"/>
    <col min="23" max="23" width="14.54296875" style="66" customWidth="1"/>
    <col min="24" max="24" width="10.453125" style="66" customWidth="1"/>
    <col min="25" max="25" width="4.90625" style="66" customWidth="1"/>
    <col min="26" max="26" width="3.453125" style="66" customWidth="1"/>
    <col min="27" max="27" width="10.6328125" style="66" customWidth="1"/>
    <col min="28" max="29" width="10.90625" style="66" customWidth="1"/>
    <col min="30" max="30" width="8.6328125" style="66" customWidth="1"/>
    <col min="31" max="31" width="6.90625" style="66" customWidth="1"/>
    <col min="32" max="32" width="6.453125" style="60" customWidth="1"/>
    <col min="33" max="33" width="18.90625" customWidth="1"/>
    <col min="34" max="34" width="16.90625" customWidth="1"/>
    <col min="35" max="35" width="8.90625" customWidth="1"/>
    <col min="36" max="36" width="17.6328125" customWidth="1"/>
    <col min="37" max="37" width="14" customWidth="1"/>
    <col min="38" max="38" width="9" customWidth="1"/>
    <col min="39" max="39" width="9" hidden="1" customWidth="1"/>
    <col min="40" max="41" width="9" customWidth="1"/>
  </cols>
  <sheetData>
    <row r="1" spans="1:39" s="214" customFormat="1" ht="44" customHeight="1">
      <c r="A1" s="922" t="s">
        <v>0</v>
      </c>
      <c r="B1" s="922"/>
      <c r="C1" s="922"/>
      <c r="D1" s="922"/>
      <c r="E1" s="922"/>
      <c r="F1" s="922"/>
      <c r="G1" s="922"/>
      <c r="H1" s="922"/>
      <c r="I1" s="922"/>
      <c r="J1" s="922"/>
      <c r="K1" s="922"/>
      <c r="L1" s="922"/>
      <c r="M1" s="922"/>
      <c r="N1" s="922"/>
      <c r="O1" s="922"/>
      <c r="P1" s="922"/>
      <c r="Q1" s="922"/>
      <c r="R1" s="922"/>
      <c r="S1" s="922"/>
      <c r="T1" s="922"/>
      <c r="U1" s="922"/>
      <c r="V1" s="922"/>
      <c r="W1" s="922"/>
      <c r="X1" s="922"/>
      <c r="Y1" s="922"/>
      <c r="Z1" s="922"/>
      <c r="AA1" s="922"/>
      <c r="AB1" s="922"/>
      <c r="AC1" s="922"/>
      <c r="AD1" s="922"/>
      <c r="AE1" s="922"/>
      <c r="AF1" s="215"/>
      <c r="AM1" s="216" t="s">
        <v>1</v>
      </c>
    </row>
    <row r="2" spans="1:39" s="214" customFormat="1" ht="29" customHeight="1">
      <c r="A2" s="912" t="s">
        <v>2</v>
      </c>
      <c r="B2" s="912"/>
      <c r="C2" s="912"/>
      <c r="D2" s="912"/>
      <c r="E2" s="912"/>
      <c r="F2" s="912"/>
      <c r="G2" s="912"/>
      <c r="H2" s="912"/>
      <c r="I2" s="912"/>
      <c r="J2" s="912"/>
      <c r="K2" s="912"/>
      <c r="L2" s="912"/>
      <c r="M2" s="912"/>
      <c r="N2" s="912"/>
      <c r="O2" s="912"/>
      <c r="P2" s="912"/>
      <c r="Q2" s="912"/>
      <c r="R2" s="912"/>
      <c r="S2" s="912"/>
      <c r="T2" s="912"/>
      <c r="U2" s="912"/>
      <c r="V2" s="912"/>
      <c r="W2" s="912"/>
      <c r="X2" s="912"/>
      <c r="Y2" s="912"/>
      <c r="Z2" s="912"/>
      <c r="AA2" s="912"/>
      <c r="AB2" s="912"/>
      <c r="AC2" s="912"/>
      <c r="AD2" s="912"/>
      <c r="AE2" s="912"/>
      <c r="AF2" s="217"/>
    </row>
    <row r="3" spans="1:39" s="219" customFormat="1" ht="87" customHeight="1">
      <c r="A3" s="951" t="s">
        <v>3</v>
      </c>
      <c r="B3" s="951"/>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218"/>
    </row>
    <row r="4" spans="1:39" s="214" customFormat="1" ht="158" customHeight="1">
      <c r="A4" s="915" t="s">
        <v>2556</v>
      </c>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c r="AB4" s="915"/>
      <c r="AC4" s="915"/>
      <c r="AD4" s="915"/>
      <c r="AE4" s="915"/>
    </row>
    <row r="5" spans="1:39" ht="20.149999999999999" customHeight="1">
      <c r="A5" s="210"/>
      <c r="B5" s="210"/>
      <c r="C5" s="210"/>
      <c r="D5" s="210"/>
      <c r="E5" s="210"/>
      <c r="F5" s="210"/>
      <c r="G5" s="210"/>
      <c r="H5" s="210"/>
      <c r="I5" s="210"/>
      <c r="J5" s="210"/>
      <c r="K5" s="210"/>
      <c r="L5" s="210"/>
      <c r="M5" s="210"/>
      <c r="N5" s="210"/>
      <c r="O5" s="210"/>
      <c r="P5" s="210"/>
      <c r="Q5" s="210"/>
      <c r="R5" s="210"/>
      <c r="S5" s="210"/>
      <c r="T5" s="210"/>
      <c r="U5" s="210"/>
      <c r="V5" s="210"/>
      <c r="W5" s="210"/>
      <c r="X5" s="210"/>
      <c r="Y5" s="210"/>
      <c r="Z5" s="210"/>
      <c r="AE5"/>
      <c r="AF5"/>
    </row>
    <row r="6" spans="1:39" ht="20.149999999999999" customHeight="1">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E6"/>
      <c r="AF6"/>
    </row>
    <row r="7" spans="1:39" ht="20" customHeight="1">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E7"/>
      <c r="AF7"/>
    </row>
    <row r="8" spans="1:39" ht="17" customHeight="1">
      <c r="A8" s="912"/>
      <c r="B8" s="912"/>
      <c r="C8" s="912"/>
      <c r="D8" s="912"/>
      <c r="E8" s="912"/>
      <c r="F8" s="912"/>
      <c r="G8" s="912"/>
      <c r="H8" s="912"/>
      <c r="I8" s="912"/>
      <c r="J8" s="912"/>
      <c r="K8" s="912"/>
      <c r="L8" s="912"/>
      <c r="M8" s="912"/>
      <c r="N8" s="912"/>
      <c r="O8" s="912"/>
      <c r="P8" s="912"/>
      <c r="Q8" s="912"/>
      <c r="R8" s="912"/>
      <c r="S8" s="912"/>
      <c r="T8" s="912"/>
      <c r="U8" s="912"/>
      <c r="V8" s="912"/>
      <c r="W8" s="912"/>
      <c r="X8" s="912"/>
      <c r="Y8" s="912"/>
      <c r="Z8" s="912"/>
      <c r="AA8" s="912"/>
      <c r="AB8" s="912"/>
      <c r="AC8" s="912"/>
      <c r="AD8" s="912"/>
      <c r="AE8" s="912"/>
      <c r="AF8" s="217"/>
    </row>
    <row r="9" spans="1:39" ht="17.399999999999999" customHeight="1">
      <c r="A9" s="210"/>
      <c r="B9" s="210"/>
      <c r="C9" s="210"/>
      <c r="D9" s="210"/>
      <c r="E9" s="210"/>
      <c r="F9" s="210"/>
      <c r="G9" s="210"/>
      <c r="H9" s="210"/>
      <c r="I9" s="210"/>
      <c r="J9" s="210"/>
      <c r="K9" s="210"/>
      <c r="L9" s="210"/>
      <c r="M9" s="210"/>
      <c r="N9" s="210"/>
      <c r="O9" s="210"/>
      <c r="P9" s="210"/>
      <c r="Q9" s="210"/>
      <c r="R9" s="210"/>
      <c r="S9" s="210"/>
      <c r="T9" s="210"/>
      <c r="U9" s="210"/>
      <c r="V9" s="210"/>
      <c r="W9" s="210"/>
      <c r="X9" s="210"/>
      <c r="Y9" s="210"/>
      <c r="AE9"/>
      <c r="AF9"/>
    </row>
    <row r="10" spans="1:39" ht="47.25" customHeight="1">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E10"/>
      <c r="AF10"/>
    </row>
    <row r="11" spans="1:39" ht="45.65" customHeight="1">
      <c r="A11" s="210"/>
      <c r="B11" s="210"/>
      <c r="C11"/>
      <c r="D11" s="210"/>
      <c r="E11"/>
      <c r="F11" s="210"/>
      <c r="G11" s="210"/>
      <c r="H11" s="210"/>
      <c r="I11" s="210"/>
      <c r="J11" s="210"/>
      <c r="K11" s="210"/>
      <c r="L11" s="210"/>
      <c r="M11" s="210"/>
      <c r="N11" s="210"/>
      <c r="O11" s="210"/>
      <c r="P11" s="210"/>
      <c r="Q11" s="210"/>
      <c r="R11" s="210"/>
      <c r="S11" s="210"/>
      <c r="T11" s="210"/>
      <c r="U11" s="210"/>
      <c r="V11" s="210"/>
      <c r="W11" s="210"/>
      <c r="X11" s="210"/>
      <c r="Y11" s="210"/>
      <c r="Z11"/>
      <c r="AB11" s="221"/>
      <c r="AE11"/>
      <c r="AF11"/>
    </row>
    <row r="12" spans="1:39" ht="20.149999999999999" customHeight="1">
      <c r="A12" s="213" t="s">
        <v>4</v>
      </c>
      <c r="B12" s="220"/>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c r="AC12" s="221"/>
      <c r="AD12" s="221"/>
      <c r="AE12"/>
      <c r="AF12"/>
    </row>
    <row r="13" spans="1:39" ht="6" customHeight="1">
      <c r="A13" s="222"/>
      <c r="B13" s="220"/>
      <c r="C13" s="220"/>
      <c r="D13" s="220"/>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1"/>
      <c r="AC13" s="221"/>
      <c r="AD13" s="221"/>
      <c r="AE13"/>
      <c r="AF13"/>
    </row>
    <row r="14" spans="1:39" ht="18.649999999999999" customHeight="1">
      <c r="A14" s="899" t="s">
        <v>5</v>
      </c>
      <c r="B14" s="899"/>
      <c r="C14" s="899"/>
      <c r="D14" s="899"/>
      <c r="E14" s="899"/>
      <c r="F14" s="899"/>
      <c r="G14" s="899"/>
      <c r="H14" s="899"/>
      <c r="I14" s="899"/>
      <c r="J14" s="899"/>
      <c r="K14" s="899"/>
      <c r="L14" s="899"/>
      <c r="M14" s="899"/>
      <c r="N14" s="899"/>
      <c r="O14" s="899"/>
      <c r="P14" s="899"/>
      <c r="Q14" s="899"/>
      <c r="R14" s="899"/>
      <c r="S14" s="899"/>
      <c r="T14" s="899"/>
      <c r="U14" s="899"/>
      <c r="V14" s="903"/>
      <c r="W14" s="904"/>
      <c r="X14" s="904"/>
      <c r="Y14" s="904"/>
      <c r="Z14" s="905"/>
      <c r="AA14"/>
      <c r="AB14"/>
      <c r="AC14"/>
      <c r="AD14"/>
      <c r="AE14"/>
      <c r="AF14"/>
      <c r="AG14" s="223"/>
      <c r="AH14" s="224"/>
    </row>
    <row r="15" spans="1:39" ht="38.4" customHeight="1">
      <c r="A15" s="906" t="s">
        <v>6</v>
      </c>
      <c r="B15" s="907"/>
      <c r="C15" s="907"/>
      <c r="D15" s="907"/>
      <c r="E15" s="907"/>
      <c r="F15" s="907"/>
      <c r="G15" s="907"/>
      <c r="H15" s="907"/>
      <c r="I15" s="907"/>
      <c r="J15" s="907"/>
      <c r="K15" s="907"/>
      <c r="L15" s="907"/>
      <c r="M15" s="907"/>
      <c r="N15" s="907"/>
      <c r="O15" s="907"/>
      <c r="P15" s="907"/>
      <c r="Q15" s="907"/>
      <c r="R15" s="907"/>
      <c r="S15" s="907"/>
      <c r="T15" s="907"/>
      <c r="U15" s="908"/>
      <c r="V15" s="900" t="s">
        <v>7</v>
      </c>
      <c r="W15" s="901"/>
      <c r="X15" s="901"/>
      <c r="Y15" s="901"/>
      <c r="Z15" s="901"/>
      <c r="AA15" s="901" t="s">
        <v>8</v>
      </c>
      <c r="AB15" s="901"/>
      <c r="AC15" s="901"/>
      <c r="AD15" s="901"/>
      <c r="AE15" s="901"/>
      <c r="AF15" s="225"/>
      <c r="AG15" s="223"/>
      <c r="AH15" s="224"/>
    </row>
    <row r="16" spans="1:39" ht="23" customHeight="1">
      <c r="A16" s="909"/>
      <c r="B16" s="910"/>
      <c r="C16" s="910"/>
      <c r="D16" s="910"/>
      <c r="E16" s="910"/>
      <c r="F16" s="910"/>
      <c r="G16" s="910"/>
      <c r="H16" s="910"/>
      <c r="I16" s="910"/>
      <c r="J16" s="910"/>
      <c r="K16" s="910"/>
      <c r="L16" s="910"/>
      <c r="M16" s="910"/>
      <c r="N16" s="910"/>
      <c r="O16" s="910"/>
      <c r="P16" s="910"/>
      <c r="Q16" s="910"/>
      <c r="R16" s="910"/>
      <c r="S16" s="910"/>
      <c r="T16" s="910"/>
      <c r="U16" s="911"/>
      <c r="V16" s="923" t="s">
        <v>2731</v>
      </c>
      <c r="W16" s="923"/>
      <c r="X16" s="923"/>
      <c r="Y16" s="923"/>
      <c r="Z16" s="923"/>
      <c r="AA16" s="923" t="s">
        <v>633</v>
      </c>
      <c r="AB16" s="923"/>
      <c r="AC16" s="923"/>
      <c r="AD16" s="923"/>
      <c r="AE16" s="923"/>
      <c r="AF16" s="226"/>
      <c r="AG16" s="63"/>
    </row>
    <row r="17" spans="1:39" ht="12" customHeight="1">
      <c r="A17" s="913" t="s">
        <v>9</v>
      </c>
      <c r="B17" s="913"/>
      <c r="C17" s="913"/>
      <c r="D17" s="913"/>
      <c r="E17" s="913"/>
      <c r="F17" s="913"/>
      <c r="G17" s="913"/>
      <c r="H17" s="913"/>
      <c r="I17" s="913"/>
      <c r="J17" s="913"/>
      <c r="K17" s="913"/>
      <c r="L17" s="913"/>
      <c r="M17" s="913"/>
      <c r="N17" s="913"/>
      <c r="O17" s="913"/>
      <c r="P17" s="913"/>
      <c r="Q17" s="913"/>
      <c r="R17" s="913"/>
      <c r="S17" s="913"/>
      <c r="T17" s="913"/>
      <c r="U17" s="913"/>
      <c r="V17" s="913"/>
      <c r="W17" s="913"/>
      <c r="X17" s="913"/>
      <c r="Y17" s="913"/>
      <c r="Z17" s="913"/>
      <c r="AA17" s="913"/>
      <c r="AB17" s="913"/>
      <c r="AC17" s="913"/>
      <c r="AD17" s="913"/>
      <c r="AE17" s="913"/>
      <c r="AF17" s="227"/>
    </row>
    <row r="18" spans="1:39" ht="57.65" customHeight="1">
      <c r="A18" s="914"/>
      <c r="B18" s="914"/>
      <c r="C18" s="914"/>
      <c r="D18" s="914"/>
      <c r="E18" s="914"/>
      <c r="F18" s="914"/>
      <c r="G18" s="914"/>
      <c r="H18" s="914"/>
      <c r="I18" s="914"/>
      <c r="J18" s="914"/>
      <c r="K18" s="914"/>
      <c r="L18" s="914"/>
      <c r="M18" s="914"/>
      <c r="N18" s="914"/>
      <c r="O18" s="914"/>
      <c r="P18" s="914"/>
      <c r="Q18" s="914"/>
      <c r="R18" s="914"/>
      <c r="S18" s="914"/>
      <c r="T18" s="914"/>
      <c r="U18" s="914"/>
      <c r="V18" s="914"/>
      <c r="W18" s="914"/>
      <c r="X18" s="914"/>
      <c r="Y18" s="914"/>
      <c r="Z18" s="914"/>
      <c r="AA18" s="914"/>
      <c r="AB18" s="914"/>
      <c r="AC18" s="914"/>
      <c r="AD18" s="914"/>
      <c r="AE18" s="914"/>
      <c r="AF18" s="227"/>
    </row>
    <row r="19" spans="1:39" s="214" customFormat="1" ht="20.149999999999999" customHeight="1">
      <c r="A19" s="213" t="s">
        <v>10</v>
      </c>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66"/>
      <c r="AB19" s="66"/>
      <c r="AC19" s="66"/>
      <c r="AD19" s="66"/>
    </row>
    <row r="20" spans="1:39" s="214" customFormat="1" ht="15.65" customHeight="1">
      <c r="A20" s="937" t="s">
        <v>11</v>
      </c>
      <c r="B20" s="937"/>
      <c r="C20" s="937"/>
      <c r="D20" s="937"/>
      <c r="E20" s="937"/>
      <c r="F20" s="937"/>
      <c r="G20" s="937"/>
      <c r="H20" s="937"/>
      <c r="I20" s="937"/>
      <c r="J20" s="937"/>
      <c r="K20" s="937"/>
      <c r="L20" s="937"/>
      <c r="M20" s="937"/>
      <c r="N20" s="937"/>
      <c r="O20" s="937"/>
      <c r="P20" s="937"/>
      <c r="Q20" s="937"/>
      <c r="R20" s="937"/>
      <c r="S20" s="937"/>
      <c r="T20" s="937"/>
      <c r="U20" s="937"/>
      <c r="V20" s="937"/>
      <c r="W20" s="937"/>
      <c r="X20" s="937"/>
      <c r="Y20" s="937"/>
      <c r="Z20" s="937"/>
      <c r="AA20" s="937"/>
      <c r="AB20" s="66"/>
      <c r="AC20" s="66"/>
      <c r="AD20" s="66"/>
    </row>
    <row r="21" spans="1:39" ht="20.149999999999999" customHeight="1">
      <c r="A21" s="941" t="s">
        <v>12</v>
      </c>
      <c r="B21" s="902" t="s">
        <v>13</v>
      </c>
      <c r="C21" s="902"/>
      <c r="D21" s="902"/>
      <c r="E21" s="902"/>
      <c r="F21" s="902"/>
      <c r="G21" s="902"/>
      <c r="H21" s="902"/>
      <c r="I21" s="902"/>
      <c r="J21" s="902"/>
      <c r="K21" s="902"/>
      <c r="L21" s="945"/>
      <c r="M21" s="946"/>
      <c r="N21" s="946"/>
      <c r="O21" s="946"/>
      <c r="P21" s="946"/>
      <c r="Q21" s="946"/>
      <c r="R21" s="946"/>
      <c r="S21" s="946"/>
      <c r="T21" s="946"/>
      <c r="U21" s="946"/>
      <c r="V21" s="946"/>
      <c r="W21" s="946"/>
      <c r="X21" s="946"/>
      <c r="Y21" s="946"/>
      <c r="Z21" s="946"/>
      <c r="AA21" s="946"/>
      <c r="AB21" s="946"/>
      <c r="AC21" s="946"/>
      <c r="AD21" s="947"/>
      <c r="AE21"/>
      <c r="AF21"/>
    </row>
    <row r="22" spans="1:39" ht="20.149999999999999" customHeight="1">
      <c r="A22" s="942"/>
      <c r="B22" s="902" t="s">
        <v>14</v>
      </c>
      <c r="C22" s="902"/>
      <c r="D22" s="902"/>
      <c r="E22" s="902"/>
      <c r="F22" s="902"/>
      <c r="G22" s="902"/>
      <c r="H22" s="902"/>
      <c r="I22" s="902"/>
      <c r="J22" s="902"/>
      <c r="K22" s="902"/>
      <c r="L22" s="945"/>
      <c r="M22" s="946"/>
      <c r="N22" s="946"/>
      <c r="O22" s="946"/>
      <c r="P22" s="946"/>
      <c r="Q22" s="946"/>
      <c r="R22" s="946"/>
      <c r="S22" s="946"/>
      <c r="T22" s="946"/>
      <c r="U22" s="946"/>
      <c r="V22" s="946"/>
      <c r="W22" s="946"/>
      <c r="X22" s="946"/>
      <c r="Y22" s="946"/>
      <c r="Z22" s="946"/>
      <c r="AA22" s="946"/>
      <c r="AB22" s="946"/>
      <c r="AC22" s="946"/>
      <c r="AD22" s="947"/>
      <c r="AE22"/>
      <c r="AF22"/>
    </row>
    <row r="23" spans="1:39" ht="20.149999999999999" customHeight="1">
      <c r="A23" s="870" t="s">
        <v>15</v>
      </c>
      <c r="B23" s="902" t="s">
        <v>16</v>
      </c>
      <c r="C23" s="902"/>
      <c r="D23" s="902"/>
      <c r="E23" s="902"/>
      <c r="F23" s="902"/>
      <c r="G23" s="902"/>
      <c r="H23" s="902"/>
      <c r="I23" s="902"/>
      <c r="J23" s="902"/>
      <c r="K23" s="902"/>
      <c r="L23" s="916"/>
      <c r="M23" s="917"/>
      <c r="N23" s="917"/>
      <c r="O23" s="918"/>
      <c r="P23" s="660" t="s">
        <v>17</v>
      </c>
      <c r="Q23" s="919"/>
      <c r="R23" s="920"/>
      <c r="S23" s="920"/>
      <c r="T23" s="920"/>
      <c r="U23" s="921"/>
      <c r="V23" s="210"/>
      <c r="W23" s="210"/>
      <c r="X23" s="210"/>
      <c r="Y23" s="210"/>
      <c r="Z23" s="210"/>
      <c r="AE23"/>
      <c r="AF23"/>
      <c r="AM23" s="228" t="s">
        <v>18</v>
      </c>
    </row>
    <row r="24" spans="1:39" ht="44.25" customHeight="1">
      <c r="A24" s="943"/>
      <c r="B24" s="944" t="s">
        <v>19</v>
      </c>
      <c r="C24" s="944"/>
      <c r="D24" s="944"/>
      <c r="E24" s="944"/>
      <c r="F24" s="944"/>
      <c r="G24" s="944"/>
      <c r="H24" s="944"/>
      <c r="I24" s="944"/>
      <c r="J24" s="944"/>
      <c r="K24" s="944"/>
      <c r="L24" s="945"/>
      <c r="M24" s="946"/>
      <c r="N24" s="946"/>
      <c r="O24" s="946"/>
      <c r="P24" s="946"/>
      <c r="Q24" s="946"/>
      <c r="R24" s="946"/>
      <c r="S24" s="946"/>
      <c r="T24" s="946"/>
      <c r="U24" s="946"/>
      <c r="V24" s="946"/>
      <c r="W24" s="946"/>
      <c r="X24" s="946"/>
      <c r="Y24" s="946"/>
      <c r="Z24" s="946"/>
      <c r="AA24" s="946"/>
      <c r="AB24" s="946"/>
      <c r="AC24" s="946"/>
      <c r="AD24" s="947"/>
      <c r="AE24"/>
      <c r="AF24"/>
      <c r="AM24" s="228" t="str">
        <f>L23&amp;"-"&amp;Q23</f>
        <v>-</v>
      </c>
    </row>
    <row r="25" spans="1:39" ht="38.25" customHeight="1">
      <c r="A25" s="871"/>
      <c r="B25" s="944" t="s">
        <v>20</v>
      </c>
      <c r="C25" s="944"/>
      <c r="D25" s="944"/>
      <c r="E25" s="944"/>
      <c r="F25" s="944"/>
      <c r="G25" s="944"/>
      <c r="H25" s="944"/>
      <c r="I25" s="944"/>
      <c r="J25" s="944"/>
      <c r="K25" s="944"/>
      <c r="L25" s="948"/>
      <c r="M25" s="949"/>
      <c r="N25" s="949"/>
      <c r="O25" s="949"/>
      <c r="P25" s="949"/>
      <c r="Q25" s="949"/>
      <c r="R25" s="949"/>
      <c r="S25" s="949"/>
      <c r="T25" s="949"/>
      <c r="U25" s="949"/>
      <c r="V25" s="949"/>
      <c r="W25" s="949"/>
      <c r="X25" s="949"/>
      <c r="Y25" s="949"/>
      <c r="Z25" s="949"/>
      <c r="AA25" s="949"/>
      <c r="AB25" s="949"/>
      <c r="AC25" s="949"/>
      <c r="AD25" s="950"/>
      <c r="AE25"/>
      <c r="AF25"/>
    </row>
    <row r="26" spans="1:39" ht="30" customHeight="1">
      <c r="A26" s="928" t="s">
        <v>21</v>
      </c>
      <c r="B26" s="927" t="s">
        <v>22</v>
      </c>
      <c r="C26" s="902"/>
      <c r="D26" s="902"/>
      <c r="E26" s="902"/>
      <c r="F26" s="902"/>
      <c r="G26" s="902"/>
      <c r="H26" s="902"/>
      <c r="I26" s="902"/>
      <c r="J26" s="902"/>
      <c r="K26" s="902"/>
      <c r="L26" s="930"/>
      <c r="M26" s="931"/>
      <c r="N26" s="931"/>
      <c r="O26" s="931"/>
      <c r="P26" s="931"/>
      <c r="Q26" s="931"/>
      <c r="R26" s="931"/>
      <c r="S26" s="931"/>
      <c r="T26" s="931"/>
      <c r="U26" s="931"/>
      <c r="V26" s="931"/>
      <c r="W26" s="931"/>
      <c r="X26" s="931"/>
      <c r="Y26" s="931"/>
      <c r="Z26" s="931"/>
      <c r="AA26" s="931"/>
      <c r="AB26" s="931"/>
      <c r="AC26" s="931"/>
      <c r="AD26" s="932"/>
      <c r="AE26"/>
      <c r="AF26"/>
    </row>
    <row r="27" spans="1:39" ht="19.5" customHeight="1">
      <c r="A27" s="929"/>
      <c r="B27" s="926" t="s">
        <v>23</v>
      </c>
      <c r="C27" s="926"/>
      <c r="D27" s="926"/>
      <c r="E27" s="926"/>
      <c r="F27" s="926"/>
      <c r="G27" s="926"/>
      <c r="H27" s="926"/>
      <c r="I27" s="926"/>
      <c r="J27" s="926"/>
      <c r="K27" s="927"/>
      <c r="L27" s="930"/>
      <c r="M27" s="931"/>
      <c r="N27" s="931"/>
      <c r="O27" s="931"/>
      <c r="P27" s="931"/>
      <c r="Q27" s="931"/>
      <c r="R27" s="931"/>
      <c r="S27" s="931"/>
      <c r="T27" s="931"/>
      <c r="U27" s="931"/>
      <c r="V27" s="931"/>
      <c r="W27" s="931"/>
      <c r="X27" s="931"/>
      <c r="Y27" s="931"/>
      <c r="Z27" s="931"/>
      <c r="AA27" s="931"/>
      <c r="AB27" s="931"/>
      <c r="AC27" s="931"/>
      <c r="AD27" s="932"/>
      <c r="AE27"/>
      <c r="AF27"/>
    </row>
    <row r="28" spans="1:39" ht="20.149999999999999" customHeight="1">
      <c r="A28" s="938" t="s">
        <v>24</v>
      </c>
      <c r="B28" s="939"/>
      <c r="C28" s="939"/>
      <c r="D28" s="939"/>
      <c r="E28" s="939"/>
      <c r="F28" s="939"/>
      <c r="G28" s="939"/>
      <c r="H28" s="939"/>
      <c r="I28" s="939"/>
      <c r="J28" s="939"/>
      <c r="K28" s="940"/>
      <c r="L28" s="893"/>
      <c r="M28" s="894"/>
      <c r="N28" s="894"/>
      <c r="O28" s="894"/>
      <c r="P28" s="894"/>
      <c r="Q28" s="894"/>
      <c r="R28" s="894"/>
      <c r="S28" s="894"/>
      <c r="T28" s="894"/>
      <c r="U28" s="894"/>
      <c r="V28" s="895"/>
      <c r="W28" s="211"/>
      <c r="X28" s="211"/>
      <c r="Y28" s="211"/>
      <c r="Z28" s="211"/>
      <c r="AA28" s="212"/>
      <c r="AB28" s="212"/>
      <c r="AC28" s="212"/>
      <c r="AD28" s="212"/>
      <c r="AE28"/>
      <c r="AF28"/>
      <c r="AG28" s="28"/>
    </row>
    <row r="29" spans="1:39" ht="20.149999999999999" customHeight="1">
      <c r="A29" s="924" t="s">
        <v>25</v>
      </c>
      <c r="B29" s="902" t="s">
        <v>13</v>
      </c>
      <c r="C29" s="902"/>
      <c r="D29" s="902"/>
      <c r="E29" s="902"/>
      <c r="F29" s="902"/>
      <c r="G29" s="902"/>
      <c r="H29" s="902"/>
      <c r="I29" s="902"/>
      <c r="J29" s="902"/>
      <c r="K29" s="902"/>
      <c r="L29" s="930"/>
      <c r="M29" s="931"/>
      <c r="N29" s="931"/>
      <c r="O29" s="931"/>
      <c r="P29" s="931"/>
      <c r="Q29" s="931"/>
      <c r="R29" s="931"/>
      <c r="S29" s="931"/>
      <c r="T29" s="931"/>
      <c r="U29" s="931"/>
      <c r="V29" s="931"/>
      <c r="W29" s="931"/>
      <c r="X29" s="932"/>
      <c r="Y29" s="211"/>
      <c r="Z29" s="211"/>
      <c r="AA29" s="212"/>
      <c r="AB29" s="212"/>
      <c r="AC29" s="212"/>
      <c r="AD29" s="212"/>
      <c r="AE29"/>
      <c r="AF29"/>
    </row>
    <row r="30" spans="1:39" ht="20.149999999999999" customHeight="1">
      <c r="A30" s="925"/>
      <c r="B30" s="936" t="s">
        <v>23</v>
      </c>
      <c r="C30" s="936"/>
      <c r="D30" s="936"/>
      <c r="E30" s="936"/>
      <c r="F30" s="936"/>
      <c r="G30" s="936"/>
      <c r="H30" s="936"/>
      <c r="I30" s="936"/>
      <c r="J30" s="936"/>
      <c r="K30" s="936"/>
      <c r="L30" s="930"/>
      <c r="M30" s="931"/>
      <c r="N30" s="931"/>
      <c r="O30" s="931"/>
      <c r="P30" s="931"/>
      <c r="Q30" s="931"/>
      <c r="R30" s="931"/>
      <c r="S30" s="931"/>
      <c r="T30" s="931"/>
      <c r="U30" s="931"/>
      <c r="V30" s="931"/>
      <c r="W30" s="931"/>
      <c r="X30" s="932"/>
      <c r="Y30" s="211"/>
      <c r="Z30" s="211"/>
      <c r="AA30" s="212"/>
      <c r="AB30" s="212"/>
      <c r="AC30" s="212"/>
      <c r="AD30" s="212"/>
      <c r="AE30"/>
      <c r="AF30"/>
    </row>
    <row r="31" spans="1:39" ht="20.149999999999999" customHeight="1">
      <c r="A31" s="870" t="s">
        <v>26</v>
      </c>
      <c r="B31" s="902" t="s">
        <v>27</v>
      </c>
      <c r="C31" s="902"/>
      <c r="D31" s="902"/>
      <c r="E31" s="902"/>
      <c r="F31" s="902"/>
      <c r="G31" s="902"/>
      <c r="H31" s="902"/>
      <c r="I31" s="902"/>
      <c r="J31" s="902"/>
      <c r="K31" s="902"/>
      <c r="L31" s="930"/>
      <c r="M31" s="931"/>
      <c r="N31" s="931"/>
      <c r="O31" s="931"/>
      <c r="P31" s="931"/>
      <c r="Q31" s="931"/>
      <c r="R31" s="931"/>
      <c r="S31" s="931"/>
      <c r="T31" s="931"/>
      <c r="U31" s="931"/>
      <c r="V31" s="931"/>
      <c r="W31" s="931"/>
      <c r="X31" s="932"/>
      <c r="Y31" s="211"/>
      <c r="Z31" s="211"/>
      <c r="AA31" s="212"/>
      <c r="AB31" s="212"/>
      <c r="AC31" s="212"/>
      <c r="AD31" s="212"/>
      <c r="AE31"/>
      <c r="AF31"/>
    </row>
    <row r="32" spans="1:39" ht="20.149999999999999" customHeight="1">
      <c r="A32" s="871"/>
      <c r="B32" s="902" t="s">
        <v>28</v>
      </c>
      <c r="C32" s="902"/>
      <c r="D32" s="902"/>
      <c r="E32" s="902"/>
      <c r="F32" s="902"/>
      <c r="G32" s="902"/>
      <c r="H32" s="902"/>
      <c r="I32" s="902"/>
      <c r="J32" s="902"/>
      <c r="K32" s="902"/>
      <c r="L32" s="933"/>
      <c r="M32" s="934"/>
      <c r="N32" s="934"/>
      <c r="O32" s="934"/>
      <c r="P32" s="934"/>
      <c r="Q32" s="934"/>
      <c r="R32" s="934"/>
      <c r="S32" s="934"/>
      <c r="T32" s="934"/>
      <c r="U32" s="934"/>
      <c r="V32" s="934"/>
      <c r="W32" s="934"/>
      <c r="X32" s="935"/>
      <c r="Y32" s="211"/>
      <c r="Z32" s="211"/>
      <c r="AA32" s="212"/>
      <c r="AB32" s="212"/>
      <c r="AC32" s="212"/>
      <c r="AD32" s="212"/>
      <c r="AE32"/>
      <c r="AF32"/>
    </row>
    <row r="33" spans="1:46" s="214" customFormat="1" ht="20.149999999999999" customHeight="1">
      <c r="A33" s="213" t="s">
        <v>29</v>
      </c>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66"/>
      <c r="AB33" s="66"/>
      <c r="AC33" s="66"/>
      <c r="AD33" s="66"/>
    </row>
    <row r="34" spans="1:46" s="214" customFormat="1" ht="20.149999999999999" customHeight="1">
      <c r="A34" s="229" t="s">
        <v>30</v>
      </c>
      <c r="B34" s="210"/>
      <c r="C34" s="210"/>
      <c r="D34" s="210"/>
      <c r="E34" s="210"/>
      <c r="F34" s="210"/>
      <c r="G34" s="210"/>
      <c r="H34" s="210"/>
      <c r="I34" s="210"/>
      <c r="J34" s="210"/>
      <c r="K34" s="210"/>
      <c r="L34" s="210"/>
      <c r="M34" s="210"/>
      <c r="N34" s="210"/>
      <c r="O34" s="210"/>
      <c r="P34" s="210"/>
      <c r="Q34" s="210"/>
      <c r="R34" s="210"/>
      <c r="S34" s="210"/>
      <c r="T34" s="210"/>
      <c r="U34" s="210"/>
      <c r="V34" s="210"/>
      <c r="W34" s="230"/>
      <c r="X34" s="210"/>
      <c r="Y34" s="210"/>
      <c r="Z34" s="210"/>
      <c r="AA34" s="66"/>
      <c r="AB34" s="66"/>
      <c r="AC34" s="66"/>
      <c r="AD34" s="66"/>
    </row>
    <row r="35" spans="1:46" s="214" customFormat="1" ht="79.25" customHeight="1" thickBot="1">
      <c r="A35" s="860" t="s">
        <v>31</v>
      </c>
      <c r="B35" s="860"/>
      <c r="C35" s="860"/>
      <c r="D35" s="860"/>
      <c r="E35" s="860"/>
      <c r="F35" s="860"/>
      <c r="G35" s="860"/>
      <c r="H35" s="860"/>
      <c r="I35" s="860"/>
      <c r="J35" s="860"/>
      <c r="K35" s="860"/>
      <c r="L35" s="860"/>
      <c r="M35" s="860"/>
      <c r="N35" s="860"/>
      <c r="O35" s="860"/>
      <c r="P35" s="860"/>
      <c r="Q35" s="860"/>
      <c r="R35" s="860"/>
      <c r="S35" s="860"/>
      <c r="T35" s="860"/>
      <c r="U35" s="860"/>
      <c r="V35" s="860"/>
      <c r="W35" s="860"/>
      <c r="X35" s="860"/>
      <c r="Y35" s="860"/>
      <c r="Z35" s="860"/>
      <c r="AA35" s="860"/>
      <c r="AB35" s="860"/>
      <c r="AC35" s="860"/>
      <c r="AD35" s="860"/>
      <c r="AE35" s="860"/>
    </row>
    <row r="36" spans="1:46" s="214" customFormat="1" ht="26" customHeight="1" thickBot="1">
      <c r="A36" s="868" t="s">
        <v>32</v>
      </c>
      <c r="B36" s="868"/>
      <c r="C36" s="868"/>
      <c r="D36" s="868"/>
      <c r="E36" s="868"/>
      <c r="F36" s="868"/>
      <c r="G36" s="868"/>
      <c r="H36" s="868"/>
      <c r="I36" s="868"/>
      <c r="J36" s="868"/>
      <c r="K36" s="868"/>
      <c r="L36" s="868"/>
      <c r="M36" s="868"/>
      <c r="N36" s="868"/>
      <c r="O36" s="868"/>
      <c r="P36" s="868"/>
      <c r="Q36" s="868"/>
      <c r="R36" s="868"/>
      <c r="S36" s="868"/>
      <c r="T36" s="868"/>
      <c r="U36" s="868"/>
      <c r="V36" s="868"/>
      <c r="W36" s="868"/>
      <c r="X36" s="868"/>
      <c r="Y36" s="868"/>
      <c r="Z36" s="868"/>
      <c r="AA36" s="868"/>
      <c r="AB36" s="868"/>
      <c r="AC36" s="868"/>
      <c r="AD36" s="869"/>
      <c r="AE36" s="562"/>
      <c r="AF36" s="231"/>
      <c r="AG36" s="851" t="s">
        <v>33</v>
      </c>
      <c r="AH36" s="852"/>
      <c r="AI36" s="852"/>
      <c r="AJ36" s="852"/>
      <c r="AK36" s="853"/>
    </row>
    <row r="37" spans="1:46" s="214" customFormat="1" ht="10.25" customHeight="1">
      <c r="A37" s="183"/>
      <c r="B37" s="183"/>
      <c r="C37" s="183"/>
      <c r="D37" s="183"/>
      <c r="E37" s="183"/>
      <c r="F37" s="183"/>
      <c r="G37" s="183"/>
      <c r="H37" s="183"/>
      <c r="I37" s="183"/>
      <c r="J37" s="183"/>
      <c r="K37" s="183"/>
      <c r="L37" s="183"/>
      <c r="M37" s="183"/>
      <c r="N37" s="183"/>
      <c r="O37" s="183"/>
      <c r="P37" s="183"/>
      <c r="Q37" s="232"/>
      <c r="R37" s="232"/>
      <c r="S37" s="232"/>
      <c r="T37" s="232"/>
      <c r="U37" s="232"/>
      <c r="V37" s="232"/>
      <c r="W37" s="183"/>
      <c r="X37" s="183"/>
      <c r="Y37" s="183"/>
      <c r="Z37" s="183"/>
      <c r="AA37" s="183"/>
      <c r="AB37" s="183"/>
      <c r="AC37" s="183"/>
      <c r="AD37" s="183"/>
      <c r="AG37" s="854"/>
      <c r="AH37" s="855"/>
      <c r="AI37" s="855"/>
      <c r="AJ37" s="855"/>
      <c r="AK37" s="856"/>
    </row>
    <row r="38" spans="1:46" ht="45" customHeight="1">
      <c r="A38" s="870" t="s">
        <v>34</v>
      </c>
      <c r="B38" s="873" t="s">
        <v>35</v>
      </c>
      <c r="C38" s="874"/>
      <c r="D38" s="874"/>
      <c r="E38" s="874"/>
      <c r="F38" s="874"/>
      <c r="G38" s="874"/>
      <c r="H38" s="874"/>
      <c r="I38" s="874"/>
      <c r="J38" s="874"/>
      <c r="K38" s="875"/>
      <c r="L38" s="873" t="s">
        <v>36</v>
      </c>
      <c r="M38" s="874"/>
      <c r="N38" s="874"/>
      <c r="O38" s="874"/>
      <c r="P38" s="875"/>
      <c r="Q38" s="885" t="s">
        <v>37</v>
      </c>
      <c r="R38" s="886"/>
      <c r="S38" s="886"/>
      <c r="T38" s="886"/>
      <c r="U38" s="886"/>
      <c r="V38" s="887"/>
      <c r="W38" s="881" t="s">
        <v>38</v>
      </c>
      <c r="X38" s="873" t="s">
        <v>39</v>
      </c>
      <c r="Y38" s="875"/>
      <c r="Z38" s="896" t="s">
        <v>40</v>
      </c>
      <c r="AA38" s="888" t="s">
        <v>41</v>
      </c>
      <c r="AB38" s="888" t="s">
        <v>42</v>
      </c>
      <c r="AC38" s="888" t="s">
        <v>43</v>
      </c>
      <c r="AD38" s="881" t="s">
        <v>44</v>
      </c>
      <c r="AE38" s="881" t="s">
        <v>45</v>
      </c>
      <c r="AF38" s="233"/>
      <c r="AG38" s="854"/>
      <c r="AH38" s="855"/>
      <c r="AI38" s="855"/>
      <c r="AJ38" s="855"/>
      <c r="AK38" s="856"/>
    </row>
    <row r="39" spans="1:46" ht="34.25" customHeight="1" thickBot="1">
      <c r="A39" s="871"/>
      <c r="B39" s="876"/>
      <c r="C39" s="877"/>
      <c r="D39" s="877"/>
      <c r="E39" s="877"/>
      <c r="F39" s="877"/>
      <c r="G39" s="877"/>
      <c r="H39" s="877"/>
      <c r="I39" s="877"/>
      <c r="J39" s="877"/>
      <c r="K39" s="878"/>
      <c r="L39" s="876"/>
      <c r="M39" s="877"/>
      <c r="N39" s="877"/>
      <c r="O39" s="877"/>
      <c r="P39" s="878"/>
      <c r="Q39" s="879" t="s">
        <v>46</v>
      </c>
      <c r="R39" s="880"/>
      <c r="S39" s="880"/>
      <c r="T39" s="880"/>
      <c r="U39" s="880"/>
      <c r="V39" s="551" t="s">
        <v>47</v>
      </c>
      <c r="W39" s="882"/>
      <c r="X39" s="876"/>
      <c r="Y39" s="878"/>
      <c r="Z39" s="897"/>
      <c r="AA39" s="889"/>
      <c r="AB39" s="889"/>
      <c r="AC39" s="889"/>
      <c r="AD39" s="882"/>
      <c r="AE39" s="882"/>
      <c r="AF39" s="233"/>
      <c r="AG39" s="857"/>
      <c r="AH39" s="858"/>
      <c r="AI39" s="858"/>
      <c r="AJ39" s="858"/>
      <c r="AK39" s="859"/>
    </row>
    <row r="40" spans="1:46" ht="50" customHeight="1" thickBot="1">
      <c r="A40" s="234">
        <v>1</v>
      </c>
      <c r="B40" s="883"/>
      <c r="C40" s="884"/>
      <c r="D40" s="884"/>
      <c r="E40" s="884"/>
      <c r="F40" s="884"/>
      <c r="G40" s="884"/>
      <c r="H40" s="884"/>
      <c r="I40" s="884"/>
      <c r="J40" s="884"/>
      <c r="K40" s="884"/>
      <c r="L40" s="898"/>
      <c r="M40" s="898"/>
      <c r="N40" s="898"/>
      <c r="O40" s="898"/>
      <c r="P40" s="898"/>
      <c r="Q40" s="872"/>
      <c r="R40" s="872"/>
      <c r="S40" s="872"/>
      <c r="T40" s="872"/>
      <c r="U40" s="872"/>
      <c r="V40" s="662"/>
      <c r="W40" s="662"/>
      <c r="X40" s="849"/>
      <c r="Y40" s="850"/>
      <c r="Z40" s="552" t="str">
        <f>IFERROR(VLOOKUP(X40, 【参考】数式用!$A$2:$B$46, 2, FALSE), "")</f>
        <v/>
      </c>
      <c r="AA40" s="565"/>
      <c r="AB40" s="566"/>
      <c r="AC40" s="567">
        <f t="shared" ref="AC40:AC104" si="0">AA40-AB40</f>
        <v>0</v>
      </c>
      <c r="AD40" s="579" t="str">
        <f>IF(B40="", "", IF(COUNTIF(X40,"*独自*"),"数式を削除して手入力",IFERROR(INDEX(【参考】数式用!$O$3:'【参考】数式用'!$Q$452,MATCH(Q40&amp;V40,【参考】数式用!$N$3:'【参考】数式用'!$N$452,0),MATCH(VLOOKUP(X40,【参考】数式用!$R$2:$S$46,2,FALSE),【参考】数式用!$O$2:$Q$2,0)),10)))</f>
        <v/>
      </c>
      <c r="AE40" s="563"/>
      <c r="AF40" s="235"/>
      <c r="AG40" s="236" t="s">
        <v>48</v>
      </c>
      <c r="AH40" s="237" t="s">
        <v>49</v>
      </c>
      <c r="AI40" s="238" t="s">
        <v>50</v>
      </c>
      <c r="AJ40" s="239" t="s">
        <v>51</v>
      </c>
      <c r="AK40" s="240" t="s">
        <v>52</v>
      </c>
      <c r="AL40" s="241"/>
      <c r="AM40" s="241"/>
      <c r="AN40" s="241"/>
      <c r="AO40" s="241"/>
      <c r="AP40" s="241"/>
      <c r="AQ40" s="241"/>
      <c r="AR40" s="241"/>
      <c r="AS40" s="241"/>
      <c r="AT40" s="241"/>
    </row>
    <row r="41" spans="1:46" ht="50" customHeight="1">
      <c r="A41" s="234">
        <f>A40+1</f>
        <v>2</v>
      </c>
      <c r="B41" s="883"/>
      <c r="C41" s="884"/>
      <c r="D41" s="884"/>
      <c r="E41" s="884"/>
      <c r="F41" s="884"/>
      <c r="G41" s="884"/>
      <c r="H41" s="884"/>
      <c r="I41" s="884"/>
      <c r="J41" s="884"/>
      <c r="K41" s="884"/>
      <c r="L41" s="898"/>
      <c r="M41" s="898"/>
      <c r="N41" s="898"/>
      <c r="O41" s="898"/>
      <c r="P41" s="898"/>
      <c r="Q41" s="872"/>
      <c r="R41" s="872"/>
      <c r="S41" s="872"/>
      <c r="T41" s="872"/>
      <c r="U41" s="872"/>
      <c r="V41" s="662"/>
      <c r="W41" s="662"/>
      <c r="X41" s="849"/>
      <c r="Y41" s="850"/>
      <c r="Z41" s="543" t="str">
        <f>IFERROR(VLOOKUP(X41, 【参考】数式用!$A$2:$B$46, 2, FALSE), "")</f>
        <v/>
      </c>
      <c r="AA41" s="568"/>
      <c r="AB41" s="569"/>
      <c r="AC41" s="570">
        <f t="shared" si="0"/>
        <v>0</v>
      </c>
      <c r="AD41" s="579" t="str">
        <f>IF(B41="", "", IF(COUNTIF(X41,"*独自*"),"数式を削除して手入力",IFERROR(INDEX(【参考】数式用!$O$3:'【参考】数式用'!$Q$452,MATCH(Q41&amp;V41,【参考】数式用!$N$3:'【参考】数式用'!$N$452,0),MATCH(VLOOKUP(X41,【参考】数式用!$R$2:$S$46,2,FALSE),【参考】数式用!$O$2:$Q$2,0)),10)))</f>
        <v/>
      </c>
      <c r="AE41" s="564"/>
      <c r="AF41" s="235"/>
      <c r="AG41" s="866" t="s">
        <v>53</v>
      </c>
      <c r="AH41" s="242" t="s">
        <v>54</v>
      </c>
      <c r="AI41" s="243" t="s">
        <v>55</v>
      </c>
      <c r="AJ41" s="244">
        <f t="shared" ref="AJ41:AJ73" si="1">COUNTIF($Z$40:$Z$539, AI41)</f>
        <v>0</v>
      </c>
      <c r="AK41" s="867" t="str">
        <f>IF(AJ41=AJ42, "一致", "不一致")</f>
        <v>一致</v>
      </c>
    </row>
    <row r="42" spans="1:46" ht="50" customHeight="1">
      <c r="A42" s="234">
        <f t="shared" ref="A42:A78" si="2">A41+1</f>
        <v>3</v>
      </c>
      <c r="B42" s="890"/>
      <c r="C42" s="891"/>
      <c r="D42" s="891"/>
      <c r="E42" s="891"/>
      <c r="F42" s="891"/>
      <c r="G42" s="891"/>
      <c r="H42" s="891"/>
      <c r="I42" s="891"/>
      <c r="J42" s="891"/>
      <c r="K42" s="892"/>
      <c r="L42" s="845"/>
      <c r="M42" s="846"/>
      <c r="N42" s="846"/>
      <c r="O42" s="846"/>
      <c r="P42" s="847"/>
      <c r="Q42" s="872"/>
      <c r="R42" s="872"/>
      <c r="S42" s="872"/>
      <c r="T42" s="872"/>
      <c r="U42" s="872"/>
      <c r="V42" s="662"/>
      <c r="W42" s="127"/>
      <c r="X42" s="849"/>
      <c r="Y42" s="850"/>
      <c r="Z42" s="544" t="str">
        <f>IFERROR(VLOOKUP(X42, 【参考】数式用!$A$2:$B$46, 2, FALSE), "")</f>
        <v/>
      </c>
      <c r="AA42" s="568"/>
      <c r="AB42" s="569"/>
      <c r="AC42" s="571">
        <f t="shared" si="0"/>
        <v>0</v>
      </c>
      <c r="AD42" s="579" t="str">
        <f>IF(B42="", "", IF(COUNTIF(X42,"*独自*"),"数式を削除して手入力",IFERROR(INDEX(【参考】数式用!$O$3:'【参考】数式用'!$Q$452,MATCH(Q42&amp;V42,【参考】数式用!$N$3:'【参考】数式用'!$N$452,0),MATCH(VLOOKUP(X42,【参考】数式用!$R$2:$S$46,2,FALSE),【参考】数式用!$O$2:$Q$2,0)),10)))</f>
        <v/>
      </c>
      <c r="AE42" s="564"/>
      <c r="AF42" s="235"/>
      <c r="AG42" s="865"/>
      <c r="AH42" s="245" t="s">
        <v>56</v>
      </c>
      <c r="AI42" s="246" t="s">
        <v>57</v>
      </c>
      <c r="AJ42" s="247">
        <f t="shared" si="1"/>
        <v>0</v>
      </c>
      <c r="AK42" s="862"/>
    </row>
    <row r="43" spans="1:46" ht="50" customHeight="1">
      <c r="A43" s="234">
        <f t="shared" si="2"/>
        <v>4</v>
      </c>
      <c r="B43" s="890"/>
      <c r="C43" s="891"/>
      <c r="D43" s="891"/>
      <c r="E43" s="891"/>
      <c r="F43" s="891"/>
      <c r="G43" s="891"/>
      <c r="H43" s="891"/>
      <c r="I43" s="891"/>
      <c r="J43" s="891"/>
      <c r="K43" s="892"/>
      <c r="L43" s="845"/>
      <c r="M43" s="846"/>
      <c r="N43" s="846"/>
      <c r="O43" s="846"/>
      <c r="P43" s="847"/>
      <c r="Q43" s="872"/>
      <c r="R43" s="872"/>
      <c r="S43" s="872"/>
      <c r="T43" s="872"/>
      <c r="U43" s="872"/>
      <c r="V43" s="662"/>
      <c r="W43" s="127"/>
      <c r="X43" s="849"/>
      <c r="Y43" s="850"/>
      <c r="Z43" s="543" t="str">
        <f>IFERROR(VLOOKUP(X43, 【参考】数式用!$A$2:$B$46, 2, FALSE), "")</f>
        <v/>
      </c>
      <c r="AA43" s="568"/>
      <c r="AB43" s="569"/>
      <c r="AC43" s="570">
        <f t="shared" si="0"/>
        <v>0</v>
      </c>
      <c r="AD43" s="579" t="str">
        <f>IF(B43="", "", IF(COUNTIF(X43,"*独自*"),"数式を削除して手入力",IFERROR(INDEX(【参考】数式用!$O$3:'【参考】数式用'!$Q$452,MATCH(Q43&amp;V43,【参考】数式用!$N$3:'【参考】数式用'!$N$452,0),MATCH(VLOOKUP(X43,【参考】数式用!$R$2:$S$46,2,FALSE),【参考】数式用!$O$2:$Q$2,0)),10)))</f>
        <v/>
      </c>
      <c r="AE43" s="564"/>
      <c r="AF43" s="235"/>
      <c r="AG43" s="861" t="s">
        <v>58</v>
      </c>
      <c r="AH43" s="245" t="s">
        <v>59</v>
      </c>
      <c r="AI43" s="246" t="s">
        <v>60</v>
      </c>
      <c r="AJ43" s="247">
        <f t="shared" si="1"/>
        <v>0</v>
      </c>
      <c r="AK43" s="862" t="str">
        <f>IF(AJ43=AJ44, "一致", "不一致")</f>
        <v>一致</v>
      </c>
    </row>
    <row r="44" spans="1:46" ht="50" customHeight="1">
      <c r="A44" s="234">
        <f t="shared" si="2"/>
        <v>5</v>
      </c>
      <c r="B44" s="890"/>
      <c r="C44" s="891"/>
      <c r="D44" s="891"/>
      <c r="E44" s="891"/>
      <c r="F44" s="891"/>
      <c r="G44" s="891"/>
      <c r="H44" s="891"/>
      <c r="I44" s="891"/>
      <c r="J44" s="891"/>
      <c r="K44" s="892"/>
      <c r="L44" s="845"/>
      <c r="M44" s="846"/>
      <c r="N44" s="846"/>
      <c r="O44" s="846"/>
      <c r="P44" s="847"/>
      <c r="Q44" s="872"/>
      <c r="R44" s="872"/>
      <c r="S44" s="872"/>
      <c r="T44" s="872"/>
      <c r="U44" s="872"/>
      <c r="V44" s="662"/>
      <c r="W44" s="127"/>
      <c r="X44" s="849"/>
      <c r="Y44" s="850"/>
      <c r="Z44" s="543" t="str">
        <f>IFERROR(VLOOKUP(X44, 【参考】数式用!$A$2:$B$46, 2, FALSE), "")</f>
        <v/>
      </c>
      <c r="AA44" s="568"/>
      <c r="AB44" s="569"/>
      <c r="AC44" s="570">
        <f t="shared" si="0"/>
        <v>0</v>
      </c>
      <c r="AD44" s="579" t="str">
        <f>IF(B44="", "", IF(COUNTIF(X44,"*独自*"),"数式を削除して手入力",IFERROR(INDEX(【参考】数式用!$O$3:'【参考】数式用'!$Q$452,MATCH(Q44&amp;V44,【参考】数式用!$N$3:'【参考】数式用'!$N$452,0),MATCH(VLOOKUP(X44,【参考】数式用!$R$2:$S$46,2,FALSE),【参考】数式用!$O$2:$Q$2,0)),10)))</f>
        <v/>
      </c>
      <c r="AE44" s="564"/>
      <c r="AF44" s="235"/>
      <c r="AG44" s="861"/>
      <c r="AH44" s="245" t="s">
        <v>61</v>
      </c>
      <c r="AI44" s="246" t="s">
        <v>62</v>
      </c>
      <c r="AJ44" s="247">
        <f t="shared" si="1"/>
        <v>0</v>
      </c>
      <c r="AK44" s="862"/>
    </row>
    <row r="45" spans="1:46" ht="50" customHeight="1">
      <c r="A45" s="234">
        <f t="shared" si="2"/>
        <v>6</v>
      </c>
      <c r="B45" s="890"/>
      <c r="C45" s="891"/>
      <c r="D45" s="891"/>
      <c r="E45" s="891"/>
      <c r="F45" s="891"/>
      <c r="G45" s="891"/>
      <c r="H45" s="891"/>
      <c r="I45" s="891"/>
      <c r="J45" s="891"/>
      <c r="K45" s="892"/>
      <c r="L45" s="845"/>
      <c r="M45" s="846"/>
      <c r="N45" s="846"/>
      <c r="O45" s="846"/>
      <c r="P45" s="847"/>
      <c r="Q45" s="872"/>
      <c r="R45" s="872"/>
      <c r="S45" s="872"/>
      <c r="T45" s="872"/>
      <c r="U45" s="872"/>
      <c r="V45" s="662"/>
      <c r="W45" s="127"/>
      <c r="X45" s="849"/>
      <c r="Y45" s="850"/>
      <c r="Z45" s="543" t="str">
        <f>IFERROR(VLOOKUP(X45, 【参考】数式用!$A$2:$B$46, 2, FALSE), "")</f>
        <v/>
      </c>
      <c r="AA45" s="568"/>
      <c r="AB45" s="569"/>
      <c r="AC45" s="570">
        <f t="shared" si="0"/>
        <v>0</v>
      </c>
      <c r="AD45" s="579" t="str">
        <f>IF(B45="", "", IF(COUNTIF(X45,"*独自*"),"数式を削除して手入力",IFERROR(INDEX(【参考】数式用!$O$3:'【参考】数式用'!$Q$452,MATCH(Q45&amp;V45,【参考】数式用!$N$3:'【参考】数式用'!$N$452,0),MATCH(VLOOKUP(X45,【参考】数式用!$R$2:$S$46,2,FALSE),【参考】数式用!$O$2:$Q$2,0)),10)))</f>
        <v/>
      </c>
      <c r="AE45" s="564"/>
      <c r="AF45" s="235"/>
      <c r="AG45" s="865" t="s">
        <v>63</v>
      </c>
      <c r="AH45" s="245" t="s">
        <v>64</v>
      </c>
      <c r="AI45" s="246" t="s">
        <v>65</v>
      </c>
      <c r="AJ45" s="247">
        <f t="shared" si="1"/>
        <v>0</v>
      </c>
      <c r="AK45" s="862" t="str">
        <f>IF(AND(AJ45=AJ46, AJ46=AJ47), "一致", "不一致")</f>
        <v>一致</v>
      </c>
    </row>
    <row r="46" spans="1:46" ht="50" customHeight="1">
      <c r="A46" s="234">
        <f t="shared" si="2"/>
        <v>7</v>
      </c>
      <c r="B46" s="890"/>
      <c r="C46" s="891"/>
      <c r="D46" s="891"/>
      <c r="E46" s="891"/>
      <c r="F46" s="891"/>
      <c r="G46" s="891"/>
      <c r="H46" s="891"/>
      <c r="I46" s="891"/>
      <c r="J46" s="891"/>
      <c r="K46" s="892"/>
      <c r="L46" s="845"/>
      <c r="M46" s="846"/>
      <c r="N46" s="846"/>
      <c r="O46" s="846"/>
      <c r="P46" s="847"/>
      <c r="Q46" s="872"/>
      <c r="R46" s="872"/>
      <c r="S46" s="872"/>
      <c r="T46" s="872"/>
      <c r="U46" s="872"/>
      <c r="V46" s="662"/>
      <c r="W46" s="127"/>
      <c r="X46" s="849"/>
      <c r="Y46" s="850"/>
      <c r="Z46" s="543" t="str">
        <f>IFERROR(VLOOKUP(X46, 【参考】数式用!$A$2:$B$46, 2, FALSE), "")</f>
        <v/>
      </c>
      <c r="AA46" s="568"/>
      <c r="AB46" s="569"/>
      <c r="AC46" s="570">
        <f t="shared" si="0"/>
        <v>0</v>
      </c>
      <c r="AD46" s="579" t="str">
        <f>IF(B46="", "", IF(COUNTIF(X46,"*独自*"),"数式を削除して手入力",IFERROR(INDEX(【参考】数式用!$O$3:'【参考】数式用'!$Q$452,MATCH(Q46&amp;V46,【参考】数式用!$N$3:'【参考】数式用'!$N$452,0),MATCH(VLOOKUP(X46,【参考】数式用!$R$2:$S$46,2,FALSE),【参考】数式用!$O$2:$Q$2,0)),10)))</f>
        <v/>
      </c>
      <c r="AE46" s="564"/>
      <c r="AF46" s="235"/>
      <c r="AG46" s="865"/>
      <c r="AH46" s="245" t="s">
        <v>66</v>
      </c>
      <c r="AI46" s="246" t="s">
        <v>67</v>
      </c>
      <c r="AJ46" s="247">
        <f t="shared" si="1"/>
        <v>0</v>
      </c>
      <c r="AK46" s="862"/>
    </row>
    <row r="47" spans="1:46" ht="50" customHeight="1">
      <c r="A47" s="234">
        <f t="shared" si="2"/>
        <v>8</v>
      </c>
      <c r="B47" s="890"/>
      <c r="C47" s="891"/>
      <c r="D47" s="891"/>
      <c r="E47" s="891"/>
      <c r="F47" s="891"/>
      <c r="G47" s="891"/>
      <c r="H47" s="891"/>
      <c r="I47" s="891"/>
      <c r="J47" s="891"/>
      <c r="K47" s="892"/>
      <c r="L47" s="845"/>
      <c r="M47" s="846"/>
      <c r="N47" s="846"/>
      <c r="O47" s="846"/>
      <c r="P47" s="847"/>
      <c r="Q47" s="872"/>
      <c r="R47" s="872"/>
      <c r="S47" s="872"/>
      <c r="T47" s="872"/>
      <c r="U47" s="872"/>
      <c r="V47" s="662"/>
      <c r="W47" s="127"/>
      <c r="X47" s="849"/>
      <c r="Y47" s="850"/>
      <c r="Z47" s="543" t="str">
        <f>IFERROR(VLOOKUP(X47, 【参考】数式用!$A$2:$B$46, 2, FALSE), "")</f>
        <v/>
      </c>
      <c r="AA47" s="568"/>
      <c r="AB47" s="569"/>
      <c r="AC47" s="570">
        <f t="shared" si="0"/>
        <v>0</v>
      </c>
      <c r="AD47" s="579" t="str">
        <f>IF(B47="", "", IF(COUNTIF(X47,"*独自*"),"数式を削除して手入力",IFERROR(INDEX(【参考】数式用!$O$3:'【参考】数式用'!$Q$452,MATCH(Q47&amp;V47,【参考】数式用!$N$3:'【参考】数式用'!$N$452,0),MATCH(VLOOKUP(X47,【参考】数式用!$R$2:$S$46,2,FALSE),【参考】数式用!$O$2:$Q$2,0)),10)))</f>
        <v/>
      </c>
      <c r="AE47" s="564"/>
      <c r="AF47" s="235"/>
      <c r="AG47" s="865"/>
      <c r="AH47" s="245" t="s">
        <v>68</v>
      </c>
      <c r="AI47" s="246" t="s">
        <v>69</v>
      </c>
      <c r="AJ47" s="247">
        <f t="shared" si="1"/>
        <v>0</v>
      </c>
      <c r="AK47" s="862"/>
    </row>
    <row r="48" spans="1:46" ht="50" customHeight="1">
      <c r="A48" s="234">
        <f t="shared" si="2"/>
        <v>9</v>
      </c>
      <c r="B48" s="890"/>
      <c r="C48" s="891"/>
      <c r="D48" s="891"/>
      <c r="E48" s="891"/>
      <c r="F48" s="891"/>
      <c r="G48" s="891"/>
      <c r="H48" s="891"/>
      <c r="I48" s="891"/>
      <c r="J48" s="891"/>
      <c r="K48" s="892"/>
      <c r="L48" s="845"/>
      <c r="M48" s="846"/>
      <c r="N48" s="846"/>
      <c r="O48" s="846"/>
      <c r="P48" s="847"/>
      <c r="Q48" s="872"/>
      <c r="R48" s="872"/>
      <c r="S48" s="872"/>
      <c r="T48" s="872"/>
      <c r="U48" s="872"/>
      <c r="V48" s="662"/>
      <c r="W48" s="127"/>
      <c r="X48" s="849"/>
      <c r="Y48" s="850"/>
      <c r="Z48" s="543" t="str">
        <f>IFERROR(VLOOKUP(X48, 【参考】数式用!$A$2:$B$46, 2, FALSE), "")</f>
        <v/>
      </c>
      <c r="AA48" s="568"/>
      <c r="AB48" s="569"/>
      <c r="AC48" s="570">
        <f t="shared" si="0"/>
        <v>0</v>
      </c>
      <c r="AD48" s="579" t="str">
        <f>IF(B48="", "", IF(COUNTIF(X48,"*独自*"),"数式を削除して手入力",IFERROR(INDEX(【参考】数式用!$O$3:'【参考】数式用'!$Q$452,MATCH(Q48&amp;V48,【参考】数式用!$N$3:'【参考】数式用'!$N$452,0),MATCH(VLOOKUP(X48,【参考】数式用!$R$2:$S$46,2,FALSE),【参考】数式用!$O$2:$Q$2,0)),10)))</f>
        <v/>
      </c>
      <c r="AE48" s="564"/>
      <c r="AF48" s="235"/>
      <c r="AG48" s="865" t="s">
        <v>70</v>
      </c>
      <c r="AH48" s="245" t="s">
        <v>71</v>
      </c>
      <c r="AI48" s="246" t="s">
        <v>72</v>
      </c>
      <c r="AJ48" s="247">
        <f t="shared" si="1"/>
        <v>0</v>
      </c>
      <c r="AK48" s="862" t="str">
        <f>IF(AJ48=AJ49, "一致", "不一致")</f>
        <v>一致</v>
      </c>
    </row>
    <row r="49" spans="1:37" ht="50" customHeight="1">
      <c r="A49" s="234">
        <f t="shared" si="2"/>
        <v>10</v>
      </c>
      <c r="B49" s="890"/>
      <c r="C49" s="891"/>
      <c r="D49" s="891"/>
      <c r="E49" s="891"/>
      <c r="F49" s="891"/>
      <c r="G49" s="891"/>
      <c r="H49" s="891"/>
      <c r="I49" s="891"/>
      <c r="J49" s="891"/>
      <c r="K49" s="892"/>
      <c r="L49" s="845"/>
      <c r="M49" s="846"/>
      <c r="N49" s="846"/>
      <c r="O49" s="846"/>
      <c r="P49" s="847"/>
      <c r="Q49" s="872"/>
      <c r="R49" s="872"/>
      <c r="S49" s="872"/>
      <c r="T49" s="872"/>
      <c r="U49" s="872"/>
      <c r="V49" s="662"/>
      <c r="W49" s="127"/>
      <c r="X49" s="849"/>
      <c r="Y49" s="850"/>
      <c r="Z49" s="543" t="str">
        <f>IFERROR(VLOOKUP(X49, 【参考】数式用!$A$2:$B$46, 2, FALSE), "")</f>
        <v/>
      </c>
      <c r="AA49" s="568"/>
      <c r="AB49" s="569"/>
      <c r="AC49" s="570">
        <f t="shared" si="0"/>
        <v>0</v>
      </c>
      <c r="AD49" s="579" t="str">
        <f>IF(B49="", "", IF(COUNTIF(X49,"*独自*"),"数式を削除して手入力",IFERROR(INDEX(【参考】数式用!$O$3:'【参考】数式用'!$Q$452,MATCH(Q49&amp;V49,【参考】数式用!$N$3:'【参考】数式用'!$N$452,0),MATCH(VLOOKUP(X49,【参考】数式用!$R$2:$S$46,2,FALSE),【参考】数式用!$O$2:$Q$2,0)),10)))</f>
        <v/>
      </c>
      <c r="AE49" s="564"/>
      <c r="AF49" s="235"/>
      <c r="AG49" s="865"/>
      <c r="AH49" s="245" t="s">
        <v>73</v>
      </c>
      <c r="AI49" s="246" t="s">
        <v>74</v>
      </c>
      <c r="AJ49" s="247">
        <f t="shared" si="1"/>
        <v>0</v>
      </c>
      <c r="AK49" s="862"/>
    </row>
    <row r="50" spans="1:37" ht="50" customHeight="1">
      <c r="A50" s="234">
        <f t="shared" si="2"/>
        <v>11</v>
      </c>
      <c r="B50" s="890"/>
      <c r="C50" s="891"/>
      <c r="D50" s="891"/>
      <c r="E50" s="891"/>
      <c r="F50" s="891"/>
      <c r="G50" s="891"/>
      <c r="H50" s="891"/>
      <c r="I50" s="891"/>
      <c r="J50" s="891"/>
      <c r="K50" s="892"/>
      <c r="L50" s="845"/>
      <c r="M50" s="846"/>
      <c r="N50" s="846"/>
      <c r="O50" s="846"/>
      <c r="P50" s="847"/>
      <c r="Q50" s="872"/>
      <c r="R50" s="872"/>
      <c r="S50" s="872"/>
      <c r="T50" s="872"/>
      <c r="U50" s="872"/>
      <c r="V50" s="662"/>
      <c r="W50" s="127"/>
      <c r="X50" s="849"/>
      <c r="Y50" s="850"/>
      <c r="Z50" s="543" t="str">
        <f>IFERROR(VLOOKUP(X50, 【参考】数式用!$A$2:$B$46, 2, FALSE), "")</f>
        <v/>
      </c>
      <c r="AA50" s="568"/>
      <c r="AB50" s="569"/>
      <c r="AC50" s="570">
        <f t="shared" si="0"/>
        <v>0</v>
      </c>
      <c r="AD50" s="579" t="str">
        <f>IF(B50="", "", IF(COUNTIF(X50,"*独自*"),"数式を削除して手入力",IFERROR(INDEX(【参考】数式用!$O$3:'【参考】数式用'!$Q$452,MATCH(Q50&amp;V50,【参考】数式用!$N$3:'【参考】数式用'!$N$452,0),MATCH(VLOOKUP(X50,【参考】数式用!$R$2:$S$46,2,FALSE),【参考】数式用!$O$2:$Q$2,0)),10)))</f>
        <v/>
      </c>
      <c r="AE50" s="564"/>
      <c r="AF50" s="235"/>
      <c r="AG50" s="865" t="s">
        <v>75</v>
      </c>
      <c r="AH50" s="245" t="s">
        <v>76</v>
      </c>
      <c r="AI50" s="246" t="s">
        <v>77</v>
      </c>
      <c r="AJ50" s="247">
        <f t="shared" si="1"/>
        <v>0</v>
      </c>
      <c r="AK50" s="862" t="str">
        <f>IF(AJ50=AJ51, "一致", "不一致")</f>
        <v>一致</v>
      </c>
    </row>
    <row r="51" spans="1:37" ht="50" customHeight="1">
      <c r="A51" s="234">
        <f t="shared" si="2"/>
        <v>12</v>
      </c>
      <c r="B51" s="890"/>
      <c r="C51" s="891"/>
      <c r="D51" s="891"/>
      <c r="E51" s="891"/>
      <c r="F51" s="891"/>
      <c r="G51" s="891"/>
      <c r="H51" s="891"/>
      <c r="I51" s="891"/>
      <c r="J51" s="891"/>
      <c r="K51" s="892"/>
      <c r="L51" s="845"/>
      <c r="M51" s="846"/>
      <c r="N51" s="846"/>
      <c r="O51" s="846"/>
      <c r="P51" s="847"/>
      <c r="Q51" s="872"/>
      <c r="R51" s="872"/>
      <c r="S51" s="872"/>
      <c r="T51" s="872"/>
      <c r="U51" s="872"/>
      <c r="V51" s="662"/>
      <c r="W51" s="127"/>
      <c r="X51" s="849"/>
      <c r="Y51" s="850"/>
      <c r="Z51" s="543" t="str">
        <f>IFERROR(VLOOKUP(X51, 【参考】数式用!$A$2:$B$46, 2, FALSE), "")</f>
        <v/>
      </c>
      <c r="AA51" s="568"/>
      <c r="AB51" s="569"/>
      <c r="AC51" s="570">
        <f t="shared" si="0"/>
        <v>0</v>
      </c>
      <c r="AD51" s="579" t="str">
        <f>IF(B51="", "", IF(COUNTIF(X51,"*独自*"),"数式を削除して手入力",IFERROR(INDEX(【参考】数式用!$O$3:'【参考】数式用'!$Q$452,MATCH(Q51&amp;V51,【参考】数式用!$N$3:'【参考】数式用'!$N$452,0),MATCH(VLOOKUP(X51,【参考】数式用!$R$2:$S$46,2,FALSE),【参考】数式用!$O$2:$Q$2,0)),10)))</f>
        <v/>
      </c>
      <c r="AE51" s="564"/>
      <c r="AF51" s="235"/>
      <c r="AG51" s="865"/>
      <c r="AH51" s="245" t="s">
        <v>78</v>
      </c>
      <c r="AI51" s="246" t="s">
        <v>79</v>
      </c>
      <c r="AJ51" s="247">
        <f t="shared" si="1"/>
        <v>0</v>
      </c>
      <c r="AK51" s="862"/>
    </row>
    <row r="52" spans="1:37" ht="50" customHeight="1">
      <c r="A52" s="234">
        <f t="shared" si="2"/>
        <v>13</v>
      </c>
      <c r="B52" s="890"/>
      <c r="C52" s="891"/>
      <c r="D52" s="891"/>
      <c r="E52" s="891"/>
      <c r="F52" s="891"/>
      <c r="G52" s="891"/>
      <c r="H52" s="891"/>
      <c r="I52" s="891"/>
      <c r="J52" s="891"/>
      <c r="K52" s="892"/>
      <c r="L52" s="845"/>
      <c r="M52" s="846"/>
      <c r="N52" s="846"/>
      <c r="O52" s="846"/>
      <c r="P52" s="847"/>
      <c r="Q52" s="872"/>
      <c r="R52" s="872"/>
      <c r="S52" s="872"/>
      <c r="T52" s="872"/>
      <c r="U52" s="872"/>
      <c r="V52" s="662"/>
      <c r="W52" s="127"/>
      <c r="X52" s="849"/>
      <c r="Y52" s="850"/>
      <c r="Z52" s="543" t="str">
        <f>IFERROR(VLOOKUP(X52, 【参考】数式用!$A$2:$B$46, 2, FALSE), "")</f>
        <v/>
      </c>
      <c r="AA52" s="568"/>
      <c r="AB52" s="569"/>
      <c r="AC52" s="570">
        <f t="shared" si="0"/>
        <v>0</v>
      </c>
      <c r="AD52" s="579" t="str">
        <f>IF(B52="", "", IF(COUNTIF(X52,"*独自*"),"数式を削除して手入力",IFERROR(INDEX(【参考】数式用!$O$3:'【参考】数式用'!$Q$452,MATCH(Q52&amp;V52,【参考】数式用!$N$3:'【参考】数式用'!$N$452,0),MATCH(VLOOKUP(X52,【参考】数式用!$R$2:$S$46,2,FALSE),【参考】数式用!$O$2:$Q$2,0)),10)))</f>
        <v/>
      </c>
      <c r="AE52" s="564"/>
      <c r="AF52" s="235"/>
      <c r="AG52" s="865" t="s">
        <v>80</v>
      </c>
      <c r="AH52" s="245" t="s">
        <v>81</v>
      </c>
      <c r="AI52" s="246" t="s">
        <v>82</v>
      </c>
      <c r="AJ52" s="247">
        <f t="shared" si="1"/>
        <v>0</v>
      </c>
      <c r="AK52" s="862" t="str">
        <f>IF(AND(AJ52=AJ53, AJ53=AJ54, AJ54=AJ55), "一致", "不一致")</f>
        <v>一致</v>
      </c>
    </row>
    <row r="53" spans="1:37" ht="50" customHeight="1">
      <c r="A53" s="234">
        <f t="shared" si="2"/>
        <v>14</v>
      </c>
      <c r="B53" s="890"/>
      <c r="C53" s="891"/>
      <c r="D53" s="891"/>
      <c r="E53" s="891"/>
      <c r="F53" s="891"/>
      <c r="G53" s="891"/>
      <c r="H53" s="891"/>
      <c r="I53" s="891"/>
      <c r="J53" s="891"/>
      <c r="K53" s="892"/>
      <c r="L53" s="845"/>
      <c r="M53" s="846"/>
      <c r="N53" s="846"/>
      <c r="O53" s="846"/>
      <c r="P53" s="847"/>
      <c r="Q53" s="872"/>
      <c r="R53" s="872"/>
      <c r="S53" s="872"/>
      <c r="T53" s="872"/>
      <c r="U53" s="872"/>
      <c r="V53" s="662"/>
      <c r="W53" s="127"/>
      <c r="X53" s="849"/>
      <c r="Y53" s="850"/>
      <c r="Z53" s="543" t="str">
        <f>IFERROR(VLOOKUP(X53, 【参考】数式用!$A$2:$B$46, 2, FALSE), "")</f>
        <v/>
      </c>
      <c r="AA53" s="568"/>
      <c r="AB53" s="569"/>
      <c r="AC53" s="570">
        <f t="shared" si="0"/>
        <v>0</v>
      </c>
      <c r="AD53" s="579" t="str">
        <f>IF(B53="", "", IF(COUNTIF(X53,"*独自*"),"数式を削除して手入力",IFERROR(INDEX(【参考】数式用!$O$3:'【参考】数式用'!$Q$452,MATCH(Q53&amp;V53,【参考】数式用!$N$3:'【参考】数式用'!$N$452,0),MATCH(VLOOKUP(X53,【参考】数式用!$R$2:$S$46,2,FALSE),【参考】数式用!$O$2:$Q$2,0)),10)))</f>
        <v/>
      </c>
      <c r="AE53" s="564"/>
      <c r="AF53" s="235"/>
      <c r="AG53" s="865"/>
      <c r="AH53" s="245" t="s">
        <v>83</v>
      </c>
      <c r="AI53" s="246" t="s">
        <v>84</v>
      </c>
      <c r="AJ53" s="247">
        <f t="shared" si="1"/>
        <v>0</v>
      </c>
      <c r="AK53" s="862"/>
    </row>
    <row r="54" spans="1:37" ht="50" customHeight="1">
      <c r="A54" s="234">
        <f t="shared" si="2"/>
        <v>15</v>
      </c>
      <c r="B54" s="890"/>
      <c r="C54" s="891"/>
      <c r="D54" s="891"/>
      <c r="E54" s="891"/>
      <c r="F54" s="891"/>
      <c r="G54" s="891"/>
      <c r="H54" s="891"/>
      <c r="I54" s="891"/>
      <c r="J54" s="891"/>
      <c r="K54" s="892"/>
      <c r="L54" s="845"/>
      <c r="M54" s="846"/>
      <c r="N54" s="846"/>
      <c r="O54" s="846"/>
      <c r="P54" s="847"/>
      <c r="Q54" s="872"/>
      <c r="R54" s="872"/>
      <c r="S54" s="872"/>
      <c r="T54" s="872"/>
      <c r="U54" s="872"/>
      <c r="V54" s="662"/>
      <c r="W54" s="127"/>
      <c r="X54" s="849"/>
      <c r="Y54" s="850"/>
      <c r="Z54" s="543" t="str">
        <f>IFERROR(VLOOKUP(X54, 【参考】数式用!$A$2:$B$46, 2, FALSE), "")</f>
        <v/>
      </c>
      <c r="AA54" s="568"/>
      <c r="AB54" s="569"/>
      <c r="AC54" s="570">
        <f t="shared" si="0"/>
        <v>0</v>
      </c>
      <c r="AD54" s="579" t="str">
        <f>IF(B54="", "", IF(COUNTIF(X54,"*独自*"),"数式を削除して手入力",IFERROR(INDEX(【参考】数式用!$O$3:'【参考】数式用'!$Q$452,MATCH(Q54&amp;V54,【参考】数式用!$N$3:'【参考】数式用'!$N$452,0),MATCH(VLOOKUP(X54,【参考】数式用!$R$2:$S$46,2,FALSE),【参考】数式用!$O$2:$Q$2,0)),10)))</f>
        <v/>
      </c>
      <c r="AE54" s="564"/>
      <c r="AF54" s="235"/>
      <c r="AG54" s="865"/>
      <c r="AH54" s="245" t="s">
        <v>85</v>
      </c>
      <c r="AI54" s="246" t="s">
        <v>86</v>
      </c>
      <c r="AJ54" s="247">
        <f t="shared" si="1"/>
        <v>0</v>
      </c>
      <c r="AK54" s="862"/>
    </row>
    <row r="55" spans="1:37" ht="50" customHeight="1">
      <c r="A55" s="234">
        <f t="shared" si="2"/>
        <v>16</v>
      </c>
      <c r="B55" s="890"/>
      <c r="C55" s="891"/>
      <c r="D55" s="891"/>
      <c r="E55" s="891"/>
      <c r="F55" s="891"/>
      <c r="G55" s="891"/>
      <c r="H55" s="891"/>
      <c r="I55" s="891"/>
      <c r="J55" s="891"/>
      <c r="K55" s="892"/>
      <c r="L55" s="845"/>
      <c r="M55" s="846"/>
      <c r="N55" s="846"/>
      <c r="O55" s="846"/>
      <c r="P55" s="847"/>
      <c r="Q55" s="872"/>
      <c r="R55" s="872"/>
      <c r="S55" s="872"/>
      <c r="T55" s="872"/>
      <c r="U55" s="872"/>
      <c r="V55" s="662"/>
      <c r="W55" s="127"/>
      <c r="X55" s="849"/>
      <c r="Y55" s="850"/>
      <c r="Z55" s="543" t="str">
        <f>IFERROR(VLOOKUP(X55, 【参考】数式用!$A$2:$B$46, 2, FALSE), "")</f>
        <v/>
      </c>
      <c r="AA55" s="568"/>
      <c r="AB55" s="569"/>
      <c r="AC55" s="570">
        <f t="shared" si="0"/>
        <v>0</v>
      </c>
      <c r="AD55" s="579" t="str">
        <f>IF(B55="", "", IF(COUNTIF(X55,"*独自*"),"数式を削除して手入力",IFERROR(INDEX(【参考】数式用!$O$3:'【参考】数式用'!$Q$452,MATCH(Q55&amp;V55,【参考】数式用!$N$3:'【参考】数式用'!$N$452,0),MATCH(VLOOKUP(X55,【参考】数式用!$R$2:$S$46,2,FALSE),【参考】数式用!$O$2:$Q$2,0)),10)))</f>
        <v/>
      </c>
      <c r="AE55" s="564"/>
      <c r="AF55" s="235"/>
      <c r="AG55" s="865"/>
      <c r="AH55" s="245" t="s">
        <v>87</v>
      </c>
      <c r="AI55" s="246" t="s">
        <v>88</v>
      </c>
      <c r="AJ55" s="247">
        <f t="shared" si="1"/>
        <v>0</v>
      </c>
      <c r="AK55" s="862"/>
    </row>
    <row r="56" spans="1:37" ht="50" customHeight="1">
      <c r="A56" s="234">
        <f t="shared" si="2"/>
        <v>17</v>
      </c>
      <c r="B56" s="890"/>
      <c r="C56" s="891"/>
      <c r="D56" s="891"/>
      <c r="E56" s="891"/>
      <c r="F56" s="891"/>
      <c r="G56" s="891"/>
      <c r="H56" s="891"/>
      <c r="I56" s="891"/>
      <c r="J56" s="891"/>
      <c r="K56" s="892"/>
      <c r="L56" s="845"/>
      <c r="M56" s="846"/>
      <c r="N56" s="846"/>
      <c r="O56" s="846"/>
      <c r="P56" s="847"/>
      <c r="Q56" s="872"/>
      <c r="R56" s="872"/>
      <c r="S56" s="872"/>
      <c r="T56" s="872"/>
      <c r="U56" s="872"/>
      <c r="V56" s="662"/>
      <c r="W56" s="127"/>
      <c r="X56" s="849"/>
      <c r="Y56" s="850"/>
      <c r="Z56" s="543" t="str">
        <f>IFERROR(VLOOKUP(X56, 【参考】数式用!$A$2:$B$46, 2, FALSE), "")</f>
        <v/>
      </c>
      <c r="AA56" s="568"/>
      <c r="AB56" s="569"/>
      <c r="AC56" s="570">
        <f t="shared" si="0"/>
        <v>0</v>
      </c>
      <c r="AD56" s="579" t="str">
        <f>IF(B56="", "", IF(COUNTIF(X56,"*独自*"),"数式を削除して手入力",IFERROR(INDEX(【参考】数式用!$O$3:'【参考】数式用'!$Q$452,MATCH(Q56&amp;V56,【参考】数式用!$N$3:'【参考】数式用'!$N$452,0),MATCH(VLOOKUP(X56,【参考】数式用!$R$2:$S$46,2,FALSE),【参考】数式用!$O$2:$Q$2,0)),10)))</f>
        <v/>
      </c>
      <c r="AE56" s="564"/>
      <c r="AF56" s="235"/>
      <c r="AG56" s="865" t="s">
        <v>89</v>
      </c>
      <c r="AH56" s="245" t="s">
        <v>90</v>
      </c>
      <c r="AI56" s="246" t="s">
        <v>91</v>
      </c>
      <c r="AJ56" s="247">
        <f t="shared" si="1"/>
        <v>0</v>
      </c>
      <c r="AK56" s="862" t="str">
        <f>IF(AJ56=AJ57, "一致", "不一致")</f>
        <v>一致</v>
      </c>
    </row>
    <row r="57" spans="1:37" ht="50" customHeight="1">
      <c r="A57" s="234">
        <f t="shared" si="2"/>
        <v>18</v>
      </c>
      <c r="B57" s="890"/>
      <c r="C57" s="891"/>
      <c r="D57" s="891"/>
      <c r="E57" s="891"/>
      <c r="F57" s="891"/>
      <c r="G57" s="891"/>
      <c r="H57" s="891"/>
      <c r="I57" s="891"/>
      <c r="J57" s="891"/>
      <c r="K57" s="892"/>
      <c r="L57" s="845"/>
      <c r="M57" s="846"/>
      <c r="N57" s="846"/>
      <c r="O57" s="846"/>
      <c r="P57" s="847"/>
      <c r="Q57" s="872"/>
      <c r="R57" s="872"/>
      <c r="S57" s="872"/>
      <c r="T57" s="872"/>
      <c r="U57" s="872"/>
      <c r="V57" s="662"/>
      <c r="W57" s="127"/>
      <c r="X57" s="849"/>
      <c r="Y57" s="850"/>
      <c r="Z57" s="543" t="str">
        <f>IFERROR(VLOOKUP(X57, 【参考】数式用!$A$2:$B$46, 2, FALSE), "")</f>
        <v/>
      </c>
      <c r="AA57" s="568"/>
      <c r="AB57" s="569"/>
      <c r="AC57" s="570">
        <f t="shared" si="0"/>
        <v>0</v>
      </c>
      <c r="AD57" s="579" t="str">
        <f>IF(B57="", "", IF(COUNTIF(X57,"*独自*"),"数式を削除して手入力",IFERROR(INDEX(【参考】数式用!$O$3:'【参考】数式用'!$Q$452,MATCH(Q57&amp;V57,【参考】数式用!$N$3:'【参考】数式用'!$N$452,0),MATCH(VLOOKUP(X57,【参考】数式用!$R$2:$S$46,2,FALSE),【参考】数式用!$O$2:$Q$2,0)),10)))</f>
        <v/>
      </c>
      <c r="AE57" s="564"/>
      <c r="AF57" s="235"/>
      <c r="AG57" s="865"/>
      <c r="AH57" s="245" t="s">
        <v>92</v>
      </c>
      <c r="AI57" s="246" t="s">
        <v>93</v>
      </c>
      <c r="AJ57" s="247">
        <f t="shared" si="1"/>
        <v>0</v>
      </c>
      <c r="AK57" s="862"/>
    </row>
    <row r="58" spans="1:37" ht="50" customHeight="1">
      <c r="A58" s="234">
        <f t="shared" si="2"/>
        <v>19</v>
      </c>
      <c r="B58" s="890"/>
      <c r="C58" s="891"/>
      <c r="D58" s="891"/>
      <c r="E58" s="891"/>
      <c r="F58" s="891"/>
      <c r="G58" s="891"/>
      <c r="H58" s="891"/>
      <c r="I58" s="891"/>
      <c r="J58" s="891"/>
      <c r="K58" s="892"/>
      <c r="L58" s="845"/>
      <c r="M58" s="846"/>
      <c r="N58" s="846"/>
      <c r="O58" s="846"/>
      <c r="P58" s="847"/>
      <c r="Q58" s="872"/>
      <c r="R58" s="872"/>
      <c r="S58" s="872"/>
      <c r="T58" s="872"/>
      <c r="U58" s="872"/>
      <c r="V58" s="662"/>
      <c r="W58" s="127"/>
      <c r="X58" s="849"/>
      <c r="Y58" s="850"/>
      <c r="Z58" s="543" t="str">
        <f>IFERROR(VLOOKUP(X58, 【参考】数式用!$A$2:$B$46, 2, FALSE), "")</f>
        <v/>
      </c>
      <c r="AA58" s="568"/>
      <c r="AB58" s="569"/>
      <c r="AC58" s="570">
        <f t="shared" si="0"/>
        <v>0</v>
      </c>
      <c r="AD58" s="579" t="str">
        <f>IF(B58="", "", IF(COUNTIF(X58,"*独自*"),"数式を削除して手入力",IFERROR(INDEX(【参考】数式用!$O$3:'【参考】数式用'!$Q$452,MATCH(Q58&amp;V58,【参考】数式用!$N$3:'【参考】数式用'!$N$452,0),MATCH(VLOOKUP(X58,【参考】数式用!$R$2:$S$46,2,FALSE),【参考】数式用!$O$2:$Q$2,0)),10)))</f>
        <v/>
      </c>
      <c r="AE58" s="564"/>
      <c r="AF58" s="235"/>
      <c r="AG58" s="865" t="s">
        <v>94</v>
      </c>
      <c r="AH58" s="245" t="s">
        <v>95</v>
      </c>
      <c r="AI58" s="246" t="s">
        <v>96</v>
      </c>
      <c r="AJ58" s="247">
        <f t="shared" si="1"/>
        <v>0</v>
      </c>
      <c r="AK58" s="862" t="str">
        <f>IF(AND(AJ58=AJ59, AJ59=AJ60, AJ60=AJ61), "一致", "不一致")</f>
        <v>一致</v>
      </c>
    </row>
    <row r="59" spans="1:37" ht="50" customHeight="1">
      <c r="A59" s="234">
        <f t="shared" si="2"/>
        <v>20</v>
      </c>
      <c r="B59" s="890"/>
      <c r="C59" s="891"/>
      <c r="D59" s="891"/>
      <c r="E59" s="891"/>
      <c r="F59" s="891"/>
      <c r="G59" s="891"/>
      <c r="H59" s="891"/>
      <c r="I59" s="891"/>
      <c r="J59" s="891"/>
      <c r="K59" s="892"/>
      <c r="L59" s="845"/>
      <c r="M59" s="846"/>
      <c r="N59" s="846"/>
      <c r="O59" s="846"/>
      <c r="P59" s="847"/>
      <c r="Q59" s="872"/>
      <c r="R59" s="872"/>
      <c r="S59" s="872"/>
      <c r="T59" s="872"/>
      <c r="U59" s="872"/>
      <c r="V59" s="662"/>
      <c r="W59" s="127"/>
      <c r="X59" s="849"/>
      <c r="Y59" s="850"/>
      <c r="Z59" s="543" t="str">
        <f>IFERROR(VLOOKUP(X59, 【参考】数式用!$A$2:$B$46, 2, FALSE), "")</f>
        <v/>
      </c>
      <c r="AA59" s="568"/>
      <c r="AB59" s="569"/>
      <c r="AC59" s="570">
        <f t="shared" si="0"/>
        <v>0</v>
      </c>
      <c r="AD59" s="579" t="str">
        <f>IF(B59="", "", IF(COUNTIF(X59,"*独自*"),"数式を削除して手入力",IFERROR(INDEX(【参考】数式用!$O$3:'【参考】数式用'!$Q$452,MATCH(Q59&amp;V59,【参考】数式用!$N$3:'【参考】数式用'!$N$452,0),MATCH(VLOOKUP(X59,【参考】数式用!$R$2:$S$46,2,FALSE),【参考】数式用!$O$2:$Q$2,0)),10)))</f>
        <v/>
      </c>
      <c r="AE59" s="564"/>
      <c r="AF59" s="235"/>
      <c r="AG59" s="865"/>
      <c r="AH59" s="245" t="s">
        <v>97</v>
      </c>
      <c r="AI59" s="246" t="s">
        <v>98</v>
      </c>
      <c r="AJ59" s="247">
        <f t="shared" si="1"/>
        <v>0</v>
      </c>
      <c r="AK59" s="862"/>
    </row>
    <row r="60" spans="1:37" ht="50" customHeight="1">
      <c r="A60" s="234">
        <f t="shared" si="2"/>
        <v>21</v>
      </c>
      <c r="B60" s="890"/>
      <c r="C60" s="891"/>
      <c r="D60" s="891"/>
      <c r="E60" s="891"/>
      <c r="F60" s="891"/>
      <c r="G60" s="891"/>
      <c r="H60" s="891"/>
      <c r="I60" s="891"/>
      <c r="J60" s="891"/>
      <c r="K60" s="892"/>
      <c r="L60" s="845"/>
      <c r="M60" s="846"/>
      <c r="N60" s="846"/>
      <c r="O60" s="846"/>
      <c r="P60" s="847"/>
      <c r="Q60" s="872"/>
      <c r="R60" s="872"/>
      <c r="S60" s="872"/>
      <c r="T60" s="872"/>
      <c r="U60" s="872"/>
      <c r="V60" s="662"/>
      <c r="W60" s="127"/>
      <c r="X60" s="849"/>
      <c r="Y60" s="850"/>
      <c r="Z60" s="543" t="str">
        <f>IFERROR(VLOOKUP(X60, 【参考】数式用!$A$2:$B$46, 2, FALSE), "")</f>
        <v/>
      </c>
      <c r="AA60" s="568"/>
      <c r="AB60" s="569"/>
      <c r="AC60" s="570">
        <f t="shared" si="0"/>
        <v>0</v>
      </c>
      <c r="AD60" s="579" t="str">
        <f>IF(B60="", "", IF(COUNTIF(X60,"*独自*"),"数式を削除して手入力",IFERROR(INDEX(【参考】数式用!$O$3:'【参考】数式用'!$Q$452,MATCH(Q60&amp;V60,【参考】数式用!$N$3:'【参考】数式用'!$N$452,0),MATCH(VLOOKUP(X60,【参考】数式用!$R$2:$S$46,2,FALSE),【参考】数式用!$O$2:$Q$2,0)),10)))</f>
        <v/>
      </c>
      <c r="AE60" s="564"/>
      <c r="AF60" s="235"/>
      <c r="AG60" s="865"/>
      <c r="AH60" s="245" t="s">
        <v>99</v>
      </c>
      <c r="AI60" s="246" t="s">
        <v>100</v>
      </c>
      <c r="AJ60" s="247">
        <f t="shared" si="1"/>
        <v>0</v>
      </c>
      <c r="AK60" s="862"/>
    </row>
    <row r="61" spans="1:37" ht="50" customHeight="1">
      <c r="A61" s="234">
        <f t="shared" si="2"/>
        <v>22</v>
      </c>
      <c r="B61" s="890"/>
      <c r="C61" s="891"/>
      <c r="D61" s="891"/>
      <c r="E61" s="891"/>
      <c r="F61" s="891"/>
      <c r="G61" s="891"/>
      <c r="H61" s="891"/>
      <c r="I61" s="891"/>
      <c r="J61" s="891"/>
      <c r="K61" s="892"/>
      <c r="L61" s="845"/>
      <c r="M61" s="846"/>
      <c r="N61" s="846"/>
      <c r="O61" s="846"/>
      <c r="P61" s="847"/>
      <c r="Q61" s="872"/>
      <c r="R61" s="872"/>
      <c r="S61" s="872"/>
      <c r="T61" s="872"/>
      <c r="U61" s="872"/>
      <c r="V61" s="662"/>
      <c r="W61" s="127"/>
      <c r="X61" s="849"/>
      <c r="Y61" s="850"/>
      <c r="Z61" s="543" t="str">
        <f>IFERROR(VLOOKUP(X61, 【参考】数式用!$A$2:$B$46, 2, FALSE), "")</f>
        <v/>
      </c>
      <c r="AA61" s="568"/>
      <c r="AB61" s="569"/>
      <c r="AC61" s="570">
        <f t="shared" si="0"/>
        <v>0</v>
      </c>
      <c r="AD61" s="579" t="str">
        <f>IF(B61="", "", IF(COUNTIF(X61,"*独自*"),"数式を削除して手入力",IFERROR(INDEX(【参考】数式用!$O$3:'【参考】数式用'!$Q$452,MATCH(Q61&amp;V61,【参考】数式用!$N$3:'【参考】数式用'!$N$452,0),MATCH(VLOOKUP(X61,【参考】数式用!$R$2:$S$46,2,FALSE),【参考】数式用!$O$2:$Q$2,0)),10)))</f>
        <v/>
      </c>
      <c r="AE61" s="564"/>
      <c r="AF61" s="235"/>
      <c r="AG61" s="865"/>
      <c r="AH61" s="245" t="s">
        <v>101</v>
      </c>
      <c r="AI61" s="246" t="s">
        <v>102</v>
      </c>
      <c r="AJ61" s="247">
        <f t="shared" si="1"/>
        <v>0</v>
      </c>
      <c r="AK61" s="862"/>
    </row>
    <row r="62" spans="1:37" ht="50" customHeight="1">
      <c r="A62" s="234">
        <f t="shared" si="2"/>
        <v>23</v>
      </c>
      <c r="B62" s="890"/>
      <c r="C62" s="891"/>
      <c r="D62" s="891"/>
      <c r="E62" s="891"/>
      <c r="F62" s="891"/>
      <c r="G62" s="891"/>
      <c r="H62" s="891"/>
      <c r="I62" s="891"/>
      <c r="J62" s="891"/>
      <c r="K62" s="892"/>
      <c r="L62" s="845"/>
      <c r="M62" s="846"/>
      <c r="N62" s="846"/>
      <c r="O62" s="846"/>
      <c r="P62" s="847"/>
      <c r="Q62" s="872"/>
      <c r="R62" s="872"/>
      <c r="S62" s="872"/>
      <c r="T62" s="872"/>
      <c r="U62" s="872"/>
      <c r="V62" s="662"/>
      <c r="W62" s="127"/>
      <c r="X62" s="849"/>
      <c r="Y62" s="850"/>
      <c r="Z62" s="543" t="str">
        <f>IFERROR(VLOOKUP(X62, 【参考】数式用!$A$2:$B$46, 2, FALSE), "")</f>
        <v/>
      </c>
      <c r="AA62" s="568"/>
      <c r="AB62" s="569"/>
      <c r="AC62" s="570">
        <f t="shared" si="0"/>
        <v>0</v>
      </c>
      <c r="AD62" s="579" t="str">
        <f>IF(B62="", "", IF(COUNTIF(X62,"*独自*"),"数式を削除して手入力",IFERROR(INDEX(【参考】数式用!$O$3:'【参考】数式用'!$Q$452,MATCH(Q62&amp;V62,【参考】数式用!$N$3:'【参考】数式用'!$N$452,0),MATCH(VLOOKUP(X62,【参考】数式用!$R$2:$S$46,2,FALSE),【参考】数式用!$O$2:$Q$2,0)),10)))</f>
        <v/>
      </c>
      <c r="AE62" s="564"/>
      <c r="AF62" s="235"/>
      <c r="AG62" s="865" t="s">
        <v>103</v>
      </c>
      <c r="AH62" s="245" t="s">
        <v>104</v>
      </c>
      <c r="AI62" s="246" t="s">
        <v>105</v>
      </c>
      <c r="AJ62" s="247">
        <f t="shared" si="1"/>
        <v>0</v>
      </c>
      <c r="AK62" s="862" t="str">
        <f>IF(AJ62=AJ63, "一致", "不一致")</f>
        <v>一致</v>
      </c>
    </row>
    <row r="63" spans="1:37" ht="50" customHeight="1">
      <c r="A63" s="234">
        <f t="shared" si="2"/>
        <v>24</v>
      </c>
      <c r="B63" s="890"/>
      <c r="C63" s="891"/>
      <c r="D63" s="891"/>
      <c r="E63" s="891"/>
      <c r="F63" s="891"/>
      <c r="G63" s="891"/>
      <c r="H63" s="891"/>
      <c r="I63" s="891"/>
      <c r="J63" s="891"/>
      <c r="K63" s="892"/>
      <c r="L63" s="845"/>
      <c r="M63" s="846"/>
      <c r="N63" s="846"/>
      <c r="O63" s="846"/>
      <c r="P63" s="847"/>
      <c r="Q63" s="872"/>
      <c r="R63" s="872"/>
      <c r="S63" s="872"/>
      <c r="T63" s="872"/>
      <c r="U63" s="872"/>
      <c r="V63" s="662"/>
      <c r="W63" s="127"/>
      <c r="X63" s="849"/>
      <c r="Y63" s="850"/>
      <c r="Z63" s="543" t="str">
        <f>IFERROR(VLOOKUP(X63, 【参考】数式用!$A$2:$B$46, 2, FALSE), "")</f>
        <v/>
      </c>
      <c r="AA63" s="568"/>
      <c r="AB63" s="569"/>
      <c r="AC63" s="570">
        <f t="shared" si="0"/>
        <v>0</v>
      </c>
      <c r="AD63" s="579" t="str">
        <f>IF(B63="", "", IF(COUNTIF(X63,"*独自*"),"数式を削除して手入力",IFERROR(INDEX(【参考】数式用!$O$3:'【参考】数式用'!$Q$452,MATCH(Q63&amp;V63,【参考】数式用!$N$3:'【参考】数式用'!$N$452,0),MATCH(VLOOKUP(X63,【参考】数式用!$R$2:$S$46,2,FALSE),【参考】数式用!$O$2:$Q$2,0)),10)))</f>
        <v/>
      </c>
      <c r="AE63" s="564"/>
      <c r="AF63" s="235"/>
      <c r="AG63" s="865"/>
      <c r="AH63" s="245" t="s">
        <v>106</v>
      </c>
      <c r="AI63" s="246" t="s">
        <v>107</v>
      </c>
      <c r="AJ63" s="247">
        <f t="shared" si="1"/>
        <v>0</v>
      </c>
      <c r="AK63" s="862"/>
    </row>
    <row r="64" spans="1:37" ht="50" customHeight="1">
      <c r="A64" s="234">
        <f t="shared" si="2"/>
        <v>25</v>
      </c>
      <c r="B64" s="890"/>
      <c r="C64" s="891"/>
      <c r="D64" s="891"/>
      <c r="E64" s="891"/>
      <c r="F64" s="891"/>
      <c r="G64" s="891"/>
      <c r="H64" s="891"/>
      <c r="I64" s="891"/>
      <c r="J64" s="891"/>
      <c r="K64" s="892"/>
      <c r="L64" s="845"/>
      <c r="M64" s="846"/>
      <c r="N64" s="846"/>
      <c r="O64" s="846"/>
      <c r="P64" s="847"/>
      <c r="Q64" s="872"/>
      <c r="R64" s="872"/>
      <c r="S64" s="872"/>
      <c r="T64" s="872"/>
      <c r="U64" s="872"/>
      <c r="V64" s="662"/>
      <c r="W64" s="127"/>
      <c r="X64" s="849"/>
      <c r="Y64" s="850"/>
      <c r="Z64" s="543" t="str">
        <f>IFERROR(VLOOKUP(X64, 【参考】数式用!$A$2:$B$46, 2, FALSE), "")</f>
        <v/>
      </c>
      <c r="AA64" s="568"/>
      <c r="AB64" s="569"/>
      <c r="AC64" s="570">
        <f t="shared" si="0"/>
        <v>0</v>
      </c>
      <c r="AD64" s="579" t="str">
        <f>IF(B64="", "", IF(COUNTIF(X64,"*独自*"),"数式を削除して手入力",IFERROR(INDEX(【参考】数式用!$O$3:'【参考】数式用'!$Q$452,MATCH(Q64&amp;V64,【参考】数式用!$N$3:'【参考】数式用'!$N$452,0),MATCH(VLOOKUP(X64,【参考】数式用!$R$2:$S$46,2,FALSE),【参考】数式用!$O$2:$Q$2,0)),10)))</f>
        <v/>
      </c>
      <c r="AE64" s="564"/>
      <c r="AF64" s="235"/>
      <c r="AG64" s="861" t="s">
        <v>108</v>
      </c>
      <c r="AH64" s="245" t="s">
        <v>109</v>
      </c>
      <c r="AI64" s="246" t="s">
        <v>110</v>
      </c>
      <c r="AJ64" s="247">
        <f t="shared" si="1"/>
        <v>0</v>
      </c>
      <c r="AK64" s="862" t="str">
        <f>IF(AJ64=AJ65, "一致", "不一致")</f>
        <v>一致</v>
      </c>
    </row>
    <row r="65" spans="1:37" ht="50" customHeight="1">
      <c r="A65" s="234">
        <f t="shared" si="2"/>
        <v>26</v>
      </c>
      <c r="B65" s="890"/>
      <c r="C65" s="891"/>
      <c r="D65" s="891"/>
      <c r="E65" s="891"/>
      <c r="F65" s="891"/>
      <c r="G65" s="891"/>
      <c r="H65" s="891"/>
      <c r="I65" s="891"/>
      <c r="J65" s="891"/>
      <c r="K65" s="892"/>
      <c r="L65" s="845"/>
      <c r="M65" s="846"/>
      <c r="N65" s="846"/>
      <c r="O65" s="846"/>
      <c r="P65" s="847"/>
      <c r="Q65" s="872"/>
      <c r="R65" s="872"/>
      <c r="S65" s="872"/>
      <c r="T65" s="872"/>
      <c r="U65" s="872"/>
      <c r="V65" s="662"/>
      <c r="W65" s="127"/>
      <c r="X65" s="849"/>
      <c r="Y65" s="850"/>
      <c r="Z65" s="543" t="str">
        <f>IFERROR(VLOOKUP(X65, 【参考】数式用!$A$2:$B$46, 2, FALSE), "")</f>
        <v/>
      </c>
      <c r="AA65" s="568"/>
      <c r="AB65" s="569"/>
      <c r="AC65" s="570">
        <f t="shared" si="0"/>
        <v>0</v>
      </c>
      <c r="AD65" s="579" t="str">
        <f>IF(B65="", "", IF(COUNTIF(X65,"*独自*"),"数式を削除して手入力",IFERROR(INDEX(【参考】数式用!$O$3:'【参考】数式用'!$Q$452,MATCH(Q65&amp;V65,【参考】数式用!$N$3:'【参考】数式用'!$N$452,0),MATCH(VLOOKUP(X65,【参考】数式用!$R$2:$S$46,2,FALSE),【参考】数式用!$O$2:$Q$2,0)),10)))</f>
        <v/>
      </c>
      <c r="AE65" s="564"/>
      <c r="AF65" s="235"/>
      <c r="AG65" s="861"/>
      <c r="AH65" s="245" t="s">
        <v>111</v>
      </c>
      <c r="AI65" s="246" t="s">
        <v>112</v>
      </c>
      <c r="AJ65" s="247">
        <f t="shared" si="1"/>
        <v>0</v>
      </c>
      <c r="AK65" s="862"/>
    </row>
    <row r="66" spans="1:37" ht="50" customHeight="1">
      <c r="A66" s="234">
        <f t="shared" si="2"/>
        <v>27</v>
      </c>
      <c r="B66" s="890"/>
      <c r="C66" s="891"/>
      <c r="D66" s="891"/>
      <c r="E66" s="891"/>
      <c r="F66" s="891"/>
      <c r="G66" s="891"/>
      <c r="H66" s="891"/>
      <c r="I66" s="891"/>
      <c r="J66" s="891"/>
      <c r="K66" s="892"/>
      <c r="L66" s="845"/>
      <c r="M66" s="846"/>
      <c r="N66" s="846"/>
      <c r="O66" s="846"/>
      <c r="P66" s="847"/>
      <c r="Q66" s="872"/>
      <c r="R66" s="872"/>
      <c r="S66" s="872"/>
      <c r="T66" s="872"/>
      <c r="U66" s="872"/>
      <c r="V66" s="662"/>
      <c r="W66" s="127"/>
      <c r="X66" s="849"/>
      <c r="Y66" s="850"/>
      <c r="Z66" s="543" t="str">
        <f>IFERROR(VLOOKUP(X66, 【参考】数式用!$A$2:$B$46, 2, FALSE), "")</f>
        <v/>
      </c>
      <c r="AA66" s="568"/>
      <c r="AB66" s="569"/>
      <c r="AC66" s="570">
        <f t="shared" si="0"/>
        <v>0</v>
      </c>
      <c r="AD66" s="579" t="str">
        <f>IF(B66="", "", IF(COUNTIF(X66,"*独自*"),"数式を削除して手入力",IFERROR(INDEX(【参考】数式用!$O$3:'【参考】数式用'!$Q$452,MATCH(Q66&amp;V66,【参考】数式用!$N$3:'【参考】数式用'!$N$452,0),MATCH(VLOOKUP(X66,【参考】数式用!$R$2:$S$46,2,FALSE),【参考】数式用!$O$2:$Q$2,0)),10)))</f>
        <v/>
      </c>
      <c r="AE66" s="564"/>
      <c r="AF66" s="235"/>
      <c r="AG66" s="861" t="s">
        <v>113</v>
      </c>
      <c r="AH66" s="245" t="s">
        <v>114</v>
      </c>
      <c r="AI66" s="246" t="s">
        <v>115</v>
      </c>
      <c r="AJ66" s="247">
        <f t="shared" si="1"/>
        <v>0</v>
      </c>
      <c r="AK66" s="862" t="str">
        <f>IF(AJ66=AJ67, "一致", "不一致")</f>
        <v>一致</v>
      </c>
    </row>
    <row r="67" spans="1:37" ht="50" customHeight="1">
      <c r="A67" s="234">
        <f t="shared" si="2"/>
        <v>28</v>
      </c>
      <c r="B67" s="890"/>
      <c r="C67" s="891"/>
      <c r="D67" s="891"/>
      <c r="E67" s="891"/>
      <c r="F67" s="891"/>
      <c r="G67" s="891"/>
      <c r="H67" s="891"/>
      <c r="I67" s="891"/>
      <c r="J67" s="891"/>
      <c r="K67" s="892"/>
      <c r="L67" s="845"/>
      <c r="M67" s="846"/>
      <c r="N67" s="846"/>
      <c r="O67" s="846"/>
      <c r="P67" s="847"/>
      <c r="Q67" s="872"/>
      <c r="R67" s="872"/>
      <c r="S67" s="872"/>
      <c r="T67" s="872"/>
      <c r="U67" s="872"/>
      <c r="V67" s="662"/>
      <c r="W67" s="127"/>
      <c r="X67" s="849"/>
      <c r="Y67" s="850"/>
      <c r="Z67" s="543" t="str">
        <f>IFERROR(VLOOKUP(X67, 【参考】数式用!$A$2:$B$46, 2, FALSE), "")</f>
        <v/>
      </c>
      <c r="AA67" s="568"/>
      <c r="AB67" s="569"/>
      <c r="AC67" s="570">
        <f t="shared" si="0"/>
        <v>0</v>
      </c>
      <c r="AD67" s="579" t="str">
        <f>IF(B67="", "", IF(COUNTIF(X67,"*独自*"),"数式を削除して手入力",IFERROR(INDEX(【参考】数式用!$O$3:'【参考】数式用'!$Q$452,MATCH(Q67&amp;V67,【参考】数式用!$N$3:'【参考】数式用'!$N$452,0),MATCH(VLOOKUP(X67,【参考】数式用!$R$2:$S$46,2,FALSE),【参考】数式用!$O$2:$Q$2,0)),10)))</f>
        <v/>
      </c>
      <c r="AE67" s="564"/>
      <c r="AF67" s="235"/>
      <c r="AG67" s="861"/>
      <c r="AH67" s="245" t="s">
        <v>116</v>
      </c>
      <c r="AI67" s="246" t="s">
        <v>117</v>
      </c>
      <c r="AJ67" s="247">
        <f t="shared" si="1"/>
        <v>0</v>
      </c>
      <c r="AK67" s="862"/>
    </row>
    <row r="68" spans="1:37" ht="50" customHeight="1">
      <c r="A68" s="234">
        <f t="shared" si="2"/>
        <v>29</v>
      </c>
      <c r="B68" s="890"/>
      <c r="C68" s="891"/>
      <c r="D68" s="891"/>
      <c r="E68" s="891"/>
      <c r="F68" s="891"/>
      <c r="G68" s="891"/>
      <c r="H68" s="891"/>
      <c r="I68" s="891"/>
      <c r="J68" s="891"/>
      <c r="K68" s="892"/>
      <c r="L68" s="845"/>
      <c r="M68" s="846"/>
      <c r="N68" s="846"/>
      <c r="O68" s="846"/>
      <c r="P68" s="847"/>
      <c r="Q68" s="872"/>
      <c r="R68" s="872"/>
      <c r="S68" s="872"/>
      <c r="T68" s="872"/>
      <c r="U68" s="872"/>
      <c r="V68" s="662"/>
      <c r="W68" s="127"/>
      <c r="X68" s="849"/>
      <c r="Y68" s="850"/>
      <c r="Z68" s="543" t="str">
        <f>IFERROR(VLOOKUP(X68, 【参考】数式用!$A$2:$B$46, 2, FALSE), "")</f>
        <v/>
      </c>
      <c r="AA68" s="568"/>
      <c r="AB68" s="569"/>
      <c r="AC68" s="570">
        <f t="shared" si="0"/>
        <v>0</v>
      </c>
      <c r="AD68" s="579" t="str">
        <f>IF(B68="", "", IF(COUNTIF(X68,"*独自*"),"数式を削除して手入力",IFERROR(INDEX(【参考】数式用!$O$3:'【参考】数式用'!$Q$452,MATCH(Q68&amp;V68,【参考】数式用!$N$3:'【参考】数式用'!$N$452,0),MATCH(VLOOKUP(X68,【参考】数式用!$R$2:$S$46,2,FALSE),【参考】数式用!$O$2:$Q$2,0)),10)))</f>
        <v/>
      </c>
      <c r="AE68" s="564"/>
      <c r="AF68" s="235"/>
      <c r="AG68" s="861" t="s">
        <v>118</v>
      </c>
      <c r="AH68" s="245" t="s">
        <v>119</v>
      </c>
      <c r="AI68" s="246" t="s">
        <v>120</v>
      </c>
      <c r="AJ68" s="247">
        <f t="shared" si="1"/>
        <v>0</v>
      </c>
      <c r="AK68" s="862" t="str">
        <f>IF(AJ68=AJ69, "一致", "不一致")</f>
        <v>一致</v>
      </c>
    </row>
    <row r="69" spans="1:37" ht="50" customHeight="1">
      <c r="A69" s="234">
        <f t="shared" si="2"/>
        <v>30</v>
      </c>
      <c r="B69" s="890"/>
      <c r="C69" s="891"/>
      <c r="D69" s="891"/>
      <c r="E69" s="891"/>
      <c r="F69" s="891"/>
      <c r="G69" s="891"/>
      <c r="H69" s="891"/>
      <c r="I69" s="891"/>
      <c r="J69" s="891"/>
      <c r="K69" s="892"/>
      <c r="L69" s="845"/>
      <c r="M69" s="846"/>
      <c r="N69" s="846"/>
      <c r="O69" s="846"/>
      <c r="P69" s="847"/>
      <c r="Q69" s="872"/>
      <c r="R69" s="872"/>
      <c r="S69" s="872"/>
      <c r="T69" s="872"/>
      <c r="U69" s="872"/>
      <c r="V69" s="662"/>
      <c r="W69" s="127"/>
      <c r="X69" s="849"/>
      <c r="Y69" s="850"/>
      <c r="Z69" s="543" t="str">
        <f>IFERROR(VLOOKUP(X69, 【参考】数式用!$A$2:$B$46, 2, FALSE), "")</f>
        <v/>
      </c>
      <c r="AA69" s="568"/>
      <c r="AB69" s="569"/>
      <c r="AC69" s="570">
        <f t="shared" si="0"/>
        <v>0</v>
      </c>
      <c r="AD69" s="579" t="str">
        <f>IF(B69="", "", IF(COUNTIF(X69,"*独自*"),"数式を削除して手入力",IFERROR(INDEX(【参考】数式用!$O$3:'【参考】数式用'!$Q$452,MATCH(Q69&amp;V69,【参考】数式用!$N$3:'【参考】数式用'!$N$452,0),MATCH(VLOOKUP(X69,【参考】数式用!$R$2:$S$46,2,FALSE),【参考】数式用!$O$2:$Q$2,0)),10)))</f>
        <v/>
      </c>
      <c r="AE69" s="564"/>
      <c r="AF69" s="235"/>
      <c r="AG69" s="861"/>
      <c r="AH69" s="245" t="s">
        <v>121</v>
      </c>
      <c r="AI69" s="246" t="s">
        <v>122</v>
      </c>
      <c r="AJ69" s="247">
        <f t="shared" si="1"/>
        <v>0</v>
      </c>
      <c r="AK69" s="862"/>
    </row>
    <row r="70" spans="1:37" ht="50" customHeight="1">
      <c r="A70" s="234">
        <f t="shared" si="2"/>
        <v>31</v>
      </c>
      <c r="B70" s="890"/>
      <c r="C70" s="891"/>
      <c r="D70" s="891"/>
      <c r="E70" s="891"/>
      <c r="F70" s="891"/>
      <c r="G70" s="891"/>
      <c r="H70" s="891"/>
      <c r="I70" s="891"/>
      <c r="J70" s="891"/>
      <c r="K70" s="892"/>
      <c r="L70" s="845"/>
      <c r="M70" s="846"/>
      <c r="N70" s="846"/>
      <c r="O70" s="846"/>
      <c r="P70" s="847"/>
      <c r="Q70" s="872"/>
      <c r="R70" s="872"/>
      <c r="S70" s="872"/>
      <c r="T70" s="872"/>
      <c r="U70" s="872"/>
      <c r="V70" s="662"/>
      <c r="W70" s="127"/>
      <c r="X70" s="849"/>
      <c r="Y70" s="850"/>
      <c r="Z70" s="543" t="str">
        <f>IFERROR(VLOOKUP(X70, 【参考】数式用!$A$2:$B$46, 2, FALSE), "")</f>
        <v/>
      </c>
      <c r="AA70" s="568"/>
      <c r="AB70" s="569"/>
      <c r="AC70" s="570">
        <f t="shared" si="0"/>
        <v>0</v>
      </c>
      <c r="AD70" s="579" t="str">
        <f>IF(B70="", "", IF(COUNTIF(X70,"*独自*"),"数式を削除して手入力",IFERROR(INDEX(【参考】数式用!$O$3:'【参考】数式用'!$Q$452,MATCH(Q70&amp;V70,【参考】数式用!$N$3:'【参考】数式用'!$N$452,0),MATCH(VLOOKUP(X70,【参考】数式用!$R$2:$S$46,2,FALSE),【参考】数式用!$O$2:$Q$2,0)),10)))</f>
        <v/>
      </c>
      <c r="AE70" s="564"/>
      <c r="AF70" s="235"/>
      <c r="AG70" s="861" t="s">
        <v>123</v>
      </c>
      <c r="AH70" s="245" t="s">
        <v>124</v>
      </c>
      <c r="AI70" s="246" t="s">
        <v>125</v>
      </c>
      <c r="AJ70" s="247">
        <f t="shared" si="1"/>
        <v>0</v>
      </c>
      <c r="AK70" s="862" t="str">
        <f>IF(AJ70=AJ71, "一致", "不一致")</f>
        <v>一致</v>
      </c>
    </row>
    <row r="71" spans="1:37" ht="50" customHeight="1">
      <c r="A71" s="234">
        <f t="shared" si="2"/>
        <v>32</v>
      </c>
      <c r="B71" s="890"/>
      <c r="C71" s="891"/>
      <c r="D71" s="891"/>
      <c r="E71" s="891"/>
      <c r="F71" s="891"/>
      <c r="G71" s="891"/>
      <c r="H71" s="891"/>
      <c r="I71" s="891"/>
      <c r="J71" s="891"/>
      <c r="K71" s="892"/>
      <c r="L71" s="845"/>
      <c r="M71" s="846"/>
      <c r="N71" s="846"/>
      <c r="O71" s="846"/>
      <c r="P71" s="847"/>
      <c r="Q71" s="872"/>
      <c r="R71" s="872"/>
      <c r="S71" s="872"/>
      <c r="T71" s="872"/>
      <c r="U71" s="872"/>
      <c r="V71" s="662"/>
      <c r="W71" s="127"/>
      <c r="X71" s="849"/>
      <c r="Y71" s="850"/>
      <c r="Z71" s="543" t="str">
        <f>IFERROR(VLOOKUP(X71, 【参考】数式用!$A$2:$B$46, 2, FALSE), "")</f>
        <v/>
      </c>
      <c r="AA71" s="568"/>
      <c r="AB71" s="569"/>
      <c r="AC71" s="570">
        <f t="shared" si="0"/>
        <v>0</v>
      </c>
      <c r="AD71" s="579" t="str">
        <f>IF(B71="", "", IF(COUNTIF(X71,"*独自*"),"数式を削除して手入力",IFERROR(INDEX(【参考】数式用!$O$3:'【参考】数式用'!$Q$452,MATCH(Q71&amp;V71,【参考】数式用!$N$3:'【参考】数式用'!$N$452,0),MATCH(VLOOKUP(X71,【参考】数式用!$R$2:$S$46,2,FALSE),【参考】数式用!$O$2:$Q$2,0)),10)))</f>
        <v/>
      </c>
      <c r="AE71" s="564"/>
      <c r="AF71" s="235"/>
      <c r="AG71" s="861"/>
      <c r="AH71" s="245" t="s">
        <v>126</v>
      </c>
      <c r="AI71" s="246" t="s">
        <v>127</v>
      </c>
      <c r="AJ71" s="247">
        <f t="shared" si="1"/>
        <v>0</v>
      </c>
      <c r="AK71" s="862"/>
    </row>
    <row r="72" spans="1:37" ht="50" customHeight="1">
      <c r="A72" s="234">
        <f t="shared" si="2"/>
        <v>33</v>
      </c>
      <c r="B72" s="890"/>
      <c r="C72" s="891"/>
      <c r="D72" s="891"/>
      <c r="E72" s="891"/>
      <c r="F72" s="891"/>
      <c r="G72" s="891"/>
      <c r="H72" s="891"/>
      <c r="I72" s="891"/>
      <c r="J72" s="891"/>
      <c r="K72" s="892"/>
      <c r="L72" s="845"/>
      <c r="M72" s="846"/>
      <c r="N72" s="846"/>
      <c r="O72" s="846"/>
      <c r="P72" s="847"/>
      <c r="Q72" s="872"/>
      <c r="R72" s="872"/>
      <c r="S72" s="872"/>
      <c r="T72" s="872"/>
      <c r="U72" s="872"/>
      <c r="V72" s="662"/>
      <c r="W72" s="127"/>
      <c r="X72" s="849"/>
      <c r="Y72" s="850"/>
      <c r="Z72" s="543" t="str">
        <f>IFERROR(VLOOKUP(X72, 【参考】数式用!$A$2:$B$46, 2, FALSE), "")</f>
        <v/>
      </c>
      <c r="AA72" s="568"/>
      <c r="AB72" s="569"/>
      <c r="AC72" s="570">
        <f t="shared" si="0"/>
        <v>0</v>
      </c>
      <c r="AD72" s="579" t="str">
        <f>IF(B72="", "", IF(COUNTIF(X72,"*独自*"),"数式を削除して手入力",IFERROR(INDEX(【参考】数式用!$O$3:'【参考】数式用'!$Q$452,MATCH(Q72&amp;V72,【参考】数式用!$N$3:'【参考】数式用'!$N$452,0),MATCH(VLOOKUP(X72,【参考】数式用!$R$2:$S$46,2,FALSE),【参考】数式用!$O$2:$Q$2,0)),10)))</f>
        <v/>
      </c>
      <c r="AE72" s="564"/>
      <c r="AF72" s="235"/>
      <c r="AG72" s="861" t="s">
        <v>128</v>
      </c>
      <c r="AH72" s="245" t="s">
        <v>129</v>
      </c>
      <c r="AI72" s="246" t="s">
        <v>130</v>
      </c>
      <c r="AJ72" s="247">
        <f t="shared" si="1"/>
        <v>0</v>
      </c>
      <c r="AK72" s="862" t="str">
        <f>IF(AJ72=AJ73, "一致", "不一致")</f>
        <v>一致</v>
      </c>
    </row>
    <row r="73" spans="1:37" ht="50" customHeight="1" thickBot="1">
      <c r="A73" s="234">
        <f t="shared" si="2"/>
        <v>34</v>
      </c>
      <c r="B73" s="890"/>
      <c r="C73" s="891"/>
      <c r="D73" s="891"/>
      <c r="E73" s="891"/>
      <c r="F73" s="891"/>
      <c r="G73" s="891"/>
      <c r="H73" s="891"/>
      <c r="I73" s="891"/>
      <c r="J73" s="891"/>
      <c r="K73" s="892"/>
      <c r="L73" s="845"/>
      <c r="M73" s="846"/>
      <c r="N73" s="846"/>
      <c r="O73" s="846"/>
      <c r="P73" s="847"/>
      <c r="Q73" s="872"/>
      <c r="R73" s="872"/>
      <c r="S73" s="872"/>
      <c r="T73" s="872"/>
      <c r="U73" s="872"/>
      <c r="V73" s="662"/>
      <c r="W73" s="127"/>
      <c r="X73" s="849"/>
      <c r="Y73" s="850"/>
      <c r="Z73" s="543" t="str">
        <f>IFERROR(VLOOKUP(X73, 【参考】数式用!$A$2:$B$46, 2, FALSE), "")</f>
        <v/>
      </c>
      <c r="AA73" s="568"/>
      <c r="AB73" s="569"/>
      <c r="AC73" s="570">
        <f t="shared" si="0"/>
        <v>0</v>
      </c>
      <c r="AD73" s="579" t="str">
        <f>IF(B73="", "", IF(COUNTIF(X73,"*独自*"),"数式を削除して手入力",IFERROR(INDEX(【参考】数式用!$O$3:'【参考】数式用'!$Q$452,MATCH(Q73&amp;V73,【参考】数式用!$N$3:'【参考】数式用'!$N$452,0),MATCH(VLOOKUP(X73,【参考】数式用!$R$2:$S$46,2,FALSE),【参考】数式用!$O$2:$Q$2,0)),10)))</f>
        <v/>
      </c>
      <c r="AE73" s="564"/>
      <c r="AF73" s="235"/>
      <c r="AG73" s="863"/>
      <c r="AH73" s="248" t="s">
        <v>131</v>
      </c>
      <c r="AI73" s="249" t="s">
        <v>132</v>
      </c>
      <c r="AJ73" s="250">
        <f t="shared" si="1"/>
        <v>0</v>
      </c>
      <c r="AK73" s="864"/>
    </row>
    <row r="74" spans="1:37" ht="50" customHeight="1">
      <c r="A74" s="234">
        <f t="shared" si="2"/>
        <v>35</v>
      </c>
      <c r="B74" s="890"/>
      <c r="C74" s="891"/>
      <c r="D74" s="891"/>
      <c r="E74" s="891"/>
      <c r="F74" s="891"/>
      <c r="G74" s="891"/>
      <c r="H74" s="891"/>
      <c r="I74" s="891"/>
      <c r="J74" s="891"/>
      <c r="K74" s="892"/>
      <c r="L74" s="845"/>
      <c r="M74" s="846"/>
      <c r="N74" s="846"/>
      <c r="O74" s="846"/>
      <c r="P74" s="847"/>
      <c r="Q74" s="872"/>
      <c r="R74" s="872"/>
      <c r="S74" s="872"/>
      <c r="T74" s="872"/>
      <c r="U74" s="872"/>
      <c r="V74" s="662"/>
      <c r="W74" s="127"/>
      <c r="X74" s="849"/>
      <c r="Y74" s="850"/>
      <c r="Z74" s="543" t="str">
        <f>IFERROR(VLOOKUP(X74, 【参考】数式用!$A$2:$B$46, 2, FALSE), "")</f>
        <v/>
      </c>
      <c r="AA74" s="568"/>
      <c r="AB74" s="569"/>
      <c r="AC74" s="570">
        <f t="shared" si="0"/>
        <v>0</v>
      </c>
      <c r="AD74" s="579" t="str">
        <f>IF(B74="", "", IF(COUNTIF(X74,"*独自*"),"数式を削除して手入力",IFERROR(INDEX(【参考】数式用!$O$3:'【参考】数式用'!$Q$452,MATCH(Q74&amp;V74,【参考】数式用!$N$3:'【参考】数式用'!$N$452,0),MATCH(VLOOKUP(X74,【参考】数式用!$R$2:$S$46,2,FALSE),【参考】数式用!$O$2:$Q$2,0)),10)))</f>
        <v/>
      </c>
      <c r="AE74" s="564"/>
      <c r="AF74" s="235"/>
      <c r="AG74" s="251"/>
    </row>
    <row r="75" spans="1:37" ht="50" customHeight="1">
      <c r="A75" s="234">
        <f t="shared" si="2"/>
        <v>36</v>
      </c>
      <c r="B75" s="890"/>
      <c r="C75" s="891"/>
      <c r="D75" s="891"/>
      <c r="E75" s="891"/>
      <c r="F75" s="891"/>
      <c r="G75" s="891"/>
      <c r="H75" s="891"/>
      <c r="I75" s="891"/>
      <c r="J75" s="891"/>
      <c r="K75" s="892"/>
      <c r="L75" s="845"/>
      <c r="M75" s="846"/>
      <c r="N75" s="846"/>
      <c r="O75" s="846"/>
      <c r="P75" s="847"/>
      <c r="Q75" s="872"/>
      <c r="R75" s="872"/>
      <c r="S75" s="872"/>
      <c r="T75" s="872"/>
      <c r="U75" s="872"/>
      <c r="V75" s="662"/>
      <c r="W75" s="127"/>
      <c r="X75" s="849"/>
      <c r="Y75" s="850"/>
      <c r="Z75" s="543" t="str">
        <f>IFERROR(VLOOKUP(X75, 【参考】数式用!$A$2:$B$46, 2, FALSE), "")</f>
        <v/>
      </c>
      <c r="AA75" s="568"/>
      <c r="AB75" s="569"/>
      <c r="AC75" s="570">
        <f t="shared" si="0"/>
        <v>0</v>
      </c>
      <c r="AD75" s="579" t="str">
        <f>IF(B75="", "", IF(COUNTIF(X75,"*独自*"),"数式を削除して手入力",IFERROR(INDEX(【参考】数式用!$O$3:'【参考】数式用'!$Q$452,MATCH(Q75&amp;V75,【参考】数式用!$N$3:'【参考】数式用'!$N$452,0),MATCH(VLOOKUP(X75,【参考】数式用!$R$2:$S$46,2,FALSE),【参考】数式用!$O$2:$Q$2,0)),10)))</f>
        <v/>
      </c>
      <c r="AE75" s="564"/>
      <c r="AF75" s="235"/>
      <c r="AG75" s="251"/>
    </row>
    <row r="76" spans="1:37" ht="50" customHeight="1">
      <c r="A76" s="234">
        <f t="shared" si="2"/>
        <v>37</v>
      </c>
      <c r="B76" s="890"/>
      <c r="C76" s="891"/>
      <c r="D76" s="891"/>
      <c r="E76" s="891"/>
      <c r="F76" s="891"/>
      <c r="G76" s="891"/>
      <c r="H76" s="891"/>
      <c r="I76" s="891"/>
      <c r="J76" s="891"/>
      <c r="K76" s="892"/>
      <c r="L76" s="845"/>
      <c r="M76" s="846"/>
      <c r="N76" s="846"/>
      <c r="O76" s="846"/>
      <c r="P76" s="847"/>
      <c r="Q76" s="872"/>
      <c r="R76" s="872"/>
      <c r="S76" s="872"/>
      <c r="T76" s="872"/>
      <c r="U76" s="872"/>
      <c r="V76" s="662"/>
      <c r="W76" s="127"/>
      <c r="X76" s="849"/>
      <c r="Y76" s="850"/>
      <c r="Z76" s="543" t="str">
        <f>IFERROR(VLOOKUP(X76, 【参考】数式用!$A$2:$B$46, 2, FALSE), "")</f>
        <v/>
      </c>
      <c r="AA76" s="568"/>
      <c r="AB76" s="569"/>
      <c r="AC76" s="570">
        <f t="shared" si="0"/>
        <v>0</v>
      </c>
      <c r="AD76" s="579" t="str">
        <f>IF(B76="", "", IF(COUNTIF(X76,"*独自*"),"数式を削除して手入力",IFERROR(INDEX(【参考】数式用!$O$3:'【参考】数式用'!$Q$452,MATCH(Q76&amp;V76,【参考】数式用!$N$3:'【参考】数式用'!$N$452,0),MATCH(VLOOKUP(X76,【参考】数式用!$R$2:$S$46,2,FALSE),【参考】数式用!$O$2:$Q$2,0)),10)))</f>
        <v/>
      </c>
      <c r="AE76" s="564"/>
      <c r="AF76" s="235"/>
      <c r="AG76" s="251"/>
    </row>
    <row r="77" spans="1:37" ht="50" customHeight="1">
      <c r="A77" s="234">
        <f t="shared" si="2"/>
        <v>38</v>
      </c>
      <c r="B77" s="890"/>
      <c r="C77" s="891"/>
      <c r="D77" s="891"/>
      <c r="E77" s="891"/>
      <c r="F77" s="891"/>
      <c r="G77" s="891"/>
      <c r="H77" s="891"/>
      <c r="I77" s="891"/>
      <c r="J77" s="891"/>
      <c r="K77" s="892"/>
      <c r="L77" s="845"/>
      <c r="M77" s="846"/>
      <c r="N77" s="846"/>
      <c r="O77" s="846"/>
      <c r="P77" s="847"/>
      <c r="Q77" s="872"/>
      <c r="R77" s="872"/>
      <c r="S77" s="872"/>
      <c r="T77" s="872"/>
      <c r="U77" s="872"/>
      <c r="V77" s="662"/>
      <c r="W77" s="127"/>
      <c r="X77" s="849"/>
      <c r="Y77" s="850"/>
      <c r="Z77" s="543" t="str">
        <f>IFERROR(VLOOKUP(X77, 【参考】数式用!$A$2:$B$46, 2, FALSE), "")</f>
        <v/>
      </c>
      <c r="AA77" s="568"/>
      <c r="AB77" s="569"/>
      <c r="AC77" s="570">
        <f t="shared" si="0"/>
        <v>0</v>
      </c>
      <c r="AD77" s="579" t="str">
        <f>IF(B77="", "", IF(COUNTIF(X77,"*独自*"),"数式を削除して手入力",IFERROR(INDEX(【参考】数式用!$O$3:'【参考】数式用'!$Q$452,MATCH(Q77&amp;V77,【参考】数式用!$N$3:'【参考】数式用'!$N$452,0),MATCH(VLOOKUP(X77,【参考】数式用!$R$2:$S$46,2,FALSE),【参考】数式用!$O$2:$Q$2,0)),10)))</f>
        <v/>
      </c>
      <c r="AE77" s="564"/>
      <c r="AF77" s="235"/>
      <c r="AG77" s="251"/>
    </row>
    <row r="78" spans="1:37" ht="50" customHeight="1">
      <c r="A78" s="234">
        <f t="shared" si="2"/>
        <v>39</v>
      </c>
      <c r="B78" s="890"/>
      <c r="C78" s="891"/>
      <c r="D78" s="891"/>
      <c r="E78" s="891"/>
      <c r="F78" s="891"/>
      <c r="G78" s="891"/>
      <c r="H78" s="891"/>
      <c r="I78" s="891"/>
      <c r="J78" s="891"/>
      <c r="K78" s="892"/>
      <c r="L78" s="845"/>
      <c r="M78" s="846"/>
      <c r="N78" s="846"/>
      <c r="O78" s="846"/>
      <c r="P78" s="847"/>
      <c r="Q78" s="872"/>
      <c r="R78" s="872"/>
      <c r="S78" s="872"/>
      <c r="T78" s="872"/>
      <c r="U78" s="872"/>
      <c r="V78" s="662"/>
      <c r="W78" s="127"/>
      <c r="X78" s="849"/>
      <c r="Y78" s="850"/>
      <c r="Z78" s="543" t="str">
        <f>IFERROR(VLOOKUP(X78, 【参考】数式用!$A$2:$B$46, 2, FALSE), "")</f>
        <v/>
      </c>
      <c r="AA78" s="568"/>
      <c r="AB78" s="569"/>
      <c r="AC78" s="570">
        <f t="shared" si="0"/>
        <v>0</v>
      </c>
      <c r="AD78" s="579" t="str">
        <f>IF(B78="", "", IF(COUNTIF(X78,"*独自*"),"数式を削除して手入力",IFERROR(INDEX(【参考】数式用!$O$3:'【参考】数式用'!$Q$452,MATCH(Q78&amp;V78,【参考】数式用!$N$3:'【参考】数式用'!$N$452,0),MATCH(VLOOKUP(X78,【参考】数式用!$R$2:$S$46,2,FALSE),【参考】数式用!$O$2:$Q$2,0)),10)))</f>
        <v/>
      </c>
      <c r="AE78" s="564"/>
      <c r="AF78" s="235"/>
      <c r="AG78" s="251"/>
    </row>
    <row r="79" spans="1:37" ht="50" customHeight="1">
      <c r="A79" s="234">
        <f t="shared" ref="A79:A105" si="3">A78+1</f>
        <v>40</v>
      </c>
      <c r="B79" s="890"/>
      <c r="C79" s="891"/>
      <c r="D79" s="891"/>
      <c r="E79" s="891"/>
      <c r="F79" s="891"/>
      <c r="G79" s="891"/>
      <c r="H79" s="891"/>
      <c r="I79" s="891"/>
      <c r="J79" s="891"/>
      <c r="K79" s="892"/>
      <c r="L79" s="845"/>
      <c r="M79" s="846"/>
      <c r="N79" s="846"/>
      <c r="O79" s="846"/>
      <c r="P79" s="847"/>
      <c r="Q79" s="848"/>
      <c r="R79" s="848"/>
      <c r="S79" s="848"/>
      <c r="T79" s="848"/>
      <c r="U79" s="848"/>
      <c r="V79" s="127"/>
      <c r="W79" s="127"/>
      <c r="X79" s="849"/>
      <c r="Y79" s="850"/>
      <c r="Z79" s="543" t="str">
        <f>IFERROR(VLOOKUP(X79, 【参考】数式用!$A$2:$B$46, 2, FALSE), "")</f>
        <v/>
      </c>
      <c r="AA79" s="568"/>
      <c r="AB79" s="569"/>
      <c r="AC79" s="570">
        <f t="shared" si="0"/>
        <v>0</v>
      </c>
      <c r="AD79" s="579" t="str">
        <f>IF(B79="", "", IF(COUNTIF(X79,"*独自*"),"数式を削除して手入力",IFERROR(INDEX(【参考】数式用!$O$3:'【参考】数式用'!$Q$452,MATCH(Q79&amp;V79,【参考】数式用!$N$3:'【参考】数式用'!$N$452,0),MATCH(VLOOKUP(X79,【参考】数式用!$R$2:$S$46,2,FALSE),【参考】数式用!$O$2:$Q$2,0)),10)))</f>
        <v/>
      </c>
      <c r="AE79" s="564"/>
      <c r="AF79" s="235"/>
      <c r="AG79" s="251"/>
    </row>
    <row r="80" spans="1:37" ht="50" customHeight="1">
      <c r="A80" s="234">
        <f t="shared" si="3"/>
        <v>41</v>
      </c>
      <c r="B80" s="890"/>
      <c r="C80" s="891"/>
      <c r="D80" s="891"/>
      <c r="E80" s="891"/>
      <c r="F80" s="891"/>
      <c r="G80" s="891"/>
      <c r="H80" s="891"/>
      <c r="I80" s="891"/>
      <c r="J80" s="891"/>
      <c r="K80" s="892"/>
      <c r="L80" s="845"/>
      <c r="M80" s="846"/>
      <c r="N80" s="846"/>
      <c r="O80" s="846"/>
      <c r="P80" s="847"/>
      <c r="Q80" s="848"/>
      <c r="R80" s="848"/>
      <c r="S80" s="848"/>
      <c r="T80" s="848"/>
      <c r="U80" s="848"/>
      <c r="V80" s="127"/>
      <c r="W80" s="127"/>
      <c r="X80" s="849"/>
      <c r="Y80" s="850"/>
      <c r="Z80" s="543" t="str">
        <f>IFERROR(VLOOKUP(X80, 【参考】数式用!$A$2:$B$46, 2, FALSE), "")</f>
        <v/>
      </c>
      <c r="AA80" s="568"/>
      <c r="AB80" s="569"/>
      <c r="AC80" s="570">
        <f t="shared" si="0"/>
        <v>0</v>
      </c>
      <c r="AD80" s="579" t="str">
        <f>IF(B80="", "", IF(COUNTIF(X80,"*独自*"),"数式を削除して手入力",IFERROR(INDEX(【参考】数式用!$O$3:'【参考】数式用'!$Q$452,MATCH(Q80&amp;V80,【参考】数式用!$N$3:'【参考】数式用'!$N$452,0),MATCH(VLOOKUP(X80,【参考】数式用!$R$2:$S$46,2,FALSE),【参考】数式用!$O$2:$Q$2,0)),10)))</f>
        <v/>
      </c>
      <c r="AE80" s="564"/>
      <c r="AF80" s="235"/>
      <c r="AG80" s="251"/>
    </row>
    <row r="81" spans="1:33" ht="50" customHeight="1">
      <c r="A81" s="234">
        <f t="shared" si="3"/>
        <v>42</v>
      </c>
      <c r="B81" s="890"/>
      <c r="C81" s="891"/>
      <c r="D81" s="891"/>
      <c r="E81" s="891"/>
      <c r="F81" s="891"/>
      <c r="G81" s="891"/>
      <c r="H81" s="891"/>
      <c r="I81" s="891"/>
      <c r="J81" s="891"/>
      <c r="K81" s="892"/>
      <c r="L81" s="845"/>
      <c r="M81" s="846"/>
      <c r="N81" s="846"/>
      <c r="O81" s="846"/>
      <c r="P81" s="847"/>
      <c r="Q81" s="848"/>
      <c r="R81" s="848"/>
      <c r="S81" s="848"/>
      <c r="T81" s="848"/>
      <c r="U81" s="848"/>
      <c r="V81" s="127"/>
      <c r="W81" s="127"/>
      <c r="X81" s="849"/>
      <c r="Y81" s="850"/>
      <c r="Z81" s="543" t="str">
        <f>IFERROR(VLOOKUP(X81, 【参考】数式用!$A$2:$B$46, 2, FALSE), "")</f>
        <v/>
      </c>
      <c r="AA81" s="568"/>
      <c r="AB81" s="569"/>
      <c r="AC81" s="570">
        <f t="shared" si="0"/>
        <v>0</v>
      </c>
      <c r="AD81" s="579" t="str">
        <f>IF(B81="", "", IF(COUNTIF(X81,"*独自*"),"数式を削除して手入力",IFERROR(INDEX(【参考】数式用!$O$3:'【参考】数式用'!$Q$452,MATCH(Q81&amp;V81,【参考】数式用!$N$3:'【参考】数式用'!$N$452,0),MATCH(VLOOKUP(X81,【参考】数式用!$R$2:$S$46,2,FALSE),【参考】数式用!$O$2:$Q$2,0)),10)))</f>
        <v/>
      </c>
      <c r="AE81" s="564"/>
      <c r="AF81" s="235"/>
      <c r="AG81" s="251"/>
    </row>
    <row r="82" spans="1:33" ht="50" customHeight="1">
      <c r="A82" s="234">
        <f t="shared" si="3"/>
        <v>43</v>
      </c>
      <c r="B82" s="890"/>
      <c r="C82" s="891"/>
      <c r="D82" s="891"/>
      <c r="E82" s="891"/>
      <c r="F82" s="891"/>
      <c r="G82" s="891"/>
      <c r="H82" s="891"/>
      <c r="I82" s="891"/>
      <c r="J82" s="891"/>
      <c r="K82" s="892"/>
      <c r="L82" s="845"/>
      <c r="M82" s="846"/>
      <c r="N82" s="846"/>
      <c r="O82" s="846"/>
      <c r="P82" s="847"/>
      <c r="Q82" s="848"/>
      <c r="R82" s="848"/>
      <c r="S82" s="848"/>
      <c r="T82" s="848"/>
      <c r="U82" s="848"/>
      <c r="V82" s="127"/>
      <c r="W82" s="127"/>
      <c r="X82" s="849"/>
      <c r="Y82" s="850"/>
      <c r="Z82" s="543" t="str">
        <f>IFERROR(VLOOKUP(X82, 【参考】数式用!$A$2:$B$46, 2, FALSE), "")</f>
        <v/>
      </c>
      <c r="AA82" s="568"/>
      <c r="AB82" s="569"/>
      <c r="AC82" s="570">
        <f t="shared" si="0"/>
        <v>0</v>
      </c>
      <c r="AD82" s="579" t="str">
        <f>IF(B82="", "", IF(COUNTIF(X82,"*独自*"),"数式を削除して手入力",IFERROR(INDEX(【参考】数式用!$O$3:'【参考】数式用'!$Q$452,MATCH(Q82&amp;V82,【参考】数式用!$N$3:'【参考】数式用'!$N$452,0),MATCH(VLOOKUP(X82,【参考】数式用!$R$2:$S$46,2,FALSE),【参考】数式用!$O$2:$Q$2,0)),10)))</f>
        <v/>
      </c>
      <c r="AE82" s="564"/>
      <c r="AF82" s="235"/>
      <c r="AG82" s="251"/>
    </row>
    <row r="83" spans="1:33" ht="50" customHeight="1">
      <c r="A83" s="234">
        <f t="shared" si="3"/>
        <v>44</v>
      </c>
      <c r="B83" s="890"/>
      <c r="C83" s="891"/>
      <c r="D83" s="891"/>
      <c r="E83" s="891"/>
      <c r="F83" s="891"/>
      <c r="G83" s="891"/>
      <c r="H83" s="891"/>
      <c r="I83" s="891"/>
      <c r="J83" s="891"/>
      <c r="K83" s="892"/>
      <c r="L83" s="845"/>
      <c r="M83" s="846"/>
      <c r="N83" s="846"/>
      <c r="O83" s="846"/>
      <c r="P83" s="847"/>
      <c r="Q83" s="848"/>
      <c r="R83" s="848"/>
      <c r="S83" s="848"/>
      <c r="T83" s="848"/>
      <c r="U83" s="848"/>
      <c r="V83" s="127"/>
      <c r="W83" s="127"/>
      <c r="X83" s="849"/>
      <c r="Y83" s="850"/>
      <c r="Z83" s="543" t="str">
        <f>IFERROR(VLOOKUP(X83, 【参考】数式用!$A$2:$B$46, 2, FALSE), "")</f>
        <v/>
      </c>
      <c r="AA83" s="568"/>
      <c r="AB83" s="569"/>
      <c r="AC83" s="570">
        <f t="shared" si="0"/>
        <v>0</v>
      </c>
      <c r="AD83" s="579" t="str">
        <f>IF(B83="", "", IF(COUNTIF(X83,"*独自*"),"数式を削除して手入力",IFERROR(INDEX(【参考】数式用!$O$3:'【参考】数式用'!$Q$452,MATCH(Q83&amp;V83,【参考】数式用!$N$3:'【参考】数式用'!$N$452,0),MATCH(VLOOKUP(X83,【参考】数式用!$R$2:$S$46,2,FALSE),【参考】数式用!$O$2:$Q$2,0)),10)))</f>
        <v/>
      </c>
      <c r="AE83" s="564"/>
      <c r="AF83" s="235"/>
      <c r="AG83" s="251"/>
    </row>
    <row r="84" spans="1:33" ht="50" customHeight="1">
      <c r="A84" s="234">
        <f t="shared" si="3"/>
        <v>45</v>
      </c>
      <c r="B84" s="843"/>
      <c r="C84" s="844"/>
      <c r="D84" s="844"/>
      <c r="E84" s="844"/>
      <c r="F84" s="844"/>
      <c r="G84" s="844"/>
      <c r="H84" s="844"/>
      <c r="I84" s="844"/>
      <c r="J84" s="844"/>
      <c r="K84" s="844"/>
      <c r="L84" s="845"/>
      <c r="M84" s="846"/>
      <c r="N84" s="846"/>
      <c r="O84" s="846"/>
      <c r="P84" s="847"/>
      <c r="Q84" s="848"/>
      <c r="R84" s="848"/>
      <c r="S84" s="848"/>
      <c r="T84" s="848"/>
      <c r="U84" s="848"/>
      <c r="V84" s="127"/>
      <c r="W84" s="127"/>
      <c r="X84" s="849"/>
      <c r="Y84" s="850"/>
      <c r="Z84" s="543" t="str">
        <f>IFERROR(VLOOKUP(X84, 【参考】数式用!$A$2:$B$46, 2, FALSE), "")</f>
        <v/>
      </c>
      <c r="AA84" s="568"/>
      <c r="AB84" s="569"/>
      <c r="AC84" s="570">
        <f t="shared" si="0"/>
        <v>0</v>
      </c>
      <c r="AD84" s="579" t="str">
        <f>IF(B84="", "", IF(COUNTIF(X84,"*独自*"),"数式を削除して手入力",IFERROR(INDEX(【参考】数式用!$O$3:'【参考】数式用'!$Q$452,MATCH(Q84&amp;V84,【参考】数式用!$N$3:'【参考】数式用'!$N$452,0),MATCH(VLOOKUP(X84,【参考】数式用!$R$2:$S$46,2,FALSE),【参考】数式用!$O$2:$Q$2,0)),10)))</f>
        <v/>
      </c>
      <c r="AE84" s="564"/>
      <c r="AF84" s="235"/>
      <c r="AG84" s="251"/>
    </row>
    <row r="85" spans="1:33" ht="50" customHeight="1">
      <c r="A85" s="234">
        <f t="shared" si="3"/>
        <v>46</v>
      </c>
      <c r="B85" s="843"/>
      <c r="C85" s="844"/>
      <c r="D85" s="844"/>
      <c r="E85" s="844"/>
      <c r="F85" s="844"/>
      <c r="G85" s="844"/>
      <c r="H85" s="844"/>
      <c r="I85" s="844"/>
      <c r="J85" s="844"/>
      <c r="K85" s="844"/>
      <c r="L85" s="845"/>
      <c r="M85" s="846"/>
      <c r="N85" s="846"/>
      <c r="O85" s="846"/>
      <c r="P85" s="847"/>
      <c r="Q85" s="848"/>
      <c r="R85" s="848"/>
      <c r="S85" s="848"/>
      <c r="T85" s="848"/>
      <c r="U85" s="848"/>
      <c r="V85" s="127"/>
      <c r="W85" s="127"/>
      <c r="X85" s="849"/>
      <c r="Y85" s="850"/>
      <c r="Z85" s="543" t="str">
        <f>IFERROR(VLOOKUP(X85, 【参考】数式用!$A$2:$B$46, 2, FALSE), "")</f>
        <v/>
      </c>
      <c r="AA85" s="568"/>
      <c r="AB85" s="569"/>
      <c r="AC85" s="570">
        <f t="shared" si="0"/>
        <v>0</v>
      </c>
      <c r="AD85" s="579" t="str">
        <f>IF(B85="", "", IF(COUNTIF(X85,"*独自*"),"数式を削除して手入力",IFERROR(INDEX(【参考】数式用!$O$3:'【参考】数式用'!$Q$452,MATCH(Q85&amp;V85,【参考】数式用!$N$3:'【参考】数式用'!$N$452,0),MATCH(VLOOKUP(X85,【参考】数式用!$R$2:$S$46,2,FALSE),【参考】数式用!$O$2:$Q$2,0)),10)))</f>
        <v/>
      </c>
      <c r="AE85" s="564"/>
      <c r="AF85" s="235"/>
      <c r="AG85" s="251"/>
    </row>
    <row r="86" spans="1:33" ht="50" customHeight="1">
      <c r="A86" s="234">
        <f t="shared" si="3"/>
        <v>47</v>
      </c>
      <c r="B86" s="843"/>
      <c r="C86" s="844"/>
      <c r="D86" s="844"/>
      <c r="E86" s="844"/>
      <c r="F86" s="844"/>
      <c r="G86" s="844"/>
      <c r="H86" s="844"/>
      <c r="I86" s="844"/>
      <c r="J86" s="844"/>
      <c r="K86" s="844"/>
      <c r="L86" s="845"/>
      <c r="M86" s="846"/>
      <c r="N86" s="846"/>
      <c r="O86" s="846"/>
      <c r="P86" s="847"/>
      <c r="Q86" s="848"/>
      <c r="R86" s="848"/>
      <c r="S86" s="848"/>
      <c r="T86" s="848"/>
      <c r="U86" s="848"/>
      <c r="V86" s="127"/>
      <c r="W86" s="127"/>
      <c r="X86" s="849"/>
      <c r="Y86" s="850"/>
      <c r="Z86" s="543" t="str">
        <f>IFERROR(VLOOKUP(X86, 【参考】数式用!$A$2:$B$46, 2, FALSE), "")</f>
        <v/>
      </c>
      <c r="AA86" s="568"/>
      <c r="AB86" s="569"/>
      <c r="AC86" s="570">
        <f t="shared" si="0"/>
        <v>0</v>
      </c>
      <c r="AD86" s="579" t="str">
        <f>IF(B86="", "", IF(COUNTIF(X86,"*独自*"),"数式を削除して手入力",IFERROR(INDEX(【参考】数式用!$O$3:'【参考】数式用'!$Q$452,MATCH(Q86&amp;V86,【参考】数式用!$N$3:'【参考】数式用'!$N$452,0),MATCH(VLOOKUP(X86,【参考】数式用!$R$2:$S$46,2,FALSE),【参考】数式用!$O$2:$Q$2,0)),10)))</f>
        <v/>
      </c>
      <c r="AE86" s="564"/>
      <c r="AF86" s="235"/>
      <c r="AG86" s="251"/>
    </row>
    <row r="87" spans="1:33" ht="50" customHeight="1">
      <c r="A87" s="234">
        <f t="shared" si="3"/>
        <v>48</v>
      </c>
      <c r="B87" s="843"/>
      <c r="C87" s="844"/>
      <c r="D87" s="844"/>
      <c r="E87" s="844"/>
      <c r="F87" s="844"/>
      <c r="G87" s="844"/>
      <c r="H87" s="844"/>
      <c r="I87" s="844"/>
      <c r="J87" s="844"/>
      <c r="K87" s="844"/>
      <c r="L87" s="845"/>
      <c r="M87" s="846"/>
      <c r="N87" s="846"/>
      <c r="O87" s="846"/>
      <c r="P87" s="847"/>
      <c r="Q87" s="848"/>
      <c r="R87" s="848"/>
      <c r="S87" s="848"/>
      <c r="T87" s="848"/>
      <c r="U87" s="848"/>
      <c r="V87" s="127"/>
      <c r="W87" s="127"/>
      <c r="X87" s="849"/>
      <c r="Y87" s="850"/>
      <c r="Z87" s="543" t="str">
        <f>IFERROR(VLOOKUP(X87, 【参考】数式用!$A$2:$B$46, 2, FALSE), "")</f>
        <v/>
      </c>
      <c r="AA87" s="568"/>
      <c r="AB87" s="569"/>
      <c r="AC87" s="570">
        <f t="shared" si="0"/>
        <v>0</v>
      </c>
      <c r="AD87" s="579" t="str">
        <f>IF(B87="", "", IF(COUNTIF(X87,"*独自*"),"数式を削除して手入力",IFERROR(INDEX(【参考】数式用!$O$3:'【参考】数式用'!$Q$452,MATCH(Q87&amp;V87,【参考】数式用!$N$3:'【参考】数式用'!$N$452,0),MATCH(VLOOKUP(X87,【参考】数式用!$R$2:$S$46,2,FALSE),【参考】数式用!$O$2:$Q$2,0)),10)))</f>
        <v/>
      </c>
      <c r="AE87" s="564"/>
      <c r="AF87" s="235"/>
      <c r="AG87" s="251"/>
    </row>
    <row r="88" spans="1:33" ht="50" customHeight="1">
      <c r="A88" s="234">
        <f t="shared" si="3"/>
        <v>49</v>
      </c>
      <c r="B88" s="843"/>
      <c r="C88" s="844"/>
      <c r="D88" s="844"/>
      <c r="E88" s="844"/>
      <c r="F88" s="844"/>
      <c r="G88" s="844"/>
      <c r="H88" s="844"/>
      <c r="I88" s="844"/>
      <c r="J88" s="844"/>
      <c r="K88" s="844"/>
      <c r="L88" s="845"/>
      <c r="M88" s="846"/>
      <c r="N88" s="846"/>
      <c r="O88" s="846"/>
      <c r="P88" s="847"/>
      <c r="Q88" s="848"/>
      <c r="R88" s="848"/>
      <c r="S88" s="848"/>
      <c r="T88" s="848"/>
      <c r="U88" s="848"/>
      <c r="V88" s="127"/>
      <c r="W88" s="127"/>
      <c r="X88" s="849"/>
      <c r="Y88" s="850"/>
      <c r="Z88" s="543" t="str">
        <f>IFERROR(VLOOKUP(X88, 【参考】数式用!$A$2:$B$46, 2, FALSE), "")</f>
        <v/>
      </c>
      <c r="AA88" s="568"/>
      <c r="AB88" s="569"/>
      <c r="AC88" s="570">
        <f t="shared" si="0"/>
        <v>0</v>
      </c>
      <c r="AD88" s="579" t="str">
        <f>IF(B88="", "", IF(COUNTIF(X88,"*独自*"),"数式を削除して手入力",IFERROR(INDEX(【参考】数式用!$O$3:'【参考】数式用'!$Q$452,MATCH(Q88&amp;V88,【参考】数式用!$N$3:'【参考】数式用'!$N$452,0),MATCH(VLOOKUP(X88,【参考】数式用!$R$2:$S$46,2,FALSE),【参考】数式用!$O$2:$Q$2,0)),10)))</f>
        <v/>
      </c>
      <c r="AE88" s="564"/>
      <c r="AF88" s="235"/>
      <c r="AG88" s="251"/>
    </row>
    <row r="89" spans="1:33" ht="50" customHeight="1">
      <c r="A89" s="234">
        <f t="shared" si="3"/>
        <v>50</v>
      </c>
      <c r="B89" s="843"/>
      <c r="C89" s="844"/>
      <c r="D89" s="844"/>
      <c r="E89" s="844"/>
      <c r="F89" s="844"/>
      <c r="G89" s="844"/>
      <c r="H89" s="844"/>
      <c r="I89" s="844"/>
      <c r="J89" s="844"/>
      <c r="K89" s="844"/>
      <c r="L89" s="845"/>
      <c r="M89" s="846"/>
      <c r="N89" s="846"/>
      <c r="O89" s="846"/>
      <c r="P89" s="847"/>
      <c r="Q89" s="848"/>
      <c r="R89" s="848"/>
      <c r="S89" s="848"/>
      <c r="T89" s="848"/>
      <c r="U89" s="848"/>
      <c r="V89" s="127"/>
      <c r="W89" s="127"/>
      <c r="X89" s="849"/>
      <c r="Y89" s="850"/>
      <c r="Z89" s="543" t="str">
        <f>IFERROR(VLOOKUP(X89, 【参考】数式用!$A$2:$B$46, 2, FALSE), "")</f>
        <v/>
      </c>
      <c r="AA89" s="568"/>
      <c r="AB89" s="569"/>
      <c r="AC89" s="570">
        <f t="shared" si="0"/>
        <v>0</v>
      </c>
      <c r="AD89" s="579" t="str">
        <f>IF(B89="", "", IF(COUNTIF(X89,"*独自*"),"数式を削除して手入力",IFERROR(INDEX(【参考】数式用!$O$3:'【参考】数式用'!$Q$452,MATCH(Q89&amp;V89,【参考】数式用!$N$3:'【参考】数式用'!$N$452,0),MATCH(VLOOKUP(X89,【参考】数式用!$R$2:$S$46,2,FALSE),【参考】数式用!$O$2:$Q$2,0)),10)))</f>
        <v/>
      </c>
      <c r="AE89" s="564"/>
      <c r="AF89" s="235"/>
      <c r="AG89" s="251"/>
    </row>
    <row r="90" spans="1:33" ht="50" customHeight="1">
      <c r="A90" s="234">
        <f t="shared" si="3"/>
        <v>51</v>
      </c>
      <c r="B90" s="843"/>
      <c r="C90" s="844"/>
      <c r="D90" s="844"/>
      <c r="E90" s="844"/>
      <c r="F90" s="844"/>
      <c r="G90" s="844"/>
      <c r="H90" s="844"/>
      <c r="I90" s="844"/>
      <c r="J90" s="844"/>
      <c r="K90" s="844"/>
      <c r="L90" s="845"/>
      <c r="M90" s="846"/>
      <c r="N90" s="846"/>
      <c r="O90" s="846"/>
      <c r="P90" s="847"/>
      <c r="Q90" s="848"/>
      <c r="R90" s="848"/>
      <c r="S90" s="848"/>
      <c r="T90" s="848"/>
      <c r="U90" s="848"/>
      <c r="V90" s="127"/>
      <c r="W90" s="127"/>
      <c r="X90" s="849"/>
      <c r="Y90" s="850"/>
      <c r="Z90" s="543" t="str">
        <f>IFERROR(VLOOKUP(X90, 【参考】数式用!$A$2:$B$46, 2, FALSE), "")</f>
        <v/>
      </c>
      <c r="AA90" s="568"/>
      <c r="AB90" s="569"/>
      <c r="AC90" s="570">
        <f t="shared" si="0"/>
        <v>0</v>
      </c>
      <c r="AD90" s="579" t="str">
        <f>IF(B90="", "", IF(COUNTIF(X90,"*独自*"),"数式を削除して手入力",IFERROR(INDEX(【参考】数式用!$O$3:'【参考】数式用'!$Q$452,MATCH(Q90&amp;V90,【参考】数式用!$N$3:'【参考】数式用'!$N$452,0),MATCH(VLOOKUP(X90,【参考】数式用!$R$2:$S$46,2,FALSE),【参考】数式用!$O$2:$Q$2,0)),10)))</f>
        <v/>
      </c>
      <c r="AE90" s="564"/>
      <c r="AF90" s="235"/>
      <c r="AG90" s="251"/>
    </row>
    <row r="91" spans="1:33" ht="50" customHeight="1">
      <c r="A91" s="234">
        <f t="shared" si="3"/>
        <v>52</v>
      </c>
      <c r="B91" s="843"/>
      <c r="C91" s="844"/>
      <c r="D91" s="844"/>
      <c r="E91" s="844"/>
      <c r="F91" s="844"/>
      <c r="G91" s="844"/>
      <c r="H91" s="844"/>
      <c r="I91" s="844"/>
      <c r="J91" s="844"/>
      <c r="K91" s="844"/>
      <c r="L91" s="845"/>
      <c r="M91" s="846"/>
      <c r="N91" s="846"/>
      <c r="O91" s="846"/>
      <c r="P91" s="847"/>
      <c r="Q91" s="848"/>
      <c r="R91" s="848"/>
      <c r="S91" s="848"/>
      <c r="T91" s="848"/>
      <c r="U91" s="848"/>
      <c r="V91" s="127"/>
      <c r="W91" s="127"/>
      <c r="X91" s="849"/>
      <c r="Y91" s="850"/>
      <c r="Z91" s="543" t="str">
        <f>IFERROR(VLOOKUP(X91, 【参考】数式用!$A$2:$B$46, 2, FALSE), "")</f>
        <v/>
      </c>
      <c r="AA91" s="568"/>
      <c r="AB91" s="569"/>
      <c r="AC91" s="570">
        <f t="shared" si="0"/>
        <v>0</v>
      </c>
      <c r="AD91" s="579" t="str">
        <f>IF(B91="", "", IF(COUNTIF(X91,"*独自*"),"数式を削除して手入力",IFERROR(INDEX(【参考】数式用!$O$3:'【参考】数式用'!$Q$452,MATCH(Q91&amp;V91,【参考】数式用!$N$3:'【参考】数式用'!$N$452,0),MATCH(VLOOKUP(X91,【参考】数式用!$R$2:$S$46,2,FALSE),【参考】数式用!$O$2:$Q$2,0)),10)))</f>
        <v/>
      </c>
      <c r="AE91" s="564"/>
      <c r="AF91" s="235"/>
      <c r="AG91" s="251"/>
    </row>
    <row r="92" spans="1:33" ht="50" customHeight="1">
      <c r="A92" s="234">
        <f t="shared" si="3"/>
        <v>53</v>
      </c>
      <c r="B92" s="843"/>
      <c r="C92" s="844"/>
      <c r="D92" s="844"/>
      <c r="E92" s="844"/>
      <c r="F92" s="844"/>
      <c r="G92" s="844"/>
      <c r="H92" s="844"/>
      <c r="I92" s="844"/>
      <c r="J92" s="844"/>
      <c r="K92" s="844"/>
      <c r="L92" s="845"/>
      <c r="M92" s="846"/>
      <c r="N92" s="846"/>
      <c r="O92" s="846"/>
      <c r="P92" s="847"/>
      <c r="Q92" s="848"/>
      <c r="R92" s="848"/>
      <c r="S92" s="848"/>
      <c r="T92" s="848"/>
      <c r="U92" s="848"/>
      <c r="V92" s="127"/>
      <c r="W92" s="127"/>
      <c r="X92" s="849"/>
      <c r="Y92" s="850"/>
      <c r="Z92" s="543" t="str">
        <f>IFERROR(VLOOKUP(X92, 【参考】数式用!$A$2:$B$46, 2, FALSE), "")</f>
        <v/>
      </c>
      <c r="AA92" s="568"/>
      <c r="AB92" s="569"/>
      <c r="AC92" s="570">
        <f t="shared" si="0"/>
        <v>0</v>
      </c>
      <c r="AD92" s="579" t="str">
        <f>IF(B92="", "", IF(COUNTIF(X92,"*独自*"),"数式を削除して手入力",IFERROR(INDEX(【参考】数式用!$O$3:'【参考】数式用'!$Q$452,MATCH(Q92&amp;V92,【参考】数式用!$N$3:'【参考】数式用'!$N$452,0),MATCH(VLOOKUP(X92,【参考】数式用!$R$2:$S$46,2,FALSE),【参考】数式用!$O$2:$Q$2,0)),10)))</f>
        <v/>
      </c>
      <c r="AE92" s="564"/>
      <c r="AF92" s="235"/>
      <c r="AG92" s="251"/>
    </row>
    <row r="93" spans="1:33" ht="50" customHeight="1">
      <c r="A93" s="234">
        <f t="shared" si="3"/>
        <v>54</v>
      </c>
      <c r="B93" s="843"/>
      <c r="C93" s="844"/>
      <c r="D93" s="844"/>
      <c r="E93" s="844"/>
      <c r="F93" s="844"/>
      <c r="G93" s="844"/>
      <c r="H93" s="844"/>
      <c r="I93" s="844"/>
      <c r="J93" s="844"/>
      <c r="K93" s="844"/>
      <c r="L93" s="845"/>
      <c r="M93" s="846"/>
      <c r="N93" s="846"/>
      <c r="O93" s="846"/>
      <c r="P93" s="847"/>
      <c r="Q93" s="848"/>
      <c r="R93" s="848"/>
      <c r="S93" s="848"/>
      <c r="T93" s="848"/>
      <c r="U93" s="848"/>
      <c r="V93" s="127"/>
      <c r="W93" s="127"/>
      <c r="X93" s="849"/>
      <c r="Y93" s="850"/>
      <c r="Z93" s="543" t="str">
        <f>IFERROR(VLOOKUP(X93, 【参考】数式用!$A$2:$B$46, 2, FALSE), "")</f>
        <v/>
      </c>
      <c r="AA93" s="568"/>
      <c r="AB93" s="569"/>
      <c r="AC93" s="570">
        <f t="shared" si="0"/>
        <v>0</v>
      </c>
      <c r="AD93" s="579" t="str">
        <f>IF(B93="", "", IF(COUNTIF(X93,"*独自*"),"数式を削除して手入力",IFERROR(INDEX(【参考】数式用!$O$3:'【参考】数式用'!$Q$452,MATCH(Q93&amp;V93,【参考】数式用!$N$3:'【参考】数式用'!$N$452,0),MATCH(VLOOKUP(X93,【参考】数式用!$R$2:$S$46,2,FALSE),【参考】数式用!$O$2:$Q$2,0)),10)))</f>
        <v/>
      </c>
      <c r="AE93" s="564"/>
      <c r="AF93" s="235"/>
      <c r="AG93" s="251"/>
    </row>
    <row r="94" spans="1:33" ht="50" customHeight="1">
      <c r="A94" s="234">
        <f t="shared" si="3"/>
        <v>55</v>
      </c>
      <c r="B94" s="843"/>
      <c r="C94" s="844"/>
      <c r="D94" s="844"/>
      <c r="E94" s="844"/>
      <c r="F94" s="844"/>
      <c r="G94" s="844"/>
      <c r="H94" s="844"/>
      <c r="I94" s="844"/>
      <c r="J94" s="844"/>
      <c r="K94" s="844"/>
      <c r="L94" s="845"/>
      <c r="M94" s="846"/>
      <c r="N94" s="846"/>
      <c r="O94" s="846"/>
      <c r="P94" s="847"/>
      <c r="Q94" s="848"/>
      <c r="R94" s="848"/>
      <c r="S94" s="848"/>
      <c r="T94" s="848"/>
      <c r="U94" s="848"/>
      <c r="V94" s="127"/>
      <c r="W94" s="127"/>
      <c r="X94" s="849"/>
      <c r="Y94" s="850"/>
      <c r="Z94" s="543" t="str">
        <f>IFERROR(VLOOKUP(X94, 【参考】数式用!$A$2:$B$46, 2, FALSE), "")</f>
        <v/>
      </c>
      <c r="AA94" s="568"/>
      <c r="AB94" s="569"/>
      <c r="AC94" s="570">
        <f t="shared" si="0"/>
        <v>0</v>
      </c>
      <c r="AD94" s="579" t="str">
        <f>IF(B94="", "", IF(COUNTIF(X94,"*独自*"),"数式を削除して手入力",IFERROR(INDEX(【参考】数式用!$O$3:'【参考】数式用'!$Q$452,MATCH(Q94&amp;V94,【参考】数式用!$N$3:'【参考】数式用'!$N$452,0),MATCH(VLOOKUP(X94,【参考】数式用!$R$2:$S$46,2,FALSE),【参考】数式用!$O$2:$Q$2,0)),10)))</f>
        <v/>
      </c>
      <c r="AE94" s="564"/>
      <c r="AF94" s="235"/>
      <c r="AG94" s="251"/>
    </row>
    <row r="95" spans="1:33" ht="50" customHeight="1">
      <c r="A95" s="234">
        <f t="shared" si="3"/>
        <v>56</v>
      </c>
      <c r="B95" s="843"/>
      <c r="C95" s="844"/>
      <c r="D95" s="844"/>
      <c r="E95" s="844"/>
      <c r="F95" s="844"/>
      <c r="G95" s="844"/>
      <c r="H95" s="844"/>
      <c r="I95" s="844"/>
      <c r="J95" s="844"/>
      <c r="K95" s="844"/>
      <c r="L95" s="845"/>
      <c r="M95" s="846"/>
      <c r="N95" s="846"/>
      <c r="O95" s="846"/>
      <c r="P95" s="847"/>
      <c r="Q95" s="848"/>
      <c r="R95" s="848"/>
      <c r="S95" s="848"/>
      <c r="T95" s="848"/>
      <c r="U95" s="848"/>
      <c r="V95" s="127"/>
      <c r="W95" s="127"/>
      <c r="X95" s="849"/>
      <c r="Y95" s="850"/>
      <c r="Z95" s="543" t="str">
        <f>IFERROR(VLOOKUP(X95, 【参考】数式用!$A$2:$B$46, 2, FALSE), "")</f>
        <v/>
      </c>
      <c r="AA95" s="568"/>
      <c r="AB95" s="569"/>
      <c r="AC95" s="570">
        <f t="shared" si="0"/>
        <v>0</v>
      </c>
      <c r="AD95" s="579" t="str">
        <f>IF(B95="", "", IF(COUNTIF(X95,"*独自*"),"数式を削除して手入力",IFERROR(INDEX(【参考】数式用!$O$3:'【参考】数式用'!$Q$452,MATCH(Q95&amp;V95,【参考】数式用!$N$3:'【参考】数式用'!$N$452,0),MATCH(VLOOKUP(X95,【参考】数式用!$R$2:$S$46,2,FALSE),【参考】数式用!$O$2:$Q$2,0)),10)))</f>
        <v/>
      </c>
      <c r="AE95" s="564"/>
      <c r="AF95" s="235"/>
      <c r="AG95" s="251"/>
    </row>
    <row r="96" spans="1:33" ht="50" customHeight="1">
      <c r="A96" s="234">
        <f t="shared" si="3"/>
        <v>57</v>
      </c>
      <c r="B96" s="843"/>
      <c r="C96" s="844"/>
      <c r="D96" s="844"/>
      <c r="E96" s="844"/>
      <c r="F96" s="844"/>
      <c r="G96" s="844"/>
      <c r="H96" s="844"/>
      <c r="I96" s="844"/>
      <c r="J96" s="844"/>
      <c r="K96" s="844"/>
      <c r="L96" s="845"/>
      <c r="M96" s="846"/>
      <c r="N96" s="846"/>
      <c r="O96" s="846"/>
      <c r="P96" s="847"/>
      <c r="Q96" s="848"/>
      <c r="R96" s="848"/>
      <c r="S96" s="848"/>
      <c r="T96" s="848"/>
      <c r="U96" s="848"/>
      <c r="V96" s="127"/>
      <c r="W96" s="127"/>
      <c r="X96" s="849"/>
      <c r="Y96" s="850"/>
      <c r="Z96" s="543" t="str">
        <f>IFERROR(VLOOKUP(X96, 【参考】数式用!$A$2:$B$46, 2, FALSE), "")</f>
        <v/>
      </c>
      <c r="AA96" s="568"/>
      <c r="AB96" s="569"/>
      <c r="AC96" s="570">
        <f t="shared" si="0"/>
        <v>0</v>
      </c>
      <c r="AD96" s="579" t="str">
        <f>IF(B96="", "", IF(COUNTIF(X96,"*独自*"),"数式を削除して手入力",IFERROR(INDEX(【参考】数式用!$O$3:'【参考】数式用'!$Q$452,MATCH(Q96&amp;V96,【参考】数式用!$N$3:'【参考】数式用'!$N$452,0),MATCH(VLOOKUP(X96,【参考】数式用!$R$2:$S$46,2,FALSE),【参考】数式用!$O$2:$Q$2,0)),10)))</f>
        <v/>
      </c>
      <c r="AE96" s="564"/>
      <c r="AF96" s="235"/>
      <c r="AG96" s="251"/>
    </row>
    <row r="97" spans="1:33" ht="50" customHeight="1">
      <c r="A97" s="234">
        <f t="shared" si="3"/>
        <v>58</v>
      </c>
      <c r="B97" s="843"/>
      <c r="C97" s="844"/>
      <c r="D97" s="844"/>
      <c r="E97" s="844"/>
      <c r="F97" s="844"/>
      <c r="G97" s="844"/>
      <c r="H97" s="844"/>
      <c r="I97" s="844"/>
      <c r="J97" s="844"/>
      <c r="K97" s="844"/>
      <c r="L97" s="845"/>
      <c r="M97" s="846"/>
      <c r="N97" s="846"/>
      <c r="O97" s="846"/>
      <c r="P97" s="847"/>
      <c r="Q97" s="848"/>
      <c r="R97" s="848"/>
      <c r="S97" s="848"/>
      <c r="T97" s="848"/>
      <c r="U97" s="848"/>
      <c r="V97" s="127"/>
      <c r="W97" s="127"/>
      <c r="X97" s="849"/>
      <c r="Y97" s="850"/>
      <c r="Z97" s="543" t="str">
        <f>IFERROR(VLOOKUP(X97, 【参考】数式用!$A$2:$B$46, 2, FALSE), "")</f>
        <v/>
      </c>
      <c r="AA97" s="568"/>
      <c r="AB97" s="569"/>
      <c r="AC97" s="570">
        <f t="shared" si="0"/>
        <v>0</v>
      </c>
      <c r="AD97" s="579" t="str">
        <f>IF(B97="", "", IF(COUNTIF(X97,"*独自*"),"数式を削除して手入力",IFERROR(INDEX(【参考】数式用!$O$3:'【参考】数式用'!$Q$452,MATCH(Q97&amp;V97,【参考】数式用!$N$3:'【参考】数式用'!$N$452,0),MATCH(VLOOKUP(X97,【参考】数式用!$R$2:$S$46,2,FALSE),【参考】数式用!$O$2:$Q$2,0)),10)))</f>
        <v/>
      </c>
      <c r="AE97" s="564"/>
      <c r="AF97" s="235"/>
      <c r="AG97" s="251"/>
    </row>
    <row r="98" spans="1:33" ht="50" customHeight="1">
      <c r="A98" s="234">
        <f t="shared" si="3"/>
        <v>59</v>
      </c>
      <c r="B98" s="843"/>
      <c r="C98" s="844"/>
      <c r="D98" s="844"/>
      <c r="E98" s="844"/>
      <c r="F98" s="844"/>
      <c r="G98" s="844"/>
      <c r="H98" s="844"/>
      <c r="I98" s="844"/>
      <c r="J98" s="844"/>
      <c r="K98" s="844"/>
      <c r="L98" s="845"/>
      <c r="M98" s="846"/>
      <c r="N98" s="846"/>
      <c r="O98" s="846"/>
      <c r="P98" s="847"/>
      <c r="Q98" s="848"/>
      <c r="R98" s="848"/>
      <c r="S98" s="848"/>
      <c r="T98" s="848"/>
      <c r="U98" s="848"/>
      <c r="V98" s="127"/>
      <c r="W98" s="127"/>
      <c r="X98" s="849"/>
      <c r="Y98" s="850"/>
      <c r="Z98" s="543" t="str">
        <f>IFERROR(VLOOKUP(X98, 【参考】数式用!$A$2:$B$46, 2, FALSE), "")</f>
        <v/>
      </c>
      <c r="AA98" s="568"/>
      <c r="AB98" s="569"/>
      <c r="AC98" s="570">
        <f t="shared" si="0"/>
        <v>0</v>
      </c>
      <c r="AD98" s="579" t="str">
        <f>IF(B98="", "", IF(COUNTIF(X98,"*独自*"),"数式を削除して手入力",IFERROR(INDEX(【参考】数式用!$O$3:'【参考】数式用'!$Q$452,MATCH(Q98&amp;V98,【参考】数式用!$N$3:'【参考】数式用'!$N$452,0),MATCH(VLOOKUP(X98,【参考】数式用!$R$2:$S$46,2,FALSE),【参考】数式用!$O$2:$Q$2,0)),10)))</f>
        <v/>
      </c>
      <c r="AE98" s="564"/>
      <c r="AF98" s="235"/>
      <c r="AG98" s="251"/>
    </row>
    <row r="99" spans="1:33" ht="50" customHeight="1">
      <c r="A99" s="234">
        <f t="shared" si="3"/>
        <v>60</v>
      </c>
      <c r="B99" s="843"/>
      <c r="C99" s="844"/>
      <c r="D99" s="844"/>
      <c r="E99" s="844"/>
      <c r="F99" s="844"/>
      <c r="G99" s="844"/>
      <c r="H99" s="844"/>
      <c r="I99" s="844"/>
      <c r="J99" s="844"/>
      <c r="K99" s="844"/>
      <c r="L99" s="845"/>
      <c r="M99" s="846"/>
      <c r="N99" s="846"/>
      <c r="O99" s="846"/>
      <c r="P99" s="847"/>
      <c r="Q99" s="848"/>
      <c r="R99" s="848"/>
      <c r="S99" s="848"/>
      <c r="T99" s="848"/>
      <c r="U99" s="848"/>
      <c r="V99" s="127"/>
      <c r="W99" s="127"/>
      <c r="X99" s="849"/>
      <c r="Y99" s="850"/>
      <c r="Z99" s="543" t="str">
        <f>IFERROR(VLOOKUP(X99, 【参考】数式用!$A$2:$B$46, 2, FALSE), "")</f>
        <v/>
      </c>
      <c r="AA99" s="568"/>
      <c r="AB99" s="569"/>
      <c r="AC99" s="570">
        <f t="shared" si="0"/>
        <v>0</v>
      </c>
      <c r="AD99" s="579" t="str">
        <f>IF(B99="", "", IF(COUNTIF(X99,"*独自*"),"数式を削除して手入力",IFERROR(INDEX(【参考】数式用!$O$3:'【参考】数式用'!$Q$452,MATCH(Q99&amp;V99,【参考】数式用!$N$3:'【参考】数式用'!$N$452,0),MATCH(VLOOKUP(X99,【参考】数式用!$R$2:$S$46,2,FALSE),【参考】数式用!$O$2:$Q$2,0)),10)))</f>
        <v/>
      </c>
      <c r="AE99" s="564"/>
      <c r="AF99" s="235"/>
      <c r="AG99" s="251"/>
    </row>
    <row r="100" spans="1:33" ht="50" customHeight="1">
      <c r="A100" s="234">
        <f t="shared" si="3"/>
        <v>61</v>
      </c>
      <c r="B100" s="843"/>
      <c r="C100" s="844"/>
      <c r="D100" s="844"/>
      <c r="E100" s="844"/>
      <c r="F100" s="844"/>
      <c r="G100" s="844"/>
      <c r="H100" s="844"/>
      <c r="I100" s="844"/>
      <c r="J100" s="844"/>
      <c r="K100" s="844"/>
      <c r="L100" s="845"/>
      <c r="M100" s="846"/>
      <c r="N100" s="846"/>
      <c r="O100" s="846"/>
      <c r="P100" s="847"/>
      <c r="Q100" s="848"/>
      <c r="R100" s="848"/>
      <c r="S100" s="848"/>
      <c r="T100" s="848"/>
      <c r="U100" s="848"/>
      <c r="V100" s="127"/>
      <c r="W100" s="127"/>
      <c r="X100" s="849"/>
      <c r="Y100" s="850"/>
      <c r="Z100" s="543" t="str">
        <f>IFERROR(VLOOKUP(X100, 【参考】数式用!$A$2:$B$46, 2, FALSE), "")</f>
        <v/>
      </c>
      <c r="AA100" s="568"/>
      <c r="AB100" s="569"/>
      <c r="AC100" s="570">
        <f t="shared" si="0"/>
        <v>0</v>
      </c>
      <c r="AD100" s="579" t="str">
        <f>IF(B100="", "", IF(COUNTIF(X100,"*独自*"),"数式を削除して手入力",IFERROR(INDEX(【参考】数式用!$O$3:'【参考】数式用'!$Q$452,MATCH(Q100&amp;V100,【参考】数式用!$N$3:'【参考】数式用'!$N$452,0),MATCH(VLOOKUP(X100,【参考】数式用!$R$2:$S$46,2,FALSE),【参考】数式用!$O$2:$Q$2,0)),10)))</f>
        <v/>
      </c>
      <c r="AE100" s="564"/>
      <c r="AF100" s="235"/>
      <c r="AG100" s="251"/>
    </row>
    <row r="101" spans="1:33" ht="50" customHeight="1">
      <c r="A101" s="234">
        <f t="shared" si="3"/>
        <v>62</v>
      </c>
      <c r="B101" s="843"/>
      <c r="C101" s="844"/>
      <c r="D101" s="844"/>
      <c r="E101" s="844"/>
      <c r="F101" s="844"/>
      <c r="G101" s="844"/>
      <c r="H101" s="844"/>
      <c r="I101" s="844"/>
      <c r="J101" s="844"/>
      <c r="K101" s="844"/>
      <c r="L101" s="845"/>
      <c r="M101" s="846"/>
      <c r="N101" s="846"/>
      <c r="O101" s="846"/>
      <c r="P101" s="847"/>
      <c r="Q101" s="848"/>
      <c r="R101" s="848"/>
      <c r="S101" s="848"/>
      <c r="T101" s="848"/>
      <c r="U101" s="848"/>
      <c r="V101" s="127"/>
      <c r="W101" s="127"/>
      <c r="X101" s="849"/>
      <c r="Y101" s="850"/>
      <c r="Z101" s="543" t="str">
        <f>IFERROR(VLOOKUP(X101, 【参考】数式用!$A$2:$B$46, 2, FALSE), "")</f>
        <v/>
      </c>
      <c r="AA101" s="568"/>
      <c r="AB101" s="569"/>
      <c r="AC101" s="570">
        <f t="shared" si="0"/>
        <v>0</v>
      </c>
      <c r="AD101" s="579" t="str">
        <f>IF(B101="", "", IF(COUNTIF(X101,"*独自*"),"数式を削除して手入力",IFERROR(INDEX(【参考】数式用!$O$3:'【参考】数式用'!$Q$452,MATCH(Q101&amp;V101,【参考】数式用!$N$3:'【参考】数式用'!$N$452,0),MATCH(VLOOKUP(X101,【参考】数式用!$R$2:$S$46,2,FALSE),【参考】数式用!$O$2:$Q$2,0)),10)))</f>
        <v/>
      </c>
      <c r="AE101" s="564"/>
      <c r="AF101" s="235"/>
      <c r="AG101" s="251"/>
    </row>
    <row r="102" spans="1:33" ht="50" customHeight="1">
      <c r="A102" s="234">
        <f t="shared" si="3"/>
        <v>63</v>
      </c>
      <c r="B102" s="843"/>
      <c r="C102" s="844"/>
      <c r="D102" s="844"/>
      <c r="E102" s="844"/>
      <c r="F102" s="844"/>
      <c r="G102" s="844"/>
      <c r="H102" s="844"/>
      <c r="I102" s="844"/>
      <c r="J102" s="844"/>
      <c r="K102" s="844"/>
      <c r="L102" s="845"/>
      <c r="M102" s="846"/>
      <c r="N102" s="846"/>
      <c r="O102" s="846"/>
      <c r="P102" s="847"/>
      <c r="Q102" s="848"/>
      <c r="R102" s="848"/>
      <c r="S102" s="848"/>
      <c r="T102" s="848"/>
      <c r="U102" s="848"/>
      <c r="V102" s="127"/>
      <c r="W102" s="127"/>
      <c r="X102" s="849"/>
      <c r="Y102" s="850"/>
      <c r="Z102" s="543" t="str">
        <f>IFERROR(VLOOKUP(X102, 【参考】数式用!$A$2:$B$46, 2, FALSE), "")</f>
        <v/>
      </c>
      <c r="AA102" s="568"/>
      <c r="AB102" s="569"/>
      <c r="AC102" s="570">
        <f t="shared" si="0"/>
        <v>0</v>
      </c>
      <c r="AD102" s="579" t="str">
        <f>IF(B102="", "", IF(COUNTIF(X102,"*独自*"),"数式を削除して手入力",IFERROR(INDEX(【参考】数式用!$O$3:'【参考】数式用'!$Q$452,MATCH(Q102&amp;V102,【参考】数式用!$N$3:'【参考】数式用'!$N$452,0),MATCH(VLOOKUP(X102,【参考】数式用!$R$2:$S$46,2,FALSE),【参考】数式用!$O$2:$Q$2,0)),10)))</f>
        <v/>
      </c>
      <c r="AE102" s="564"/>
      <c r="AF102" s="235"/>
      <c r="AG102" s="251"/>
    </row>
    <row r="103" spans="1:33" ht="50" customHeight="1">
      <c r="A103" s="234">
        <f t="shared" si="3"/>
        <v>64</v>
      </c>
      <c r="B103" s="843"/>
      <c r="C103" s="844"/>
      <c r="D103" s="844"/>
      <c r="E103" s="844"/>
      <c r="F103" s="844"/>
      <c r="G103" s="844"/>
      <c r="H103" s="844"/>
      <c r="I103" s="844"/>
      <c r="J103" s="844"/>
      <c r="K103" s="844"/>
      <c r="L103" s="845"/>
      <c r="M103" s="846"/>
      <c r="N103" s="846"/>
      <c r="O103" s="846"/>
      <c r="P103" s="847"/>
      <c r="Q103" s="848"/>
      <c r="R103" s="848"/>
      <c r="S103" s="848"/>
      <c r="T103" s="848"/>
      <c r="U103" s="848"/>
      <c r="V103" s="127"/>
      <c r="W103" s="127"/>
      <c r="X103" s="849"/>
      <c r="Y103" s="850"/>
      <c r="Z103" s="543" t="str">
        <f>IFERROR(VLOOKUP(X103, 【参考】数式用!$A$2:$B$46, 2, FALSE), "")</f>
        <v/>
      </c>
      <c r="AA103" s="568"/>
      <c r="AB103" s="569"/>
      <c r="AC103" s="570">
        <f t="shared" si="0"/>
        <v>0</v>
      </c>
      <c r="AD103" s="579" t="str">
        <f>IF(B103="", "", IF(COUNTIF(X103,"*独自*"),"数式を削除して手入力",IFERROR(INDEX(【参考】数式用!$O$3:'【参考】数式用'!$Q$452,MATCH(Q103&amp;V103,【参考】数式用!$N$3:'【参考】数式用'!$N$452,0),MATCH(VLOOKUP(X103,【参考】数式用!$R$2:$S$46,2,FALSE),【参考】数式用!$O$2:$Q$2,0)),10)))</f>
        <v/>
      </c>
      <c r="AE103" s="564"/>
      <c r="AF103" s="235"/>
      <c r="AG103" s="251"/>
    </row>
    <row r="104" spans="1:33" ht="50" customHeight="1">
      <c r="A104" s="234">
        <f t="shared" si="3"/>
        <v>65</v>
      </c>
      <c r="B104" s="843"/>
      <c r="C104" s="844"/>
      <c r="D104" s="844"/>
      <c r="E104" s="844"/>
      <c r="F104" s="844"/>
      <c r="G104" s="844"/>
      <c r="H104" s="844"/>
      <c r="I104" s="844"/>
      <c r="J104" s="844"/>
      <c r="K104" s="844"/>
      <c r="L104" s="845"/>
      <c r="M104" s="846"/>
      <c r="N104" s="846"/>
      <c r="O104" s="846"/>
      <c r="P104" s="847"/>
      <c r="Q104" s="848"/>
      <c r="R104" s="848"/>
      <c r="S104" s="848"/>
      <c r="T104" s="848"/>
      <c r="U104" s="848"/>
      <c r="V104" s="127"/>
      <c r="W104" s="127"/>
      <c r="X104" s="849"/>
      <c r="Y104" s="850"/>
      <c r="Z104" s="543" t="str">
        <f>IFERROR(VLOOKUP(X104, 【参考】数式用!$A$2:$B$46, 2, FALSE), "")</f>
        <v/>
      </c>
      <c r="AA104" s="568"/>
      <c r="AB104" s="569"/>
      <c r="AC104" s="570">
        <f t="shared" si="0"/>
        <v>0</v>
      </c>
      <c r="AD104" s="579" t="str">
        <f>IF(B104="", "", IF(COUNTIF(X104,"*独自*"),"数式を削除して手入力",IFERROR(INDEX(【参考】数式用!$O$3:'【参考】数式用'!$Q$452,MATCH(Q104&amp;V104,【参考】数式用!$N$3:'【参考】数式用'!$N$452,0),MATCH(VLOOKUP(X104,【参考】数式用!$R$2:$S$46,2,FALSE),【参考】数式用!$O$2:$Q$2,0)),10)))</f>
        <v/>
      </c>
      <c r="AE104" s="564"/>
      <c r="AF104" s="235"/>
      <c r="AG104" s="251"/>
    </row>
    <row r="105" spans="1:33" ht="50" customHeight="1">
      <c r="A105" s="234">
        <f t="shared" si="3"/>
        <v>66</v>
      </c>
      <c r="B105" s="843"/>
      <c r="C105" s="844"/>
      <c r="D105" s="844"/>
      <c r="E105" s="844"/>
      <c r="F105" s="844"/>
      <c r="G105" s="844"/>
      <c r="H105" s="844"/>
      <c r="I105" s="844"/>
      <c r="J105" s="844"/>
      <c r="K105" s="844"/>
      <c r="L105" s="845"/>
      <c r="M105" s="846"/>
      <c r="N105" s="846"/>
      <c r="O105" s="846"/>
      <c r="P105" s="847"/>
      <c r="Q105" s="848"/>
      <c r="R105" s="848"/>
      <c r="S105" s="848"/>
      <c r="T105" s="848"/>
      <c r="U105" s="848"/>
      <c r="V105" s="127"/>
      <c r="W105" s="127"/>
      <c r="X105" s="849"/>
      <c r="Y105" s="850"/>
      <c r="Z105" s="543" t="str">
        <f>IFERROR(VLOOKUP(X105, 【参考】数式用!$A$2:$B$46, 2, FALSE), "")</f>
        <v/>
      </c>
      <c r="AA105" s="568"/>
      <c r="AB105" s="569"/>
      <c r="AC105" s="570">
        <f t="shared" ref="AC105:AC138" si="4">AA105-AB105</f>
        <v>0</v>
      </c>
      <c r="AD105" s="579" t="str">
        <f>IF(B105="", "", IF(COUNTIF(X105,"*独自*"),"数式を削除して手入力",IFERROR(INDEX(【参考】数式用!$O$3:'【参考】数式用'!$Q$452,MATCH(Q105&amp;V105,【参考】数式用!$N$3:'【参考】数式用'!$N$452,0),MATCH(VLOOKUP(X105,【参考】数式用!$R$2:$S$46,2,FALSE),【参考】数式用!$O$2:$Q$2,0)),10)))</f>
        <v/>
      </c>
      <c r="AE105" s="564"/>
      <c r="AF105" s="235"/>
      <c r="AG105" s="251"/>
    </row>
    <row r="106" spans="1:33" ht="50" customHeight="1">
      <c r="A106" s="234">
        <f t="shared" ref="A106:A131" si="5">A105+1</f>
        <v>67</v>
      </c>
      <c r="B106" s="843"/>
      <c r="C106" s="844"/>
      <c r="D106" s="844"/>
      <c r="E106" s="844"/>
      <c r="F106" s="844"/>
      <c r="G106" s="844"/>
      <c r="H106" s="844"/>
      <c r="I106" s="844"/>
      <c r="J106" s="844"/>
      <c r="K106" s="844"/>
      <c r="L106" s="845"/>
      <c r="M106" s="846"/>
      <c r="N106" s="846"/>
      <c r="O106" s="846"/>
      <c r="P106" s="847"/>
      <c r="Q106" s="848"/>
      <c r="R106" s="848"/>
      <c r="S106" s="848"/>
      <c r="T106" s="848"/>
      <c r="U106" s="848"/>
      <c r="V106" s="127"/>
      <c r="W106" s="127"/>
      <c r="X106" s="849"/>
      <c r="Y106" s="850"/>
      <c r="Z106" s="543" t="str">
        <f>IFERROR(VLOOKUP(X106, 【参考】数式用!$A$2:$B$46, 2, FALSE), "")</f>
        <v/>
      </c>
      <c r="AA106" s="568"/>
      <c r="AB106" s="569"/>
      <c r="AC106" s="570">
        <f t="shared" si="4"/>
        <v>0</v>
      </c>
      <c r="AD106" s="579" t="str">
        <f>IF(B106="", "", IF(COUNTIF(X106,"*独自*"),"数式を削除して手入力",IFERROR(INDEX(【参考】数式用!$O$3:'【参考】数式用'!$Q$452,MATCH(Q106&amp;V106,【参考】数式用!$N$3:'【参考】数式用'!$N$452,0),MATCH(VLOOKUP(X106,【参考】数式用!$R$2:$S$46,2,FALSE),【参考】数式用!$O$2:$Q$2,0)),10)))</f>
        <v/>
      </c>
      <c r="AE106" s="564"/>
      <c r="AF106" s="235"/>
      <c r="AG106" s="251"/>
    </row>
    <row r="107" spans="1:33" ht="50" customHeight="1">
      <c r="A107" s="234">
        <f t="shared" si="5"/>
        <v>68</v>
      </c>
      <c r="B107" s="843"/>
      <c r="C107" s="844"/>
      <c r="D107" s="844"/>
      <c r="E107" s="844"/>
      <c r="F107" s="844"/>
      <c r="G107" s="844"/>
      <c r="H107" s="844"/>
      <c r="I107" s="844"/>
      <c r="J107" s="844"/>
      <c r="K107" s="844"/>
      <c r="L107" s="845"/>
      <c r="M107" s="846"/>
      <c r="N107" s="846"/>
      <c r="O107" s="846"/>
      <c r="P107" s="847"/>
      <c r="Q107" s="848"/>
      <c r="R107" s="848"/>
      <c r="S107" s="848"/>
      <c r="T107" s="848"/>
      <c r="U107" s="848"/>
      <c r="V107" s="127"/>
      <c r="W107" s="127"/>
      <c r="X107" s="849"/>
      <c r="Y107" s="850"/>
      <c r="Z107" s="543" t="str">
        <f>IFERROR(VLOOKUP(X107, 【参考】数式用!$A$2:$B$46, 2, FALSE), "")</f>
        <v/>
      </c>
      <c r="AA107" s="568"/>
      <c r="AB107" s="569"/>
      <c r="AC107" s="570">
        <f t="shared" si="4"/>
        <v>0</v>
      </c>
      <c r="AD107" s="579" t="str">
        <f>IF(B107="", "", IF(COUNTIF(X107,"*独自*"),"数式を削除して手入力",IFERROR(INDEX(【参考】数式用!$O$3:'【参考】数式用'!$Q$452,MATCH(Q107&amp;V107,【参考】数式用!$N$3:'【参考】数式用'!$N$452,0),MATCH(VLOOKUP(X107,【参考】数式用!$R$2:$S$46,2,FALSE),【参考】数式用!$O$2:$Q$2,0)),10)))</f>
        <v/>
      </c>
      <c r="AE107" s="564"/>
      <c r="AF107" s="235"/>
      <c r="AG107" s="251"/>
    </row>
    <row r="108" spans="1:33" ht="50" customHeight="1">
      <c r="A108" s="234">
        <f t="shared" si="5"/>
        <v>69</v>
      </c>
      <c r="B108" s="843"/>
      <c r="C108" s="844"/>
      <c r="D108" s="844"/>
      <c r="E108" s="844"/>
      <c r="F108" s="844"/>
      <c r="G108" s="844"/>
      <c r="H108" s="844"/>
      <c r="I108" s="844"/>
      <c r="J108" s="844"/>
      <c r="K108" s="844"/>
      <c r="L108" s="845"/>
      <c r="M108" s="846"/>
      <c r="N108" s="846"/>
      <c r="O108" s="846"/>
      <c r="P108" s="847"/>
      <c r="Q108" s="848"/>
      <c r="R108" s="848"/>
      <c r="S108" s="848"/>
      <c r="T108" s="848"/>
      <c r="U108" s="848"/>
      <c r="V108" s="127"/>
      <c r="W108" s="127"/>
      <c r="X108" s="849"/>
      <c r="Y108" s="850"/>
      <c r="Z108" s="543" t="str">
        <f>IFERROR(VLOOKUP(X108, 【参考】数式用!$A$2:$B$46, 2, FALSE), "")</f>
        <v/>
      </c>
      <c r="AA108" s="568"/>
      <c r="AB108" s="569"/>
      <c r="AC108" s="570">
        <f t="shared" si="4"/>
        <v>0</v>
      </c>
      <c r="AD108" s="579" t="str">
        <f>IF(B108="", "", IF(COUNTIF(X108,"*独自*"),"数式を削除して手入力",IFERROR(INDEX(【参考】数式用!$O$3:'【参考】数式用'!$Q$452,MATCH(Q108&amp;V108,【参考】数式用!$N$3:'【参考】数式用'!$N$452,0),MATCH(VLOOKUP(X108,【参考】数式用!$R$2:$S$46,2,FALSE),【参考】数式用!$O$2:$Q$2,0)),10)))</f>
        <v/>
      </c>
      <c r="AE108" s="564"/>
      <c r="AF108" s="235"/>
      <c r="AG108" s="251"/>
    </row>
    <row r="109" spans="1:33" ht="50" customHeight="1">
      <c r="A109" s="234">
        <f t="shared" si="5"/>
        <v>70</v>
      </c>
      <c r="B109" s="843"/>
      <c r="C109" s="844"/>
      <c r="D109" s="844"/>
      <c r="E109" s="844"/>
      <c r="F109" s="844"/>
      <c r="G109" s="844"/>
      <c r="H109" s="844"/>
      <c r="I109" s="844"/>
      <c r="J109" s="844"/>
      <c r="K109" s="844"/>
      <c r="L109" s="845"/>
      <c r="M109" s="846"/>
      <c r="N109" s="846"/>
      <c r="O109" s="846"/>
      <c r="P109" s="847"/>
      <c r="Q109" s="848"/>
      <c r="R109" s="848"/>
      <c r="S109" s="848"/>
      <c r="T109" s="848"/>
      <c r="U109" s="848"/>
      <c r="V109" s="127"/>
      <c r="W109" s="127"/>
      <c r="X109" s="849"/>
      <c r="Y109" s="850"/>
      <c r="Z109" s="543" t="str">
        <f>IFERROR(VLOOKUP(X109, 【参考】数式用!$A$2:$B$46, 2, FALSE), "")</f>
        <v/>
      </c>
      <c r="AA109" s="568"/>
      <c r="AB109" s="569"/>
      <c r="AC109" s="570">
        <f t="shared" si="4"/>
        <v>0</v>
      </c>
      <c r="AD109" s="579" t="str">
        <f>IF(B109="", "", IF(COUNTIF(X109,"*独自*"),"数式を削除して手入力",IFERROR(INDEX(【参考】数式用!$O$3:'【参考】数式用'!$Q$452,MATCH(Q109&amp;V109,【参考】数式用!$N$3:'【参考】数式用'!$N$452,0),MATCH(VLOOKUP(X109,【参考】数式用!$R$2:$S$46,2,FALSE),【参考】数式用!$O$2:$Q$2,0)),10)))</f>
        <v/>
      </c>
      <c r="AE109" s="564"/>
      <c r="AF109" s="235"/>
      <c r="AG109" s="251"/>
    </row>
    <row r="110" spans="1:33" ht="50" customHeight="1">
      <c r="A110" s="234">
        <f t="shared" si="5"/>
        <v>71</v>
      </c>
      <c r="B110" s="843"/>
      <c r="C110" s="844"/>
      <c r="D110" s="844"/>
      <c r="E110" s="844"/>
      <c r="F110" s="844"/>
      <c r="G110" s="844"/>
      <c r="H110" s="844"/>
      <c r="I110" s="844"/>
      <c r="J110" s="844"/>
      <c r="K110" s="844"/>
      <c r="L110" s="845"/>
      <c r="M110" s="846"/>
      <c r="N110" s="846"/>
      <c r="O110" s="846"/>
      <c r="P110" s="847"/>
      <c r="Q110" s="848"/>
      <c r="R110" s="848"/>
      <c r="S110" s="848"/>
      <c r="T110" s="848"/>
      <c r="U110" s="848"/>
      <c r="V110" s="127"/>
      <c r="W110" s="127"/>
      <c r="X110" s="849"/>
      <c r="Y110" s="850"/>
      <c r="Z110" s="543" t="str">
        <f>IFERROR(VLOOKUP(X110, 【参考】数式用!$A$2:$B$46, 2, FALSE), "")</f>
        <v/>
      </c>
      <c r="AA110" s="568"/>
      <c r="AB110" s="569"/>
      <c r="AC110" s="570">
        <f t="shared" si="4"/>
        <v>0</v>
      </c>
      <c r="AD110" s="579" t="str">
        <f>IF(B110="", "", IF(COUNTIF(X110,"*独自*"),"数式を削除して手入力",IFERROR(INDEX(【参考】数式用!$O$3:'【参考】数式用'!$Q$452,MATCH(Q110&amp;V110,【参考】数式用!$N$3:'【参考】数式用'!$N$452,0),MATCH(VLOOKUP(X110,【参考】数式用!$R$2:$S$46,2,FALSE),【参考】数式用!$O$2:$Q$2,0)),10)))</f>
        <v/>
      </c>
      <c r="AE110" s="564"/>
      <c r="AF110" s="235"/>
      <c r="AG110" s="251"/>
    </row>
    <row r="111" spans="1:33" ht="50" customHeight="1">
      <c r="A111" s="234">
        <f t="shared" si="5"/>
        <v>72</v>
      </c>
      <c r="B111" s="843"/>
      <c r="C111" s="844"/>
      <c r="D111" s="844"/>
      <c r="E111" s="844"/>
      <c r="F111" s="844"/>
      <c r="G111" s="844"/>
      <c r="H111" s="844"/>
      <c r="I111" s="844"/>
      <c r="J111" s="844"/>
      <c r="K111" s="844"/>
      <c r="L111" s="845"/>
      <c r="M111" s="846"/>
      <c r="N111" s="846"/>
      <c r="O111" s="846"/>
      <c r="P111" s="847"/>
      <c r="Q111" s="848"/>
      <c r="R111" s="848"/>
      <c r="S111" s="848"/>
      <c r="T111" s="848"/>
      <c r="U111" s="848"/>
      <c r="V111" s="127"/>
      <c r="W111" s="127"/>
      <c r="X111" s="849"/>
      <c r="Y111" s="850"/>
      <c r="Z111" s="543" t="str">
        <f>IFERROR(VLOOKUP(X111, 【参考】数式用!$A$2:$B$46, 2, FALSE), "")</f>
        <v/>
      </c>
      <c r="AA111" s="568"/>
      <c r="AB111" s="569"/>
      <c r="AC111" s="570">
        <f t="shared" si="4"/>
        <v>0</v>
      </c>
      <c r="AD111" s="579" t="str">
        <f>IF(B111="", "", IF(COUNTIF(X111,"*独自*"),"数式を削除して手入力",IFERROR(INDEX(【参考】数式用!$O$3:'【参考】数式用'!$Q$452,MATCH(Q111&amp;V111,【参考】数式用!$N$3:'【参考】数式用'!$N$452,0),MATCH(VLOOKUP(X111,【参考】数式用!$R$2:$S$46,2,FALSE),【参考】数式用!$O$2:$Q$2,0)),10)))</f>
        <v/>
      </c>
      <c r="AE111" s="564"/>
      <c r="AF111" s="235"/>
      <c r="AG111" s="251"/>
    </row>
    <row r="112" spans="1:33" ht="50" customHeight="1">
      <c r="A112" s="234">
        <f t="shared" si="5"/>
        <v>73</v>
      </c>
      <c r="B112" s="843"/>
      <c r="C112" s="844"/>
      <c r="D112" s="844"/>
      <c r="E112" s="844"/>
      <c r="F112" s="844"/>
      <c r="G112" s="844"/>
      <c r="H112" s="844"/>
      <c r="I112" s="844"/>
      <c r="J112" s="844"/>
      <c r="K112" s="844"/>
      <c r="L112" s="845"/>
      <c r="M112" s="846"/>
      <c r="N112" s="846"/>
      <c r="O112" s="846"/>
      <c r="P112" s="847"/>
      <c r="Q112" s="848"/>
      <c r="R112" s="848"/>
      <c r="S112" s="848"/>
      <c r="T112" s="848"/>
      <c r="U112" s="848"/>
      <c r="V112" s="127"/>
      <c r="W112" s="127"/>
      <c r="X112" s="849"/>
      <c r="Y112" s="850"/>
      <c r="Z112" s="543" t="str">
        <f>IFERROR(VLOOKUP(X112, 【参考】数式用!$A$2:$B$46, 2, FALSE), "")</f>
        <v/>
      </c>
      <c r="AA112" s="568"/>
      <c r="AB112" s="569"/>
      <c r="AC112" s="570">
        <f t="shared" si="4"/>
        <v>0</v>
      </c>
      <c r="AD112" s="579" t="str">
        <f>IF(B112="", "", IF(COUNTIF(X112,"*独自*"),"数式を削除して手入力",IFERROR(INDEX(【参考】数式用!$O$3:'【参考】数式用'!$Q$452,MATCH(Q112&amp;V112,【参考】数式用!$N$3:'【参考】数式用'!$N$452,0),MATCH(VLOOKUP(X112,【参考】数式用!$R$2:$S$46,2,FALSE),【参考】数式用!$O$2:$Q$2,0)),10)))</f>
        <v/>
      </c>
      <c r="AE112" s="564"/>
      <c r="AF112" s="235"/>
      <c r="AG112" s="251"/>
    </row>
    <row r="113" spans="1:33" ht="50" customHeight="1">
      <c r="A113" s="234">
        <f t="shared" si="5"/>
        <v>74</v>
      </c>
      <c r="B113" s="843"/>
      <c r="C113" s="844"/>
      <c r="D113" s="844"/>
      <c r="E113" s="844"/>
      <c r="F113" s="844"/>
      <c r="G113" s="844"/>
      <c r="H113" s="844"/>
      <c r="I113" s="844"/>
      <c r="J113" s="844"/>
      <c r="K113" s="844"/>
      <c r="L113" s="845"/>
      <c r="M113" s="846"/>
      <c r="N113" s="846"/>
      <c r="O113" s="846"/>
      <c r="P113" s="847"/>
      <c r="Q113" s="848"/>
      <c r="R113" s="848"/>
      <c r="S113" s="848"/>
      <c r="T113" s="848"/>
      <c r="U113" s="848"/>
      <c r="V113" s="127"/>
      <c r="W113" s="127"/>
      <c r="X113" s="849"/>
      <c r="Y113" s="850"/>
      <c r="Z113" s="543" t="str">
        <f>IFERROR(VLOOKUP(X113, 【参考】数式用!$A$2:$B$46, 2, FALSE), "")</f>
        <v/>
      </c>
      <c r="AA113" s="568"/>
      <c r="AB113" s="569"/>
      <c r="AC113" s="570">
        <f t="shared" si="4"/>
        <v>0</v>
      </c>
      <c r="AD113" s="579" t="str">
        <f>IF(B113="", "", IF(COUNTIF(X113,"*独自*"),"数式を削除して手入力",IFERROR(INDEX(【参考】数式用!$O$3:'【参考】数式用'!$Q$452,MATCH(Q113&amp;V113,【参考】数式用!$N$3:'【参考】数式用'!$N$452,0),MATCH(VLOOKUP(X113,【参考】数式用!$R$2:$S$46,2,FALSE),【参考】数式用!$O$2:$Q$2,0)),10)))</f>
        <v/>
      </c>
      <c r="AE113" s="564"/>
      <c r="AF113" s="235"/>
      <c r="AG113" s="251"/>
    </row>
    <row r="114" spans="1:33" ht="50" customHeight="1">
      <c r="A114" s="234">
        <f t="shared" si="5"/>
        <v>75</v>
      </c>
      <c r="B114" s="843"/>
      <c r="C114" s="844"/>
      <c r="D114" s="844"/>
      <c r="E114" s="844"/>
      <c r="F114" s="844"/>
      <c r="G114" s="844"/>
      <c r="H114" s="844"/>
      <c r="I114" s="844"/>
      <c r="J114" s="844"/>
      <c r="K114" s="844"/>
      <c r="L114" s="845"/>
      <c r="M114" s="846"/>
      <c r="N114" s="846"/>
      <c r="O114" s="846"/>
      <c r="P114" s="847"/>
      <c r="Q114" s="848"/>
      <c r="R114" s="848"/>
      <c r="S114" s="848"/>
      <c r="T114" s="848"/>
      <c r="U114" s="848"/>
      <c r="V114" s="127"/>
      <c r="W114" s="127"/>
      <c r="X114" s="849"/>
      <c r="Y114" s="850"/>
      <c r="Z114" s="543" t="str">
        <f>IFERROR(VLOOKUP(X114, 【参考】数式用!$A$2:$B$46, 2, FALSE), "")</f>
        <v/>
      </c>
      <c r="AA114" s="568"/>
      <c r="AB114" s="569"/>
      <c r="AC114" s="570">
        <f t="shared" si="4"/>
        <v>0</v>
      </c>
      <c r="AD114" s="579" t="str">
        <f>IF(B114="", "", IF(COUNTIF(X114,"*独自*"),"数式を削除して手入力",IFERROR(INDEX(【参考】数式用!$O$3:'【参考】数式用'!$Q$452,MATCH(Q114&amp;V114,【参考】数式用!$N$3:'【参考】数式用'!$N$452,0),MATCH(VLOOKUP(X114,【参考】数式用!$R$2:$S$46,2,FALSE),【参考】数式用!$O$2:$Q$2,0)),10)))</f>
        <v/>
      </c>
      <c r="AE114" s="564"/>
      <c r="AF114" s="235"/>
      <c r="AG114" s="251"/>
    </row>
    <row r="115" spans="1:33" ht="50" customHeight="1">
      <c r="A115" s="234">
        <f t="shared" si="5"/>
        <v>76</v>
      </c>
      <c r="B115" s="843"/>
      <c r="C115" s="844"/>
      <c r="D115" s="844"/>
      <c r="E115" s="844"/>
      <c r="F115" s="844"/>
      <c r="G115" s="844"/>
      <c r="H115" s="844"/>
      <c r="I115" s="844"/>
      <c r="J115" s="844"/>
      <c r="K115" s="844"/>
      <c r="L115" s="845"/>
      <c r="M115" s="846"/>
      <c r="N115" s="846"/>
      <c r="O115" s="846"/>
      <c r="P115" s="847"/>
      <c r="Q115" s="848"/>
      <c r="R115" s="848"/>
      <c r="S115" s="848"/>
      <c r="T115" s="848"/>
      <c r="U115" s="848"/>
      <c r="V115" s="127"/>
      <c r="W115" s="127"/>
      <c r="X115" s="849"/>
      <c r="Y115" s="850"/>
      <c r="Z115" s="543" t="str">
        <f>IFERROR(VLOOKUP(X115, 【参考】数式用!$A$2:$B$46, 2, FALSE), "")</f>
        <v/>
      </c>
      <c r="AA115" s="568"/>
      <c r="AB115" s="569"/>
      <c r="AC115" s="570">
        <f t="shared" si="4"/>
        <v>0</v>
      </c>
      <c r="AD115" s="579" t="str">
        <f>IF(B115="", "", IF(COUNTIF(X115,"*独自*"),"数式を削除して手入力",IFERROR(INDEX(【参考】数式用!$O$3:'【参考】数式用'!$Q$452,MATCH(Q115&amp;V115,【参考】数式用!$N$3:'【参考】数式用'!$N$452,0),MATCH(VLOOKUP(X115,【参考】数式用!$R$2:$S$46,2,FALSE),【参考】数式用!$O$2:$Q$2,0)),10)))</f>
        <v/>
      </c>
      <c r="AE115" s="564"/>
      <c r="AF115" s="235"/>
      <c r="AG115" s="251"/>
    </row>
    <row r="116" spans="1:33" ht="50" customHeight="1">
      <c r="A116" s="234">
        <f t="shared" si="5"/>
        <v>77</v>
      </c>
      <c r="B116" s="843"/>
      <c r="C116" s="844"/>
      <c r="D116" s="844"/>
      <c r="E116" s="844"/>
      <c r="F116" s="844"/>
      <c r="G116" s="844"/>
      <c r="H116" s="844"/>
      <c r="I116" s="844"/>
      <c r="J116" s="844"/>
      <c r="K116" s="844"/>
      <c r="L116" s="845"/>
      <c r="M116" s="846"/>
      <c r="N116" s="846"/>
      <c r="O116" s="846"/>
      <c r="P116" s="847"/>
      <c r="Q116" s="848"/>
      <c r="R116" s="848"/>
      <c r="S116" s="848"/>
      <c r="T116" s="848"/>
      <c r="U116" s="848"/>
      <c r="V116" s="127"/>
      <c r="W116" s="127"/>
      <c r="X116" s="849"/>
      <c r="Y116" s="850"/>
      <c r="Z116" s="543" t="str">
        <f>IFERROR(VLOOKUP(X116, 【参考】数式用!$A$2:$B$46, 2, FALSE), "")</f>
        <v/>
      </c>
      <c r="AA116" s="568"/>
      <c r="AB116" s="569"/>
      <c r="AC116" s="570">
        <f t="shared" si="4"/>
        <v>0</v>
      </c>
      <c r="AD116" s="579" t="str">
        <f>IF(B116="", "", IF(COUNTIF(X116,"*独自*"),"数式を削除して手入力",IFERROR(INDEX(【参考】数式用!$O$3:'【参考】数式用'!$Q$452,MATCH(Q116&amp;V116,【参考】数式用!$N$3:'【参考】数式用'!$N$452,0),MATCH(VLOOKUP(X116,【参考】数式用!$R$2:$S$46,2,FALSE),【参考】数式用!$O$2:$Q$2,0)),10)))</f>
        <v/>
      </c>
      <c r="AE116" s="564"/>
      <c r="AF116" s="235"/>
      <c r="AG116" s="251"/>
    </row>
    <row r="117" spans="1:33" ht="50" customHeight="1">
      <c r="A117" s="234">
        <f t="shared" si="5"/>
        <v>78</v>
      </c>
      <c r="B117" s="843"/>
      <c r="C117" s="844"/>
      <c r="D117" s="844"/>
      <c r="E117" s="844"/>
      <c r="F117" s="844"/>
      <c r="G117" s="844"/>
      <c r="H117" s="844"/>
      <c r="I117" s="844"/>
      <c r="J117" s="844"/>
      <c r="K117" s="844"/>
      <c r="L117" s="845"/>
      <c r="M117" s="846"/>
      <c r="N117" s="846"/>
      <c r="O117" s="846"/>
      <c r="P117" s="847"/>
      <c r="Q117" s="848"/>
      <c r="R117" s="848"/>
      <c r="S117" s="848"/>
      <c r="T117" s="848"/>
      <c r="U117" s="848"/>
      <c r="V117" s="127"/>
      <c r="W117" s="127"/>
      <c r="X117" s="849"/>
      <c r="Y117" s="850"/>
      <c r="Z117" s="543" t="str">
        <f>IFERROR(VLOOKUP(X117, 【参考】数式用!$A$2:$B$46, 2, FALSE), "")</f>
        <v/>
      </c>
      <c r="AA117" s="568"/>
      <c r="AB117" s="569"/>
      <c r="AC117" s="570">
        <f t="shared" si="4"/>
        <v>0</v>
      </c>
      <c r="AD117" s="579" t="str">
        <f>IF(B117="", "", IF(COUNTIF(X117,"*独自*"),"数式を削除して手入力",IFERROR(INDEX(【参考】数式用!$O$3:'【参考】数式用'!$Q$452,MATCH(Q117&amp;V117,【参考】数式用!$N$3:'【参考】数式用'!$N$452,0),MATCH(VLOOKUP(X117,【参考】数式用!$R$2:$S$46,2,FALSE),【参考】数式用!$O$2:$Q$2,0)),10)))</f>
        <v/>
      </c>
      <c r="AE117" s="564"/>
      <c r="AF117" s="235"/>
      <c r="AG117" s="251"/>
    </row>
    <row r="118" spans="1:33" ht="50" customHeight="1">
      <c r="A118" s="234">
        <f t="shared" si="5"/>
        <v>79</v>
      </c>
      <c r="B118" s="843"/>
      <c r="C118" s="844"/>
      <c r="D118" s="844"/>
      <c r="E118" s="844"/>
      <c r="F118" s="844"/>
      <c r="G118" s="844"/>
      <c r="H118" s="844"/>
      <c r="I118" s="844"/>
      <c r="J118" s="844"/>
      <c r="K118" s="844"/>
      <c r="L118" s="845"/>
      <c r="M118" s="846"/>
      <c r="N118" s="846"/>
      <c r="O118" s="846"/>
      <c r="P118" s="847"/>
      <c r="Q118" s="848"/>
      <c r="R118" s="848"/>
      <c r="S118" s="848"/>
      <c r="T118" s="848"/>
      <c r="U118" s="848"/>
      <c r="V118" s="127"/>
      <c r="W118" s="127"/>
      <c r="X118" s="849"/>
      <c r="Y118" s="850"/>
      <c r="Z118" s="543" t="str">
        <f>IFERROR(VLOOKUP(X118, 【参考】数式用!$A$2:$B$46, 2, FALSE), "")</f>
        <v/>
      </c>
      <c r="AA118" s="568"/>
      <c r="AB118" s="569"/>
      <c r="AC118" s="570">
        <f t="shared" si="4"/>
        <v>0</v>
      </c>
      <c r="AD118" s="579" t="str">
        <f>IF(B118="", "", IF(COUNTIF(X118,"*独自*"),"数式を削除して手入力",IFERROR(INDEX(【参考】数式用!$O$3:'【参考】数式用'!$Q$452,MATCH(Q118&amp;V118,【参考】数式用!$N$3:'【参考】数式用'!$N$452,0),MATCH(VLOOKUP(X118,【参考】数式用!$R$2:$S$46,2,FALSE),【参考】数式用!$O$2:$Q$2,0)),10)))</f>
        <v/>
      </c>
      <c r="AE118" s="564"/>
      <c r="AF118" s="235"/>
      <c r="AG118" s="251"/>
    </row>
    <row r="119" spans="1:33" ht="50" customHeight="1">
      <c r="A119" s="234">
        <f t="shared" si="5"/>
        <v>80</v>
      </c>
      <c r="B119" s="843"/>
      <c r="C119" s="844"/>
      <c r="D119" s="844"/>
      <c r="E119" s="844"/>
      <c r="F119" s="844"/>
      <c r="G119" s="844"/>
      <c r="H119" s="844"/>
      <c r="I119" s="844"/>
      <c r="J119" s="844"/>
      <c r="K119" s="844"/>
      <c r="L119" s="845"/>
      <c r="M119" s="846"/>
      <c r="N119" s="846"/>
      <c r="O119" s="846"/>
      <c r="P119" s="847"/>
      <c r="Q119" s="848"/>
      <c r="R119" s="848"/>
      <c r="S119" s="848"/>
      <c r="T119" s="848"/>
      <c r="U119" s="848"/>
      <c r="V119" s="127"/>
      <c r="W119" s="127"/>
      <c r="X119" s="849"/>
      <c r="Y119" s="850"/>
      <c r="Z119" s="543" t="str">
        <f>IFERROR(VLOOKUP(X119, 【参考】数式用!$A$2:$B$46, 2, FALSE), "")</f>
        <v/>
      </c>
      <c r="AA119" s="568"/>
      <c r="AB119" s="569"/>
      <c r="AC119" s="570">
        <f t="shared" si="4"/>
        <v>0</v>
      </c>
      <c r="AD119" s="579" t="str">
        <f>IF(B119="", "", IF(COUNTIF(X119,"*独自*"),"数式を削除して手入力",IFERROR(INDEX(【参考】数式用!$O$3:'【参考】数式用'!$Q$452,MATCH(Q119&amp;V119,【参考】数式用!$N$3:'【参考】数式用'!$N$452,0),MATCH(VLOOKUP(X119,【参考】数式用!$R$2:$S$46,2,FALSE),【参考】数式用!$O$2:$Q$2,0)),10)))</f>
        <v/>
      </c>
      <c r="AE119" s="564"/>
      <c r="AF119" s="235"/>
      <c r="AG119" s="251"/>
    </row>
    <row r="120" spans="1:33" ht="50" customHeight="1">
      <c r="A120" s="234">
        <f t="shared" si="5"/>
        <v>81</v>
      </c>
      <c r="B120" s="843"/>
      <c r="C120" s="844"/>
      <c r="D120" s="844"/>
      <c r="E120" s="844"/>
      <c r="F120" s="844"/>
      <c r="G120" s="844"/>
      <c r="H120" s="844"/>
      <c r="I120" s="844"/>
      <c r="J120" s="844"/>
      <c r="K120" s="844"/>
      <c r="L120" s="845"/>
      <c r="M120" s="846"/>
      <c r="N120" s="846"/>
      <c r="O120" s="846"/>
      <c r="P120" s="847"/>
      <c r="Q120" s="848"/>
      <c r="R120" s="848"/>
      <c r="S120" s="848"/>
      <c r="T120" s="848"/>
      <c r="U120" s="848"/>
      <c r="V120" s="127"/>
      <c r="W120" s="127"/>
      <c r="X120" s="849"/>
      <c r="Y120" s="850"/>
      <c r="Z120" s="543" t="str">
        <f>IFERROR(VLOOKUP(X120, 【参考】数式用!$A$2:$B$46, 2, FALSE), "")</f>
        <v/>
      </c>
      <c r="AA120" s="568"/>
      <c r="AB120" s="569"/>
      <c r="AC120" s="570">
        <f t="shared" si="4"/>
        <v>0</v>
      </c>
      <c r="AD120" s="579" t="str">
        <f>IF(B120="", "", IF(COUNTIF(X120,"*独自*"),"数式を削除して手入力",IFERROR(INDEX(【参考】数式用!$O$3:'【参考】数式用'!$Q$452,MATCH(Q120&amp;V120,【参考】数式用!$N$3:'【参考】数式用'!$N$452,0),MATCH(VLOOKUP(X120,【参考】数式用!$R$2:$S$46,2,FALSE),【参考】数式用!$O$2:$Q$2,0)),10)))</f>
        <v/>
      </c>
      <c r="AE120" s="564"/>
      <c r="AF120" s="235"/>
      <c r="AG120" s="251"/>
    </row>
    <row r="121" spans="1:33" ht="50" customHeight="1">
      <c r="A121" s="234">
        <f t="shared" si="5"/>
        <v>82</v>
      </c>
      <c r="B121" s="843"/>
      <c r="C121" s="844"/>
      <c r="D121" s="844"/>
      <c r="E121" s="844"/>
      <c r="F121" s="844"/>
      <c r="G121" s="844"/>
      <c r="H121" s="844"/>
      <c r="I121" s="844"/>
      <c r="J121" s="844"/>
      <c r="K121" s="844"/>
      <c r="L121" s="845"/>
      <c r="M121" s="846"/>
      <c r="N121" s="846"/>
      <c r="O121" s="846"/>
      <c r="P121" s="847"/>
      <c r="Q121" s="848"/>
      <c r="R121" s="848"/>
      <c r="S121" s="848"/>
      <c r="T121" s="848"/>
      <c r="U121" s="848"/>
      <c r="V121" s="127"/>
      <c r="W121" s="127"/>
      <c r="X121" s="849"/>
      <c r="Y121" s="850"/>
      <c r="Z121" s="543" t="str">
        <f>IFERROR(VLOOKUP(X121, 【参考】数式用!$A$2:$B$46, 2, FALSE), "")</f>
        <v/>
      </c>
      <c r="AA121" s="568"/>
      <c r="AB121" s="569"/>
      <c r="AC121" s="570">
        <f t="shared" si="4"/>
        <v>0</v>
      </c>
      <c r="AD121" s="579" t="str">
        <f>IF(B121="", "", IF(COUNTIF(X121,"*独自*"),"数式を削除して手入力",IFERROR(INDEX(【参考】数式用!$O$3:'【参考】数式用'!$Q$452,MATCH(Q121&amp;V121,【参考】数式用!$N$3:'【参考】数式用'!$N$452,0),MATCH(VLOOKUP(X121,【参考】数式用!$R$2:$S$46,2,FALSE),【参考】数式用!$O$2:$Q$2,0)),10)))</f>
        <v/>
      </c>
      <c r="AE121" s="564"/>
      <c r="AF121" s="235"/>
      <c r="AG121" s="251"/>
    </row>
    <row r="122" spans="1:33" ht="50" customHeight="1">
      <c r="A122" s="234">
        <f t="shared" si="5"/>
        <v>83</v>
      </c>
      <c r="B122" s="843"/>
      <c r="C122" s="844"/>
      <c r="D122" s="844"/>
      <c r="E122" s="844"/>
      <c r="F122" s="844"/>
      <c r="G122" s="844"/>
      <c r="H122" s="844"/>
      <c r="I122" s="844"/>
      <c r="J122" s="844"/>
      <c r="K122" s="844"/>
      <c r="L122" s="845"/>
      <c r="M122" s="846"/>
      <c r="N122" s="846"/>
      <c r="O122" s="846"/>
      <c r="P122" s="847"/>
      <c r="Q122" s="848"/>
      <c r="R122" s="848"/>
      <c r="S122" s="848"/>
      <c r="T122" s="848"/>
      <c r="U122" s="848"/>
      <c r="V122" s="127"/>
      <c r="W122" s="127"/>
      <c r="X122" s="849"/>
      <c r="Y122" s="850"/>
      <c r="Z122" s="543" t="str">
        <f>IFERROR(VLOOKUP(X122, 【参考】数式用!$A$2:$B$46, 2, FALSE), "")</f>
        <v/>
      </c>
      <c r="AA122" s="568"/>
      <c r="AB122" s="569"/>
      <c r="AC122" s="570">
        <f t="shared" si="4"/>
        <v>0</v>
      </c>
      <c r="AD122" s="579" t="str">
        <f>IF(B122="", "", IF(COUNTIF(X122,"*独自*"),"数式を削除して手入力",IFERROR(INDEX(【参考】数式用!$O$3:'【参考】数式用'!$Q$452,MATCH(Q122&amp;V122,【参考】数式用!$N$3:'【参考】数式用'!$N$452,0),MATCH(VLOOKUP(X122,【参考】数式用!$R$2:$S$46,2,FALSE),【参考】数式用!$O$2:$Q$2,0)),10)))</f>
        <v/>
      </c>
      <c r="AE122" s="564"/>
      <c r="AF122" s="235"/>
      <c r="AG122" s="251"/>
    </row>
    <row r="123" spans="1:33" ht="50" customHeight="1">
      <c r="A123" s="234">
        <f t="shared" si="5"/>
        <v>84</v>
      </c>
      <c r="B123" s="843"/>
      <c r="C123" s="844"/>
      <c r="D123" s="844"/>
      <c r="E123" s="844"/>
      <c r="F123" s="844"/>
      <c r="G123" s="844"/>
      <c r="H123" s="844"/>
      <c r="I123" s="844"/>
      <c r="J123" s="844"/>
      <c r="K123" s="844"/>
      <c r="L123" s="845"/>
      <c r="M123" s="846"/>
      <c r="N123" s="846"/>
      <c r="O123" s="846"/>
      <c r="P123" s="847"/>
      <c r="Q123" s="848"/>
      <c r="R123" s="848"/>
      <c r="S123" s="848"/>
      <c r="T123" s="848"/>
      <c r="U123" s="848"/>
      <c r="V123" s="127"/>
      <c r="W123" s="127"/>
      <c r="X123" s="849"/>
      <c r="Y123" s="850"/>
      <c r="Z123" s="543" t="str">
        <f>IFERROR(VLOOKUP(X123, 【参考】数式用!$A$2:$B$46, 2, FALSE), "")</f>
        <v/>
      </c>
      <c r="AA123" s="568"/>
      <c r="AB123" s="569"/>
      <c r="AC123" s="570">
        <f t="shared" si="4"/>
        <v>0</v>
      </c>
      <c r="AD123" s="579" t="str">
        <f>IF(B123="", "", IF(COUNTIF(X123,"*独自*"),"数式を削除して手入力",IFERROR(INDEX(【参考】数式用!$O$3:'【参考】数式用'!$Q$452,MATCH(Q123&amp;V123,【参考】数式用!$N$3:'【参考】数式用'!$N$452,0),MATCH(VLOOKUP(X123,【参考】数式用!$R$2:$S$46,2,FALSE),【参考】数式用!$O$2:$Q$2,0)),10)))</f>
        <v/>
      </c>
      <c r="AE123" s="564"/>
      <c r="AF123" s="235"/>
      <c r="AG123" s="251"/>
    </row>
    <row r="124" spans="1:33" ht="50" customHeight="1">
      <c r="A124" s="234">
        <f t="shared" si="5"/>
        <v>85</v>
      </c>
      <c r="B124" s="843"/>
      <c r="C124" s="844"/>
      <c r="D124" s="844"/>
      <c r="E124" s="844"/>
      <c r="F124" s="844"/>
      <c r="G124" s="844"/>
      <c r="H124" s="844"/>
      <c r="I124" s="844"/>
      <c r="J124" s="844"/>
      <c r="K124" s="844"/>
      <c r="L124" s="845"/>
      <c r="M124" s="846"/>
      <c r="N124" s="846"/>
      <c r="O124" s="846"/>
      <c r="P124" s="847"/>
      <c r="Q124" s="848"/>
      <c r="R124" s="848"/>
      <c r="S124" s="848"/>
      <c r="T124" s="848"/>
      <c r="U124" s="848"/>
      <c r="V124" s="127"/>
      <c r="W124" s="127"/>
      <c r="X124" s="849"/>
      <c r="Y124" s="850"/>
      <c r="Z124" s="543" t="str">
        <f>IFERROR(VLOOKUP(X124, 【参考】数式用!$A$2:$B$46, 2, FALSE), "")</f>
        <v/>
      </c>
      <c r="AA124" s="568"/>
      <c r="AB124" s="569"/>
      <c r="AC124" s="570">
        <f t="shared" si="4"/>
        <v>0</v>
      </c>
      <c r="AD124" s="579" t="str">
        <f>IF(B124="", "", IF(COUNTIF(X124,"*独自*"),"数式を削除して手入力",IFERROR(INDEX(【参考】数式用!$O$3:'【参考】数式用'!$Q$452,MATCH(Q124&amp;V124,【参考】数式用!$N$3:'【参考】数式用'!$N$452,0),MATCH(VLOOKUP(X124,【参考】数式用!$R$2:$S$46,2,FALSE),【参考】数式用!$O$2:$Q$2,0)),10)))</f>
        <v/>
      </c>
      <c r="AE124" s="564"/>
      <c r="AF124" s="235"/>
      <c r="AG124" s="251"/>
    </row>
    <row r="125" spans="1:33" ht="50" customHeight="1">
      <c r="A125" s="234">
        <f t="shared" si="5"/>
        <v>86</v>
      </c>
      <c r="B125" s="843"/>
      <c r="C125" s="844"/>
      <c r="D125" s="844"/>
      <c r="E125" s="844"/>
      <c r="F125" s="844"/>
      <c r="G125" s="844"/>
      <c r="H125" s="844"/>
      <c r="I125" s="844"/>
      <c r="J125" s="844"/>
      <c r="K125" s="844"/>
      <c r="L125" s="845"/>
      <c r="M125" s="846"/>
      <c r="N125" s="846"/>
      <c r="O125" s="846"/>
      <c r="P125" s="847"/>
      <c r="Q125" s="848"/>
      <c r="R125" s="848"/>
      <c r="S125" s="848"/>
      <c r="T125" s="848"/>
      <c r="U125" s="848"/>
      <c r="V125" s="127"/>
      <c r="W125" s="127"/>
      <c r="X125" s="849"/>
      <c r="Y125" s="850"/>
      <c r="Z125" s="543" t="str">
        <f>IFERROR(VLOOKUP(X125, 【参考】数式用!$A$2:$B$46, 2, FALSE), "")</f>
        <v/>
      </c>
      <c r="AA125" s="568"/>
      <c r="AB125" s="569"/>
      <c r="AC125" s="570">
        <f t="shared" si="4"/>
        <v>0</v>
      </c>
      <c r="AD125" s="579" t="str">
        <f>IF(B125="", "", IF(COUNTIF(X125,"*独自*"),"数式を削除して手入力",IFERROR(INDEX(【参考】数式用!$O$3:'【参考】数式用'!$Q$452,MATCH(Q125&amp;V125,【参考】数式用!$N$3:'【参考】数式用'!$N$452,0),MATCH(VLOOKUP(X125,【参考】数式用!$R$2:$S$46,2,FALSE),【参考】数式用!$O$2:$Q$2,0)),10)))</f>
        <v/>
      </c>
      <c r="AE125" s="564"/>
      <c r="AF125" s="235"/>
      <c r="AG125" s="251"/>
    </row>
    <row r="126" spans="1:33" ht="50" customHeight="1">
      <c r="A126" s="234">
        <f t="shared" si="5"/>
        <v>87</v>
      </c>
      <c r="B126" s="843"/>
      <c r="C126" s="844"/>
      <c r="D126" s="844"/>
      <c r="E126" s="844"/>
      <c r="F126" s="844"/>
      <c r="G126" s="844"/>
      <c r="H126" s="844"/>
      <c r="I126" s="844"/>
      <c r="J126" s="844"/>
      <c r="K126" s="844"/>
      <c r="L126" s="845"/>
      <c r="M126" s="846"/>
      <c r="N126" s="846"/>
      <c r="O126" s="846"/>
      <c r="P126" s="847"/>
      <c r="Q126" s="848"/>
      <c r="R126" s="848"/>
      <c r="S126" s="848"/>
      <c r="T126" s="848"/>
      <c r="U126" s="848"/>
      <c r="V126" s="127"/>
      <c r="W126" s="127"/>
      <c r="X126" s="849"/>
      <c r="Y126" s="850"/>
      <c r="Z126" s="543" t="str">
        <f>IFERROR(VLOOKUP(X126, 【参考】数式用!$A$2:$B$46, 2, FALSE), "")</f>
        <v/>
      </c>
      <c r="AA126" s="568"/>
      <c r="AB126" s="569"/>
      <c r="AC126" s="570">
        <f t="shared" si="4"/>
        <v>0</v>
      </c>
      <c r="AD126" s="579" t="str">
        <f>IF(B126="", "", IF(COUNTIF(X126,"*独自*"),"数式を削除して手入力",IFERROR(INDEX(【参考】数式用!$O$3:'【参考】数式用'!$Q$452,MATCH(Q126&amp;V126,【参考】数式用!$N$3:'【参考】数式用'!$N$452,0),MATCH(VLOOKUP(X126,【参考】数式用!$R$2:$S$46,2,FALSE),【参考】数式用!$O$2:$Q$2,0)),10)))</f>
        <v/>
      </c>
      <c r="AE126" s="564"/>
      <c r="AF126" s="235"/>
      <c r="AG126" s="251"/>
    </row>
    <row r="127" spans="1:33" ht="50" customHeight="1">
      <c r="A127" s="234">
        <f t="shared" si="5"/>
        <v>88</v>
      </c>
      <c r="B127" s="843"/>
      <c r="C127" s="844"/>
      <c r="D127" s="844"/>
      <c r="E127" s="844"/>
      <c r="F127" s="844"/>
      <c r="G127" s="844"/>
      <c r="H127" s="844"/>
      <c r="I127" s="844"/>
      <c r="J127" s="844"/>
      <c r="K127" s="844"/>
      <c r="L127" s="845"/>
      <c r="M127" s="846"/>
      <c r="N127" s="846"/>
      <c r="O127" s="846"/>
      <c r="P127" s="847"/>
      <c r="Q127" s="848"/>
      <c r="R127" s="848"/>
      <c r="S127" s="848"/>
      <c r="T127" s="848"/>
      <c r="U127" s="848"/>
      <c r="V127" s="127"/>
      <c r="W127" s="127"/>
      <c r="X127" s="849"/>
      <c r="Y127" s="850"/>
      <c r="Z127" s="543" t="str">
        <f>IFERROR(VLOOKUP(X127, 【参考】数式用!$A$2:$B$46, 2, FALSE), "")</f>
        <v/>
      </c>
      <c r="AA127" s="568"/>
      <c r="AB127" s="569"/>
      <c r="AC127" s="570">
        <f t="shared" si="4"/>
        <v>0</v>
      </c>
      <c r="AD127" s="579" t="str">
        <f>IF(B127="", "", IF(COUNTIF(X127,"*独自*"),"数式を削除して手入力",IFERROR(INDEX(【参考】数式用!$O$3:'【参考】数式用'!$Q$452,MATCH(Q127&amp;V127,【参考】数式用!$N$3:'【参考】数式用'!$N$452,0),MATCH(VLOOKUP(X127,【参考】数式用!$R$2:$S$46,2,FALSE),【参考】数式用!$O$2:$Q$2,0)),10)))</f>
        <v/>
      </c>
      <c r="AE127" s="564"/>
      <c r="AF127" s="235"/>
      <c r="AG127" s="251"/>
    </row>
    <row r="128" spans="1:33" ht="50" customHeight="1">
      <c r="A128" s="234">
        <f t="shared" si="5"/>
        <v>89</v>
      </c>
      <c r="B128" s="843"/>
      <c r="C128" s="844"/>
      <c r="D128" s="844"/>
      <c r="E128" s="844"/>
      <c r="F128" s="844"/>
      <c r="G128" s="844"/>
      <c r="H128" s="844"/>
      <c r="I128" s="844"/>
      <c r="J128" s="844"/>
      <c r="K128" s="844"/>
      <c r="L128" s="845"/>
      <c r="M128" s="846"/>
      <c r="N128" s="846"/>
      <c r="O128" s="846"/>
      <c r="P128" s="847"/>
      <c r="Q128" s="848"/>
      <c r="R128" s="848"/>
      <c r="S128" s="848"/>
      <c r="T128" s="848"/>
      <c r="U128" s="848"/>
      <c r="V128" s="127"/>
      <c r="W128" s="127"/>
      <c r="X128" s="849"/>
      <c r="Y128" s="850"/>
      <c r="Z128" s="543" t="str">
        <f>IFERROR(VLOOKUP(X128, 【参考】数式用!$A$2:$B$46, 2, FALSE), "")</f>
        <v/>
      </c>
      <c r="AA128" s="568"/>
      <c r="AB128" s="569"/>
      <c r="AC128" s="570">
        <f t="shared" si="4"/>
        <v>0</v>
      </c>
      <c r="AD128" s="579" t="str">
        <f>IF(B128="", "", IF(COUNTIF(X128,"*独自*"),"数式を削除して手入力",IFERROR(INDEX(【参考】数式用!$O$3:'【参考】数式用'!$Q$452,MATCH(Q128&amp;V128,【参考】数式用!$N$3:'【参考】数式用'!$N$452,0),MATCH(VLOOKUP(X128,【参考】数式用!$R$2:$S$46,2,FALSE),【参考】数式用!$O$2:$Q$2,0)),10)))</f>
        <v/>
      </c>
      <c r="AE128" s="564"/>
      <c r="AF128" s="235"/>
      <c r="AG128" s="251"/>
    </row>
    <row r="129" spans="1:33" ht="50" customHeight="1">
      <c r="A129" s="234">
        <f t="shared" si="5"/>
        <v>90</v>
      </c>
      <c r="B129" s="843"/>
      <c r="C129" s="844"/>
      <c r="D129" s="844"/>
      <c r="E129" s="844"/>
      <c r="F129" s="844"/>
      <c r="G129" s="844"/>
      <c r="H129" s="844"/>
      <c r="I129" s="844"/>
      <c r="J129" s="844"/>
      <c r="K129" s="844"/>
      <c r="L129" s="845"/>
      <c r="M129" s="846"/>
      <c r="N129" s="846"/>
      <c r="O129" s="846"/>
      <c r="P129" s="847"/>
      <c r="Q129" s="848"/>
      <c r="R129" s="848"/>
      <c r="S129" s="848"/>
      <c r="T129" s="848"/>
      <c r="U129" s="848"/>
      <c r="V129" s="127"/>
      <c r="W129" s="127"/>
      <c r="X129" s="849"/>
      <c r="Y129" s="850"/>
      <c r="Z129" s="543" t="str">
        <f>IFERROR(VLOOKUP(X129, 【参考】数式用!$A$2:$B$46, 2, FALSE), "")</f>
        <v/>
      </c>
      <c r="AA129" s="568"/>
      <c r="AB129" s="569"/>
      <c r="AC129" s="570">
        <f t="shared" si="4"/>
        <v>0</v>
      </c>
      <c r="AD129" s="579" t="str">
        <f>IF(B129="", "", IF(COUNTIF(X129,"*独自*"),"数式を削除して手入力",IFERROR(INDEX(【参考】数式用!$O$3:'【参考】数式用'!$Q$452,MATCH(Q129&amp;V129,【参考】数式用!$N$3:'【参考】数式用'!$N$452,0),MATCH(VLOOKUP(X129,【参考】数式用!$R$2:$S$46,2,FALSE),【参考】数式用!$O$2:$Q$2,0)),10)))</f>
        <v/>
      </c>
      <c r="AE129" s="564"/>
      <c r="AF129" s="235"/>
      <c r="AG129" s="251"/>
    </row>
    <row r="130" spans="1:33" ht="50" customHeight="1">
      <c r="A130" s="234">
        <f t="shared" si="5"/>
        <v>91</v>
      </c>
      <c r="B130" s="843"/>
      <c r="C130" s="844"/>
      <c r="D130" s="844"/>
      <c r="E130" s="844"/>
      <c r="F130" s="844"/>
      <c r="G130" s="844"/>
      <c r="H130" s="844"/>
      <c r="I130" s="844"/>
      <c r="J130" s="844"/>
      <c r="K130" s="844"/>
      <c r="L130" s="845"/>
      <c r="M130" s="846"/>
      <c r="N130" s="846"/>
      <c r="O130" s="846"/>
      <c r="P130" s="847"/>
      <c r="Q130" s="848"/>
      <c r="R130" s="848"/>
      <c r="S130" s="848"/>
      <c r="T130" s="848"/>
      <c r="U130" s="848"/>
      <c r="V130" s="127"/>
      <c r="W130" s="127"/>
      <c r="X130" s="849"/>
      <c r="Y130" s="850"/>
      <c r="Z130" s="543" t="str">
        <f>IFERROR(VLOOKUP(X130, 【参考】数式用!$A$2:$B$46, 2, FALSE), "")</f>
        <v/>
      </c>
      <c r="AA130" s="568"/>
      <c r="AB130" s="569"/>
      <c r="AC130" s="570">
        <f t="shared" si="4"/>
        <v>0</v>
      </c>
      <c r="AD130" s="579" t="str">
        <f>IF(B130="", "", IF(COUNTIF(X130,"*独自*"),"数式を削除して手入力",IFERROR(INDEX(【参考】数式用!$O$3:'【参考】数式用'!$Q$452,MATCH(Q130&amp;V130,【参考】数式用!$N$3:'【参考】数式用'!$N$452,0),MATCH(VLOOKUP(X130,【参考】数式用!$R$2:$S$46,2,FALSE),【参考】数式用!$O$2:$Q$2,0)),10)))</f>
        <v/>
      </c>
      <c r="AE130" s="564"/>
      <c r="AF130" s="235"/>
      <c r="AG130" s="251"/>
    </row>
    <row r="131" spans="1:33" ht="50" customHeight="1">
      <c r="A131" s="234">
        <f t="shared" si="5"/>
        <v>92</v>
      </c>
      <c r="B131" s="843"/>
      <c r="C131" s="844"/>
      <c r="D131" s="844"/>
      <c r="E131" s="844"/>
      <c r="F131" s="844"/>
      <c r="G131" s="844"/>
      <c r="H131" s="844"/>
      <c r="I131" s="844"/>
      <c r="J131" s="844"/>
      <c r="K131" s="844"/>
      <c r="L131" s="845"/>
      <c r="M131" s="846"/>
      <c r="N131" s="846"/>
      <c r="O131" s="846"/>
      <c r="P131" s="847"/>
      <c r="Q131" s="848"/>
      <c r="R131" s="848"/>
      <c r="S131" s="848"/>
      <c r="T131" s="848"/>
      <c r="U131" s="848"/>
      <c r="V131" s="127"/>
      <c r="W131" s="127"/>
      <c r="X131" s="849"/>
      <c r="Y131" s="850"/>
      <c r="Z131" s="543" t="str">
        <f>IFERROR(VLOOKUP(X131, 【参考】数式用!$A$2:$B$46, 2, FALSE), "")</f>
        <v/>
      </c>
      <c r="AA131" s="568"/>
      <c r="AB131" s="569"/>
      <c r="AC131" s="570">
        <f t="shared" si="4"/>
        <v>0</v>
      </c>
      <c r="AD131" s="579" t="str">
        <f>IF(B131="", "", IF(COUNTIF(X131,"*独自*"),"数式を削除して手入力",IFERROR(INDEX(【参考】数式用!$O$3:'【参考】数式用'!$Q$452,MATCH(Q131&amp;V131,【参考】数式用!$N$3:'【参考】数式用'!$N$452,0),MATCH(VLOOKUP(X131,【参考】数式用!$R$2:$S$46,2,FALSE),【参考】数式用!$O$2:$Q$2,0)),10)))</f>
        <v/>
      </c>
      <c r="AE131" s="564"/>
      <c r="AF131" s="235"/>
      <c r="AG131" s="251"/>
    </row>
    <row r="132" spans="1:33" ht="50" customHeight="1">
      <c r="A132" s="234">
        <f t="shared" ref="A132:A137" si="6">A131+1</f>
        <v>93</v>
      </c>
      <c r="B132" s="843"/>
      <c r="C132" s="844"/>
      <c r="D132" s="844"/>
      <c r="E132" s="844"/>
      <c r="F132" s="844"/>
      <c r="G132" s="844"/>
      <c r="H132" s="844"/>
      <c r="I132" s="844"/>
      <c r="J132" s="844"/>
      <c r="K132" s="844"/>
      <c r="L132" s="845"/>
      <c r="M132" s="846"/>
      <c r="N132" s="846"/>
      <c r="O132" s="846"/>
      <c r="P132" s="847"/>
      <c r="Q132" s="848"/>
      <c r="R132" s="848"/>
      <c r="S132" s="848"/>
      <c r="T132" s="848"/>
      <c r="U132" s="848"/>
      <c r="V132" s="127"/>
      <c r="W132" s="127"/>
      <c r="X132" s="849"/>
      <c r="Y132" s="850"/>
      <c r="Z132" s="543" t="str">
        <f>IFERROR(VLOOKUP(X132, 【参考】数式用!$A$2:$B$46, 2, FALSE), "")</f>
        <v/>
      </c>
      <c r="AA132" s="568"/>
      <c r="AB132" s="569"/>
      <c r="AC132" s="570">
        <f t="shared" si="4"/>
        <v>0</v>
      </c>
      <c r="AD132" s="579" t="str">
        <f>IF(B132="", "", IF(COUNTIF(X132,"*独自*"),"数式を削除して手入力",IFERROR(INDEX(【参考】数式用!$O$3:'【参考】数式用'!$Q$452,MATCH(Q132&amp;V132,【参考】数式用!$N$3:'【参考】数式用'!$N$452,0),MATCH(VLOOKUP(X132,【参考】数式用!$R$2:$S$46,2,FALSE),【参考】数式用!$O$2:$Q$2,0)),10)))</f>
        <v/>
      </c>
      <c r="AE132" s="564"/>
      <c r="AF132" s="235"/>
      <c r="AG132" s="251"/>
    </row>
    <row r="133" spans="1:33" ht="50" customHeight="1">
      <c r="A133" s="234">
        <f t="shared" si="6"/>
        <v>94</v>
      </c>
      <c r="B133" s="843"/>
      <c r="C133" s="844"/>
      <c r="D133" s="844"/>
      <c r="E133" s="844"/>
      <c r="F133" s="844"/>
      <c r="G133" s="844"/>
      <c r="H133" s="844"/>
      <c r="I133" s="844"/>
      <c r="J133" s="844"/>
      <c r="K133" s="844"/>
      <c r="L133" s="845"/>
      <c r="M133" s="846"/>
      <c r="N133" s="846"/>
      <c r="O133" s="846"/>
      <c r="P133" s="847"/>
      <c r="Q133" s="848"/>
      <c r="R133" s="848"/>
      <c r="S133" s="848"/>
      <c r="T133" s="848"/>
      <c r="U133" s="848"/>
      <c r="V133" s="127"/>
      <c r="W133" s="127"/>
      <c r="X133" s="849"/>
      <c r="Y133" s="850"/>
      <c r="Z133" s="543" t="str">
        <f>IFERROR(VLOOKUP(X133, 【参考】数式用!$A$2:$B$46, 2, FALSE), "")</f>
        <v/>
      </c>
      <c r="AA133" s="568"/>
      <c r="AB133" s="569"/>
      <c r="AC133" s="570">
        <f t="shared" si="4"/>
        <v>0</v>
      </c>
      <c r="AD133" s="579" t="str">
        <f>IF(B133="", "", IF(COUNTIF(X133,"*独自*"),"数式を削除して手入力",IFERROR(INDEX(【参考】数式用!$O$3:'【参考】数式用'!$Q$452,MATCH(Q133&amp;V133,【参考】数式用!$N$3:'【参考】数式用'!$N$452,0),MATCH(VLOOKUP(X133,【参考】数式用!$R$2:$S$46,2,FALSE),【参考】数式用!$O$2:$Q$2,0)),10)))</f>
        <v/>
      </c>
      <c r="AE133" s="564"/>
      <c r="AF133" s="235"/>
      <c r="AG133" s="251"/>
    </row>
    <row r="134" spans="1:33" ht="50" customHeight="1">
      <c r="A134" s="234">
        <f t="shared" si="6"/>
        <v>95</v>
      </c>
      <c r="B134" s="843"/>
      <c r="C134" s="844"/>
      <c r="D134" s="844"/>
      <c r="E134" s="844"/>
      <c r="F134" s="844"/>
      <c r="G134" s="844"/>
      <c r="H134" s="844"/>
      <c r="I134" s="844"/>
      <c r="J134" s="844"/>
      <c r="K134" s="844"/>
      <c r="L134" s="845"/>
      <c r="M134" s="846"/>
      <c r="N134" s="846"/>
      <c r="O134" s="846"/>
      <c r="P134" s="847"/>
      <c r="Q134" s="848"/>
      <c r="R134" s="848"/>
      <c r="S134" s="848"/>
      <c r="T134" s="848"/>
      <c r="U134" s="848"/>
      <c r="V134" s="127"/>
      <c r="W134" s="127"/>
      <c r="X134" s="849"/>
      <c r="Y134" s="850"/>
      <c r="Z134" s="543" t="str">
        <f>IFERROR(VLOOKUP(X134, 【参考】数式用!$A$2:$B$46, 2, FALSE), "")</f>
        <v/>
      </c>
      <c r="AA134" s="568"/>
      <c r="AB134" s="569"/>
      <c r="AC134" s="570">
        <f t="shared" si="4"/>
        <v>0</v>
      </c>
      <c r="AD134" s="579" t="str">
        <f>IF(B134="", "", IF(COUNTIF(X134,"*独自*"),"数式を削除して手入力",IFERROR(INDEX(【参考】数式用!$O$3:'【参考】数式用'!$Q$452,MATCH(Q134&amp;V134,【参考】数式用!$N$3:'【参考】数式用'!$N$452,0),MATCH(VLOOKUP(X134,【参考】数式用!$R$2:$S$46,2,FALSE),【参考】数式用!$O$2:$Q$2,0)),10)))</f>
        <v/>
      </c>
      <c r="AE134" s="564"/>
      <c r="AF134" s="235"/>
      <c r="AG134" s="251"/>
    </row>
    <row r="135" spans="1:33" ht="50" customHeight="1">
      <c r="A135" s="234">
        <f t="shared" si="6"/>
        <v>96</v>
      </c>
      <c r="B135" s="843"/>
      <c r="C135" s="844"/>
      <c r="D135" s="844"/>
      <c r="E135" s="844"/>
      <c r="F135" s="844"/>
      <c r="G135" s="844"/>
      <c r="H135" s="844"/>
      <c r="I135" s="844"/>
      <c r="J135" s="844"/>
      <c r="K135" s="844"/>
      <c r="L135" s="845"/>
      <c r="M135" s="846"/>
      <c r="N135" s="846"/>
      <c r="O135" s="846"/>
      <c r="P135" s="847"/>
      <c r="Q135" s="848"/>
      <c r="R135" s="848"/>
      <c r="S135" s="848"/>
      <c r="T135" s="848"/>
      <c r="U135" s="848"/>
      <c r="V135" s="127"/>
      <c r="W135" s="127"/>
      <c r="X135" s="849"/>
      <c r="Y135" s="850"/>
      <c r="Z135" s="543" t="str">
        <f>IFERROR(VLOOKUP(X135, 【参考】数式用!$A$2:$B$46, 2, FALSE), "")</f>
        <v/>
      </c>
      <c r="AA135" s="568"/>
      <c r="AB135" s="569"/>
      <c r="AC135" s="570">
        <f t="shared" si="4"/>
        <v>0</v>
      </c>
      <c r="AD135" s="579" t="str">
        <f>IF(B135="", "", IF(COUNTIF(X135,"*独自*"),"数式を削除して手入力",IFERROR(INDEX(【参考】数式用!$O$3:'【参考】数式用'!$Q$452,MATCH(Q135&amp;V135,【参考】数式用!$N$3:'【参考】数式用'!$N$452,0),MATCH(VLOOKUP(X135,【参考】数式用!$R$2:$S$46,2,FALSE),【参考】数式用!$O$2:$Q$2,0)),10)))</f>
        <v/>
      </c>
      <c r="AE135" s="564"/>
      <c r="AF135" s="235"/>
      <c r="AG135" s="251"/>
    </row>
    <row r="136" spans="1:33" ht="50" customHeight="1">
      <c r="A136" s="234">
        <f t="shared" si="6"/>
        <v>97</v>
      </c>
      <c r="B136" s="843"/>
      <c r="C136" s="844"/>
      <c r="D136" s="844"/>
      <c r="E136" s="844"/>
      <c r="F136" s="844"/>
      <c r="G136" s="844"/>
      <c r="H136" s="844"/>
      <c r="I136" s="844"/>
      <c r="J136" s="844"/>
      <c r="K136" s="844"/>
      <c r="L136" s="845"/>
      <c r="M136" s="846"/>
      <c r="N136" s="846"/>
      <c r="O136" s="846"/>
      <c r="P136" s="847"/>
      <c r="Q136" s="848"/>
      <c r="R136" s="848"/>
      <c r="S136" s="848"/>
      <c r="T136" s="848"/>
      <c r="U136" s="848"/>
      <c r="V136" s="127"/>
      <c r="W136" s="127"/>
      <c r="X136" s="849"/>
      <c r="Y136" s="850"/>
      <c r="Z136" s="543" t="str">
        <f>IFERROR(VLOOKUP(X136, 【参考】数式用!$A$2:$B$46, 2, FALSE), "")</f>
        <v/>
      </c>
      <c r="AA136" s="568"/>
      <c r="AB136" s="569"/>
      <c r="AC136" s="570">
        <f t="shared" si="4"/>
        <v>0</v>
      </c>
      <c r="AD136" s="579" t="str">
        <f>IF(B136="", "", IF(COUNTIF(X136,"*独自*"),"数式を削除して手入力",IFERROR(INDEX(【参考】数式用!$O$3:'【参考】数式用'!$Q$452,MATCH(Q136&amp;V136,【参考】数式用!$N$3:'【参考】数式用'!$N$452,0),MATCH(VLOOKUP(X136,【参考】数式用!$R$2:$S$46,2,FALSE),【参考】数式用!$O$2:$Q$2,0)),10)))</f>
        <v/>
      </c>
      <c r="AE136" s="564"/>
      <c r="AF136" s="235"/>
      <c r="AG136" s="251"/>
    </row>
    <row r="137" spans="1:33" ht="50" customHeight="1">
      <c r="A137" s="234">
        <f t="shared" si="6"/>
        <v>98</v>
      </c>
      <c r="B137" s="843"/>
      <c r="C137" s="844"/>
      <c r="D137" s="844"/>
      <c r="E137" s="844"/>
      <c r="F137" s="844"/>
      <c r="G137" s="844"/>
      <c r="H137" s="844"/>
      <c r="I137" s="844"/>
      <c r="J137" s="844"/>
      <c r="K137" s="844"/>
      <c r="L137" s="845"/>
      <c r="M137" s="846"/>
      <c r="N137" s="846"/>
      <c r="O137" s="846"/>
      <c r="P137" s="847"/>
      <c r="Q137" s="848"/>
      <c r="R137" s="848"/>
      <c r="S137" s="848"/>
      <c r="T137" s="848"/>
      <c r="U137" s="848"/>
      <c r="V137" s="127"/>
      <c r="W137" s="127"/>
      <c r="X137" s="849"/>
      <c r="Y137" s="850"/>
      <c r="Z137" s="543" t="str">
        <f>IFERROR(VLOOKUP(X137, 【参考】数式用!$A$2:$B$46, 2, FALSE), "")</f>
        <v/>
      </c>
      <c r="AA137" s="568"/>
      <c r="AB137" s="569"/>
      <c r="AC137" s="570">
        <f t="shared" si="4"/>
        <v>0</v>
      </c>
      <c r="AD137" s="579" t="str">
        <f>IF(B137="", "", IF(COUNTIF(X137,"*独自*"),"数式を削除して手入力",IFERROR(INDEX(【参考】数式用!$O$3:'【参考】数式用'!$Q$452,MATCH(Q137&amp;V137,【参考】数式用!$N$3:'【参考】数式用'!$N$452,0),MATCH(VLOOKUP(X137,【参考】数式用!$R$2:$S$46,2,FALSE),【参考】数式用!$O$2:$Q$2,0)),10)))</f>
        <v/>
      </c>
      <c r="AE137" s="564"/>
      <c r="AF137" s="235"/>
      <c r="AG137" s="251"/>
    </row>
    <row r="138" spans="1:33" ht="50" customHeight="1">
      <c r="A138" s="234">
        <f>A137+1</f>
        <v>99</v>
      </c>
      <c r="B138" s="843"/>
      <c r="C138" s="844"/>
      <c r="D138" s="844"/>
      <c r="E138" s="844"/>
      <c r="F138" s="844"/>
      <c r="G138" s="844"/>
      <c r="H138" s="844"/>
      <c r="I138" s="844"/>
      <c r="J138" s="844"/>
      <c r="K138" s="844"/>
      <c r="L138" s="845"/>
      <c r="M138" s="846"/>
      <c r="N138" s="846"/>
      <c r="O138" s="846"/>
      <c r="P138" s="847"/>
      <c r="Q138" s="848"/>
      <c r="R138" s="848"/>
      <c r="S138" s="848"/>
      <c r="T138" s="848"/>
      <c r="U138" s="848"/>
      <c r="V138" s="127"/>
      <c r="W138" s="127"/>
      <c r="X138" s="849"/>
      <c r="Y138" s="850"/>
      <c r="Z138" s="543" t="str">
        <f>IFERROR(VLOOKUP(X138, 【参考】数式用!$A$2:$B$46, 2, FALSE), "")</f>
        <v/>
      </c>
      <c r="AA138" s="568"/>
      <c r="AB138" s="569"/>
      <c r="AC138" s="570">
        <f t="shared" si="4"/>
        <v>0</v>
      </c>
      <c r="AD138" s="579" t="str">
        <f>IF(B138="", "", IF(COUNTIF(X138,"*独自*"),"数式を削除して手入力",IFERROR(INDEX(【参考】数式用!$O$3:'【参考】数式用'!$Q$452,MATCH(Q138&amp;V138,【参考】数式用!$N$3:'【参考】数式用'!$N$452,0),MATCH(VLOOKUP(X138,【参考】数式用!$R$2:$S$46,2,FALSE),【参考】数式用!$O$2:$Q$2,0)),10)))</f>
        <v/>
      </c>
      <c r="AE138" s="564"/>
      <c r="AF138" s="235"/>
      <c r="AG138" s="251"/>
    </row>
    <row r="139" spans="1:33" ht="50" customHeight="1">
      <c r="A139" s="234">
        <f>A138+1</f>
        <v>100</v>
      </c>
      <c r="B139" s="843"/>
      <c r="C139" s="844"/>
      <c r="D139" s="844"/>
      <c r="E139" s="844"/>
      <c r="F139" s="844"/>
      <c r="G139" s="844"/>
      <c r="H139" s="844"/>
      <c r="I139" s="844"/>
      <c r="J139" s="844"/>
      <c r="K139" s="844"/>
      <c r="L139" s="845"/>
      <c r="M139" s="846"/>
      <c r="N139" s="846"/>
      <c r="O139" s="846"/>
      <c r="P139" s="847"/>
      <c r="Q139" s="848"/>
      <c r="R139" s="848"/>
      <c r="S139" s="848"/>
      <c r="T139" s="848"/>
      <c r="U139" s="848"/>
      <c r="V139" s="127"/>
      <c r="W139" s="127"/>
      <c r="X139" s="849"/>
      <c r="Y139" s="850"/>
      <c r="Z139" s="543" t="str">
        <f>IFERROR(VLOOKUP(X139, 【参考】数式用!$A$2:$B$46, 2, FALSE), "")</f>
        <v/>
      </c>
      <c r="AA139" s="568"/>
      <c r="AB139" s="569"/>
      <c r="AC139" s="570">
        <f>AA139-AB139</f>
        <v>0</v>
      </c>
      <c r="AD139" s="652" t="str">
        <f>IF(B139="", "", IF(COUNTIF(X139,"*独自*"),"数式を削除して手入力",IFERROR(INDEX(【参考】数式用!$O$3:'【参考】数式用'!$Q$452,MATCH(Q139&amp;V139,【参考】数式用!$N$3:'【参考】数式用'!$N$452,0),MATCH(VLOOKUP(X139,【参考】数式用!$R$2:$S$46,2,FALSE),【参考】数式用!$O$2:$Q$2,0)),10)))</f>
        <v/>
      </c>
      <c r="AE139" s="564"/>
      <c r="AF139" s="235"/>
      <c r="AG139" s="251"/>
    </row>
    <row r="140" spans="1:33" ht="50" customHeight="1">
      <c r="A140" s="234">
        <f t="shared" ref="A140:A203" si="7">A139+1</f>
        <v>101</v>
      </c>
      <c r="B140" s="843"/>
      <c r="C140" s="844"/>
      <c r="D140" s="844"/>
      <c r="E140" s="844"/>
      <c r="F140" s="844"/>
      <c r="G140" s="844"/>
      <c r="H140" s="844"/>
      <c r="I140" s="844"/>
      <c r="J140" s="844"/>
      <c r="K140" s="844"/>
      <c r="L140" s="845"/>
      <c r="M140" s="846"/>
      <c r="N140" s="846"/>
      <c r="O140" s="846"/>
      <c r="P140" s="847"/>
      <c r="Q140" s="848"/>
      <c r="R140" s="848"/>
      <c r="S140" s="848"/>
      <c r="T140" s="848"/>
      <c r="U140" s="848"/>
      <c r="V140" s="127"/>
      <c r="W140" s="127"/>
      <c r="X140" s="849"/>
      <c r="Y140" s="850"/>
      <c r="Z140" s="543" t="str">
        <f>IFERROR(VLOOKUP(X140, 【参考】数式用!$A$2:$B$46, 2, FALSE), "")</f>
        <v/>
      </c>
      <c r="AA140" s="568"/>
      <c r="AB140" s="569"/>
      <c r="AC140" s="570">
        <f t="shared" ref="AC140:AC203" si="8">AA140-AB140</f>
        <v>0</v>
      </c>
      <c r="AD140" s="652" t="str">
        <f>IF(B140="", "", IF(COUNTIF(X140,"*独自*"),"数式を削除して手入力",IFERROR(INDEX(【参考】数式用!$O$3:'【参考】数式用'!$Q$452,MATCH(Q140&amp;V140,【参考】数式用!$N$3:'【参考】数式用'!$N$452,0),MATCH(VLOOKUP(X140,【参考】数式用!$R$2:$S$46,2,FALSE),【参考】数式用!$O$2:$Q$2,0)),10)))</f>
        <v/>
      </c>
      <c r="AE140" s="564"/>
    </row>
    <row r="141" spans="1:33" ht="50" customHeight="1">
      <c r="A141" s="234">
        <f t="shared" si="7"/>
        <v>102</v>
      </c>
      <c r="B141" s="843"/>
      <c r="C141" s="844"/>
      <c r="D141" s="844"/>
      <c r="E141" s="844"/>
      <c r="F141" s="844"/>
      <c r="G141" s="844"/>
      <c r="H141" s="844"/>
      <c r="I141" s="844"/>
      <c r="J141" s="844"/>
      <c r="K141" s="844"/>
      <c r="L141" s="845"/>
      <c r="M141" s="846"/>
      <c r="N141" s="846"/>
      <c r="O141" s="846"/>
      <c r="P141" s="847"/>
      <c r="Q141" s="848"/>
      <c r="R141" s="848"/>
      <c r="S141" s="848"/>
      <c r="T141" s="848"/>
      <c r="U141" s="848"/>
      <c r="V141" s="127"/>
      <c r="W141" s="127"/>
      <c r="X141" s="849"/>
      <c r="Y141" s="850"/>
      <c r="Z141" s="543" t="str">
        <f>IFERROR(VLOOKUP(X141, 【参考】数式用!$A$2:$B$46, 2, FALSE), "")</f>
        <v/>
      </c>
      <c r="AA141" s="568"/>
      <c r="AB141" s="569"/>
      <c r="AC141" s="570">
        <f t="shared" si="8"/>
        <v>0</v>
      </c>
      <c r="AD141" s="652" t="str">
        <f>IF(B141="", "", IF(COUNTIF(X141,"*独自*"),"数式を削除して手入力",IFERROR(INDEX(【参考】数式用!$O$3:'【参考】数式用'!$Q$452,MATCH(Q141&amp;V141,【参考】数式用!$N$3:'【参考】数式用'!$N$452,0),MATCH(VLOOKUP(X141,【参考】数式用!$R$2:$S$46,2,FALSE),【参考】数式用!$O$2:$Q$2,0)),10)))</f>
        <v/>
      </c>
      <c r="AE141" s="564"/>
    </row>
    <row r="142" spans="1:33" ht="50" customHeight="1">
      <c r="A142" s="234">
        <f t="shared" si="7"/>
        <v>103</v>
      </c>
      <c r="B142" s="843"/>
      <c r="C142" s="844"/>
      <c r="D142" s="844"/>
      <c r="E142" s="844"/>
      <c r="F142" s="844"/>
      <c r="G142" s="844"/>
      <c r="H142" s="844"/>
      <c r="I142" s="844"/>
      <c r="J142" s="844"/>
      <c r="K142" s="844"/>
      <c r="L142" s="845"/>
      <c r="M142" s="846"/>
      <c r="N142" s="846"/>
      <c r="O142" s="846"/>
      <c r="P142" s="847"/>
      <c r="Q142" s="848"/>
      <c r="R142" s="848"/>
      <c r="S142" s="848"/>
      <c r="T142" s="848"/>
      <c r="U142" s="848"/>
      <c r="V142" s="127"/>
      <c r="W142" s="127"/>
      <c r="X142" s="849"/>
      <c r="Y142" s="850"/>
      <c r="Z142" s="543" t="str">
        <f>IFERROR(VLOOKUP(X142, 【参考】数式用!$A$2:$B$46, 2, FALSE), "")</f>
        <v/>
      </c>
      <c r="AA142" s="568"/>
      <c r="AB142" s="569"/>
      <c r="AC142" s="570">
        <f t="shared" si="8"/>
        <v>0</v>
      </c>
      <c r="AD142" s="652" t="str">
        <f>IF(B142="", "", IF(COUNTIF(X142,"*独自*"),"数式を削除して手入力",IFERROR(INDEX(【参考】数式用!$O$3:'【参考】数式用'!$Q$452,MATCH(Q142&amp;V142,【参考】数式用!$N$3:'【参考】数式用'!$N$452,0),MATCH(VLOOKUP(X142,【参考】数式用!$R$2:$S$46,2,FALSE),【参考】数式用!$O$2:$Q$2,0)),10)))</f>
        <v/>
      </c>
      <c r="AE142" s="564"/>
    </row>
    <row r="143" spans="1:33" ht="50" customHeight="1">
      <c r="A143" s="234">
        <f t="shared" si="7"/>
        <v>104</v>
      </c>
      <c r="B143" s="843"/>
      <c r="C143" s="844"/>
      <c r="D143" s="844"/>
      <c r="E143" s="844"/>
      <c r="F143" s="844"/>
      <c r="G143" s="844"/>
      <c r="H143" s="844"/>
      <c r="I143" s="844"/>
      <c r="J143" s="844"/>
      <c r="K143" s="844"/>
      <c r="L143" s="845"/>
      <c r="M143" s="846"/>
      <c r="N143" s="846"/>
      <c r="O143" s="846"/>
      <c r="P143" s="847"/>
      <c r="Q143" s="848"/>
      <c r="R143" s="848"/>
      <c r="S143" s="848"/>
      <c r="T143" s="848"/>
      <c r="U143" s="848"/>
      <c r="V143" s="127"/>
      <c r="W143" s="127"/>
      <c r="X143" s="849"/>
      <c r="Y143" s="850"/>
      <c r="Z143" s="543" t="str">
        <f>IFERROR(VLOOKUP(X143, 【参考】数式用!$A$2:$B$46, 2, FALSE), "")</f>
        <v/>
      </c>
      <c r="AA143" s="568"/>
      <c r="AB143" s="569"/>
      <c r="AC143" s="570">
        <f t="shared" si="8"/>
        <v>0</v>
      </c>
      <c r="AD143" s="652" t="str">
        <f>IF(B143="", "", IF(COUNTIF(X143,"*独自*"),"数式を削除して手入力",IFERROR(INDEX(【参考】数式用!$O$3:'【参考】数式用'!$Q$452,MATCH(Q143&amp;V143,【参考】数式用!$N$3:'【参考】数式用'!$N$452,0),MATCH(VLOOKUP(X143,【参考】数式用!$R$2:$S$46,2,FALSE),【参考】数式用!$O$2:$Q$2,0)),10)))</f>
        <v/>
      </c>
      <c r="AE143" s="564"/>
    </row>
    <row r="144" spans="1:33" ht="50" customHeight="1">
      <c r="A144" s="234">
        <f t="shared" si="7"/>
        <v>105</v>
      </c>
      <c r="B144" s="843"/>
      <c r="C144" s="844"/>
      <c r="D144" s="844"/>
      <c r="E144" s="844"/>
      <c r="F144" s="844"/>
      <c r="G144" s="844"/>
      <c r="H144" s="844"/>
      <c r="I144" s="844"/>
      <c r="J144" s="844"/>
      <c r="K144" s="844"/>
      <c r="L144" s="845"/>
      <c r="M144" s="846"/>
      <c r="N144" s="846"/>
      <c r="O144" s="846"/>
      <c r="P144" s="847"/>
      <c r="Q144" s="848"/>
      <c r="R144" s="848"/>
      <c r="S144" s="848"/>
      <c r="T144" s="848"/>
      <c r="U144" s="848"/>
      <c r="V144" s="127"/>
      <c r="W144" s="127"/>
      <c r="X144" s="849"/>
      <c r="Y144" s="850"/>
      <c r="Z144" s="543" t="str">
        <f>IFERROR(VLOOKUP(X144, 【参考】数式用!$A$2:$B$46, 2, FALSE), "")</f>
        <v/>
      </c>
      <c r="AA144" s="568"/>
      <c r="AB144" s="569"/>
      <c r="AC144" s="570">
        <f t="shared" si="8"/>
        <v>0</v>
      </c>
      <c r="AD144" s="652" t="str">
        <f>IF(B144="", "", IF(COUNTIF(X144,"*独自*"),"数式を削除して手入力",IFERROR(INDEX(【参考】数式用!$O$3:'【参考】数式用'!$Q$452,MATCH(Q144&amp;V144,【参考】数式用!$N$3:'【参考】数式用'!$N$452,0),MATCH(VLOOKUP(X144,【参考】数式用!$R$2:$S$46,2,FALSE),【参考】数式用!$O$2:$Q$2,0)),10)))</f>
        <v/>
      </c>
      <c r="AE144" s="564"/>
    </row>
    <row r="145" spans="1:31" ht="50" customHeight="1">
      <c r="A145" s="234">
        <f t="shared" si="7"/>
        <v>106</v>
      </c>
      <c r="B145" s="843"/>
      <c r="C145" s="844"/>
      <c r="D145" s="844"/>
      <c r="E145" s="844"/>
      <c r="F145" s="844"/>
      <c r="G145" s="844"/>
      <c r="H145" s="844"/>
      <c r="I145" s="844"/>
      <c r="J145" s="844"/>
      <c r="K145" s="844"/>
      <c r="L145" s="845"/>
      <c r="M145" s="846"/>
      <c r="N145" s="846"/>
      <c r="O145" s="846"/>
      <c r="P145" s="847"/>
      <c r="Q145" s="848"/>
      <c r="R145" s="848"/>
      <c r="S145" s="848"/>
      <c r="T145" s="848"/>
      <c r="U145" s="848"/>
      <c r="V145" s="127"/>
      <c r="W145" s="127"/>
      <c r="X145" s="849"/>
      <c r="Y145" s="850"/>
      <c r="Z145" s="543" t="str">
        <f>IFERROR(VLOOKUP(X145, 【参考】数式用!$A$2:$B$46, 2, FALSE), "")</f>
        <v/>
      </c>
      <c r="AA145" s="568"/>
      <c r="AB145" s="569"/>
      <c r="AC145" s="570">
        <f t="shared" si="8"/>
        <v>0</v>
      </c>
      <c r="AD145" s="652" t="str">
        <f>IF(B145="", "", IF(COUNTIF(X145,"*独自*"),"数式を削除して手入力",IFERROR(INDEX(【参考】数式用!$O$3:'【参考】数式用'!$Q$452,MATCH(Q145&amp;V145,【参考】数式用!$N$3:'【参考】数式用'!$N$452,0),MATCH(VLOOKUP(X145,【参考】数式用!$R$2:$S$46,2,FALSE),【参考】数式用!$O$2:$Q$2,0)),10)))</f>
        <v/>
      </c>
      <c r="AE145" s="564"/>
    </row>
    <row r="146" spans="1:31" ht="50" customHeight="1">
      <c r="A146" s="234">
        <f t="shared" si="7"/>
        <v>107</v>
      </c>
      <c r="B146" s="843"/>
      <c r="C146" s="844"/>
      <c r="D146" s="844"/>
      <c r="E146" s="844"/>
      <c r="F146" s="844"/>
      <c r="G146" s="844"/>
      <c r="H146" s="844"/>
      <c r="I146" s="844"/>
      <c r="J146" s="844"/>
      <c r="K146" s="844"/>
      <c r="L146" s="845"/>
      <c r="M146" s="846"/>
      <c r="N146" s="846"/>
      <c r="O146" s="846"/>
      <c r="P146" s="847"/>
      <c r="Q146" s="848"/>
      <c r="R146" s="848"/>
      <c r="S146" s="848"/>
      <c r="T146" s="848"/>
      <c r="U146" s="848"/>
      <c r="V146" s="127"/>
      <c r="W146" s="127"/>
      <c r="X146" s="849"/>
      <c r="Y146" s="850"/>
      <c r="Z146" s="543" t="str">
        <f>IFERROR(VLOOKUP(X146, 【参考】数式用!$A$2:$B$46, 2, FALSE), "")</f>
        <v/>
      </c>
      <c r="AA146" s="568"/>
      <c r="AB146" s="569"/>
      <c r="AC146" s="570">
        <f t="shared" si="8"/>
        <v>0</v>
      </c>
      <c r="AD146" s="652" t="str">
        <f>IF(B146="", "", IF(COUNTIF(X146,"*独自*"),"数式を削除して手入力",IFERROR(INDEX(【参考】数式用!$O$3:'【参考】数式用'!$Q$452,MATCH(Q146&amp;V146,【参考】数式用!$N$3:'【参考】数式用'!$N$452,0),MATCH(VLOOKUP(X146,【参考】数式用!$R$2:$S$46,2,FALSE),【参考】数式用!$O$2:$Q$2,0)),10)))</f>
        <v/>
      </c>
      <c r="AE146" s="564"/>
    </row>
    <row r="147" spans="1:31" ht="50" customHeight="1">
      <c r="A147" s="234">
        <f t="shared" si="7"/>
        <v>108</v>
      </c>
      <c r="B147" s="843"/>
      <c r="C147" s="844"/>
      <c r="D147" s="844"/>
      <c r="E147" s="844"/>
      <c r="F147" s="844"/>
      <c r="G147" s="844"/>
      <c r="H147" s="844"/>
      <c r="I147" s="844"/>
      <c r="J147" s="844"/>
      <c r="K147" s="844"/>
      <c r="L147" s="845"/>
      <c r="M147" s="846"/>
      <c r="N147" s="846"/>
      <c r="O147" s="846"/>
      <c r="P147" s="847"/>
      <c r="Q147" s="848"/>
      <c r="R147" s="848"/>
      <c r="S147" s="848"/>
      <c r="T147" s="848"/>
      <c r="U147" s="848"/>
      <c r="V147" s="127"/>
      <c r="W147" s="127"/>
      <c r="X147" s="849"/>
      <c r="Y147" s="850"/>
      <c r="Z147" s="543" t="str">
        <f>IFERROR(VLOOKUP(X147, 【参考】数式用!$A$2:$B$46, 2, FALSE), "")</f>
        <v/>
      </c>
      <c r="AA147" s="568"/>
      <c r="AB147" s="569"/>
      <c r="AC147" s="570">
        <f t="shared" si="8"/>
        <v>0</v>
      </c>
      <c r="AD147" s="652" t="str">
        <f>IF(B147="", "", IF(COUNTIF(X147,"*独自*"),"数式を削除して手入力",IFERROR(INDEX(【参考】数式用!$O$3:'【参考】数式用'!$Q$452,MATCH(Q147&amp;V147,【参考】数式用!$N$3:'【参考】数式用'!$N$452,0),MATCH(VLOOKUP(X147,【参考】数式用!$R$2:$S$46,2,FALSE),【参考】数式用!$O$2:$Q$2,0)),10)))</f>
        <v/>
      </c>
      <c r="AE147" s="564"/>
    </row>
    <row r="148" spans="1:31" ht="50" customHeight="1">
      <c r="A148" s="234">
        <f t="shared" si="7"/>
        <v>109</v>
      </c>
      <c r="B148" s="843"/>
      <c r="C148" s="844"/>
      <c r="D148" s="844"/>
      <c r="E148" s="844"/>
      <c r="F148" s="844"/>
      <c r="G148" s="844"/>
      <c r="H148" s="844"/>
      <c r="I148" s="844"/>
      <c r="J148" s="844"/>
      <c r="K148" s="844"/>
      <c r="L148" s="845"/>
      <c r="M148" s="846"/>
      <c r="N148" s="846"/>
      <c r="O148" s="846"/>
      <c r="P148" s="847"/>
      <c r="Q148" s="848"/>
      <c r="R148" s="848"/>
      <c r="S148" s="848"/>
      <c r="T148" s="848"/>
      <c r="U148" s="848"/>
      <c r="V148" s="127"/>
      <c r="W148" s="127"/>
      <c r="X148" s="849"/>
      <c r="Y148" s="850"/>
      <c r="Z148" s="543" t="str">
        <f>IFERROR(VLOOKUP(X148, 【参考】数式用!$A$2:$B$46, 2, FALSE), "")</f>
        <v/>
      </c>
      <c r="AA148" s="568"/>
      <c r="AB148" s="569"/>
      <c r="AC148" s="570">
        <f t="shared" si="8"/>
        <v>0</v>
      </c>
      <c r="AD148" s="652" t="str">
        <f>IF(B148="", "", IF(COUNTIF(X148,"*独自*"),"数式を削除して手入力",IFERROR(INDEX(【参考】数式用!$O$3:'【参考】数式用'!$Q$452,MATCH(Q148&amp;V148,【参考】数式用!$N$3:'【参考】数式用'!$N$452,0),MATCH(VLOOKUP(X148,【参考】数式用!$R$2:$S$46,2,FALSE),【参考】数式用!$O$2:$Q$2,0)),10)))</f>
        <v/>
      </c>
      <c r="AE148" s="564"/>
    </row>
    <row r="149" spans="1:31" ht="50" customHeight="1">
      <c r="A149" s="234">
        <f t="shared" si="7"/>
        <v>110</v>
      </c>
      <c r="B149" s="843"/>
      <c r="C149" s="844"/>
      <c r="D149" s="844"/>
      <c r="E149" s="844"/>
      <c r="F149" s="844"/>
      <c r="G149" s="844"/>
      <c r="H149" s="844"/>
      <c r="I149" s="844"/>
      <c r="J149" s="844"/>
      <c r="K149" s="844"/>
      <c r="L149" s="845"/>
      <c r="M149" s="846"/>
      <c r="N149" s="846"/>
      <c r="O149" s="846"/>
      <c r="P149" s="847"/>
      <c r="Q149" s="848"/>
      <c r="R149" s="848"/>
      <c r="S149" s="848"/>
      <c r="T149" s="848"/>
      <c r="U149" s="848"/>
      <c r="V149" s="127"/>
      <c r="W149" s="127"/>
      <c r="X149" s="849"/>
      <c r="Y149" s="850"/>
      <c r="Z149" s="543" t="str">
        <f>IFERROR(VLOOKUP(X149, 【参考】数式用!$A$2:$B$46, 2, FALSE), "")</f>
        <v/>
      </c>
      <c r="AA149" s="568"/>
      <c r="AB149" s="569"/>
      <c r="AC149" s="570">
        <f t="shared" si="8"/>
        <v>0</v>
      </c>
      <c r="AD149" s="652" t="str">
        <f>IF(B149="", "", IF(COUNTIF(X149,"*独自*"),"数式を削除して手入力",IFERROR(INDEX(【参考】数式用!$O$3:'【参考】数式用'!$Q$452,MATCH(Q149&amp;V149,【参考】数式用!$N$3:'【参考】数式用'!$N$452,0),MATCH(VLOOKUP(X149,【参考】数式用!$R$2:$S$46,2,FALSE),【参考】数式用!$O$2:$Q$2,0)),10)))</f>
        <v/>
      </c>
      <c r="AE149" s="564"/>
    </row>
    <row r="150" spans="1:31" ht="50" customHeight="1">
      <c r="A150" s="234">
        <f t="shared" si="7"/>
        <v>111</v>
      </c>
      <c r="B150" s="843"/>
      <c r="C150" s="844"/>
      <c r="D150" s="844"/>
      <c r="E150" s="844"/>
      <c r="F150" s="844"/>
      <c r="G150" s="844"/>
      <c r="H150" s="844"/>
      <c r="I150" s="844"/>
      <c r="J150" s="844"/>
      <c r="K150" s="844"/>
      <c r="L150" s="845"/>
      <c r="M150" s="846"/>
      <c r="N150" s="846"/>
      <c r="O150" s="846"/>
      <c r="P150" s="847"/>
      <c r="Q150" s="848"/>
      <c r="R150" s="848"/>
      <c r="S150" s="848"/>
      <c r="T150" s="848"/>
      <c r="U150" s="848"/>
      <c r="V150" s="127"/>
      <c r="W150" s="127"/>
      <c r="X150" s="849"/>
      <c r="Y150" s="850"/>
      <c r="Z150" s="543" t="str">
        <f>IFERROR(VLOOKUP(X150, 【参考】数式用!$A$2:$B$46, 2, FALSE), "")</f>
        <v/>
      </c>
      <c r="AA150" s="568"/>
      <c r="AB150" s="569"/>
      <c r="AC150" s="570">
        <f t="shared" si="8"/>
        <v>0</v>
      </c>
      <c r="AD150" s="652" t="str">
        <f>IF(B150="", "", IF(COUNTIF(X150,"*独自*"),"数式を削除して手入力",IFERROR(INDEX(【参考】数式用!$O$3:'【参考】数式用'!$Q$452,MATCH(Q150&amp;V150,【参考】数式用!$N$3:'【参考】数式用'!$N$452,0),MATCH(VLOOKUP(X150,【参考】数式用!$R$2:$S$46,2,FALSE),【参考】数式用!$O$2:$Q$2,0)),10)))</f>
        <v/>
      </c>
      <c r="AE150" s="564"/>
    </row>
    <row r="151" spans="1:31" ht="50" customHeight="1">
      <c r="A151" s="234">
        <f t="shared" si="7"/>
        <v>112</v>
      </c>
      <c r="B151" s="843"/>
      <c r="C151" s="844"/>
      <c r="D151" s="844"/>
      <c r="E151" s="844"/>
      <c r="F151" s="844"/>
      <c r="G151" s="844"/>
      <c r="H151" s="844"/>
      <c r="I151" s="844"/>
      <c r="J151" s="844"/>
      <c r="K151" s="844"/>
      <c r="L151" s="845"/>
      <c r="M151" s="846"/>
      <c r="N151" s="846"/>
      <c r="O151" s="846"/>
      <c r="P151" s="847"/>
      <c r="Q151" s="848"/>
      <c r="R151" s="848"/>
      <c r="S151" s="848"/>
      <c r="T151" s="848"/>
      <c r="U151" s="848"/>
      <c r="V151" s="127"/>
      <c r="W151" s="127"/>
      <c r="X151" s="849"/>
      <c r="Y151" s="850"/>
      <c r="Z151" s="543" t="str">
        <f>IFERROR(VLOOKUP(X151, 【参考】数式用!$A$2:$B$46, 2, FALSE), "")</f>
        <v/>
      </c>
      <c r="AA151" s="568"/>
      <c r="AB151" s="569"/>
      <c r="AC151" s="570">
        <f t="shared" si="8"/>
        <v>0</v>
      </c>
      <c r="AD151" s="652" t="str">
        <f>IF(B151="", "", IF(COUNTIF(X151,"*独自*"),"数式を削除して手入力",IFERROR(INDEX(【参考】数式用!$O$3:'【参考】数式用'!$Q$452,MATCH(Q151&amp;V151,【参考】数式用!$N$3:'【参考】数式用'!$N$452,0),MATCH(VLOOKUP(X151,【参考】数式用!$R$2:$S$46,2,FALSE),【参考】数式用!$O$2:$Q$2,0)),10)))</f>
        <v/>
      </c>
      <c r="AE151" s="564"/>
    </row>
    <row r="152" spans="1:31" ht="50" customHeight="1">
      <c r="A152" s="234">
        <f t="shared" si="7"/>
        <v>113</v>
      </c>
      <c r="B152" s="843"/>
      <c r="C152" s="844"/>
      <c r="D152" s="844"/>
      <c r="E152" s="844"/>
      <c r="F152" s="844"/>
      <c r="G152" s="844"/>
      <c r="H152" s="844"/>
      <c r="I152" s="844"/>
      <c r="J152" s="844"/>
      <c r="K152" s="844"/>
      <c r="L152" s="845"/>
      <c r="M152" s="846"/>
      <c r="N152" s="846"/>
      <c r="O152" s="846"/>
      <c r="P152" s="847"/>
      <c r="Q152" s="848"/>
      <c r="R152" s="848"/>
      <c r="S152" s="848"/>
      <c r="T152" s="848"/>
      <c r="U152" s="848"/>
      <c r="V152" s="127"/>
      <c r="W152" s="127"/>
      <c r="X152" s="849"/>
      <c r="Y152" s="850"/>
      <c r="Z152" s="543" t="str">
        <f>IFERROR(VLOOKUP(X152, 【参考】数式用!$A$2:$B$46, 2, FALSE), "")</f>
        <v/>
      </c>
      <c r="AA152" s="568"/>
      <c r="AB152" s="569"/>
      <c r="AC152" s="570">
        <f t="shared" si="8"/>
        <v>0</v>
      </c>
      <c r="AD152" s="652" t="str">
        <f>IF(B152="", "", IF(COUNTIF(X152,"*独自*"),"数式を削除して手入力",IFERROR(INDEX(【参考】数式用!$O$3:'【参考】数式用'!$Q$452,MATCH(Q152&amp;V152,【参考】数式用!$N$3:'【参考】数式用'!$N$452,0),MATCH(VLOOKUP(X152,【参考】数式用!$R$2:$S$46,2,FALSE),【参考】数式用!$O$2:$Q$2,0)),10)))</f>
        <v/>
      </c>
      <c r="AE152" s="564"/>
    </row>
    <row r="153" spans="1:31" ht="50" customHeight="1">
      <c r="A153" s="234">
        <f t="shared" si="7"/>
        <v>114</v>
      </c>
      <c r="B153" s="843"/>
      <c r="C153" s="844"/>
      <c r="D153" s="844"/>
      <c r="E153" s="844"/>
      <c r="F153" s="844"/>
      <c r="G153" s="844"/>
      <c r="H153" s="844"/>
      <c r="I153" s="844"/>
      <c r="J153" s="844"/>
      <c r="K153" s="844"/>
      <c r="L153" s="845"/>
      <c r="M153" s="846"/>
      <c r="N153" s="846"/>
      <c r="O153" s="846"/>
      <c r="P153" s="847"/>
      <c r="Q153" s="848"/>
      <c r="R153" s="848"/>
      <c r="S153" s="848"/>
      <c r="T153" s="848"/>
      <c r="U153" s="848"/>
      <c r="V153" s="127"/>
      <c r="W153" s="127"/>
      <c r="X153" s="849"/>
      <c r="Y153" s="850"/>
      <c r="Z153" s="543" t="str">
        <f>IFERROR(VLOOKUP(X153, 【参考】数式用!$A$2:$B$46, 2, FALSE), "")</f>
        <v/>
      </c>
      <c r="AA153" s="568"/>
      <c r="AB153" s="569"/>
      <c r="AC153" s="570">
        <f t="shared" si="8"/>
        <v>0</v>
      </c>
      <c r="AD153" s="652" t="str">
        <f>IF(B153="", "", IF(COUNTIF(X153,"*独自*"),"数式を削除して手入力",IFERROR(INDEX(【参考】数式用!$O$3:'【参考】数式用'!$Q$452,MATCH(Q153&amp;V153,【参考】数式用!$N$3:'【参考】数式用'!$N$452,0),MATCH(VLOOKUP(X153,【参考】数式用!$R$2:$S$46,2,FALSE),【参考】数式用!$O$2:$Q$2,0)),10)))</f>
        <v/>
      </c>
      <c r="AE153" s="564"/>
    </row>
    <row r="154" spans="1:31" ht="50" customHeight="1">
      <c r="A154" s="234">
        <f t="shared" si="7"/>
        <v>115</v>
      </c>
      <c r="B154" s="843"/>
      <c r="C154" s="844"/>
      <c r="D154" s="844"/>
      <c r="E154" s="844"/>
      <c r="F154" s="844"/>
      <c r="G154" s="844"/>
      <c r="H154" s="844"/>
      <c r="I154" s="844"/>
      <c r="J154" s="844"/>
      <c r="K154" s="844"/>
      <c r="L154" s="845"/>
      <c r="M154" s="846"/>
      <c r="N154" s="846"/>
      <c r="O154" s="846"/>
      <c r="P154" s="847"/>
      <c r="Q154" s="848"/>
      <c r="R154" s="848"/>
      <c r="S154" s="848"/>
      <c r="T154" s="848"/>
      <c r="U154" s="848"/>
      <c r="V154" s="127"/>
      <c r="W154" s="127"/>
      <c r="X154" s="849"/>
      <c r="Y154" s="850"/>
      <c r="Z154" s="543" t="str">
        <f>IFERROR(VLOOKUP(X154, 【参考】数式用!$A$2:$B$46, 2, FALSE), "")</f>
        <v/>
      </c>
      <c r="AA154" s="568"/>
      <c r="AB154" s="569"/>
      <c r="AC154" s="570">
        <f t="shared" si="8"/>
        <v>0</v>
      </c>
      <c r="AD154" s="652" t="str">
        <f>IF(B154="", "", IF(COUNTIF(X154,"*独自*"),"数式を削除して手入力",IFERROR(INDEX(【参考】数式用!$O$3:'【参考】数式用'!$Q$452,MATCH(Q154&amp;V154,【参考】数式用!$N$3:'【参考】数式用'!$N$452,0),MATCH(VLOOKUP(X154,【参考】数式用!$R$2:$S$46,2,FALSE),【参考】数式用!$O$2:$Q$2,0)),10)))</f>
        <v/>
      </c>
      <c r="AE154" s="564"/>
    </row>
    <row r="155" spans="1:31" ht="50" customHeight="1">
      <c r="A155" s="234">
        <f t="shared" si="7"/>
        <v>116</v>
      </c>
      <c r="B155" s="843"/>
      <c r="C155" s="844"/>
      <c r="D155" s="844"/>
      <c r="E155" s="844"/>
      <c r="F155" s="844"/>
      <c r="G155" s="844"/>
      <c r="H155" s="844"/>
      <c r="I155" s="844"/>
      <c r="J155" s="844"/>
      <c r="K155" s="844"/>
      <c r="L155" s="845"/>
      <c r="M155" s="846"/>
      <c r="N155" s="846"/>
      <c r="O155" s="846"/>
      <c r="P155" s="847"/>
      <c r="Q155" s="848"/>
      <c r="R155" s="848"/>
      <c r="S155" s="848"/>
      <c r="T155" s="848"/>
      <c r="U155" s="848"/>
      <c r="V155" s="127"/>
      <c r="W155" s="127"/>
      <c r="X155" s="849"/>
      <c r="Y155" s="850"/>
      <c r="Z155" s="543" t="str">
        <f>IFERROR(VLOOKUP(X155, 【参考】数式用!$A$2:$B$46, 2, FALSE), "")</f>
        <v/>
      </c>
      <c r="AA155" s="568"/>
      <c r="AB155" s="569"/>
      <c r="AC155" s="570">
        <f t="shared" si="8"/>
        <v>0</v>
      </c>
      <c r="AD155" s="652" t="str">
        <f>IF(B155="", "", IF(COUNTIF(X155,"*独自*"),"数式を削除して手入力",IFERROR(INDEX(【参考】数式用!$O$3:'【参考】数式用'!$Q$452,MATCH(Q155&amp;V155,【参考】数式用!$N$3:'【参考】数式用'!$N$452,0),MATCH(VLOOKUP(X155,【参考】数式用!$R$2:$S$46,2,FALSE),【参考】数式用!$O$2:$Q$2,0)),10)))</f>
        <v/>
      </c>
      <c r="AE155" s="564"/>
    </row>
    <row r="156" spans="1:31" ht="50" customHeight="1">
      <c r="A156" s="234">
        <f t="shared" si="7"/>
        <v>117</v>
      </c>
      <c r="B156" s="843"/>
      <c r="C156" s="844"/>
      <c r="D156" s="844"/>
      <c r="E156" s="844"/>
      <c r="F156" s="844"/>
      <c r="G156" s="844"/>
      <c r="H156" s="844"/>
      <c r="I156" s="844"/>
      <c r="J156" s="844"/>
      <c r="K156" s="844"/>
      <c r="L156" s="845"/>
      <c r="M156" s="846"/>
      <c r="N156" s="846"/>
      <c r="O156" s="846"/>
      <c r="P156" s="847"/>
      <c r="Q156" s="848"/>
      <c r="R156" s="848"/>
      <c r="S156" s="848"/>
      <c r="T156" s="848"/>
      <c r="U156" s="848"/>
      <c r="V156" s="127"/>
      <c r="W156" s="127"/>
      <c r="X156" s="849"/>
      <c r="Y156" s="850"/>
      <c r="Z156" s="543" t="str">
        <f>IFERROR(VLOOKUP(X156, 【参考】数式用!$A$2:$B$46, 2, FALSE), "")</f>
        <v/>
      </c>
      <c r="AA156" s="568"/>
      <c r="AB156" s="569"/>
      <c r="AC156" s="570">
        <f t="shared" si="8"/>
        <v>0</v>
      </c>
      <c r="AD156" s="652" t="str">
        <f>IF(B156="", "", IF(COUNTIF(X156,"*独自*"),"数式を削除して手入力",IFERROR(INDEX(【参考】数式用!$O$3:'【参考】数式用'!$Q$452,MATCH(Q156&amp;V156,【参考】数式用!$N$3:'【参考】数式用'!$N$452,0),MATCH(VLOOKUP(X156,【参考】数式用!$R$2:$S$46,2,FALSE),【参考】数式用!$O$2:$Q$2,0)),10)))</f>
        <v/>
      </c>
      <c r="AE156" s="564"/>
    </row>
    <row r="157" spans="1:31" ht="50" customHeight="1">
      <c r="A157" s="234">
        <f t="shared" si="7"/>
        <v>118</v>
      </c>
      <c r="B157" s="843"/>
      <c r="C157" s="844"/>
      <c r="D157" s="844"/>
      <c r="E157" s="844"/>
      <c r="F157" s="844"/>
      <c r="G157" s="844"/>
      <c r="H157" s="844"/>
      <c r="I157" s="844"/>
      <c r="J157" s="844"/>
      <c r="K157" s="844"/>
      <c r="L157" s="845"/>
      <c r="M157" s="846"/>
      <c r="N157" s="846"/>
      <c r="O157" s="846"/>
      <c r="P157" s="847"/>
      <c r="Q157" s="848"/>
      <c r="R157" s="848"/>
      <c r="S157" s="848"/>
      <c r="T157" s="848"/>
      <c r="U157" s="848"/>
      <c r="V157" s="127"/>
      <c r="W157" s="127"/>
      <c r="X157" s="849"/>
      <c r="Y157" s="850"/>
      <c r="Z157" s="543" t="str">
        <f>IFERROR(VLOOKUP(X157, 【参考】数式用!$A$2:$B$46, 2, FALSE), "")</f>
        <v/>
      </c>
      <c r="AA157" s="568"/>
      <c r="AB157" s="569"/>
      <c r="AC157" s="570">
        <f t="shared" si="8"/>
        <v>0</v>
      </c>
      <c r="AD157" s="652" t="str">
        <f>IF(B157="", "", IF(COUNTIF(X157,"*独自*"),"数式を削除して手入力",IFERROR(INDEX(【参考】数式用!$O$3:'【参考】数式用'!$Q$452,MATCH(Q157&amp;V157,【参考】数式用!$N$3:'【参考】数式用'!$N$452,0),MATCH(VLOOKUP(X157,【参考】数式用!$R$2:$S$46,2,FALSE),【参考】数式用!$O$2:$Q$2,0)),10)))</f>
        <v/>
      </c>
      <c r="AE157" s="564"/>
    </row>
    <row r="158" spans="1:31" ht="50" customHeight="1">
      <c r="A158" s="234">
        <f t="shared" si="7"/>
        <v>119</v>
      </c>
      <c r="B158" s="843"/>
      <c r="C158" s="844"/>
      <c r="D158" s="844"/>
      <c r="E158" s="844"/>
      <c r="F158" s="844"/>
      <c r="G158" s="844"/>
      <c r="H158" s="844"/>
      <c r="I158" s="844"/>
      <c r="J158" s="844"/>
      <c r="K158" s="844"/>
      <c r="L158" s="845"/>
      <c r="M158" s="846"/>
      <c r="N158" s="846"/>
      <c r="O158" s="846"/>
      <c r="P158" s="847"/>
      <c r="Q158" s="848"/>
      <c r="R158" s="848"/>
      <c r="S158" s="848"/>
      <c r="T158" s="848"/>
      <c r="U158" s="848"/>
      <c r="V158" s="127"/>
      <c r="W158" s="127"/>
      <c r="X158" s="849"/>
      <c r="Y158" s="850"/>
      <c r="Z158" s="543" t="str">
        <f>IFERROR(VLOOKUP(X158, 【参考】数式用!$A$2:$B$46, 2, FALSE), "")</f>
        <v/>
      </c>
      <c r="AA158" s="568"/>
      <c r="AB158" s="569"/>
      <c r="AC158" s="570">
        <f t="shared" si="8"/>
        <v>0</v>
      </c>
      <c r="AD158" s="652" t="str">
        <f>IF(B158="", "", IF(COUNTIF(X158,"*独自*"),"数式を削除して手入力",IFERROR(INDEX(【参考】数式用!$O$3:'【参考】数式用'!$Q$452,MATCH(Q158&amp;V158,【参考】数式用!$N$3:'【参考】数式用'!$N$452,0),MATCH(VLOOKUP(X158,【参考】数式用!$R$2:$S$46,2,FALSE),【参考】数式用!$O$2:$Q$2,0)),10)))</f>
        <v/>
      </c>
      <c r="AE158" s="564"/>
    </row>
    <row r="159" spans="1:31" ht="50" customHeight="1">
      <c r="A159" s="234">
        <f t="shared" si="7"/>
        <v>120</v>
      </c>
      <c r="B159" s="843"/>
      <c r="C159" s="844"/>
      <c r="D159" s="844"/>
      <c r="E159" s="844"/>
      <c r="F159" s="844"/>
      <c r="G159" s="844"/>
      <c r="H159" s="844"/>
      <c r="I159" s="844"/>
      <c r="J159" s="844"/>
      <c r="K159" s="844"/>
      <c r="L159" s="845"/>
      <c r="M159" s="846"/>
      <c r="N159" s="846"/>
      <c r="O159" s="846"/>
      <c r="P159" s="847"/>
      <c r="Q159" s="848"/>
      <c r="R159" s="848"/>
      <c r="S159" s="848"/>
      <c r="T159" s="848"/>
      <c r="U159" s="848"/>
      <c r="V159" s="127"/>
      <c r="W159" s="127"/>
      <c r="X159" s="849"/>
      <c r="Y159" s="850"/>
      <c r="Z159" s="543" t="str">
        <f>IFERROR(VLOOKUP(X159, 【参考】数式用!$A$2:$B$46, 2, FALSE), "")</f>
        <v/>
      </c>
      <c r="AA159" s="568"/>
      <c r="AB159" s="569"/>
      <c r="AC159" s="570">
        <f t="shared" si="8"/>
        <v>0</v>
      </c>
      <c r="AD159" s="652" t="str">
        <f>IF(B159="", "", IF(COUNTIF(X159,"*独自*"),"数式を削除して手入力",IFERROR(INDEX(【参考】数式用!$O$3:'【参考】数式用'!$Q$452,MATCH(Q159&amp;V159,【参考】数式用!$N$3:'【参考】数式用'!$N$452,0),MATCH(VLOOKUP(X159,【参考】数式用!$R$2:$S$46,2,FALSE),【参考】数式用!$O$2:$Q$2,0)),10)))</f>
        <v/>
      </c>
      <c r="AE159" s="564"/>
    </row>
    <row r="160" spans="1:31" ht="50" customHeight="1">
      <c r="A160" s="234">
        <f t="shared" si="7"/>
        <v>121</v>
      </c>
      <c r="B160" s="843"/>
      <c r="C160" s="844"/>
      <c r="D160" s="844"/>
      <c r="E160" s="844"/>
      <c r="F160" s="844"/>
      <c r="G160" s="844"/>
      <c r="H160" s="844"/>
      <c r="I160" s="844"/>
      <c r="J160" s="844"/>
      <c r="K160" s="844"/>
      <c r="L160" s="845"/>
      <c r="M160" s="846"/>
      <c r="N160" s="846"/>
      <c r="O160" s="846"/>
      <c r="P160" s="847"/>
      <c r="Q160" s="848"/>
      <c r="R160" s="848"/>
      <c r="S160" s="848"/>
      <c r="T160" s="848"/>
      <c r="U160" s="848"/>
      <c r="V160" s="127"/>
      <c r="W160" s="127"/>
      <c r="X160" s="849"/>
      <c r="Y160" s="850"/>
      <c r="Z160" s="543" t="str">
        <f>IFERROR(VLOOKUP(X160, 【参考】数式用!$A$2:$B$46, 2, FALSE), "")</f>
        <v/>
      </c>
      <c r="AA160" s="568"/>
      <c r="AB160" s="569"/>
      <c r="AC160" s="570">
        <f t="shared" si="8"/>
        <v>0</v>
      </c>
      <c r="AD160" s="652" t="str">
        <f>IF(B160="", "", IF(COUNTIF(X160,"*独自*"),"数式を削除して手入力",IFERROR(INDEX(【参考】数式用!$O$3:'【参考】数式用'!$Q$452,MATCH(Q160&amp;V160,【参考】数式用!$N$3:'【参考】数式用'!$N$452,0),MATCH(VLOOKUP(X160,【参考】数式用!$R$2:$S$46,2,FALSE),【参考】数式用!$O$2:$Q$2,0)),10)))</f>
        <v/>
      </c>
      <c r="AE160" s="564"/>
    </row>
    <row r="161" spans="1:31" ht="50" customHeight="1">
      <c r="A161" s="234">
        <f t="shared" si="7"/>
        <v>122</v>
      </c>
      <c r="B161" s="843"/>
      <c r="C161" s="844"/>
      <c r="D161" s="844"/>
      <c r="E161" s="844"/>
      <c r="F161" s="844"/>
      <c r="G161" s="844"/>
      <c r="H161" s="844"/>
      <c r="I161" s="844"/>
      <c r="J161" s="844"/>
      <c r="K161" s="844"/>
      <c r="L161" s="845"/>
      <c r="M161" s="846"/>
      <c r="N161" s="846"/>
      <c r="O161" s="846"/>
      <c r="P161" s="847"/>
      <c r="Q161" s="848"/>
      <c r="R161" s="848"/>
      <c r="S161" s="848"/>
      <c r="T161" s="848"/>
      <c r="U161" s="848"/>
      <c r="V161" s="127"/>
      <c r="W161" s="127"/>
      <c r="X161" s="849"/>
      <c r="Y161" s="850"/>
      <c r="Z161" s="543" t="str">
        <f>IFERROR(VLOOKUP(X161, 【参考】数式用!$A$2:$B$46, 2, FALSE), "")</f>
        <v/>
      </c>
      <c r="AA161" s="568"/>
      <c r="AB161" s="569"/>
      <c r="AC161" s="570">
        <f t="shared" si="8"/>
        <v>0</v>
      </c>
      <c r="AD161" s="652" t="str">
        <f>IF(B161="", "", IF(COUNTIF(X161,"*独自*"),"数式を削除して手入力",IFERROR(INDEX(【参考】数式用!$O$3:'【参考】数式用'!$Q$452,MATCH(Q161&amp;V161,【参考】数式用!$N$3:'【参考】数式用'!$N$452,0),MATCH(VLOOKUP(X161,【参考】数式用!$R$2:$S$46,2,FALSE),【参考】数式用!$O$2:$Q$2,0)),10)))</f>
        <v/>
      </c>
      <c r="AE161" s="564"/>
    </row>
    <row r="162" spans="1:31" ht="50" customHeight="1">
      <c r="A162" s="234">
        <f t="shared" si="7"/>
        <v>123</v>
      </c>
      <c r="B162" s="843"/>
      <c r="C162" s="844"/>
      <c r="D162" s="844"/>
      <c r="E162" s="844"/>
      <c r="F162" s="844"/>
      <c r="G162" s="844"/>
      <c r="H162" s="844"/>
      <c r="I162" s="844"/>
      <c r="J162" s="844"/>
      <c r="K162" s="844"/>
      <c r="L162" s="845"/>
      <c r="M162" s="846"/>
      <c r="N162" s="846"/>
      <c r="O162" s="846"/>
      <c r="P162" s="847"/>
      <c r="Q162" s="848"/>
      <c r="R162" s="848"/>
      <c r="S162" s="848"/>
      <c r="T162" s="848"/>
      <c r="U162" s="848"/>
      <c r="V162" s="127"/>
      <c r="W162" s="127"/>
      <c r="X162" s="849"/>
      <c r="Y162" s="850"/>
      <c r="Z162" s="543" t="str">
        <f>IFERROR(VLOOKUP(X162, 【参考】数式用!$A$2:$B$46, 2, FALSE), "")</f>
        <v/>
      </c>
      <c r="AA162" s="568"/>
      <c r="AB162" s="569"/>
      <c r="AC162" s="570">
        <f t="shared" si="8"/>
        <v>0</v>
      </c>
      <c r="AD162" s="652" t="str">
        <f>IF(B162="", "", IF(COUNTIF(X162,"*独自*"),"数式を削除して手入力",IFERROR(INDEX(【参考】数式用!$O$3:'【参考】数式用'!$Q$452,MATCH(Q162&amp;V162,【参考】数式用!$N$3:'【参考】数式用'!$N$452,0),MATCH(VLOOKUP(X162,【参考】数式用!$R$2:$S$46,2,FALSE),【参考】数式用!$O$2:$Q$2,0)),10)))</f>
        <v/>
      </c>
      <c r="AE162" s="564"/>
    </row>
    <row r="163" spans="1:31" ht="50" customHeight="1">
      <c r="A163" s="234">
        <f t="shared" si="7"/>
        <v>124</v>
      </c>
      <c r="B163" s="843"/>
      <c r="C163" s="844"/>
      <c r="D163" s="844"/>
      <c r="E163" s="844"/>
      <c r="F163" s="844"/>
      <c r="G163" s="844"/>
      <c r="H163" s="844"/>
      <c r="I163" s="844"/>
      <c r="J163" s="844"/>
      <c r="K163" s="844"/>
      <c r="L163" s="845"/>
      <c r="M163" s="846"/>
      <c r="N163" s="846"/>
      <c r="O163" s="846"/>
      <c r="P163" s="847"/>
      <c r="Q163" s="848"/>
      <c r="R163" s="848"/>
      <c r="S163" s="848"/>
      <c r="T163" s="848"/>
      <c r="U163" s="848"/>
      <c r="V163" s="127"/>
      <c r="W163" s="127"/>
      <c r="X163" s="849"/>
      <c r="Y163" s="850"/>
      <c r="Z163" s="543" t="str">
        <f>IFERROR(VLOOKUP(X163, 【参考】数式用!$A$2:$B$46, 2, FALSE), "")</f>
        <v/>
      </c>
      <c r="AA163" s="568"/>
      <c r="AB163" s="569"/>
      <c r="AC163" s="570">
        <f t="shared" si="8"/>
        <v>0</v>
      </c>
      <c r="AD163" s="652" t="str">
        <f>IF(B163="", "", IF(COUNTIF(X163,"*独自*"),"数式を削除して手入力",IFERROR(INDEX(【参考】数式用!$O$3:'【参考】数式用'!$Q$452,MATCH(Q163&amp;V163,【参考】数式用!$N$3:'【参考】数式用'!$N$452,0),MATCH(VLOOKUP(X163,【参考】数式用!$R$2:$S$46,2,FALSE),【参考】数式用!$O$2:$Q$2,0)),10)))</f>
        <v/>
      </c>
      <c r="AE163" s="564"/>
    </row>
    <row r="164" spans="1:31" ht="50" customHeight="1">
      <c r="A164" s="234">
        <f t="shared" si="7"/>
        <v>125</v>
      </c>
      <c r="B164" s="843"/>
      <c r="C164" s="844"/>
      <c r="D164" s="844"/>
      <c r="E164" s="844"/>
      <c r="F164" s="844"/>
      <c r="G164" s="844"/>
      <c r="H164" s="844"/>
      <c r="I164" s="844"/>
      <c r="J164" s="844"/>
      <c r="K164" s="844"/>
      <c r="L164" s="845"/>
      <c r="M164" s="846"/>
      <c r="N164" s="846"/>
      <c r="O164" s="846"/>
      <c r="P164" s="847"/>
      <c r="Q164" s="848"/>
      <c r="R164" s="848"/>
      <c r="S164" s="848"/>
      <c r="T164" s="848"/>
      <c r="U164" s="848"/>
      <c r="V164" s="127"/>
      <c r="W164" s="127"/>
      <c r="X164" s="849"/>
      <c r="Y164" s="850"/>
      <c r="Z164" s="543" t="str">
        <f>IFERROR(VLOOKUP(X164, 【参考】数式用!$A$2:$B$46, 2, FALSE), "")</f>
        <v/>
      </c>
      <c r="AA164" s="568"/>
      <c r="AB164" s="569"/>
      <c r="AC164" s="570">
        <f t="shared" si="8"/>
        <v>0</v>
      </c>
      <c r="AD164" s="652" t="str">
        <f>IF(B164="", "", IF(COUNTIF(X164,"*独自*"),"数式を削除して手入力",IFERROR(INDEX(【参考】数式用!$O$3:'【参考】数式用'!$Q$452,MATCH(Q164&amp;V164,【参考】数式用!$N$3:'【参考】数式用'!$N$452,0),MATCH(VLOOKUP(X164,【参考】数式用!$R$2:$S$46,2,FALSE),【参考】数式用!$O$2:$Q$2,0)),10)))</f>
        <v/>
      </c>
      <c r="AE164" s="564"/>
    </row>
    <row r="165" spans="1:31" ht="50" customHeight="1">
      <c r="A165" s="234">
        <f t="shared" si="7"/>
        <v>126</v>
      </c>
      <c r="B165" s="843"/>
      <c r="C165" s="844"/>
      <c r="D165" s="844"/>
      <c r="E165" s="844"/>
      <c r="F165" s="844"/>
      <c r="G165" s="844"/>
      <c r="H165" s="844"/>
      <c r="I165" s="844"/>
      <c r="J165" s="844"/>
      <c r="K165" s="844"/>
      <c r="L165" s="845"/>
      <c r="M165" s="846"/>
      <c r="N165" s="846"/>
      <c r="O165" s="846"/>
      <c r="P165" s="847"/>
      <c r="Q165" s="848"/>
      <c r="R165" s="848"/>
      <c r="S165" s="848"/>
      <c r="T165" s="848"/>
      <c r="U165" s="848"/>
      <c r="V165" s="127"/>
      <c r="W165" s="127"/>
      <c r="X165" s="849"/>
      <c r="Y165" s="850"/>
      <c r="Z165" s="543" t="str">
        <f>IFERROR(VLOOKUP(X165, 【参考】数式用!$A$2:$B$46, 2, FALSE), "")</f>
        <v/>
      </c>
      <c r="AA165" s="568"/>
      <c r="AB165" s="569"/>
      <c r="AC165" s="570">
        <f t="shared" si="8"/>
        <v>0</v>
      </c>
      <c r="AD165" s="652" t="str">
        <f>IF(B165="", "", IF(COUNTIF(X165,"*独自*"),"数式を削除して手入力",IFERROR(INDEX(【参考】数式用!$O$3:'【参考】数式用'!$Q$452,MATCH(Q165&amp;V165,【参考】数式用!$N$3:'【参考】数式用'!$N$452,0),MATCH(VLOOKUP(X165,【参考】数式用!$R$2:$S$46,2,FALSE),【参考】数式用!$O$2:$Q$2,0)),10)))</f>
        <v/>
      </c>
      <c r="AE165" s="564"/>
    </row>
    <row r="166" spans="1:31" ht="50" customHeight="1">
      <c r="A166" s="234">
        <f t="shared" si="7"/>
        <v>127</v>
      </c>
      <c r="B166" s="843"/>
      <c r="C166" s="844"/>
      <c r="D166" s="844"/>
      <c r="E166" s="844"/>
      <c r="F166" s="844"/>
      <c r="G166" s="844"/>
      <c r="H166" s="844"/>
      <c r="I166" s="844"/>
      <c r="J166" s="844"/>
      <c r="K166" s="844"/>
      <c r="L166" s="845"/>
      <c r="M166" s="846"/>
      <c r="N166" s="846"/>
      <c r="O166" s="846"/>
      <c r="P166" s="847"/>
      <c r="Q166" s="848"/>
      <c r="R166" s="848"/>
      <c r="S166" s="848"/>
      <c r="T166" s="848"/>
      <c r="U166" s="848"/>
      <c r="V166" s="127"/>
      <c r="W166" s="127"/>
      <c r="X166" s="849"/>
      <c r="Y166" s="850"/>
      <c r="Z166" s="543" t="str">
        <f>IFERROR(VLOOKUP(X166, 【参考】数式用!$A$2:$B$46, 2, FALSE), "")</f>
        <v/>
      </c>
      <c r="AA166" s="568"/>
      <c r="AB166" s="569"/>
      <c r="AC166" s="570">
        <f t="shared" si="8"/>
        <v>0</v>
      </c>
      <c r="AD166" s="652" t="str">
        <f>IF(B166="", "", IF(COUNTIF(X166,"*独自*"),"数式を削除して手入力",IFERROR(INDEX(【参考】数式用!$O$3:'【参考】数式用'!$Q$452,MATCH(Q166&amp;V166,【参考】数式用!$N$3:'【参考】数式用'!$N$452,0),MATCH(VLOOKUP(X166,【参考】数式用!$R$2:$S$46,2,FALSE),【参考】数式用!$O$2:$Q$2,0)),10)))</f>
        <v/>
      </c>
      <c r="AE166" s="564"/>
    </row>
    <row r="167" spans="1:31" ht="50" customHeight="1">
      <c r="A167" s="234">
        <f t="shared" si="7"/>
        <v>128</v>
      </c>
      <c r="B167" s="843"/>
      <c r="C167" s="844"/>
      <c r="D167" s="844"/>
      <c r="E167" s="844"/>
      <c r="F167" s="844"/>
      <c r="G167" s="844"/>
      <c r="H167" s="844"/>
      <c r="I167" s="844"/>
      <c r="J167" s="844"/>
      <c r="K167" s="844"/>
      <c r="L167" s="845"/>
      <c r="M167" s="846"/>
      <c r="N167" s="846"/>
      <c r="O167" s="846"/>
      <c r="P167" s="847"/>
      <c r="Q167" s="848"/>
      <c r="R167" s="848"/>
      <c r="S167" s="848"/>
      <c r="T167" s="848"/>
      <c r="U167" s="848"/>
      <c r="V167" s="127"/>
      <c r="W167" s="127"/>
      <c r="X167" s="849"/>
      <c r="Y167" s="850"/>
      <c r="Z167" s="543" t="str">
        <f>IFERROR(VLOOKUP(X167, 【参考】数式用!$A$2:$B$46, 2, FALSE), "")</f>
        <v/>
      </c>
      <c r="AA167" s="568"/>
      <c r="AB167" s="569"/>
      <c r="AC167" s="570">
        <f t="shared" si="8"/>
        <v>0</v>
      </c>
      <c r="AD167" s="652" t="str">
        <f>IF(B167="", "", IF(COUNTIF(X167,"*独自*"),"数式を削除して手入力",IFERROR(INDEX(【参考】数式用!$O$3:'【参考】数式用'!$Q$452,MATCH(Q167&amp;V167,【参考】数式用!$N$3:'【参考】数式用'!$N$452,0),MATCH(VLOOKUP(X167,【参考】数式用!$R$2:$S$46,2,FALSE),【参考】数式用!$O$2:$Q$2,0)),10)))</f>
        <v/>
      </c>
      <c r="AE167" s="564"/>
    </row>
    <row r="168" spans="1:31" ht="50" customHeight="1">
      <c r="A168" s="234">
        <f t="shared" si="7"/>
        <v>129</v>
      </c>
      <c r="B168" s="843"/>
      <c r="C168" s="844"/>
      <c r="D168" s="844"/>
      <c r="E168" s="844"/>
      <c r="F168" s="844"/>
      <c r="G168" s="844"/>
      <c r="H168" s="844"/>
      <c r="I168" s="844"/>
      <c r="J168" s="844"/>
      <c r="K168" s="844"/>
      <c r="L168" s="845"/>
      <c r="M168" s="846"/>
      <c r="N168" s="846"/>
      <c r="O168" s="846"/>
      <c r="P168" s="847"/>
      <c r="Q168" s="848"/>
      <c r="R168" s="848"/>
      <c r="S168" s="848"/>
      <c r="T168" s="848"/>
      <c r="U168" s="848"/>
      <c r="V168" s="127"/>
      <c r="W168" s="127"/>
      <c r="X168" s="849"/>
      <c r="Y168" s="850"/>
      <c r="Z168" s="543" t="str">
        <f>IFERROR(VLOOKUP(X168, 【参考】数式用!$A$2:$B$46, 2, FALSE), "")</f>
        <v/>
      </c>
      <c r="AA168" s="568"/>
      <c r="AB168" s="569"/>
      <c r="AC168" s="570">
        <f t="shared" si="8"/>
        <v>0</v>
      </c>
      <c r="AD168" s="652" t="str">
        <f>IF(B168="", "", IF(COUNTIF(X168,"*独自*"),"数式を削除して手入力",IFERROR(INDEX(【参考】数式用!$O$3:'【参考】数式用'!$Q$452,MATCH(Q168&amp;V168,【参考】数式用!$N$3:'【参考】数式用'!$N$452,0),MATCH(VLOOKUP(X168,【参考】数式用!$R$2:$S$46,2,FALSE),【参考】数式用!$O$2:$Q$2,0)),10)))</f>
        <v/>
      </c>
      <c r="AE168" s="564"/>
    </row>
    <row r="169" spans="1:31" ht="50" customHeight="1">
      <c r="A169" s="234">
        <f t="shared" si="7"/>
        <v>130</v>
      </c>
      <c r="B169" s="843"/>
      <c r="C169" s="844"/>
      <c r="D169" s="844"/>
      <c r="E169" s="844"/>
      <c r="F169" s="844"/>
      <c r="G169" s="844"/>
      <c r="H169" s="844"/>
      <c r="I169" s="844"/>
      <c r="J169" s="844"/>
      <c r="K169" s="844"/>
      <c r="L169" s="845"/>
      <c r="M169" s="846"/>
      <c r="N169" s="846"/>
      <c r="O169" s="846"/>
      <c r="P169" s="847"/>
      <c r="Q169" s="848"/>
      <c r="R169" s="848"/>
      <c r="S169" s="848"/>
      <c r="T169" s="848"/>
      <c r="U169" s="848"/>
      <c r="V169" s="127"/>
      <c r="W169" s="127"/>
      <c r="X169" s="849"/>
      <c r="Y169" s="850"/>
      <c r="Z169" s="543" t="str">
        <f>IFERROR(VLOOKUP(X169, 【参考】数式用!$A$2:$B$46, 2, FALSE), "")</f>
        <v/>
      </c>
      <c r="AA169" s="568"/>
      <c r="AB169" s="569"/>
      <c r="AC169" s="570">
        <f t="shared" si="8"/>
        <v>0</v>
      </c>
      <c r="AD169" s="652" t="str">
        <f>IF(B169="", "", IF(COUNTIF(X169,"*独自*"),"数式を削除して手入力",IFERROR(INDEX(【参考】数式用!$O$3:'【参考】数式用'!$Q$452,MATCH(Q169&amp;V169,【参考】数式用!$N$3:'【参考】数式用'!$N$452,0),MATCH(VLOOKUP(X169,【参考】数式用!$R$2:$S$46,2,FALSE),【参考】数式用!$O$2:$Q$2,0)),10)))</f>
        <v/>
      </c>
      <c r="AE169" s="564"/>
    </row>
    <row r="170" spans="1:31" ht="50" customHeight="1">
      <c r="A170" s="234">
        <f t="shared" si="7"/>
        <v>131</v>
      </c>
      <c r="B170" s="843"/>
      <c r="C170" s="844"/>
      <c r="D170" s="844"/>
      <c r="E170" s="844"/>
      <c r="F170" s="844"/>
      <c r="G170" s="844"/>
      <c r="H170" s="844"/>
      <c r="I170" s="844"/>
      <c r="J170" s="844"/>
      <c r="K170" s="844"/>
      <c r="L170" s="845"/>
      <c r="M170" s="846"/>
      <c r="N170" s="846"/>
      <c r="O170" s="846"/>
      <c r="P170" s="847"/>
      <c r="Q170" s="848"/>
      <c r="R170" s="848"/>
      <c r="S170" s="848"/>
      <c r="T170" s="848"/>
      <c r="U170" s="848"/>
      <c r="V170" s="127"/>
      <c r="W170" s="127"/>
      <c r="X170" s="849"/>
      <c r="Y170" s="850"/>
      <c r="Z170" s="543" t="str">
        <f>IFERROR(VLOOKUP(X170, 【参考】数式用!$A$2:$B$46, 2, FALSE), "")</f>
        <v/>
      </c>
      <c r="AA170" s="568"/>
      <c r="AB170" s="569"/>
      <c r="AC170" s="570">
        <f t="shared" si="8"/>
        <v>0</v>
      </c>
      <c r="AD170" s="652" t="str">
        <f>IF(B170="", "", IF(COUNTIF(X170,"*独自*"),"数式を削除して手入力",IFERROR(INDEX(【参考】数式用!$O$3:'【参考】数式用'!$Q$452,MATCH(Q170&amp;V170,【参考】数式用!$N$3:'【参考】数式用'!$N$452,0),MATCH(VLOOKUP(X170,【参考】数式用!$R$2:$S$46,2,FALSE),【参考】数式用!$O$2:$Q$2,0)),10)))</f>
        <v/>
      </c>
      <c r="AE170" s="564"/>
    </row>
    <row r="171" spans="1:31" ht="50" customHeight="1">
      <c r="A171" s="234">
        <f t="shared" si="7"/>
        <v>132</v>
      </c>
      <c r="B171" s="843"/>
      <c r="C171" s="844"/>
      <c r="D171" s="844"/>
      <c r="E171" s="844"/>
      <c r="F171" s="844"/>
      <c r="G171" s="844"/>
      <c r="H171" s="844"/>
      <c r="I171" s="844"/>
      <c r="J171" s="844"/>
      <c r="K171" s="844"/>
      <c r="L171" s="845"/>
      <c r="M171" s="846"/>
      <c r="N171" s="846"/>
      <c r="O171" s="846"/>
      <c r="P171" s="847"/>
      <c r="Q171" s="848"/>
      <c r="R171" s="848"/>
      <c r="S171" s="848"/>
      <c r="T171" s="848"/>
      <c r="U171" s="848"/>
      <c r="V171" s="127"/>
      <c r="W171" s="127"/>
      <c r="X171" s="849"/>
      <c r="Y171" s="850"/>
      <c r="Z171" s="543" t="str">
        <f>IFERROR(VLOOKUP(X171, 【参考】数式用!$A$2:$B$46, 2, FALSE), "")</f>
        <v/>
      </c>
      <c r="AA171" s="568"/>
      <c r="AB171" s="569"/>
      <c r="AC171" s="570">
        <f t="shared" si="8"/>
        <v>0</v>
      </c>
      <c r="AD171" s="652" t="str">
        <f>IF(B171="", "", IF(COUNTIF(X171,"*独自*"),"数式を削除して手入力",IFERROR(INDEX(【参考】数式用!$O$3:'【参考】数式用'!$Q$452,MATCH(Q171&amp;V171,【参考】数式用!$N$3:'【参考】数式用'!$N$452,0),MATCH(VLOOKUP(X171,【参考】数式用!$R$2:$S$46,2,FALSE),【参考】数式用!$O$2:$Q$2,0)),10)))</f>
        <v/>
      </c>
      <c r="AE171" s="564"/>
    </row>
    <row r="172" spans="1:31" ht="50" customHeight="1">
      <c r="A172" s="234">
        <f t="shared" si="7"/>
        <v>133</v>
      </c>
      <c r="B172" s="843"/>
      <c r="C172" s="844"/>
      <c r="D172" s="844"/>
      <c r="E172" s="844"/>
      <c r="F172" s="844"/>
      <c r="G172" s="844"/>
      <c r="H172" s="844"/>
      <c r="I172" s="844"/>
      <c r="J172" s="844"/>
      <c r="K172" s="844"/>
      <c r="L172" s="845"/>
      <c r="M172" s="846"/>
      <c r="N172" s="846"/>
      <c r="O172" s="846"/>
      <c r="P172" s="847"/>
      <c r="Q172" s="848"/>
      <c r="R172" s="848"/>
      <c r="S172" s="848"/>
      <c r="T172" s="848"/>
      <c r="U172" s="848"/>
      <c r="V172" s="127"/>
      <c r="W172" s="127"/>
      <c r="X172" s="849"/>
      <c r="Y172" s="850"/>
      <c r="Z172" s="543" t="str">
        <f>IFERROR(VLOOKUP(X172, 【参考】数式用!$A$2:$B$46, 2, FALSE), "")</f>
        <v/>
      </c>
      <c r="AA172" s="568"/>
      <c r="AB172" s="569"/>
      <c r="AC172" s="570">
        <f t="shared" si="8"/>
        <v>0</v>
      </c>
      <c r="AD172" s="652" t="str">
        <f>IF(B172="", "", IF(COUNTIF(X172,"*独自*"),"数式を削除して手入力",IFERROR(INDEX(【参考】数式用!$O$3:'【参考】数式用'!$Q$452,MATCH(Q172&amp;V172,【参考】数式用!$N$3:'【参考】数式用'!$N$452,0),MATCH(VLOOKUP(X172,【参考】数式用!$R$2:$S$46,2,FALSE),【参考】数式用!$O$2:$Q$2,0)),10)))</f>
        <v/>
      </c>
      <c r="AE172" s="564"/>
    </row>
    <row r="173" spans="1:31" ht="50" customHeight="1">
      <c r="A173" s="234">
        <f t="shared" si="7"/>
        <v>134</v>
      </c>
      <c r="B173" s="843"/>
      <c r="C173" s="844"/>
      <c r="D173" s="844"/>
      <c r="E173" s="844"/>
      <c r="F173" s="844"/>
      <c r="G173" s="844"/>
      <c r="H173" s="844"/>
      <c r="I173" s="844"/>
      <c r="J173" s="844"/>
      <c r="K173" s="844"/>
      <c r="L173" s="845"/>
      <c r="M173" s="846"/>
      <c r="N173" s="846"/>
      <c r="O173" s="846"/>
      <c r="P173" s="847"/>
      <c r="Q173" s="848"/>
      <c r="R173" s="848"/>
      <c r="S173" s="848"/>
      <c r="T173" s="848"/>
      <c r="U173" s="848"/>
      <c r="V173" s="127"/>
      <c r="W173" s="127"/>
      <c r="X173" s="849"/>
      <c r="Y173" s="850"/>
      <c r="Z173" s="543" t="str">
        <f>IFERROR(VLOOKUP(X173, 【参考】数式用!$A$2:$B$46, 2, FALSE), "")</f>
        <v/>
      </c>
      <c r="AA173" s="568"/>
      <c r="AB173" s="569"/>
      <c r="AC173" s="570">
        <f t="shared" si="8"/>
        <v>0</v>
      </c>
      <c r="AD173" s="652" t="str">
        <f>IF(B173="", "", IF(COUNTIF(X173,"*独自*"),"数式を削除して手入力",IFERROR(INDEX(【参考】数式用!$O$3:'【参考】数式用'!$Q$452,MATCH(Q173&amp;V173,【参考】数式用!$N$3:'【参考】数式用'!$N$452,0),MATCH(VLOOKUP(X173,【参考】数式用!$R$2:$S$46,2,FALSE),【参考】数式用!$O$2:$Q$2,0)),10)))</f>
        <v/>
      </c>
      <c r="AE173" s="564"/>
    </row>
    <row r="174" spans="1:31" ht="50" customHeight="1">
      <c r="A174" s="234">
        <f t="shared" si="7"/>
        <v>135</v>
      </c>
      <c r="B174" s="843"/>
      <c r="C174" s="844"/>
      <c r="D174" s="844"/>
      <c r="E174" s="844"/>
      <c r="F174" s="844"/>
      <c r="G174" s="844"/>
      <c r="H174" s="844"/>
      <c r="I174" s="844"/>
      <c r="J174" s="844"/>
      <c r="K174" s="844"/>
      <c r="L174" s="845"/>
      <c r="M174" s="846"/>
      <c r="N174" s="846"/>
      <c r="O174" s="846"/>
      <c r="P174" s="847"/>
      <c r="Q174" s="848"/>
      <c r="R174" s="848"/>
      <c r="S174" s="848"/>
      <c r="T174" s="848"/>
      <c r="U174" s="848"/>
      <c r="V174" s="127"/>
      <c r="W174" s="127"/>
      <c r="X174" s="849"/>
      <c r="Y174" s="850"/>
      <c r="Z174" s="543" t="str">
        <f>IFERROR(VLOOKUP(X174, 【参考】数式用!$A$2:$B$46, 2, FALSE), "")</f>
        <v/>
      </c>
      <c r="AA174" s="568"/>
      <c r="AB174" s="569"/>
      <c r="AC174" s="570">
        <f t="shared" si="8"/>
        <v>0</v>
      </c>
      <c r="AD174" s="652" t="str">
        <f>IF(B174="", "", IF(COUNTIF(X174,"*独自*"),"数式を削除して手入力",IFERROR(INDEX(【参考】数式用!$O$3:'【参考】数式用'!$Q$452,MATCH(Q174&amp;V174,【参考】数式用!$N$3:'【参考】数式用'!$N$452,0),MATCH(VLOOKUP(X174,【参考】数式用!$R$2:$S$46,2,FALSE),【参考】数式用!$O$2:$Q$2,0)),10)))</f>
        <v/>
      </c>
      <c r="AE174" s="564"/>
    </row>
    <row r="175" spans="1:31" ht="50" customHeight="1">
      <c r="A175" s="234">
        <f t="shared" si="7"/>
        <v>136</v>
      </c>
      <c r="B175" s="843"/>
      <c r="C175" s="844"/>
      <c r="D175" s="844"/>
      <c r="E175" s="844"/>
      <c r="F175" s="844"/>
      <c r="G175" s="844"/>
      <c r="H175" s="844"/>
      <c r="I175" s="844"/>
      <c r="J175" s="844"/>
      <c r="K175" s="844"/>
      <c r="L175" s="845"/>
      <c r="M175" s="846"/>
      <c r="N175" s="846"/>
      <c r="O175" s="846"/>
      <c r="P175" s="847"/>
      <c r="Q175" s="848"/>
      <c r="R175" s="848"/>
      <c r="S175" s="848"/>
      <c r="T175" s="848"/>
      <c r="U175" s="848"/>
      <c r="V175" s="127"/>
      <c r="W175" s="127"/>
      <c r="X175" s="849"/>
      <c r="Y175" s="850"/>
      <c r="Z175" s="543" t="str">
        <f>IFERROR(VLOOKUP(X175, 【参考】数式用!$A$2:$B$46, 2, FALSE), "")</f>
        <v/>
      </c>
      <c r="AA175" s="568"/>
      <c r="AB175" s="569"/>
      <c r="AC175" s="570">
        <f t="shared" si="8"/>
        <v>0</v>
      </c>
      <c r="AD175" s="652" t="str">
        <f>IF(B175="", "", IF(COUNTIF(X175,"*独自*"),"数式を削除して手入力",IFERROR(INDEX(【参考】数式用!$O$3:'【参考】数式用'!$Q$452,MATCH(Q175&amp;V175,【参考】数式用!$N$3:'【参考】数式用'!$N$452,0),MATCH(VLOOKUP(X175,【参考】数式用!$R$2:$S$46,2,FALSE),【参考】数式用!$O$2:$Q$2,0)),10)))</f>
        <v/>
      </c>
      <c r="AE175" s="564"/>
    </row>
    <row r="176" spans="1:31" ht="50" customHeight="1">
      <c r="A176" s="234">
        <f t="shared" si="7"/>
        <v>137</v>
      </c>
      <c r="B176" s="843"/>
      <c r="C176" s="844"/>
      <c r="D176" s="844"/>
      <c r="E176" s="844"/>
      <c r="F176" s="844"/>
      <c r="G176" s="844"/>
      <c r="H176" s="844"/>
      <c r="I176" s="844"/>
      <c r="J176" s="844"/>
      <c r="K176" s="844"/>
      <c r="L176" s="845"/>
      <c r="M176" s="846"/>
      <c r="N176" s="846"/>
      <c r="O176" s="846"/>
      <c r="P176" s="847"/>
      <c r="Q176" s="848"/>
      <c r="R176" s="848"/>
      <c r="S176" s="848"/>
      <c r="T176" s="848"/>
      <c r="U176" s="848"/>
      <c r="V176" s="127"/>
      <c r="W176" s="127"/>
      <c r="X176" s="849"/>
      <c r="Y176" s="850"/>
      <c r="Z176" s="543" t="str">
        <f>IFERROR(VLOOKUP(X176, 【参考】数式用!$A$2:$B$46, 2, FALSE), "")</f>
        <v/>
      </c>
      <c r="AA176" s="568"/>
      <c r="AB176" s="569"/>
      <c r="AC176" s="570">
        <f t="shared" si="8"/>
        <v>0</v>
      </c>
      <c r="AD176" s="652" t="str">
        <f>IF(B176="", "", IF(COUNTIF(X176,"*独自*"),"数式を削除して手入力",IFERROR(INDEX(【参考】数式用!$O$3:'【参考】数式用'!$Q$452,MATCH(Q176&amp;V176,【参考】数式用!$N$3:'【参考】数式用'!$N$452,0),MATCH(VLOOKUP(X176,【参考】数式用!$R$2:$S$46,2,FALSE),【参考】数式用!$O$2:$Q$2,0)),10)))</f>
        <v/>
      </c>
      <c r="AE176" s="564"/>
    </row>
    <row r="177" spans="1:31" ht="50" customHeight="1">
      <c r="A177" s="234">
        <f t="shared" si="7"/>
        <v>138</v>
      </c>
      <c r="B177" s="843"/>
      <c r="C177" s="844"/>
      <c r="D177" s="844"/>
      <c r="E177" s="844"/>
      <c r="F177" s="844"/>
      <c r="G177" s="844"/>
      <c r="H177" s="844"/>
      <c r="I177" s="844"/>
      <c r="J177" s="844"/>
      <c r="K177" s="844"/>
      <c r="L177" s="845"/>
      <c r="M177" s="846"/>
      <c r="N177" s="846"/>
      <c r="O177" s="846"/>
      <c r="P177" s="847"/>
      <c r="Q177" s="848"/>
      <c r="R177" s="848"/>
      <c r="S177" s="848"/>
      <c r="T177" s="848"/>
      <c r="U177" s="848"/>
      <c r="V177" s="127"/>
      <c r="W177" s="127"/>
      <c r="X177" s="849"/>
      <c r="Y177" s="850"/>
      <c r="Z177" s="543" t="str">
        <f>IFERROR(VLOOKUP(X177, 【参考】数式用!$A$2:$B$46, 2, FALSE), "")</f>
        <v/>
      </c>
      <c r="AA177" s="568"/>
      <c r="AB177" s="569"/>
      <c r="AC177" s="570">
        <f t="shared" si="8"/>
        <v>0</v>
      </c>
      <c r="AD177" s="652" t="str">
        <f>IF(B177="", "", IF(COUNTIF(X177,"*独自*"),"数式を削除して手入力",IFERROR(INDEX(【参考】数式用!$O$3:'【参考】数式用'!$Q$452,MATCH(Q177&amp;V177,【参考】数式用!$N$3:'【参考】数式用'!$N$452,0),MATCH(VLOOKUP(X177,【参考】数式用!$R$2:$S$46,2,FALSE),【参考】数式用!$O$2:$Q$2,0)),10)))</f>
        <v/>
      </c>
      <c r="AE177" s="564"/>
    </row>
    <row r="178" spans="1:31" ht="50" customHeight="1">
      <c r="A178" s="234">
        <f t="shared" si="7"/>
        <v>139</v>
      </c>
      <c r="B178" s="843"/>
      <c r="C178" s="844"/>
      <c r="D178" s="844"/>
      <c r="E178" s="844"/>
      <c r="F178" s="844"/>
      <c r="G178" s="844"/>
      <c r="H178" s="844"/>
      <c r="I178" s="844"/>
      <c r="J178" s="844"/>
      <c r="K178" s="844"/>
      <c r="L178" s="845"/>
      <c r="M178" s="846"/>
      <c r="N178" s="846"/>
      <c r="O178" s="846"/>
      <c r="P178" s="847"/>
      <c r="Q178" s="848"/>
      <c r="R178" s="848"/>
      <c r="S178" s="848"/>
      <c r="T178" s="848"/>
      <c r="U178" s="848"/>
      <c r="V178" s="127"/>
      <c r="W178" s="127"/>
      <c r="X178" s="849"/>
      <c r="Y178" s="850"/>
      <c r="Z178" s="543" t="str">
        <f>IFERROR(VLOOKUP(X178, 【参考】数式用!$A$2:$B$46, 2, FALSE), "")</f>
        <v/>
      </c>
      <c r="AA178" s="568"/>
      <c r="AB178" s="569"/>
      <c r="AC178" s="570">
        <f t="shared" si="8"/>
        <v>0</v>
      </c>
      <c r="AD178" s="652" t="str">
        <f>IF(B178="", "", IF(COUNTIF(X178,"*独自*"),"数式を削除して手入力",IFERROR(INDEX(【参考】数式用!$O$3:'【参考】数式用'!$Q$452,MATCH(Q178&amp;V178,【参考】数式用!$N$3:'【参考】数式用'!$N$452,0),MATCH(VLOOKUP(X178,【参考】数式用!$R$2:$S$46,2,FALSE),【参考】数式用!$O$2:$Q$2,0)),10)))</f>
        <v/>
      </c>
      <c r="AE178" s="564"/>
    </row>
    <row r="179" spans="1:31" ht="50" customHeight="1">
      <c r="A179" s="234">
        <f t="shared" si="7"/>
        <v>140</v>
      </c>
      <c r="B179" s="843"/>
      <c r="C179" s="844"/>
      <c r="D179" s="844"/>
      <c r="E179" s="844"/>
      <c r="F179" s="844"/>
      <c r="G179" s="844"/>
      <c r="H179" s="844"/>
      <c r="I179" s="844"/>
      <c r="J179" s="844"/>
      <c r="K179" s="844"/>
      <c r="L179" s="845"/>
      <c r="M179" s="846"/>
      <c r="N179" s="846"/>
      <c r="O179" s="846"/>
      <c r="P179" s="847"/>
      <c r="Q179" s="848"/>
      <c r="R179" s="848"/>
      <c r="S179" s="848"/>
      <c r="T179" s="848"/>
      <c r="U179" s="848"/>
      <c r="V179" s="127"/>
      <c r="W179" s="127"/>
      <c r="X179" s="849"/>
      <c r="Y179" s="850"/>
      <c r="Z179" s="543" t="str">
        <f>IFERROR(VLOOKUP(X179, 【参考】数式用!$A$2:$B$46, 2, FALSE), "")</f>
        <v/>
      </c>
      <c r="AA179" s="568"/>
      <c r="AB179" s="569"/>
      <c r="AC179" s="570">
        <f t="shared" si="8"/>
        <v>0</v>
      </c>
      <c r="AD179" s="652" t="str">
        <f>IF(B179="", "", IF(COUNTIF(X179,"*独自*"),"数式を削除して手入力",IFERROR(INDEX(【参考】数式用!$O$3:'【参考】数式用'!$Q$452,MATCH(Q179&amp;V179,【参考】数式用!$N$3:'【参考】数式用'!$N$452,0),MATCH(VLOOKUP(X179,【参考】数式用!$R$2:$S$46,2,FALSE),【参考】数式用!$O$2:$Q$2,0)),10)))</f>
        <v/>
      </c>
      <c r="AE179" s="564"/>
    </row>
    <row r="180" spans="1:31" ht="50" customHeight="1">
      <c r="A180" s="234">
        <f t="shared" si="7"/>
        <v>141</v>
      </c>
      <c r="B180" s="843"/>
      <c r="C180" s="844"/>
      <c r="D180" s="844"/>
      <c r="E180" s="844"/>
      <c r="F180" s="844"/>
      <c r="G180" s="844"/>
      <c r="H180" s="844"/>
      <c r="I180" s="844"/>
      <c r="J180" s="844"/>
      <c r="K180" s="844"/>
      <c r="L180" s="845"/>
      <c r="M180" s="846"/>
      <c r="N180" s="846"/>
      <c r="O180" s="846"/>
      <c r="P180" s="847"/>
      <c r="Q180" s="848"/>
      <c r="R180" s="848"/>
      <c r="S180" s="848"/>
      <c r="T180" s="848"/>
      <c r="U180" s="848"/>
      <c r="V180" s="127"/>
      <c r="W180" s="127"/>
      <c r="X180" s="849"/>
      <c r="Y180" s="850"/>
      <c r="Z180" s="543" t="str">
        <f>IFERROR(VLOOKUP(X180, 【参考】数式用!$A$2:$B$46, 2, FALSE), "")</f>
        <v/>
      </c>
      <c r="AA180" s="568"/>
      <c r="AB180" s="569"/>
      <c r="AC180" s="570">
        <f t="shared" si="8"/>
        <v>0</v>
      </c>
      <c r="AD180" s="652" t="str">
        <f>IF(B180="", "", IF(COUNTIF(X180,"*独自*"),"数式を削除して手入力",IFERROR(INDEX(【参考】数式用!$O$3:'【参考】数式用'!$Q$452,MATCH(Q180&amp;V180,【参考】数式用!$N$3:'【参考】数式用'!$N$452,0),MATCH(VLOOKUP(X180,【参考】数式用!$R$2:$S$46,2,FALSE),【参考】数式用!$O$2:$Q$2,0)),10)))</f>
        <v/>
      </c>
      <c r="AE180" s="564"/>
    </row>
    <row r="181" spans="1:31" ht="50" customHeight="1">
      <c r="A181" s="234">
        <f t="shared" si="7"/>
        <v>142</v>
      </c>
      <c r="B181" s="843"/>
      <c r="C181" s="844"/>
      <c r="D181" s="844"/>
      <c r="E181" s="844"/>
      <c r="F181" s="844"/>
      <c r="G181" s="844"/>
      <c r="H181" s="844"/>
      <c r="I181" s="844"/>
      <c r="J181" s="844"/>
      <c r="K181" s="844"/>
      <c r="L181" s="845"/>
      <c r="M181" s="846"/>
      <c r="N181" s="846"/>
      <c r="O181" s="846"/>
      <c r="P181" s="847"/>
      <c r="Q181" s="848"/>
      <c r="R181" s="848"/>
      <c r="S181" s="848"/>
      <c r="T181" s="848"/>
      <c r="U181" s="848"/>
      <c r="V181" s="127"/>
      <c r="W181" s="127"/>
      <c r="X181" s="849"/>
      <c r="Y181" s="850"/>
      <c r="Z181" s="543" t="str">
        <f>IFERROR(VLOOKUP(X181, 【参考】数式用!$A$2:$B$46, 2, FALSE), "")</f>
        <v/>
      </c>
      <c r="AA181" s="568"/>
      <c r="AB181" s="569"/>
      <c r="AC181" s="570">
        <f t="shared" si="8"/>
        <v>0</v>
      </c>
      <c r="AD181" s="652" t="str">
        <f>IF(B181="", "", IF(COUNTIF(X181,"*独自*"),"数式を削除して手入力",IFERROR(INDEX(【参考】数式用!$O$3:'【参考】数式用'!$Q$452,MATCH(Q181&amp;V181,【参考】数式用!$N$3:'【参考】数式用'!$N$452,0),MATCH(VLOOKUP(X181,【参考】数式用!$R$2:$S$46,2,FALSE),【参考】数式用!$O$2:$Q$2,0)),10)))</f>
        <v/>
      </c>
      <c r="AE181" s="564"/>
    </row>
    <row r="182" spans="1:31" ht="50" customHeight="1">
      <c r="A182" s="234">
        <f t="shared" si="7"/>
        <v>143</v>
      </c>
      <c r="B182" s="843"/>
      <c r="C182" s="844"/>
      <c r="D182" s="844"/>
      <c r="E182" s="844"/>
      <c r="F182" s="844"/>
      <c r="G182" s="844"/>
      <c r="H182" s="844"/>
      <c r="I182" s="844"/>
      <c r="J182" s="844"/>
      <c r="K182" s="844"/>
      <c r="L182" s="845"/>
      <c r="M182" s="846"/>
      <c r="N182" s="846"/>
      <c r="O182" s="846"/>
      <c r="P182" s="847"/>
      <c r="Q182" s="848"/>
      <c r="R182" s="848"/>
      <c r="S182" s="848"/>
      <c r="T182" s="848"/>
      <c r="U182" s="848"/>
      <c r="V182" s="127"/>
      <c r="W182" s="127"/>
      <c r="X182" s="849"/>
      <c r="Y182" s="850"/>
      <c r="Z182" s="543" t="str">
        <f>IFERROR(VLOOKUP(X182, 【参考】数式用!$A$2:$B$46, 2, FALSE), "")</f>
        <v/>
      </c>
      <c r="AA182" s="568"/>
      <c r="AB182" s="569"/>
      <c r="AC182" s="570">
        <f t="shared" si="8"/>
        <v>0</v>
      </c>
      <c r="AD182" s="652" t="str">
        <f>IF(B182="", "", IF(COUNTIF(X182,"*独自*"),"数式を削除して手入力",IFERROR(INDEX(【参考】数式用!$O$3:'【参考】数式用'!$Q$452,MATCH(Q182&amp;V182,【参考】数式用!$N$3:'【参考】数式用'!$N$452,0),MATCH(VLOOKUP(X182,【参考】数式用!$R$2:$S$46,2,FALSE),【参考】数式用!$O$2:$Q$2,0)),10)))</f>
        <v/>
      </c>
      <c r="AE182" s="564"/>
    </row>
    <row r="183" spans="1:31" ht="50" customHeight="1">
      <c r="A183" s="234">
        <f t="shared" si="7"/>
        <v>144</v>
      </c>
      <c r="B183" s="843"/>
      <c r="C183" s="844"/>
      <c r="D183" s="844"/>
      <c r="E183" s="844"/>
      <c r="F183" s="844"/>
      <c r="G183" s="844"/>
      <c r="H183" s="844"/>
      <c r="I183" s="844"/>
      <c r="J183" s="844"/>
      <c r="K183" s="844"/>
      <c r="L183" s="845"/>
      <c r="M183" s="846"/>
      <c r="N183" s="846"/>
      <c r="O183" s="846"/>
      <c r="P183" s="847"/>
      <c r="Q183" s="848"/>
      <c r="R183" s="848"/>
      <c r="S183" s="848"/>
      <c r="T183" s="848"/>
      <c r="U183" s="848"/>
      <c r="V183" s="127"/>
      <c r="W183" s="127"/>
      <c r="X183" s="849"/>
      <c r="Y183" s="850"/>
      <c r="Z183" s="543" t="str">
        <f>IFERROR(VLOOKUP(X183, 【参考】数式用!$A$2:$B$46, 2, FALSE), "")</f>
        <v/>
      </c>
      <c r="AA183" s="568"/>
      <c r="AB183" s="569"/>
      <c r="AC183" s="570">
        <f t="shared" si="8"/>
        <v>0</v>
      </c>
      <c r="AD183" s="652" t="str">
        <f>IF(B183="", "", IF(COUNTIF(X183,"*独自*"),"数式を削除して手入力",IFERROR(INDEX(【参考】数式用!$O$3:'【参考】数式用'!$Q$452,MATCH(Q183&amp;V183,【参考】数式用!$N$3:'【参考】数式用'!$N$452,0),MATCH(VLOOKUP(X183,【参考】数式用!$R$2:$S$46,2,FALSE),【参考】数式用!$O$2:$Q$2,0)),10)))</f>
        <v/>
      </c>
      <c r="AE183" s="564"/>
    </row>
    <row r="184" spans="1:31" ht="50" customHeight="1">
      <c r="A184" s="234">
        <f t="shared" si="7"/>
        <v>145</v>
      </c>
      <c r="B184" s="843"/>
      <c r="C184" s="844"/>
      <c r="D184" s="844"/>
      <c r="E184" s="844"/>
      <c r="F184" s="844"/>
      <c r="G184" s="844"/>
      <c r="H184" s="844"/>
      <c r="I184" s="844"/>
      <c r="J184" s="844"/>
      <c r="K184" s="844"/>
      <c r="L184" s="845"/>
      <c r="M184" s="846"/>
      <c r="N184" s="846"/>
      <c r="O184" s="846"/>
      <c r="P184" s="847"/>
      <c r="Q184" s="848"/>
      <c r="R184" s="848"/>
      <c r="S184" s="848"/>
      <c r="T184" s="848"/>
      <c r="U184" s="848"/>
      <c r="V184" s="127"/>
      <c r="W184" s="127"/>
      <c r="X184" s="849"/>
      <c r="Y184" s="850"/>
      <c r="Z184" s="543" t="str">
        <f>IFERROR(VLOOKUP(X184, 【参考】数式用!$A$2:$B$46, 2, FALSE), "")</f>
        <v/>
      </c>
      <c r="AA184" s="568"/>
      <c r="AB184" s="569"/>
      <c r="AC184" s="570">
        <f t="shared" si="8"/>
        <v>0</v>
      </c>
      <c r="AD184" s="652" t="str">
        <f>IF(B184="", "", IF(COUNTIF(X184,"*独自*"),"数式を削除して手入力",IFERROR(INDEX(【参考】数式用!$O$3:'【参考】数式用'!$Q$452,MATCH(Q184&amp;V184,【参考】数式用!$N$3:'【参考】数式用'!$N$452,0),MATCH(VLOOKUP(X184,【参考】数式用!$R$2:$S$46,2,FALSE),【参考】数式用!$O$2:$Q$2,0)),10)))</f>
        <v/>
      </c>
      <c r="AE184" s="564"/>
    </row>
    <row r="185" spans="1:31" ht="50" customHeight="1">
      <c r="A185" s="234">
        <f t="shared" si="7"/>
        <v>146</v>
      </c>
      <c r="B185" s="843"/>
      <c r="C185" s="844"/>
      <c r="D185" s="844"/>
      <c r="E185" s="844"/>
      <c r="F185" s="844"/>
      <c r="G185" s="844"/>
      <c r="H185" s="844"/>
      <c r="I185" s="844"/>
      <c r="J185" s="844"/>
      <c r="K185" s="844"/>
      <c r="L185" s="845"/>
      <c r="M185" s="846"/>
      <c r="N185" s="846"/>
      <c r="O185" s="846"/>
      <c r="P185" s="847"/>
      <c r="Q185" s="848"/>
      <c r="R185" s="848"/>
      <c r="S185" s="848"/>
      <c r="T185" s="848"/>
      <c r="U185" s="848"/>
      <c r="V185" s="127"/>
      <c r="W185" s="127"/>
      <c r="X185" s="849"/>
      <c r="Y185" s="850"/>
      <c r="Z185" s="543" t="str">
        <f>IFERROR(VLOOKUP(X185, 【参考】数式用!$A$2:$B$46, 2, FALSE), "")</f>
        <v/>
      </c>
      <c r="AA185" s="568"/>
      <c r="AB185" s="569"/>
      <c r="AC185" s="570">
        <f t="shared" si="8"/>
        <v>0</v>
      </c>
      <c r="AD185" s="652" t="str">
        <f>IF(B185="", "", IF(COUNTIF(X185,"*独自*"),"数式を削除して手入力",IFERROR(INDEX(【参考】数式用!$O$3:'【参考】数式用'!$Q$452,MATCH(Q185&amp;V185,【参考】数式用!$N$3:'【参考】数式用'!$N$452,0),MATCH(VLOOKUP(X185,【参考】数式用!$R$2:$S$46,2,FALSE),【参考】数式用!$O$2:$Q$2,0)),10)))</f>
        <v/>
      </c>
      <c r="AE185" s="564"/>
    </row>
    <row r="186" spans="1:31" ht="50" customHeight="1">
      <c r="A186" s="234">
        <f t="shared" si="7"/>
        <v>147</v>
      </c>
      <c r="B186" s="843"/>
      <c r="C186" s="844"/>
      <c r="D186" s="844"/>
      <c r="E186" s="844"/>
      <c r="F186" s="844"/>
      <c r="G186" s="844"/>
      <c r="H186" s="844"/>
      <c r="I186" s="844"/>
      <c r="J186" s="844"/>
      <c r="K186" s="844"/>
      <c r="L186" s="845"/>
      <c r="M186" s="846"/>
      <c r="N186" s="846"/>
      <c r="O186" s="846"/>
      <c r="P186" s="847"/>
      <c r="Q186" s="848"/>
      <c r="R186" s="848"/>
      <c r="S186" s="848"/>
      <c r="T186" s="848"/>
      <c r="U186" s="848"/>
      <c r="V186" s="127"/>
      <c r="W186" s="127"/>
      <c r="X186" s="849"/>
      <c r="Y186" s="850"/>
      <c r="Z186" s="543" t="str">
        <f>IFERROR(VLOOKUP(X186, 【参考】数式用!$A$2:$B$46, 2, FALSE), "")</f>
        <v/>
      </c>
      <c r="AA186" s="568"/>
      <c r="AB186" s="569"/>
      <c r="AC186" s="570">
        <f t="shared" si="8"/>
        <v>0</v>
      </c>
      <c r="AD186" s="652" t="str">
        <f>IF(B186="", "", IF(COUNTIF(X186,"*独自*"),"数式を削除して手入力",IFERROR(INDEX(【参考】数式用!$O$3:'【参考】数式用'!$Q$452,MATCH(Q186&amp;V186,【参考】数式用!$N$3:'【参考】数式用'!$N$452,0),MATCH(VLOOKUP(X186,【参考】数式用!$R$2:$S$46,2,FALSE),【参考】数式用!$O$2:$Q$2,0)),10)))</f>
        <v/>
      </c>
      <c r="AE186" s="564"/>
    </row>
    <row r="187" spans="1:31" ht="50" customHeight="1">
      <c r="A187" s="234">
        <f t="shared" si="7"/>
        <v>148</v>
      </c>
      <c r="B187" s="843"/>
      <c r="C187" s="844"/>
      <c r="D187" s="844"/>
      <c r="E187" s="844"/>
      <c r="F187" s="844"/>
      <c r="G187" s="844"/>
      <c r="H187" s="844"/>
      <c r="I187" s="844"/>
      <c r="J187" s="844"/>
      <c r="K187" s="844"/>
      <c r="L187" s="845"/>
      <c r="M187" s="846"/>
      <c r="N187" s="846"/>
      <c r="O187" s="846"/>
      <c r="P187" s="847"/>
      <c r="Q187" s="848"/>
      <c r="R187" s="848"/>
      <c r="S187" s="848"/>
      <c r="T187" s="848"/>
      <c r="U187" s="848"/>
      <c r="V187" s="127"/>
      <c r="W187" s="127"/>
      <c r="X187" s="849"/>
      <c r="Y187" s="850"/>
      <c r="Z187" s="543" t="str">
        <f>IFERROR(VLOOKUP(X187, 【参考】数式用!$A$2:$B$46, 2, FALSE), "")</f>
        <v/>
      </c>
      <c r="AA187" s="568"/>
      <c r="AB187" s="569"/>
      <c r="AC187" s="570">
        <f t="shared" si="8"/>
        <v>0</v>
      </c>
      <c r="AD187" s="652" t="str">
        <f>IF(B187="", "", IF(COUNTIF(X187,"*独自*"),"数式を削除して手入力",IFERROR(INDEX(【参考】数式用!$O$3:'【参考】数式用'!$Q$452,MATCH(Q187&amp;V187,【参考】数式用!$N$3:'【参考】数式用'!$N$452,0),MATCH(VLOOKUP(X187,【参考】数式用!$R$2:$S$46,2,FALSE),【参考】数式用!$O$2:$Q$2,0)),10)))</f>
        <v/>
      </c>
      <c r="AE187" s="564"/>
    </row>
    <row r="188" spans="1:31" ht="50" customHeight="1">
      <c r="A188" s="234">
        <f t="shared" si="7"/>
        <v>149</v>
      </c>
      <c r="B188" s="843"/>
      <c r="C188" s="844"/>
      <c r="D188" s="844"/>
      <c r="E188" s="844"/>
      <c r="F188" s="844"/>
      <c r="G188" s="844"/>
      <c r="H188" s="844"/>
      <c r="I188" s="844"/>
      <c r="J188" s="844"/>
      <c r="K188" s="844"/>
      <c r="L188" s="845"/>
      <c r="M188" s="846"/>
      <c r="N188" s="846"/>
      <c r="O188" s="846"/>
      <c r="P188" s="847"/>
      <c r="Q188" s="848"/>
      <c r="R188" s="848"/>
      <c r="S188" s="848"/>
      <c r="T188" s="848"/>
      <c r="U188" s="848"/>
      <c r="V188" s="127"/>
      <c r="W188" s="127"/>
      <c r="X188" s="849"/>
      <c r="Y188" s="850"/>
      <c r="Z188" s="543" t="str">
        <f>IFERROR(VLOOKUP(X188, 【参考】数式用!$A$2:$B$46, 2, FALSE), "")</f>
        <v/>
      </c>
      <c r="AA188" s="568"/>
      <c r="AB188" s="569"/>
      <c r="AC188" s="570">
        <f t="shared" si="8"/>
        <v>0</v>
      </c>
      <c r="AD188" s="652" t="str">
        <f>IF(B188="", "", IF(COUNTIF(X188,"*独自*"),"数式を削除して手入力",IFERROR(INDEX(【参考】数式用!$O$3:'【参考】数式用'!$Q$452,MATCH(Q188&amp;V188,【参考】数式用!$N$3:'【参考】数式用'!$N$452,0),MATCH(VLOOKUP(X188,【参考】数式用!$R$2:$S$46,2,FALSE),【参考】数式用!$O$2:$Q$2,0)),10)))</f>
        <v/>
      </c>
      <c r="AE188" s="564"/>
    </row>
    <row r="189" spans="1:31" ht="50" customHeight="1">
      <c r="A189" s="234">
        <f t="shared" si="7"/>
        <v>150</v>
      </c>
      <c r="B189" s="843"/>
      <c r="C189" s="844"/>
      <c r="D189" s="844"/>
      <c r="E189" s="844"/>
      <c r="F189" s="844"/>
      <c r="G189" s="844"/>
      <c r="H189" s="844"/>
      <c r="I189" s="844"/>
      <c r="J189" s="844"/>
      <c r="K189" s="844"/>
      <c r="L189" s="845"/>
      <c r="M189" s="846"/>
      <c r="N189" s="846"/>
      <c r="O189" s="846"/>
      <c r="P189" s="847"/>
      <c r="Q189" s="848"/>
      <c r="R189" s="848"/>
      <c r="S189" s="848"/>
      <c r="T189" s="848"/>
      <c r="U189" s="848"/>
      <c r="V189" s="127"/>
      <c r="W189" s="127"/>
      <c r="X189" s="849"/>
      <c r="Y189" s="850"/>
      <c r="Z189" s="543" t="str">
        <f>IFERROR(VLOOKUP(X189, 【参考】数式用!$A$2:$B$46, 2, FALSE), "")</f>
        <v/>
      </c>
      <c r="AA189" s="568"/>
      <c r="AB189" s="569"/>
      <c r="AC189" s="570">
        <f t="shared" si="8"/>
        <v>0</v>
      </c>
      <c r="AD189" s="652" t="str">
        <f>IF(B189="", "", IF(COUNTIF(X189,"*独自*"),"数式を削除して手入力",IFERROR(INDEX(【参考】数式用!$O$3:'【参考】数式用'!$Q$452,MATCH(Q189&amp;V189,【参考】数式用!$N$3:'【参考】数式用'!$N$452,0),MATCH(VLOOKUP(X189,【参考】数式用!$R$2:$S$46,2,FALSE),【参考】数式用!$O$2:$Q$2,0)),10)))</f>
        <v/>
      </c>
      <c r="AE189" s="564"/>
    </row>
    <row r="190" spans="1:31" ht="50" customHeight="1">
      <c r="A190" s="234">
        <f t="shared" si="7"/>
        <v>151</v>
      </c>
      <c r="B190" s="843"/>
      <c r="C190" s="844"/>
      <c r="D190" s="844"/>
      <c r="E190" s="844"/>
      <c r="F190" s="844"/>
      <c r="G190" s="844"/>
      <c r="H190" s="844"/>
      <c r="I190" s="844"/>
      <c r="J190" s="844"/>
      <c r="K190" s="844"/>
      <c r="L190" s="845"/>
      <c r="M190" s="846"/>
      <c r="N190" s="846"/>
      <c r="O190" s="846"/>
      <c r="P190" s="847"/>
      <c r="Q190" s="848"/>
      <c r="R190" s="848"/>
      <c r="S190" s="848"/>
      <c r="T190" s="848"/>
      <c r="U190" s="848"/>
      <c r="V190" s="127"/>
      <c r="W190" s="127"/>
      <c r="X190" s="849"/>
      <c r="Y190" s="850"/>
      <c r="Z190" s="543" t="str">
        <f>IFERROR(VLOOKUP(X190, 【参考】数式用!$A$2:$B$46, 2, FALSE), "")</f>
        <v/>
      </c>
      <c r="AA190" s="568"/>
      <c r="AB190" s="569"/>
      <c r="AC190" s="570">
        <f t="shared" si="8"/>
        <v>0</v>
      </c>
      <c r="AD190" s="652" t="str">
        <f>IF(B190="", "", IF(COUNTIF(X190,"*独自*"),"数式を削除して手入力",IFERROR(INDEX(【参考】数式用!$O$3:'【参考】数式用'!$Q$452,MATCH(Q190&amp;V190,【参考】数式用!$N$3:'【参考】数式用'!$N$452,0),MATCH(VLOOKUP(X190,【参考】数式用!$R$2:$S$46,2,FALSE),【参考】数式用!$O$2:$Q$2,0)),10)))</f>
        <v/>
      </c>
      <c r="AE190" s="564"/>
    </row>
    <row r="191" spans="1:31" ht="50" customHeight="1">
      <c r="A191" s="234">
        <f t="shared" si="7"/>
        <v>152</v>
      </c>
      <c r="B191" s="843"/>
      <c r="C191" s="844"/>
      <c r="D191" s="844"/>
      <c r="E191" s="844"/>
      <c r="F191" s="844"/>
      <c r="G191" s="844"/>
      <c r="H191" s="844"/>
      <c r="I191" s="844"/>
      <c r="J191" s="844"/>
      <c r="K191" s="844"/>
      <c r="L191" s="845"/>
      <c r="M191" s="846"/>
      <c r="N191" s="846"/>
      <c r="O191" s="846"/>
      <c r="P191" s="847"/>
      <c r="Q191" s="848"/>
      <c r="R191" s="848"/>
      <c r="S191" s="848"/>
      <c r="T191" s="848"/>
      <c r="U191" s="848"/>
      <c r="V191" s="127"/>
      <c r="W191" s="127"/>
      <c r="X191" s="849"/>
      <c r="Y191" s="850"/>
      <c r="Z191" s="543" t="str">
        <f>IFERROR(VLOOKUP(X191, 【参考】数式用!$A$2:$B$46, 2, FALSE), "")</f>
        <v/>
      </c>
      <c r="AA191" s="568"/>
      <c r="AB191" s="569"/>
      <c r="AC191" s="570">
        <f t="shared" si="8"/>
        <v>0</v>
      </c>
      <c r="AD191" s="652" t="str">
        <f>IF(B191="", "", IF(COUNTIF(X191,"*独自*"),"数式を削除して手入力",IFERROR(INDEX(【参考】数式用!$O$3:'【参考】数式用'!$Q$452,MATCH(Q191&amp;V191,【参考】数式用!$N$3:'【参考】数式用'!$N$452,0),MATCH(VLOOKUP(X191,【参考】数式用!$R$2:$S$46,2,FALSE),【参考】数式用!$O$2:$Q$2,0)),10)))</f>
        <v/>
      </c>
      <c r="AE191" s="564"/>
    </row>
    <row r="192" spans="1:31" ht="50" customHeight="1">
      <c r="A192" s="234">
        <f t="shared" si="7"/>
        <v>153</v>
      </c>
      <c r="B192" s="843"/>
      <c r="C192" s="844"/>
      <c r="D192" s="844"/>
      <c r="E192" s="844"/>
      <c r="F192" s="844"/>
      <c r="G192" s="844"/>
      <c r="H192" s="844"/>
      <c r="I192" s="844"/>
      <c r="J192" s="844"/>
      <c r="K192" s="844"/>
      <c r="L192" s="845"/>
      <c r="M192" s="846"/>
      <c r="N192" s="846"/>
      <c r="O192" s="846"/>
      <c r="P192" s="847"/>
      <c r="Q192" s="848"/>
      <c r="R192" s="848"/>
      <c r="S192" s="848"/>
      <c r="T192" s="848"/>
      <c r="U192" s="848"/>
      <c r="V192" s="127"/>
      <c r="W192" s="127"/>
      <c r="X192" s="849"/>
      <c r="Y192" s="850"/>
      <c r="Z192" s="543" t="str">
        <f>IFERROR(VLOOKUP(X192, 【参考】数式用!$A$2:$B$46, 2, FALSE), "")</f>
        <v/>
      </c>
      <c r="AA192" s="568"/>
      <c r="AB192" s="569"/>
      <c r="AC192" s="570">
        <f t="shared" si="8"/>
        <v>0</v>
      </c>
      <c r="AD192" s="652" t="str">
        <f>IF(B192="", "", IF(COUNTIF(X192,"*独自*"),"数式を削除して手入力",IFERROR(INDEX(【参考】数式用!$O$3:'【参考】数式用'!$Q$452,MATCH(Q192&amp;V192,【参考】数式用!$N$3:'【参考】数式用'!$N$452,0),MATCH(VLOOKUP(X192,【参考】数式用!$R$2:$S$46,2,FALSE),【参考】数式用!$O$2:$Q$2,0)),10)))</f>
        <v/>
      </c>
      <c r="AE192" s="564"/>
    </row>
    <row r="193" spans="1:31" ht="50" customHeight="1">
      <c r="A193" s="234">
        <f t="shared" si="7"/>
        <v>154</v>
      </c>
      <c r="B193" s="843"/>
      <c r="C193" s="844"/>
      <c r="D193" s="844"/>
      <c r="E193" s="844"/>
      <c r="F193" s="844"/>
      <c r="G193" s="844"/>
      <c r="H193" s="844"/>
      <c r="I193" s="844"/>
      <c r="J193" s="844"/>
      <c r="K193" s="844"/>
      <c r="L193" s="845"/>
      <c r="M193" s="846"/>
      <c r="N193" s="846"/>
      <c r="O193" s="846"/>
      <c r="P193" s="847"/>
      <c r="Q193" s="848"/>
      <c r="R193" s="848"/>
      <c r="S193" s="848"/>
      <c r="T193" s="848"/>
      <c r="U193" s="848"/>
      <c r="V193" s="127"/>
      <c r="W193" s="127"/>
      <c r="X193" s="849"/>
      <c r="Y193" s="850"/>
      <c r="Z193" s="543" t="str">
        <f>IFERROR(VLOOKUP(X193, 【参考】数式用!$A$2:$B$46, 2, FALSE), "")</f>
        <v/>
      </c>
      <c r="AA193" s="568"/>
      <c r="AB193" s="569"/>
      <c r="AC193" s="570">
        <f t="shared" si="8"/>
        <v>0</v>
      </c>
      <c r="AD193" s="652" t="str">
        <f>IF(B193="", "", IF(COUNTIF(X193,"*独自*"),"数式を削除して手入力",IFERROR(INDEX(【参考】数式用!$O$3:'【参考】数式用'!$Q$452,MATCH(Q193&amp;V193,【参考】数式用!$N$3:'【参考】数式用'!$N$452,0),MATCH(VLOOKUP(X193,【参考】数式用!$R$2:$S$46,2,FALSE),【参考】数式用!$O$2:$Q$2,0)),10)))</f>
        <v/>
      </c>
      <c r="AE193" s="564"/>
    </row>
    <row r="194" spans="1:31" ht="50" customHeight="1">
      <c r="A194" s="234">
        <f t="shared" si="7"/>
        <v>155</v>
      </c>
      <c r="B194" s="843"/>
      <c r="C194" s="844"/>
      <c r="D194" s="844"/>
      <c r="E194" s="844"/>
      <c r="F194" s="844"/>
      <c r="G194" s="844"/>
      <c r="H194" s="844"/>
      <c r="I194" s="844"/>
      <c r="J194" s="844"/>
      <c r="K194" s="844"/>
      <c r="L194" s="845"/>
      <c r="M194" s="846"/>
      <c r="N194" s="846"/>
      <c r="O194" s="846"/>
      <c r="P194" s="847"/>
      <c r="Q194" s="848"/>
      <c r="R194" s="848"/>
      <c r="S194" s="848"/>
      <c r="T194" s="848"/>
      <c r="U194" s="848"/>
      <c r="V194" s="127"/>
      <c r="W194" s="127"/>
      <c r="X194" s="849"/>
      <c r="Y194" s="850"/>
      <c r="Z194" s="543" t="str">
        <f>IFERROR(VLOOKUP(X194, 【参考】数式用!$A$2:$B$46, 2, FALSE), "")</f>
        <v/>
      </c>
      <c r="AA194" s="568"/>
      <c r="AB194" s="569"/>
      <c r="AC194" s="570">
        <f t="shared" si="8"/>
        <v>0</v>
      </c>
      <c r="AD194" s="652" t="str">
        <f>IF(B194="", "", IF(COUNTIF(X194,"*独自*"),"数式を削除して手入力",IFERROR(INDEX(【参考】数式用!$O$3:'【参考】数式用'!$Q$452,MATCH(Q194&amp;V194,【参考】数式用!$N$3:'【参考】数式用'!$N$452,0),MATCH(VLOOKUP(X194,【参考】数式用!$R$2:$S$46,2,FALSE),【参考】数式用!$O$2:$Q$2,0)),10)))</f>
        <v/>
      </c>
      <c r="AE194" s="564"/>
    </row>
    <row r="195" spans="1:31" ht="50" customHeight="1">
      <c r="A195" s="234">
        <f t="shared" si="7"/>
        <v>156</v>
      </c>
      <c r="B195" s="843"/>
      <c r="C195" s="844"/>
      <c r="D195" s="844"/>
      <c r="E195" s="844"/>
      <c r="F195" s="844"/>
      <c r="G195" s="844"/>
      <c r="H195" s="844"/>
      <c r="I195" s="844"/>
      <c r="J195" s="844"/>
      <c r="K195" s="844"/>
      <c r="L195" s="845"/>
      <c r="M195" s="846"/>
      <c r="N195" s="846"/>
      <c r="O195" s="846"/>
      <c r="P195" s="847"/>
      <c r="Q195" s="848"/>
      <c r="R195" s="848"/>
      <c r="S195" s="848"/>
      <c r="T195" s="848"/>
      <c r="U195" s="848"/>
      <c r="V195" s="127"/>
      <c r="W195" s="127"/>
      <c r="X195" s="849"/>
      <c r="Y195" s="850"/>
      <c r="Z195" s="543" t="str">
        <f>IFERROR(VLOOKUP(X195, 【参考】数式用!$A$2:$B$46, 2, FALSE), "")</f>
        <v/>
      </c>
      <c r="AA195" s="568"/>
      <c r="AB195" s="569"/>
      <c r="AC195" s="570">
        <f t="shared" si="8"/>
        <v>0</v>
      </c>
      <c r="AD195" s="652" t="str">
        <f>IF(B195="", "", IF(COUNTIF(X195,"*独自*"),"数式を削除して手入力",IFERROR(INDEX(【参考】数式用!$O$3:'【参考】数式用'!$Q$452,MATCH(Q195&amp;V195,【参考】数式用!$N$3:'【参考】数式用'!$N$452,0),MATCH(VLOOKUP(X195,【参考】数式用!$R$2:$S$46,2,FALSE),【参考】数式用!$O$2:$Q$2,0)),10)))</f>
        <v/>
      </c>
      <c r="AE195" s="564"/>
    </row>
    <row r="196" spans="1:31" ht="50" customHeight="1">
      <c r="A196" s="234">
        <f t="shared" si="7"/>
        <v>157</v>
      </c>
      <c r="B196" s="843"/>
      <c r="C196" s="844"/>
      <c r="D196" s="844"/>
      <c r="E196" s="844"/>
      <c r="F196" s="844"/>
      <c r="G196" s="844"/>
      <c r="H196" s="844"/>
      <c r="I196" s="844"/>
      <c r="J196" s="844"/>
      <c r="K196" s="844"/>
      <c r="L196" s="845"/>
      <c r="M196" s="846"/>
      <c r="N196" s="846"/>
      <c r="O196" s="846"/>
      <c r="P196" s="847"/>
      <c r="Q196" s="848"/>
      <c r="R196" s="848"/>
      <c r="S196" s="848"/>
      <c r="T196" s="848"/>
      <c r="U196" s="848"/>
      <c r="V196" s="127"/>
      <c r="W196" s="127"/>
      <c r="X196" s="849"/>
      <c r="Y196" s="850"/>
      <c r="Z196" s="543" t="str">
        <f>IFERROR(VLOOKUP(X196, 【参考】数式用!$A$2:$B$46, 2, FALSE), "")</f>
        <v/>
      </c>
      <c r="AA196" s="568"/>
      <c r="AB196" s="569"/>
      <c r="AC196" s="570">
        <f t="shared" si="8"/>
        <v>0</v>
      </c>
      <c r="AD196" s="652" t="str">
        <f>IF(B196="", "", IF(COUNTIF(X196,"*独自*"),"数式を削除して手入力",IFERROR(INDEX(【参考】数式用!$O$3:'【参考】数式用'!$Q$452,MATCH(Q196&amp;V196,【参考】数式用!$N$3:'【参考】数式用'!$N$452,0),MATCH(VLOOKUP(X196,【参考】数式用!$R$2:$S$46,2,FALSE),【参考】数式用!$O$2:$Q$2,0)),10)))</f>
        <v/>
      </c>
      <c r="AE196" s="564"/>
    </row>
    <row r="197" spans="1:31" ht="50" customHeight="1">
      <c r="A197" s="234">
        <f t="shared" si="7"/>
        <v>158</v>
      </c>
      <c r="B197" s="843"/>
      <c r="C197" s="844"/>
      <c r="D197" s="844"/>
      <c r="E197" s="844"/>
      <c r="F197" s="844"/>
      <c r="G197" s="844"/>
      <c r="H197" s="844"/>
      <c r="I197" s="844"/>
      <c r="J197" s="844"/>
      <c r="K197" s="844"/>
      <c r="L197" s="845"/>
      <c r="M197" s="846"/>
      <c r="N197" s="846"/>
      <c r="O197" s="846"/>
      <c r="P197" s="847"/>
      <c r="Q197" s="848"/>
      <c r="R197" s="848"/>
      <c r="S197" s="848"/>
      <c r="T197" s="848"/>
      <c r="U197" s="848"/>
      <c r="V197" s="127"/>
      <c r="W197" s="127"/>
      <c r="X197" s="849"/>
      <c r="Y197" s="850"/>
      <c r="Z197" s="543" t="str">
        <f>IFERROR(VLOOKUP(X197, 【参考】数式用!$A$2:$B$46, 2, FALSE), "")</f>
        <v/>
      </c>
      <c r="AA197" s="568"/>
      <c r="AB197" s="569"/>
      <c r="AC197" s="570">
        <f t="shared" si="8"/>
        <v>0</v>
      </c>
      <c r="AD197" s="652" t="str">
        <f>IF(B197="", "", IF(COUNTIF(X197,"*独自*"),"数式を削除して手入力",IFERROR(INDEX(【参考】数式用!$O$3:'【参考】数式用'!$Q$452,MATCH(Q197&amp;V197,【参考】数式用!$N$3:'【参考】数式用'!$N$452,0),MATCH(VLOOKUP(X197,【参考】数式用!$R$2:$S$46,2,FALSE),【参考】数式用!$O$2:$Q$2,0)),10)))</f>
        <v/>
      </c>
      <c r="AE197" s="564"/>
    </row>
    <row r="198" spans="1:31" ht="50" customHeight="1">
      <c r="A198" s="234">
        <f t="shared" si="7"/>
        <v>159</v>
      </c>
      <c r="B198" s="843"/>
      <c r="C198" s="844"/>
      <c r="D198" s="844"/>
      <c r="E198" s="844"/>
      <c r="F198" s="844"/>
      <c r="G198" s="844"/>
      <c r="H198" s="844"/>
      <c r="I198" s="844"/>
      <c r="J198" s="844"/>
      <c r="K198" s="844"/>
      <c r="L198" s="845"/>
      <c r="M198" s="846"/>
      <c r="N198" s="846"/>
      <c r="O198" s="846"/>
      <c r="P198" s="847"/>
      <c r="Q198" s="848"/>
      <c r="R198" s="848"/>
      <c r="S198" s="848"/>
      <c r="T198" s="848"/>
      <c r="U198" s="848"/>
      <c r="V198" s="127"/>
      <c r="W198" s="127"/>
      <c r="X198" s="849"/>
      <c r="Y198" s="850"/>
      <c r="Z198" s="543" t="str">
        <f>IFERROR(VLOOKUP(X198, 【参考】数式用!$A$2:$B$46, 2, FALSE), "")</f>
        <v/>
      </c>
      <c r="AA198" s="568"/>
      <c r="AB198" s="569"/>
      <c r="AC198" s="570">
        <f t="shared" si="8"/>
        <v>0</v>
      </c>
      <c r="AD198" s="652" t="str">
        <f>IF(B198="", "", IF(COUNTIF(X198,"*独自*"),"数式を削除して手入力",IFERROR(INDEX(【参考】数式用!$O$3:'【参考】数式用'!$Q$452,MATCH(Q198&amp;V198,【参考】数式用!$N$3:'【参考】数式用'!$N$452,0),MATCH(VLOOKUP(X198,【参考】数式用!$R$2:$S$46,2,FALSE),【参考】数式用!$O$2:$Q$2,0)),10)))</f>
        <v/>
      </c>
      <c r="AE198" s="564"/>
    </row>
    <row r="199" spans="1:31" ht="50" customHeight="1">
      <c r="A199" s="234">
        <f t="shared" si="7"/>
        <v>160</v>
      </c>
      <c r="B199" s="843"/>
      <c r="C199" s="844"/>
      <c r="D199" s="844"/>
      <c r="E199" s="844"/>
      <c r="F199" s="844"/>
      <c r="G199" s="844"/>
      <c r="H199" s="844"/>
      <c r="I199" s="844"/>
      <c r="J199" s="844"/>
      <c r="K199" s="844"/>
      <c r="L199" s="845"/>
      <c r="M199" s="846"/>
      <c r="N199" s="846"/>
      <c r="O199" s="846"/>
      <c r="P199" s="847"/>
      <c r="Q199" s="848"/>
      <c r="R199" s="848"/>
      <c r="S199" s="848"/>
      <c r="T199" s="848"/>
      <c r="U199" s="848"/>
      <c r="V199" s="127"/>
      <c r="W199" s="127"/>
      <c r="X199" s="849"/>
      <c r="Y199" s="850"/>
      <c r="Z199" s="543" t="str">
        <f>IFERROR(VLOOKUP(X199, 【参考】数式用!$A$2:$B$46, 2, FALSE), "")</f>
        <v/>
      </c>
      <c r="AA199" s="568"/>
      <c r="AB199" s="569"/>
      <c r="AC199" s="570">
        <f t="shared" si="8"/>
        <v>0</v>
      </c>
      <c r="AD199" s="652" t="str">
        <f>IF(B199="", "", IF(COUNTIF(X199,"*独自*"),"数式を削除して手入力",IFERROR(INDEX(【参考】数式用!$O$3:'【参考】数式用'!$Q$452,MATCH(Q199&amp;V199,【参考】数式用!$N$3:'【参考】数式用'!$N$452,0),MATCH(VLOOKUP(X199,【参考】数式用!$R$2:$S$46,2,FALSE),【参考】数式用!$O$2:$Q$2,0)),10)))</f>
        <v/>
      </c>
      <c r="AE199" s="564"/>
    </row>
    <row r="200" spans="1:31" ht="50" customHeight="1">
      <c r="A200" s="234">
        <f t="shared" si="7"/>
        <v>161</v>
      </c>
      <c r="B200" s="843"/>
      <c r="C200" s="844"/>
      <c r="D200" s="844"/>
      <c r="E200" s="844"/>
      <c r="F200" s="844"/>
      <c r="G200" s="844"/>
      <c r="H200" s="844"/>
      <c r="I200" s="844"/>
      <c r="J200" s="844"/>
      <c r="K200" s="844"/>
      <c r="L200" s="845"/>
      <c r="M200" s="846"/>
      <c r="N200" s="846"/>
      <c r="O200" s="846"/>
      <c r="P200" s="847"/>
      <c r="Q200" s="848"/>
      <c r="R200" s="848"/>
      <c r="S200" s="848"/>
      <c r="T200" s="848"/>
      <c r="U200" s="848"/>
      <c r="V200" s="127"/>
      <c r="W200" s="127"/>
      <c r="X200" s="849"/>
      <c r="Y200" s="850"/>
      <c r="Z200" s="543" t="str">
        <f>IFERROR(VLOOKUP(X200, 【参考】数式用!$A$2:$B$46, 2, FALSE), "")</f>
        <v/>
      </c>
      <c r="AA200" s="568"/>
      <c r="AB200" s="569"/>
      <c r="AC200" s="570">
        <f t="shared" si="8"/>
        <v>0</v>
      </c>
      <c r="AD200" s="652" t="str">
        <f>IF(B200="", "", IF(COUNTIF(X200,"*独自*"),"数式を削除して手入力",IFERROR(INDEX(【参考】数式用!$O$3:'【参考】数式用'!$Q$452,MATCH(Q200&amp;V200,【参考】数式用!$N$3:'【参考】数式用'!$N$452,0),MATCH(VLOOKUP(X200,【参考】数式用!$R$2:$S$46,2,FALSE),【参考】数式用!$O$2:$Q$2,0)),10)))</f>
        <v/>
      </c>
      <c r="AE200" s="564"/>
    </row>
    <row r="201" spans="1:31" ht="50" customHeight="1">
      <c r="A201" s="234">
        <f t="shared" si="7"/>
        <v>162</v>
      </c>
      <c r="B201" s="843"/>
      <c r="C201" s="844"/>
      <c r="D201" s="844"/>
      <c r="E201" s="844"/>
      <c r="F201" s="844"/>
      <c r="G201" s="844"/>
      <c r="H201" s="844"/>
      <c r="I201" s="844"/>
      <c r="J201" s="844"/>
      <c r="K201" s="844"/>
      <c r="L201" s="845"/>
      <c r="M201" s="846"/>
      <c r="N201" s="846"/>
      <c r="O201" s="846"/>
      <c r="P201" s="847"/>
      <c r="Q201" s="848"/>
      <c r="R201" s="848"/>
      <c r="S201" s="848"/>
      <c r="T201" s="848"/>
      <c r="U201" s="848"/>
      <c r="V201" s="127"/>
      <c r="W201" s="127"/>
      <c r="X201" s="849"/>
      <c r="Y201" s="850"/>
      <c r="Z201" s="543" t="str">
        <f>IFERROR(VLOOKUP(X201, 【参考】数式用!$A$2:$B$46, 2, FALSE), "")</f>
        <v/>
      </c>
      <c r="AA201" s="568"/>
      <c r="AB201" s="569"/>
      <c r="AC201" s="570">
        <f t="shared" si="8"/>
        <v>0</v>
      </c>
      <c r="AD201" s="652" t="str">
        <f>IF(B201="", "", IF(COUNTIF(X201,"*独自*"),"数式を削除して手入力",IFERROR(INDEX(【参考】数式用!$O$3:'【参考】数式用'!$Q$452,MATCH(Q201&amp;V201,【参考】数式用!$N$3:'【参考】数式用'!$N$452,0),MATCH(VLOOKUP(X201,【参考】数式用!$R$2:$S$46,2,FALSE),【参考】数式用!$O$2:$Q$2,0)),10)))</f>
        <v/>
      </c>
      <c r="AE201" s="564"/>
    </row>
    <row r="202" spans="1:31" ht="50" customHeight="1">
      <c r="A202" s="234">
        <f t="shared" si="7"/>
        <v>163</v>
      </c>
      <c r="B202" s="843"/>
      <c r="C202" s="844"/>
      <c r="D202" s="844"/>
      <c r="E202" s="844"/>
      <c r="F202" s="844"/>
      <c r="G202" s="844"/>
      <c r="H202" s="844"/>
      <c r="I202" s="844"/>
      <c r="J202" s="844"/>
      <c r="K202" s="844"/>
      <c r="L202" s="845"/>
      <c r="M202" s="846"/>
      <c r="N202" s="846"/>
      <c r="O202" s="846"/>
      <c r="P202" s="847"/>
      <c r="Q202" s="848"/>
      <c r="R202" s="848"/>
      <c r="S202" s="848"/>
      <c r="T202" s="848"/>
      <c r="U202" s="848"/>
      <c r="V202" s="127"/>
      <c r="W202" s="127"/>
      <c r="X202" s="849"/>
      <c r="Y202" s="850"/>
      <c r="Z202" s="543" t="str">
        <f>IFERROR(VLOOKUP(X202, 【参考】数式用!$A$2:$B$46, 2, FALSE), "")</f>
        <v/>
      </c>
      <c r="AA202" s="568"/>
      <c r="AB202" s="569"/>
      <c r="AC202" s="570">
        <f t="shared" si="8"/>
        <v>0</v>
      </c>
      <c r="AD202" s="652" t="str">
        <f>IF(B202="", "", IF(COUNTIF(X202,"*独自*"),"数式を削除して手入力",IFERROR(INDEX(【参考】数式用!$O$3:'【参考】数式用'!$Q$452,MATCH(Q202&amp;V202,【参考】数式用!$N$3:'【参考】数式用'!$N$452,0),MATCH(VLOOKUP(X202,【参考】数式用!$R$2:$S$46,2,FALSE),【参考】数式用!$O$2:$Q$2,0)),10)))</f>
        <v/>
      </c>
      <c r="AE202" s="564"/>
    </row>
    <row r="203" spans="1:31" ht="50" customHeight="1">
      <c r="A203" s="234">
        <f t="shared" si="7"/>
        <v>164</v>
      </c>
      <c r="B203" s="843"/>
      <c r="C203" s="844"/>
      <c r="D203" s="844"/>
      <c r="E203" s="844"/>
      <c r="F203" s="844"/>
      <c r="G203" s="844"/>
      <c r="H203" s="844"/>
      <c r="I203" s="844"/>
      <c r="J203" s="844"/>
      <c r="K203" s="844"/>
      <c r="L203" s="845"/>
      <c r="M203" s="846"/>
      <c r="N203" s="846"/>
      <c r="O203" s="846"/>
      <c r="P203" s="847"/>
      <c r="Q203" s="848"/>
      <c r="R203" s="848"/>
      <c r="S203" s="848"/>
      <c r="T203" s="848"/>
      <c r="U203" s="848"/>
      <c r="V203" s="127"/>
      <c r="W203" s="127"/>
      <c r="X203" s="849"/>
      <c r="Y203" s="850"/>
      <c r="Z203" s="543" t="str">
        <f>IFERROR(VLOOKUP(X203, 【参考】数式用!$A$2:$B$46, 2, FALSE), "")</f>
        <v/>
      </c>
      <c r="AA203" s="568"/>
      <c r="AB203" s="569"/>
      <c r="AC203" s="570">
        <f t="shared" si="8"/>
        <v>0</v>
      </c>
      <c r="AD203" s="652" t="str">
        <f>IF(B203="", "", IF(COUNTIF(X203,"*独自*"),"数式を削除して手入力",IFERROR(INDEX(【参考】数式用!$O$3:'【参考】数式用'!$Q$452,MATCH(Q203&amp;V203,【参考】数式用!$N$3:'【参考】数式用'!$N$452,0),MATCH(VLOOKUP(X203,【参考】数式用!$R$2:$S$46,2,FALSE),【参考】数式用!$O$2:$Q$2,0)),10)))</f>
        <v/>
      </c>
      <c r="AE203" s="564"/>
    </row>
    <row r="204" spans="1:31" ht="50" customHeight="1">
      <c r="A204" s="234">
        <f t="shared" ref="A204:A267" si="9">A203+1</f>
        <v>165</v>
      </c>
      <c r="B204" s="843"/>
      <c r="C204" s="844"/>
      <c r="D204" s="844"/>
      <c r="E204" s="844"/>
      <c r="F204" s="844"/>
      <c r="G204" s="844"/>
      <c r="H204" s="844"/>
      <c r="I204" s="844"/>
      <c r="J204" s="844"/>
      <c r="K204" s="844"/>
      <c r="L204" s="845"/>
      <c r="M204" s="846"/>
      <c r="N204" s="846"/>
      <c r="O204" s="846"/>
      <c r="P204" s="847"/>
      <c r="Q204" s="848"/>
      <c r="R204" s="848"/>
      <c r="S204" s="848"/>
      <c r="T204" s="848"/>
      <c r="U204" s="848"/>
      <c r="V204" s="127"/>
      <c r="W204" s="127"/>
      <c r="X204" s="849"/>
      <c r="Y204" s="850"/>
      <c r="Z204" s="543" t="str">
        <f>IFERROR(VLOOKUP(X204, 【参考】数式用!$A$2:$B$46, 2, FALSE), "")</f>
        <v/>
      </c>
      <c r="AA204" s="568"/>
      <c r="AB204" s="569"/>
      <c r="AC204" s="570">
        <f t="shared" ref="AC204:AC267" si="10">AA204-AB204</f>
        <v>0</v>
      </c>
      <c r="AD204" s="652" t="str">
        <f>IF(B204="", "", IF(COUNTIF(X204,"*独自*"),"数式を削除して手入力",IFERROR(INDEX(【参考】数式用!$O$3:'【参考】数式用'!$Q$452,MATCH(Q204&amp;V204,【参考】数式用!$N$3:'【参考】数式用'!$N$452,0),MATCH(VLOOKUP(X204,【参考】数式用!$R$2:$S$46,2,FALSE),【参考】数式用!$O$2:$Q$2,0)),10)))</f>
        <v/>
      </c>
      <c r="AE204" s="564"/>
    </row>
    <row r="205" spans="1:31" ht="50" customHeight="1">
      <c r="A205" s="234">
        <f t="shared" si="9"/>
        <v>166</v>
      </c>
      <c r="B205" s="843"/>
      <c r="C205" s="844"/>
      <c r="D205" s="844"/>
      <c r="E205" s="844"/>
      <c r="F205" s="844"/>
      <c r="G205" s="844"/>
      <c r="H205" s="844"/>
      <c r="I205" s="844"/>
      <c r="J205" s="844"/>
      <c r="K205" s="844"/>
      <c r="L205" s="845"/>
      <c r="M205" s="846"/>
      <c r="N205" s="846"/>
      <c r="O205" s="846"/>
      <c r="P205" s="847"/>
      <c r="Q205" s="848"/>
      <c r="R205" s="848"/>
      <c r="S205" s="848"/>
      <c r="T205" s="848"/>
      <c r="U205" s="848"/>
      <c r="V205" s="127"/>
      <c r="W205" s="127"/>
      <c r="X205" s="849"/>
      <c r="Y205" s="850"/>
      <c r="Z205" s="543" t="str">
        <f>IFERROR(VLOOKUP(X205, 【参考】数式用!$A$2:$B$46, 2, FALSE), "")</f>
        <v/>
      </c>
      <c r="AA205" s="568"/>
      <c r="AB205" s="569"/>
      <c r="AC205" s="570">
        <f t="shared" si="10"/>
        <v>0</v>
      </c>
      <c r="AD205" s="652" t="str">
        <f>IF(B205="", "", IF(COUNTIF(X205,"*独自*"),"数式を削除して手入力",IFERROR(INDEX(【参考】数式用!$O$3:'【参考】数式用'!$Q$452,MATCH(Q205&amp;V205,【参考】数式用!$N$3:'【参考】数式用'!$N$452,0),MATCH(VLOOKUP(X205,【参考】数式用!$R$2:$S$46,2,FALSE),【参考】数式用!$O$2:$Q$2,0)),10)))</f>
        <v/>
      </c>
      <c r="AE205" s="564"/>
    </row>
    <row r="206" spans="1:31" ht="50" customHeight="1">
      <c r="A206" s="234">
        <f t="shared" si="9"/>
        <v>167</v>
      </c>
      <c r="B206" s="843"/>
      <c r="C206" s="844"/>
      <c r="D206" s="844"/>
      <c r="E206" s="844"/>
      <c r="F206" s="844"/>
      <c r="G206" s="844"/>
      <c r="H206" s="844"/>
      <c r="I206" s="844"/>
      <c r="J206" s="844"/>
      <c r="K206" s="844"/>
      <c r="L206" s="845"/>
      <c r="M206" s="846"/>
      <c r="N206" s="846"/>
      <c r="O206" s="846"/>
      <c r="P206" s="847"/>
      <c r="Q206" s="848"/>
      <c r="R206" s="848"/>
      <c r="S206" s="848"/>
      <c r="T206" s="848"/>
      <c r="U206" s="848"/>
      <c r="V206" s="127"/>
      <c r="W206" s="127"/>
      <c r="X206" s="849"/>
      <c r="Y206" s="850"/>
      <c r="Z206" s="543" t="str">
        <f>IFERROR(VLOOKUP(X206, 【参考】数式用!$A$2:$B$46, 2, FALSE), "")</f>
        <v/>
      </c>
      <c r="AA206" s="568"/>
      <c r="AB206" s="569"/>
      <c r="AC206" s="570">
        <f t="shared" si="10"/>
        <v>0</v>
      </c>
      <c r="AD206" s="652" t="str">
        <f>IF(B206="", "", IF(COUNTIF(X206,"*独自*"),"数式を削除して手入力",IFERROR(INDEX(【参考】数式用!$O$3:'【参考】数式用'!$Q$452,MATCH(Q206&amp;V206,【参考】数式用!$N$3:'【参考】数式用'!$N$452,0),MATCH(VLOOKUP(X206,【参考】数式用!$R$2:$S$46,2,FALSE),【参考】数式用!$O$2:$Q$2,0)),10)))</f>
        <v/>
      </c>
      <c r="AE206" s="564"/>
    </row>
    <row r="207" spans="1:31" ht="50" customHeight="1">
      <c r="A207" s="234">
        <f t="shared" si="9"/>
        <v>168</v>
      </c>
      <c r="B207" s="843"/>
      <c r="C207" s="844"/>
      <c r="D207" s="844"/>
      <c r="E207" s="844"/>
      <c r="F207" s="844"/>
      <c r="G207" s="844"/>
      <c r="H207" s="844"/>
      <c r="I207" s="844"/>
      <c r="J207" s="844"/>
      <c r="K207" s="844"/>
      <c r="L207" s="845"/>
      <c r="M207" s="846"/>
      <c r="N207" s="846"/>
      <c r="O207" s="846"/>
      <c r="P207" s="847"/>
      <c r="Q207" s="848"/>
      <c r="R207" s="848"/>
      <c r="S207" s="848"/>
      <c r="T207" s="848"/>
      <c r="U207" s="848"/>
      <c r="V207" s="127"/>
      <c r="W207" s="127"/>
      <c r="X207" s="849"/>
      <c r="Y207" s="850"/>
      <c r="Z207" s="543" t="str">
        <f>IFERROR(VLOOKUP(X207, 【参考】数式用!$A$2:$B$46, 2, FALSE), "")</f>
        <v/>
      </c>
      <c r="AA207" s="568"/>
      <c r="AB207" s="569"/>
      <c r="AC207" s="570">
        <f t="shared" si="10"/>
        <v>0</v>
      </c>
      <c r="AD207" s="652" t="str">
        <f>IF(B207="", "", IF(COUNTIF(X207,"*独自*"),"数式を削除して手入力",IFERROR(INDEX(【参考】数式用!$O$3:'【参考】数式用'!$Q$452,MATCH(Q207&amp;V207,【参考】数式用!$N$3:'【参考】数式用'!$N$452,0),MATCH(VLOOKUP(X207,【参考】数式用!$R$2:$S$46,2,FALSE),【参考】数式用!$O$2:$Q$2,0)),10)))</f>
        <v/>
      </c>
      <c r="AE207" s="564"/>
    </row>
    <row r="208" spans="1:31" ht="50" customHeight="1">
      <c r="A208" s="234">
        <f t="shared" si="9"/>
        <v>169</v>
      </c>
      <c r="B208" s="843"/>
      <c r="C208" s="844"/>
      <c r="D208" s="844"/>
      <c r="E208" s="844"/>
      <c r="F208" s="844"/>
      <c r="G208" s="844"/>
      <c r="H208" s="844"/>
      <c r="I208" s="844"/>
      <c r="J208" s="844"/>
      <c r="K208" s="844"/>
      <c r="L208" s="845"/>
      <c r="M208" s="846"/>
      <c r="N208" s="846"/>
      <c r="O208" s="846"/>
      <c r="P208" s="847"/>
      <c r="Q208" s="848"/>
      <c r="R208" s="848"/>
      <c r="S208" s="848"/>
      <c r="T208" s="848"/>
      <c r="U208" s="848"/>
      <c r="V208" s="127"/>
      <c r="W208" s="127"/>
      <c r="X208" s="849"/>
      <c r="Y208" s="850"/>
      <c r="Z208" s="543" t="str">
        <f>IFERROR(VLOOKUP(X208, 【参考】数式用!$A$2:$B$46, 2, FALSE), "")</f>
        <v/>
      </c>
      <c r="AA208" s="568"/>
      <c r="AB208" s="569"/>
      <c r="AC208" s="570">
        <f t="shared" si="10"/>
        <v>0</v>
      </c>
      <c r="AD208" s="652" t="str">
        <f>IF(B208="", "", IF(COUNTIF(X208,"*独自*"),"数式を削除して手入力",IFERROR(INDEX(【参考】数式用!$O$3:'【参考】数式用'!$Q$452,MATCH(Q208&amp;V208,【参考】数式用!$N$3:'【参考】数式用'!$N$452,0),MATCH(VLOOKUP(X208,【参考】数式用!$R$2:$S$46,2,FALSE),【参考】数式用!$O$2:$Q$2,0)),10)))</f>
        <v/>
      </c>
      <c r="AE208" s="564"/>
    </row>
    <row r="209" spans="1:31" ht="50" customHeight="1">
      <c r="A209" s="234">
        <f t="shared" si="9"/>
        <v>170</v>
      </c>
      <c r="B209" s="843"/>
      <c r="C209" s="844"/>
      <c r="D209" s="844"/>
      <c r="E209" s="844"/>
      <c r="F209" s="844"/>
      <c r="G209" s="844"/>
      <c r="H209" s="844"/>
      <c r="I209" s="844"/>
      <c r="J209" s="844"/>
      <c r="K209" s="844"/>
      <c r="L209" s="845"/>
      <c r="M209" s="846"/>
      <c r="N209" s="846"/>
      <c r="O209" s="846"/>
      <c r="P209" s="847"/>
      <c r="Q209" s="848"/>
      <c r="R209" s="848"/>
      <c r="S209" s="848"/>
      <c r="T209" s="848"/>
      <c r="U209" s="848"/>
      <c r="V209" s="127"/>
      <c r="W209" s="127"/>
      <c r="X209" s="849"/>
      <c r="Y209" s="850"/>
      <c r="Z209" s="543" t="str">
        <f>IFERROR(VLOOKUP(X209, 【参考】数式用!$A$2:$B$46, 2, FALSE), "")</f>
        <v/>
      </c>
      <c r="AA209" s="568"/>
      <c r="AB209" s="569"/>
      <c r="AC209" s="570">
        <f t="shared" si="10"/>
        <v>0</v>
      </c>
      <c r="AD209" s="652" t="str">
        <f>IF(B209="", "", IF(COUNTIF(X209,"*独自*"),"数式を削除して手入力",IFERROR(INDEX(【参考】数式用!$O$3:'【参考】数式用'!$Q$452,MATCH(Q209&amp;V209,【参考】数式用!$N$3:'【参考】数式用'!$N$452,0),MATCH(VLOOKUP(X209,【参考】数式用!$R$2:$S$46,2,FALSE),【参考】数式用!$O$2:$Q$2,0)),10)))</f>
        <v/>
      </c>
      <c r="AE209" s="564"/>
    </row>
    <row r="210" spans="1:31" ht="50" customHeight="1">
      <c r="A210" s="234">
        <f t="shared" si="9"/>
        <v>171</v>
      </c>
      <c r="B210" s="843"/>
      <c r="C210" s="844"/>
      <c r="D210" s="844"/>
      <c r="E210" s="844"/>
      <c r="F210" s="844"/>
      <c r="G210" s="844"/>
      <c r="H210" s="844"/>
      <c r="I210" s="844"/>
      <c r="J210" s="844"/>
      <c r="K210" s="844"/>
      <c r="L210" s="845"/>
      <c r="M210" s="846"/>
      <c r="N210" s="846"/>
      <c r="O210" s="846"/>
      <c r="P210" s="847"/>
      <c r="Q210" s="848"/>
      <c r="R210" s="848"/>
      <c r="S210" s="848"/>
      <c r="T210" s="848"/>
      <c r="U210" s="848"/>
      <c r="V210" s="127"/>
      <c r="W210" s="127"/>
      <c r="X210" s="849"/>
      <c r="Y210" s="850"/>
      <c r="Z210" s="543" t="str">
        <f>IFERROR(VLOOKUP(X210, 【参考】数式用!$A$2:$B$46, 2, FALSE), "")</f>
        <v/>
      </c>
      <c r="AA210" s="568"/>
      <c r="AB210" s="569"/>
      <c r="AC210" s="570">
        <f t="shared" si="10"/>
        <v>0</v>
      </c>
      <c r="AD210" s="652" t="str">
        <f>IF(B210="", "", IF(COUNTIF(X210,"*独自*"),"数式を削除して手入力",IFERROR(INDEX(【参考】数式用!$O$3:'【参考】数式用'!$Q$452,MATCH(Q210&amp;V210,【参考】数式用!$N$3:'【参考】数式用'!$N$452,0),MATCH(VLOOKUP(X210,【参考】数式用!$R$2:$S$46,2,FALSE),【参考】数式用!$O$2:$Q$2,0)),10)))</f>
        <v/>
      </c>
      <c r="AE210" s="564"/>
    </row>
    <row r="211" spans="1:31" ht="50" customHeight="1">
      <c r="A211" s="234">
        <f t="shared" si="9"/>
        <v>172</v>
      </c>
      <c r="B211" s="843"/>
      <c r="C211" s="844"/>
      <c r="D211" s="844"/>
      <c r="E211" s="844"/>
      <c r="F211" s="844"/>
      <c r="G211" s="844"/>
      <c r="H211" s="844"/>
      <c r="I211" s="844"/>
      <c r="J211" s="844"/>
      <c r="K211" s="844"/>
      <c r="L211" s="845"/>
      <c r="M211" s="846"/>
      <c r="N211" s="846"/>
      <c r="O211" s="846"/>
      <c r="P211" s="847"/>
      <c r="Q211" s="848"/>
      <c r="R211" s="848"/>
      <c r="S211" s="848"/>
      <c r="T211" s="848"/>
      <c r="U211" s="848"/>
      <c r="V211" s="127"/>
      <c r="W211" s="127"/>
      <c r="X211" s="849"/>
      <c r="Y211" s="850"/>
      <c r="Z211" s="543" t="str">
        <f>IFERROR(VLOOKUP(X211, 【参考】数式用!$A$2:$B$46, 2, FALSE), "")</f>
        <v/>
      </c>
      <c r="AA211" s="568"/>
      <c r="AB211" s="569"/>
      <c r="AC211" s="570">
        <f t="shared" si="10"/>
        <v>0</v>
      </c>
      <c r="AD211" s="652" t="str">
        <f>IF(B211="", "", IF(COUNTIF(X211,"*独自*"),"数式を削除して手入力",IFERROR(INDEX(【参考】数式用!$O$3:'【参考】数式用'!$Q$452,MATCH(Q211&amp;V211,【参考】数式用!$N$3:'【参考】数式用'!$N$452,0),MATCH(VLOOKUP(X211,【参考】数式用!$R$2:$S$46,2,FALSE),【参考】数式用!$O$2:$Q$2,0)),10)))</f>
        <v/>
      </c>
      <c r="AE211" s="564"/>
    </row>
    <row r="212" spans="1:31" ht="50" customHeight="1">
      <c r="A212" s="234">
        <f t="shared" si="9"/>
        <v>173</v>
      </c>
      <c r="B212" s="843"/>
      <c r="C212" s="844"/>
      <c r="D212" s="844"/>
      <c r="E212" s="844"/>
      <c r="F212" s="844"/>
      <c r="G212" s="844"/>
      <c r="H212" s="844"/>
      <c r="I212" s="844"/>
      <c r="J212" s="844"/>
      <c r="K212" s="844"/>
      <c r="L212" s="845"/>
      <c r="M212" s="846"/>
      <c r="N212" s="846"/>
      <c r="O212" s="846"/>
      <c r="P212" s="847"/>
      <c r="Q212" s="848"/>
      <c r="R212" s="848"/>
      <c r="S212" s="848"/>
      <c r="T212" s="848"/>
      <c r="U212" s="848"/>
      <c r="V212" s="127"/>
      <c r="W212" s="127"/>
      <c r="X212" s="849"/>
      <c r="Y212" s="850"/>
      <c r="Z212" s="543" t="str">
        <f>IFERROR(VLOOKUP(X212, 【参考】数式用!$A$2:$B$46, 2, FALSE), "")</f>
        <v/>
      </c>
      <c r="AA212" s="568"/>
      <c r="AB212" s="569"/>
      <c r="AC212" s="570">
        <f t="shared" si="10"/>
        <v>0</v>
      </c>
      <c r="AD212" s="652" t="str">
        <f>IF(B212="", "", IF(COUNTIF(X212,"*独自*"),"数式を削除して手入力",IFERROR(INDEX(【参考】数式用!$O$3:'【参考】数式用'!$Q$452,MATCH(Q212&amp;V212,【参考】数式用!$N$3:'【参考】数式用'!$N$452,0),MATCH(VLOOKUP(X212,【参考】数式用!$R$2:$S$46,2,FALSE),【参考】数式用!$O$2:$Q$2,0)),10)))</f>
        <v/>
      </c>
      <c r="AE212" s="564"/>
    </row>
    <row r="213" spans="1:31" ht="50" customHeight="1">
      <c r="A213" s="234">
        <f t="shared" si="9"/>
        <v>174</v>
      </c>
      <c r="B213" s="843"/>
      <c r="C213" s="844"/>
      <c r="D213" s="844"/>
      <c r="E213" s="844"/>
      <c r="F213" s="844"/>
      <c r="G213" s="844"/>
      <c r="H213" s="844"/>
      <c r="I213" s="844"/>
      <c r="J213" s="844"/>
      <c r="K213" s="844"/>
      <c r="L213" s="845"/>
      <c r="M213" s="846"/>
      <c r="N213" s="846"/>
      <c r="O213" s="846"/>
      <c r="P213" s="847"/>
      <c r="Q213" s="848"/>
      <c r="R213" s="848"/>
      <c r="S213" s="848"/>
      <c r="T213" s="848"/>
      <c r="U213" s="848"/>
      <c r="V213" s="127"/>
      <c r="W213" s="127"/>
      <c r="X213" s="849"/>
      <c r="Y213" s="850"/>
      <c r="Z213" s="543" t="str">
        <f>IFERROR(VLOOKUP(X213, 【参考】数式用!$A$2:$B$46, 2, FALSE), "")</f>
        <v/>
      </c>
      <c r="AA213" s="568"/>
      <c r="AB213" s="569"/>
      <c r="AC213" s="570">
        <f t="shared" si="10"/>
        <v>0</v>
      </c>
      <c r="AD213" s="652" t="str">
        <f>IF(B213="", "", IF(COUNTIF(X213,"*独自*"),"数式を削除して手入力",IFERROR(INDEX(【参考】数式用!$O$3:'【参考】数式用'!$Q$452,MATCH(Q213&amp;V213,【参考】数式用!$N$3:'【参考】数式用'!$N$452,0),MATCH(VLOOKUP(X213,【参考】数式用!$R$2:$S$46,2,FALSE),【参考】数式用!$O$2:$Q$2,0)),10)))</f>
        <v/>
      </c>
      <c r="AE213" s="564"/>
    </row>
    <row r="214" spans="1:31" ht="50" customHeight="1">
      <c r="A214" s="234">
        <f t="shared" si="9"/>
        <v>175</v>
      </c>
      <c r="B214" s="843"/>
      <c r="C214" s="844"/>
      <c r="D214" s="844"/>
      <c r="E214" s="844"/>
      <c r="F214" s="844"/>
      <c r="G214" s="844"/>
      <c r="H214" s="844"/>
      <c r="I214" s="844"/>
      <c r="J214" s="844"/>
      <c r="K214" s="844"/>
      <c r="L214" s="845"/>
      <c r="M214" s="846"/>
      <c r="N214" s="846"/>
      <c r="O214" s="846"/>
      <c r="P214" s="847"/>
      <c r="Q214" s="848"/>
      <c r="R214" s="848"/>
      <c r="S214" s="848"/>
      <c r="T214" s="848"/>
      <c r="U214" s="848"/>
      <c r="V214" s="127"/>
      <c r="W214" s="127"/>
      <c r="X214" s="849"/>
      <c r="Y214" s="850"/>
      <c r="Z214" s="543" t="str">
        <f>IFERROR(VLOOKUP(X214, 【参考】数式用!$A$2:$B$46, 2, FALSE), "")</f>
        <v/>
      </c>
      <c r="AA214" s="568"/>
      <c r="AB214" s="569"/>
      <c r="AC214" s="570">
        <f t="shared" si="10"/>
        <v>0</v>
      </c>
      <c r="AD214" s="652" t="str">
        <f>IF(B214="", "", IF(COUNTIF(X214,"*独自*"),"数式を削除して手入力",IFERROR(INDEX(【参考】数式用!$O$3:'【参考】数式用'!$Q$452,MATCH(Q214&amp;V214,【参考】数式用!$N$3:'【参考】数式用'!$N$452,0),MATCH(VLOOKUP(X214,【参考】数式用!$R$2:$S$46,2,FALSE),【参考】数式用!$O$2:$Q$2,0)),10)))</f>
        <v/>
      </c>
      <c r="AE214" s="564"/>
    </row>
    <row r="215" spans="1:31" ht="50" customHeight="1">
      <c r="A215" s="234">
        <f t="shared" si="9"/>
        <v>176</v>
      </c>
      <c r="B215" s="843"/>
      <c r="C215" s="844"/>
      <c r="D215" s="844"/>
      <c r="E215" s="844"/>
      <c r="F215" s="844"/>
      <c r="G215" s="844"/>
      <c r="H215" s="844"/>
      <c r="I215" s="844"/>
      <c r="J215" s="844"/>
      <c r="K215" s="844"/>
      <c r="L215" s="845"/>
      <c r="M215" s="846"/>
      <c r="N215" s="846"/>
      <c r="O215" s="846"/>
      <c r="P215" s="847"/>
      <c r="Q215" s="848"/>
      <c r="R215" s="848"/>
      <c r="S215" s="848"/>
      <c r="T215" s="848"/>
      <c r="U215" s="848"/>
      <c r="V215" s="127"/>
      <c r="W215" s="127"/>
      <c r="X215" s="849"/>
      <c r="Y215" s="850"/>
      <c r="Z215" s="543" t="str">
        <f>IFERROR(VLOOKUP(X215, 【参考】数式用!$A$2:$B$46, 2, FALSE), "")</f>
        <v/>
      </c>
      <c r="AA215" s="568"/>
      <c r="AB215" s="569"/>
      <c r="AC215" s="570">
        <f t="shared" si="10"/>
        <v>0</v>
      </c>
      <c r="AD215" s="652" t="str">
        <f>IF(B215="", "", IF(COUNTIF(X215,"*独自*"),"数式を削除して手入力",IFERROR(INDEX(【参考】数式用!$O$3:'【参考】数式用'!$Q$452,MATCH(Q215&amp;V215,【参考】数式用!$N$3:'【参考】数式用'!$N$452,0),MATCH(VLOOKUP(X215,【参考】数式用!$R$2:$S$46,2,FALSE),【参考】数式用!$O$2:$Q$2,0)),10)))</f>
        <v/>
      </c>
      <c r="AE215" s="564"/>
    </row>
    <row r="216" spans="1:31" ht="50" customHeight="1">
      <c r="A216" s="234">
        <f t="shared" si="9"/>
        <v>177</v>
      </c>
      <c r="B216" s="843"/>
      <c r="C216" s="844"/>
      <c r="D216" s="844"/>
      <c r="E216" s="844"/>
      <c r="F216" s="844"/>
      <c r="G216" s="844"/>
      <c r="H216" s="844"/>
      <c r="I216" s="844"/>
      <c r="J216" s="844"/>
      <c r="K216" s="844"/>
      <c r="L216" s="845"/>
      <c r="M216" s="846"/>
      <c r="N216" s="846"/>
      <c r="O216" s="846"/>
      <c r="P216" s="847"/>
      <c r="Q216" s="848"/>
      <c r="R216" s="848"/>
      <c r="S216" s="848"/>
      <c r="T216" s="848"/>
      <c r="U216" s="848"/>
      <c r="V216" s="127"/>
      <c r="W216" s="127"/>
      <c r="X216" s="849"/>
      <c r="Y216" s="850"/>
      <c r="Z216" s="543" t="str">
        <f>IFERROR(VLOOKUP(X216, 【参考】数式用!$A$2:$B$46, 2, FALSE), "")</f>
        <v/>
      </c>
      <c r="AA216" s="568"/>
      <c r="AB216" s="569"/>
      <c r="AC216" s="570">
        <f t="shared" si="10"/>
        <v>0</v>
      </c>
      <c r="AD216" s="652" t="str">
        <f>IF(B216="", "", IF(COUNTIF(X216,"*独自*"),"数式を削除して手入力",IFERROR(INDEX(【参考】数式用!$O$3:'【参考】数式用'!$Q$452,MATCH(Q216&amp;V216,【参考】数式用!$N$3:'【参考】数式用'!$N$452,0),MATCH(VLOOKUP(X216,【参考】数式用!$R$2:$S$46,2,FALSE),【参考】数式用!$O$2:$Q$2,0)),10)))</f>
        <v/>
      </c>
      <c r="AE216" s="564"/>
    </row>
    <row r="217" spans="1:31" ht="50" customHeight="1">
      <c r="A217" s="234">
        <f t="shared" si="9"/>
        <v>178</v>
      </c>
      <c r="B217" s="843"/>
      <c r="C217" s="844"/>
      <c r="D217" s="844"/>
      <c r="E217" s="844"/>
      <c r="F217" s="844"/>
      <c r="G217" s="844"/>
      <c r="H217" s="844"/>
      <c r="I217" s="844"/>
      <c r="J217" s="844"/>
      <c r="K217" s="844"/>
      <c r="L217" s="845"/>
      <c r="M217" s="846"/>
      <c r="N217" s="846"/>
      <c r="O217" s="846"/>
      <c r="P217" s="847"/>
      <c r="Q217" s="848"/>
      <c r="R217" s="848"/>
      <c r="S217" s="848"/>
      <c r="T217" s="848"/>
      <c r="U217" s="848"/>
      <c r="V217" s="127"/>
      <c r="W217" s="127"/>
      <c r="X217" s="849"/>
      <c r="Y217" s="850"/>
      <c r="Z217" s="543" t="str">
        <f>IFERROR(VLOOKUP(X217, 【参考】数式用!$A$2:$B$46, 2, FALSE), "")</f>
        <v/>
      </c>
      <c r="AA217" s="568"/>
      <c r="AB217" s="569"/>
      <c r="AC217" s="570">
        <f t="shared" si="10"/>
        <v>0</v>
      </c>
      <c r="AD217" s="652" t="str">
        <f>IF(B217="", "", IF(COUNTIF(X217,"*独自*"),"数式を削除して手入力",IFERROR(INDEX(【参考】数式用!$O$3:'【参考】数式用'!$Q$452,MATCH(Q217&amp;V217,【参考】数式用!$N$3:'【参考】数式用'!$N$452,0),MATCH(VLOOKUP(X217,【参考】数式用!$R$2:$S$46,2,FALSE),【参考】数式用!$O$2:$Q$2,0)),10)))</f>
        <v/>
      </c>
      <c r="AE217" s="564"/>
    </row>
    <row r="218" spans="1:31" ht="50" customHeight="1">
      <c r="A218" s="234">
        <f t="shared" si="9"/>
        <v>179</v>
      </c>
      <c r="B218" s="843"/>
      <c r="C218" s="844"/>
      <c r="D218" s="844"/>
      <c r="E218" s="844"/>
      <c r="F218" s="844"/>
      <c r="G218" s="844"/>
      <c r="H218" s="844"/>
      <c r="I218" s="844"/>
      <c r="J218" s="844"/>
      <c r="K218" s="844"/>
      <c r="L218" s="845"/>
      <c r="M218" s="846"/>
      <c r="N218" s="846"/>
      <c r="O218" s="846"/>
      <c r="P218" s="847"/>
      <c r="Q218" s="848"/>
      <c r="R218" s="848"/>
      <c r="S218" s="848"/>
      <c r="T218" s="848"/>
      <c r="U218" s="848"/>
      <c r="V218" s="127"/>
      <c r="W218" s="127"/>
      <c r="X218" s="849"/>
      <c r="Y218" s="850"/>
      <c r="Z218" s="543" t="str">
        <f>IFERROR(VLOOKUP(X218, 【参考】数式用!$A$2:$B$46, 2, FALSE), "")</f>
        <v/>
      </c>
      <c r="AA218" s="568"/>
      <c r="AB218" s="569"/>
      <c r="AC218" s="570">
        <f t="shared" si="10"/>
        <v>0</v>
      </c>
      <c r="AD218" s="652" t="str">
        <f>IF(B218="", "", IF(COUNTIF(X218,"*独自*"),"数式を削除して手入力",IFERROR(INDEX(【参考】数式用!$O$3:'【参考】数式用'!$Q$452,MATCH(Q218&amp;V218,【参考】数式用!$N$3:'【参考】数式用'!$N$452,0),MATCH(VLOOKUP(X218,【参考】数式用!$R$2:$S$46,2,FALSE),【参考】数式用!$O$2:$Q$2,0)),10)))</f>
        <v/>
      </c>
      <c r="AE218" s="564"/>
    </row>
    <row r="219" spans="1:31" ht="50" customHeight="1">
      <c r="A219" s="234">
        <f t="shared" si="9"/>
        <v>180</v>
      </c>
      <c r="B219" s="843"/>
      <c r="C219" s="844"/>
      <c r="D219" s="844"/>
      <c r="E219" s="844"/>
      <c r="F219" s="844"/>
      <c r="G219" s="844"/>
      <c r="H219" s="844"/>
      <c r="I219" s="844"/>
      <c r="J219" s="844"/>
      <c r="K219" s="844"/>
      <c r="L219" s="845"/>
      <c r="M219" s="846"/>
      <c r="N219" s="846"/>
      <c r="O219" s="846"/>
      <c r="P219" s="847"/>
      <c r="Q219" s="848"/>
      <c r="R219" s="848"/>
      <c r="S219" s="848"/>
      <c r="T219" s="848"/>
      <c r="U219" s="848"/>
      <c r="V219" s="127"/>
      <c r="W219" s="127"/>
      <c r="X219" s="849"/>
      <c r="Y219" s="850"/>
      <c r="Z219" s="543" t="str">
        <f>IFERROR(VLOOKUP(X219, 【参考】数式用!$A$2:$B$46, 2, FALSE), "")</f>
        <v/>
      </c>
      <c r="AA219" s="568"/>
      <c r="AB219" s="569"/>
      <c r="AC219" s="570">
        <f t="shared" si="10"/>
        <v>0</v>
      </c>
      <c r="AD219" s="652" t="str">
        <f>IF(B219="", "", IF(COUNTIF(X219,"*独自*"),"数式を削除して手入力",IFERROR(INDEX(【参考】数式用!$O$3:'【参考】数式用'!$Q$452,MATCH(Q219&amp;V219,【参考】数式用!$N$3:'【参考】数式用'!$N$452,0),MATCH(VLOOKUP(X219,【参考】数式用!$R$2:$S$46,2,FALSE),【参考】数式用!$O$2:$Q$2,0)),10)))</f>
        <v/>
      </c>
      <c r="AE219" s="564"/>
    </row>
    <row r="220" spans="1:31" ht="50" customHeight="1">
      <c r="A220" s="234">
        <f t="shared" si="9"/>
        <v>181</v>
      </c>
      <c r="B220" s="843"/>
      <c r="C220" s="844"/>
      <c r="D220" s="844"/>
      <c r="E220" s="844"/>
      <c r="F220" s="844"/>
      <c r="G220" s="844"/>
      <c r="H220" s="844"/>
      <c r="I220" s="844"/>
      <c r="J220" s="844"/>
      <c r="K220" s="844"/>
      <c r="L220" s="845"/>
      <c r="M220" s="846"/>
      <c r="N220" s="846"/>
      <c r="O220" s="846"/>
      <c r="P220" s="847"/>
      <c r="Q220" s="848"/>
      <c r="R220" s="848"/>
      <c r="S220" s="848"/>
      <c r="T220" s="848"/>
      <c r="U220" s="848"/>
      <c r="V220" s="127"/>
      <c r="W220" s="127"/>
      <c r="X220" s="849"/>
      <c r="Y220" s="850"/>
      <c r="Z220" s="543" t="str">
        <f>IFERROR(VLOOKUP(X220, 【参考】数式用!$A$2:$B$46, 2, FALSE), "")</f>
        <v/>
      </c>
      <c r="AA220" s="568"/>
      <c r="AB220" s="569"/>
      <c r="AC220" s="570">
        <f t="shared" si="10"/>
        <v>0</v>
      </c>
      <c r="AD220" s="652" t="str">
        <f>IF(B220="", "", IF(COUNTIF(X220,"*独自*"),"数式を削除して手入力",IFERROR(INDEX(【参考】数式用!$O$3:'【参考】数式用'!$Q$452,MATCH(Q220&amp;V220,【参考】数式用!$N$3:'【参考】数式用'!$N$452,0),MATCH(VLOOKUP(X220,【参考】数式用!$R$2:$S$46,2,FALSE),【参考】数式用!$O$2:$Q$2,0)),10)))</f>
        <v/>
      </c>
      <c r="AE220" s="564"/>
    </row>
    <row r="221" spans="1:31" ht="50" customHeight="1">
      <c r="A221" s="234">
        <f t="shared" si="9"/>
        <v>182</v>
      </c>
      <c r="B221" s="843"/>
      <c r="C221" s="844"/>
      <c r="D221" s="844"/>
      <c r="E221" s="844"/>
      <c r="F221" s="844"/>
      <c r="G221" s="844"/>
      <c r="H221" s="844"/>
      <c r="I221" s="844"/>
      <c r="J221" s="844"/>
      <c r="K221" s="844"/>
      <c r="L221" s="845"/>
      <c r="M221" s="846"/>
      <c r="N221" s="846"/>
      <c r="O221" s="846"/>
      <c r="P221" s="847"/>
      <c r="Q221" s="848"/>
      <c r="R221" s="848"/>
      <c r="S221" s="848"/>
      <c r="T221" s="848"/>
      <c r="U221" s="848"/>
      <c r="V221" s="127"/>
      <c r="W221" s="127"/>
      <c r="X221" s="849"/>
      <c r="Y221" s="850"/>
      <c r="Z221" s="543" t="str">
        <f>IFERROR(VLOOKUP(X221, 【参考】数式用!$A$2:$B$46, 2, FALSE), "")</f>
        <v/>
      </c>
      <c r="AA221" s="568"/>
      <c r="AB221" s="569"/>
      <c r="AC221" s="570">
        <f t="shared" si="10"/>
        <v>0</v>
      </c>
      <c r="AD221" s="652" t="str">
        <f>IF(B221="", "", IF(COUNTIF(X221,"*独自*"),"数式を削除して手入力",IFERROR(INDEX(【参考】数式用!$O$3:'【参考】数式用'!$Q$452,MATCH(Q221&amp;V221,【参考】数式用!$N$3:'【参考】数式用'!$N$452,0),MATCH(VLOOKUP(X221,【参考】数式用!$R$2:$S$46,2,FALSE),【参考】数式用!$O$2:$Q$2,0)),10)))</f>
        <v/>
      </c>
      <c r="AE221" s="564"/>
    </row>
    <row r="222" spans="1:31" ht="50" customHeight="1">
      <c r="A222" s="234">
        <f t="shared" si="9"/>
        <v>183</v>
      </c>
      <c r="B222" s="843"/>
      <c r="C222" s="844"/>
      <c r="D222" s="844"/>
      <c r="E222" s="844"/>
      <c r="F222" s="844"/>
      <c r="G222" s="844"/>
      <c r="H222" s="844"/>
      <c r="I222" s="844"/>
      <c r="J222" s="844"/>
      <c r="K222" s="844"/>
      <c r="L222" s="845"/>
      <c r="M222" s="846"/>
      <c r="N222" s="846"/>
      <c r="O222" s="846"/>
      <c r="P222" s="847"/>
      <c r="Q222" s="848"/>
      <c r="R222" s="848"/>
      <c r="S222" s="848"/>
      <c r="T222" s="848"/>
      <c r="U222" s="848"/>
      <c r="V222" s="127"/>
      <c r="W222" s="127"/>
      <c r="X222" s="849"/>
      <c r="Y222" s="850"/>
      <c r="Z222" s="543" t="str">
        <f>IFERROR(VLOOKUP(X222, 【参考】数式用!$A$2:$B$46, 2, FALSE), "")</f>
        <v/>
      </c>
      <c r="AA222" s="568"/>
      <c r="AB222" s="569"/>
      <c r="AC222" s="570">
        <f t="shared" si="10"/>
        <v>0</v>
      </c>
      <c r="AD222" s="652" t="str">
        <f>IF(B222="", "", IF(COUNTIF(X222,"*独自*"),"数式を削除して手入力",IFERROR(INDEX(【参考】数式用!$O$3:'【参考】数式用'!$Q$452,MATCH(Q222&amp;V222,【参考】数式用!$N$3:'【参考】数式用'!$N$452,0),MATCH(VLOOKUP(X222,【参考】数式用!$R$2:$S$46,2,FALSE),【参考】数式用!$O$2:$Q$2,0)),10)))</f>
        <v/>
      </c>
      <c r="AE222" s="564"/>
    </row>
    <row r="223" spans="1:31" ht="50" customHeight="1">
      <c r="A223" s="234">
        <f t="shared" si="9"/>
        <v>184</v>
      </c>
      <c r="B223" s="843"/>
      <c r="C223" s="844"/>
      <c r="D223" s="844"/>
      <c r="E223" s="844"/>
      <c r="F223" s="844"/>
      <c r="G223" s="844"/>
      <c r="H223" s="844"/>
      <c r="I223" s="844"/>
      <c r="J223" s="844"/>
      <c r="K223" s="844"/>
      <c r="L223" s="845"/>
      <c r="M223" s="846"/>
      <c r="N223" s="846"/>
      <c r="O223" s="846"/>
      <c r="P223" s="847"/>
      <c r="Q223" s="848"/>
      <c r="R223" s="848"/>
      <c r="S223" s="848"/>
      <c r="T223" s="848"/>
      <c r="U223" s="848"/>
      <c r="V223" s="127"/>
      <c r="W223" s="127"/>
      <c r="X223" s="849"/>
      <c r="Y223" s="850"/>
      <c r="Z223" s="543" t="str">
        <f>IFERROR(VLOOKUP(X223, 【参考】数式用!$A$2:$B$46, 2, FALSE), "")</f>
        <v/>
      </c>
      <c r="AA223" s="568"/>
      <c r="AB223" s="569"/>
      <c r="AC223" s="570">
        <f t="shared" si="10"/>
        <v>0</v>
      </c>
      <c r="AD223" s="652" t="str">
        <f>IF(B223="", "", IF(COUNTIF(X223,"*独自*"),"数式を削除して手入力",IFERROR(INDEX(【参考】数式用!$O$3:'【参考】数式用'!$Q$452,MATCH(Q223&amp;V223,【参考】数式用!$N$3:'【参考】数式用'!$N$452,0),MATCH(VLOOKUP(X223,【参考】数式用!$R$2:$S$46,2,FALSE),【参考】数式用!$O$2:$Q$2,0)),10)))</f>
        <v/>
      </c>
      <c r="AE223" s="564"/>
    </row>
    <row r="224" spans="1:31" ht="50" customHeight="1">
      <c r="A224" s="234">
        <f t="shared" si="9"/>
        <v>185</v>
      </c>
      <c r="B224" s="843"/>
      <c r="C224" s="844"/>
      <c r="D224" s="844"/>
      <c r="E224" s="844"/>
      <c r="F224" s="844"/>
      <c r="G224" s="844"/>
      <c r="H224" s="844"/>
      <c r="I224" s="844"/>
      <c r="J224" s="844"/>
      <c r="K224" s="844"/>
      <c r="L224" s="845"/>
      <c r="M224" s="846"/>
      <c r="N224" s="846"/>
      <c r="O224" s="846"/>
      <c r="P224" s="847"/>
      <c r="Q224" s="848"/>
      <c r="R224" s="848"/>
      <c r="S224" s="848"/>
      <c r="T224" s="848"/>
      <c r="U224" s="848"/>
      <c r="V224" s="127"/>
      <c r="W224" s="127"/>
      <c r="X224" s="849"/>
      <c r="Y224" s="850"/>
      <c r="Z224" s="543" t="str">
        <f>IFERROR(VLOOKUP(X224, 【参考】数式用!$A$2:$B$46, 2, FALSE), "")</f>
        <v/>
      </c>
      <c r="AA224" s="568"/>
      <c r="AB224" s="569"/>
      <c r="AC224" s="570">
        <f t="shared" si="10"/>
        <v>0</v>
      </c>
      <c r="AD224" s="652" t="str">
        <f>IF(B224="", "", IF(COUNTIF(X224,"*独自*"),"数式を削除して手入力",IFERROR(INDEX(【参考】数式用!$O$3:'【参考】数式用'!$Q$452,MATCH(Q224&amp;V224,【参考】数式用!$N$3:'【参考】数式用'!$N$452,0),MATCH(VLOOKUP(X224,【参考】数式用!$R$2:$S$46,2,FALSE),【参考】数式用!$O$2:$Q$2,0)),10)))</f>
        <v/>
      </c>
      <c r="AE224" s="564"/>
    </row>
    <row r="225" spans="1:31" ht="50" customHeight="1">
      <c r="A225" s="234">
        <f t="shared" si="9"/>
        <v>186</v>
      </c>
      <c r="B225" s="843"/>
      <c r="C225" s="844"/>
      <c r="D225" s="844"/>
      <c r="E225" s="844"/>
      <c r="F225" s="844"/>
      <c r="G225" s="844"/>
      <c r="H225" s="844"/>
      <c r="I225" s="844"/>
      <c r="J225" s="844"/>
      <c r="K225" s="844"/>
      <c r="L225" s="845"/>
      <c r="M225" s="846"/>
      <c r="N225" s="846"/>
      <c r="O225" s="846"/>
      <c r="P225" s="847"/>
      <c r="Q225" s="848"/>
      <c r="R225" s="848"/>
      <c r="S225" s="848"/>
      <c r="T225" s="848"/>
      <c r="U225" s="848"/>
      <c r="V225" s="127"/>
      <c r="W225" s="127"/>
      <c r="X225" s="849"/>
      <c r="Y225" s="850"/>
      <c r="Z225" s="543" t="str">
        <f>IFERROR(VLOOKUP(X225, 【参考】数式用!$A$2:$B$46, 2, FALSE), "")</f>
        <v/>
      </c>
      <c r="AA225" s="568"/>
      <c r="AB225" s="569"/>
      <c r="AC225" s="570">
        <f t="shared" si="10"/>
        <v>0</v>
      </c>
      <c r="AD225" s="652" t="str">
        <f>IF(B225="", "", IF(COUNTIF(X225,"*独自*"),"数式を削除して手入力",IFERROR(INDEX(【参考】数式用!$O$3:'【参考】数式用'!$Q$452,MATCH(Q225&amp;V225,【参考】数式用!$N$3:'【参考】数式用'!$N$452,0),MATCH(VLOOKUP(X225,【参考】数式用!$R$2:$S$46,2,FALSE),【参考】数式用!$O$2:$Q$2,0)),10)))</f>
        <v/>
      </c>
      <c r="AE225" s="564"/>
    </row>
    <row r="226" spans="1:31" ht="50" customHeight="1">
      <c r="A226" s="234">
        <f t="shared" si="9"/>
        <v>187</v>
      </c>
      <c r="B226" s="843"/>
      <c r="C226" s="844"/>
      <c r="D226" s="844"/>
      <c r="E226" s="844"/>
      <c r="F226" s="844"/>
      <c r="G226" s="844"/>
      <c r="H226" s="844"/>
      <c r="I226" s="844"/>
      <c r="J226" s="844"/>
      <c r="K226" s="844"/>
      <c r="L226" s="845"/>
      <c r="M226" s="846"/>
      <c r="N226" s="846"/>
      <c r="O226" s="846"/>
      <c r="P226" s="847"/>
      <c r="Q226" s="848"/>
      <c r="R226" s="848"/>
      <c r="S226" s="848"/>
      <c r="T226" s="848"/>
      <c r="U226" s="848"/>
      <c r="V226" s="127"/>
      <c r="W226" s="127"/>
      <c r="X226" s="849"/>
      <c r="Y226" s="850"/>
      <c r="Z226" s="543" t="str">
        <f>IFERROR(VLOOKUP(X226, 【参考】数式用!$A$2:$B$46, 2, FALSE), "")</f>
        <v/>
      </c>
      <c r="AA226" s="568"/>
      <c r="AB226" s="569"/>
      <c r="AC226" s="570">
        <f t="shared" si="10"/>
        <v>0</v>
      </c>
      <c r="AD226" s="652" t="str">
        <f>IF(B226="", "", IF(COUNTIF(X226,"*独自*"),"数式を削除して手入力",IFERROR(INDEX(【参考】数式用!$O$3:'【参考】数式用'!$Q$452,MATCH(Q226&amp;V226,【参考】数式用!$N$3:'【参考】数式用'!$N$452,0),MATCH(VLOOKUP(X226,【参考】数式用!$R$2:$S$46,2,FALSE),【参考】数式用!$O$2:$Q$2,0)),10)))</f>
        <v/>
      </c>
      <c r="AE226" s="564"/>
    </row>
    <row r="227" spans="1:31" ht="50" customHeight="1">
      <c r="A227" s="234">
        <f t="shared" si="9"/>
        <v>188</v>
      </c>
      <c r="B227" s="843"/>
      <c r="C227" s="844"/>
      <c r="D227" s="844"/>
      <c r="E227" s="844"/>
      <c r="F227" s="844"/>
      <c r="G227" s="844"/>
      <c r="H227" s="844"/>
      <c r="I227" s="844"/>
      <c r="J227" s="844"/>
      <c r="K227" s="844"/>
      <c r="L227" s="845"/>
      <c r="M227" s="846"/>
      <c r="N227" s="846"/>
      <c r="O227" s="846"/>
      <c r="P227" s="847"/>
      <c r="Q227" s="848"/>
      <c r="R227" s="848"/>
      <c r="S227" s="848"/>
      <c r="T227" s="848"/>
      <c r="U227" s="848"/>
      <c r="V227" s="127"/>
      <c r="W227" s="127"/>
      <c r="X227" s="849"/>
      <c r="Y227" s="850"/>
      <c r="Z227" s="543" t="str">
        <f>IFERROR(VLOOKUP(X227, 【参考】数式用!$A$2:$B$46, 2, FALSE), "")</f>
        <v/>
      </c>
      <c r="AA227" s="568"/>
      <c r="AB227" s="569"/>
      <c r="AC227" s="570">
        <f t="shared" si="10"/>
        <v>0</v>
      </c>
      <c r="AD227" s="652" t="str">
        <f>IF(B227="", "", IF(COUNTIF(X227,"*独自*"),"数式を削除して手入力",IFERROR(INDEX(【参考】数式用!$O$3:'【参考】数式用'!$Q$452,MATCH(Q227&amp;V227,【参考】数式用!$N$3:'【参考】数式用'!$N$452,0),MATCH(VLOOKUP(X227,【参考】数式用!$R$2:$S$46,2,FALSE),【参考】数式用!$O$2:$Q$2,0)),10)))</f>
        <v/>
      </c>
      <c r="AE227" s="564"/>
    </row>
    <row r="228" spans="1:31" ht="50" customHeight="1">
      <c r="A228" s="234">
        <f t="shared" si="9"/>
        <v>189</v>
      </c>
      <c r="B228" s="843"/>
      <c r="C228" s="844"/>
      <c r="D228" s="844"/>
      <c r="E228" s="844"/>
      <c r="F228" s="844"/>
      <c r="G228" s="844"/>
      <c r="H228" s="844"/>
      <c r="I228" s="844"/>
      <c r="J228" s="844"/>
      <c r="K228" s="844"/>
      <c r="L228" s="845"/>
      <c r="M228" s="846"/>
      <c r="N228" s="846"/>
      <c r="O228" s="846"/>
      <c r="P228" s="847"/>
      <c r="Q228" s="848"/>
      <c r="R228" s="848"/>
      <c r="S228" s="848"/>
      <c r="T228" s="848"/>
      <c r="U228" s="848"/>
      <c r="V228" s="127"/>
      <c r="W228" s="127"/>
      <c r="X228" s="849"/>
      <c r="Y228" s="850"/>
      <c r="Z228" s="543" t="str">
        <f>IFERROR(VLOOKUP(X228, 【参考】数式用!$A$2:$B$46, 2, FALSE), "")</f>
        <v/>
      </c>
      <c r="AA228" s="568"/>
      <c r="AB228" s="569"/>
      <c r="AC228" s="570">
        <f t="shared" si="10"/>
        <v>0</v>
      </c>
      <c r="AD228" s="652" t="str">
        <f>IF(B228="", "", IF(COUNTIF(X228,"*独自*"),"数式を削除して手入力",IFERROR(INDEX(【参考】数式用!$O$3:'【参考】数式用'!$Q$452,MATCH(Q228&amp;V228,【参考】数式用!$N$3:'【参考】数式用'!$N$452,0),MATCH(VLOOKUP(X228,【参考】数式用!$R$2:$S$46,2,FALSE),【参考】数式用!$O$2:$Q$2,0)),10)))</f>
        <v/>
      </c>
      <c r="AE228" s="564"/>
    </row>
    <row r="229" spans="1:31" ht="50" customHeight="1">
      <c r="A229" s="234">
        <f t="shared" si="9"/>
        <v>190</v>
      </c>
      <c r="B229" s="843"/>
      <c r="C229" s="844"/>
      <c r="D229" s="844"/>
      <c r="E229" s="844"/>
      <c r="F229" s="844"/>
      <c r="G229" s="844"/>
      <c r="H229" s="844"/>
      <c r="I229" s="844"/>
      <c r="J229" s="844"/>
      <c r="K229" s="844"/>
      <c r="L229" s="845"/>
      <c r="M229" s="846"/>
      <c r="N229" s="846"/>
      <c r="O229" s="846"/>
      <c r="P229" s="847"/>
      <c r="Q229" s="848"/>
      <c r="R229" s="848"/>
      <c r="S229" s="848"/>
      <c r="T229" s="848"/>
      <c r="U229" s="848"/>
      <c r="V229" s="127"/>
      <c r="W229" s="127"/>
      <c r="X229" s="849"/>
      <c r="Y229" s="850"/>
      <c r="Z229" s="543" t="str">
        <f>IFERROR(VLOOKUP(X229, 【参考】数式用!$A$2:$B$46, 2, FALSE), "")</f>
        <v/>
      </c>
      <c r="AA229" s="568"/>
      <c r="AB229" s="569"/>
      <c r="AC229" s="570">
        <f t="shared" si="10"/>
        <v>0</v>
      </c>
      <c r="AD229" s="652" t="str">
        <f>IF(B229="", "", IF(COUNTIF(X229,"*独自*"),"数式を削除して手入力",IFERROR(INDEX(【参考】数式用!$O$3:'【参考】数式用'!$Q$452,MATCH(Q229&amp;V229,【参考】数式用!$N$3:'【参考】数式用'!$N$452,0),MATCH(VLOOKUP(X229,【参考】数式用!$R$2:$S$46,2,FALSE),【参考】数式用!$O$2:$Q$2,0)),10)))</f>
        <v/>
      </c>
      <c r="AE229" s="564"/>
    </row>
    <row r="230" spans="1:31" ht="50" customHeight="1">
      <c r="A230" s="234">
        <f t="shared" si="9"/>
        <v>191</v>
      </c>
      <c r="B230" s="843"/>
      <c r="C230" s="844"/>
      <c r="D230" s="844"/>
      <c r="E230" s="844"/>
      <c r="F230" s="844"/>
      <c r="G230" s="844"/>
      <c r="H230" s="844"/>
      <c r="I230" s="844"/>
      <c r="J230" s="844"/>
      <c r="K230" s="844"/>
      <c r="L230" s="845"/>
      <c r="M230" s="846"/>
      <c r="N230" s="846"/>
      <c r="O230" s="846"/>
      <c r="P230" s="847"/>
      <c r="Q230" s="848"/>
      <c r="R230" s="848"/>
      <c r="S230" s="848"/>
      <c r="T230" s="848"/>
      <c r="U230" s="848"/>
      <c r="V230" s="127"/>
      <c r="W230" s="127"/>
      <c r="X230" s="849"/>
      <c r="Y230" s="850"/>
      <c r="Z230" s="543" t="str">
        <f>IFERROR(VLOOKUP(X230, 【参考】数式用!$A$2:$B$46, 2, FALSE), "")</f>
        <v/>
      </c>
      <c r="AA230" s="568"/>
      <c r="AB230" s="569"/>
      <c r="AC230" s="570">
        <f t="shared" si="10"/>
        <v>0</v>
      </c>
      <c r="AD230" s="652" t="str">
        <f>IF(B230="", "", IF(COUNTIF(X230,"*独自*"),"数式を削除して手入力",IFERROR(INDEX(【参考】数式用!$O$3:'【参考】数式用'!$Q$452,MATCH(Q230&amp;V230,【参考】数式用!$N$3:'【参考】数式用'!$N$452,0),MATCH(VLOOKUP(X230,【参考】数式用!$R$2:$S$46,2,FALSE),【参考】数式用!$O$2:$Q$2,0)),10)))</f>
        <v/>
      </c>
      <c r="AE230" s="564"/>
    </row>
    <row r="231" spans="1:31" ht="50" customHeight="1">
      <c r="A231" s="234">
        <f t="shared" si="9"/>
        <v>192</v>
      </c>
      <c r="B231" s="843"/>
      <c r="C231" s="844"/>
      <c r="D231" s="844"/>
      <c r="E231" s="844"/>
      <c r="F231" s="844"/>
      <c r="G231" s="844"/>
      <c r="H231" s="844"/>
      <c r="I231" s="844"/>
      <c r="J231" s="844"/>
      <c r="K231" s="844"/>
      <c r="L231" s="845"/>
      <c r="M231" s="846"/>
      <c r="N231" s="846"/>
      <c r="O231" s="846"/>
      <c r="P231" s="847"/>
      <c r="Q231" s="848"/>
      <c r="R231" s="848"/>
      <c r="S231" s="848"/>
      <c r="T231" s="848"/>
      <c r="U231" s="848"/>
      <c r="V231" s="127"/>
      <c r="W231" s="127"/>
      <c r="X231" s="849"/>
      <c r="Y231" s="850"/>
      <c r="Z231" s="543" t="str">
        <f>IFERROR(VLOOKUP(X231, 【参考】数式用!$A$2:$B$46, 2, FALSE), "")</f>
        <v/>
      </c>
      <c r="AA231" s="568"/>
      <c r="AB231" s="569"/>
      <c r="AC231" s="570">
        <f t="shared" si="10"/>
        <v>0</v>
      </c>
      <c r="AD231" s="652" t="str">
        <f>IF(B231="", "", IF(COUNTIF(X231,"*独自*"),"数式を削除して手入力",IFERROR(INDEX(【参考】数式用!$O$3:'【参考】数式用'!$Q$452,MATCH(Q231&amp;V231,【参考】数式用!$N$3:'【参考】数式用'!$N$452,0),MATCH(VLOOKUP(X231,【参考】数式用!$R$2:$S$46,2,FALSE),【参考】数式用!$O$2:$Q$2,0)),10)))</f>
        <v/>
      </c>
      <c r="AE231" s="564"/>
    </row>
    <row r="232" spans="1:31" ht="50" customHeight="1">
      <c r="A232" s="234">
        <f t="shared" si="9"/>
        <v>193</v>
      </c>
      <c r="B232" s="843"/>
      <c r="C232" s="844"/>
      <c r="D232" s="844"/>
      <c r="E232" s="844"/>
      <c r="F232" s="844"/>
      <c r="G232" s="844"/>
      <c r="H232" s="844"/>
      <c r="I232" s="844"/>
      <c r="J232" s="844"/>
      <c r="K232" s="844"/>
      <c r="L232" s="845"/>
      <c r="M232" s="846"/>
      <c r="N232" s="846"/>
      <c r="O232" s="846"/>
      <c r="P232" s="847"/>
      <c r="Q232" s="848"/>
      <c r="R232" s="848"/>
      <c r="S232" s="848"/>
      <c r="T232" s="848"/>
      <c r="U232" s="848"/>
      <c r="V232" s="127"/>
      <c r="W232" s="127"/>
      <c r="X232" s="849"/>
      <c r="Y232" s="850"/>
      <c r="Z232" s="543" t="str">
        <f>IFERROR(VLOOKUP(X232, 【参考】数式用!$A$2:$B$46, 2, FALSE), "")</f>
        <v/>
      </c>
      <c r="AA232" s="568"/>
      <c r="AB232" s="569"/>
      <c r="AC232" s="570">
        <f t="shared" si="10"/>
        <v>0</v>
      </c>
      <c r="AD232" s="652" t="str">
        <f>IF(B232="", "", IF(COUNTIF(X232,"*独自*"),"数式を削除して手入力",IFERROR(INDEX(【参考】数式用!$O$3:'【参考】数式用'!$Q$452,MATCH(Q232&amp;V232,【参考】数式用!$N$3:'【参考】数式用'!$N$452,0),MATCH(VLOOKUP(X232,【参考】数式用!$R$2:$S$46,2,FALSE),【参考】数式用!$O$2:$Q$2,0)),10)))</f>
        <v/>
      </c>
      <c r="AE232" s="564"/>
    </row>
    <row r="233" spans="1:31" ht="50" customHeight="1">
      <c r="A233" s="234">
        <f t="shared" si="9"/>
        <v>194</v>
      </c>
      <c r="B233" s="843"/>
      <c r="C233" s="844"/>
      <c r="D233" s="844"/>
      <c r="E233" s="844"/>
      <c r="F233" s="844"/>
      <c r="G233" s="844"/>
      <c r="H233" s="844"/>
      <c r="I233" s="844"/>
      <c r="J233" s="844"/>
      <c r="K233" s="844"/>
      <c r="L233" s="845"/>
      <c r="M233" s="846"/>
      <c r="N233" s="846"/>
      <c r="O233" s="846"/>
      <c r="P233" s="847"/>
      <c r="Q233" s="848"/>
      <c r="R233" s="848"/>
      <c r="S233" s="848"/>
      <c r="T233" s="848"/>
      <c r="U233" s="848"/>
      <c r="V233" s="127"/>
      <c r="W233" s="127"/>
      <c r="X233" s="849"/>
      <c r="Y233" s="850"/>
      <c r="Z233" s="543" t="str">
        <f>IFERROR(VLOOKUP(X233, 【参考】数式用!$A$2:$B$46, 2, FALSE), "")</f>
        <v/>
      </c>
      <c r="AA233" s="568"/>
      <c r="AB233" s="569"/>
      <c r="AC233" s="570">
        <f t="shared" si="10"/>
        <v>0</v>
      </c>
      <c r="AD233" s="652" t="str">
        <f>IF(B233="", "", IF(COUNTIF(X233,"*独自*"),"数式を削除して手入力",IFERROR(INDEX(【参考】数式用!$O$3:'【参考】数式用'!$Q$452,MATCH(Q233&amp;V233,【参考】数式用!$N$3:'【参考】数式用'!$N$452,0),MATCH(VLOOKUP(X233,【参考】数式用!$R$2:$S$46,2,FALSE),【参考】数式用!$O$2:$Q$2,0)),10)))</f>
        <v/>
      </c>
      <c r="AE233" s="564"/>
    </row>
    <row r="234" spans="1:31" ht="50" customHeight="1">
      <c r="A234" s="234">
        <f t="shared" si="9"/>
        <v>195</v>
      </c>
      <c r="B234" s="843"/>
      <c r="C234" s="844"/>
      <c r="D234" s="844"/>
      <c r="E234" s="844"/>
      <c r="F234" s="844"/>
      <c r="G234" s="844"/>
      <c r="H234" s="844"/>
      <c r="I234" s="844"/>
      <c r="J234" s="844"/>
      <c r="K234" s="844"/>
      <c r="L234" s="845"/>
      <c r="M234" s="846"/>
      <c r="N234" s="846"/>
      <c r="O234" s="846"/>
      <c r="P234" s="847"/>
      <c r="Q234" s="848"/>
      <c r="R234" s="848"/>
      <c r="S234" s="848"/>
      <c r="T234" s="848"/>
      <c r="U234" s="848"/>
      <c r="V234" s="127"/>
      <c r="W234" s="127"/>
      <c r="X234" s="849"/>
      <c r="Y234" s="850"/>
      <c r="Z234" s="543" t="str">
        <f>IFERROR(VLOOKUP(X234, 【参考】数式用!$A$2:$B$46, 2, FALSE), "")</f>
        <v/>
      </c>
      <c r="AA234" s="568"/>
      <c r="AB234" s="569"/>
      <c r="AC234" s="570">
        <f t="shared" si="10"/>
        <v>0</v>
      </c>
      <c r="AD234" s="652" t="str">
        <f>IF(B234="", "", IF(COUNTIF(X234,"*独自*"),"数式を削除して手入力",IFERROR(INDEX(【参考】数式用!$O$3:'【参考】数式用'!$Q$452,MATCH(Q234&amp;V234,【参考】数式用!$N$3:'【参考】数式用'!$N$452,0),MATCH(VLOOKUP(X234,【参考】数式用!$R$2:$S$46,2,FALSE),【参考】数式用!$O$2:$Q$2,0)),10)))</f>
        <v/>
      </c>
      <c r="AE234" s="564"/>
    </row>
    <row r="235" spans="1:31" ht="50" customHeight="1">
      <c r="A235" s="234">
        <f t="shared" si="9"/>
        <v>196</v>
      </c>
      <c r="B235" s="843"/>
      <c r="C235" s="844"/>
      <c r="D235" s="844"/>
      <c r="E235" s="844"/>
      <c r="F235" s="844"/>
      <c r="G235" s="844"/>
      <c r="H235" s="844"/>
      <c r="I235" s="844"/>
      <c r="J235" s="844"/>
      <c r="K235" s="844"/>
      <c r="L235" s="845"/>
      <c r="M235" s="846"/>
      <c r="N235" s="846"/>
      <c r="O235" s="846"/>
      <c r="P235" s="847"/>
      <c r="Q235" s="848"/>
      <c r="R235" s="848"/>
      <c r="S235" s="848"/>
      <c r="T235" s="848"/>
      <c r="U235" s="848"/>
      <c r="V235" s="127"/>
      <c r="W235" s="127"/>
      <c r="X235" s="849"/>
      <c r="Y235" s="850"/>
      <c r="Z235" s="543" t="str">
        <f>IFERROR(VLOOKUP(X235, 【参考】数式用!$A$2:$B$46, 2, FALSE), "")</f>
        <v/>
      </c>
      <c r="AA235" s="568"/>
      <c r="AB235" s="569"/>
      <c r="AC235" s="570">
        <f t="shared" si="10"/>
        <v>0</v>
      </c>
      <c r="AD235" s="652" t="str">
        <f>IF(B235="", "", IF(COUNTIF(X235,"*独自*"),"数式を削除して手入力",IFERROR(INDEX(【参考】数式用!$O$3:'【参考】数式用'!$Q$452,MATCH(Q235&amp;V235,【参考】数式用!$N$3:'【参考】数式用'!$N$452,0),MATCH(VLOOKUP(X235,【参考】数式用!$R$2:$S$46,2,FALSE),【参考】数式用!$O$2:$Q$2,0)),10)))</f>
        <v/>
      </c>
      <c r="AE235" s="564"/>
    </row>
    <row r="236" spans="1:31" ht="50" customHeight="1">
      <c r="A236" s="234">
        <f t="shared" si="9"/>
        <v>197</v>
      </c>
      <c r="B236" s="843"/>
      <c r="C236" s="844"/>
      <c r="D236" s="844"/>
      <c r="E236" s="844"/>
      <c r="F236" s="844"/>
      <c r="G236" s="844"/>
      <c r="H236" s="844"/>
      <c r="I236" s="844"/>
      <c r="J236" s="844"/>
      <c r="K236" s="844"/>
      <c r="L236" s="845"/>
      <c r="M236" s="846"/>
      <c r="N236" s="846"/>
      <c r="O236" s="846"/>
      <c r="P236" s="847"/>
      <c r="Q236" s="848"/>
      <c r="R236" s="848"/>
      <c r="S236" s="848"/>
      <c r="T236" s="848"/>
      <c r="U236" s="848"/>
      <c r="V236" s="127"/>
      <c r="W236" s="127"/>
      <c r="X236" s="849"/>
      <c r="Y236" s="850"/>
      <c r="Z236" s="543" t="str">
        <f>IFERROR(VLOOKUP(X236, 【参考】数式用!$A$2:$B$46, 2, FALSE), "")</f>
        <v/>
      </c>
      <c r="AA236" s="568"/>
      <c r="AB236" s="569"/>
      <c r="AC236" s="570">
        <f t="shared" si="10"/>
        <v>0</v>
      </c>
      <c r="AD236" s="652" t="str">
        <f>IF(B236="", "", IF(COUNTIF(X236,"*独自*"),"数式を削除して手入力",IFERROR(INDEX(【参考】数式用!$O$3:'【参考】数式用'!$Q$452,MATCH(Q236&amp;V236,【参考】数式用!$N$3:'【参考】数式用'!$N$452,0),MATCH(VLOOKUP(X236,【参考】数式用!$R$2:$S$46,2,FALSE),【参考】数式用!$O$2:$Q$2,0)),10)))</f>
        <v/>
      </c>
      <c r="AE236" s="564"/>
    </row>
    <row r="237" spans="1:31" ht="50" customHeight="1">
      <c r="A237" s="234">
        <f t="shared" si="9"/>
        <v>198</v>
      </c>
      <c r="B237" s="843"/>
      <c r="C237" s="844"/>
      <c r="D237" s="844"/>
      <c r="E237" s="844"/>
      <c r="F237" s="844"/>
      <c r="G237" s="844"/>
      <c r="H237" s="844"/>
      <c r="I237" s="844"/>
      <c r="J237" s="844"/>
      <c r="K237" s="844"/>
      <c r="L237" s="845"/>
      <c r="M237" s="846"/>
      <c r="N237" s="846"/>
      <c r="O237" s="846"/>
      <c r="P237" s="847"/>
      <c r="Q237" s="848"/>
      <c r="R237" s="848"/>
      <c r="S237" s="848"/>
      <c r="T237" s="848"/>
      <c r="U237" s="848"/>
      <c r="V237" s="127"/>
      <c r="W237" s="127"/>
      <c r="X237" s="849"/>
      <c r="Y237" s="850"/>
      <c r="Z237" s="543" t="str">
        <f>IFERROR(VLOOKUP(X237, 【参考】数式用!$A$2:$B$46, 2, FALSE), "")</f>
        <v/>
      </c>
      <c r="AA237" s="568"/>
      <c r="AB237" s="569"/>
      <c r="AC237" s="570">
        <f t="shared" si="10"/>
        <v>0</v>
      </c>
      <c r="AD237" s="652" t="str">
        <f>IF(B237="", "", IF(COUNTIF(X237,"*独自*"),"数式を削除して手入力",IFERROR(INDEX(【参考】数式用!$O$3:'【参考】数式用'!$Q$452,MATCH(Q237&amp;V237,【参考】数式用!$N$3:'【参考】数式用'!$N$452,0),MATCH(VLOOKUP(X237,【参考】数式用!$R$2:$S$46,2,FALSE),【参考】数式用!$O$2:$Q$2,0)),10)))</f>
        <v/>
      </c>
      <c r="AE237" s="564"/>
    </row>
    <row r="238" spans="1:31" ht="50" customHeight="1">
      <c r="A238" s="234">
        <f t="shared" si="9"/>
        <v>199</v>
      </c>
      <c r="B238" s="843"/>
      <c r="C238" s="844"/>
      <c r="D238" s="844"/>
      <c r="E238" s="844"/>
      <c r="F238" s="844"/>
      <c r="G238" s="844"/>
      <c r="H238" s="844"/>
      <c r="I238" s="844"/>
      <c r="J238" s="844"/>
      <c r="K238" s="844"/>
      <c r="L238" s="845"/>
      <c r="M238" s="846"/>
      <c r="N238" s="846"/>
      <c r="O238" s="846"/>
      <c r="P238" s="847"/>
      <c r="Q238" s="848"/>
      <c r="R238" s="848"/>
      <c r="S238" s="848"/>
      <c r="T238" s="848"/>
      <c r="U238" s="848"/>
      <c r="V238" s="127"/>
      <c r="W238" s="127"/>
      <c r="X238" s="849"/>
      <c r="Y238" s="850"/>
      <c r="Z238" s="543" t="str">
        <f>IFERROR(VLOOKUP(X238, 【参考】数式用!$A$2:$B$46, 2, FALSE), "")</f>
        <v/>
      </c>
      <c r="AA238" s="568"/>
      <c r="AB238" s="569"/>
      <c r="AC238" s="570">
        <f t="shared" si="10"/>
        <v>0</v>
      </c>
      <c r="AD238" s="652" t="str">
        <f>IF(B238="", "", IF(COUNTIF(X238,"*独自*"),"数式を削除して手入力",IFERROR(INDEX(【参考】数式用!$O$3:'【参考】数式用'!$Q$452,MATCH(Q238&amp;V238,【参考】数式用!$N$3:'【参考】数式用'!$N$452,0),MATCH(VLOOKUP(X238,【参考】数式用!$R$2:$S$46,2,FALSE),【参考】数式用!$O$2:$Q$2,0)),10)))</f>
        <v/>
      </c>
      <c r="AE238" s="564"/>
    </row>
    <row r="239" spans="1:31" ht="50" customHeight="1">
      <c r="A239" s="234">
        <f t="shared" si="9"/>
        <v>200</v>
      </c>
      <c r="B239" s="843"/>
      <c r="C239" s="844"/>
      <c r="D239" s="844"/>
      <c r="E239" s="844"/>
      <c r="F239" s="844"/>
      <c r="G239" s="844"/>
      <c r="H239" s="844"/>
      <c r="I239" s="844"/>
      <c r="J239" s="844"/>
      <c r="K239" s="844"/>
      <c r="L239" s="845"/>
      <c r="M239" s="846"/>
      <c r="N239" s="846"/>
      <c r="O239" s="846"/>
      <c r="P239" s="847"/>
      <c r="Q239" s="848"/>
      <c r="R239" s="848"/>
      <c r="S239" s="848"/>
      <c r="T239" s="848"/>
      <c r="U239" s="848"/>
      <c r="V239" s="127"/>
      <c r="W239" s="127"/>
      <c r="X239" s="849"/>
      <c r="Y239" s="850"/>
      <c r="Z239" s="543" t="str">
        <f>IFERROR(VLOOKUP(X239, 【参考】数式用!$A$2:$B$46, 2, FALSE), "")</f>
        <v/>
      </c>
      <c r="AA239" s="568"/>
      <c r="AB239" s="569"/>
      <c r="AC239" s="570">
        <f t="shared" si="10"/>
        <v>0</v>
      </c>
      <c r="AD239" s="652" t="str">
        <f>IF(B239="", "", IF(COUNTIF(X239,"*独自*"),"数式を削除して手入力",IFERROR(INDEX(【参考】数式用!$O$3:'【参考】数式用'!$Q$452,MATCH(Q239&amp;V239,【参考】数式用!$N$3:'【参考】数式用'!$N$452,0),MATCH(VLOOKUP(X239,【参考】数式用!$R$2:$S$46,2,FALSE),【参考】数式用!$O$2:$Q$2,0)),10)))</f>
        <v/>
      </c>
      <c r="AE239" s="564"/>
    </row>
    <row r="240" spans="1:31" ht="50" customHeight="1">
      <c r="A240" s="234">
        <f t="shared" si="9"/>
        <v>201</v>
      </c>
      <c r="B240" s="843"/>
      <c r="C240" s="844"/>
      <c r="D240" s="844"/>
      <c r="E240" s="844"/>
      <c r="F240" s="844"/>
      <c r="G240" s="844"/>
      <c r="H240" s="844"/>
      <c r="I240" s="844"/>
      <c r="J240" s="844"/>
      <c r="K240" s="844"/>
      <c r="L240" s="845"/>
      <c r="M240" s="846"/>
      <c r="N240" s="846"/>
      <c r="O240" s="846"/>
      <c r="P240" s="847"/>
      <c r="Q240" s="848"/>
      <c r="R240" s="848"/>
      <c r="S240" s="848"/>
      <c r="T240" s="848"/>
      <c r="U240" s="848"/>
      <c r="V240" s="127"/>
      <c r="W240" s="127"/>
      <c r="X240" s="849"/>
      <c r="Y240" s="850"/>
      <c r="Z240" s="543" t="str">
        <f>IFERROR(VLOOKUP(X240, 【参考】数式用!$A$2:$B$46, 2, FALSE), "")</f>
        <v/>
      </c>
      <c r="AA240" s="568"/>
      <c r="AB240" s="569"/>
      <c r="AC240" s="570">
        <f t="shared" si="10"/>
        <v>0</v>
      </c>
      <c r="AD240" s="652" t="str">
        <f>IF(B240="", "", IF(COUNTIF(X240,"*独自*"),"数式を削除して手入力",IFERROR(INDEX(【参考】数式用!$O$3:'【参考】数式用'!$Q$452,MATCH(Q240&amp;V240,【参考】数式用!$N$3:'【参考】数式用'!$N$452,0),MATCH(VLOOKUP(X240,【参考】数式用!$R$2:$S$46,2,FALSE),【参考】数式用!$O$2:$Q$2,0)),10)))</f>
        <v/>
      </c>
      <c r="AE240" s="564"/>
    </row>
    <row r="241" spans="1:31" ht="50" customHeight="1">
      <c r="A241" s="234">
        <f t="shared" si="9"/>
        <v>202</v>
      </c>
      <c r="B241" s="843"/>
      <c r="C241" s="844"/>
      <c r="D241" s="844"/>
      <c r="E241" s="844"/>
      <c r="F241" s="844"/>
      <c r="G241" s="844"/>
      <c r="H241" s="844"/>
      <c r="I241" s="844"/>
      <c r="J241" s="844"/>
      <c r="K241" s="844"/>
      <c r="L241" s="845"/>
      <c r="M241" s="846"/>
      <c r="N241" s="846"/>
      <c r="O241" s="846"/>
      <c r="P241" s="847"/>
      <c r="Q241" s="848"/>
      <c r="R241" s="848"/>
      <c r="S241" s="848"/>
      <c r="T241" s="848"/>
      <c r="U241" s="848"/>
      <c r="V241" s="127"/>
      <c r="W241" s="127"/>
      <c r="X241" s="849"/>
      <c r="Y241" s="850"/>
      <c r="Z241" s="543" t="str">
        <f>IFERROR(VLOOKUP(X241, 【参考】数式用!$A$2:$B$46, 2, FALSE), "")</f>
        <v/>
      </c>
      <c r="AA241" s="568"/>
      <c r="AB241" s="569"/>
      <c r="AC241" s="570">
        <f t="shared" si="10"/>
        <v>0</v>
      </c>
      <c r="AD241" s="652" t="str">
        <f>IF(B241="", "", IF(COUNTIF(X241,"*独自*"),"数式を削除して手入力",IFERROR(INDEX(【参考】数式用!$O$3:'【参考】数式用'!$Q$452,MATCH(Q241&amp;V241,【参考】数式用!$N$3:'【参考】数式用'!$N$452,0),MATCH(VLOOKUP(X241,【参考】数式用!$R$2:$S$46,2,FALSE),【参考】数式用!$O$2:$Q$2,0)),10)))</f>
        <v/>
      </c>
      <c r="AE241" s="564"/>
    </row>
    <row r="242" spans="1:31" ht="50" customHeight="1">
      <c r="A242" s="234">
        <f t="shared" si="9"/>
        <v>203</v>
      </c>
      <c r="B242" s="843"/>
      <c r="C242" s="844"/>
      <c r="D242" s="844"/>
      <c r="E242" s="844"/>
      <c r="F242" s="844"/>
      <c r="G242" s="844"/>
      <c r="H242" s="844"/>
      <c r="I242" s="844"/>
      <c r="J242" s="844"/>
      <c r="K242" s="844"/>
      <c r="L242" s="845"/>
      <c r="M242" s="846"/>
      <c r="N242" s="846"/>
      <c r="O242" s="846"/>
      <c r="P242" s="847"/>
      <c r="Q242" s="848"/>
      <c r="R242" s="848"/>
      <c r="S242" s="848"/>
      <c r="T242" s="848"/>
      <c r="U242" s="848"/>
      <c r="V242" s="127"/>
      <c r="W242" s="127"/>
      <c r="X242" s="849"/>
      <c r="Y242" s="850"/>
      <c r="Z242" s="543" t="str">
        <f>IFERROR(VLOOKUP(X242, 【参考】数式用!$A$2:$B$46, 2, FALSE), "")</f>
        <v/>
      </c>
      <c r="AA242" s="568"/>
      <c r="AB242" s="569"/>
      <c r="AC242" s="570">
        <f t="shared" si="10"/>
        <v>0</v>
      </c>
      <c r="AD242" s="652" t="str">
        <f>IF(B242="", "", IF(COUNTIF(X242,"*独自*"),"数式を削除して手入力",IFERROR(INDEX(【参考】数式用!$O$3:'【参考】数式用'!$Q$452,MATCH(Q242&amp;V242,【参考】数式用!$N$3:'【参考】数式用'!$N$452,0),MATCH(VLOOKUP(X242,【参考】数式用!$R$2:$S$46,2,FALSE),【参考】数式用!$O$2:$Q$2,0)),10)))</f>
        <v/>
      </c>
      <c r="AE242" s="564"/>
    </row>
    <row r="243" spans="1:31" ht="50" customHeight="1">
      <c r="A243" s="234">
        <f t="shared" si="9"/>
        <v>204</v>
      </c>
      <c r="B243" s="843"/>
      <c r="C243" s="844"/>
      <c r="D243" s="844"/>
      <c r="E243" s="844"/>
      <c r="F243" s="844"/>
      <c r="G243" s="844"/>
      <c r="H243" s="844"/>
      <c r="I243" s="844"/>
      <c r="J243" s="844"/>
      <c r="K243" s="844"/>
      <c r="L243" s="845"/>
      <c r="M243" s="846"/>
      <c r="N243" s="846"/>
      <c r="O243" s="846"/>
      <c r="P243" s="847"/>
      <c r="Q243" s="848"/>
      <c r="R243" s="848"/>
      <c r="S243" s="848"/>
      <c r="T243" s="848"/>
      <c r="U243" s="848"/>
      <c r="V243" s="127"/>
      <c r="W243" s="127"/>
      <c r="X243" s="849"/>
      <c r="Y243" s="850"/>
      <c r="Z243" s="543" t="str">
        <f>IFERROR(VLOOKUP(X243, 【参考】数式用!$A$2:$B$46, 2, FALSE), "")</f>
        <v/>
      </c>
      <c r="AA243" s="568"/>
      <c r="AB243" s="569"/>
      <c r="AC243" s="570">
        <f t="shared" si="10"/>
        <v>0</v>
      </c>
      <c r="AD243" s="652" t="str">
        <f>IF(B243="", "", IF(COUNTIF(X243,"*独自*"),"数式を削除して手入力",IFERROR(INDEX(【参考】数式用!$O$3:'【参考】数式用'!$Q$452,MATCH(Q243&amp;V243,【参考】数式用!$N$3:'【参考】数式用'!$N$452,0),MATCH(VLOOKUP(X243,【参考】数式用!$R$2:$S$46,2,FALSE),【参考】数式用!$O$2:$Q$2,0)),10)))</f>
        <v/>
      </c>
      <c r="AE243" s="564"/>
    </row>
    <row r="244" spans="1:31" ht="50" customHeight="1">
      <c r="A244" s="234">
        <f t="shared" si="9"/>
        <v>205</v>
      </c>
      <c r="B244" s="843"/>
      <c r="C244" s="844"/>
      <c r="D244" s="844"/>
      <c r="E244" s="844"/>
      <c r="F244" s="844"/>
      <c r="G244" s="844"/>
      <c r="H244" s="844"/>
      <c r="I244" s="844"/>
      <c r="J244" s="844"/>
      <c r="K244" s="844"/>
      <c r="L244" s="845"/>
      <c r="M244" s="846"/>
      <c r="N244" s="846"/>
      <c r="O244" s="846"/>
      <c r="P244" s="847"/>
      <c r="Q244" s="848"/>
      <c r="R244" s="848"/>
      <c r="S244" s="848"/>
      <c r="T244" s="848"/>
      <c r="U244" s="848"/>
      <c r="V244" s="127"/>
      <c r="W244" s="127"/>
      <c r="X244" s="849"/>
      <c r="Y244" s="850"/>
      <c r="Z244" s="543" t="str">
        <f>IFERROR(VLOOKUP(X244, 【参考】数式用!$A$2:$B$46, 2, FALSE), "")</f>
        <v/>
      </c>
      <c r="AA244" s="568"/>
      <c r="AB244" s="569"/>
      <c r="AC244" s="570">
        <f t="shared" si="10"/>
        <v>0</v>
      </c>
      <c r="AD244" s="652" t="str">
        <f>IF(B244="", "", IF(COUNTIF(X244,"*独自*"),"数式を削除して手入力",IFERROR(INDEX(【参考】数式用!$O$3:'【参考】数式用'!$Q$452,MATCH(Q244&amp;V244,【参考】数式用!$N$3:'【参考】数式用'!$N$452,0),MATCH(VLOOKUP(X244,【参考】数式用!$R$2:$S$46,2,FALSE),【参考】数式用!$O$2:$Q$2,0)),10)))</f>
        <v/>
      </c>
      <c r="AE244" s="564"/>
    </row>
    <row r="245" spans="1:31" ht="50" customHeight="1">
      <c r="A245" s="234">
        <f t="shared" si="9"/>
        <v>206</v>
      </c>
      <c r="B245" s="843"/>
      <c r="C245" s="844"/>
      <c r="D245" s="844"/>
      <c r="E245" s="844"/>
      <c r="F245" s="844"/>
      <c r="G245" s="844"/>
      <c r="H245" s="844"/>
      <c r="I245" s="844"/>
      <c r="J245" s="844"/>
      <c r="K245" s="844"/>
      <c r="L245" s="845"/>
      <c r="M245" s="846"/>
      <c r="N245" s="846"/>
      <c r="O245" s="846"/>
      <c r="P245" s="847"/>
      <c r="Q245" s="848"/>
      <c r="R245" s="848"/>
      <c r="S245" s="848"/>
      <c r="T245" s="848"/>
      <c r="U245" s="848"/>
      <c r="V245" s="127"/>
      <c r="W245" s="127"/>
      <c r="X245" s="849"/>
      <c r="Y245" s="850"/>
      <c r="Z245" s="543" t="str">
        <f>IFERROR(VLOOKUP(X245, 【参考】数式用!$A$2:$B$46, 2, FALSE), "")</f>
        <v/>
      </c>
      <c r="AA245" s="568"/>
      <c r="AB245" s="569"/>
      <c r="AC245" s="570">
        <f t="shared" si="10"/>
        <v>0</v>
      </c>
      <c r="AD245" s="652" t="str">
        <f>IF(B245="", "", IF(COUNTIF(X245,"*独自*"),"数式を削除して手入力",IFERROR(INDEX(【参考】数式用!$O$3:'【参考】数式用'!$Q$452,MATCH(Q245&amp;V245,【参考】数式用!$N$3:'【参考】数式用'!$N$452,0),MATCH(VLOOKUP(X245,【参考】数式用!$R$2:$S$46,2,FALSE),【参考】数式用!$O$2:$Q$2,0)),10)))</f>
        <v/>
      </c>
      <c r="AE245" s="564"/>
    </row>
    <row r="246" spans="1:31" ht="50" customHeight="1">
      <c r="A246" s="234">
        <f t="shared" si="9"/>
        <v>207</v>
      </c>
      <c r="B246" s="843"/>
      <c r="C246" s="844"/>
      <c r="D246" s="844"/>
      <c r="E246" s="844"/>
      <c r="F246" s="844"/>
      <c r="G246" s="844"/>
      <c r="H246" s="844"/>
      <c r="I246" s="844"/>
      <c r="J246" s="844"/>
      <c r="K246" s="844"/>
      <c r="L246" s="845"/>
      <c r="M246" s="846"/>
      <c r="N246" s="846"/>
      <c r="O246" s="846"/>
      <c r="P246" s="847"/>
      <c r="Q246" s="848"/>
      <c r="R246" s="848"/>
      <c r="S246" s="848"/>
      <c r="T246" s="848"/>
      <c r="U246" s="848"/>
      <c r="V246" s="127"/>
      <c r="W246" s="127"/>
      <c r="X246" s="849"/>
      <c r="Y246" s="850"/>
      <c r="Z246" s="543" t="str">
        <f>IFERROR(VLOOKUP(X246, 【参考】数式用!$A$2:$B$46, 2, FALSE), "")</f>
        <v/>
      </c>
      <c r="AA246" s="568"/>
      <c r="AB246" s="569"/>
      <c r="AC246" s="570">
        <f t="shared" si="10"/>
        <v>0</v>
      </c>
      <c r="AD246" s="652" t="str">
        <f>IF(B246="", "", IF(COUNTIF(X246,"*独自*"),"数式を削除して手入力",IFERROR(INDEX(【参考】数式用!$O$3:'【参考】数式用'!$Q$452,MATCH(Q246&amp;V246,【参考】数式用!$N$3:'【参考】数式用'!$N$452,0),MATCH(VLOOKUP(X246,【参考】数式用!$R$2:$S$46,2,FALSE),【参考】数式用!$O$2:$Q$2,0)),10)))</f>
        <v/>
      </c>
      <c r="AE246" s="564"/>
    </row>
    <row r="247" spans="1:31" ht="50" customHeight="1">
      <c r="A247" s="234">
        <f t="shared" si="9"/>
        <v>208</v>
      </c>
      <c r="B247" s="843"/>
      <c r="C247" s="844"/>
      <c r="D247" s="844"/>
      <c r="E247" s="844"/>
      <c r="F247" s="844"/>
      <c r="G247" s="844"/>
      <c r="H247" s="844"/>
      <c r="I247" s="844"/>
      <c r="J247" s="844"/>
      <c r="K247" s="844"/>
      <c r="L247" s="845"/>
      <c r="M247" s="846"/>
      <c r="N247" s="846"/>
      <c r="O247" s="846"/>
      <c r="P247" s="847"/>
      <c r="Q247" s="848"/>
      <c r="R247" s="848"/>
      <c r="S247" s="848"/>
      <c r="T247" s="848"/>
      <c r="U247" s="848"/>
      <c r="V247" s="127"/>
      <c r="W247" s="127"/>
      <c r="X247" s="849"/>
      <c r="Y247" s="850"/>
      <c r="Z247" s="543" t="str">
        <f>IFERROR(VLOOKUP(X247, 【参考】数式用!$A$2:$B$46, 2, FALSE), "")</f>
        <v/>
      </c>
      <c r="AA247" s="568"/>
      <c r="AB247" s="569"/>
      <c r="AC247" s="570">
        <f t="shared" si="10"/>
        <v>0</v>
      </c>
      <c r="AD247" s="652" t="str">
        <f>IF(B247="", "", IF(COUNTIF(X247,"*独自*"),"数式を削除して手入力",IFERROR(INDEX(【参考】数式用!$O$3:'【参考】数式用'!$Q$452,MATCH(Q247&amp;V247,【参考】数式用!$N$3:'【参考】数式用'!$N$452,0),MATCH(VLOOKUP(X247,【参考】数式用!$R$2:$S$46,2,FALSE),【参考】数式用!$O$2:$Q$2,0)),10)))</f>
        <v/>
      </c>
      <c r="AE247" s="564"/>
    </row>
    <row r="248" spans="1:31" ht="50" customHeight="1">
      <c r="A248" s="234">
        <f t="shared" si="9"/>
        <v>209</v>
      </c>
      <c r="B248" s="843"/>
      <c r="C248" s="844"/>
      <c r="D248" s="844"/>
      <c r="E248" s="844"/>
      <c r="F248" s="844"/>
      <c r="G248" s="844"/>
      <c r="H248" s="844"/>
      <c r="I248" s="844"/>
      <c r="J248" s="844"/>
      <c r="K248" s="844"/>
      <c r="L248" s="845"/>
      <c r="M248" s="846"/>
      <c r="N248" s="846"/>
      <c r="O248" s="846"/>
      <c r="P248" s="847"/>
      <c r="Q248" s="848"/>
      <c r="R248" s="848"/>
      <c r="S248" s="848"/>
      <c r="T248" s="848"/>
      <c r="U248" s="848"/>
      <c r="V248" s="127"/>
      <c r="W248" s="127"/>
      <c r="X248" s="849"/>
      <c r="Y248" s="850"/>
      <c r="Z248" s="543" t="str">
        <f>IFERROR(VLOOKUP(X248, 【参考】数式用!$A$2:$B$46, 2, FALSE), "")</f>
        <v/>
      </c>
      <c r="AA248" s="568"/>
      <c r="AB248" s="569"/>
      <c r="AC248" s="570">
        <f t="shared" si="10"/>
        <v>0</v>
      </c>
      <c r="AD248" s="652" t="str">
        <f>IF(B248="", "", IF(COUNTIF(X248,"*独自*"),"数式を削除して手入力",IFERROR(INDEX(【参考】数式用!$O$3:'【参考】数式用'!$Q$452,MATCH(Q248&amp;V248,【参考】数式用!$N$3:'【参考】数式用'!$N$452,0),MATCH(VLOOKUP(X248,【参考】数式用!$R$2:$S$46,2,FALSE),【参考】数式用!$O$2:$Q$2,0)),10)))</f>
        <v/>
      </c>
      <c r="AE248" s="564"/>
    </row>
    <row r="249" spans="1:31" ht="50" customHeight="1">
      <c r="A249" s="234">
        <f t="shared" si="9"/>
        <v>210</v>
      </c>
      <c r="B249" s="843"/>
      <c r="C249" s="844"/>
      <c r="D249" s="844"/>
      <c r="E249" s="844"/>
      <c r="F249" s="844"/>
      <c r="G249" s="844"/>
      <c r="H249" s="844"/>
      <c r="I249" s="844"/>
      <c r="J249" s="844"/>
      <c r="K249" s="844"/>
      <c r="L249" s="845"/>
      <c r="M249" s="846"/>
      <c r="N249" s="846"/>
      <c r="O249" s="846"/>
      <c r="P249" s="847"/>
      <c r="Q249" s="848"/>
      <c r="R249" s="848"/>
      <c r="S249" s="848"/>
      <c r="T249" s="848"/>
      <c r="U249" s="848"/>
      <c r="V249" s="127"/>
      <c r="W249" s="127"/>
      <c r="X249" s="849"/>
      <c r="Y249" s="850"/>
      <c r="Z249" s="543" t="str">
        <f>IFERROR(VLOOKUP(X249, 【参考】数式用!$A$2:$B$46, 2, FALSE), "")</f>
        <v/>
      </c>
      <c r="AA249" s="568"/>
      <c r="AB249" s="569"/>
      <c r="AC249" s="570">
        <f t="shared" si="10"/>
        <v>0</v>
      </c>
      <c r="AD249" s="652" t="str">
        <f>IF(B249="", "", IF(COUNTIF(X249,"*独自*"),"数式を削除して手入力",IFERROR(INDEX(【参考】数式用!$O$3:'【参考】数式用'!$Q$452,MATCH(Q249&amp;V249,【参考】数式用!$N$3:'【参考】数式用'!$N$452,0),MATCH(VLOOKUP(X249,【参考】数式用!$R$2:$S$46,2,FALSE),【参考】数式用!$O$2:$Q$2,0)),10)))</f>
        <v/>
      </c>
      <c r="AE249" s="564"/>
    </row>
    <row r="250" spans="1:31" ht="50" customHeight="1">
      <c r="A250" s="234">
        <f t="shared" si="9"/>
        <v>211</v>
      </c>
      <c r="B250" s="843"/>
      <c r="C250" s="844"/>
      <c r="D250" s="844"/>
      <c r="E250" s="844"/>
      <c r="F250" s="844"/>
      <c r="G250" s="844"/>
      <c r="H250" s="844"/>
      <c r="I250" s="844"/>
      <c r="J250" s="844"/>
      <c r="K250" s="844"/>
      <c r="L250" s="845"/>
      <c r="M250" s="846"/>
      <c r="N250" s="846"/>
      <c r="O250" s="846"/>
      <c r="P250" s="847"/>
      <c r="Q250" s="848"/>
      <c r="R250" s="848"/>
      <c r="S250" s="848"/>
      <c r="T250" s="848"/>
      <c r="U250" s="848"/>
      <c r="V250" s="127"/>
      <c r="W250" s="127"/>
      <c r="X250" s="849"/>
      <c r="Y250" s="850"/>
      <c r="Z250" s="543" t="str">
        <f>IFERROR(VLOOKUP(X250, 【参考】数式用!$A$2:$B$46, 2, FALSE), "")</f>
        <v/>
      </c>
      <c r="AA250" s="568"/>
      <c r="AB250" s="569"/>
      <c r="AC250" s="570">
        <f t="shared" si="10"/>
        <v>0</v>
      </c>
      <c r="AD250" s="652" t="str">
        <f>IF(B250="", "", IF(COUNTIF(X250,"*独自*"),"数式を削除して手入力",IFERROR(INDEX(【参考】数式用!$O$3:'【参考】数式用'!$Q$452,MATCH(Q250&amp;V250,【参考】数式用!$N$3:'【参考】数式用'!$N$452,0),MATCH(VLOOKUP(X250,【参考】数式用!$R$2:$S$46,2,FALSE),【参考】数式用!$O$2:$Q$2,0)),10)))</f>
        <v/>
      </c>
      <c r="AE250" s="564"/>
    </row>
    <row r="251" spans="1:31" ht="50" customHeight="1">
      <c r="A251" s="234">
        <f t="shared" si="9"/>
        <v>212</v>
      </c>
      <c r="B251" s="843"/>
      <c r="C251" s="844"/>
      <c r="D251" s="844"/>
      <c r="E251" s="844"/>
      <c r="F251" s="844"/>
      <c r="G251" s="844"/>
      <c r="H251" s="844"/>
      <c r="I251" s="844"/>
      <c r="J251" s="844"/>
      <c r="K251" s="844"/>
      <c r="L251" s="845"/>
      <c r="M251" s="846"/>
      <c r="N251" s="846"/>
      <c r="O251" s="846"/>
      <c r="P251" s="847"/>
      <c r="Q251" s="848"/>
      <c r="R251" s="848"/>
      <c r="S251" s="848"/>
      <c r="T251" s="848"/>
      <c r="U251" s="848"/>
      <c r="V251" s="127"/>
      <c r="W251" s="127"/>
      <c r="X251" s="849"/>
      <c r="Y251" s="850"/>
      <c r="Z251" s="543" t="str">
        <f>IFERROR(VLOOKUP(X251, 【参考】数式用!$A$2:$B$46, 2, FALSE), "")</f>
        <v/>
      </c>
      <c r="AA251" s="568"/>
      <c r="AB251" s="569"/>
      <c r="AC251" s="570">
        <f t="shared" si="10"/>
        <v>0</v>
      </c>
      <c r="AD251" s="652" t="str">
        <f>IF(B251="", "", IF(COUNTIF(X251,"*独自*"),"数式を削除して手入力",IFERROR(INDEX(【参考】数式用!$O$3:'【参考】数式用'!$Q$452,MATCH(Q251&amp;V251,【参考】数式用!$N$3:'【参考】数式用'!$N$452,0),MATCH(VLOOKUP(X251,【参考】数式用!$R$2:$S$46,2,FALSE),【参考】数式用!$O$2:$Q$2,0)),10)))</f>
        <v/>
      </c>
      <c r="AE251" s="564"/>
    </row>
    <row r="252" spans="1:31" ht="50" customHeight="1">
      <c r="A252" s="234">
        <f t="shared" si="9"/>
        <v>213</v>
      </c>
      <c r="B252" s="843"/>
      <c r="C252" s="844"/>
      <c r="D252" s="844"/>
      <c r="E252" s="844"/>
      <c r="F252" s="844"/>
      <c r="G252" s="844"/>
      <c r="H252" s="844"/>
      <c r="I252" s="844"/>
      <c r="J252" s="844"/>
      <c r="K252" s="844"/>
      <c r="L252" s="845"/>
      <c r="M252" s="846"/>
      <c r="N252" s="846"/>
      <c r="O252" s="846"/>
      <c r="P252" s="847"/>
      <c r="Q252" s="848"/>
      <c r="R252" s="848"/>
      <c r="S252" s="848"/>
      <c r="T252" s="848"/>
      <c r="U252" s="848"/>
      <c r="V252" s="127"/>
      <c r="W252" s="127"/>
      <c r="X252" s="849"/>
      <c r="Y252" s="850"/>
      <c r="Z252" s="543" t="str">
        <f>IFERROR(VLOOKUP(X252, 【参考】数式用!$A$2:$B$46, 2, FALSE), "")</f>
        <v/>
      </c>
      <c r="AA252" s="568"/>
      <c r="AB252" s="569"/>
      <c r="AC252" s="570">
        <f t="shared" si="10"/>
        <v>0</v>
      </c>
      <c r="AD252" s="652" t="str">
        <f>IF(B252="", "", IF(COUNTIF(X252,"*独自*"),"数式を削除して手入力",IFERROR(INDEX(【参考】数式用!$O$3:'【参考】数式用'!$Q$452,MATCH(Q252&amp;V252,【参考】数式用!$N$3:'【参考】数式用'!$N$452,0),MATCH(VLOOKUP(X252,【参考】数式用!$R$2:$S$46,2,FALSE),【参考】数式用!$O$2:$Q$2,0)),10)))</f>
        <v/>
      </c>
      <c r="AE252" s="564"/>
    </row>
    <row r="253" spans="1:31" ht="50" customHeight="1">
      <c r="A253" s="234">
        <f t="shared" si="9"/>
        <v>214</v>
      </c>
      <c r="B253" s="843"/>
      <c r="C253" s="844"/>
      <c r="D253" s="844"/>
      <c r="E253" s="844"/>
      <c r="F253" s="844"/>
      <c r="G253" s="844"/>
      <c r="H253" s="844"/>
      <c r="I253" s="844"/>
      <c r="J253" s="844"/>
      <c r="K253" s="844"/>
      <c r="L253" s="845"/>
      <c r="M253" s="846"/>
      <c r="N253" s="846"/>
      <c r="O253" s="846"/>
      <c r="P253" s="847"/>
      <c r="Q253" s="848"/>
      <c r="R253" s="848"/>
      <c r="S253" s="848"/>
      <c r="T253" s="848"/>
      <c r="U253" s="848"/>
      <c r="V253" s="127"/>
      <c r="W253" s="127"/>
      <c r="X253" s="849"/>
      <c r="Y253" s="850"/>
      <c r="Z253" s="543" t="str">
        <f>IFERROR(VLOOKUP(X253, 【参考】数式用!$A$2:$B$46, 2, FALSE), "")</f>
        <v/>
      </c>
      <c r="AA253" s="568"/>
      <c r="AB253" s="569"/>
      <c r="AC253" s="570">
        <f t="shared" si="10"/>
        <v>0</v>
      </c>
      <c r="AD253" s="652" t="str">
        <f>IF(B253="", "", IF(COUNTIF(X253,"*独自*"),"数式を削除して手入力",IFERROR(INDEX(【参考】数式用!$O$3:'【参考】数式用'!$Q$452,MATCH(Q253&amp;V253,【参考】数式用!$N$3:'【参考】数式用'!$N$452,0),MATCH(VLOOKUP(X253,【参考】数式用!$R$2:$S$46,2,FALSE),【参考】数式用!$O$2:$Q$2,0)),10)))</f>
        <v/>
      </c>
      <c r="AE253" s="564"/>
    </row>
    <row r="254" spans="1:31" ht="50" customHeight="1">
      <c r="A254" s="234">
        <f t="shared" si="9"/>
        <v>215</v>
      </c>
      <c r="B254" s="843"/>
      <c r="C254" s="844"/>
      <c r="D254" s="844"/>
      <c r="E254" s="844"/>
      <c r="F254" s="844"/>
      <c r="G254" s="844"/>
      <c r="H254" s="844"/>
      <c r="I254" s="844"/>
      <c r="J254" s="844"/>
      <c r="K254" s="844"/>
      <c r="L254" s="845"/>
      <c r="M254" s="846"/>
      <c r="N254" s="846"/>
      <c r="O254" s="846"/>
      <c r="P254" s="847"/>
      <c r="Q254" s="848"/>
      <c r="R254" s="848"/>
      <c r="S254" s="848"/>
      <c r="T254" s="848"/>
      <c r="U254" s="848"/>
      <c r="V254" s="127"/>
      <c r="W254" s="127"/>
      <c r="X254" s="849"/>
      <c r="Y254" s="850"/>
      <c r="Z254" s="543" t="str">
        <f>IFERROR(VLOOKUP(X254, 【参考】数式用!$A$2:$B$46, 2, FALSE), "")</f>
        <v/>
      </c>
      <c r="AA254" s="568"/>
      <c r="AB254" s="569"/>
      <c r="AC254" s="570">
        <f t="shared" si="10"/>
        <v>0</v>
      </c>
      <c r="AD254" s="652" t="str">
        <f>IF(B254="", "", IF(COUNTIF(X254,"*独自*"),"数式を削除して手入力",IFERROR(INDEX(【参考】数式用!$O$3:'【参考】数式用'!$Q$452,MATCH(Q254&amp;V254,【参考】数式用!$N$3:'【参考】数式用'!$N$452,0),MATCH(VLOOKUP(X254,【参考】数式用!$R$2:$S$46,2,FALSE),【参考】数式用!$O$2:$Q$2,0)),10)))</f>
        <v/>
      </c>
      <c r="AE254" s="564"/>
    </row>
    <row r="255" spans="1:31" ht="50" customHeight="1">
      <c r="A255" s="234">
        <f t="shared" si="9"/>
        <v>216</v>
      </c>
      <c r="B255" s="843"/>
      <c r="C255" s="844"/>
      <c r="D255" s="844"/>
      <c r="E255" s="844"/>
      <c r="F255" s="844"/>
      <c r="G255" s="844"/>
      <c r="H255" s="844"/>
      <c r="I255" s="844"/>
      <c r="J255" s="844"/>
      <c r="K255" s="844"/>
      <c r="L255" s="845"/>
      <c r="M255" s="846"/>
      <c r="N255" s="846"/>
      <c r="O255" s="846"/>
      <c r="P255" s="847"/>
      <c r="Q255" s="848"/>
      <c r="R255" s="848"/>
      <c r="S255" s="848"/>
      <c r="T255" s="848"/>
      <c r="U255" s="848"/>
      <c r="V255" s="127"/>
      <c r="W255" s="127"/>
      <c r="X255" s="849"/>
      <c r="Y255" s="850"/>
      <c r="Z255" s="543" t="str">
        <f>IFERROR(VLOOKUP(X255, 【参考】数式用!$A$2:$B$46, 2, FALSE), "")</f>
        <v/>
      </c>
      <c r="AA255" s="568"/>
      <c r="AB255" s="569"/>
      <c r="AC255" s="570">
        <f t="shared" si="10"/>
        <v>0</v>
      </c>
      <c r="AD255" s="652" t="str">
        <f>IF(B255="", "", IF(COUNTIF(X255,"*独自*"),"数式を削除して手入力",IFERROR(INDEX(【参考】数式用!$O$3:'【参考】数式用'!$Q$452,MATCH(Q255&amp;V255,【参考】数式用!$N$3:'【参考】数式用'!$N$452,0),MATCH(VLOOKUP(X255,【参考】数式用!$R$2:$S$46,2,FALSE),【参考】数式用!$O$2:$Q$2,0)),10)))</f>
        <v/>
      </c>
      <c r="AE255" s="564"/>
    </row>
    <row r="256" spans="1:31" ht="50" customHeight="1">
      <c r="A256" s="234">
        <f t="shared" si="9"/>
        <v>217</v>
      </c>
      <c r="B256" s="843"/>
      <c r="C256" s="844"/>
      <c r="D256" s="844"/>
      <c r="E256" s="844"/>
      <c r="F256" s="844"/>
      <c r="G256" s="844"/>
      <c r="H256" s="844"/>
      <c r="I256" s="844"/>
      <c r="J256" s="844"/>
      <c r="K256" s="844"/>
      <c r="L256" s="845"/>
      <c r="M256" s="846"/>
      <c r="N256" s="846"/>
      <c r="O256" s="846"/>
      <c r="P256" s="847"/>
      <c r="Q256" s="848"/>
      <c r="R256" s="848"/>
      <c r="S256" s="848"/>
      <c r="T256" s="848"/>
      <c r="U256" s="848"/>
      <c r="V256" s="127"/>
      <c r="W256" s="127"/>
      <c r="X256" s="849"/>
      <c r="Y256" s="850"/>
      <c r="Z256" s="543" t="str">
        <f>IFERROR(VLOOKUP(X256, 【参考】数式用!$A$2:$B$46, 2, FALSE), "")</f>
        <v/>
      </c>
      <c r="AA256" s="568"/>
      <c r="AB256" s="569"/>
      <c r="AC256" s="570">
        <f t="shared" si="10"/>
        <v>0</v>
      </c>
      <c r="AD256" s="652" t="str">
        <f>IF(B256="", "", IF(COUNTIF(X256,"*独自*"),"数式を削除して手入力",IFERROR(INDEX(【参考】数式用!$O$3:'【参考】数式用'!$Q$452,MATCH(Q256&amp;V256,【参考】数式用!$N$3:'【参考】数式用'!$N$452,0),MATCH(VLOOKUP(X256,【参考】数式用!$R$2:$S$46,2,FALSE),【参考】数式用!$O$2:$Q$2,0)),10)))</f>
        <v/>
      </c>
      <c r="AE256" s="564"/>
    </row>
    <row r="257" spans="1:31" ht="50" customHeight="1">
      <c r="A257" s="234">
        <f t="shared" si="9"/>
        <v>218</v>
      </c>
      <c r="B257" s="843"/>
      <c r="C257" s="844"/>
      <c r="D257" s="844"/>
      <c r="E257" s="844"/>
      <c r="F257" s="844"/>
      <c r="G257" s="844"/>
      <c r="H257" s="844"/>
      <c r="I257" s="844"/>
      <c r="J257" s="844"/>
      <c r="K257" s="844"/>
      <c r="L257" s="845"/>
      <c r="M257" s="846"/>
      <c r="N257" s="846"/>
      <c r="O257" s="846"/>
      <c r="P257" s="847"/>
      <c r="Q257" s="848"/>
      <c r="R257" s="848"/>
      <c r="S257" s="848"/>
      <c r="T257" s="848"/>
      <c r="U257" s="848"/>
      <c r="V257" s="127"/>
      <c r="W257" s="127"/>
      <c r="X257" s="849"/>
      <c r="Y257" s="850"/>
      <c r="Z257" s="543" t="str">
        <f>IFERROR(VLOOKUP(X257, 【参考】数式用!$A$2:$B$46, 2, FALSE), "")</f>
        <v/>
      </c>
      <c r="AA257" s="568"/>
      <c r="AB257" s="569"/>
      <c r="AC257" s="570">
        <f t="shared" si="10"/>
        <v>0</v>
      </c>
      <c r="AD257" s="652" t="str">
        <f>IF(B257="", "", IF(COUNTIF(X257,"*独自*"),"数式を削除して手入力",IFERROR(INDEX(【参考】数式用!$O$3:'【参考】数式用'!$Q$452,MATCH(Q257&amp;V257,【参考】数式用!$N$3:'【参考】数式用'!$N$452,0),MATCH(VLOOKUP(X257,【参考】数式用!$R$2:$S$46,2,FALSE),【参考】数式用!$O$2:$Q$2,0)),10)))</f>
        <v/>
      </c>
      <c r="AE257" s="564"/>
    </row>
    <row r="258" spans="1:31" ht="50" customHeight="1">
      <c r="A258" s="234">
        <f t="shared" si="9"/>
        <v>219</v>
      </c>
      <c r="B258" s="843"/>
      <c r="C258" s="844"/>
      <c r="D258" s="844"/>
      <c r="E258" s="844"/>
      <c r="F258" s="844"/>
      <c r="G258" s="844"/>
      <c r="H258" s="844"/>
      <c r="I258" s="844"/>
      <c r="J258" s="844"/>
      <c r="K258" s="844"/>
      <c r="L258" s="845"/>
      <c r="M258" s="846"/>
      <c r="N258" s="846"/>
      <c r="O258" s="846"/>
      <c r="P258" s="847"/>
      <c r="Q258" s="848"/>
      <c r="R258" s="848"/>
      <c r="S258" s="848"/>
      <c r="T258" s="848"/>
      <c r="U258" s="848"/>
      <c r="V258" s="127"/>
      <c r="W258" s="127"/>
      <c r="X258" s="849"/>
      <c r="Y258" s="850"/>
      <c r="Z258" s="543" t="str">
        <f>IFERROR(VLOOKUP(X258, 【参考】数式用!$A$2:$B$46, 2, FALSE), "")</f>
        <v/>
      </c>
      <c r="AA258" s="568"/>
      <c r="AB258" s="569"/>
      <c r="AC258" s="570">
        <f t="shared" si="10"/>
        <v>0</v>
      </c>
      <c r="AD258" s="652" t="str">
        <f>IF(B258="", "", IF(COUNTIF(X258,"*独自*"),"数式を削除して手入力",IFERROR(INDEX(【参考】数式用!$O$3:'【参考】数式用'!$Q$452,MATCH(Q258&amp;V258,【参考】数式用!$N$3:'【参考】数式用'!$N$452,0),MATCH(VLOOKUP(X258,【参考】数式用!$R$2:$S$46,2,FALSE),【参考】数式用!$O$2:$Q$2,0)),10)))</f>
        <v/>
      </c>
      <c r="AE258" s="564"/>
    </row>
    <row r="259" spans="1:31" ht="50" customHeight="1">
      <c r="A259" s="234">
        <f t="shared" si="9"/>
        <v>220</v>
      </c>
      <c r="B259" s="843"/>
      <c r="C259" s="844"/>
      <c r="D259" s="844"/>
      <c r="E259" s="844"/>
      <c r="F259" s="844"/>
      <c r="G259" s="844"/>
      <c r="H259" s="844"/>
      <c r="I259" s="844"/>
      <c r="J259" s="844"/>
      <c r="K259" s="844"/>
      <c r="L259" s="845"/>
      <c r="M259" s="846"/>
      <c r="N259" s="846"/>
      <c r="O259" s="846"/>
      <c r="P259" s="847"/>
      <c r="Q259" s="848"/>
      <c r="R259" s="848"/>
      <c r="S259" s="848"/>
      <c r="T259" s="848"/>
      <c r="U259" s="848"/>
      <c r="V259" s="127"/>
      <c r="W259" s="127"/>
      <c r="X259" s="849"/>
      <c r="Y259" s="850"/>
      <c r="Z259" s="543" t="str">
        <f>IFERROR(VLOOKUP(X259, 【参考】数式用!$A$2:$B$46, 2, FALSE), "")</f>
        <v/>
      </c>
      <c r="AA259" s="568"/>
      <c r="AB259" s="569"/>
      <c r="AC259" s="570">
        <f t="shared" si="10"/>
        <v>0</v>
      </c>
      <c r="AD259" s="652" t="str">
        <f>IF(B259="", "", IF(COUNTIF(X259,"*独自*"),"数式を削除して手入力",IFERROR(INDEX(【参考】数式用!$O$3:'【参考】数式用'!$Q$452,MATCH(Q259&amp;V259,【参考】数式用!$N$3:'【参考】数式用'!$N$452,0),MATCH(VLOOKUP(X259,【参考】数式用!$R$2:$S$46,2,FALSE),【参考】数式用!$O$2:$Q$2,0)),10)))</f>
        <v/>
      </c>
      <c r="AE259" s="564"/>
    </row>
    <row r="260" spans="1:31" ht="50" customHeight="1">
      <c r="A260" s="234">
        <f t="shared" si="9"/>
        <v>221</v>
      </c>
      <c r="B260" s="843"/>
      <c r="C260" s="844"/>
      <c r="D260" s="844"/>
      <c r="E260" s="844"/>
      <c r="F260" s="844"/>
      <c r="G260" s="844"/>
      <c r="H260" s="844"/>
      <c r="I260" s="844"/>
      <c r="J260" s="844"/>
      <c r="K260" s="844"/>
      <c r="L260" s="845"/>
      <c r="M260" s="846"/>
      <c r="N260" s="846"/>
      <c r="O260" s="846"/>
      <c r="P260" s="847"/>
      <c r="Q260" s="848"/>
      <c r="R260" s="848"/>
      <c r="S260" s="848"/>
      <c r="T260" s="848"/>
      <c r="U260" s="848"/>
      <c r="V260" s="127"/>
      <c r="W260" s="127"/>
      <c r="X260" s="849"/>
      <c r="Y260" s="850"/>
      <c r="Z260" s="543" t="str">
        <f>IFERROR(VLOOKUP(X260, 【参考】数式用!$A$2:$B$46, 2, FALSE), "")</f>
        <v/>
      </c>
      <c r="AA260" s="568"/>
      <c r="AB260" s="569"/>
      <c r="AC260" s="570">
        <f t="shared" si="10"/>
        <v>0</v>
      </c>
      <c r="AD260" s="652" t="str">
        <f>IF(B260="", "", IF(COUNTIF(X260,"*独自*"),"数式を削除して手入力",IFERROR(INDEX(【参考】数式用!$O$3:'【参考】数式用'!$Q$452,MATCH(Q260&amp;V260,【参考】数式用!$N$3:'【参考】数式用'!$N$452,0),MATCH(VLOOKUP(X260,【参考】数式用!$R$2:$S$46,2,FALSE),【参考】数式用!$O$2:$Q$2,0)),10)))</f>
        <v/>
      </c>
      <c r="AE260" s="564"/>
    </row>
    <row r="261" spans="1:31" ht="50" customHeight="1">
      <c r="A261" s="234">
        <f t="shared" si="9"/>
        <v>222</v>
      </c>
      <c r="B261" s="843"/>
      <c r="C261" s="844"/>
      <c r="D261" s="844"/>
      <c r="E261" s="844"/>
      <c r="F261" s="844"/>
      <c r="G261" s="844"/>
      <c r="H261" s="844"/>
      <c r="I261" s="844"/>
      <c r="J261" s="844"/>
      <c r="K261" s="844"/>
      <c r="L261" s="845"/>
      <c r="M261" s="846"/>
      <c r="N261" s="846"/>
      <c r="O261" s="846"/>
      <c r="P261" s="847"/>
      <c r="Q261" s="848"/>
      <c r="R261" s="848"/>
      <c r="S261" s="848"/>
      <c r="T261" s="848"/>
      <c r="U261" s="848"/>
      <c r="V261" s="127"/>
      <c r="W261" s="127"/>
      <c r="X261" s="849"/>
      <c r="Y261" s="850"/>
      <c r="Z261" s="543" t="str">
        <f>IFERROR(VLOOKUP(X261, 【参考】数式用!$A$2:$B$46, 2, FALSE), "")</f>
        <v/>
      </c>
      <c r="AA261" s="568"/>
      <c r="AB261" s="569"/>
      <c r="AC261" s="570">
        <f t="shared" si="10"/>
        <v>0</v>
      </c>
      <c r="AD261" s="652" t="str">
        <f>IF(B261="", "", IF(COUNTIF(X261,"*独自*"),"数式を削除して手入力",IFERROR(INDEX(【参考】数式用!$O$3:'【参考】数式用'!$Q$452,MATCH(Q261&amp;V261,【参考】数式用!$N$3:'【参考】数式用'!$N$452,0),MATCH(VLOOKUP(X261,【参考】数式用!$R$2:$S$46,2,FALSE),【参考】数式用!$O$2:$Q$2,0)),10)))</f>
        <v/>
      </c>
      <c r="AE261" s="564"/>
    </row>
    <row r="262" spans="1:31" ht="50" customHeight="1">
      <c r="A262" s="234">
        <f t="shared" si="9"/>
        <v>223</v>
      </c>
      <c r="B262" s="843"/>
      <c r="C262" s="844"/>
      <c r="D262" s="844"/>
      <c r="E262" s="844"/>
      <c r="F262" s="844"/>
      <c r="G262" s="844"/>
      <c r="H262" s="844"/>
      <c r="I262" s="844"/>
      <c r="J262" s="844"/>
      <c r="K262" s="844"/>
      <c r="L262" s="845"/>
      <c r="M262" s="846"/>
      <c r="N262" s="846"/>
      <c r="O262" s="846"/>
      <c r="P262" s="847"/>
      <c r="Q262" s="848"/>
      <c r="R262" s="848"/>
      <c r="S262" s="848"/>
      <c r="T262" s="848"/>
      <c r="U262" s="848"/>
      <c r="V262" s="127"/>
      <c r="W262" s="127"/>
      <c r="X262" s="849"/>
      <c r="Y262" s="850"/>
      <c r="Z262" s="543" t="str">
        <f>IFERROR(VLOOKUP(X262, 【参考】数式用!$A$2:$B$46, 2, FALSE), "")</f>
        <v/>
      </c>
      <c r="AA262" s="568"/>
      <c r="AB262" s="569"/>
      <c r="AC262" s="570">
        <f t="shared" si="10"/>
        <v>0</v>
      </c>
      <c r="AD262" s="652" t="str">
        <f>IF(B262="", "", IF(COUNTIF(X262,"*独自*"),"数式を削除して手入力",IFERROR(INDEX(【参考】数式用!$O$3:'【参考】数式用'!$Q$452,MATCH(Q262&amp;V262,【参考】数式用!$N$3:'【参考】数式用'!$N$452,0),MATCH(VLOOKUP(X262,【参考】数式用!$R$2:$S$46,2,FALSE),【参考】数式用!$O$2:$Q$2,0)),10)))</f>
        <v/>
      </c>
      <c r="AE262" s="564"/>
    </row>
    <row r="263" spans="1:31" ht="50" customHeight="1">
      <c r="A263" s="234">
        <f t="shared" si="9"/>
        <v>224</v>
      </c>
      <c r="B263" s="843"/>
      <c r="C263" s="844"/>
      <c r="D263" s="844"/>
      <c r="E263" s="844"/>
      <c r="F263" s="844"/>
      <c r="G263" s="844"/>
      <c r="H263" s="844"/>
      <c r="I263" s="844"/>
      <c r="J263" s="844"/>
      <c r="K263" s="844"/>
      <c r="L263" s="845"/>
      <c r="M263" s="846"/>
      <c r="N263" s="846"/>
      <c r="O263" s="846"/>
      <c r="P263" s="847"/>
      <c r="Q263" s="848"/>
      <c r="R263" s="848"/>
      <c r="S263" s="848"/>
      <c r="T263" s="848"/>
      <c r="U263" s="848"/>
      <c r="V263" s="127"/>
      <c r="W263" s="127"/>
      <c r="X263" s="849"/>
      <c r="Y263" s="850"/>
      <c r="Z263" s="543" t="str">
        <f>IFERROR(VLOOKUP(X263, 【参考】数式用!$A$2:$B$46, 2, FALSE), "")</f>
        <v/>
      </c>
      <c r="AA263" s="568"/>
      <c r="AB263" s="569"/>
      <c r="AC263" s="570">
        <f t="shared" si="10"/>
        <v>0</v>
      </c>
      <c r="AD263" s="652" t="str">
        <f>IF(B263="", "", IF(COUNTIF(X263,"*独自*"),"数式を削除して手入力",IFERROR(INDEX(【参考】数式用!$O$3:'【参考】数式用'!$Q$452,MATCH(Q263&amp;V263,【参考】数式用!$N$3:'【参考】数式用'!$N$452,0),MATCH(VLOOKUP(X263,【参考】数式用!$R$2:$S$46,2,FALSE),【参考】数式用!$O$2:$Q$2,0)),10)))</f>
        <v/>
      </c>
      <c r="AE263" s="564"/>
    </row>
    <row r="264" spans="1:31" ht="50" customHeight="1">
      <c r="A264" s="234">
        <f t="shared" si="9"/>
        <v>225</v>
      </c>
      <c r="B264" s="843"/>
      <c r="C264" s="844"/>
      <c r="D264" s="844"/>
      <c r="E264" s="844"/>
      <c r="F264" s="844"/>
      <c r="G264" s="844"/>
      <c r="H264" s="844"/>
      <c r="I264" s="844"/>
      <c r="J264" s="844"/>
      <c r="K264" s="844"/>
      <c r="L264" s="845"/>
      <c r="M264" s="846"/>
      <c r="N264" s="846"/>
      <c r="O264" s="846"/>
      <c r="P264" s="847"/>
      <c r="Q264" s="848"/>
      <c r="R264" s="848"/>
      <c r="S264" s="848"/>
      <c r="T264" s="848"/>
      <c r="U264" s="848"/>
      <c r="V264" s="127"/>
      <c r="W264" s="127"/>
      <c r="X264" s="849"/>
      <c r="Y264" s="850"/>
      <c r="Z264" s="543" t="str">
        <f>IFERROR(VLOOKUP(X264, 【参考】数式用!$A$2:$B$46, 2, FALSE), "")</f>
        <v/>
      </c>
      <c r="AA264" s="568"/>
      <c r="AB264" s="569"/>
      <c r="AC264" s="570">
        <f t="shared" si="10"/>
        <v>0</v>
      </c>
      <c r="AD264" s="652" t="str">
        <f>IF(B264="", "", IF(COUNTIF(X264,"*独自*"),"数式を削除して手入力",IFERROR(INDEX(【参考】数式用!$O$3:'【参考】数式用'!$Q$452,MATCH(Q264&amp;V264,【参考】数式用!$N$3:'【参考】数式用'!$N$452,0),MATCH(VLOOKUP(X264,【参考】数式用!$R$2:$S$46,2,FALSE),【参考】数式用!$O$2:$Q$2,0)),10)))</f>
        <v/>
      </c>
      <c r="AE264" s="564"/>
    </row>
    <row r="265" spans="1:31" ht="50" customHeight="1">
      <c r="A265" s="234">
        <f t="shared" si="9"/>
        <v>226</v>
      </c>
      <c r="B265" s="843"/>
      <c r="C265" s="844"/>
      <c r="D265" s="844"/>
      <c r="E265" s="844"/>
      <c r="F265" s="844"/>
      <c r="G265" s="844"/>
      <c r="H265" s="844"/>
      <c r="I265" s="844"/>
      <c r="J265" s="844"/>
      <c r="K265" s="844"/>
      <c r="L265" s="845"/>
      <c r="M265" s="846"/>
      <c r="N265" s="846"/>
      <c r="O265" s="846"/>
      <c r="P265" s="847"/>
      <c r="Q265" s="848"/>
      <c r="R265" s="848"/>
      <c r="S265" s="848"/>
      <c r="T265" s="848"/>
      <c r="U265" s="848"/>
      <c r="V265" s="127"/>
      <c r="W265" s="127"/>
      <c r="X265" s="849"/>
      <c r="Y265" s="850"/>
      <c r="Z265" s="543" t="str">
        <f>IFERROR(VLOOKUP(X265, 【参考】数式用!$A$2:$B$46, 2, FALSE), "")</f>
        <v/>
      </c>
      <c r="AA265" s="568"/>
      <c r="AB265" s="569"/>
      <c r="AC265" s="570">
        <f t="shared" si="10"/>
        <v>0</v>
      </c>
      <c r="AD265" s="652" t="str">
        <f>IF(B265="", "", IF(COUNTIF(X265,"*独自*"),"数式を削除して手入力",IFERROR(INDEX(【参考】数式用!$O$3:'【参考】数式用'!$Q$452,MATCH(Q265&amp;V265,【参考】数式用!$N$3:'【参考】数式用'!$N$452,0),MATCH(VLOOKUP(X265,【参考】数式用!$R$2:$S$46,2,FALSE),【参考】数式用!$O$2:$Q$2,0)),10)))</f>
        <v/>
      </c>
      <c r="AE265" s="564"/>
    </row>
    <row r="266" spans="1:31" ht="50" customHeight="1">
      <c r="A266" s="234">
        <f t="shared" si="9"/>
        <v>227</v>
      </c>
      <c r="B266" s="843"/>
      <c r="C266" s="844"/>
      <c r="D266" s="844"/>
      <c r="E266" s="844"/>
      <c r="F266" s="844"/>
      <c r="G266" s="844"/>
      <c r="H266" s="844"/>
      <c r="I266" s="844"/>
      <c r="J266" s="844"/>
      <c r="K266" s="844"/>
      <c r="L266" s="845"/>
      <c r="M266" s="846"/>
      <c r="N266" s="846"/>
      <c r="O266" s="846"/>
      <c r="P266" s="847"/>
      <c r="Q266" s="848"/>
      <c r="R266" s="848"/>
      <c r="S266" s="848"/>
      <c r="T266" s="848"/>
      <c r="U266" s="848"/>
      <c r="V266" s="127"/>
      <c r="W266" s="127"/>
      <c r="X266" s="849"/>
      <c r="Y266" s="850"/>
      <c r="Z266" s="543" t="str">
        <f>IFERROR(VLOOKUP(X266, 【参考】数式用!$A$2:$B$46, 2, FALSE), "")</f>
        <v/>
      </c>
      <c r="AA266" s="568"/>
      <c r="AB266" s="569"/>
      <c r="AC266" s="570">
        <f t="shared" si="10"/>
        <v>0</v>
      </c>
      <c r="AD266" s="652" t="str">
        <f>IF(B266="", "", IF(COUNTIF(X266,"*独自*"),"数式を削除して手入力",IFERROR(INDEX(【参考】数式用!$O$3:'【参考】数式用'!$Q$452,MATCH(Q266&amp;V266,【参考】数式用!$N$3:'【参考】数式用'!$N$452,0),MATCH(VLOOKUP(X266,【参考】数式用!$R$2:$S$46,2,FALSE),【参考】数式用!$O$2:$Q$2,0)),10)))</f>
        <v/>
      </c>
      <c r="AE266" s="564"/>
    </row>
    <row r="267" spans="1:31" ht="50" customHeight="1">
      <c r="A267" s="234">
        <f t="shared" si="9"/>
        <v>228</v>
      </c>
      <c r="B267" s="843"/>
      <c r="C267" s="844"/>
      <c r="D267" s="844"/>
      <c r="E267" s="844"/>
      <c r="F267" s="844"/>
      <c r="G267" s="844"/>
      <c r="H267" s="844"/>
      <c r="I267" s="844"/>
      <c r="J267" s="844"/>
      <c r="K267" s="844"/>
      <c r="L267" s="845"/>
      <c r="M267" s="846"/>
      <c r="N267" s="846"/>
      <c r="O267" s="846"/>
      <c r="P267" s="847"/>
      <c r="Q267" s="848"/>
      <c r="R267" s="848"/>
      <c r="S267" s="848"/>
      <c r="T267" s="848"/>
      <c r="U267" s="848"/>
      <c r="V267" s="127"/>
      <c r="W267" s="127"/>
      <c r="X267" s="849"/>
      <c r="Y267" s="850"/>
      <c r="Z267" s="543" t="str">
        <f>IFERROR(VLOOKUP(X267, 【参考】数式用!$A$2:$B$46, 2, FALSE), "")</f>
        <v/>
      </c>
      <c r="AA267" s="568"/>
      <c r="AB267" s="569"/>
      <c r="AC267" s="570">
        <f t="shared" si="10"/>
        <v>0</v>
      </c>
      <c r="AD267" s="652" t="str">
        <f>IF(B267="", "", IF(COUNTIF(X267,"*独自*"),"数式を削除して手入力",IFERROR(INDEX(【参考】数式用!$O$3:'【参考】数式用'!$Q$452,MATCH(Q267&amp;V267,【参考】数式用!$N$3:'【参考】数式用'!$N$452,0),MATCH(VLOOKUP(X267,【参考】数式用!$R$2:$S$46,2,FALSE),【参考】数式用!$O$2:$Q$2,0)),10)))</f>
        <v/>
      </c>
      <c r="AE267" s="564"/>
    </row>
    <row r="268" spans="1:31" ht="50" customHeight="1">
      <c r="A268" s="234">
        <f t="shared" ref="A268:A331" si="11">A267+1</f>
        <v>229</v>
      </c>
      <c r="B268" s="843"/>
      <c r="C268" s="844"/>
      <c r="D268" s="844"/>
      <c r="E268" s="844"/>
      <c r="F268" s="844"/>
      <c r="G268" s="844"/>
      <c r="H268" s="844"/>
      <c r="I268" s="844"/>
      <c r="J268" s="844"/>
      <c r="K268" s="844"/>
      <c r="L268" s="845"/>
      <c r="M268" s="846"/>
      <c r="N268" s="846"/>
      <c r="O268" s="846"/>
      <c r="P268" s="847"/>
      <c r="Q268" s="848"/>
      <c r="R268" s="848"/>
      <c r="S268" s="848"/>
      <c r="T268" s="848"/>
      <c r="U268" s="848"/>
      <c r="V268" s="127"/>
      <c r="W268" s="127"/>
      <c r="X268" s="849"/>
      <c r="Y268" s="850"/>
      <c r="Z268" s="543" t="str">
        <f>IFERROR(VLOOKUP(X268, 【参考】数式用!$A$2:$B$46, 2, FALSE), "")</f>
        <v/>
      </c>
      <c r="AA268" s="568"/>
      <c r="AB268" s="569"/>
      <c r="AC268" s="570">
        <f t="shared" ref="AC268:AC331" si="12">AA268-AB268</f>
        <v>0</v>
      </c>
      <c r="AD268" s="652" t="str">
        <f>IF(B268="", "", IF(COUNTIF(X268,"*独自*"),"数式を削除して手入力",IFERROR(INDEX(【参考】数式用!$O$3:'【参考】数式用'!$Q$452,MATCH(Q268&amp;V268,【参考】数式用!$N$3:'【参考】数式用'!$N$452,0),MATCH(VLOOKUP(X268,【参考】数式用!$R$2:$S$46,2,FALSE),【参考】数式用!$O$2:$Q$2,0)),10)))</f>
        <v/>
      </c>
      <c r="AE268" s="564"/>
    </row>
    <row r="269" spans="1:31" ht="50" customHeight="1">
      <c r="A269" s="234">
        <f t="shared" si="11"/>
        <v>230</v>
      </c>
      <c r="B269" s="843"/>
      <c r="C269" s="844"/>
      <c r="D269" s="844"/>
      <c r="E269" s="844"/>
      <c r="F269" s="844"/>
      <c r="G269" s="844"/>
      <c r="H269" s="844"/>
      <c r="I269" s="844"/>
      <c r="J269" s="844"/>
      <c r="K269" s="844"/>
      <c r="L269" s="845"/>
      <c r="M269" s="846"/>
      <c r="N269" s="846"/>
      <c r="O269" s="846"/>
      <c r="P269" s="847"/>
      <c r="Q269" s="848"/>
      <c r="R269" s="848"/>
      <c r="S269" s="848"/>
      <c r="T269" s="848"/>
      <c r="U269" s="848"/>
      <c r="V269" s="127"/>
      <c r="W269" s="127"/>
      <c r="X269" s="849"/>
      <c r="Y269" s="850"/>
      <c r="Z269" s="543" t="str">
        <f>IFERROR(VLOOKUP(X269, 【参考】数式用!$A$2:$B$46, 2, FALSE), "")</f>
        <v/>
      </c>
      <c r="AA269" s="568"/>
      <c r="AB269" s="569"/>
      <c r="AC269" s="570">
        <f t="shared" si="12"/>
        <v>0</v>
      </c>
      <c r="AD269" s="652" t="str">
        <f>IF(B269="", "", IF(COUNTIF(X269,"*独自*"),"数式を削除して手入力",IFERROR(INDEX(【参考】数式用!$O$3:'【参考】数式用'!$Q$452,MATCH(Q269&amp;V269,【参考】数式用!$N$3:'【参考】数式用'!$N$452,0),MATCH(VLOOKUP(X269,【参考】数式用!$R$2:$S$46,2,FALSE),【参考】数式用!$O$2:$Q$2,0)),10)))</f>
        <v/>
      </c>
      <c r="AE269" s="564"/>
    </row>
    <row r="270" spans="1:31" ht="50" customHeight="1">
      <c r="A270" s="234">
        <f t="shared" si="11"/>
        <v>231</v>
      </c>
      <c r="B270" s="843"/>
      <c r="C270" s="844"/>
      <c r="D270" s="844"/>
      <c r="E270" s="844"/>
      <c r="F270" s="844"/>
      <c r="G270" s="844"/>
      <c r="H270" s="844"/>
      <c r="I270" s="844"/>
      <c r="J270" s="844"/>
      <c r="K270" s="844"/>
      <c r="L270" s="845"/>
      <c r="M270" s="846"/>
      <c r="N270" s="846"/>
      <c r="O270" s="846"/>
      <c r="P270" s="847"/>
      <c r="Q270" s="848"/>
      <c r="R270" s="848"/>
      <c r="S270" s="848"/>
      <c r="T270" s="848"/>
      <c r="U270" s="848"/>
      <c r="V270" s="127"/>
      <c r="W270" s="127"/>
      <c r="X270" s="849"/>
      <c r="Y270" s="850"/>
      <c r="Z270" s="543" t="str">
        <f>IFERROR(VLOOKUP(X270, 【参考】数式用!$A$2:$B$46, 2, FALSE), "")</f>
        <v/>
      </c>
      <c r="AA270" s="568"/>
      <c r="AB270" s="569"/>
      <c r="AC270" s="570">
        <f t="shared" si="12"/>
        <v>0</v>
      </c>
      <c r="AD270" s="652" t="str">
        <f>IF(B270="", "", IF(COUNTIF(X270,"*独自*"),"数式を削除して手入力",IFERROR(INDEX(【参考】数式用!$O$3:'【参考】数式用'!$Q$452,MATCH(Q270&amp;V270,【参考】数式用!$N$3:'【参考】数式用'!$N$452,0),MATCH(VLOOKUP(X270,【参考】数式用!$R$2:$S$46,2,FALSE),【参考】数式用!$O$2:$Q$2,0)),10)))</f>
        <v/>
      </c>
      <c r="AE270" s="564"/>
    </row>
    <row r="271" spans="1:31" ht="50" customHeight="1">
      <c r="A271" s="234">
        <f t="shared" si="11"/>
        <v>232</v>
      </c>
      <c r="B271" s="843"/>
      <c r="C271" s="844"/>
      <c r="D271" s="844"/>
      <c r="E271" s="844"/>
      <c r="F271" s="844"/>
      <c r="G271" s="844"/>
      <c r="H271" s="844"/>
      <c r="I271" s="844"/>
      <c r="J271" s="844"/>
      <c r="K271" s="844"/>
      <c r="L271" s="845"/>
      <c r="M271" s="846"/>
      <c r="N271" s="846"/>
      <c r="O271" s="846"/>
      <c r="P271" s="847"/>
      <c r="Q271" s="848"/>
      <c r="R271" s="848"/>
      <c r="S271" s="848"/>
      <c r="T271" s="848"/>
      <c r="U271" s="848"/>
      <c r="V271" s="127"/>
      <c r="W271" s="127"/>
      <c r="X271" s="849"/>
      <c r="Y271" s="850"/>
      <c r="Z271" s="543" t="str">
        <f>IFERROR(VLOOKUP(X271, 【参考】数式用!$A$2:$B$46, 2, FALSE), "")</f>
        <v/>
      </c>
      <c r="AA271" s="568"/>
      <c r="AB271" s="569"/>
      <c r="AC271" s="570">
        <f t="shared" si="12"/>
        <v>0</v>
      </c>
      <c r="AD271" s="652" t="str">
        <f>IF(B271="", "", IF(COUNTIF(X271,"*独自*"),"数式を削除して手入力",IFERROR(INDEX(【参考】数式用!$O$3:'【参考】数式用'!$Q$452,MATCH(Q271&amp;V271,【参考】数式用!$N$3:'【参考】数式用'!$N$452,0),MATCH(VLOOKUP(X271,【参考】数式用!$R$2:$S$46,2,FALSE),【参考】数式用!$O$2:$Q$2,0)),10)))</f>
        <v/>
      </c>
      <c r="AE271" s="564"/>
    </row>
    <row r="272" spans="1:31" ht="50" customHeight="1">
      <c r="A272" s="234">
        <f t="shared" si="11"/>
        <v>233</v>
      </c>
      <c r="B272" s="843"/>
      <c r="C272" s="844"/>
      <c r="D272" s="844"/>
      <c r="E272" s="844"/>
      <c r="F272" s="844"/>
      <c r="G272" s="844"/>
      <c r="H272" s="844"/>
      <c r="I272" s="844"/>
      <c r="J272" s="844"/>
      <c r="K272" s="844"/>
      <c r="L272" s="845"/>
      <c r="M272" s="846"/>
      <c r="N272" s="846"/>
      <c r="O272" s="846"/>
      <c r="P272" s="847"/>
      <c r="Q272" s="848"/>
      <c r="R272" s="848"/>
      <c r="S272" s="848"/>
      <c r="T272" s="848"/>
      <c r="U272" s="848"/>
      <c r="V272" s="127"/>
      <c r="W272" s="127"/>
      <c r="X272" s="849"/>
      <c r="Y272" s="850"/>
      <c r="Z272" s="543" t="str">
        <f>IFERROR(VLOOKUP(X272, 【参考】数式用!$A$2:$B$46, 2, FALSE), "")</f>
        <v/>
      </c>
      <c r="AA272" s="568"/>
      <c r="AB272" s="569"/>
      <c r="AC272" s="570">
        <f t="shared" si="12"/>
        <v>0</v>
      </c>
      <c r="AD272" s="652" t="str">
        <f>IF(B272="", "", IF(COUNTIF(X272,"*独自*"),"数式を削除して手入力",IFERROR(INDEX(【参考】数式用!$O$3:'【参考】数式用'!$Q$452,MATCH(Q272&amp;V272,【参考】数式用!$N$3:'【参考】数式用'!$N$452,0),MATCH(VLOOKUP(X272,【参考】数式用!$R$2:$S$46,2,FALSE),【参考】数式用!$O$2:$Q$2,0)),10)))</f>
        <v/>
      </c>
      <c r="AE272" s="564"/>
    </row>
    <row r="273" spans="1:31" ht="50" customHeight="1">
      <c r="A273" s="234">
        <f t="shared" si="11"/>
        <v>234</v>
      </c>
      <c r="B273" s="843"/>
      <c r="C273" s="844"/>
      <c r="D273" s="844"/>
      <c r="E273" s="844"/>
      <c r="F273" s="844"/>
      <c r="G273" s="844"/>
      <c r="H273" s="844"/>
      <c r="I273" s="844"/>
      <c r="J273" s="844"/>
      <c r="K273" s="844"/>
      <c r="L273" s="845"/>
      <c r="M273" s="846"/>
      <c r="N273" s="846"/>
      <c r="O273" s="846"/>
      <c r="P273" s="847"/>
      <c r="Q273" s="848"/>
      <c r="R273" s="848"/>
      <c r="S273" s="848"/>
      <c r="T273" s="848"/>
      <c r="U273" s="848"/>
      <c r="V273" s="127"/>
      <c r="W273" s="127"/>
      <c r="X273" s="849"/>
      <c r="Y273" s="850"/>
      <c r="Z273" s="543" t="str">
        <f>IFERROR(VLOOKUP(X273, 【参考】数式用!$A$2:$B$46, 2, FALSE), "")</f>
        <v/>
      </c>
      <c r="AA273" s="568"/>
      <c r="AB273" s="569"/>
      <c r="AC273" s="570">
        <f t="shared" si="12"/>
        <v>0</v>
      </c>
      <c r="AD273" s="652" t="str">
        <f>IF(B273="", "", IF(COUNTIF(X273,"*独自*"),"数式を削除して手入力",IFERROR(INDEX(【参考】数式用!$O$3:'【参考】数式用'!$Q$452,MATCH(Q273&amp;V273,【参考】数式用!$N$3:'【参考】数式用'!$N$452,0),MATCH(VLOOKUP(X273,【参考】数式用!$R$2:$S$46,2,FALSE),【参考】数式用!$O$2:$Q$2,0)),10)))</f>
        <v/>
      </c>
      <c r="AE273" s="564"/>
    </row>
    <row r="274" spans="1:31" ht="50" customHeight="1">
      <c r="A274" s="234">
        <f t="shared" si="11"/>
        <v>235</v>
      </c>
      <c r="B274" s="843"/>
      <c r="C274" s="844"/>
      <c r="D274" s="844"/>
      <c r="E274" s="844"/>
      <c r="F274" s="844"/>
      <c r="G274" s="844"/>
      <c r="H274" s="844"/>
      <c r="I274" s="844"/>
      <c r="J274" s="844"/>
      <c r="K274" s="844"/>
      <c r="L274" s="845"/>
      <c r="M274" s="846"/>
      <c r="N274" s="846"/>
      <c r="O274" s="846"/>
      <c r="P274" s="847"/>
      <c r="Q274" s="848"/>
      <c r="R274" s="848"/>
      <c r="S274" s="848"/>
      <c r="T274" s="848"/>
      <c r="U274" s="848"/>
      <c r="V274" s="127"/>
      <c r="W274" s="127"/>
      <c r="X274" s="849"/>
      <c r="Y274" s="850"/>
      <c r="Z274" s="543" t="str">
        <f>IFERROR(VLOOKUP(X274, 【参考】数式用!$A$2:$B$46, 2, FALSE), "")</f>
        <v/>
      </c>
      <c r="AA274" s="568"/>
      <c r="AB274" s="569"/>
      <c r="AC274" s="570">
        <f t="shared" si="12"/>
        <v>0</v>
      </c>
      <c r="AD274" s="652" t="str">
        <f>IF(B274="", "", IF(COUNTIF(X274,"*独自*"),"数式を削除して手入力",IFERROR(INDEX(【参考】数式用!$O$3:'【参考】数式用'!$Q$452,MATCH(Q274&amp;V274,【参考】数式用!$N$3:'【参考】数式用'!$N$452,0),MATCH(VLOOKUP(X274,【参考】数式用!$R$2:$S$46,2,FALSE),【参考】数式用!$O$2:$Q$2,0)),10)))</f>
        <v/>
      </c>
      <c r="AE274" s="564"/>
    </row>
    <row r="275" spans="1:31" ht="50" customHeight="1">
      <c r="A275" s="234">
        <f t="shared" si="11"/>
        <v>236</v>
      </c>
      <c r="B275" s="843"/>
      <c r="C275" s="844"/>
      <c r="D275" s="844"/>
      <c r="E275" s="844"/>
      <c r="F275" s="844"/>
      <c r="G275" s="844"/>
      <c r="H275" s="844"/>
      <c r="I275" s="844"/>
      <c r="J275" s="844"/>
      <c r="K275" s="844"/>
      <c r="L275" s="845"/>
      <c r="M275" s="846"/>
      <c r="N275" s="846"/>
      <c r="O275" s="846"/>
      <c r="P275" s="847"/>
      <c r="Q275" s="848"/>
      <c r="R275" s="848"/>
      <c r="S275" s="848"/>
      <c r="T275" s="848"/>
      <c r="U275" s="848"/>
      <c r="V275" s="127"/>
      <c r="W275" s="127"/>
      <c r="X275" s="849"/>
      <c r="Y275" s="850"/>
      <c r="Z275" s="543" t="str">
        <f>IFERROR(VLOOKUP(X275, 【参考】数式用!$A$2:$B$46, 2, FALSE), "")</f>
        <v/>
      </c>
      <c r="AA275" s="568"/>
      <c r="AB275" s="569"/>
      <c r="AC275" s="570">
        <f t="shared" si="12"/>
        <v>0</v>
      </c>
      <c r="AD275" s="652" t="str">
        <f>IF(B275="", "", IF(COUNTIF(X275,"*独自*"),"数式を削除して手入力",IFERROR(INDEX(【参考】数式用!$O$3:'【参考】数式用'!$Q$452,MATCH(Q275&amp;V275,【参考】数式用!$N$3:'【参考】数式用'!$N$452,0),MATCH(VLOOKUP(X275,【参考】数式用!$R$2:$S$46,2,FALSE),【参考】数式用!$O$2:$Q$2,0)),10)))</f>
        <v/>
      </c>
      <c r="AE275" s="564"/>
    </row>
    <row r="276" spans="1:31" ht="50" customHeight="1">
      <c r="A276" s="234">
        <f t="shared" si="11"/>
        <v>237</v>
      </c>
      <c r="B276" s="843"/>
      <c r="C276" s="844"/>
      <c r="D276" s="844"/>
      <c r="E276" s="844"/>
      <c r="F276" s="844"/>
      <c r="G276" s="844"/>
      <c r="H276" s="844"/>
      <c r="I276" s="844"/>
      <c r="J276" s="844"/>
      <c r="K276" s="844"/>
      <c r="L276" s="845"/>
      <c r="M276" s="846"/>
      <c r="N276" s="846"/>
      <c r="O276" s="846"/>
      <c r="P276" s="847"/>
      <c r="Q276" s="848"/>
      <c r="R276" s="848"/>
      <c r="S276" s="848"/>
      <c r="T276" s="848"/>
      <c r="U276" s="848"/>
      <c r="V276" s="127"/>
      <c r="W276" s="127"/>
      <c r="X276" s="849"/>
      <c r="Y276" s="850"/>
      <c r="Z276" s="543" t="str">
        <f>IFERROR(VLOOKUP(X276, 【参考】数式用!$A$2:$B$46, 2, FALSE), "")</f>
        <v/>
      </c>
      <c r="AA276" s="568"/>
      <c r="AB276" s="569"/>
      <c r="AC276" s="570">
        <f t="shared" si="12"/>
        <v>0</v>
      </c>
      <c r="AD276" s="652" t="str">
        <f>IF(B276="", "", IF(COUNTIF(X276,"*独自*"),"数式を削除して手入力",IFERROR(INDEX(【参考】数式用!$O$3:'【参考】数式用'!$Q$452,MATCH(Q276&amp;V276,【参考】数式用!$N$3:'【参考】数式用'!$N$452,0),MATCH(VLOOKUP(X276,【参考】数式用!$R$2:$S$46,2,FALSE),【参考】数式用!$O$2:$Q$2,0)),10)))</f>
        <v/>
      </c>
      <c r="AE276" s="564"/>
    </row>
    <row r="277" spans="1:31" ht="50" customHeight="1">
      <c r="A277" s="234">
        <f t="shared" si="11"/>
        <v>238</v>
      </c>
      <c r="B277" s="843"/>
      <c r="C277" s="844"/>
      <c r="D277" s="844"/>
      <c r="E277" s="844"/>
      <c r="F277" s="844"/>
      <c r="G277" s="844"/>
      <c r="H277" s="844"/>
      <c r="I277" s="844"/>
      <c r="J277" s="844"/>
      <c r="K277" s="844"/>
      <c r="L277" s="845"/>
      <c r="M277" s="846"/>
      <c r="N277" s="846"/>
      <c r="O277" s="846"/>
      <c r="P277" s="847"/>
      <c r="Q277" s="848"/>
      <c r="R277" s="848"/>
      <c r="S277" s="848"/>
      <c r="T277" s="848"/>
      <c r="U277" s="848"/>
      <c r="V277" s="127"/>
      <c r="W277" s="127"/>
      <c r="X277" s="849"/>
      <c r="Y277" s="850"/>
      <c r="Z277" s="543" t="str">
        <f>IFERROR(VLOOKUP(X277, 【参考】数式用!$A$2:$B$46, 2, FALSE), "")</f>
        <v/>
      </c>
      <c r="AA277" s="568"/>
      <c r="AB277" s="569"/>
      <c r="AC277" s="570">
        <f t="shared" si="12"/>
        <v>0</v>
      </c>
      <c r="AD277" s="652" t="str">
        <f>IF(B277="", "", IF(COUNTIF(X277,"*独自*"),"数式を削除して手入力",IFERROR(INDEX(【参考】数式用!$O$3:'【参考】数式用'!$Q$452,MATCH(Q277&amp;V277,【参考】数式用!$N$3:'【参考】数式用'!$N$452,0),MATCH(VLOOKUP(X277,【参考】数式用!$R$2:$S$46,2,FALSE),【参考】数式用!$O$2:$Q$2,0)),10)))</f>
        <v/>
      </c>
      <c r="AE277" s="564"/>
    </row>
    <row r="278" spans="1:31" ht="50" customHeight="1">
      <c r="A278" s="234">
        <f t="shared" si="11"/>
        <v>239</v>
      </c>
      <c r="B278" s="843"/>
      <c r="C278" s="844"/>
      <c r="D278" s="844"/>
      <c r="E278" s="844"/>
      <c r="F278" s="844"/>
      <c r="G278" s="844"/>
      <c r="H278" s="844"/>
      <c r="I278" s="844"/>
      <c r="J278" s="844"/>
      <c r="K278" s="844"/>
      <c r="L278" s="845"/>
      <c r="M278" s="846"/>
      <c r="N278" s="846"/>
      <c r="O278" s="846"/>
      <c r="P278" s="847"/>
      <c r="Q278" s="848"/>
      <c r="R278" s="848"/>
      <c r="S278" s="848"/>
      <c r="T278" s="848"/>
      <c r="U278" s="848"/>
      <c r="V278" s="127"/>
      <c r="W278" s="127"/>
      <c r="X278" s="849"/>
      <c r="Y278" s="850"/>
      <c r="Z278" s="543" t="str">
        <f>IFERROR(VLOOKUP(X278, 【参考】数式用!$A$2:$B$46, 2, FALSE), "")</f>
        <v/>
      </c>
      <c r="AA278" s="568"/>
      <c r="AB278" s="569"/>
      <c r="AC278" s="570">
        <f t="shared" si="12"/>
        <v>0</v>
      </c>
      <c r="AD278" s="652" t="str">
        <f>IF(B278="", "", IF(COUNTIF(X278,"*独自*"),"数式を削除して手入力",IFERROR(INDEX(【参考】数式用!$O$3:'【参考】数式用'!$Q$452,MATCH(Q278&amp;V278,【参考】数式用!$N$3:'【参考】数式用'!$N$452,0),MATCH(VLOOKUP(X278,【参考】数式用!$R$2:$S$46,2,FALSE),【参考】数式用!$O$2:$Q$2,0)),10)))</f>
        <v/>
      </c>
      <c r="AE278" s="564"/>
    </row>
    <row r="279" spans="1:31" ht="50" customHeight="1">
      <c r="A279" s="234">
        <f t="shared" si="11"/>
        <v>240</v>
      </c>
      <c r="B279" s="843"/>
      <c r="C279" s="844"/>
      <c r="D279" s="844"/>
      <c r="E279" s="844"/>
      <c r="F279" s="844"/>
      <c r="G279" s="844"/>
      <c r="H279" s="844"/>
      <c r="I279" s="844"/>
      <c r="J279" s="844"/>
      <c r="K279" s="844"/>
      <c r="L279" s="845"/>
      <c r="M279" s="846"/>
      <c r="N279" s="846"/>
      <c r="O279" s="846"/>
      <c r="P279" s="847"/>
      <c r="Q279" s="848"/>
      <c r="R279" s="848"/>
      <c r="S279" s="848"/>
      <c r="T279" s="848"/>
      <c r="U279" s="848"/>
      <c r="V279" s="127"/>
      <c r="W279" s="127"/>
      <c r="X279" s="849"/>
      <c r="Y279" s="850"/>
      <c r="Z279" s="543" t="str">
        <f>IFERROR(VLOOKUP(X279, 【参考】数式用!$A$2:$B$46, 2, FALSE), "")</f>
        <v/>
      </c>
      <c r="AA279" s="568"/>
      <c r="AB279" s="569"/>
      <c r="AC279" s="570">
        <f t="shared" si="12"/>
        <v>0</v>
      </c>
      <c r="AD279" s="652" t="str">
        <f>IF(B279="", "", IF(COUNTIF(X279,"*独自*"),"数式を削除して手入力",IFERROR(INDEX(【参考】数式用!$O$3:'【参考】数式用'!$Q$452,MATCH(Q279&amp;V279,【参考】数式用!$N$3:'【参考】数式用'!$N$452,0),MATCH(VLOOKUP(X279,【参考】数式用!$R$2:$S$46,2,FALSE),【参考】数式用!$O$2:$Q$2,0)),10)))</f>
        <v/>
      </c>
      <c r="AE279" s="564"/>
    </row>
    <row r="280" spans="1:31" ht="50" customHeight="1">
      <c r="A280" s="234">
        <f t="shared" si="11"/>
        <v>241</v>
      </c>
      <c r="B280" s="843"/>
      <c r="C280" s="844"/>
      <c r="D280" s="844"/>
      <c r="E280" s="844"/>
      <c r="F280" s="844"/>
      <c r="G280" s="844"/>
      <c r="H280" s="844"/>
      <c r="I280" s="844"/>
      <c r="J280" s="844"/>
      <c r="K280" s="844"/>
      <c r="L280" s="845"/>
      <c r="M280" s="846"/>
      <c r="N280" s="846"/>
      <c r="O280" s="846"/>
      <c r="P280" s="847"/>
      <c r="Q280" s="848"/>
      <c r="R280" s="848"/>
      <c r="S280" s="848"/>
      <c r="T280" s="848"/>
      <c r="U280" s="848"/>
      <c r="V280" s="127"/>
      <c r="W280" s="127"/>
      <c r="X280" s="849"/>
      <c r="Y280" s="850"/>
      <c r="Z280" s="543" t="str">
        <f>IFERROR(VLOOKUP(X280, 【参考】数式用!$A$2:$B$46, 2, FALSE), "")</f>
        <v/>
      </c>
      <c r="AA280" s="568"/>
      <c r="AB280" s="569"/>
      <c r="AC280" s="570">
        <f t="shared" si="12"/>
        <v>0</v>
      </c>
      <c r="AD280" s="652" t="str">
        <f>IF(B280="", "", IF(COUNTIF(X280,"*独自*"),"数式を削除して手入力",IFERROR(INDEX(【参考】数式用!$O$3:'【参考】数式用'!$Q$452,MATCH(Q280&amp;V280,【参考】数式用!$N$3:'【参考】数式用'!$N$452,0),MATCH(VLOOKUP(X280,【参考】数式用!$R$2:$S$46,2,FALSE),【参考】数式用!$O$2:$Q$2,0)),10)))</f>
        <v/>
      </c>
      <c r="AE280" s="564"/>
    </row>
    <row r="281" spans="1:31" ht="50" customHeight="1">
      <c r="A281" s="234">
        <f t="shared" si="11"/>
        <v>242</v>
      </c>
      <c r="B281" s="843"/>
      <c r="C281" s="844"/>
      <c r="D281" s="844"/>
      <c r="E281" s="844"/>
      <c r="F281" s="844"/>
      <c r="G281" s="844"/>
      <c r="H281" s="844"/>
      <c r="I281" s="844"/>
      <c r="J281" s="844"/>
      <c r="K281" s="844"/>
      <c r="L281" s="845"/>
      <c r="M281" s="846"/>
      <c r="N281" s="846"/>
      <c r="O281" s="846"/>
      <c r="P281" s="847"/>
      <c r="Q281" s="848"/>
      <c r="R281" s="848"/>
      <c r="S281" s="848"/>
      <c r="T281" s="848"/>
      <c r="U281" s="848"/>
      <c r="V281" s="127"/>
      <c r="W281" s="127"/>
      <c r="X281" s="849"/>
      <c r="Y281" s="850"/>
      <c r="Z281" s="543" t="str">
        <f>IFERROR(VLOOKUP(X281, 【参考】数式用!$A$2:$B$46, 2, FALSE), "")</f>
        <v/>
      </c>
      <c r="AA281" s="568"/>
      <c r="AB281" s="569"/>
      <c r="AC281" s="570">
        <f t="shared" si="12"/>
        <v>0</v>
      </c>
      <c r="AD281" s="652" t="str">
        <f>IF(B281="", "", IF(COUNTIF(X281,"*独自*"),"数式を削除して手入力",IFERROR(INDEX(【参考】数式用!$O$3:'【参考】数式用'!$Q$452,MATCH(Q281&amp;V281,【参考】数式用!$N$3:'【参考】数式用'!$N$452,0),MATCH(VLOOKUP(X281,【参考】数式用!$R$2:$S$46,2,FALSE),【参考】数式用!$O$2:$Q$2,0)),10)))</f>
        <v/>
      </c>
      <c r="AE281" s="564"/>
    </row>
    <row r="282" spans="1:31" ht="50" customHeight="1">
      <c r="A282" s="234">
        <f t="shared" si="11"/>
        <v>243</v>
      </c>
      <c r="B282" s="843"/>
      <c r="C282" s="844"/>
      <c r="D282" s="844"/>
      <c r="E282" s="844"/>
      <c r="F282" s="844"/>
      <c r="G282" s="844"/>
      <c r="H282" s="844"/>
      <c r="I282" s="844"/>
      <c r="J282" s="844"/>
      <c r="K282" s="844"/>
      <c r="L282" s="845"/>
      <c r="M282" s="846"/>
      <c r="N282" s="846"/>
      <c r="O282" s="846"/>
      <c r="P282" s="847"/>
      <c r="Q282" s="848"/>
      <c r="R282" s="848"/>
      <c r="S282" s="848"/>
      <c r="T282" s="848"/>
      <c r="U282" s="848"/>
      <c r="V282" s="127"/>
      <c r="W282" s="127"/>
      <c r="X282" s="849"/>
      <c r="Y282" s="850"/>
      <c r="Z282" s="543" t="str">
        <f>IFERROR(VLOOKUP(X282, 【参考】数式用!$A$2:$B$46, 2, FALSE), "")</f>
        <v/>
      </c>
      <c r="AA282" s="568"/>
      <c r="AB282" s="569"/>
      <c r="AC282" s="570">
        <f t="shared" si="12"/>
        <v>0</v>
      </c>
      <c r="AD282" s="652" t="str">
        <f>IF(B282="", "", IF(COUNTIF(X282,"*独自*"),"数式を削除して手入力",IFERROR(INDEX(【参考】数式用!$O$3:'【参考】数式用'!$Q$452,MATCH(Q282&amp;V282,【参考】数式用!$N$3:'【参考】数式用'!$N$452,0),MATCH(VLOOKUP(X282,【参考】数式用!$R$2:$S$46,2,FALSE),【参考】数式用!$O$2:$Q$2,0)),10)))</f>
        <v/>
      </c>
      <c r="AE282" s="564"/>
    </row>
    <row r="283" spans="1:31" ht="50" customHeight="1">
      <c r="A283" s="234">
        <f t="shared" si="11"/>
        <v>244</v>
      </c>
      <c r="B283" s="843"/>
      <c r="C283" s="844"/>
      <c r="D283" s="844"/>
      <c r="E283" s="844"/>
      <c r="F283" s="844"/>
      <c r="G283" s="844"/>
      <c r="H283" s="844"/>
      <c r="I283" s="844"/>
      <c r="J283" s="844"/>
      <c r="K283" s="844"/>
      <c r="L283" s="845"/>
      <c r="M283" s="846"/>
      <c r="N283" s="846"/>
      <c r="O283" s="846"/>
      <c r="P283" s="847"/>
      <c r="Q283" s="848"/>
      <c r="R283" s="848"/>
      <c r="S283" s="848"/>
      <c r="T283" s="848"/>
      <c r="U283" s="848"/>
      <c r="V283" s="127"/>
      <c r="W283" s="127"/>
      <c r="X283" s="849"/>
      <c r="Y283" s="850"/>
      <c r="Z283" s="543" t="str">
        <f>IFERROR(VLOOKUP(X283, 【参考】数式用!$A$2:$B$46, 2, FALSE), "")</f>
        <v/>
      </c>
      <c r="AA283" s="568"/>
      <c r="AB283" s="569"/>
      <c r="AC283" s="570">
        <f t="shared" si="12"/>
        <v>0</v>
      </c>
      <c r="AD283" s="652" t="str">
        <f>IF(B283="", "", IF(COUNTIF(X283,"*独自*"),"数式を削除して手入力",IFERROR(INDEX(【参考】数式用!$O$3:'【参考】数式用'!$Q$452,MATCH(Q283&amp;V283,【参考】数式用!$N$3:'【参考】数式用'!$N$452,0),MATCH(VLOOKUP(X283,【参考】数式用!$R$2:$S$46,2,FALSE),【参考】数式用!$O$2:$Q$2,0)),10)))</f>
        <v/>
      </c>
      <c r="AE283" s="564"/>
    </row>
    <row r="284" spans="1:31" ht="50" customHeight="1">
      <c r="A284" s="234">
        <f t="shared" si="11"/>
        <v>245</v>
      </c>
      <c r="B284" s="843"/>
      <c r="C284" s="844"/>
      <c r="D284" s="844"/>
      <c r="E284" s="844"/>
      <c r="F284" s="844"/>
      <c r="G284" s="844"/>
      <c r="H284" s="844"/>
      <c r="I284" s="844"/>
      <c r="J284" s="844"/>
      <c r="K284" s="844"/>
      <c r="L284" s="845"/>
      <c r="M284" s="846"/>
      <c r="N284" s="846"/>
      <c r="O284" s="846"/>
      <c r="P284" s="847"/>
      <c r="Q284" s="848"/>
      <c r="R284" s="848"/>
      <c r="S284" s="848"/>
      <c r="T284" s="848"/>
      <c r="U284" s="848"/>
      <c r="V284" s="127"/>
      <c r="W284" s="127"/>
      <c r="X284" s="849"/>
      <c r="Y284" s="850"/>
      <c r="Z284" s="543" t="str">
        <f>IFERROR(VLOOKUP(X284, 【参考】数式用!$A$2:$B$46, 2, FALSE), "")</f>
        <v/>
      </c>
      <c r="AA284" s="568"/>
      <c r="AB284" s="569"/>
      <c r="AC284" s="570">
        <f t="shared" si="12"/>
        <v>0</v>
      </c>
      <c r="AD284" s="652" t="str">
        <f>IF(B284="", "", IF(COUNTIF(X284,"*独自*"),"数式を削除して手入力",IFERROR(INDEX(【参考】数式用!$O$3:'【参考】数式用'!$Q$452,MATCH(Q284&amp;V284,【参考】数式用!$N$3:'【参考】数式用'!$N$452,0),MATCH(VLOOKUP(X284,【参考】数式用!$R$2:$S$46,2,FALSE),【参考】数式用!$O$2:$Q$2,0)),10)))</f>
        <v/>
      </c>
      <c r="AE284" s="564"/>
    </row>
    <row r="285" spans="1:31" ht="50" customHeight="1">
      <c r="A285" s="234">
        <f t="shared" si="11"/>
        <v>246</v>
      </c>
      <c r="B285" s="843"/>
      <c r="C285" s="844"/>
      <c r="D285" s="844"/>
      <c r="E285" s="844"/>
      <c r="F285" s="844"/>
      <c r="G285" s="844"/>
      <c r="H285" s="844"/>
      <c r="I285" s="844"/>
      <c r="J285" s="844"/>
      <c r="K285" s="844"/>
      <c r="L285" s="845"/>
      <c r="M285" s="846"/>
      <c r="N285" s="846"/>
      <c r="O285" s="846"/>
      <c r="P285" s="847"/>
      <c r="Q285" s="848"/>
      <c r="R285" s="848"/>
      <c r="S285" s="848"/>
      <c r="T285" s="848"/>
      <c r="U285" s="848"/>
      <c r="V285" s="127"/>
      <c r="W285" s="127"/>
      <c r="X285" s="849"/>
      <c r="Y285" s="850"/>
      <c r="Z285" s="543" t="str">
        <f>IFERROR(VLOOKUP(X285, 【参考】数式用!$A$2:$B$46, 2, FALSE), "")</f>
        <v/>
      </c>
      <c r="AA285" s="568"/>
      <c r="AB285" s="569"/>
      <c r="AC285" s="570">
        <f t="shared" si="12"/>
        <v>0</v>
      </c>
      <c r="AD285" s="652" t="str">
        <f>IF(B285="", "", IF(COUNTIF(X285,"*独自*"),"数式を削除して手入力",IFERROR(INDEX(【参考】数式用!$O$3:'【参考】数式用'!$Q$452,MATCH(Q285&amp;V285,【参考】数式用!$N$3:'【参考】数式用'!$N$452,0),MATCH(VLOOKUP(X285,【参考】数式用!$R$2:$S$46,2,FALSE),【参考】数式用!$O$2:$Q$2,0)),10)))</f>
        <v/>
      </c>
      <c r="AE285" s="564"/>
    </row>
    <row r="286" spans="1:31" ht="50" customHeight="1">
      <c r="A286" s="234">
        <f t="shared" si="11"/>
        <v>247</v>
      </c>
      <c r="B286" s="843"/>
      <c r="C286" s="844"/>
      <c r="D286" s="844"/>
      <c r="E286" s="844"/>
      <c r="F286" s="844"/>
      <c r="G286" s="844"/>
      <c r="H286" s="844"/>
      <c r="I286" s="844"/>
      <c r="J286" s="844"/>
      <c r="K286" s="844"/>
      <c r="L286" s="845"/>
      <c r="M286" s="846"/>
      <c r="N286" s="846"/>
      <c r="O286" s="846"/>
      <c r="P286" s="847"/>
      <c r="Q286" s="848"/>
      <c r="R286" s="848"/>
      <c r="S286" s="848"/>
      <c r="T286" s="848"/>
      <c r="U286" s="848"/>
      <c r="V286" s="127"/>
      <c r="W286" s="127"/>
      <c r="X286" s="849"/>
      <c r="Y286" s="850"/>
      <c r="Z286" s="543" t="str">
        <f>IFERROR(VLOOKUP(X286, 【参考】数式用!$A$2:$B$46, 2, FALSE), "")</f>
        <v/>
      </c>
      <c r="AA286" s="568"/>
      <c r="AB286" s="569"/>
      <c r="AC286" s="570">
        <f t="shared" si="12"/>
        <v>0</v>
      </c>
      <c r="AD286" s="652" t="str">
        <f>IF(B286="", "", IF(COUNTIF(X286,"*独自*"),"数式を削除して手入力",IFERROR(INDEX(【参考】数式用!$O$3:'【参考】数式用'!$Q$452,MATCH(Q286&amp;V286,【参考】数式用!$N$3:'【参考】数式用'!$N$452,0),MATCH(VLOOKUP(X286,【参考】数式用!$R$2:$S$46,2,FALSE),【参考】数式用!$O$2:$Q$2,0)),10)))</f>
        <v/>
      </c>
      <c r="AE286" s="564"/>
    </row>
    <row r="287" spans="1:31" ht="50" customHeight="1">
      <c r="A287" s="234">
        <f t="shared" si="11"/>
        <v>248</v>
      </c>
      <c r="B287" s="843"/>
      <c r="C287" s="844"/>
      <c r="D287" s="844"/>
      <c r="E287" s="844"/>
      <c r="F287" s="844"/>
      <c r="G287" s="844"/>
      <c r="H287" s="844"/>
      <c r="I287" s="844"/>
      <c r="J287" s="844"/>
      <c r="K287" s="844"/>
      <c r="L287" s="845"/>
      <c r="M287" s="846"/>
      <c r="N287" s="846"/>
      <c r="O287" s="846"/>
      <c r="P287" s="847"/>
      <c r="Q287" s="848"/>
      <c r="R287" s="848"/>
      <c r="S287" s="848"/>
      <c r="T287" s="848"/>
      <c r="U287" s="848"/>
      <c r="V287" s="127"/>
      <c r="W287" s="127"/>
      <c r="X287" s="849"/>
      <c r="Y287" s="850"/>
      <c r="Z287" s="543" t="str">
        <f>IFERROR(VLOOKUP(X287, 【参考】数式用!$A$2:$B$46, 2, FALSE), "")</f>
        <v/>
      </c>
      <c r="AA287" s="568"/>
      <c r="AB287" s="569"/>
      <c r="AC287" s="570">
        <f t="shared" si="12"/>
        <v>0</v>
      </c>
      <c r="AD287" s="652" t="str">
        <f>IF(B287="", "", IF(COUNTIF(X287,"*独自*"),"数式を削除して手入力",IFERROR(INDEX(【参考】数式用!$O$3:'【参考】数式用'!$Q$452,MATCH(Q287&amp;V287,【参考】数式用!$N$3:'【参考】数式用'!$N$452,0),MATCH(VLOOKUP(X287,【参考】数式用!$R$2:$S$46,2,FALSE),【参考】数式用!$O$2:$Q$2,0)),10)))</f>
        <v/>
      </c>
      <c r="AE287" s="564"/>
    </row>
    <row r="288" spans="1:31" ht="50" customHeight="1">
      <c r="A288" s="234">
        <f t="shared" si="11"/>
        <v>249</v>
      </c>
      <c r="B288" s="843"/>
      <c r="C288" s="844"/>
      <c r="D288" s="844"/>
      <c r="E288" s="844"/>
      <c r="F288" s="844"/>
      <c r="G288" s="844"/>
      <c r="H288" s="844"/>
      <c r="I288" s="844"/>
      <c r="J288" s="844"/>
      <c r="K288" s="844"/>
      <c r="L288" s="845"/>
      <c r="M288" s="846"/>
      <c r="N288" s="846"/>
      <c r="O288" s="846"/>
      <c r="P288" s="847"/>
      <c r="Q288" s="848"/>
      <c r="R288" s="848"/>
      <c r="S288" s="848"/>
      <c r="T288" s="848"/>
      <c r="U288" s="848"/>
      <c r="V288" s="127"/>
      <c r="W288" s="127"/>
      <c r="X288" s="849"/>
      <c r="Y288" s="850"/>
      <c r="Z288" s="543" t="str">
        <f>IFERROR(VLOOKUP(X288, 【参考】数式用!$A$2:$B$46, 2, FALSE), "")</f>
        <v/>
      </c>
      <c r="AA288" s="568"/>
      <c r="AB288" s="569"/>
      <c r="AC288" s="570">
        <f t="shared" si="12"/>
        <v>0</v>
      </c>
      <c r="AD288" s="652" t="str">
        <f>IF(B288="", "", IF(COUNTIF(X288,"*独自*"),"数式を削除して手入力",IFERROR(INDEX(【参考】数式用!$O$3:'【参考】数式用'!$Q$452,MATCH(Q288&amp;V288,【参考】数式用!$N$3:'【参考】数式用'!$N$452,0),MATCH(VLOOKUP(X288,【参考】数式用!$R$2:$S$46,2,FALSE),【参考】数式用!$O$2:$Q$2,0)),10)))</f>
        <v/>
      </c>
      <c r="AE288" s="564"/>
    </row>
    <row r="289" spans="1:31" ht="50" customHeight="1">
      <c r="A289" s="234">
        <f t="shared" si="11"/>
        <v>250</v>
      </c>
      <c r="B289" s="843"/>
      <c r="C289" s="844"/>
      <c r="D289" s="844"/>
      <c r="E289" s="844"/>
      <c r="F289" s="844"/>
      <c r="G289" s="844"/>
      <c r="H289" s="844"/>
      <c r="I289" s="844"/>
      <c r="J289" s="844"/>
      <c r="K289" s="844"/>
      <c r="L289" s="845"/>
      <c r="M289" s="846"/>
      <c r="N289" s="846"/>
      <c r="O289" s="846"/>
      <c r="P289" s="847"/>
      <c r="Q289" s="848"/>
      <c r="R289" s="848"/>
      <c r="S289" s="848"/>
      <c r="T289" s="848"/>
      <c r="U289" s="848"/>
      <c r="V289" s="127"/>
      <c r="W289" s="127"/>
      <c r="X289" s="849"/>
      <c r="Y289" s="850"/>
      <c r="Z289" s="543" t="str">
        <f>IFERROR(VLOOKUP(X289, 【参考】数式用!$A$2:$B$46, 2, FALSE), "")</f>
        <v/>
      </c>
      <c r="AA289" s="568"/>
      <c r="AB289" s="569"/>
      <c r="AC289" s="570">
        <f t="shared" si="12"/>
        <v>0</v>
      </c>
      <c r="AD289" s="652" t="str">
        <f>IF(B289="", "", IF(COUNTIF(X289,"*独自*"),"数式を削除して手入力",IFERROR(INDEX(【参考】数式用!$O$3:'【参考】数式用'!$Q$452,MATCH(Q289&amp;V289,【参考】数式用!$N$3:'【参考】数式用'!$N$452,0),MATCH(VLOOKUP(X289,【参考】数式用!$R$2:$S$46,2,FALSE),【参考】数式用!$O$2:$Q$2,0)),10)))</f>
        <v/>
      </c>
      <c r="AE289" s="564"/>
    </row>
    <row r="290" spans="1:31" ht="50" customHeight="1">
      <c r="A290" s="234">
        <f t="shared" si="11"/>
        <v>251</v>
      </c>
      <c r="B290" s="843"/>
      <c r="C290" s="844"/>
      <c r="D290" s="844"/>
      <c r="E290" s="844"/>
      <c r="F290" s="844"/>
      <c r="G290" s="844"/>
      <c r="H290" s="844"/>
      <c r="I290" s="844"/>
      <c r="J290" s="844"/>
      <c r="K290" s="844"/>
      <c r="L290" s="845"/>
      <c r="M290" s="846"/>
      <c r="N290" s="846"/>
      <c r="O290" s="846"/>
      <c r="P290" s="847"/>
      <c r="Q290" s="848"/>
      <c r="R290" s="848"/>
      <c r="S290" s="848"/>
      <c r="T290" s="848"/>
      <c r="U290" s="848"/>
      <c r="V290" s="127"/>
      <c r="W290" s="127"/>
      <c r="X290" s="849"/>
      <c r="Y290" s="850"/>
      <c r="Z290" s="543" t="str">
        <f>IFERROR(VLOOKUP(X290, 【参考】数式用!$A$2:$B$46, 2, FALSE), "")</f>
        <v/>
      </c>
      <c r="AA290" s="568"/>
      <c r="AB290" s="569"/>
      <c r="AC290" s="570">
        <f t="shared" si="12"/>
        <v>0</v>
      </c>
      <c r="AD290" s="652" t="str">
        <f>IF(B290="", "", IF(COUNTIF(X290,"*独自*"),"数式を削除して手入力",IFERROR(INDEX(【参考】数式用!$O$3:'【参考】数式用'!$Q$452,MATCH(Q290&amp;V290,【参考】数式用!$N$3:'【参考】数式用'!$N$452,0),MATCH(VLOOKUP(X290,【参考】数式用!$R$2:$S$46,2,FALSE),【参考】数式用!$O$2:$Q$2,0)),10)))</f>
        <v/>
      </c>
      <c r="AE290" s="564"/>
    </row>
    <row r="291" spans="1:31" ht="50" customHeight="1">
      <c r="A291" s="234">
        <f t="shared" si="11"/>
        <v>252</v>
      </c>
      <c r="B291" s="843"/>
      <c r="C291" s="844"/>
      <c r="D291" s="844"/>
      <c r="E291" s="844"/>
      <c r="F291" s="844"/>
      <c r="G291" s="844"/>
      <c r="H291" s="844"/>
      <c r="I291" s="844"/>
      <c r="J291" s="844"/>
      <c r="K291" s="844"/>
      <c r="L291" s="845"/>
      <c r="M291" s="846"/>
      <c r="N291" s="846"/>
      <c r="O291" s="846"/>
      <c r="P291" s="847"/>
      <c r="Q291" s="848"/>
      <c r="R291" s="848"/>
      <c r="S291" s="848"/>
      <c r="T291" s="848"/>
      <c r="U291" s="848"/>
      <c r="V291" s="127"/>
      <c r="W291" s="127"/>
      <c r="X291" s="849"/>
      <c r="Y291" s="850"/>
      <c r="Z291" s="543" t="str">
        <f>IFERROR(VLOOKUP(X291, 【参考】数式用!$A$2:$B$46, 2, FALSE), "")</f>
        <v/>
      </c>
      <c r="AA291" s="568"/>
      <c r="AB291" s="569"/>
      <c r="AC291" s="570">
        <f t="shared" si="12"/>
        <v>0</v>
      </c>
      <c r="AD291" s="652" t="str">
        <f>IF(B291="", "", IF(COUNTIF(X291,"*独自*"),"数式を削除して手入力",IFERROR(INDEX(【参考】数式用!$O$3:'【参考】数式用'!$Q$452,MATCH(Q291&amp;V291,【参考】数式用!$N$3:'【参考】数式用'!$N$452,0),MATCH(VLOOKUP(X291,【参考】数式用!$R$2:$S$46,2,FALSE),【参考】数式用!$O$2:$Q$2,0)),10)))</f>
        <v/>
      </c>
      <c r="AE291" s="564"/>
    </row>
    <row r="292" spans="1:31" ht="50" customHeight="1">
      <c r="A292" s="234">
        <f t="shared" si="11"/>
        <v>253</v>
      </c>
      <c r="B292" s="843"/>
      <c r="C292" s="844"/>
      <c r="D292" s="844"/>
      <c r="E292" s="844"/>
      <c r="F292" s="844"/>
      <c r="G292" s="844"/>
      <c r="H292" s="844"/>
      <c r="I292" s="844"/>
      <c r="J292" s="844"/>
      <c r="K292" s="844"/>
      <c r="L292" s="845"/>
      <c r="M292" s="846"/>
      <c r="N292" s="846"/>
      <c r="O292" s="846"/>
      <c r="P292" s="847"/>
      <c r="Q292" s="848"/>
      <c r="R292" s="848"/>
      <c r="S292" s="848"/>
      <c r="T292" s="848"/>
      <c r="U292" s="848"/>
      <c r="V292" s="127"/>
      <c r="W292" s="127"/>
      <c r="X292" s="849"/>
      <c r="Y292" s="850"/>
      <c r="Z292" s="543" t="str">
        <f>IFERROR(VLOOKUP(X292, 【参考】数式用!$A$2:$B$46, 2, FALSE), "")</f>
        <v/>
      </c>
      <c r="AA292" s="568"/>
      <c r="AB292" s="569"/>
      <c r="AC292" s="570">
        <f t="shared" si="12"/>
        <v>0</v>
      </c>
      <c r="AD292" s="652" t="str">
        <f>IF(B292="", "", IF(COUNTIF(X292,"*独自*"),"数式を削除して手入力",IFERROR(INDEX(【参考】数式用!$O$3:'【参考】数式用'!$Q$452,MATCH(Q292&amp;V292,【参考】数式用!$N$3:'【参考】数式用'!$N$452,0),MATCH(VLOOKUP(X292,【参考】数式用!$R$2:$S$46,2,FALSE),【参考】数式用!$O$2:$Q$2,0)),10)))</f>
        <v/>
      </c>
      <c r="AE292" s="564"/>
    </row>
    <row r="293" spans="1:31" ht="50" customHeight="1">
      <c r="A293" s="234">
        <f t="shared" si="11"/>
        <v>254</v>
      </c>
      <c r="B293" s="843"/>
      <c r="C293" s="844"/>
      <c r="D293" s="844"/>
      <c r="E293" s="844"/>
      <c r="F293" s="844"/>
      <c r="G293" s="844"/>
      <c r="H293" s="844"/>
      <c r="I293" s="844"/>
      <c r="J293" s="844"/>
      <c r="K293" s="844"/>
      <c r="L293" s="845"/>
      <c r="M293" s="846"/>
      <c r="N293" s="846"/>
      <c r="O293" s="846"/>
      <c r="P293" s="847"/>
      <c r="Q293" s="848"/>
      <c r="R293" s="848"/>
      <c r="S293" s="848"/>
      <c r="T293" s="848"/>
      <c r="U293" s="848"/>
      <c r="V293" s="127"/>
      <c r="W293" s="127"/>
      <c r="X293" s="849"/>
      <c r="Y293" s="850"/>
      <c r="Z293" s="543" t="str">
        <f>IFERROR(VLOOKUP(X293, 【参考】数式用!$A$2:$B$46, 2, FALSE), "")</f>
        <v/>
      </c>
      <c r="AA293" s="568"/>
      <c r="AB293" s="569"/>
      <c r="AC293" s="570">
        <f t="shared" si="12"/>
        <v>0</v>
      </c>
      <c r="AD293" s="652" t="str">
        <f>IF(B293="", "", IF(COUNTIF(X293,"*独自*"),"数式を削除して手入力",IFERROR(INDEX(【参考】数式用!$O$3:'【参考】数式用'!$Q$452,MATCH(Q293&amp;V293,【参考】数式用!$N$3:'【参考】数式用'!$N$452,0),MATCH(VLOOKUP(X293,【参考】数式用!$R$2:$S$46,2,FALSE),【参考】数式用!$O$2:$Q$2,0)),10)))</f>
        <v/>
      </c>
      <c r="AE293" s="564"/>
    </row>
    <row r="294" spans="1:31" ht="50" customHeight="1">
      <c r="A294" s="234">
        <f t="shared" si="11"/>
        <v>255</v>
      </c>
      <c r="B294" s="843"/>
      <c r="C294" s="844"/>
      <c r="D294" s="844"/>
      <c r="E294" s="844"/>
      <c r="F294" s="844"/>
      <c r="G294" s="844"/>
      <c r="H294" s="844"/>
      <c r="I294" s="844"/>
      <c r="J294" s="844"/>
      <c r="K294" s="844"/>
      <c r="L294" s="845"/>
      <c r="M294" s="846"/>
      <c r="N294" s="846"/>
      <c r="O294" s="846"/>
      <c r="P294" s="847"/>
      <c r="Q294" s="848"/>
      <c r="R294" s="848"/>
      <c r="S294" s="848"/>
      <c r="T294" s="848"/>
      <c r="U294" s="848"/>
      <c r="V294" s="127"/>
      <c r="W294" s="127"/>
      <c r="X294" s="849"/>
      <c r="Y294" s="850"/>
      <c r="Z294" s="543" t="str">
        <f>IFERROR(VLOOKUP(X294, 【参考】数式用!$A$2:$B$46, 2, FALSE), "")</f>
        <v/>
      </c>
      <c r="AA294" s="568"/>
      <c r="AB294" s="569"/>
      <c r="AC294" s="570">
        <f t="shared" si="12"/>
        <v>0</v>
      </c>
      <c r="AD294" s="652" t="str">
        <f>IF(B294="", "", IF(COUNTIF(X294,"*独自*"),"数式を削除して手入力",IFERROR(INDEX(【参考】数式用!$O$3:'【参考】数式用'!$Q$452,MATCH(Q294&amp;V294,【参考】数式用!$N$3:'【参考】数式用'!$N$452,0),MATCH(VLOOKUP(X294,【参考】数式用!$R$2:$S$46,2,FALSE),【参考】数式用!$O$2:$Q$2,0)),10)))</f>
        <v/>
      </c>
      <c r="AE294" s="564"/>
    </row>
    <row r="295" spans="1:31" ht="50" customHeight="1">
      <c r="A295" s="234">
        <f t="shared" si="11"/>
        <v>256</v>
      </c>
      <c r="B295" s="843"/>
      <c r="C295" s="844"/>
      <c r="D295" s="844"/>
      <c r="E295" s="844"/>
      <c r="F295" s="844"/>
      <c r="G295" s="844"/>
      <c r="H295" s="844"/>
      <c r="I295" s="844"/>
      <c r="J295" s="844"/>
      <c r="K295" s="844"/>
      <c r="L295" s="845"/>
      <c r="M295" s="846"/>
      <c r="N295" s="846"/>
      <c r="O295" s="846"/>
      <c r="P295" s="847"/>
      <c r="Q295" s="848"/>
      <c r="R295" s="848"/>
      <c r="S295" s="848"/>
      <c r="T295" s="848"/>
      <c r="U295" s="848"/>
      <c r="V295" s="127"/>
      <c r="W295" s="127"/>
      <c r="X295" s="849"/>
      <c r="Y295" s="850"/>
      <c r="Z295" s="543" t="str">
        <f>IFERROR(VLOOKUP(X295, 【参考】数式用!$A$2:$B$46, 2, FALSE), "")</f>
        <v/>
      </c>
      <c r="AA295" s="568"/>
      <c r="AB295" s="569"/>
      <c r="AC295" s="570">
        <f t="shared" si="12"/>
        <v>0</v>
      </c>
      <c r="AD295" s="652" t="str">
        <f>IF(B295="", "", IF(COUNTIF(X295,"*独自*"),"数式を削除して手入力",IFERROR(INDEX(【参考】数式用!$O$3:'【参考】数式用'!$Q$452,MATCH(Q295&amp;V295,【参考】数式用!$N$3:'【参考】数式用'!$N$452,0),MATCH(VLOOKUP(X295,【参考】数式用!$R$2:$S$46,2,FALSE),【参考】数式用!$O$2:$Q$2,0)),10)))</f>
        <v/>
      </c>
      <c r="AE295" s="564"/>
    </row>
    <row r="296" spans="1:31" ht="50" customHeight="1">
      <c r="A296" s="234">
        <f t="shared" si="11"/>
        <v>257</v>
      </c>
      <c r="B296" s="843"/>
      <c r="C296" s="844"/>
      <c r="D296" s="844"/>
      <c r="E296" s="844"/>
      <c r="F296" s="844"/>
      <c r="G296" s="844"/>
      <c r="H296" s="844"/>
      <c r="I296" s="844"/>
      <c r="J296" s="844"/>
      <c r="K296" s="844"/>
      <c r="L296" s="845"/>
      <c r="M296" s="846"/>
      <c r="N296" s="846"/>
      <c r="O296" s="846"/>
      <c r="P296" s="847"/>
      <c r="Q296" s="848"/>
      <c r="R296" s="848"/>
      <c r="S296" s="848"/>
      <c r="T296" s="848"/>
      <c r="U296" s="848"/>
      <c r="V296" s="127"/>
      <c r="W296" s="127"/>
      <c r="X296" s="849"/>
      <c r="Y296" s="850"/>
      <c r="Z296" s="543" t="str">
        <f>IFERROR(VLOOKUP(X296, 【参考】数式用!$A$2:$B$46, 2, FALSE), "")</f>
        <v/>
      </c>
      <c r="AA296" s="568"/>
      <c r="AB296" s="569"/>
      <c r="AC296" s="570">
        <f t="shared" si="12"/>
        <v>0</v>
      </c>
      <c r="AD296" s="652" t="str">
        <f>IF(B296="", "", IF(COUNTIF(X296,"*独自*"),"数式を削除して手入力",IFERROR(INDEX(【参考】数式用!$O$3:'【参考】数式用'!$Q$452,MATCH(Q296&amp;V296,【参考】数式用!$N$3:'【参考】数式用'!$N$452,0),MATCH(VLOOKUP(X296,【参考】数式用!$R$2:$S$46,2,FALSE),【参考】数式用!$O$2:$Q$2,0)),10)))</f>
        <v/>
      </c>
      <c r="AE296" s="564"/>
    </row>
    <row r="297" spans="1:31" ht="50" customHeight="1">
      <c r="A297" s="234">
        <f t="shared" si="11"/>
        <v>258</v>
      </c>
      <c r="B297" s="843"/>
      <c r="C297" s="844"/>
      <c r="D297" s="844"/>
      <c r="E297" s="844"/>
      <c r="F297" s="844"/>
      <c r="G297" s="844"/>
      <c r="H297" s="844"/>
      <c r="I297" s="844"/>
      <c r="J297" s="844"/>
      <c r="K297" s="844"/>
      <c r="L297" s="845"/>
      <c r="M297" s="846"/>
      <c r="N297" s="846"/>
      <c r="O297" s="846"/>
      <c r="P297" s="847"/>
      <c r="Q297" s="848"/>
      <c r="R297" s="848"/>
      <c r="S297" s="848"/>
      <c r="T297" s="848"/>
      <c r="U297" s="848"/>
      <c r="V297" s="127"/>
      <c r="W297" s="127"/>
      <c r="X297" s="849"/>
      <c r="Y297" s="850"/>
      <c r="Z297" s="543" t="str">
        <f>IFERROR(VLOOKUP(X297, 【参考】数式用!$A$2:$B$46, 2, FALSE), "")</f>
        <v/>
      </c>
      <c r="AA297" s="568"/>
      <c r="AB297" s="569"/>
      <c r="AC297" s="570">
        <f t="shared" si="12"/>
        <v>0</v>
      </c>
      <c r="AD297" s="652" t="str">
        <f>IF(B297="", "", IF(COUNTIF(X297,"*独自*"),"数式を削除して手入力",IFERROR(INDEX(【参考】数式用!$O$3:'【参考】数式用'!$Q$452,MATCH(Q297&amp;V297,【参考】数式用!$N$3:'【参考】数式用'!$N$452,0),MATCH(VLOOKUP(X297,【参考】数式用!$R$2:$S$46,2,FALSE),【参考】数式用!$O$2:$Q$2,0)),10)))</f>
        <v/>
      </c>
      <c r="AE297" s="564"/>
    </row>
    <row r="298" spans="1:31" ht="50" customHeight="1">
      <c r="A298" s="234">
        <f t="shared" si="11"/>
        <v>259</v>
      </c>
      <c r="B298" s="843"/>
      <c r="C298" s="844"/>
      <c r="D298" s="844"/>
      <c r="E298" s="844"/>
      <c r="F298" s="844"/>
      <c r="G298" s="844"/>
      <c r="H298" s="844"/>
      <c r="I298" s="844"/>
      <c r="J298" s="844"/>
      <c r="K298" s="844"/>
      <c r="L298" s="845"/>
      <c r="M298" s="846"/>
      <c r="N298" s="846"/>
      <c r="O298" s="846"/>
      <c r="P298" s="847"/>
      <c r="Q298" s="848"/>
      <c r="R298" s="848"/>
      <c r="S298" s="848"/>
      <c r="T298" s="848"/>
      <c r="U298" s="848"/>
      <c r="V298" s="127"/>
      <c r="W298" s="127"/>
      <c r="X298" s="849"/>
      <c r="Y298" s="850"/>
      <c r="Z298" s="543" t="str">
        <f>IFERROR(VLOOKUP(X298, 【参考】数式用!$A$2:$B$46, 2, FALSE), "")</f>
        <v/>
      </c>
      <c r="AA298" s="568"/>
      <c r="AB298" s="569"/>
      <c r="AC298" s="570">
        <f t="shared" si="12"/>
        <v>0</v>
      </c>
      <c r="AD298" s="652" t="str">
        <f>IF(B298="", "", IF(COUNTIF(X298,"*独自*"),"数式を削除して手入力",IFERROR(INDEX(【参考】数式用!$O$3:'【参考】数式用'!$Q$452,MATCH(Q298&amp;V298,【参考】数式用!$N$3:'【参考】数式用'!$N$452,0),MATCH(VLOOKUP(X298,【参考】数式用!$R$2:$S$46,2,FALSE),【参考】数式用!$O$2:$Q$2,0)),10)))</f>
        <v/>
      </c>
      <c r="AE298" s="564"/>
    </row>
    <row r="299" spans="1:31" ht="50" customHeight="1">
      <c r="A299" s="234">
        <f t="shared" si="11"/>
        <v>260</v>
      </c>
      <c r="B299" s="843"/>
      <c r="C299" s="844"/>
      <c r="D299" s="844"/>
      <c r="E299" s="844"/>
      <c r="F299" s="844"/>
      <c r="G299" s="844"/>
      <c r="H299" s="844"/>
      <c r="I299" s="844"/>
      <c r="J299" s="844"/>
      <c r="K299" s="844"/>
      <c r="L299" s="845"/>
      <c r="M299" s="846"/>
      <c r="N299" s="846"/>
      <c r="O299" s="846"/>
      <c r="P299" s="847"/>
      <c r="Q299" s="848"/>
      <c r="R299" s="848"/>
      <c r="S299" s="848"/>
      <c r="T299" s="848"/>
      <c r="U299" s="848"/>
      <c r="V299" s="127"/>
      <c r="W299" s="127"/>
      <c r="X299" s="849"/>
      <c r="Y299" s="850"/>
      <c r="Z299" s="543" t="str">
        <f>IFERROR(VLOOKUP(X299, 【参考】数式用!$A$2:$B$46, 2, FALSE), "")</f>
        <v/>
      </c>
      <c r="AA299" s="568"/>
      <c r="AB299" s="569"/>
      <c r="AC299" s="570">
        <f t="shared" si="12"/>
        <v>0</v>
      </c>
      <c r="AD299" s="652" t="str">
        <f>IF(B299="", "", IF(COUNTIF(X299,"*独自*"),"数式を削除して手入力",IFERROR(INDEX(【参考】数式用!$O$3:'【参考】数式用'!$Q$452,MATCH(Q299&amp;V299,【参考】数式用!$N$3:'【参考】数式用'!$N$452,0),MATCH(VLOOKUP(X299,【参考】数式用!$R$2:$S$46,2,FALSE),【参考】数式用!$O$2:$Q$2,0)),10)))</f>
        <v/>
      </c>
      <c r="AE299" s="564"/>
    </row>
    <row r="300" spans="1:31" ht="50" customHeight="1">
      <c r="A300" s="234">
        <f t="shared" si="11"/>
        <v>261</v>
      </c>
      <c r="B300" s="843"/>
      <c r="C300" s="844"/>
      <c r="D300" s="844"/>
      <c r="E300" s="844"/>
      <c r="F300" s="844"/>
      <c r="G300" s="844"/>
      <c r="H300" s="844"/>
      <c r="I300" s="844"/>
      <c r="J300" s="844"/>
      <c r="K300" s="844"/>
      <c r="L300" s="845"/>
      <c r="M300" s="846"/>
      <c r="N300" s="846"/>
      <c r="O300" s="846"/>
      <c r="P300" s="847"/>
      <c r="Q300" s="848"/>
      <c r="R300" s="848"/>
      <c r="S300" s="848"/>
      <c r="T300" s="848"/>
      <c r="U300" s="848"/>
      <c r="V300" s="127"/>
      <c r="W300" s="127"/>
      <c r="X300" s="849"/>
      <c r="Y300" s="850"/>
      <c r="Z300" s="543" t="str">
        <f>IFERROR(VLOOKUP(X300, 【参考】数式用!$A$2:$B$46, 2, FALSE), "")</f>
        <v/>
      </c>
      <c r="AA300" s="568"/>
      <c r="AB300" s="569"/>
      <c r="AC300" s="570">
        <f t="shared" si="12"/>
        <v>0</v>
      </c>
      <c r="AD300" s="652" t="str">
        <f>IF(B300="", "", IF(COUNTIF(X300,"*独自*"),"数式を削除して手入力",IFERROR(INDEX(【参考】数式用!$O$3:'【参考】数式用'!$Q$452,MATCH(Q300&amp;V300,【参考】数式用!$N$3:'【参考】数式用'!$N$452,0),MATCH(VLOOKUP(X300,【参考】数式用!$R$2:$S$46,2,FALSE),【参考】数式用!$O$2:$Q$2,0)),10)))</f>
        <v/>
      </c>
      <c r="AE300" s="564"/>
    </row>
    <row r="301" spans="1:31" ht="50" customHeight="1">
      <c r="A301" s="234">
        <f t="shared" si="11"/>
        <v>262</v>
      </c>
      <c r="B301" s="843"/>
      <c r="C301" s="844"/>
      <c r="D301" s="844"/>
      <c r="E301" s="844"/>
      <c r="F301" s="844"/>
      <c r="G301" s="844"/>
      <c r="H301" s="844"/>
      <c r="I301" s="844"/>
      <c r="J301" s="844"/>
      <c r="K301" s="844"/>
      <c r="L301" s="845"/>
      <c r="M301" s="846"/>
      <c r="N301" s="846"/>
      <c r="O301" s="846"/>
      <c r="P301" s="847"/>
      <c r="Q301" s="848"/>
      <c r="R301" s="848"/>
      <c r="S301" s="848"/>
      <c r="T301" s="848"/>
      <c r="U301" s="848"/>
      <c r="V301" s="127"/>
      <c r="W301" s="127"/>
      <c r="X301" s="849"/>
      <c r="Y301" s="850"/>
      <c r="Z301" s="543" t="str">
        <f>IFERROR(VLOOKUP(X301, 【参考】数式用!$A$2:$B$46, 2, FALSE), "")</f>
        <v/>
      </c>
      <c r="AA301" s="568"/>
      <c r="AB301" s="569"/>
      <c r="AC301" s="570">
        <f t="shared" si="12"/>
        <v>0</v>
      </c>
      <c r="AD301" s="652" t="str">
        <f>IF(B301="", "", IF(COUNTIF(X301,"*独自*"),"数式を削除して手入力",IFERROR(INDEX(【参考】数式用!$O$3:'【参考】数式用'!$Q$452,MATCH(Q301&amp;V301,【参考】数式用!$N$3:'【参考】数式用'!$N$452,0),MATCH(VLOOKUP(X301,【参考】数式用!$R$2:$S$46,2,FALSE),【参考】数式用!$O$2:$Q$2,0)),10)))</f>
        <v/>
      </c>
      <c r="AE301" s="564"/>
    </row>
    <row r="302" spans="1:31" ht="50" customHeight="1">
      <c r="A302" s="234">
        <f t="shared" si="11"/>
        <v>263</v>
      </c>
      <c r="B302" s="843"/>
      <c r="C302" s="844"/>
      <c r="D302" s="844"/>
      <c r="E302" s="844"/>
      <c r="F302" s="844"/>
      <c r="G302" s="844"/>
      <c r="H302" s="844"/>
      <c r="I302" s="844"/>
      <c r="J302" s="844"/>
      <c r="K302" s="844"/>
      <c r="L302" s="845"/>
      <c r="M302" s="846"/>
      <c r="N302" s="846"/>
      <c r="O302" s="846"/>
      <c r="P302" s="847"/>
      <c r="Q302" s="848"/>
      <c r="R302" s="848"/>
      <c r="S302" s="848"/>
      <c r="T302" s="848"/>
      <c r="U302" s="848"/>
      <c r="V302" s="127"/>
      <c r="W302" s="127"/>
      <c r="X302" s="849"/>
      <c r="Y302" s="850"/>
      <c r="Z302" s="543" t="str">
        <f>IFERROR(VLOOKUP(X302, 【参考】数式用!$A$2:$B$46, 2, FALSE), "")</f>
        <v/>
      </c>
      <c r="AA302" s="568"/>
      <c r="AB302" s="569"/>
      <c r="AC302" s="570">
        <f t="shared" si="12"/>
        <v>0</v>
      </c>
      <c r="AD302" s="652" t="str">
        <f>IF(B302="", "", IF(COUNTIF(X302,"*独自*"),"数式を削除して手入力",IFERROR(INDEX(【参考】数式用!$O$3:'【参考】数式用'!$Q$452,MATCH(Q302&amp;V302,【参考】数式用!$N$3:'【参考】数式用'!$N$452,0),MATCH(VLOOKUP(X302,【参考】数式用!$R$2:$S$46,2,FALSE),【参考】数式用!$O$2:$Q$2,0)),10)))</f>
        <v/>
      </c>
      <c r="AE302" s="564"/>
    </row>
    <row r="303" spans="1:31" ht="50" customHeight="1">
      <c r="A303" s="234">
        <f t="shared" si="11"/>
        <v>264</v>
      </c>
      <c r="B303" s="843"/>
      <c r="C303" s="844"/>
      <c r="D303" s="844"/>
      <c r="E303" s="844"/>
      <c r="F303" s="844"/>
      <c r="G303" s="844"/>
      <c r="H303" s="844"/>
      <c r="I303" s="844"/>
      <c r="J303" s="844"/>
      <c r="K303" s="844"/>
      <c r="L303" s="845"/>
      <c r="M303" s="846"/>
      <c r="N303" s="846"/>
      <c r="O303" s="846"/>
      <c r="P303" s="847"/>
      <c r="Q303" s="848"/>
      <c r="R303" s="848"/>
      <c r="S303" s="848"/>
      <c r="T303" s="848"/>
      <c r="U303" s="848"/>
      <c r="V303" s="127"/>
      <c r="W303" s="127"/>
      <c r="X303" s="849"/>
      <c r="Y303" s="850"/>
      <c r="Z303" s="543" t="str">
        <f>IFERROR(VLOOKUP(X303, 【参考】数式用!$A$2:$B$46, 2, FALSE), "")</f>
        <v/>
      </c>
      <c r="AA303" s="568"/>
      <c r="AB303" s="569"/>
      <c r="AC303" s="570">
        <f t="shared" si="12"/>
        <v>0</v>
      </c>
      <c r="AD303" s="652" t="str">
        <f>IF(B303="", "", IF(COUNTIF(X303,"*独自*"),"数式を削除して手入力",IFERROR(INDEX(【参考】数式用!$O$3:'【参考】数式用'!$Q$452,MATCH(Q303&amp;V303,【参考】数式用!$N$3:'【参考】数式用'!$N$452,0),MATCH(VLOOKUP(X303,【参考】数式用!$R$2:$S$46,2,FALSE),【参考】数式用!$O$2:$Q$2,0)),10)))</f>
        <v/>
      </c>
      <c r="AE303" s="564"/>
    </row>
    <row r="304" spans="1:31" ht="50" customHeight="1">
      <c r="A304" s="234">
        <f t="shared" si="11"/>
        <v>265</v>
      </c>
      <c r="B304" s="843"/>
      <c r="C304" s="844"/>
      <c r="D304" s="844"/>
      <c r="E304" s="844"/>
      <c r="F304" s="844"/>
      <c r="G304" s="844"/>
      <c r="H304" s="844"/>
      <c r="I304" s="844"/>
      <c r="J304" s="844"/>
      <c r="K304" s="844"/>
      <c r="L304" s="845"/>
      <c r="M304" s="846"/>
      <c r="N304" s="846"/>
      <c r="O304" s="846"/>
      <c r="P304" s="847"/>
      <c r="Q304" s="848"/>
      <c r="R304" s="848"/>
      <c r="S304" s="848"/>
      <c r="T304" s="848"/>
      <c r="U304" s="848"/>
      <c r="V304" s="127"/>
      <c r="W304" s="127"/>
      <c r="X304" s="849"/>
      <c r="Y304" s="850"/>
      <c r="Z304" s="543" t="str">
        <f>IFERROR(VLOOKUP(X304, 【参考】数式用!$A$2:$B$46, 2, FALSE), "")</f>
        <v/>
      </c>
      <c r="AA304" s="568"/>
      <c r="AB304" s="569"/>
      <c r="AC304" s="570">
        <f t="shared" si="12"/>
        <v>0</v>
      </c>
      <c r="AD304" s="652" t="str">
        <f>IF(B304="", "", IF(COUNTIF(X304,"*独自*"),"数式を削除して手入力",IFERROR(INDEX(【参考】数式用!$O$3:'【参考】数式用'!$Q$452,MATCH(Q304&amp;V304,【参考】数式用!$N$3:'【参考】数式用'!$N$452,0),MATCH(VLOOKUP(X304,【参考】数式用!$R$2:$S$46,2,FALSE),【参考】数式用!$O$2:$Q$2,0)),10)))</f>
        <v/>
      </c>
      <c r="AE304" s="564"/>
    </row>
    <row r="305" spans="1:31" ht="50" customHeight="1">
      <c r="A305" s="234">
        <f t="shared" si="11"/>
        <v>266</v>
      </c>
      <c r="B305" s="843"/>
      <c r="C305" s="844"/>
      <c r="D305" s="844"/>
      <c r="E305" s="844"/>
      <c r="F305" s="844"/>
      <c r="G305" s="844"/>
      <c r="H305" s="844"/>
      <c r="I305" s="844"/>
      <c r="J305" s="844"/>
      <c r="K305" s="844"/>
      <c r="L305" s="845"/>
      <c r="M305" s="846"/>
      <c r="N305" s="846"/>
      <c r="O305" s="846"/>
      <c r="P305" s="847"/>
      <c r="Q305" s="848"/>
      <c r="R305" s="848"/>
      <c r="S305" s="848"/>
      <c r="T305" s="848"/>
      <c r="U305" s="848"/>
      <c r="V305" s="127"/>
      <c r="W305" s="127"/>
      <c r="X305" s="849"/>
      <c r="Y305" s="850"/>
      <c r="Z305" s="543" t="str">
        <f>IFERROR(VLOOKUP(X305, 【参考】数式用!$A$2:$B$46, 2, FALSE), "")</f>
        <v/>
      </c>
      <c r="AA305" s="568"/>
      <c r="AB305" s="569"/>
      <c r="AC305" s="570">
        <f t="shared" si="12"/>
        <v>0</v>
      </c>
      <c r="AD305" s="652" t="str">
        <f>IF(B305="", "", IF(COUNTIF(X305,"*独自*"),"数式を削除して手入力",IFERROR(INDEX(【参考】数式用!$O$3:'【参考】数式用'!$Q$452,MATCH(Q305&amp;V305,【参考】数式用!$N$3:'【参考】数式用'!$N$452,0),MATCH(VLOOKUP(X305,【参考】数式用!$R$2:$S$46,2,FALSE),【参考】数式用!$O$2:$Q$2,0)),10)))</f>
        <v/>
      </c>
      <c r="AE305" s="564"/>
    </row>
    <row r="306" spans="1:31" ht="50" customHeight="1">
      <c r="A306" s="234">
        <f t="shared" si="11"/>
        <v>267</v>
      </c>
      <c r="B306" s="843"/>
      <c r="C306" s="844"/>
      <c r="D306" s="844"/>
      <c r="E306" s="844"/>
      <c r="F306" s="844"/>
      <c r="G306" s="844"/>
      <c r="H306" s="844"/>
      <c r="I306" s="844"/>
      <c r="J306" s="844"/>
      <c r="K306" s="844"/>
      <c r="L306" s="845"/>
      <c r="M306" s="846"/>
      <c r="N306" s="846"/>
      <c r="O306" s="846"/>
      <c r="P306" s="847"/>
      <c r="Q306" s="848"/>
      <c r="R306" s="848"/>
      <c r="S306" s="848"/>
      <c r="T306" s="848"/>
      <c r="U306" s="848"/>
      <c r="V306" s="127"/>
      <c r="W306" s="127"/>
      <c r="X306" s="849"/>
      <c r="Y306" s="850"/>
      <c r="Z306" s="543" t="str">
        <f>IFERROR(VLOOKUP(X306, 【参考】数式用!$A$2:$B$46, 2, FALSE), "")</f>
        <v/>
      </c>
      <c r="AA306" s="568"/>
      <c r="AB306" s="569"/>
      <c r="AC306" s="570">
        <f t="shared" si="12"/>
        <v>0</v>
      </c>
      <c r="AD306" s="652" t="str">
        <f>IF(B306="", "", IF(COUNTIF(X306,"*独自*"),"数式を削除して手入力",IFERROR(INDEX(【参考】数式用!$O$3:'【参考】数式用'!$Q$452,MATCH(Q306&amp;V306,【参考】数式用!$N$3:'【参考】数式用'!$N$452,0),MATCH(VLOOKUP(X306,【参考】数式用!$R$2:$S$46,2,FALSE),【参考】数式用!$O$2:$Q$2,0)),10)))</f>
        <v/>
      </c>
      <c r="AE306" s="564"/>
    </row>
    <row r="307" spans="1:31" ht="50" customHeight="1">
      <c r="A307" s="234">
        <f t="shared" si="11"/>
        <v>268</v>
      </c>
      <c r="B307" s="843"/>
      <c r="C307" s="844"/>
      <c r="D307" s="844"/>
      <c r="E307" s="844"/>
      <c r="F307" s="844"/>
      <c r="G307" s="844"/>
      <c r="H307" s="844"/>
      <c r="I307" s="844"/>
      <c r="J307" s="844"/>
      <c r="K307" s="844"/>
      <c r="L307" s="845"/>
      <c r="M307" s="846"/>
      <c r="N307" s="846"/>
      <c r="O307" s="846"/>
      <c r="P307" s="847"/>
      <c r="Q307" s="848"/>
      <c r="R307" s="848"/>
      <c r="S307" s="848"/>
      <c r="T307" s="848"/>
      <c r="U307" s="848"/>
      <c r="V307" s="127"/>
      <c r="W307" s="127"/>
      <c r="X307" s="849"/>
      <c r="Y307" s="850"/>
      <c r="Z307" s="543" t="str">
        <f>IFERROR(VLOOKUP(X307, 【参考】数式用!$A$2:$B$46, 2, FALSE), "")</f>
        <v/>
      </c>
      <c r="AA307" s="568"/>
      <c r="AB307" s="569"/>
      <c r="AC307" s="570">
        <f t="shared" si="12"/>
        <v>0</v>
      </c>
      <c r="AD307" s="652" t="str">
        <f>IF(B307="", "", IF(COUNTIF(X307,"*独自*"),"数式を削除して手入力",IFERROR(INDEX(【参考】数式用!$O$3:'【参考】数式用'!$Q$452,MATCH(Q307&amp;V307,【参考】数式用!$N$3:'【参考】数式用'!$N$452,0),MATCH(VLOOKUP(X307,【参考】数式用!$R$2:$S$46,2,FALSE),【参考】数式用!$O$2:$Q$2,0)),10)))</f>
        <v/>
      </c>
      <c r="AE307" s="564"/>
    </row>
    <row r="308" spans="1:31" ht="50" customHeight="1">
      <c r="A308" s="234">
        <f t="shared" si="11"/>
        <v>269</v>
      </c>
      <c r="B308" s="843"/>
      <c r="C308" s="844"/>
      <c r="D308" s="844"/>
      <c r="E308" s="844"/>
      <c r="F308" s="844"/>
      <c r="G308" s="844"/>
      <c r="H308" s="844"/>
      <c r="I308" s="844"/>
      <c r="J308" s="844"/>
      <c r="K308" s="844"/>
      <c r="L308" s="845"/>
      <c r="M308" s="846"/>
      <c r="N308" s="846"/>
      <c r="O308" s="846"/>
      <c r="P308" s="847"/>
      <c r="Q308" s="848"/>
      <c r="R308" s="848"/>
      <c r="S308" s="848"/>
      <c r="T308" s="848"/>
      <c r="U308" s="848"/>
      <c r="V308" s="127"/>
      <c r="W308" s="127"/>
      <c r="X308" s="849"/>
      <c r="Y308" s="850"/>
      <c r="Z308" s="543" t="str">
        <f>IFERROR(VLOOKUP(X308, 【参考】数式用!$A$2:$B$46, 2, FALSE), "")</f>
        <v/>
      </c>
      <c r="AA308" s="568"/>
      <c r="AB308" s="569"/>
      <c r="AC308" s="570">
        <f t="shared" si="12"/>
        <v>0</v>
      </c>
      <c r="AD308" s="652" t="str">
        <f>IF(B308="", "", IF(COUNTIF(X308,"*独自*"),"数式を削除して手入力",IFERROR(INDEX(【参考】数式用!$O$3:'【参考】数式用'!$Q$452,MATCH(Q308&amp;V308,【参考】数式用!$N$3:'【参考】数式用'!$N$452,0),MATCH(VLOOKUP(X308,【参考】数式用!$R$2:$S$46,2,FALSE),【参考】数式用!$O$2:$Q$2,0)),10)))</f>
        <v/>
      </c>
      <c r="AE308" s="564"/>
    </row>
    <row r="309" spans="1:31" ht="50" customHeight="1">
      <c r="A309" s="234">
        <f t="shared" si="11"/>
        <v>270</v>
      </c>
      <c r="B309" s="843"/>
      <c r="C309" s="844"/>
      <c r="D309" s="844"/>
      <c r="E309" s="844"/>
      <c r="F309" s="844"/>
      <c r="G309" s="844"/>
      <c r="H309" s="844"/>
      <c r="I309" s="844"/>
      <c r="J309" s="844"/>
      <c r="K309" s="844"/>
      <c r="L309" s="845"/>
      <c r="M309" s="846"/>
      <c r="N309" s="846"/>
      <c r="O309" s="846"/>
      <c r="P309" s="847"/>
      <c r="Q309" s="848"/>
      <c r="R309" s="848"/>
      <c r="S309" s="848"/>
      <c r="T309" s="848"/>
      <c r="U309" s="848"/>
      <c r="V309" s="127"/>
      <c r="W309" s="127"/>
      <c r="X309" s="849"/>
      <c r="Y309" s="850"/>
      <c r="Z309" s="543" t="str">
        <f>IFERROR(VLOOKUP(X309, 【参考】数式用!$A$2:$B$46, 2, FALSE), "")</f>
        <v/>
      </c>
      <c r="AA309" s="568"/>
      <c r="AB309" s="569"/>
      <c r="AC309" s="570">
        <f t="shared" si="12"/>
        <v>0</v>
      </c>
      <c r="AD309" s="652" t="str">
        <f>IF(B309="", "", IF(COUNTIF(X309,"*独自*"),"数式を削除して手入力",IFERROR(INDEX(【参考】数式用!$O$3:'【参考】数式用'!$Q$452,MATCH(Q309&amp;V309,【参考】数式用!$N$3:'【参考】数式用'!$N$452,0),MATCH(VLOOKUP(X309,【参考】数式用!$R$2:$S$46,2,FALSE),【参考】数式用!$O$2:$Q$2,0)),10)))</f>
        <v/>
      </c>
      <c r="AE309" s="564"/>
    </row>
    <row r="310" spans="1:31" ht="50" customHeight="1">
      <c r="A310" s="234">
        <f t="shared" si="11"/>
        <v>271</v>
      </c>
      <c r="B310" s="843"/>
      <c r="C310" s="844"/>
      <c r="D310" s="844"/>
      <c r="E310" s="844"/>
      <c r="F310" s="844"/>
      <c r="G310" s="844"/>
      <c r="H310" s="844"/>
      <c r="I310" s="844"/>
      <c r="J310" s="844"/>
      <c r="K310" s="844"/>
      <c r="L310" s="845"/>
      <c r="M310" s="846"/>
      <c r="N310" s="846"/>
      <c r="O310" s="846"/>
      <c r="P310" s="847"/>
      <c r="Q310" s="848"/>
      <c r="R310" s="848"/>
      <c r="S310" s="848"/>
      <c r="T310" s="848"/>
      <c r="U310" s="848"/>
      <c r="V310" s="127"/>
      <c r="W310" s="127"/>
      <c r="X310" s="849"/>
      <c r="Y310" s="850"/>
      <c r="Z310" s="543" t="str">
        <f>IFERROR(VLOOKUP(X310, 【参考】数式用!$A$2:$B$46, 2, FALSE), "")</f>
        <v/>
      </c>
      <c r="AA310" s="568"/>
      <c r="AB310" s="569"/>
      <c r="AC310" s="570">
        <f t="shared" si="12"/>
        <v>0</v>
      </c>
      <c r="AD310" s="652" t="str">
        <f>IF(B310="", "", IF(COUNTIF(X310,"*独自*"),"数式を削除して手入力",IFERROR(INDEX(【参考】数式用!$O$3:'【参考】数式用'!$Q$452,MATCH(Q310&amp;V310,【参考】数式用!$N$3:'【参考】数式用'!$N$452,0),MATCH(VLOOKUP(X310,【参考】数式用!$R$2:$S$46,2,FALSE),【参考】数式用!$O$2:$Q$2,0)),10)))</f>
        <v/>
      </c>
      <c r="AE310" s="564"/>
    </row>
    <row r="311" spans="1:31" ht="50" customHeight="1">
      <c r="A311" s="234">
        <f t="shared" si="11"/>
        <v>272</v>
      </c>
      <c r="B311" s="843"/>
      <c r="C311" s="844"/>
      <c r="D311" s="844"/>
      <c r="E311" s="844"/>
      <c r="F311" s="844"/>
      <c r="G311" s="844"/>
      <c r="H311" s="844"/>
      <c r="I311" s="844"/>
      <c r="J311" s="844"/>
      <c r="K311" s="844"/>
      <c r="L311" s="845"/>
      <c r="M311" s="846"/>
      <c r="N311" s="846"/>
      <c r="O311" s="846"/>
      <c r="P311" s="847"/>
      <c r="Q311" s="848"/>
      <c r="R311" s="848"/>
      <c r="S311" s="848"/>
      <c r="T311" s="848"/>
      <c r="U311" s="848"/>
      <c r="V311" s="127"/>
      <c r="W311" s="127"/>
      <c r="X311" s="849"/>
      <c r="Y311" s="850"/>
      <c r="Z311" s="543" t="str">
        <f>IFERROR(VLOOKUP(X311, 【参考】数式用!$A$2:$B$46, 2, FALSE), "")</f>
        <v/>
      </c>
      <c r="AA311" s="568"/>
      <c r="AB311" s="569"/>
      <c r="AC311" s="570">
        <f t="shared" si="12"/>
        <v>0</v>
      </c>
      <c r="AD311" s="652" t="str">
        <f>IF(B311="", "", IF(COUNTIF(X311,"*独自*"),"数式を削除して手入力",IFERROR(INDEX(【参考】数式用!$O$3:'【参考】数式用'!$Q$452,MATCH(Q311&amp;V311,【参考】数式用!$N$3:'【参考】数式用'!$N$452,0),MATCH(VLOOKUP(X311,【参考】数式用!$R$2:$S$46,2,FALSE),【参考】数式用!$O$2:$Q$2,0)),10)))</f>
        <v/>
      </c>
      <c r="AE311" s="564"/>
    </row>
    <row r="312" spans="1:31" ht="50" customHeight="1">
      <c r="A312" s="234">
        <f t="shared" si="11"/>
        <v>273</v>
      </c>
      <c r="B312" s="843"/>
      <c r="C312" s="844"/>
      <c r="D312" s="844"/>
      <c r="E312" s="844"/>
      <c r="F312" s="844"/>
      <c r="G312" s="844"/>
      <c r="H312" s="844"/>
      <c r="I312" s="844"/>
      <c r="J312" s="844"/>
      <c r="K312" s="844"/>
      <c r="L312" s="845"/>
      <c r="M312" s="846"/>
      <c r="N312" s="846"/>
      <c r="O312" s="846"/>
      <c r="P312" s="847"/>
      <c r="Q312" s="848"/>
      <c r="R312" s="848"/>
      <c r="S312" s="848"/>
      <c r="T312" s="848"/>
      <c r="U312" s="848"/>
      <c r="V312" s="127"/>
      <c r="W312" s="127"/>
      <c r="X312" s="849"/>
      <c r="Y312" s="850"/>
      <c r="Z312" s="543" t="str">
        <f>IFERROR(VLOOKUP(X312, 【参考】数式用!$A$2:$B$46, 2, FALSE), "")</f>
        <v/>
      </c>
      <c r="AA312" s="568"/>
      <c r="AB312" s="569"/>
      <c r="AC312" s="570">
        <f t="shared" si="12"/>
        <v>0</v>
      </c>
      <c r="AD312" s="652" t="str">
        <f>IF(B312="", "", IF(COUNTIF(X312,"*独自*"),"数式を削除して手入力",IFERROR(INDEX(【参考】数式用!$O$3:'【参考】数式用'!$Q$452,MATCH(Q312&amp;V312,【参考】数式用!$N$3:'【参考】数式用'!$N$452,0),MATCH(VLOOKUP(X312,【参考】数式用!$R$2:$S$46,2,FALSE),【参考】数式用!$O$2:$Q$2,0)),10)))</f>
        <v/>
      </c>
      <c r="AE312" s="564"/>
    </row>
    <row r="313" spans="1:31" ht="50" customHeight="1">
      <c r="A313" s="234">
        <f t="shared" si="11"/>
        <v>274</v>
      </c>
      <c r="B313" s="843"/>
      <c r="C313" s="844"/>
      <c r="D313" s="844"/>
      <c r="E313" s="844"/>
      <c r="F313" s="844"/>
      <c r="G313" s="844"/>
      <c r="H313" s="844"/>
      <c r="I313" s="844"/>
      <c r="J313" s="844"/>
      <c r="K313" s="844"/>
      <c r="L313" s="845"/>
      <c r="M313" s="846"/>
      <c r="N313" s="846"/>
      <c r="O313" s="846"/>
      <c r="P313" s="847"/>
      <c r="Q313" s="848"/>
      <c r="R313" s="848"/>
      <c r="S313" s="848"/>
      <c r="T313" s="848"/>
      <c r="U313" s="848"/>
      <c r="V313" s="127"/>
      <c r="W313" s="127"/>
      <c r="X313" s="849"/>
      <c r="Y313" s="850"/>
      <c r="Z313" s="543" t="str">
        <f>IFERROR(VLOOKUP(X313, 【参考】数式用!$A$2:$B$46, 2, FALSE), "")</f>
        <v/>
      </c>
      <c r="AA313" s="568"/>
      <c r="AB313" s="569"/>
      <c r="AC313" s="570">
        <f t="shared" si="12"/>
        <v>0</v>
      </c>
      <c r="AD313" s="652" t="str">
        <f>IF(B313="", "", IF(COUNTIF(X313,"*独自*"),"数式を削除して手入力",IFERROR(INDEX(【参考】数式用!$O$3:'【参考】数式用'!$Q$452,MATCH(Q313&amp;V313,【参考】数式用!$N$3:'【参考】数式用'!$N$452,0),MATCH(VLOOKUP(X313,【参考】数式用!$R$2:$S$46,2,FALSE),【参考】数式用!$O$2:$Q$2,0)),10)))</f>
        <v/>
      </c>
      <c r="AE313" s="564"/>
    </row>
    <row r="314" spans="1:31" ht="50" customHeight="1">
      <c r="A314" s="234">
        <f t="shared" si="11"/>
        <v>275</v>
      </c>
      <c r="B314" s="843"/>
      <c r="C314" s="844"/>
      <c r="D314" s="844"/>
      <c r="E314" s="844"/>
      <c r="F314" s="844"/>
      <c r="G314" s="844"/>
      <c r="H314" s="844"/>
      <c r="I314" s="844"/>
      <c r="J314" s="844"/>
      <c r="K314" s="844"/>
      <c r="L314" s="845"/>
      <c r="M314" s="846"/>
      <c r="N314" s="846"/>
      <c r="O314" s="846"/>
      <c r="P314" s="847"/>
      <c r="Q314" s="848"/>
      <c r="R314" s="848"/>
      <c r="S314" s="848"/>
      <c r="T314" s="848"/>
      <c r="U314" s="848"/>
      <c r="V314" s="127"/>
      <c r="W314" s="127"/>
      <c r="X314" s="849"/>
      <c r="Y314" s="850"/>
      <c r="Z314" s="543" t="str">
        <f>IFERROR(VLOOKUP(X314, 【参考】数式用!$A$2:$B$46, 2, FALSE), "")</f>
        <v/>
      </c>
      <c r="AA314" s="568"/>
      <c r="AB314" s="569"/>
      <c r="AC314" s="570">
        <f t="shared" si="12"/>
        <v>0</v>
      </c>
      <c r="AD314" s="652" t="str">
        <f>IF(B314="", "", IF(COUNTIF(X314,"*独自*"),"数式を削除して手入力",IFERROR(INDEX(【参考】数式用!$O$3:'【参考】数式用'!$Q$452,MATCH(Q314&amp;V314,【参考】数式用!$N$3:'【参考】数式用'!$N$452,0),MATCH(VLOOKUP(X314,【参考】数式用!$R$2:$S$46,2,FALSE),【参考】数式用!$O$2:$Q$2,0)),10)))</f>
        <v/>
      </c>
      <c r="AE314" s="564"/>
    </row>
    <row r="315" spans="1:31" ht="50" customHeight="1">
      <c r="A315" s="234">
        <f t="shared" si="11"/>
        <v>276</v>
      </c>
      <c r="B315" s="843"/>
      <c r="C315" s="844"/>
      <c r="D315" s="844"/>
      <c r="E315" s="844"/>
      <c r="F315" s="844"/>
      <c r="G315" s="844"/>
      <c r="H315" s="844"/>
      <c r="I315" s="844"/>
      <c r="J315" s="844"/>
      <c r="K315" s="844"/>
      <c r="L315" s="845"/>
      <c r="M315" s="846"/>
      <c r="N315" s="846"/>
      <c r="O315" s="846"/>
      <c r="P315" s="847"/>
      <c r="Q315" s="848"/>
      <c r="R315" s="848"/>
      <c r="S315" s="848"/>
      <c r="T315" s="848"/>
      <c r="U315" s="848"/>
      <c r="V315" s="127"/>
      <c r="W315" s="127"/>
      <c r="X315" s="849"/>
      <c r="Y315" s="850"/>
      <c r="Z315" s="543" t="str">
        <f>IFERROR(VLOOKUP(X315, 【参考】数式用!$A$2:$B$46, 2, FALSE), "")</f>
        <v/>
      </c>
      <c r="AA315" s="568"/>
      <c r="AB315" s="569"/>
      <c r="AC315" s="570">
        <f t="shared" si="12"/>
        <v>0</v>
      </c>
      <c r="AD315" s="652" t="str">
        <f>IF(B315="", "", IF(COUNTIF(X315,"*独自*"),"数式を削除して手入力",IFERROR(INDEX(【参考】数式用!$O$3:'【参考】数式用'!$Q$452,MATCH(Q315&amp;V315,【参考】数式用!$N$3:'【参考】数式用'!$N$452,0),MATCH(VLOOKUP(X315,【参考】数式用!$R$2:$S$46,2,FALSE),【参考】数式用!$O$2:$Q$2,0)),10)))</f>
        <v/>
      </c>
      <c r="AE315" s="564"/>
    </row>
    <row r="316" spans="1:31" ht="50" customHeight="1">
      <c r="A316" s="234">
        <f t="shared" si="11"/>
        <v>277</v>
      </c>
      <c r="B316" s="843"/>
      <c r="C316" s="844"/>
      <c r="D316" s="844"/>
      <c r="E316" s="844"/>
      <c r="F316" s="844"/>
      <c r="G316" s="844"/>
      <c r="H316" s="844"/>
      <c r="I316" s="844"/>
      <c r="J316" s="844"/>
      <c r="K316" s="844"/>
      <c r="L316" s="845"/>
      <c r="M316" s="846"/>
      <c r="N316" s="846"/>
      <c r="O316" s="846"/>
      <c r="P316" s="847"/>
      <c r="Q316" s="848"/>
      <c r="R316" s="848"/>
      <c r="S316" s="848"/>
      <c r="T316" s="848"/>
      <c r="U316" s="848"/>
      <c r="V316" s="127"/>
      <c r="W316" s="127"/>
      <c r="X316" s="849"/>
      <c r="Y316" s="850"/>
      <c r="Z316" s="543" t="str">
        <f>IFERROR(VLOOKUP(X316, 【参考】数式用!$A$2:$B$46, 2, FALSE), "")</f>
        <v/>
      </c>
      <c r="AA316" s="568"/>
      <c r="AB316" s="569"/>
      <c r="AC316" s="570">
        <f t="shared" si="12"/>
        <v>0</v>
      </c>
      <c r="AD316" s="652" t="str">
        <f>IF(B316="", "", IF(COUNTIF(X316,"*独自*"),"数式を削除して手入力",IFERROR(INDEX(【参考】数式用!$O$3:'【参考】数式用'!$Q$452,MATCH(Q316&amp;V316,【参考】数式用!$N$3:'【参考】数式用'!$N$452,0),MATCH(VLOOKUP(X316,【参考】数式用!$R$2:$S$46,2,FALSE),【参考】数式用!$O$2:$Q$2,0)),10)))</f>
        <v/>
      </c>
      <c r="AE316" s="564"/>
    </row>
    <row r="317" spans="1:31" ht="50" customHeight="1">
      <c r="A317" s="234">
        <f t="shared" si="11"/>
        <v>278</v>
      </c>
      <c r="B317" s="843"/>
      <c r="C317" s="844"/>
      <c r="D317" s="844"/>
      <c r="E317" s="844"/>
      <c r="F317" s="844"/>
      <c r="G317" s="844"/>
      <c r="H317" s="844"/>
      <c r="I317" s="844"/>
      <c r="J317" s="844"/>
      <c r="K317" s="844"/>
      <c r="L317" s="845"/>
      <c r="M317" s="846"/>
      <c r="N317" s="846"/>
      <c r="O317" s="846"/>
      <c r="P317" s="847"/>
      <c r="Q317" s="848"/>
      <c r="R317" s="848"/>
      <c r="S317" s="848"/>
      <c r="T317" s="848"/>
      <c r="U317" s="848"/>
      <c r="V317" s="127"/>
      <c r="W317" s="127"/>
      <c r="X317" s="849"/>
      <c r="Y317" s="850"/>
      <c r="Z317" s="543" t="str">
        <f>IFERROR(VLOOKUP(X317, 【参考】数式用!$A$2:$B$46, 2, FALSE), "")</f>
        <v/>
      </c>
      <c r="AA317" s="568"/>
      <c r="AB317" s="569"/>
      <c r="AC317" s="570">
        <f t="shared" si="12"/>
        <v>0</v>
      </c>
      <c r="AD317" s="652" t="str">
        <f>IF(B317="", "", IF(COUNTIF(X317,"*独自*"),"数式を削除して手入力",IFERROR(INDEX(【参考】数式用!$O$3:'【参考】数式用'!$Q$452,MATCH(Q317&amp;V317,【参考】数式用!$N$3:'【参考】数式用'!$N$452,0),MATCH(VLOOKUP(X317,【参考】数式用!$R$2:$S$46,2,FALSE),【参考】数式用!$O$2:$Q$2,0)),10)))</f>
        <v/>
      </c>
      <c r="AE317" s="564"/>
    </row>
    <row r="318" spans="1:31" ht="50" customHeight="1">
      <c r="A318" s="234">
        <f t="shared" si="11"/>
        <v>279</v>
      </c>
      <c r="B318" s="843"/>
      <c r="C318" s="844"/>
      <c r="D318" s="844"/>
      <c r="E318" s="844"/>
      <c r="F318" s="844"/>
      <c r="G318" s="844"/>
      <c r="H318" s="844"/>
      <c r="I318" s="844"/>
      <c r="J318" s="844"/>
      <c r="K318" s="844"/>
      <c r="L318" s="845"/>
      <c r="M318" s="846"/>
      <c r="N318" s="846"/>
      <c r="O318" s="846"/>
      <c r="P318" s="847"/>
      <c r="Q318" s="848"/>
      <c r="R318" s="848"/>
      <c r="S318" s="848"/>
      <c r="T318" s="848"/>
      <c r="U318" s="848"/>
      <c r="V318" s="127"/>
      <c r="W318" s="127"/>
      <c r="X318" s="849"/>
      <c r="Y318" s="850"/>
      <c r="Z318" s="543" t="str">
        <f>IFERROR(VLOOKUP(X318, 【参考】数式用!$A$2:$B$46, 2, FALSE), "")</f>
        <v/>
      </c>
      <c r="AA318" s="568"/>
      <c r="AB318" s="569"/>
      <c r="AC318" s="570">
        <f t="shared" si="12"/>
        <v>0</v>
      </c>
      <c r="AD318" s="652" t="str">
        <f>IF(B318="", "", IF(COUNTIF(X318,"*独自*"),"数式を削除して手入力",IFERROR(INDEX(【参考】数式用!$O$3:'【参考】数式用'!$Q$452,MATCH(Q318&amp;V318,【参考】数式用!$N$3:'【参考】数式用'!$N$452,0),MATCH(VLOOKUP(X318,【参考】数式用!$R$2:$S$46,2,FALSE),【参考】数式用!$O$2:$Q$2,0)),10)))</f>
        <v/>
      </c>
      <c r="AE318" s="564"/>
    </row>
    <row r="319" spans="1:31" ht="50" customHeight="1">
      <c r="A319" s="234">
        <f t="shared" si="11"/>
        <v>280</v>
      </c>
      <c r="B319" s="843"/>
      <c r="C319" s="844"/>
      <c r="D319" s="844"/>
      <c r="E319" s="844"/>
      <c r="F319" s="844"/>
      <c r="G319" s="844"/>
      <c r="H319" s="844"/>
      <c r="I319" s="844"/>
      <c r="J319" s="844"/>
      <c r="K319" s="844"/>
      <c r="L319" s="845"/>
      <c r="M319" s="846"/>
      <c r="N319" s="846"/>
      <c r="O319" s="846"/>
      <c r="P319" s="847"/>
      <c r="Q319" s="848"/>
      <c r="R319" s="848"/>
      <c r="S319" s="848"/>
      <c r="T319" s="848"/>
      <c r="U319" s="848"/>
      <c r="V319" s="127"/>
      <c r="W319" s="127"/>
      <c r="X319" s="849"/>
      <c r="Y319" s="850"/>
      <c r="Z319" s="543" t="str">
        <f>IFERROR(VLOOKUP(X319, 【参考】数式用!$A$2:$B$46, 2, FALSE), "")</f>
        <v/>
      </c>
      <c r="AA319" s="568"/>
      <c r="AB319" s="569"/>
      <c r="AC319" s="570">
        <f t="shared" si="12"/>
        <v>0</v>
      </c>
      <c r="AD319" s="652" t="str">
        <f>IF(B319="", "", IF(COUNTIF(X319,"*独自*"),"数式を削除して手入力",IFERROR(INDEX(【参考】数式用!$O$3:'【参考】数式用'!$Q$452,MATCH(Q319&amp;V319,【参考】数式用!$N$3:'【参考】数式用'!$N$452,0),MATCH(VLOOKUP(X319,【参考】数式用!$R$2:$S$46,2,FALSE),【参考】数式用!$O$2:$Q$2,0)),10)))</f>
        <v/>
      </c>
      <c r="AE319" s="564"/>
    </row>
    <row r="320" spans="1:31" ht="50" customHeight="1">
      <c r="A320" s="234">
        <f t="shared" si="11"/>
        <v>281</v>
      </c>
      <c r="B320" s="843"/>
      <c r="C320" s="844"/>
      <c r="D320" s="844"/>
      <c r="E320" s="844"/>
      <c r="F320" s="844"/>
      <c r="G320" s="844"/>
      <c r="H320" s="844"/>
      <c r="I320" s="844"/>
      <c r="J320" s="844"/>
      <c r="K320" s="844"/>
      <c r="L320" s="845"/>
      <c r="M320" s="846"/>
      <c r="N320" s="846"/>
      <c r="O320" s="846"/>
      <c r="P320" s="847"/>
      <c r="Q320" s="848"/>
      <c r="R320" s="848"/>
      <c r="S320" s="848"/>
      <c r="T320" s="848"/>
      <c r="U320" s="848"/>
      <c r="V320" s="127"/>
      <c r="W320" s="127"/>
      <c r="X320" s="849"/>
      <c r="Y320" s="850"/>
      <c r="Z320" s="543" t="str">
        <f>IFERROR(VLOOKUP(X320, 【参考】数式用!$A$2:$B$46, 2, FALSE), "")</f>
        <v/>
      </c>
      <c r="AA320" s="568"/>
      <c r="AB320" s="569"/>
      <c r="AC320" s="570">
        <f t="shared" si="12"/>
        <v>0</v>
      </c>
      <c r="AD320" s="652" t="str">
        <f>IF(B320="", "", IF(COUNTIF(X320,"*独自*"),"数式を削除して手入力",IFERROR(INDEX(【参考】数式用!$O$3:'【参考】数式用'!$Q$452,MATCH(Q320&amp;V320,【参考】数式用!$N$3:'【参考】数式用'!$N$452,0),MATCH(VLOOKUP(X320,【参考】数式用!$R$2:$S$46,2,FALSE),【参考】数式用!$O$2:$Q$2,0)),10)))</f>
        <v/>
      </c>
      <c r="AE320" s="564"/>
    </row>
    <row r="321" spans="1:31" ht="50" customHeight="1">
      <c r="A321" s="234">
        <f t="shared" si="11"/>
        <v>282</v>
      </c>
      <c r="B321" s="843"/>
      <c r="C321" s="844"/>
      <c r="D321" s="844"/>
      <c r="E321" s="844"/>
      <c r="F321" s="844"/>
      <c r="G321" s="844"/>
      <c r="H321" s="844"/>
      <c r="I321" s="844"/>
      <c r="J321" s="844"/>
      <c r="K321" s="844"/>
      <c r="L321" s="845"/>
      <c r="M321" s="846"/>
      <c r="N321" s="846"/>
      <c r="O321" s="846"/>
      <c r="P321" s="847"/>
      <c r="Q321" s="848"/>
      <c r="R321" s="848"/>
      <c r="S321" s="848"/>
      <c r="T321" s="848"/>
      <c r="U321" s="848"/>
      <c r="V321" s="127"/>
      <c r="W321" s="127"/>
      <c r="X321" s="849"/>
      <c r="Y321" s="850"/>
      <c r="Z321" s="543" t="str">
        <f>IFERROR(VLOOKUP(X321, 【参考】数式用!$A$2:$B$46, 2, FALSE), "")</f>
        <v/>
      </c>
      <c r="AA321" s="568"/>
      <c r="AB321" s="569"/>
      <c r="AC321" s="570">
        <f t="shared" si="12"/>
        <v>0</v>
      </c>
      <c r="AD321" s="652" t="str">
        <f>IF(B321="", "", IF(COUNTIF(X321,"*独自*"),"数式を削除して手入力",IFERROR(INDEX(【参考】数式用!$O$3:'【参考】数式用'!$Q$452,MATCH(Q321&amp;V321,【参考】数式用!$N$3:'【参考】数式用'!$N$452,0),MATCH(VLOOKUP(X321,【参考】数式用!$R$2:$S$46,2,FALSE),【参考】数式用!$O$2:$Q$2,0)),10)))</f>
        <v/>
      </c>
      <c r="AE321" s="564"/>
    </row>
    <row r="322" spans="1:31" ht="50" customHeight="1">
      <c r="A322" s="234">
        <f t="shared" si="11"/>
        <v>283</v>
      </c>
      <c r="B322" s="843"/>
      <c r="C322" s="844"/>
      <c r="D322" s="844"/>
      <c r="E322" s="844"/>
      <c r="F322" s="844"/>
      <c r="G322" s="844"/>
      <c r="H322" s="844"/>
      <c r="I322" s="844"/>
      <c r="J322" s="844"/>
      <c r="K322" s="844"/>
      <c r="L322" s="845"/>
      <c r="M322" s="846"/>
      <c r="N322" s="846"/>
      <c r="O322" s="846"/>
      <c r="P322" s="847"/>
      <c r="Q322" s="848"/>
      <c r="R322" s="848"/>
      <c r="S322" s="848"/>
      <c r="T322" s="848"/>
      <c r="U322" s="848"/>
      <c r="V322" s="127"/>
      <c r="W322" s="127"/>
      <c r="X322" s="849"/>
      <c r="Y322" s="850"/>
      <c r="Z322" s="543" t="str">
        <f>IFERROR(VLOOKUP(X322, 【参考】数式用!$A$2:$B$46, 2, FALSE), "")</f>
        <v/>
      </c>
      <c r="AA322" s="568"/>
      <c r="AB322" s="569"/>
      <c r="AC322" s="570">
        <f t="shared" si="12"/>
        <v>0</v>
      </c>
      <c r="AD322" s="652" t="str">
        <f>IF(B322="", "", IF(COUNTIF(X322,"*独自*"),"数式を削除して手入力",IFERROR(INDEX(【参考】数式用!$O$3:'【参考】数式用'!$Q$452,MATCH(Q322&amp;V322,【参考】数式用!$N$3:'【参考】数式用'!$N$452,0),MATCH(VLOOKUP(X322,【参考】数式用!$R$2:$S$46,2,FALSE),【参考】数式用!$O$2:$Q$2,0)),10)))</f>
        <v/>
      </c>
      <c r="AE322" s="564"/>
    </row>
    <row r="323" spans="1:31" ht="50" customHeight="1">
      <c r="A323" s="234">
        <f t="shared" si="11"/>
        <v>284</v>
      </c>
      <c r="B323" s="843"/>
      <c r="C323" s="844"/>
      <c r="D323" s="844"/>
      <c r="E323" s="844"/>
      <c r="F323" s="844"/>
      <c r="G323" s="844"/>
      <c r="H323" s="844"/>
      <c r="I323" s="844"/>
      <c r="J323" s="844"/>
      <c r="K323" s="844"/>
      <c r="L323" s="845"/>
      <c r="M323" s="846"/>
      <c r="N323" s="846"/>
      <c r="O323" s="846"/>
      <c r="P323" s="847"/>
      <c r="Q323" s="848"/>
      <c r="R323" s="848"/>
      <c r="S323" s="848"/>
      <c r="T323" s="848"/>
      <c r="U323" s="848"/>
      <c r="V323" s="127"/>
      <c r="W323" s="127"/>
      <c r="X323" s="849"/>
      <c r="Y323" s="850"/>
      <c r="Z323" s="543" t="str">
        <f>IFERROR(VLOOKUP(X323, 【参考】数式用!$A$2:$B$46, 2, FALSE), "")</f>
        <v/>
      </c>
      <c r="AA323" s="568"/>
      <c r="AB323" s="569"/>
      <c r="AC323" s="570">
        <f t="shared" si="12"/>
        <v>0</v>
      </c>
      <c r="AD323" s="652" t="str">
        <f>IF(B323="", "", IF(COUNTIF(X323,"*独自*"),"数式を削除して手入力",IFERROR(INDEX(【参考】数式用!$O$3:'【参考】数式用'!$Q$452,MATCH(Q323&amp;V323,【参考】数式用!$N$3:'【参考】数式用'!$N$452,0),MATCH(VLOOKUP(X323,【参考】数式用!$R$2:$S$46,2,FALSE),【参考】数式用!$O$2:$Q$2,0)),10)))</f>
        <v/>
      </c>
      <c r="AE323" s="564"/>
    </row>
    <row r="324" spans="1:31" ht="50" customHeight="1">
      <c r="A324" s="234">
        <f t="shared" si="11"/>
        <v>285</v>
      </c>
      <c r="B324" s="843"/>
      <c r="C324" s="844"/>
      <c r="D324" s="844"/>
      <c r="E324" s="844"/>
      <c r="F324" s="844"/>
      <c r="G324" s="844"/>
      <c r="H324" s="844"/>
      <c r="I324" s="844"/>
      <c r="J324" s="844"/>
      <c r="K324" s="844"/>
      <c r="L324" s="845"/>
      <c r="M324" s="846"/>
      <c r="N324" s="846"/>
      <c r="O324" s="846"/>
      <c r="P324" s="847"/>
      <c r="Q324" s="848"/>
      <c r="R324" s="848"/>
      <c r="S324" s="848"/>
      <c r="T324" s="848"/>
      <c r="U324" s="848"/>
      <c r="V324" s="127"/>
      <c r="W324" s="127"/>
      <c r="X324" s="849"/>
      <c r="Y324" s="850"/>
      <c r="Z324" s="543" t="str">
        <f>IFERROR(VLOOKUP(X324, 【参考】数式用!$A$2:$B$46, 2, FALSE), "")</f>
        <v/>
      </c>
      <c r="AA324" s="568"/>
      <c r="AB324" s="569"/>
      <c r="AC324" s="570">
        <f t="shared" si="12"/>
        <v>0</v>
      </c>
      <c r="AD324" s="652" t="str">
        <f>IF(B324="", "", IF(COUNTIF(X324,"*独自*"),"数式を削除して手入力",IFERROR(INDEX(【参考】数式用!$O$3:'【参考】数式用'!$Q$452,MATCH(Q324&amp;V324,【参考】数式用!$N$3:'【参考】数式用'!$N$452,0),MATCH(VLOOKUP(X324,【参考】数式用!$R$2:$S$46,2,FALSE),【参考】数式用!$O$2:$Q$2,0)),10)))</f>
        <v/>
      </c>
      <c r="AE324" s="564"/>
    </row>
    <row r="325" spans="1:31" ht="50" customHeight="1">
      <c r="A325" s="234">
        <f t="shared" si="11"/>
        <v>286</v>
      </c>
      <c r="B325" s="843"/>
      <c r="C325" s="844"/>
      <c r="D325" s="844"/>
      <c r="E325" s="844"/>
      <c r="F325" s="844"/>
      <c r="G325" s="844"/>
      <c r="H325" s="844"/>
      <c r="I325" s="844"/>
      <c r="J325" s="844"/>
      <c r="K325" s="844"/>
      <c r="L325" s="845"/>
      <c r="M325" s="846"/>
      <c r="N325" s="846"/>
      <c r="O325" s="846"/>
      <c r="P325" s="847"/>
      <c r="Q325" s="848"/>
      <c r="R325" s="848"/>
      <c r="S325" s="848"/>
      <c r="T325" s="848"/>
      <c r="U325" s="848"/>
      <c r="V325" s="127"/>
      <c r="W325" s="127"/>
      <c r="X325" s="849"/>
      <c r="Y325" s="850"/>
      <c r="Z325" s="543" t="str">
        <f>IFERROR(VLOOKUP(X325, 【参考】数式用!$A$2:$B$46, 2, FALSE), "")</f>
        <v/>
      </c>
      <c r="AA325" s="568"/>
      <c r="AB325" s="569"/>
      <c r="AC325" s="570">
        <f t="shared" si="12"/>
        <v>0</v>
      </c>
      <c r="AD325" s="652" t="str">
        <f>IF(B325="", "", IF(COUNTIF(X325,"*独自*"),"数式を削除して手入力",IFERROR(INDEX(【参考】数式用!$O$3:'【参考】数式用'!$Q$452,MATCH(Q325&amp;V325,【参考】数式用!$N$3:'【参考】数式用'!$N$452,0),MATCH(VLOOKUP(X325,【参考】数式用!$R$2:$S$46,2,FALSE),【参考】数式用!$O$2:$Q$2,0)),10)))</f>
        <v/>
      </c>
      <c r="AE325" s="564"/>
    </row>
    <row r="326" spans="1:31" ht="50" customHeight="1">
      <c r="A326" s="234">
        <f t="shared" si="11"/>
        <v>287</v>
      </c>
      <c r="B326" s="843"/>
      <c r="C326" s="844"/>
      <c r="D326" s="844"/>
      <c r="E326" s="844"/>
      <c r="F326" s="844"/>
      <c r="G326" s="844"/>
      <c r="H326" s="844"/>
      <c r="I326" s="844"/>
      <c r="J326" s="844"/>
      <c r="K326" s="844"/>
      <c r="L326" s="845"/>
      <c r="M326" s="846"/>
      <c r="N326" s="846"/>
      <c r="O326" s="846"/>
      <c r="P326" s="847"/>
      <c r="Q326" s="848"/>
      <c r="R326" s="848"/>
      <c r="S326" s="848"/>
      <c r="T326" s="848"/>
      <c r="U326" s="848"/>
      <c r="V326" s="127"/>
      <c r="W326" s="127"/>
      <c r="X326" s="849"/>
      <c r="Y326" s="850"/>
      <c r="Z326" s="543" t="str">
        <f>IFERROR(VLOOKUP(X326, 【参考】数式用!$A$2:$B$46, 2, FALSE), "")</f>
        <v/>
      </c>
      <c r="AA326" s="568"/>
      <c r="AB326" s="569"/>
      <c r="AC326" s="570">
        <f t="shared" si="12"/>
        <v>0</v>
      </c>
      <c r="AD326" s="652" t="str">
        <f>IF(B326="", "", IF(COUNTIF(X326,"*独自*"),"数式を削除して手入力",IFERROR(INDEX(【参考】数式用!$O$3:'【参考】数式用'!$Q$452,MATCH(Q326&amp;V326,【参考】数式用!$N$3:'【参考】数式用'!$N$452,0),MATCH(VLOOKUP(X326,【参考】数式用!$R$2:$S$46,2,FALSE),【参考】数式用!$O$2:$Q$2,0)),10)))</f>
        <v/>
      </c>
      <c r="AE326" s="564"/>
    </row>
    <row r="327" spans="1:31" ht="50" customHeight="1">
      <c r="A327" s="234">
        <f t="shared" si="11"/>
        <v>288</v>
      </c>
      <c r="B327" s="843"/>
      <c r="C327" s="844"/>
      <c r="D327" s="844"/>
      <c r="E327" s="844"/>
      <c r="F327" s="844"/>
      <c r="G327" s="844"/>
      <c r="H327" s="844"/>
      <c r="I327" s="844"/>
      <c r="J327" s="844"/>
      <c r="K327" s="844"/>
      <c r="L327" s="845"/>
      <c r="M327" s="846"/>
      <c r="N327" s="846"/>
      <c r="O327" s="846"/>
      <c r="P327" s="847"/>
      <c r="Q327" s="848"/>
      <c r="R327" s="848"/>
      <c r="S327" s="848"/>
      <c r="T327" s="848"/>
      <c r="U327" s="848"/>
      <c r="V327" s="127"/>
      <c r="W327" s="127"/>
      <c r="X327" s="849"/>
      <c r="Y327" s="850"/>
      <c r="Z327" s="543" t="str">
        <f>IFERROR(VLOOKUP(X327, 【参考】数式用!$A$2:$B$46, 2, FALSE), "")</f>
        <v/>
      </c>
      <c r="AA327" s="568"/>
      <c r="AB327" s="569"/>
      <c r="AC327" s="570">
        <f t="shared" si="12"/>
        <v>0</v>
      </c>
      <c r="AD327" s="652" t="str">
        <f>IF(B327="", "", IF(COUNTIF(X327,"*独自*"),"数式を削除して手入力",IFERROR(INDEX(【参考】数式用!$O$3:'【参考】数式用'!$Q$452,MATCH(Q327&amp;V327,【参考】数式用!$N$3:'【参考】数式用'!$N$452,0),MATCH(VLOOKUP(X327,【参考】数式用!$R$2:$S$46,2,FALSE),【参考】数式用!$O$2:$Q$2,0)),10)))</f>
        <v/>
      </c>
      <c r="AE327" s="564"/>
    </row>
    <row r="328" spans="1:31" ht="50" customHeight="1">
      <c r="A328" s="234">
        <f t="shared" si="11"/>
        <v>289</v>
      </c>
      <c r="B328" s="843"/>
      <c r="C328" s="844"/>
      <c r="D328" s="844"/>
      <c r="E328" s="844"/>
      <c r="F328" s="844"/>
      <c r="G328" s="844"/>
      <c r="H328" s="844"/>
      <c r="I328" s="844"/>
      <c r="J328" s="844"/>
      <c r="K328" s="844"/>
      <c r="L328" s="845"/>
      <c r="M328" s="846"/>
      <c r="N328" s="846"/>
      <c r="O328" s="846"/>
      <c r="P328" s="847"/>
      <c r="Q328" s="848"/>
      <c r="R328" s="848"/>
      <c r="S328" s="848"/>
      <c r="T328" s="848"/>
      <c r="U328" s="848"/>
      <c r="V328" s="127"/>
      <c r="W328" s="127"/>
      <c r="X328" s="849"/>
      <c r="Y328" s="850"/>
      <c r="Z328" s="543" t="str">
        <f>IFERROR(VLOOKUP(X328, 【参考】数式用!$A$2:$B$46, 2, FALSE), "")</f>
        <v/>
      </c>
      <c r="AA328" s="568"/>
      <c r="AB328" s="569"/>
      <c r="AC328" s="570">
        <f t="shared" si="12"/>
        <v>0</v>
      </c>
      <c r="AD328" s="652" t="str">
        <f>IF(B328="", "", IF(COUNTIF(X328,"*独自*"),"数式を削除して手入力",IFERROR(INDEX(【参考】数式用!$O$3:'【参考】数式用'!$Q$452,MATCH(Q328&amp;V328,【参考】数式用!$N$3:'【参考】数式用'!$N$452,0),MATCH(VLOOKUP(X328,【参考】数式用!$R$2:$S$46,2,FALSE),【参考】数式用!$O$2:$Q$2,0)),10)))</f>
        <v/>
      </c>
      <c r="AE328" s="564"/>
    </row>
    <row r="329" spans="1:31" ht="50" customHeight="1">
      <c r="A329" s="234">
        <f t="shared" si="11"/>
        <v>290</v>
      </c>
      <c r="B329" s="843"/>
      <c r="C329" s="844"/>
      <c r="D329" s="844"/>
      <c r="E329" s="844"/>
      <c r="F329" s="844"/>
      <c r="G329" s="844"/>
      <c r="H329" s="844"/>
      <c r="I329" s="844"/>
      <c r="J329" s="844"/>
      <c r="K329" s="844"/>
      <c r="L329" s="845"/>
      <c r="M329" s="846"/>
      <c r="N329" s="846"/>
      <c r="O329" s="846"/>
      <c r="P329" s="847"/>
      <c r="Q329" s="848"/>
      <c r="R329" s="848"/>
      <c r="S329" s="848"/>
      <c r="T329" s="848"/>
      <c r="U329" s="848"/>
      <c r="V329" s="127"/>
      <c r="W329" s="127"/>
      <c r="X329" s="849"/>
      <c r="Y329" s="850"/>
      <c r="Z329" s="543" t="str">
        <f>IFERROR(VLOOKUP(X329, 【参考】数式用!$A$2:$B$46, 2, FALSE), "")</f>
        <v/>
      </c>
      <c r="AA329" s="568"/>
      <c r="AB329" s="569"/>
      <c r="AC329" s="570">
        <f t="shared" si="12"/>
        <v>0</v>
      </c>
      <c r="AD329" s="652" t="str">
        <f>IF(B329="", "", IF(COUNTIF(X329,"*独自*"),"数式を削除して手入力",IFERROR(INDEX(【参考】数式用!$O$3:'【参考】数式用'!$Q$452,MATCH(Q329&amp;V329,【参考】数式用!$N$3:'【参考】数式用'!$N$452,0),MATCH(VLOOKUP(X329,【参考】数式用!$R$2:$S$46,2,FALSE),【参考】数式用!$O$2:$Q$2,0)),10)))</f>
        <v/>
      </c>
      <c r="AE329" s="564"/>
    </row>
    <row r="330" spans="1:31" ht="50" customHeight="1">
      <c r="A330" s="234">
        <f t="shared" si="11"/>
        <v>291</v>
      </c>
      <c r="B330" s="843"/>
      <c r="C330" s="844"/>
      <c r="D330" s="844"/>
      <c r="E330" s="844"/>
      <c r="F330" s="844"/>
      <c r="G330" s="844"/>
      <c r="H330" s="844"/>
      <c r="I330" s="844"/>
      <c r="J330" s="844"/>
      <c r="K330" s="844"/>
      <c r="L330" s="845"/>
      <c r="M330" s="846"/>
      <c r="N330" s="846"/>
      <c r="O330" s="846"/>
      <c r="P330" s="847"/>
      <c r="Q330" s="848"/>
      <c r="R330" s="848"/>
      <c r="S330" s="848"/>
      <c r="T330" s="848"/>
      <c r="U330" s="848"/>
      <c r="V330" s="127"/>
      <c r="W330" s="127"/>
      <c r="X330" s="849"/>
      <c r="Y330" s="850"/>
      <c r="Z330" s="543" t="str">
        <f>IFERROR(VLOOKUP(X330, 【参考】数式用!$A$2:$B$46, 2, FALSE), "")</f>
        <v/>
      </c>
      <c r="AA330" s="568"/>
      <c r="AB330" s="569"/>
      <c r="AC330" s="570">
        <f t="shared" si="12"/>
        <v>0</v>
      </c>
      <c r="AD330" s="652" t="str">
        <f>IF(B330="", "", IF(COUNTIF(X330,"*独自*"),"数式を削除して手入力",IFERROR(INDEX(【参考】数式用!$O$3:'【参考】数式用'!$Q$452,MATCH(Q330&amp;V330,【参考】数式用!$N$3:'【参考】数式用'!$N$452,0),MATCH(VLOOKUP(X330,【参考】数式用!$R$2:$S$46,2,FALSE),【参考】数式用!$O$2:$Q$2,0)),10)))</f>
        <v/>
      </c>
      <c r="AE330" s="564"/>
    </row>
    <row r="331" spans="1:31" ht="50" customHeight="1">
      <c r="A331" s="234">
        <f t="shared" si="11"/>
        <v>292</v>
      </c>
      <c r="B331" s="843"/>
      <c r="C331" s="844"/>
      <c r="D331" s="844"/>
      <c r="E331" s="844"/>
      <c r="F331" s="844"/>
      <c r="G331" s="844"/>
      <c r="H331" s="844"/>
      <c r="I331" s="844"/>
      <c r="J331" s="844"/>
      <c r="K331" s="844"/>
      <c r="L331" s="845"/>
      <c r="M331" s="846"/>
      <c r="N331" s="846"/>
      <c r="O331" s="846"/>
      <c r="P331" s="847"/>
      <c r="Q331" s="848"/>
      <c r="R331" s="848"/>
      <c r="S331" s="848"/>
      <c r="T331" s="848"/>
      <c r="U331" s="848"/>
      <c r="V331" s="127"/>
      <c r="W331" s="127"/>
      <c r="X331" s="849"/>
      <c r="Y331" s="850"/>
      <c r="Z331" s="543" t="str">
        <f>IFERROR(VLOOKUP(X331, 【参考】数式用!$A$2:$B$46, 2, FALSE), "")</f>
        <v/>
      </c>
      <c r="AA331" s="568"/>
      <c r="AB331" s="569"/>
      <c r="AC331" s="570">
        <f t="shared" si="12"/>
        <v>0</v>
      </c>
      <c r="AD331" s="652" t="str">
        <f>IF(B331="", "", IF(COUNTIF(X331,"*独自*"),"数式を削除して手入力",IFERROR(INDEX(【参考】数式用!$O$3:'【参考】数式用'!$Q$452,MATCH(Q331&amp;V331,【参考】数式用!$N$3:'【参考】数式用'!$N$452,0),MATCH(VLOOKUP(X331,【参考】数式用!$R$2:$S$46,2,FALSE),【参考】数式用!$O$2:$Q$2,0)),10)))</f>
        <v/>
      </c>
      <c r="AE331" s="564"/>
    </row>
    <row r="332" spans="1:31" ht="50" customHeight="1">
      <c r="A332" s="234">
        <f t="shared" ref="A332:A395" si="13">A331+1</f>
        <v>293</v>
      </c>
      <c r="B332" s="843"/>
      <c r="C332" s="844"/>
      <c r="D332" s="844"/>
      <c r="E332" s="844"/>
      <c r="F332" s="844"/>
      <c r="G332" s="844"/>
      <c r="H332" s="844"/>
      <c r="I332" s="844"/>
      <c r="J332" s="844"/>
      <c r="K332" s="844"/>
      <c r="L332" s="845"/>
      <c r="M332" s="846"/>
      <c r="N332" s="846"/>
      <c r="O332" s="846"/>
      <c r="P332" s="847"/>
      <c r="Q332" s="848"/>
      <c r="R332" s="848"/>
      <c r="S332" s="848"/>
      <c r="T332" s="848"/>
      <c r="U332" s="848"/>
      <c r="V332" s="127"/>
      <c r="W332" s="127"/>
      <c r="X332" s="849"/>
      <c r="Y332" s="850"/>
      <c r="Z332" s="543" t="str">
        <f>IFERROR(VLOOKUP(X332, 【参考】数式用!$A$2:$B$46, 2, FALSE), "")</f>
        <v/>
      </c>
      <c r="AA332" s="568"/>
      <c r="AB332" s="569"/>
      <c r="AC332" s="570">
        <f t="shared" ref="AC332:AC395" si="14">AA332-AB332</f>
        <v>0</v>
      </c>
      <c r="AD332" s="652" t="str">
        <f>IF(B332="", "", IF(COUNTIF(X332,"*独自*"),"数式を削除して手入力",IFERROR(INDEX(【参考】数式用!$O$3:'【参考】数式用'!$Q$452,MATCH(Q332&amp;V332,【参考】数式用!$N$3:'【参考】数式用'!$N$452,0),MATCH(VLOOKUP(X332,【参考】数式用!$R$2:$S$46,2,FALSE),【参考】数式用!$O$2:$Q$2,0)),10)))</f>
        <v/>
      </c>
      <c r="AE332" s="564"/>
    </row>
    <row r="333" spans="1:31" ht="50" customHeight="1">
      <c r="A333" s="234">
        <f t="shared" si="13"/>
        <v>294</v>
      </c>
      <c r="B333" s="843"/>
      <c r="C333" s="844"/>
      <c r="D333" s="844"/>
      <c r="E333" s="844"/>
      <c r="F333" s="844"/>
      <c r="G333" s="844"/>
      <c r="H333" s="844"/>
      <c r="I333" s="844"/>
      <c r="J333" s="844"/>
      <c r="K333" s="844"/>
      <c r="L333" s="845"/>
      <c r="M333" s="846"/>
      <c r="N333" s="846"/>
      <c r="O333" s="846"/>
      <c r="P333" s="847"/>
      <c r="Q333" s="848"/>
      <c r="R333" s="848"/>
      <c r="S333" s="848"/>
      <c r="T333" s="848"/>
      <c r="U333" s="848"/>
      <c r="V333" s="127"/>
      <c r="W333" s="127"/>
      <c r="X333" s="849"/>
      <c r="Y333" s="850"/>
      <c r="Z333" s="543" t="str">
        <f>IFERROR(VLOOKUP(X333, 【参考】数式用!$A$2:$B$46, 2, FALSE), "")</f>
        <v/>
      </c>
      <c r="AA333" s="568"/>
      <c r="AB333" s="569"/>
      <c r="AC333" s="570">
        <f t="shared" si="14"/>
        <v>0</v>
      </c>
      <c r="AD333" s="652" t="str">
        <f>IF(B333="", "", IF(COUNTIF(X333,"*独自*"),"数式を削除して手入力",IFERROR(INDEX(【参考】数式用!$O$3:'【参考】数式用'!$Q$452,MATCH(Q333&amp;V333,【参考】数式用!$N$3:'【参考】数式用'!$N$452,0),MATCH(VLOOKUP(X333,【参考】数式用!$R$2:$S$46,2,FALSE),【参考】数式用!$O$2:$Q$2,0)),10)))</f>
        <v/>
      </c>
      <c r="AE333" s="564"/>
    </row>
    <row r="334" spans="1:31" ht="50" customHeight="1">
      <c r="A334" s="234">
        <f t="shared" si="13"/>
        <v>295</v>
      </c>
      <c r="B334" s="843"/>
      <c r="C334" s="844"/>
      <c r="D334" s="844"/>
      <c r="E334" s="844"/>
      <c r="F334" s="844"/>
      <c r="G334" s="844"/>
      <c r="H334" s="844"/>
      <c r="I334" s="844"/>
      <c r="J334" s="844"/>
      <c r="K334" s="844"/>
      <c r="L334" s="845"/>
      <c r="M334" s="846"/>
      <c r="N334" s="846"/>
      <c r="O334" s="846"/>
      <c r="P334" s="847"/>
      <c r="Q334" s="848"/>
      <c r="R334" s="848"/>
      <c r="S334" s="848"/>
      <c r="T334" s="848"/>
      <c r="U334" s="848"/>
      <c r="V334" s="127"/>
      <c r="W334" s="127"/>
      <c r="X334" s="849"/>
      <c r="Y334" s="850"/>
      <c r="Z334" s="543" t="str">
        <f>IFERROR(VLOOKUP(X334, 【参考】数式用!$A$2:$B$46, 2, FALSE), "")</f>
        <v/>
      </c>
      <c r="AA334" s="568"/>
      <c r="AB334" s="569"/>
      <c r="AC334" s="570">
        <f t="shared" si="14"/>
        <v>0</v>
      </c>
      <c r="AD334" s="652" t="str">
        <f>IF(B334="", "", IF(COUNTIF(X334,"*独自*"),"数式を削除して手入力",IFERROR(INDEX(【参考】数式用!$O$3:'【参考】数式用'!$Q$452,MATCH(Q334&amp;V334,【参考】数式用!$N$3:'【参考】数式用'!$N$452,0),MATCH(VLOOKUP(X334,【参考】数式用!$R$2:$S$46,2,FALSE),【参考】数式用!$O$2:$Q$2,0)),10)))</f>
        <v/>
      </c>
      <c r="AE334" s="564"/>
    </row>
    <row r="335" spans="1:31" ht="50" customHeight="1">
      <c r="A335" s="234">
        <f t="shared" si="13"/>
        <v>296</v>
      </c>
      <c r="B335" s="843"/>
      <c r="C335" s="844"/>
      <c r="D335" s="844"/>
      <c r="E335" s="844"/>
      <c r="F335" s="844"/>
      <c r="G335" s="844"/>
      <c r="H335" s="844"/>
      <c r="I335" s="844"/>
      <c r="J335" s="844"/>
      <c r="K335" s="844"/>
      <c r="L335" s="845"/>
      <c r="M335" s="846"/>
      <c r="N335" s="846"/>
      <c r="O335" s="846"/>
      <c r="P335" s="847"/>
      <c r="Q335" s="848"/>
      <c r="R335" s="848"/>
      <c r="S335" s="848"/>
      <c r="T335" s="848"/>
      <c r="U335" s="848"/>
      <c r="V335" s="127"/>
      <c r="W335" s="127"/>
      <c r="X335" s="849"/>
      <c r="Y335" s="850"/>
      <c r="Z335" s="543" t="str">
        <f>IFERROR(VLOOKUP(X335, 【参考】数式用!$A$2:$B$46, 2, FALSE), "")</f>
        <v/>
      </c>
      <c r="AA335" s="568"/>
      <c r="AB335" s="569"/>
      <c r="AC335" s="570">
        <f t="shared" si="14"/>
        <v>0</v>
      </c>
      <c r="AD335" s="652" t="str">
        <f>IF(B335="", "", IF(COUNTIF(X335,"*独自*"),"数式を削除して手入力",IFERROR(INDEX(【参考】数式用!$O$3:'【参考】数式用'!$Q$452,MATCH(Q335&amp;V335,【参考】数式用!$N$3:'【参考】数式用'!$N$452,0),MATCH(VLOOKUP(X335,【参考】数式用!$R$2:$S$46,2,FALSE),【参考】数式用!$O$2:$Q$2,0)),10)))</f>
        <v/>
      </c>
      <c r="AE335" s="564"/>
    </row>
    <row r="336" spans="1:31" ht="50" customHeight="1">
      <c r="A336" s="234">
        <f t="shared" si="13"/>
        <v>297</v>
      </c>
      <c r="B336" s="843"/>
      <c r="C336" s="844"/>
      <c r="D336" s="844"/>
      <c r="E336" s="844"/>
      <c r="F336" s="844"/>
      <c r="G336" s="844"/>
      <c r="H336" s="844"/>
      <c r="I336" s="844"/>
      <c r="J336" s="844"/>
      <c r="K336" s="844"/>
      <c r="L336" s="845"/>
      <c r="M336" s="846"/>
      <c r="N336" s="846"/>
      <c r="O336" s="846"/>
      <c r="P336" s="847"/>
      <c r="Q336" s="848"/>
      <c r="R336" s="848"/>
      <c r="S336" s="848"/>
      <c r="T336" s="848"/>
      <c r="U336" s="848"/>
      <c r="V336" s="127"/>
      <c r="W336" s="127"/>
      <c r="X336" s="849"/>
      <c r="Y336" s="850"/>
      <c r="Z336" s="543" t="str">
        <f>IFERROR(VLOOKUP(X336, 【参考】数式用!$A$2:$B$46, 2, FALSE), "")</f>
        <v/>
      </c>
      <c r="AA336" s="568"/>
      <c r="AB336" s="569"/>
      <c r="AC336" s="570">
        <f t="shared" si="14"/>
        <v>0</v>
      </c>
      <c r="AD336" s="652" t="str">
        <f>IF(B336="", "", IF(COUNTIF(X336,"*独自*"),"数式を削除して手入力",IFERROR(INDEX(【参考】数式用!$O$3:'【参考】数式用'!$Q$452,MATCH(Q336&amp;V336,【参考】数式用!$N$3:'【参考】数式用'!$N$452,0),MATCH(VLOOKUP(X336,【参考】数式用!$R$2:$S$46,2,FALSE),【参考】数式用!$O$2:$Q$2,0)),10)))</f>
        <v/>
      </c>
      <c r="AE336" s="564"/>
    </row>
    <row r="337" spans="1:31" ht="50" customHeight="1">
      <c r="A337" s="234">
        <f t="shared" si="13"/>
        <v>298</v>
      </c>
      <c r="B337" s="843"/>
      <c r="C337" s="844"/>
      <c r="D337" s="844"/>
      <c r="E337" s="844"/>
      <c r="F337" s="844"/>
      <c r="G337" s="844"/>
      <c r="H337" s="844"/>
      <c r="I337" s="844"/>
      <c r="J337" s="844"/>
      <c r="K337" s="844"/>
      <c r="L337" s="845"/>
      <c r="M337" s="846"/>
      <c r="N337" s="846"/>
      <c r="O337" s="846"/>
      <c r="P337" s="847"/>
      <c r="Q337" s="848"/>
      <c r="R337" s="848"/>
      <c r="S337" s="848"/>
      <c r="T337" s="848"/>
      <c r="U337" s="848"/>
      <c r="V337" s="127"/>
      <c r="W337" s="127"/>
      <c r="X337" s="849"/>
      <c r="Y337" s="850"/>
      <c r="Z337" s="543" t="str">
        <f>IFERROR(VLOOKUP(X337, 【参考】数式用!$A$2:$B$46, 2, FALSE), "")</f>
        <v/>
      </c>
      <c r="AA337" s="568"/>
      <c r="AB337" s="569"/>
      <c r="AC337" s="570">
        <f t="shared" si="14"/>
        <v>0</v>
      </c>
      <c r="AD337" s="652" t="str">
        <f>IF(B337="", "", IF(COUNTIF(X337,"*独自*"),"数式を削除して手入力",IFERROR(INDEX(【参考】数式用!$O$3:'【参考】数式用'!$Q$452,MATCH(Q337&amp;V337,【参考】数式用!$N$3:'【参考】数式用'!$N$452,0),MATCH(VLOOKUP(X337,【参考】数式用!$R$2:$S$46,2,FALSE),【参考】数式用!$O$2:$Q$2,0)),10)))</f>
        <v/>
      </c>
      <c r="AE337" s="564"/>
    </row>
    <row r="338" spans="1:31" ht="50" customHeight="1">
      <c r="A338" s="234">
        <f t="shared" si="13"/>
        <v>299</v>
      </c>
      <c r="B338" s="843"/>
      <c r="C338" s="844"/>
      <c r="D338" s="844"/>
      <c r="E338" s="844"/>
      <c r="F338" s="844"/>
      <c r="G338" s="844"/>
      <c r="H338" s="844"/>
      <c r="I338" s="844"/>
      <c r="J338" s="844"/>
      <c r="K338" s="844"/>
      <c r="L338" s="845"/>
      <c r="M338" s="846"/>
      <c r="N338" s="846"/>
      <c r="O338" s="846"/>
      <c r="P338" s="847"/>
      <c r="Q338" s="848"/>
      <c r="R338" s="848"/>
      <c r="S338" s="848"/>
      <c r="T338" s="848"/>
      <c r="U338" s="848"/>
      <c r="V338" s="127"/>
      <c r="W338" s="127"/>
      <c r="X338" s="849"/>
      <c r="Y338" s="850"/>
      <c r="Z338" s="543" t="str">
        <f>IFERROR(VLOOKUP(X338, 【参考】数式用!$A$2:$B$46, 2, FALSE), "")</f>
        <v/>
      </c>
      <c r="AA338" s="568"/>
      <c r="AB338" s="569"/>
      <c r="AC338" s="570">
        <f t="shared" si="14"/>
        <v>0</v>
      </c>
      <c r="AD338" s="652" t="str">
        <f>IF(B338="", "", IF(COUNTIF(X338,"*独自*"),"数式を削除して手入力",IFERROR(INDEX(【参考】数式用!$O$3:'【参考】数式用'!$Q$452,MATCH(Q338&amp;V338,【参考】数式用!$N$3:'【参考】数式用'!$N$452,0),MATCH(VLOOKUP(X338,【参考】数式用!$R$2:$S$46,2,FALSE),【参考】数式用!$O$2:$Q$2,0)),10)))</f>
        <v/>
      </c>
      <c r="AE338" s="564"/>
    </row>
    <row r="339" spans="1:31" ht="50" customHeight="1">
      <c r="A339" s="234">
        <f t="shared" si="13"/>
        <v>300</v>
      </c>
      <c r="B339" s="843"/>
      <c r="C339" s="844"/>
      <c r="D339" s="844"/>
      <c r="E339" s="844"/>
      <c r="F339" s="844"/>
      <c r="G339" s="844"/>
      <c r="H339" s="844"/>
      <c r="I339" s="844"/>
      <c r="J339" s="844"/>
      <c r="K339" s="844"/>
      <c r="L339" s="845"/>
      <c r="M339" s="846"/>
      <c r="N339" s="846"/>
      <c r="O339" s="846"/>
      <c r="P339" s="847"/>
      <c r="Q339" s="848"/>
      <c r="R339" s="848"/>
      <c r="S339" s="848"/>
      <c r="T339" s="848"/>
      <c r="U339" s="848"/>
      <c r="V339" s="127"/>
      <c r="W339" s="127"/>
      <c r="X339" s="849"/>
      <c r="Y339" s="850"/>
      <c r="Z339" s="543" t="str">
        <f>IFERROR(VLOOKUP(X339, 【参考】数式用!$A$2:$B$46, 2, FALSE), "")</f>
        <v/>
      </c>
      <c r="AA339" s="568"/>
      <c r="AB339" s="569"/>
      <c r="AC339" s="570">
        <f t="shared" si="14"/>
        <v>0</v>
      </c>
      <c r="AD339" s="652" t="str">
        <f>IF(B339="", "", IF(COUNTIF(X339,"*独自*"),"数式を削除して手入力",IFERROR(INDEX(【参考】数式用!$O$3:'【参考】数式用'!$Q$452,MATCH(Q339&amp;V339,【参考】数式用!$N$3:'【参考】数式用'!$N$452,0),MATCH(VLOOKUP(X339,【参考】数式用!$R$2:$S$46,2,FALSE),【参考】数式用!$O$2:$Q$2,0)),10)))</f>
        <v/>
      </c>
      <c r="AE339" s="564"/>
    </row>
    <row r="340" spans="1:31" ht="50" customHeight="1">
      <c r="A340" s="234">
        <f t="shared" si="13"/>
        <v>301</v>
      </c>
      <c r="B340" s="843"/>
      <c r="C340" s="844"/>
      <c r="D340" s="844"/>
      <c r="E340" s="844"/>
      <c r="F340" s="844"/>
      <c r="G340" s="844"/>
      <c r="H340" s="844"/>
      <c r="I340" s="844"/>
      <c r="J340" s="844"/>
      <c r="K340" s="844"/>
      <c r="L340" s="845"/>
      <c r="M340" s="846"/>
      <c r="N340" s="846"/>
      <c r="O340" s="846"/>
      <c r="P340" s="847"/>
      <c r="Q340" s="848"/>
      <c r="R340" s="848"/>
      <c r="S340" s="848"/>
      <c r="T340" s="848"/>
      <c r="U340" s="848"/>
      <c r="V340" s="127"/>
      <c r="W340" s="127"/>
      <c r="X340" s="849"/>
      <c r="Y340" s="850"/>
      <c r="Z340" s="543" t="str">
        <f>IFERROR(VLOOKUP(X340, 【参考】数式用!$A$2:$B$46, 2, FALSE), "")</f>
        <v/>
      </c>
      <c r="AA340" s="568"/>
      <c r="AB340" s="569"/>
      <c r="AC340" s="570">
        <f t="shared" si="14"/>
        <v>0</v>
      </c>
      <c r="AD340" s="652" t="str">
        <f>IF(B340="", "", IF(COUNTIF(X340,"*独自*"),"数式を削除して手入力",IFERROR(INDEX(【参考】数式用!$O$3:'【参考】数式用'!$Q$452,MATCH(Q340&amp;V340,【参考】数式用!$N$3:'【参考】数式用'!$N$452,0),MATCH(VLOOKUP(X340,【参考】数式用!$R$2:$S$46,2,FALSE),【参考】数式用!$O$2:$Q$2,0)),10)))</f>
        <v/>
      </c>
      <c r="AE340" s="564"/>
    </row>
    <row r="341" spans="1:31" ht="50" customHeight="1">
      <c r="A341" s="234">
        <f t="shared" si="13"/>
        <v>302</v>
      </c>
      <c r="B341" s="843"/>
      <c r="C341" s="844"/>
      <c r="D341" s="844"/>
      <c r="E341" s="844"/>
      <c r="F341" s="844"/>
      <c r="G341" s="844"/>
      <c r="H341" s="844"/>
      <c r="I341" s="844"/>
      <c r="J341" s="844"/>
      <c r="K341" s="844"/>
      <c r="L341" s="845"/>
      <c r="M341" s="846"/>
      <c r="N341" s="846"/>
      <c r="O341" s="846"/>
      <c r="P341" s="847"/>
      <c r="Q341" s="848"/>
      <c r="R341" s="848"/>
      <c r="S341" s="848"/>
      <c r="T341" s="848"/>
      <c r="U341" s="848"/>
      <c r="V341" s="127"/>
      <c r="W341" s="127"/>
      <c r="X341" s="849"/>
      <c r="Y341" s="850"/>
      <c r="Z341" s="543" t="str">
        <f>IFERROR(VLOOKUP(X341, 【参考】数式用!$A$2:$B$46, 2, FALSE), "")</f>
        <v/>
      </c>
      <c r="AA341" s="568"/>
      <c r="AB341" s="569"/>
      <c r="AC341" s="570">
        <f t="shared" si="14"/>
        <v>0</v>
      </c>
      <c r="AD341" s="652" t="str">
        <f>IF(B341="", "", IF(COUNTIF(X341,"*独自*"),"数式を削除して手入力",IFERROR(INDEX(【参考】数式用!$O$3:'【参考】数式用'!$Q$452,MATCH(Q341&amp;V341,【参考】数式用!$N$3:'【参考】数式用'!$N$452,0),MATCH(VLOOKUP(X341,【参考】数式用!$R$2:$S$46,2,FALSE),【参考】数式用!$O$2:$Q$2,0)),10)))</f>
        <v/>
      </c>
      <c r="AE341" s="564"/>
    </row>
    <row r="342" spans="1:31" ht="50" customHeight="1">
      <c r="A342" s="234">
        <f t="shared" si="13"/>
        <v>303</v>
      </c>
      <c r="B342" s="843"/>
      <c r="C342" s="844"/>
      <c r="D342" s="844"/>
      <c r="E342" s="844"/>
      <c r="F342" s="844"/>
      <c r="G342" s="844"/>
      <c r="H342" s="844"/>
      <c r="I342" s="844"/>
      <c r="J342" s="844"/>
      <c r="K342" s="844"/>
      <c r="L342" s="845"/>
      <c r="M342" s="846"/>
      <c r="N342" s="846"/>
      <c r="O342" s="846"/>
      <c r="P342" s="847"/>
      <c r="Q342" s="848"/>
      <c r="R342" s="848"/>
      <c r="S342" s="848"/>
      <c r="T342" s="848"/>
      <c r="U342" s="848"/>
      <c r="V342" s="127"/>
      <c r="W342" s="127"/>
      <c r="X342" s="849"/>
      <c r="Y342" s="850"/>
      <c r="Z342" s="543" t="str">
        <f>IFERROR(VLOOKUP(X342, 【参考】数式用!$A$2:$B$46, 2, FALSE), "")</f>
        <v/>
      </c>
      <c r="AA342" s="568"/>
      <c r="AB342" s="569"/>
      <c r="AC342" s="570">
        <f t="shared" si="14"/>
        <v>0</v>
      </c>
      <c r="AD342" s="652" t="str">
        <f>IF(B342="", "", IF(COUNTIF(X342,"*独自*"),"数式を削除して手入力",IFERROR(INDEX(【参考】数式用!$O$3:'【参考】数式用'!$Q$452,MATCH(Q342&amp;V342,【参考】数式用!$N$3:'【参考】数式用'!$N$452,0),MATCH(VLOOKUP(X342,【参考】数式用!$R$2:$S$46,2,FALSE),【参考】数式用!$O$2:$Q$2,0)),10)))</f>
        <v/>
      </c>
      <c r="AE342" s="564"/>
    </row>
    <row r="343" spans="1:31" ht="50" customHeight="1">
      <c r="A343" s="234">
        <f t="shared" si="13"/>
        <v>304</v>
      </c>
      <c r="B343" s="843"/>
      <c r="C343" s="844"/>
      <c r="D343" s="844"/>
      <c r="E343" s="844"/>
      <c r="F343" s="844"/>
      <c r="G343" s="844"/>
      <c r="H343" s="844"/>
      <c r="I343" s="844"/>
      <c r="J343" s="844"/>
      <c r="K343" s="844"/>
      <c r="L343" s="845"/>
      <c r="M343" s="846"/>
      <c r="N343" s="846"/>
      <c r="O343" s="846"/>
      <c r="P343" s="847"/>
      <c r="Q343" s="848"/>
      <c r="R343" s="848"/>
      <c r="S343" s="848"/>
      <c r="T343" s="848"/>
      <c r="U343" s="848"/>
      <c r="V343" s="127"/>
      <c r="W343" s="127"/>
      <c r="X343" s="849"/>
      <c r="Y343" s="850"/>
      <c r="Z343" s="543" t="str">
        <f>IFERROR(VLOOKUP(X343, 【参考】数式用!$A$2:$B$46, 2, FALSE), "")</f>
        <v/>
      </c>
      <c r="AA343" s="568"/>
      <c r="AB343" s="569"/>
      <c r="AC343" s="570">
        <f t="shared" si="14"/>
        <v>0</v>
      </c>
      <c r="AD343" s="652" t="str">
        <f>IF(B343="", "", IF(COUNTIF(X343,"*独自*"),"数式を削除して手入力",IFERROR(INDEX(【参考】数式用!$O$3:'【参考】数式用'!$Q$452,MATCH(Q343&amp;V343,【参考】数式用!$N$3:'【参考】数式用'!$N$452,0),MATCH(VLOOKUP(X343,【参考】数式用!$R$2:$S$46,2,FALSE),【参考】数式用!$O$2:$Q$2,0)),10)))</f>
        <v/>
      </c>
      <c r="AE343" s="564"/>
    </row>
    <row r="344" spans="1:31" ht="50" customHeight="1">
      <c r="A344" s="234">
        <f t="shared" si="13"/>
        <v>305</v>
      </c>
      <c r="B344" s="843"/>
      <c r="C344" s="844"/>
      <c r="D344" s="844"/>
      <c r="E344" s="844"/>
      <c r="F344" s="844"/>
      <c r="G344" s="844"/>
      <c r="H344" s="844"/>
      <c r="I344" s="844"/>
      <c r="J344" s="844"/>
      <c r="K344" s="844"/>
      <c r="L344" s="845"/>
      <c r="M344" s="846"/>
      <c r="N344" s="846"/>
      <c r="O344" s="846"/>
      <c r="P344" s="847"/>
      <c r="Q344" s="848"/>
      <c r="R344" s="848"/>
      <c r="S344" s="848"/>
      <c r="T344" s="848"/>
      <c r="U344" s="848"/>
      <c r="V344" s="127"/>
      <c r="W344" s="127"/>
      <c r="X344" s="849"/>
      <c r="Y344" s="850"/>
      <c r="Z344" s="543" t="str">
        <f>IFERROR(VLOOKUP(X344, 【参考】数式用!$A$2:$B$46, 2, FALSE), "")</f>
        <v/>
      </c>
      <c r="AA344" s="568"/>
      <c r="AB344" s="569"/>
      <c r="AC344" s="570">
        <f t="shared" si="14"/>
        <v>0</v>
      </c>
      <c r="AD344" s="652" t="str">
        <f>IF(B344="", "", IF(COUNTIF(X344,"*独自*"),"数式を削除して手入力",IFERROR(INDEX(【参考】数式用!$O$3:'【参考】数式用'!$Q$452,MATCH(Q344&amp;V344,【参考】数式用!$N$3:'【参考】数式用'!$N$452,0),MATCH(VLOOKUP(X344,【参考】数式用!$R$2:$S$46,2,FALSE),【参考】数式用!$O$2:$Q$2,0)),10)))</f>
        <v/>
      </c>
      <c r="AE344" s="564"/>
    </row>
    <row r="345" spans="1:31" ht="50" customHeight="1">
      <c r="A345" s="234">
        <f t="shared" si="13"/>
        <v>306</v>
      </c>
      <c r="B345" s="843"/>
      <c r="C345" s="844"/>
      <c r="D345" s="844"/>
      <c r="E345" s="844"/>
      <c r="F345" s="844"/>
      <c r="G345" s="844"/>
      <c r="H345" s="844"/>
      <c r="I345" s="844"/>
      <c r="J345" s="844"/>
      <c r="K345" s="844"/>
      <c r="L345" s="845"/>
      <c r="M345" s="846"/>
      <c r="N345" s="846"/>
      <c r="O345" s="846"/>
      <c r="P345" s="847"/>
      <c r="Q345" s="848"/>
      <c r="R345" s="848"/>
      <c r="S345" s="848"/>
      <c r="T345" s="848"/>
      <c r="U345" s="848"/>
      <c r="V345" s="127"/>
      <c r="W345" s="127"/>
      <c r="X345" s="849"/>
      <c r="Y345" s="850"/>
      <c r="Z345" s="543" t="str">
        <f>IFERROR(VLOOKUP(X345, 【参考】数式用!$A$2:$B$46, 2, FALSE), "")</f>
        <v/>
      </c>
      <c r="AA345" s="568"/>
      <c r="AB345" s="569"/>
      <c r="AC345" s="570">
        <f t="shared" si="14"/>
        <v>0</v>
      </c>
      <c r="AD345" s="652" t="str">
        <f>IF(B345="", "", IF(COUNTIF(X345,"*独自*"),"数式を削除して手入力",IFERROR(INDEX(【参考】数式用!$O$3:'【参考】数式用'!$Q$452,MATCH(Q345&amp;V345,【参考】数式用!$N$3:'【参考】数式用'!$N$452,0),MATCH(VLOOKUP(X345,【参考】数式用!$R$2:$S$46,2,FALSE),【参考】数式用!$O$2:$Q$2,0)),10)))</f>
        <v/>
      </c>
      <c r="AE345" s="564"/>
    </row>
    <row r="346" spans="1:31" ht="50" customHeight="1">
      <c r="A346" s="234">
        <f t="shared" si="13"/>
        <v>307</v>
      </c>
      <c r="B346" s="843"/>
      <c r="C346" s="844"/>
      <c r="D346" s="844"/>
      <c r="E346" s="844"/>
      <c r="F346" s="844"/>
      <c r="G346" s="844"/>
      <c r="H346" s="844"/>
      <c r="I346" s="844"/>
      <c r="J346" s="844"/>
      <c r="K346" s="844"/>
      <c r="L346" s="845"/>
      <c r="M346" s="846"/>
      <c r="N346" s="846"/>
      <c r="O346" s="846"/>
      <c r="P346" s="847"/>
      <c r="Q346" s="848"/>
      <c r="R346" s="848"/>
      <c r="S346" s="848"/>
      <c r="T346" s="848"/>
      <c r="U346" s="848"/>
      <c r="V346" s="127"/>
      <c r="W346" s="127"/>
      <c r="X346" s="849"/>
      <c r="Y346" s="850"/>
      <c r="Z346" s="543" t="str">
        <f>IFERROR(VLOOKUP(X346, 【参考】数式用!$A$2:$B$46, 2, FALSE), "")</f>
        <v/>
      </c>
      <c r="AA346" s="568"/>
      <c r="AB346" s="569"/>
      <c r="AC346" s="570">
        <f t="shared" si="14"/>
        <v>0</v>
      </c>
      <c r="AD346" s="652" t="str">
        <f>IF(B346="", "", IF(COUNTIF(X346,"*独自*"),"数式を削除して手入力",IFERROR(INDEX(【参考】数式用!$O$3:'【参考】数式用'!$Q$452,MATCH(Q346&amp;V346,【参考】数式用!$N$3:'【参考】数式用'!$N$452,0),MATCH(VLOOKUP(X346,【参考】数式用!$R$2:$S$46,2,FALSE),【参考】数式用!$O$2:$Q$2,0)),10)))</f>
        <v/>
      </c>
      <c r="AE346" s="564"/>
    </row>
    <row r="347" spans="1:31" ht="50" customHeight="1">
      <c r="A347" s="234">
        <f t="shared" si="13"/>
        <v>308</v>
      </c>
      <c r="B347" s="843"/>
      <c r="C347" s="844"/>
      <c r="D347" s="844"/>
      <c r="E347" s="844"/>
      <c r="F347" s="844"/>
      <c r="G347" s="844"/>
      <c r="H347" s="844"/>
      <c r="I347" s="844"/>
      <c r="J347" s="844"/>
      <c r="K347" s="844"/>
      <c r="L347" s="845"/>
      <c r="M347" s="846"/>
      <c r="N347" s="846"/>
      <c r="O347" s="846"/>
      <c r="P347" s="847"/>
      <c r="Q347" s="848"/>
      <c r="R347" s="848"/>
      <c r="S347" s="848"/>
      <c r="T347" s="848"/>
      <c r="U347" s="848"/>
      <c r="V347" s="127"/>
      <c r="W347" s="127"/>
      <c r="X347" s="849"/>
      <c r="Y347" s="850"/>
      <c r="Z347" s="543" t="str">
        <f>IFERROR(VLOOKUP(X347, 【参考】数式用!$A$2:$B$46, 2, FALSE), "")</f>
        <v/>
      </c>
      <c r="AA347" s="568"/>
      <c r="AB347" s="569"/>
      <c r="AC347" s="570">
        <f t="shared" si="14"/>
        <v>0</v>
      </c>
      <c r="AD347" s="652" t="str">
        <f>IF(B347="", "", IF(COUNTIF(X347,"*独自*"),"数式を削除して手入力",IFERROR(INDEX(【参考】数式用!$O$3:'【参考】数式用'!$Q$452,MATCH(Q347&amp;V347,【参考】数式用!$N$3:'【参考】数式用'!$N$452,0),MATCH(VLOOKUP(X347,【参考】数式用!$R$2:$S$46,2,FALSE),【参考】数式用!$O$2:$Q$2,0)),10)))</f>
        <v/>
      </c>
      <c r="AE347" s="564"/>
    </row>
    <row r="348" spans="1:31" ht="50" customHeight="1">
      <c r="A348" s="234">
        <f t="shared" si="13"/>
        <v>309</v>
      </c>
      <c r="B348" s="843"/>
      <c r="C348" s="844"/>
      <c r="D348" s="844"/>
      <c r="E348" s="844"/>
      <c r="F348" s="844"/>
      <c r="G348" s="844"/>
      <c r="H348" s="844"/>
      <c r="I348" s="844"/>
      <c r="J348" s="844"/>
      <c r="K348" s="844"/>
      <c r="L348" s="845"/>
      <c r="M348" s="846"/>
      <c r="N348" s="846"/>
      <c r="O348" s="846"/>
      <c r="P348" s="847"/>
      <c r="Q348" s="848"/>
      <c r="R348" s="848"/>
      <c r="S348" s="848"/>
      <c r="T348" s="848"/>
      <c r="U348" s="848"/>
      <c r="V348" s="127"/>
      <c r="W348" s="127"/>
      <c r="X348" s="849"/>
      <c r="Y348" s="850"/>
      <c r="Z348" s="543" t="str">
        <f>IFERROR(VLOOKUP(X348, 【参考】数式用!$A$2:$B$46, 2, FALSE), "")</f>
        <v/>
      </c>
      <c r="AA348" s="568"/>
      <c r="AB348" s="569"/>
      <c r="AC348" s="570">
        <f t="shared" si="14"/>
        <v>0</v>
      </c>
      <c r="AD348" s="652" t="str">
        <f>IF(B348="", "", IF(COUNTIF(X348,"*独自*"),"数式を削除して手入力",IFERROR(INDEX(【参考】数式用!$O$3:'【参考】数式用'!$Q$452,MATCH(Q348&amp;V348,【参考】数式用!$N$3:'【参考】数式用'!$N$452,0),MATCH(VLOOKUP(X348,【参考】数式用!$R$2:$S$46,2,FALSE),【参考】数式用!$O$2:$Q$2,0)),10)))</f>
        <v/>
      </c>
      <c r="AE348" s="564"/>
    </row>
    <row r="349" spans="1:31" ht="50" customHeight="1">
      <c r="A349" s="234">
        <f t="shared" si="13"/>
        <v>310</v>
      </c>
      <c r="B349" s="843"/>
      <c r="C349" s="844"/>
      <c r="D349" s="844"/>
      <c r="E349" s="844"/>
      <c r="F349" s="844"/>
      <c r="G349" s="844"/>
      <c r="H349" s="844"/>
      <c r="I349" s="844"/>
      <c r="J349" s="844"/>
      <c r="K349" s="844"/>
      <c r="L349" s="845"/>
      <c r="M349" s="846"/>
      <c r="N349" s="846"/>
      <c r="O349" s="846"/>
      <c r="P349" s="847"/>
      <c r="Q349" s="848"/>
      <c r="R349" s="848"/>
      <c r="S349" s="848"/>
      <c r="T349" s="848"/>
      <c r="U349" s="848"/>
      <c r="V349" s="127"/>
      <c r="W349" s="127"/>
      <c r="X349" s="849"/>
      <c r="Y349" s="850"/>
      <c r="Z349" s="543" t="str">
        <f>IFERROR(VLOOKUP(X349, 【参考】数式用!$A$2:$B$46, 2, FALSE), "")</f>
        <v/>
      </c>
      <c r="AA349" s="568"/>
      <c r="AB349" s="569"/>
      <c r="AC349" s="570">
        <f t="shared" si="14"/>
        <v>0</v>
      </c>
      <c r="AD349" s="652" t="str">
        <f>IF(B349="", "", IF(COUNTIF(X349,"*独自*"),"数式を削除して手入力",IFERROR(INDEX(【参考】数式用!$O$3:'【参考】数式用'!$Q$452,MATCH(Q349&amp;V349,【参考】数式用!$N$3:'【参考】数式用'!$N$452,0),MATCH(VLOOKUP(X349,【参考】数式用!$R$2:$S$46,2,FALSE),【参考】数式用!$O$2:$Q$2,0)),10)))</f>
        <v/>
      </c>
      <c r="AE349" s="564"/>
    </row>
    <row r="350" spans="1:31" ht="50" customHeight="1">
      <c r="A350" s="234">
        <f t="shared" si="13"/>
        <v>311</v>
      </c>
      <c r="B350" s="843"/>
      <c r="C350" s="844"/>
      <c r="D350" s="844"/>
      <c r="E350" s="844"/>
      <c r="F350" s="844"/>
      <c r="G350" s="844"/>
      <c r="H350" s="844"/>
      <c r="I350" s="844"/>
      <c r="J350" s="844"/>
      <c r="K350" s="844"/>
      <c r="L350" s="845"/>
      <c r="M350" s="846"/>
      <c r="N350" s="846"/>
      <c r="O350" s="846"/>
      <c r="P350" s="847"/>
      <c r="Q350" s="848"/>
      <c r="R350" s="848"/>
      <c r="S350" s="848"/>
      <c r="T350" s="848"/>
      <c r="U350" s="848"/>
      <c r="V350" s="127"/>
      <c r="W350" s="127"/>
      <c r="X350" s="849"/>
      <c r="Y350" s="850"/>
      <c r="Z350" s="543" t="str">
        <f>IFERROR(VLOOKUP(X350, 【参考】数式用!$A$2:$B$46, 2, FALSE), "")</f>
        <v/>
      </c>
      <c r="AA350" s="568"/>
      <c r="AB350" s="569"/>
      <c r="AC350" s="570">
        <f t="shared" si="14"/>
        <v>0</v>
      </c>
      <c r="AD350" s="652" t="str">
        <f>IF(B350="", "", IF(COUNTIF(X350,"*独自*"),"数式を削除して手入力",IFERROR(INDEX(【参考】数式用!$O$3:'【参考】数式用'!$Q$452,MATCH(Q350&amp;V350,【参考】数式用!$N$3:'【参考】数式用'!$N$452,0),MATCH(VLOOKUP(X350,【参考】数式用!$R$2:$S$46,2,FALSE),【参考】数式用!$O$2:$Q$2,0)),10)))</f>
        <v/>
      </c>
      <c r="AE350" s="564"/>
    </row>
    <row r="351" spans="1:31" ht="50" customHeight="1">
      <c r="A351" s="234">
        <f t="shared" si="13"/>
        <v>312</v>
      </c>
      <c r="B351" s="843"/>
      <c r="C351" s="844"/>
      <c r="D351" s="844"/>
      <c r="E351" s="844"/>
      <c r="F351" s="844"/>
      <c r="G351" s="844"/>
      <c r="H351" s="844"/>
      <c r="I351" s="844"/>
      <c r="J351" s="844"/>
      <c r="K351" s="844"/>
      <c r="L351" s="845"/>
      <c r="M351" s="846"/>
      <c r="N351" s="846"/>
      <c r="O351" s="846"/>
      <c r="P351" s="847"/>
      <c r="Q351" s="848"/>
      <c r="R351" s="848"/>
      <c r="S351" s="848"/>
      <c r="T351" s="848"/>
      <c r="U351" s="848"/>
      <c r="V351" s="127"/>
      <c r="W351" s="127"/>
      <c r="X351" s="849"/>
      <c r="Y351" s="850"/>
      <c r="Z351" s="543" t="str">
        <f>IFERROR(VLOOKUP(X351, 【参考】数式用!$A$2:$B$46, 2, FALSE), "")</f>
        <v/>
      </c>
      <c r="AA351" s="568"/>
      <c r="AB351" s="569"/>
      <c r="AC351" s="570">
        <f t="shared" si="14"/>
        <v>0</v>
      </c>
      <c r="AD351" s="652" t="str">
        <f>IF(B351="", "", IF(COUNTIF(X351,"*独自*"),"数式を削除して手入力",IFERROR(INDEX(【参考】数式用!$O$3:'【参考】数式用'!$Q$452,MATCH(Q351&amp;V351,【参考】数式用!$N$3:'【参考】数式用'!$N$452,0),MATCH(VLOOKUP(X351,【参考】数式用!$R$2:$S$46,2,FALSE),【参考】数式用!$O$2:$Q$2,0)),10)))</f>
        <v/>
      </c>
      <c r="AE351" s="564"/>
    </row>
    <row r="352" spans="1:31" ht="50" customHeight="1">
      <c r="A352" s="234">
        <f t="shared" si="13"/>
        <v>313</v>
      </c>
      <c r="B352" s="843"/>
      <c r="C352" s="844"/>
      <c r="D352" s="844"/>
      <c r="E352" s="844"/>
      <c r="F352" s="844"/>
      <c r="G352" s="844"/>
      <c r="H352" s="844"/>
      <c r="I352" s="844"/>
      <c r="J352" s="844"/>
      <c r="K352" s="844"/>
      <c r="L352" s="845"/>
      <c r="M352" s="846"/>
      <c r="N352" s="846"/>
      <c r="O352" s="846"/>
      <c r="P352" s="847"/>
      <c r="Q352" s="848"/>
      <c r="R352" s="848"/>
      <c r="S352" s="848"/>
      <c r="T352" s="848"/>
      <c r="U352" s="848"/>
      <c r="V352" s="127"/>
      <c r="W352" s="127"/>
      <c r="X352" s="849"/>
      <c r="Y352" s="850"/>
      <c r="Z352" s="543" t="str">
        <f>IFERROR(VLOOKUP(X352, 【参考】数式用!$A$2:$B$46, 2, FALSE), "")</f>
        <v/>
      </c>
      <c r="AA352" s="568"/>
      <c r="AB352" s="569"/>
      <c r="AC352" s="570">
        <f t="shared" si="14"/>
        <v>0</v>
      </c>
      <c r="AD352" s="652" t="str">
        <f>IF(B352="", "", IF(COUNTIF(X352,"*独自*"),"数式を削除して手入力",IFERROR(INDEX(【参考】数式用!$O$3:'【参考】数式用'!$Q$452,MATCH(Q352&amp;V352,【参考】数式用!$N$3:'【参考】数式用'!$N$452,0),MATCH(VLOOKUP(X352,【参考】数式用!$R$2:$S$46,2,FALSE),【参考】数式用!$O$2:$Q$2,0)),10)))</f>
        <v/>
      </c>
      <c r="AE352" s="564"/>
    </row>
    <row r="353" spans="1:31" ht="50" customHeight="1">
      <c r="A353" s="234">
        <f t="shared" si="13"/>
        <v>314</v>
      </c>
      <c r="B353" s="843"/>
      <c r="C353" s="844"/>
      <c r="D353" s="844"/>
      <c r="E353" s="844"/>
      <c r="F353" s="844"/>
      <c r="G353" s="844"/>
      <c r="H353" s="844"/>
      <c r="I353" s="844"/>
      <c r="J353" s="844"/>
      <c r="K353" s="844"/>
      <c r="L353" s="845"/>
      <c r="M353" s="846"/>
      <c r="N353" s="846"/>
      <c r="O353" s="846"/>
      <c r="P353" s="847"/>
      <c r="Q353" s="848"/>
      <c r="R353" s="848"/>
      <c r="S353" s="848"/>
      <c r="T353" s="848"/>
      <c r="U353" s="848"/>
      <c r="V353" s="127"/>
      <c r="W353" s="127"/>
      <c r="X353" s="849"/>
      <c r="Y353" s="850"/>
      <c r="Z353" s="543" t="str">
        <f>IFERROR(VLOOKUP(X353, 【参考】数式用!$A$2:$B$46, 2, FALSE), "")</f>
        <v/>
      </c>
      <c r="AA353" s="568"/>
      <c r="AB353" s="569"/>
      <c r="AC353" s="570">
        <f t="shared" si="14"/>
        <v>0</v>
      </c>
      <c r="AD353" s="652" t="str">
        <f>IF(B353="", "", IF(COUNTIF(X353,"*独自*"),"数式を削除して手入力",IFERROR(INDEX(【参考】数式用!$O$3:'【参考】数式用'!$Q$452,MATCH(Q353&amp;V353,【参考】数式用!$N$3:'【参考】数式用'!$N$452,0),MATCH(VLOOKUP(X353,【参考】数式用!$R$2:$S$46,2,FALSE),【参考】数式用!$O$2:$Q$2,0)),10)))</f>
        <v/>
      </c>
      <c r="AE353" s="564"/>
    </row>
    <row r="354" spans="1:31" ht="50" customHeight="1">
      <c r="A354" s="234">
        <f t="shared" si="13"/>
        <v>315</v>
      </c>
      <c r="B354" s="843"/>
      <c r="C354" s="844"/>
      <c r="D354" s="844"/>
      <c r="E354" s="844"/>
      <c r="F354" s="844"/>
      <c r="G354" s="844"/>
      <c r="H354" s="844"/>
      <c r="I354" s="844"/>
      <c r="J354" s="844"/>
      <c r="K354" s="844"/>
      <c r="L354" s="845"/>
      <c r="M354" s="846"/>
      <c r="N354" s="846"/>
      <c r="O354" s="846"/>
      <c r="P354" s="847"/>
      <c r="Q354" s="848"/>
      <c r="R354" s="848"/>
      <c r="S354" s="848"/>
      <c r="T354" s="848"/>
      <c r="U354" s="848"/>
      <c r="V354" s="127"/>
      <c r="W354" s="127"/>
      <c r="X354" s="849"/>
      <c r="Y354" s="850"/>
      <c r="Z354" s="543" t="str">
        <f>IFERROR(VLOOKUP(X354, 【参考】数式用!$A$2:$B$46, 2, FALSE), "")</f>
        <v/>
      </c>
      <c r="AA354" s="568"/>
      <c r="AB354" s="569"/>
      <c r="AC354" s="570">
        <f t="shared" si="14"/>
        <v>0</v>
      </c>
      <c r="AD354" s="652" t="str">
        <f>IF(B354="", "", IF(COUNTIF(X354,"*独自*"),"数式を削除して手入力",IFERROR(INDEX(【参考】数式用!$O$3:'【参考】数式用'!$Q$452,MATCH(Q354&amp;V354,【参考】数式用!$N$3:'【参考】数式用'!$N$452,0),MATCH(VLOOKUP(X354,【参考】数式用!$R$2:$S$46,2,FALSE),【参考】数式用!$O$2:$Q$2,0)),10)))</f>
        <v/>
      </c>
      <c r="AE354" s="564"/>
    </row>
    <row r="355" spans="1:31" ht="50" customHeight="1">
      <c r="A355" s="234">
        <f t="shared" si="13"/>
        <v>316</v>
      </c>
      <c r="B355" s="843"/>
      <c r="C355" s="844"/>
      <c r="D355" s="844"/>
      <c r="E355" s="844"/>
      <c r="F355" s="844"/>
      <c r="G355" s="844"/>
      <c r="H355" s="844"/>
      <c r="I355" s="844"/>
      <c r="J355" s="844"/>
      <c r="K355" s="844"/>
      <c r="L355" s="845"/>
      <c r="M355" s="846"/>
      <c r="N355" s="846"/>
      <c r="O355" s="846"/>
      <c r="P355" s="847"/>
      <c r="Q355" s="848"/>
      <c r="R355" s="848"/>
      <c r="S355" s="848"/>
      <c r="T355" s="848"/>
      <c r="U355" s="848"/>
      <c r="V355" s="127"/>
      <c r="W355" s="127"/>
      <c r="X355" s="849"/>
      <c r="Y355" s="850"/>
      <c r="Z355" s="543" t="str">
        <f>IFERROR(VLOOKUP(X355, 【参考】数式用!$A$2:$B$46, 2, FALSE), "")</f>
        <v/>
      </c>
      <c r="AA355" s="568"/>
      <c r="AB355" s="569"/>
      <c r="AC355" s="570">
        <f t="shared" si="14"/>
        <v>0</v>
      </c>
      <c r="AD355" s="652" t="str">
        <f>IF(B355="", "", IF(COUNTIF(X355,"*独自*"),"数式を削除して手入力",IFERROR(INDEX(【参考】数式用!$O$3:'【参考】数式用'!$Q$452,MATCH(Q355&amp;V355,【参考】数式用!$N$3:'【参考】数式用'!$N$452,0),MATCH(VLOOKUP(X355,【参考】数式用!$R$2:$S$46,2,FALSE),【参考】数式用!$O$2:$Q$2,0)),10)))</f>
        <v/>
      </c>
      <c r="AE355" s="564"/>
    </row>
    <row r="356" spans="1:31" ht="50" customHeight="1">
      <c r="A356" s="234">
        <f t="shared" si="13"/>
        <v>317</v>
      </c>
      <c r="B356" s="843"/>
      <c r="C356" s="844"/>
      <c r="D356" s="844"/>
      <c r="E356" s="844"/>
      <c r="F356" s="844"/>
      <c r="G356" s="844"/>
      <c r="H356" s="844"/>
      <c r="I356" s="844"/>
      <c r="J356" s="844"/>
      <c r="K356" s="844"/>
      <c r="L356" s="845"/>
      <c r="M356" s="846"/>
      <c r="N356" s="846"/>
      <c r="O356" s="846"/>
      <c r="P356" s="847"/>
      <c r="Q356" s="848"/>
      <c r="R356" s="848"/>
      <c r="S356" s="848"/>
      <c r="T356" s="848"/>
      <c r="U356" s="848"/>
      <c r="V356" s="127"/>
      <c r="W356" s="127"/>
      <c r="X356" s="849"/>
      <c r="Y356" s="850"/>
      <c r="Z356" s="543" t="str">
        <f>IFERROR(VLOOKUP(X356, 【参考】数式用!$A$2:$B$46, 2, FALSE), "")</f>
        <v/>
      </c>
      <c r="AA356" s="568"/>
      <c r="AB356" s="569"/>
      <c r="AC356" s="570">
        <f t="shared" si="14"/>
        <v>0</v>
      </c>
      <c r="AD356" s="652" t="str">
        <f>IF(B356="", "", IF(COUNTIF(X356,"*独自*"),"数式を削除して手入力",IFERROR(INDEX(【参考】数式用!$O$3:'【参考】数式用'!$Q$452,MATCH(Q356&amp;V356,【参考】数式用!$N$3:'【参考】数式用'!$N$452,0),MATCH(VLOOKUP(X356,【参考】数式用!$R$2:$S$46,2,FALSE),【参考】数式用!$O$2:$Q$2,0)),10)))</f>
        <v/>
      </c>
      <c r="AE356" s="564"/>
    </row>
    <row r="357" spans="1:31" ht="50" customHeight="1">
      <c r="A357" s="234">
        <f t="shared" si="13"/>
        <v>318</v>
      </c>
      <c r="B357" s="843"/>
      <c r="C357" s="844"/>
      <c r="D357" s="844"/>
      <c r="E357" s="844"/>
      <c r="F357" s="844"/>
      <c r="G357" s="844"/>
      <c r="H357" s="844"/>
      <c r="I357" s="844"/>
      <c r="J357" s="844"/>
      <c r="K357" s="844"/>
      <c r="L357" s="845"/>
      <c r="M357" s="846"/>
      <c r="N357" s="846"/>
      <c r="O357" s="846"/>
      <c r="P357" s="847"/>
      <c r="Q357" s="848"/>
      <c r="R357" s="848"/>
      <c r="S357" s="848"/>
      <c r="T357" s="848"/>
      <c r="U357" s="848"/>
      <c r="V357" s="127"/>
      <c r="W357" s="127"/>
      <c r="X357" s="849"/>
      <c r="Y357" s="850"/>
      <c r="Z357" s="543" t="str">
        <f>IFERROR(VLOOKUP(X357, 【参考】数式用!$A$2:$B$46, 2, FALSE), "")</f>
        <v/>
      </c>
      <c r="AA357" s="568"/>
      <c r="AB357" s="569"/>
      <c r="AC357" s="570">
        <f t="shared" si="14"/>
        <v>0</v>
      </c>
      <c r="AD357" s="652" t="str">
        <f>IF(B357="", "", IF(COUNTIF(X357,"*独自*"),"数式を削除して手入力",IFERROR(INDEX(【参考】数式用!$O$3:'【参考】数式用'!$Q$452,MATCH(Q357&amp;V357,【参考】数式用!$N$3:'【参考】数式用'!$N$452,0),MATCH(VLOOKUP(X357,【参考】数式用!$R$2:$S$46,2,FALSE),【参考】数式用!$O$2:$Q$2,0)),10)))</f>
        <v/>
      </c>
      <c r="AE357" s="564"/>
    </row>
    <row r="358" spans="1:31" ht="50" customHeight="1">
      <c r="A358" s="234">
        <f t="shared" si="13"/>
        <v>319</v>
      </c>
      <c r="B358" s="843"/>
      <c r="C358" s="844"/>
      <c r="D358" s="844"/>
      <c r="E358" s="844"/>
      <c r="F358" s="844"/>
      <c r="G358" s="844"/>
      <c r="H358" s="844"/>
      <c r="I358" s="844"/>
      <c r="J358" s="844"/>
      <c r="K358" s="844"/>
      <c r="L358" s="845"/>
      <c r="M358" s="846"/>
      <c r="N358" s="846"/>
      <c r="O358" s="846"/>
      <c r="P358" s="847"/>
      <c r="Q358" s="848"/>
      <c r="R358" s="848"/>
      <c r="S358" s="848"/>
      <c r="T358" s="848"/>
      <c r="U358" s="848"/>
      <c r="V358" s="127"/>
      <c r="W358" s="127"/>
      <c r="X358" s="849"/>
      <c r="Y358" s="850"/>
      <c r="Z358" s="543" t="str">
        <f>IFERROR(VLOOKUP(X358, 【参考】数式用!$A$2:$B$46, 2, FALSE), "")</f>
        <v/>
      </c>
      <c r="AA358" s="568"/>
      <c r="AB358" s="569"/>
      <c r="AC358" s="570">
        <f t="shared" si="14"/>
        <v>0</v>
      </c>
      <c r="AD358" s="652" t="str">
        <f>IF(B358="", "", IF(COUNTIF(X358,"*独自*"),"数式を削除して手入力",IFERROR(INDEX(【参考】数式用!$O$3:'【参考】数式用'!$Q$452,MATCH(Q358&amp;V358,【参考】数式用!$N$3:'【参考】数式用'!$N$452,0),MATCH(VLOOKUP(X358,【参考】数式用!$R$2:$S$46,2,FALSE),【参考】数式用!$O$2:$Q$2,0)),10)))</f>
        <v/>
      </c>
      <c r="AE358" s="564"/>
    </row>
    <row r="359" spans="1:31" ht="50" customHeight="1">
      <c r="A359" s="234">
        <f t="shared" si="13"/>
        <v>320</v>
      </c>
      <c r="B359" s="843"/>
      <c r="C359" s="844"/>
      <c r="D359" s="844"/>
      <c r="E359" s="844"/>
      <c r="F359" s="844"/>
      <c r="G359" s="844"/>
      <c r="H359" s="844"/>
      <c r="I359" s="844"/>
      <c r="J359" s="844"/>
      <c r="K359" s="844"/>
      <c r="L359" s="845"/>
      <c r="M359" s="846"/>
      <c r="N359" s="846"/>
      <c r="O359" s="846"/>
      <c r="P359" s="847"/>
      <c r="Q359" s="848"/>
      <c r="R359" s="848"/>
      <c r="S359" s="848"/>
      <c r="T359" s="848"/>
      <c r="U359" s="848"/>
      <c r="V359" s="127"/>
      <c r="W359" s="127"/>
      <c r="X359" s="849"/>
      <c r="Y359" s="850"/>
      <c r="Z359" s="543" t="str">
        <f>IFERROR(VLOOKUP(X359, 【参考】数式用!$A$2:$B$46, 2, FALSE), "")</f>
        <v/>
      </c>
      <c r="AA359" s="568"/>
      <c r="AB359" s="569"/>
      <c r="AC359" s="570">
        <f t="shared" si="14"/>
        <v>0</v>
      </c>
      <c r="AD359" s="652" t="str">
        <f>IF(B359="", "", IF(COUNTIF(X359,"*独自*"),"数式を削除して手入力",IFERROR(INDEX(【参考】数式用!$O$3:'【参考】数式用'!$Q$452,MATCH(Q359&amp;V359,【参考】数式用!$N$3:'【参考】数式用'!$N$452,0),MATCH(VLOOKUP(X359,【参考】数式用!$R$2:$S$46,2,FALSE),【参考】数式用!$O$2:$Q$2,0)),10)))</f>
        <v/>
      </c>
      <c r="AE359" s="564"/>
    </row>
    <row r="360" spans="1:31" ht="50" customHeight="1">
      <c r="A360" s="234">
        <f t="shared" si="13"/>
        <v>321</v>
      </c>
      <c r="B360" s="843"/>
      <c r="C360" s="844"/>
      <c r="D360" s="844"/>
      <c r="E360" s="844"/>
      <c r="F360" s="844"/>
      <c r="G360" s="844"/>
      <c r="H360" s="844"/>
      <c r="I360" s="844"/>
      <c r="J360" s="844"/>
      <c r="K360" s="844"/>
      <c r="L360" s="845"/>
      <c r="M360" s="846"/>
      <c r="N360" s="846"/>
      <c r="O360" s="846"/>
      <c r="P360" s="847"/>
      <c r="Q360" s="848"/>
      <c r="R360" s="848"/>
      <c r="S360" s="848"/>
      <c r="T360" s="848"/>
      <c r="U360" s="848"/>
      <c r="V360" s="127"/>
      <c r="W360" s="127"/>
      <c r="X360" s="849"/>
      <c r="Y360" s="850"/>
      <c r="Z360" s="543" t="str">
        <f>IFERROR(VLOOKUP(X360, 【参考】数式用!$A$2:$B$46, 2, FALSE), "")</f>
        <v/>
      </c>
      <c r="AA360" s="568"/>
      <c r="AB360" s="569"/>
      <c r="AC360" s="570">
        <f t="shared" si="14"/>
        <v>0</v>
      </c>
      <c r="AD360" s="652" t="str">
        <f>IF(B360="", "", IF(COUNTIF(X360,"*独自*"),"数式を削除して手入力",IFERROR(INDEX(【参考】数式用!$O$3:'【参考】数式用'!$Q$452,MATCH(Q360&amp;V360,【参考】数式用!$N$3:'【参考】数式用'!$N$452,0),MATCH(VLOOKUP(X360,【参考】数式用!$R$2:$S$46,2,FALSE),【参考】数式用!$O$2:$Q$2,0)),10)))</f>
        <v/>
      </c>
      <c r="AE360" s="564"/>
    </row>
    <row r="361" spans="1:31" ht="50" customHeight="1">
      <c r="A361" s="234">
        <f t="shared" si="13"/>
        <v>322</v>
      </c>
      <c r="B361" s="843"/>
      <c r="C361" s="844"/>
      <c r="D361" s="844"/>
      <c r="E361" s="844"/>
      <c r="F361" s="844"/>
      <c r="G361" s="844"/>
      <c r="H361" s="844"/>
      <c r="I361" s="844"/>
      <c r="J361" s="844"/>
      <c r="K361" s="844"/>
      <c r="L361" s="845"/>
      <c r="M361" s="846"/>
      <c r="N361" s="846"/>
      <c r="O361" s="846"/>
      <c r="P361" s="847"/>
      <c r="Q361" s="848"/>
      <c r="R361" s="848"/>
      <c r="S361" s="848"/>
      <c r="T361" s="848"/>
      <c r="U361" s="848"/>
      <c r="V361" s="127"/>
      <c r="W361" s="127"/>
      <c r="X361" s="849"/>
      <c r="Y361" s="850"/>
      <c r="Z361" s="543" t="str">
        <f>IFERROR(VLOOKUP(X361, 【参考】数式用!$A$2:$B$46, 2, FALSE), "")</f>
        <v/>
      </c>
      <c r="AA361" s="568"/>
      <c r="AB361" s="569"/>
      <c r="AC361" s="570">
        <f t="shared" si="14"/>
        <v>0</v>
      </c>
      <c r="AD361" s="652" t="str">
        <f>IF(B361="", "", IF(COUNTIF(X361,"*独自*"),"数式を削除して手入力",IFERROR(INDEX(【参考】数式用!$O$3:'【参考】数式用'!$Q$452,MATCH(Q361&amp;V361,【参考】数式用!$N$3:'【参考】数式用'!$N$452,0),MATCH(VLOOKUP(X361,【参考】数式用!$R$2:$S$46,2,FALSE),【参考】数式用!$O$2:$Q$2,0)),10)))</f>
        <v/>
      </c>
      <c r="AE361" s="564"/>
    </row>
    <row r="362" spans="1:31" ht="50" customHeight="1">
      <c r="A362" s="234">
        <f t="shared" si="13"/>
        <v>323</v>
      </c>
      <c r="B362" s="843"/>
      <c r="C362" s="844"/>
      <c r="D362" s="844"/>
      <c r="E362" s="844"/>
      <c r="F362" s="844"/>
      <c r="G362" s="844"/>
      <c r="H362" s="844"/>
      <c r="I362" s="844"/>
      <c r="J362" s="844"/>
      <c r="K362" s="844"/>
      <c r="L362" s="845"/>
      <c r="M362" s="846"/>
      <c r="N362" s="846"/>
      <c r="O362" s="846"/>
      <c r="P362" s="847"/>
      <c r="Q362" s="848"/>
      <c r="R362" s="848"/>
      <c r="S362" s="848"/>
      <c r="T362" s="848"/>
      <c r="U362" s="848"/>
      <c r="V362" s="127"/>
      <c r="W362" s="127"/>
      <c r="X362" s="849"/>
      <c r="Y362" s="850"/>
      <c r="Z362" s="543" t="str">
        <f>IFERROR(VLOOKUP(X362, 【参考】数式用!$A$2:$B$46, 2, FALSE), "")</f>
        <v/>
      </c>
      <c r="AA362" s="568"/>
      <c r="AB362" s="569"/>
      <c r="AC362" s="570">
        <f t="shared" si="14"/>
        <v>0</v>
      </c>
      <c r="AD362" s="652" t="str">
        <f>IF(B362="", "", IF(COUNTIF(X362,"*独自*"),"数式を削除して手入力",IFERROR(INDEX(【参考】数式用!$O$3:'【参考】数式用'!$Q$452,MATCH(Q362&amp;V362,【参考】数式用!$N$3:'【参考】数式用'!$N$452,0),MATCH(VLOOKUP(X362,【参考】数式用!$R$2:$S$46,2,FALSE),【参考】数式用!$O$2:$Q$2,0)),10)))</f>
        <v/>
      </c>
      <c r="AE362" s="564"/>
    </row>
    <row r="363" spans="1:31" ht="50" customHeight="1">
      <c r="A363" s="234">
        <f t="shared" si="13"/>
        <v>324</v>
      </c>
      <c r="B363" s="843"/>
      <c r="C363" s="844"/>
      <c r="D363" s="844"/>
      <c r="E363" s="844"/>
      <c r="F363" s="844"/>
      <c r="G363" s="844"/>
      <c r="H363" s="844"/>
      <c r="I363" s="844"/>
      <c r="J363" s="844"/>
      <c r="K363" s="844"/>
      <c r="L363" s="845"/>
      <c r="M363" s="846"/>
      <c r="N363" s="846"/>
      <c r="O363" s="846"/>
      <c r="P363" s="847"/>
      <c r="Q363" s="848"/>
      <c r="R363" s="848"/>
      <c r="S363" s="848"/>
      <c r="T363" s="848"/>
      <c r="U363" s="848"/>
      <c r="V363" s="127"/>
      <c r="W363" s="127"/>
      <c r="X363" s="849"/>
      <c r="Y363" s="850"/>
      <c r="Z363" s="543" t="str">
        <f>IFERROR(VLOOKUP(X363, 【参考】数式用!$A$2:$B$46, 2, FALSE), "")</f>
        <v/>
      </c>
      <c r="AA363" s="568"/>
      <c r="AB363" s="569"/>
      <c r="AC363" s="570">
        <f t="shared" si="14"/>
        <v>0</v>
      </c>
      <c r="AD363" s="652" t="str">
        <f>IF(B363="", "", IF(COUNTIF(X363,"*独自*"),"数式を削除して手入力",IFERROR(INDEX(【参考】数式用!$O$3:'【参考】数式用'!$Q$452,MATCH(Q363&amp;V363,【参考】数式用!$N$3:'【参考】数式用'!$N$452,0),MATCH(VLOOKUP(X363,【参考】数式用!$R$2:$S$46,2,FALSE),【参考】数式用!$O$2:$Q$2,0)),10)))</f>
        <v/>
      </c>
      <c r="AE363" s="564"/>
    </row>
    <row r="364" spans="1:31" ht="50" customHeight="1">
      <c r="A364" s="234">
        <f t="shared" si="13"/>
        <v>325</v>
      </c>
      <c r="B364" s="843"/>
      <c r="C364" s="844"/>
      <c r="D364" s="844"/>
      <c r="E364" s="844"/>
      <c r="F364" s="844"/>
      <c r="G364" s="844"/>
      <c r="H364" s="844"/>
      <c r="I364" s="844"/>
      <c r="J364" s="844"/>
      <c r="K364" s="844"/>
      <c r="L364" s="845"/>
      <c r="M364" s="846"/>
      <c r="N364" s="846"/>
      <c r="O364" s="846"/>
      <c r="P364" s="847"/>
      <c r="Q364" s="848"/>
      <c r="R364" s="848"/>
      <c r="S364" s="848"/>
      <c r="T364" s="848"/>
      <c r="U364" s="848"/>
      <c r="V364" s="127"/>
      <c r="W364" s="127"/>
      <c r="X364" s="849"/>
      <c r="Y364" s="850"/>
      <c r="Z364" s="543" t="str">
        <f>IFERROR(VLOOKUP(X364, 【参考】数式用!$A$2:$B$46, 2, FALSE), "")</f>
        <v/>
      </c>
      <c r="AA364" s="568"/>
      <c r="AB364" s="569"/>
      <c r="AC364" s="570">
        <f t="shared" si="14"/>
        <v>0</v>
      </c>
      <c r="AD364" s="652" t="str">
        <f>IF(B364="", "", IF(COUNTIF(X364,"*独自*"),"数式を削除して手入力",IFERROR(INDEX(【参考】数式用!$O$3:'【参考】数式用'!$Q$452,MATCH(Q364&amp;V364,【参考】数式用!$N$3:'【参考】数式用'!$N$452,0),MATCH(VLOOKUP(X364,【参考】数式用!$R$2:$S$46,2,FALSE),【参考】数式用!$O$2:$Q$2,0)),10)))</f>
        <v/>
      </c>
      <c r="AE364" s="564"/>
    </row>
    <row r="365" spans="1:31" ht="50" customHeight="1">
      <c r="A365" s="234">
        <f t="shared" si="13"/>
        <v>326</v>
      </c>
      <c r="B365" s="843"/>
      <c r="C365" s="844"/>
      <c r="D365" s="844"/>
      <c r="E365" s="844"/>
      <c r="F365" s="844"/>
      <c r="G365" s="844"/>
      <c r="H365" s="844"/>
      <c r="I365" s="844"/>
      <c r="J365" s="844"/>
      <c r="K365" s="844"/>
      <c r="L365" s="845"/>
      <c r="M365" s="846"/>
      <c r="N365" s="846"/>
      <c r="O365" s="846"/>
      <c r="P365" s="847"/>
      <c r="Q365" s="848"/>
      <c r="R365" s="848"/>
      <c r="S365" s="848"/>
      <c r="T365" s="848"/>
      <c r="U365" s="848"/>
      <c r="V365" s="127"/>
      <c r="W365" s="127"/>
      <c r="X365" s="849"/>
      <c r="Y365" s="850"/>
      <c r="Z365" s="543" t="str">
        <f>IFERROR(VLOOKUP(X365, 【参考】数式用!$A$2:$B$46, 2, FALSE), "")</f>
        <v/>
      </c>
      <c r="AA365" s="568"/>
      <c r="AB365" s="569"/>
      <c r="AC365" s="570">
        <f t="shared" si="14"/>
        <v>0</v>
      </c>
      <c r="AD365" s="652" t="str">
        <f>IF(B365="", "", IF(COUNTIF(X365,"*独自*"),"数式を削除して手入力",IFERROR(INDEX(【参考】数式用!$O$3:'【参考】数式用'!$Q$452,MATCH(Q365&amp;V365,【参考】数式用!$N$3:'【参考】数式用'!$N$452,0),MATCH(VLOOKUP(X365,【参考】数式用!$R$2:$S$46,2,FALSE),【参考】数式用!$O$2:$Q$2,0)),10)))</f>
        <v/>
      </c>
      <c r="AE365" s="564"/>
    </row>
    <row r="366" spans="1:31" ht="50" customHeight="1">
      <c r="A366" s="234">
        <f t="shared" si="13"/>
        <v>327</v>
      </c>
      <c r="B366" s="843"/>
      <c r="C366" s="844"/>
      <c r="D366" s="844"/>
      <c r="E366" s="844"/>
      <c r="F366" s="844"/>
      <c r="G366" s="844"/>
      <c r="H366" s="844"/>
      <c r="I366" s="844"/>
      <c r="J366" s="844"/>
      <c r="K366" s="844"/>
      <c r="L366" s="845"/>
      <c r="M366" s="846"/>
      <c r="N366" s="846"/>
      <c r="O366" s="846"/>
      <c r="P366" s="847"/>
      <c r="Q366" s="848"/>
      <c r="R366" s="848"/>
      <c r="S366" s="848"/>
      <c r="T366" s="848"/>
      <c r="U366" s="848"/>
      <c r="V366" s="127"/>
      <c r="W366" s="127"/>
      <c r="X366" s="849"/>
      <c r="Y366" s="850"/>
      <c r="Z366" s="543" t="str">
        <f>IFERROR(VLOOKUP(X366, 【参考】数式用!$A$2:$B$46, 2, FALSE), "")</f>
        <v/>
      </c>
      <c r="AA366" s="568"/>
      <c r="AB366" s="569"/>
      <c r="AC366" s="570">
        <f t="shared" si="14"/>
        <v>0</v>
      </c>
      <c r="AD366" s="652" t="str">
        <f>IF(B366="", "", IF(COUNTIF(X366,"*独自*"),"数式を削除して手入力",IFERROR(INDEX(【参考】数式用!$O$3:'【参考】数式用'!$Q$452,MATCH(Q366&amp;V366,【参考】数式用!$N$3:'【参考】数式用'!$N$452,0),MATCH(VLOOKUP(X366,【参考】数式用!$R$2:$S$46,2,FALSE),【参考】数式用!$O$2:$Q$2,0)),10)))</f>
        <v/>
      </c>
      <c r="AE366" s="564"/>
    </row>
    <row r="367" spans="1:31" ht="50" customHeight="1">
      <c r="A367" s="234">
        <f t="shared" si="13"/>
        <v>328</v>
      </c>
      <c r="B367" s="843"/>
      <c r="C367" s="844"/>
      <c r="D367" s="844"/>
      <c r="E367" s="844"/>
      <c r="F367" s="844"/>
      <c r="G367" s="844"/>
      <c r="H367" s="844"/>
      <c r="I367" s="844"/>
      <c r="J367" s="844"/>
      <c r="K367" s="844"/>
      <c r="L367" s="845"/>
      <c r="M367" s="846"/>
      <c r="N367" s="846"/>
      <c r="O367" s="846"/>
      <c r="P367" s="847"/>
      <c r="Q367" s="848"/>
      <c r="R367" s="848"/>
      <c r="S367" s="848"/>
      <c r="T367" s="848"/>
      <c r="U367" s="848"/>
      <c r="V367" s="127"/>
      <c r="W367" s="127"/>
      <c r="X367" s="849"/>
      <c r="Y367" s="850"/>
      <c r="Z367" s="543" t="str">
        <f>IFERROR(VLOOKUP(X367, 【参考】数式用!$A$2:$B$46, 2, FALSE), "")</f>
        <v/>
      </c>
      <c r="AA367" s="568"/>
      <c r="AB367" s="569"/>
      <c r="AC367" s="570">
        <f t="shared" si="14"/>
        <v>0</v>
      </c>
      <c r="AD367" s="652" t="str">
        <f>IF(B367="", "", IF(COUNTIF(X367,"*独自*"),"数式を削除して手入力",IFERROR(INDEX(【参考】数式用!$O$3:'【参考】数式用'!$Q$452,MATCH(Q367&amp;V367,【参考】数式用!$N$3:'【参考】数式用'!$N$452,0),MATCH(VLOOKUP(X367,【参考】数式用!$R$2:$S$46,2,FALSE),【参考】数式用!$O$2:$Q$2,0)),10)))</f>
        <v/>
      </c>
      <c r="AE367" s="564"/>
    </row>
    <row r="368" spans="1:31" ht="50" customHeight="1">
      <c r="A368" s="234">
        <f t="shared" si="13"/>
        <v>329</v>
      </c>
      <c r="B368" s="843"/>
      <c r="C368" s="844"/>
      <c r="D368" s="844"/>
      <c r="E368" s="844"/>
      <c r="F368" s="844"/>
      <c r="G368" s="844"/>
      <c r="H368" s="844"/>
      <c r="I368" s="844"/>
      <c r="J368" s="844"/>
      <c r="K368" s="844"/>
      <c r="L368" s="845"/>
      <c r="M368" s="846"/>
      <c r="N368" s="846"/>
      <c r="O368" s="846"/>
      <c r="P368" s="847"/>
      <c r="Q368" s="848"/>
      <c r="R368" s="848"/>
      <c r="S368" s="848"/>
      <c r="T368" s="848"/>
      <c r="U368" s="848"/>
      <c r="V368" s="127"/>
      <c r="W368" s="127"/>
      <c r="X368" s="849"/>
      <c r="Y368" s="850"/>
      <c r="Z368" s="543" t="str">
        <f>IFERROR(VLOOKUP(X368, 【参考】数式用!$A$2:$B$46, 2, FALSE), "")</f>
        <v/>
      </c>
      <c r="AA368" s="568"/>
      <c r="AB368" s="569"/>
      <c r="AC368" s="570">
        <f t="shared" si="14"/>
        <v>0</v>
      </c>
      <c r="AD368" s="652" t="str">
        <f>IF(B368="", "", IF(COUNTIF(X368,"*独自*"),"数式を削除して手入力",IFERROR(INDEX(【参考】数式用!$O$3:'【参考】数式用'!$Q$452,MATCH(Q368&amp;V368,【参考】数式用!$N$3:'【参考】数式用'!$N$452,0),MATCH(VLOOKUP(X368,【参考】数式用!$R$2:$S$46,2,FALSE),【参考】数式用!$O$2:$Q$2,0)),10)))</f>
        <v/>
      </c>
      <c r="AE368" s="564"/>
    </row>
    <row r="369" spans="1:31" ht="50" customHeight="1">
      <c r="A369" s="234">
        <f t="shared" si="13"/>
        <v>330</v>
      </c>
      <c r="B369" s="843"/>
      <c r="C369" s="844"/>
      <c r="D369" s="844"/>
      <c r="E369" s="844"/>
      <c r="F369" s="844"/>
      <c r="G369" s="844"/>
      <c r="H369" s="844"/>
      <c r="I369" s="844"/>
      <c r="J369" s="844"/>
      <c r="K369" s="844"/>
      <c r="L369" s="845"/>
      <c r="M369" s="846"/>
      <c r="N369" s="846"/>
      <c r="O369" s="846"/>
      <c r="P369" s="847"/>
      <c r="Q369" s="848"/>
      <c r="R369" s="848"/>
      <c r="S369" s="848"/>
      <c r="T369" s="848"/>
      <c r="U369" s="848"/>
      <c r="V369" s="127"/>
      <c r="W369" s="127"/>
      <c r="X369" s="849"/>
      <c r="Y369" s="850"/>
      <c r="Z369" s="543" t="str">
        <f>IFERROR(VLOOKUP(X369, 【参考】数式用!$A$2:$B$46, 2, FALSE), "")</f>
        <v/>
      </c>
      <c r="AA369" s="568"/>
      <c r="AB369" s="569"/>
      <c r="AC369" s="570">
        <f t="shared" si="14"/>
        <v>0</v>
      </c>
      <c r="AD369" s="652" t="str">
        <f>IF(B369="", "", IF(COUNTIF(X369,"*独自*"),"数式を削除して手入力",IFERROR(INDEX(【参考】数式用!$O$3:'【参考】数式用'!$Q$452,MATCH(Q369&amp;V369,【参考】数式用!$N$3:'【参考】数式用'!$N$452,0),MATCH(VLOOKUP(X369,【参考】数式用!$R$2:$S$46,2,FALSE),【参考】数式用!$O$2:$Q$2,0)),10)))</f>
        <v/>
      </c>
      <c r="AE369" s="564"/>
    </row>
    <row r="370" spans="1:31" ht="50" customHeight="1">
      <c r="A370" s="234">
        <f t="shared" si="13"/>
        <v>331</v>
      </c>
      <c r="B370" s="843"/>
      <c r="C370" s="844"/>
      <c r="D370" s="844"/>
      <c r="E370" s="844"/>
      <c r="F370" s="844"/>
      <c r="G370" s="844"/>
      <c r="H370" s="844"/>
      <c r="I370" s="844"/>
      <c r="J370" s="844"/>
      <c r="K370" s="844"/>
      <c r="L370" s="845"/>
      <c r="M370" s="846"/>
      <c r="N370" s="846"/>
      <c r="O370" s="846"/>
      <c r="P370" s="847"/>
      <c r="Q370" s="848"/>
      <c r="R370" s="848"/>
      <c r="S370" s="848"/>
      <c r="T370" s="848"/>
      <c r="U370" s="848"/>
      <c r="V370" s="127"/>
      <c r="W370" s="127"/>
      <c r="X370" s="849"/>
      <c r="Y370" s="850"/>
      <c r="Z370" s="543" t="str">
        <f>IFERROR(VLOOKUP(X370, 【参考】数式用!$A$2:$B$46, 2, FALSE), "")</f>
        <v/>
      </c>
      <c r="AA370" s="568"/>
      <c r="AB370" s="569"/>
      <c r="AC370" s="570">
        <f t="shared" si="14"/>
        <v>0</v>
      </c>
      <c r="AD370" s="652" t="str">
        <f>IF(B370="", "", IF(COUNTIF(X370,"*独自*"),"数式を削除して手入力",IFERROR(INDEX(【参考】数式用!$O$3:'【参考】数式用'!$Q$452,MATCH(Q370&amp;V370,【参考】数式用!$N$3:'【参考】数式用'!$N$452,0),MATCH(VLOOKUP(X370,【参考】数式用!$R$2:$S$46,2,FALSE),【参考】数式用!$O$2:$Q$2,0)),10)))</f>
        <v/>
      </c>
      <c r="AE370" s="564"/>
    </row>
    <row r="371" spans="1:31" ht="50" customHeight="1">
      <c r="A371" s="234">
        <f t="shared" si="13"/>
        <v>332</v>
      </c>
      <c r="B371" s="843"/>
      <c r="C371" s="844"/>
      <c r="D371" s="844"/>
      <c r="E371" s="844"/>
      <c r="F371" s="844"/>
      <c r="G371" s="844"/>
      <c r="H371" s="844"/>
      <c r="I371" s="844"/>
      <c r="J371" s="844"/>
      <c r="K371" s="844"/>
      <c r="L371" s="845"/>
      <c r="M371" s="846"/>
      <c r="N371" s="846"/>
      <c r="O371" s="846"/>
      <c r="P371" s="847"/>
      <c r="Q371" s="848"/>
      <c r="R371" s="848"/>
      <c r="S371" s="848"/>
      <c r="T371" s="848"/>
      <c r="U371" s="848"/>
      <c r="V371" s="127"/>
      <c r="W371" s="127"/>
      <c r="X371" s="849"/>
      <c r="Y371" s="850"/>
      <c r="Z371" s="543" t="str">
        <f>IFERROR(VLOOKUP(X371, 【参考】数式用!$A$2:$B$46, 2, FALSE), "")</f>
        <v/>
      </c>
      <c r="AA371" s="568"/>
      <c r="AB371" s="569"/>
      <c r="AC371" s="570">
        <f t="shared" si="14"/>
        <v>0</v>
      </c>
      <c r="AD371" s="652" t="str">
        <f>IF(B371="", "", IF(COUNTIF(X371,"*独自*"),"数式を削除して手入力",IFERROR(INDEX(【参考】数式用!$O$3:'【参考】数式用'!$Q$452,MATCH(Q371&amp;V371,【参考】数式用!$N$3:'【参考】数式用'!$N$452,0),MATCH(VLOOKUP(X371,【参考】数式用!$R$2:$S$46,2,FALSE),【参考】数式用!$O$2:$Q$2,0)),10)))</f>
        <v/>
      </c>
      <c r="AE371" s="564"/>
    </row>
    <row r="372" spans="1:31" ht="50" customHeight="1">
      <c r="A372" s="234">
        <f t="shared" si="13"/>
        <v>333</v>
      </c>
      <c r="B372" s="843"/>
      <c r="C372" s="844"/>
      <c r="D372" s="844"/>
      <c r="E372" s="844"/>
      <c r="F372" s="844"/>
      <c r="G372" s="844"/>
      <c r="H372" s="844"/>
      <c r="I372" s="844"/>
      <c r="J372" s="844"/>
      <c r="K372" s="844"/>
      <c r="L372" s="845"/>
      <c r="M372" s="846"/>
      <c r="N372" s="846"/>
      <c r="O372" s="846"/>
      <c r="P372" s="847"/>
      <c r="Q372" s="848"/>
      <c r="R372" s="848"/>
      <c r="S372" s="848"/>
      <c r="T372" s="848"/>
      <c r="U372" s="848"/>
      <c r="V372" s="127"/>
      <c r="W372" s="127"/>
      <c r="X372" s="849"/>
      <c r="Y372" s="850"/>
      <c r="Z372" s="543" t="str">
        <f>IFERROR(VLOOKUP(X372, 【参考】数式用!$A$2:$B$46, 2, FALSE), "")</f>
        <v/>
      </c>
      <c r="AA372" s="568"/>
      <c r="AB372" s="569"/>
      <c r="AC372" s="570">
        <f t="shared" si="14"/>
        <v>0</v>
      </c>
      <c r="AD372" s="652" t="str">
        <f>IF(B372="", "", IF(COUNTIF(X372,"*独自*"),"数式を削除して手入力",IFERROR(INDEX(【参考】数式用!$O$3:'【参考】数式用'!$Q$452,MATCH(Q372&amp;V372,【参考】数式用!$N$3:'【参考】数式用'!$N$452,0),MATCH(VLOOKUP(X372,【参考】数式用!$R$2:$S$46,2,FALSE),【参考】数式用!$O$2:$Q$2,0)),10)))</f>
        <v/>
      </c>
      <c r="AE372" s="564"/>
    </row>
    <row r="373" spans="1:31" ht="50" customHeight="1">
      <c r="A373" s="234">
        <f t="shared" si="13"/>
        <v>334</v>
      </c>
      <c r="B373" s="843"/>
      <c r="C373" s="844"/>
      <c r="D373" s="844"/>
      <c r="E373" s="844"/>
      <c r="F373" s="844"/>
      <c r="G373" s="844"/>
      <c r="H373" s="844"/>
      <c r="I373" s="844"/>
      <c r="J373" s="844"/>
      <c r="K373" s="844"/>
      <c r="L373" s="845"/>
      <c r="M373" s="846"/>
      <c r="N373" s="846"/>
      <c r="O373" s="846"/>
      <c r="P373" s="847"/>
      <c r="Q373" s="848"/>
      <c r="R373" s="848"/>
      <c r="S373" s="848"/>
      <c r="T373" s="848"/>
      <c r="U373" s="848"/>
      <c r="V373" s="127"/>
      <c r="W373" s="127"/>
      <c r="X373" s="849"/>
      <c r="Y373" s="850"/>
      <c r="Z373" s="543" t="str">
        <f>IFERROR(VLOOKUP(X373, 【参考】数式用!$A$2:$B$46, 2, FALSE), "")</f>
        <v/>
      </c>
      <c r="AA373" s="568"/>
      <c r="AB373" s="569"/>
      <c r="AC373" s="570">
        <f t="shared" si="14"/>
        <v>0</v>
      </c>
      <c r="AD373" s="652" t="str">
        <f>IF(B373="", "", IF(COUNTIF(X373,"*独自*"),"数式を削除して手入力",IFERROR(INDEX(【参考】数式用!$O$3:'【参考】数式用'!$Q$452,MATCH(Q373&amp;V373,【参考】数式用!$N$3:'【参考】数式用'!$N$452,0),MATCH(VLOOKUP(X373,【参考】数式用!$R$2:$S$46,2,FALSE),【参考】数式用!$O$2:$Q$2,0)),10)))</f>
        <v/>
      </c>
      <c r="AE373" s="564"/>
    </row>
    <row r="374" spans="1:31" ht="50" customHeight="1">
      <c r="A374" s="234">
        <f t="shared" si="13"/>
        <v>335</v>
      </c>
      <c r="B374" s="843"/>
      <c r="C374" s="844"/>
      <c r="D374" s="844"/>
      <c r="E374" s="844"/>
      <c r="F374" s="844"/>
      <c r="G374" s="844"/>
      <c r="H374" s="844"/>
      <c r="I374" s="844"/>
      <c r="J374" s="844"/>
      <c r="K374" s="844"/>
      <c r="L374" s="845"/>
      <c r="M374" s="846"/>
      <c r="N374" s="846"/>
      <c r="O374" s="846"/>
      <c r="P374" s="847"/>
      <c r="Q374" s="848"/>
      <c r="R374" s="848"/>
      <c r="S374" s="848"/>
      <c r="T374" s="848"/>
      <c r="U374" s="848"/>
      <c r="V374" s="127"/>
      <c r="W374" s="127"/>
      <c r="X374" s="849"/>
      <c r="Y374" s="850"/>
      <c r="Z374" s="543" t="str">
        <f>IFERROR(VLOOKUP(X374, 【参考】数式用!$A$2:$B$46, 2, FALSE), "")</f>
        <v/>
      </c>
      <c r="AA374" s="568"/>
      <c r="AB374" s="569"/>
      <c r="AC374" s="570">
        <f t="shared" si="14"/>
        <v>0</v>
      </c>
      <c r="AD374" s="652" t="str">
        <f>IF(B374="", "", IF(COUNTIF(X374,"*独自*"),"数式を削除して手入力",IFERROR(INDEX(【参考】数式用!$O$3:'【参考】数式用'!$Q$452,MATCH(Q374&amp;V374,【参考】数式用!$N$3:'【参考】数式用'!$N$452,0),MATCH(VLOOKUP(X374,【参考】数式用!$R$2:$S$46,2,FALSE),【参考】数式用!$O$2:$Q$2,0)),10)))</f>
        <v/>
      </c>
      <c r="AE374" s="564"/>
    </row>
    <row r="375" spans="1:31" ht="50" customHeight="1">
      <c r="A375" s="234">
        <f t="shared" si="13"/>
        <v>336</v>
      </c>
      <c r="B375" s="843"/>
      <c r="C375" s="844"/>
      <c r="D375" s="844"/>
      <c r="E375" s="844"/>
      <c r="F375" s="844"/>
      <c r="G375" s="844"/>
      <c r="H375" s="844"/>
      <c r="I375" s="844"/>
      <c r="J375" s="844"/>
      <c r="K375" s="844"/>
      <c r="L375" s="845"/>
      <c r="M375" s="846"/>
      <c r="N375" s="846"/>
      <c r="O375" s="846"/>
      <c r="P375" s="847"/>
      <c r="Q375" s="848"/>
      <c r="R375" s="848"/>
      <c r="S375" s="848"/>
      <c r="T375" s="848"/>
      <c r="U375" s="848"/>
      <c r="V375" s="127"/>
      <c r="W375" s="127"/>
      <c r="X375" s="849"/>
      <c r="Y375" s="850"/>
      <c r="Z375" s="543" t="str">
        <f>IFERROR(VLOOKUP(X375, 【参考】数式用!$A$2:$B$46, 2, FALSE), "")</f>
        <v/>
      </c>
      <c r="AA375" s="568"/>
      <c r="AB375" s="569"/>
      <c r="AC375" s="570">
        <f t="shared" si="14"/>
        <v>0</v>
      </c>
      <c r="AD375" s="652" t="str">
        <f>IF(B375="", "", IF(COUNTIF(X375,"*独自*"),"数式を削除して手入力",IFERROR(INDEX(【参考】数式用!$O$3:'【参考】数式用'!$Q$452,MATCH(Q375&amp;V375,【参考】数式用!$N$3:'【参考】数式用'!$N$452,0),MATCH(VLOOKUP(X375,【参考】数式用!$R$2:$S$46,2,FALSE),【参考】数式用!$O$2:$Q$2,0)),10)))</f>
        <v/>
      </c>
      <c r="AE375" s="564"/>
    </row>
    <row r="376" spans="1:31" ht="50" customHeight="1">
      <c r="A376" s="234">
        <f t="shared" si="13"/>
        <v>337</v>
      </c>
      <c r="B376" s="843"/>
      <c r="C376" s="844"/>
      <c r="D376" s="844"/>
      <c r="E376" s="844"/>
      <c r="F376" s="844"/>
      <c r="G376" s="844"/>
      <c r="H376" s="844"/>
      <c r="I376" s="844"/>
      <c r="J376" s="844"/>
      <c r="K376" s="844"/>
      <c r="L376" s="845"/>
      <c r="M376" s="846"/>
      <c r="N376" s="846"/>
      <c r="O376" s="846"/>
      <c r="P376" s="847"/>
      <c r="Q376" s="848"/>
      <c r="R376" s="848"/>
      <c r="S376" s="848"/>
      <c r="T376" s="848"/>
      <c r="U376" s="848"/>
      <c r="V376" s="127"/>
      <c r="W376" s="127"/>
      <c r="X376" s="849"/>
      <c r="Y376" s="850"/>
      <c r="Z376" s="543" t="str">
        <f>IFERROR(VLOOKUP(X376, 【参考】数式用!$A$2:$B$46, 2, FALSE), "")</f>
        <v/>
      </c>
      <c r="AA376" s="568"/>
      <c r="AB376" s="569"/>
      <c r="AC376" s="570">
        <f t="shared" si="14"/>
        <v>0</v>
      </c>
      <c r="AD376" s="652" t="str">
        <f>IF(B376="", "", IF(COUNTIF(X376,"*独自*"),"数式を削除して手入力",IFERROR(INDEX(【参考】数式用!$O$3:'【参考】数式用'!$Q$452,MATCH(Q376&amp;V376,【参考】数式用!$N$3:'【参考】数式用'!$N$452,0),MATCH(VLOOKUP(X376,【参考】数式用!$R$2:$S$46,2,FALSE),【参考】数式用!$O$2:$Q$2,0)),10)))</f>
        <v/>
      </c>
      <c r="AE376" s="564"/>
    </row>
    <row r="377" spans="1:31" ht="50" customHeight="1">
      <c r="A377" s="234">
        <f t="shared" si="13"/>
        <v>338</v>
      </c>
      <c r="B377" s="843"/>
      <c r="C377" s="844"/>
      <c r="D377" s="844"/>
      <c r="E377" s="844"/>
      <c r="F377" s="844"/>
      <c r="G377" s="844"/>
      <c r="H377" s="844"/>
      <c r="I377" s="844"/>
      <c r="J377" s="844"/>
      <c r="K377" s="844"/>
      <c r="L377" s="845"/>
      <c r="M377" s="846"/>
      <c r="N377" s="846"/>
      <c r="O377" s="846"/>
      <c r="P377" s="847"/>
      <c r="Q377" s="848"/>
      <c r="R377" s="848"/>
      <c r="S377" s="848"/>
      <c r="T377" s="848"/>
      <c r="U377" s="848"/>
      <c r="V377" s="127"/>
      <c r="W377" s="127"/>
      <c r="X377" s="849"/>
      <c r="Y377" s="850"/>
      <c r="Z377" s="543" t="str">
        <f>IFERROR(VLOOKUP(X377, 【参考】数式用!$A$2:$B$46, 2, FALSE), "")</f>
        <v/>
      </c>
      <c r="AA377" s="568"/>
      <c r="AB377" s="569"/>
      <c r="AC377" s="570">
        <f t="shared" si="14"/>
        <v>0</v>
      </c>
      <c r="AD377" s="652" t="str">
        <f>IF(B377="", "", IF(COUNTIF(X377,"*独自*"),"数式を削除して手入力",IFERROR(INDEX(【参考】数式用!$O$3:'【参考】数式用'!$Q$452,MATCH(Q377&amp;V377,【参考】数式用!$N$3:'【参考】数式用'!$N$452,0),MATCH(VLOOKUP(X377,【参考】数式用!$R$2:$S$46,2,FALSE),【参考】数式用!$O$2:$Q$2,0)),10)))</f>
        <v/>
      </c>
      <c r="AE377" s="564"/>
    </row>
    <row r="378" spans="1:31" ht="50" customHeight="1">
      <c r="A378" s="234">
        <f t="shared" si="13"/>
        <v>339</v>
      </c>
      <c r="B378" s="843"/>
      <c r="C378" s="844"/>
      <c r="D378" s="844"/>
      <c r="E378" s="844"/>
      <c r="F378" s="844"/>
      <c r="G378" s="844"/>
      <c r="H378" s="844"/>
      <c r="I378" s="844"/>
      <c r="J378" s="844"/>
      <c r="K378" s="844"/>
      <c r="L378" s="845"/>
      <c r="M378" s="846"/>
      <c r="N378" s="846"/>
      <c r="O378" s="846"/>
      <c r="P378" s="847"/>
      <c r="Q378" s="848"/>
      <c r="R378" s="848"/>
      <c r="S378" s="848"/>
      <c r="T378" s="848"/>
      <c r="U378" s="848"/>
      <c r="V378" s="127"/>
      <c r="W378" s="127"/>
      <c r="X378" s="849"/>
      <c r="Y378" s="850"/>
      <c r="Z378" s="543" t="str">
        <f>IFERROR(VLOOKUP(X378, 【参考】数式用!$A$2:$B$46, 2, FALSE), "")</f>
        <v/>
      </c>
      <c r="AA378" s="568"/>
      <c r="AB378" s="569"/>
      <c r="AC378" s="570">
        <f t="shared" si="14"/>
        <v>0</v>
      </c>
      <c r="AD378" s="652" t="str">
        <f>IF(B378="", "", IF(COUNTIF(X378,"*独自*"),"数式を削除して手入力",IFERROR(INDEX(【参考】数式用!$O$3:'【参考】数式用'!$Q$452,MATCH(Q378&amp;V378,【参考】数式用!$N$3:'【参考】数式用'!$N$452,0),MATCH(VLOOKUP(X378,【参考】数式用!$R$2:$S$46,2,FALSE),【参考】数式用!$O$2:$Q$2,0)),10)))</f>
        <v/>
      </c>
      <c r="AE378" s="564"/>
    </row>
    <row r="379" spans="1:31" ht="50" customHeight="1">
      <c r="A379" s="234">
        <f t="shared" si="13"/>
        <v>340</v>
      </c>
      <c r="B379" s="843"/>
      <c r="C379" s="844"/>
      <c r="D379" s="844"/>
      <c r="E379" s="844"/>
      <c r="F379" s="844"/>
      <c r="G379" s="844"/>
      <c r="H379" s="844"/>
      <c r="I379" s="844"/>
      <c r="J379" s="844"/>
      <c r="K379" s="844"/>
      <c r="L379" s="845"/>
      <c r="M379" s="846"/>
      <c r="N379" s="846"/>
      <c r="O379" s="846"/>
      <c r="P379" s="847"/>
      <c r="Q379" s="848"/>
      <c r="R379" s="848"/>
      <c r="S379" s="848"/>
      <c r="T379" s="848"/>
      <c r="U379" s="848"/>
      <c r="V379" s="127"/>
      <c r="W379" s="127"/>
      <c r="X379" s="849"/>
      <c r="Y379" s="850"/>
      <c r="Z379" s="543" t="str">
        <f>IFERROR(VLOOKUP(X379, 【参考】数式用!$A$2:$B$46, 2, FALSE), "")</f>
        <v/>
      </c>
      <c r="AA379" s="568"/>
      <c r="AB379" s="569"/>
      <c r="AC379" s="570">
        <f t="shared" si="14"/>
        <v>0</v>
      </c>
      <c r="AD379" s="652" t="str">
        <f>IF(B379="", "", IF(COUNTIF(X379,"*独自*"),"数式を削除して手入力",IFERROR(INDEX(【参考】数式用!$O$3:'【参考】数式用'!$Q$452,MATCH(Q379&amp;V379,【参考】数式用!$N$3:'【参考】数式用'!$N$452,0),MATCH(VLOOKUP(X379,【参考】数式用!$R$2:$S$46,2,FALSE),【参考】数式用!$O$2:$Q$2,0)),10)))</f>
        <v/>
      </c>
      <c r="AE379" s="564"/>
    </row>
    <row r="380" spans="1:31" ht="50" customHeight="1">
      <c r="A380" s="234">
        <f t="shared" si="13"/>
        <v>341</v>
      </c>
      <c r="B380" s="843"/>
      <c r="C380" s="844"/>
      <c r="D380" s="844"/>
      <c r="E380" s="844"/>
      <c r="F380" s="844"/>
      <c r="G380" s="844"/>
      <c r="H380" s="844"/>
      <c r="I380" s="844"/>
      <c r="J380" s="844"/>
      <c r="K380" s="844"/>
      <c r="L380" s="845"/>
      <c r="M380" s="846"/>
      <c r="N380" s="846"/>
      <c r="O380" s="846"/>
      <c r="P380" s="847"/>
      <c r="Q380" s="848"/>
      <c r="R380" s="848"/>
      <c r="S380" s="848"/>
      <c r="T380" s="848"/>
      <c r="U380" s="848"/>
      <c r="V380" s="127"/>
      <c r="W380" s="127"/>
      <c r="X380" s="849"/>
      <c r="Y380" s="850"/>
      <c r="Z380" s="543" t="str">
        <f>IFERROR(VLOOKUP(X380, 【参考】数式用!$A$2:$B$46, 2, FALSE), "")</f>
        <v/>
      </c>
      <c r="AA380" s="568"/>
      <c r="AB380" s="569"/>
      <c r="AC380" s="570">
        <f t="shared" si="14"/>
        <v>0</v>
      </c>
      <c r="AD380" s="652" t="str">
        <f>IF(B380="", "", IF(COUNTIF(X380,"*独自*"),"数式を削除して手入力",IFERROR(INDEX(【参考】数式用!$O$3:'【参考】数式用'!$Q$452,MATCH(Q380&amp;V380,【参考】数式用!$N$3:'【参考】数式用'!$N$452,0),MATCH(VLOOKUP(X380,【参考】数式用!$R$2:$S$46,2,FALSE),【参考】数式用!$O$2:$Q$2,0)),10)))</f>
        <v/>
      </c>
      <c r="AE380" s="564"/>
    </row>
    <row r="381" spans="1:31" ht="50" customHeight="1">
      <c r="A381" s="234">
        <f t="shared" si="13"/>
        <v>342</v>
      </c>
      <c r="B381" s="843"/>
      <c r="C381" s="844"/>
      <c r="D381" s="844"/>
      <c r="E381" s="844"/>
      <c r="F381" s="844"/>
      <c r="G381" s="844"/>
      <c r="H381" s="844"/>
      <c r="I381" s="844"/>
      <c r="J381" s="844"/>
      <c r="K381" s="844"/>
      <c r="L381" s="845"/>
      <c r="M381" s="846"/>
      <c r="N381" s="846"/>
      <c r="O381" s="846"/>
      <c r="P381" s="847"/>
      <c r="Q381" s="848"/>
      <c r="R381" s="848"/>
      <c r="S381" s="848"/>
      <c r="T381" s="848"/>
      <c r="U381" s="848"/>
      <c r="V381" s="127"/>
      <c r="W381" s="127"/>
      <c r="X381" s="849"/>
      <c r="Y381" s="850"/>
      <c r="Z381" s="543" t="str">
        <f>IFERROR(VLOOKUP(X381, 【参考】数式用!$A$2:$B$46, 2, FALSE), "")</f>
        <v/>
      </c>
      <c r="AA381" s="568"/>
      <c r="AB381" s="569"/>
      <c r="AC381" s="570">
        <f t="shared" si="14"/>
        <v>0</v>
      </c>
      <c r="AD381" s="652" t="str">
        <f>IF(B381="", "", IF(COUNTIF(X381,"*独自*"),"数式を削除して手入力",IFERROR(INDEX(【参考】数式用!$O$3:'【参考】数式用'!$Q$452,MATCH(Q381&amp;V381,【参考】数式用!$N$3:'【参考】数式用'!$N$452,0),MATCH(VLOOKUP(X381,【参考】数式用!$R$2:$S$46,2,FALSE),【参考】数式用!$O$2:$Q$2,0)),10)))</f>
        <v/>
      </c>
      <c r="AE381" s="564"/>
    </row>
    <row r="382" spans="1:31" ht="50" customHeight="1">
      <c r="A382" s="234">
        <f t="shared" si="13"/>
        <v>343</v>
      </c>
      <c r="B382" s="843"/>
      <c r="C382" s="844"/>
      <c r="D382" s="844"/>
      <c r="E382" s="844"/>
      <c r="F382" s="844"/>
      <c r="G382" s="844"/>
      <c r="H382" s="844"/>
      <c r="I382" s="844"/>
      <c r="J382" s="844"/>
      <c r="K382" s="844"/>
      <c r="L382" s="845"/>
      <c r="M382" s="846"/>
      <c r="N382" s="846"/>
      <c r="O382" s="846"/>
      <c r="P382" s="847"/>
      <c r="Q382" s="848"/>
      <c r="R382" s="848"/>
      <c r="S382" s="848"/>
      <c r="T382" s="848"/>
      <c r="U382" s="848"/>
      <c r="V382" s="127"/>
      <c r="W382" s="127"/>
      <c r="X382" s="849"/>
      <c r="Y382" s="850"/>
      <c r="Z382" s="543" t="str">
        <f>IFERROR(VLOOKUP(X382, 【参考】数式用!$A$2:$B$46, 2, FALSE), "")</f>
        <v/>
      </c>
      <c r="AA382" s="568"/>
      <c r="AB382" s="569"/>
      <c r="AC382" s="570">
        <f t="shared" si="14"/>
        <v>0</v>
      </c>
      <c r="AD382" s="652" t="str">
        <f>IF(B382="", "", IF(COUNTIF(X382,"*独自*"),"数式を削除して手入力",IFERROR(INDEX(【参考】数式用!$O$3:'【参考】数式用'!$Q$452,MATCH(Q382&amp;V382,【参考】数式用!$N$3:'【参考】数式用'!$N$452,0),MATCH(VLOOKUP(X382,【参考】数式用!$R$2:$S$46,2,FALSE),【参考】数式用!$O$2:$Q$2,0)),10)))</f>
        <v/>
      </c>
      <c r="AE382" s="564"/>
    </row>
    <row r="383" spans="1:31" ht="50" customHeight="1">
      <c r="A383" s="234">
        <f t="shared" si="13"/>
        <v>344</v>
      </c>
      <c r="B383" s="843"/>
      <c r="C383" s="844"/>
      <c r="D383" s="844"/>
      <c r="E383" s="844"/>
      <c r="F383" s="844"/>
      <c r="G383" s="844"/>
      <c r="H383" s="844"/>
      <c r="I383" s="844"/>
      <c r="J383" s="844"/>
      <c r="K383" s="844"/>
      <c r="L383" s="845"/>
      <c r="M383" s="846"/>
      <c r="N383" s="846"/>
      <c r="O383" s="846"/>
      <c r="P383" s="847"/>
      <c r="Q383" s="848"/>
      <c r="R383" s="848"/>
      <c r="S383" s="848"/>
      <c r="T383" s="848"/>
      <c r="U383" s="848"/>
      <c r="V383" s="127"/>
      <c r="W383" s="127"/>
      <c r="X383" s="849"/>
      <c r="Y383" s="850"/>
      <c r="Z383" s="543" t="str">
        <f>IFERROR(VLOOKUP(X383, 【参考】数式用!$A$2:$B$46, 2, FALSE), "")</f>
        <v/>
      </c>
      <c r="AA383" s="568"/>
      <c r="AB383" s="569"/>
      <c r="AC383" s="570">
        <f t="shared" si="14"/>
        <v>0</v>
      </c>
      <c r="AD383" s="652" t="str">
        <f>IF(B383="", "", IF(COUNTIF(X383,"*独自*"),"数式を削除して手入力",IFERROR(INDEX(【参考】数式用!$O$3:'【参考】数式用'!$Q$452,MATCH(Q383&amp;V383,【参考】数式用!$N$3:'【参考】数式用'!$N$452,0),MATCH(VLOOKUP(X383,【参考】数式用!$R$2:$S$46,2,FALSE),【参考】数式用!$O$2:$Q$2,0)),10)))</f>
        <v/>
      </c>
      <c r="AE383" s="564"/>
    </row>
    <row r="384" spans="1:31" ht="50" customHeight="1">
      <c r="A384" s="234">
        <f t="shared" si="13"/>
        <v>345</v>
      </c>
      <c r="B384" s="843"/>
      <c r="C384" s="844"/>
      <c r="D384" s="844"/>
      <c r="E384" s="844"/>
      <c r="F384" s="844"/>
      <c r="G384" s="844"/>
      <c r="H384" s="844"/>
      <c r="I384" s="844"/>
      <c r="J384" s="844"/>
      <c r="K384" s="844"/>
      <c r="L384" s="845"/>
      <c r="M384" s="846"/>
      <c r="N384" s="846"/>
      <c r="O384" s="846"/>
      <c r="P384" s="847"/>
      <c r="Q384" s="848"/>
      <c r="R384" s="848"/>
      <c r="S384" s="848"/>
      <c r="T384" s="848"/>
      <c r="U384" s="848"/>
      <c r="V384" s="127"/>
      <c r="W384" s="127"/>
      <c r="X384" s="849"/>
      <c r="Y384" s="850"/>
      <c r="Z384" s="543" t="str">
        <f>IFERROR(VLOOKUP(X384, 【参考】数式用!$A$2:$B$46, 2, FALSE), "")</f>
        <v/>
      </c>
      <c r="AA384" s="568"/>
      <c r="AB384" s="569"/>
      <c r="AC384" s="570">
        <f t="shared" si="14"/>
        <v>0</v>
      </c>
      <c r="AD384" s="652" t="str">
        <f>IF(B384="", "", IF(COUNTIF(X384,"*独自*"),"数式を削除して手入力",IFERROR(INDEX(【参考】数式用!$O$3:'【参考】数式用'!$Q$452,MATCH(Q384&amp;V384,【参考】数式用!$N$3:'【参考】数式用'!$N$452,0),MATCH(VLOOKUP(X384,【参考】数式用!$R$2:$S$46,2,FALSE),【参考】数式用!$O$2:$Q$2,0)),10)))</f>
        <v/>
      </c>
      <c r="AE384" s="564"/>
    </row>
    <row r="385" spans="1:31" ht="50" customHeight="1">
      <c r="A385" s="234">
        <f t="shared" si="13"/>
        <v>346</v>
      </c>
      <c r="B385" s="843"/>
      <c r="C385" s="844"/>
      <c r="D385" s="844"/>
      <c r="E385" s="844"/>
      <c r="F385" s="844"/>
      <c r="G385" s="844"/>
      <c r="H385" s="844"/>
      <c r="I385" s="844"/>
      <c r="J385" s="844"/>
      <c r="K385" s="844"/>
      <c r="L385" s="845"/>
      <c r="M385" s="846"/>
      <c r="N385" s="846"/>
      <c r="O385" s="846"/>
      <c r="P385" s="847"/>
      <c r="Q385" s="848"/>
      <c r="R385" s="848"/>
      <c r="S385" s="848"/>
      <c r="T385" s="848"/>
      <c r="U385" s="848"/>
      <c r="V385" s="127"/>
      <c r="W385" s="127"/>
      <c r="X385" s="849"/>
      <c r="Y385" s="850"/>
      <c r="Z385" s="543" t="str">
        <f>IFERROR(VLOOKUP(X385, 【参考】数式用!$A$2:$B$46, 2, FALSE), "")</f>
        <v/>
      </c>
      <c r="AA385" s="568"/>
      <c r="AB385" s="569"/>
      <c r="AC385" s="570">
        <f t="shared" si="14"/>
        <v>0</v>
      </c>
      <c r="AD385" s="652" t="str">
        <f>IF(B385="", "", IF(COUNTIF(X385,"*独自*"),"数式を削除して手入力",IFERROR(INDEX(【参考】数式用!$O$3:'【参考】数式用'!$Q$452,MATCH(Q385&amp;V385,【参考】数式用!$N$3:'【参考】数式用'!$N$452,0),MATCH(VLOOKUP(X385,【参考】数式用!$R$2:$S$46,2,FALSE),【参考】数式用!$O$2:$Q$2,0)),10)))</f>
        <v/>
      </c>
      <c r="AE385" s="564"/>
    </row>
    <row r="386" spans="1:31" ht="50" customHeight="1">
      <c r="A386" s="234">
        <f t="shared" si="13"/>
        <v>347</v>
      </c>
      <c r="B386" s="843"/>
      <c r="C386" s="844"/>
      <c r="D386" s="844"/>
      <c r="E386" s="844"/>
      <c r="F386" s="844"/>
      <c r="G386" s="844"/>
      <c r="H386" s="844"/>
      <c r="I386" s="844"/>
      <c r="J386" s="844"/>
      <c r="K386" s="844"/>
      <c r="L386" s="845"/>
      <c r="M386" s="846"/>
      <c r="N386" s="846"/>
      <c r="O386" s="846"/>
      <c r="P386" s="847"/>
      <c r="Q386" s="848"/>
      <c r="R386" s="848"/>
      <c r="S386" s="848"/>
      <c r="T386" s="848"/>
      <c r="U386" s="848"/>
      <c r="V386" s="127"/>
      <c r="W386" s="127"/>
      <c r="X386" s="849"/>
      <c r="Y386" s="850"/>
      <c r="Z386" s="543" t="str">
        <f>IFERROR(VLOOKUP(X386, 【参考】数式用!$A$2:$B$46, 2, FALSE), "")</f>
        <v/>
      </c>
      <c r="AA386" s="568"/>
      <c r="AB386" s="569"/>
      <c r="AC386" s="570">
        <f t="shared" si="14"/>
        <v>0</v>
      </c>
      <c r="AD386" s="652" t="str">
        <f>IF(B386="", "", IF(COUNTIF(X386,"*独自*"),"数式を削除して手入力",IFERROR(INDEX(【参考】数式用!$O$3:'【参考】数式用'!$Q$452,MATCH(Q386&amp;V386,【参考】数式用!$N$3:'【参考】数式用'!$N$452,0),MATCH(VLOOKUP(X386,【参考】数式用!$R$2:$S$46,2,FALSE),【参考】数式用!$O$2:$Q$2,0)),10)))</f>
        <v/>
      </c>
      <c r="AE386" s="564"/>
    </row>
    <row r="387" spans="1:31" ht="50" customHeight="1">
      <c r="A387" s="234">
        <f t="shared" si="13"/>
        <v>348</v>
      </c>
      <c r="B387" s="843"/>
      <c r="C387" s="844"/>
      <c r="D387" s="844"/>
      <c r="E387" s="844"/>
      <c r="F387" s="844"/>
      <c r="G387" s="844"/>
      <c r="H387" s="844"/>
      <c r="I387" s="844"/>
      <c r="J387" s="844"/>
      <c r="K387" s="844"/>
      <c r="L387" s="845"/>
      <c r="M387" s="846"/>
      <c r="N387" s="846"/>
      <c r="O387" s="846"/>
      <c r="P387" s="847"/>
      <c r="Q387" s="848"/>
      <c r="R387" s="848"/>
      <c r="S387" s="848"/>
      <c r="T387" s="848"/>
      <c r="U387" s="848"/>
      <c r="V387" s="127"/>
      <c r="W387" s="127"/>
      <c r="X387" s="849"/>
      <c r="Y387" s="850"/>
      <c r="Z387" s="543" t="str">
        <f>IFERROR(VLOOKUP(X387, 【参考】数式用!$A$2:$B$46, 2, FALSE), "")</f>
        <v/>
      </c>
      <c r="AA387" s="568"/>
      <c r="AB387" s="569"/>
      <c r="AC387" s="570">
        <f t="shared" si="14"/>
        <v>0</v>
      </c>
      <c r="AD387" s="652" t="str">
        <f>IF(B387="", "", IF(COUNTIF(X387,"*独自*"),"数式を削除して手入力",IFERROR(INDEX(【参考】数式用!$O$3:'【参考】数式用'!$Q$452,MATCH(Q387&amp;V387,【参考】数式用!$N$3:'【参考】数式用'!$N$452,0),MATCH(VLOOKUP(X387,【参考】数式用!$R$2:$S$46,2,FALSE),【参考】数式用!$O$2:$Q$2,0)),10)))</f>
        <v/>
      </c>
      <c r="AE387" s="564"/>
    </row>
    <row r="388" spans="1:31" ht="50" customHeight="1">
      <c r="A388" s="234">
        <f t="shared" si="13"/>
        <v>349</v>
      </c>
      <c r="B388" s="843"/>
      <c r="C388" s="844"/>
      <c r="D388" s="844"/>
      <c r="E388" s="844"/>
      <c r="F388" s="844"/>
      <c r="G388" s="844"/>
      <c r="H388" s="844"/>
      <c r="I388" s="844"/>
      <c r="J388" s="844"/>
      <c r="K388" s="844"/>
      <c r="L388" s="845"/>
      <c r="M388" s="846"/>
      <c r="N388" s="846"/>
      <c r="O388" s="846"/>
      <c r="P388" s="847"/>
      <c r="Q388" s="848"/>
      <c r="R388" s="848"/>
      <c r="S388" s="848"/>
      <c r="T388" s="848"/>
      <c r="U388" s="848"/>
      <c r="V388" s="127"/>
      <c r="W388" s="127"/>
      <c r="X388" s="849"/>
      <c r="Y388" s="850"/>
      <c r="Z388" s="543" t="str">
        <f>IFERROR(VLOOKUP(X388, 【参考】数式用!$A$2:$B$46, 2, FALSE), "")</f>
        <v/>
      </c>
      <c r="AA388" s="568"/>
      <c r="AB388" s="569"/>
      <c r="AC388" s="570">
        <f t="shared" si="14"/>
        <v>0</v>
      </c>
      <c r="AD388" s="652" t="str">
        <f>IF(B388="", "", IF(COUNTIF(X388,"*独自*"),"数式を削除して手入力",IFERROR(INDEX(【参考】数式用!$O$3:'【参考】数式用'!$Q$452,MATCH(Q388&amp;V388,【参考】数式用!$N$3:'【参考】数式用'!$N$452,0),MATCH(VLOOKUP(X388,【参考】数式用!$R$2:$S$46,2,FALSE),【参考】数式用!$O$2:$Q$2,0)),10)))</f>
        <v/>
      </c>
      <c r="AE388" s="564"/>
    </row>
    <row r="389" spans="1:31" ht="50" customHeight="1">
      <c r="A389" s="234">
        <f t="shared" si="13"/>
        <v>350</v>
      </c>
      <c r="B389" s="843"/>
      <c r="C389" s="844"/>
      <c r="D389" s="844"/>
      <c r="E389" s="844"/>
      <c r="F389" s="844"/>
      <c r="G389" s="844"/>
      <c r="H389" s="844"/>
      <c r="I389" s="844"/>
      <c r="J389" s="844"/>
      <c r="K389" s="844"/>
      <c r="L389" s="845"/>
      <c r="M389" s="846"/>
      <c r="N389" s="846"/>
      <c r="O389" s="846"/>
      <c r="P389" s="847"/>
      <c r="Q389" s="848"/>
      <c r="R389" s="848"/>
      <c r="S389" s="848"/>
      <c r="T389" s="848"/>
      <c r="U389" s="848"/>
      <c r="V389" s="127"/>
      <c r="W389" s="127"/>
      <c r="X389" s="849"/>
      <c r="Y389" s="850"/>
      <c r="Z389" s="543" t="str">
        <f>IFERROR(VLOOKUP(X389, 【参考】数式用!$A$2:$B$46, 2, FALSE), "")</f>
        <v/>
      </c>
      <c r="AA389" s="568"/>
      <c r="AB389" s="569"/>
      <c r="AC389" s="570">
        <f t="shared" si="14"/>
        <v>0</v>
      </c>
      <c r="AD389" s="652" t="str">
        <f>IF(B389="", "", IF(COUNTIF(X389,"*独自*"),"数式を削除して手入力",IFERROR(INDEX(【参考】数式用!$O$3:'【参考】数式用'!$Q$452,MATCH(Q389&amp;V389,【参考】数式用!$N$3:'【参考】数式用'!$N$452,0),MATCH(VLOOKUP(X389,【参考】数式用!$R$2:$S$46,2,FALSE),【参考】数式用!$O$2:$Q$2,0)),10)))</f>
        <v/>
      </c>
      <c r="AE389" s="564"/>
    </row>
    <row r="390" spans="1:31" ht="50" customHeight="1">
      <c r="A390" s="234">
        <f t="shared" si="13"/>
        <v>351</v>
      </c>
      <c r="B390" s="843"/>
      <c r="C390" s="844"/>
      <c r="D390" s="844"/>
      <c r="E390" s="844"/>
      <c r="F390" s="844"/>
      <c r="G390" s="844"/>
      <c r="H390" s="844"/>
      <c r="I390" s="844"/>
      <c r="J390" s="844"/>
      <c r="K390" s="844"/>
      <c r="L390" s="845"/>
      <c r="M390" s="846"/>
      <c r="N390" s="846"/>
      <c r="O390" s="846"/>
      <c r="P390" s="847"/>
      <c r="Q390" s="848"/>
      <c r="R390" s="848"/>
      <c r="S390" s="848"/>
      <c r="T390" s="848"/>
      <c r="U390" s="848"/>
      <c r="V390" s="127"/>
      <c r="W390" s="127"/>
      <c r="X390" s="849"/>
      <c r="Y390" s="850"/>
      <c r="Z390" s="543" t="str">
        <f>IFERROR(VLOOKUP(X390, 【参考】数式用!$A$2:$B$46, 2, FALSE), "")</f>
        <v/>
      </c>
      <c r="AA390" s="568"/>
      <c r="AB390" s="569"/>
      <c r="AC390" s="570">
        <f t="shared" si="14"/>
        <v>0</v>
      </c>
      <c r="AD390" s="652" t="str">
        <f>IF(B390="", "", IF(COUNTIF(X390,"*独自*"),"数式を削除して手入力",IFERROR(INDEX(【参考】数式用!$O$3:'【参考】数式用'!$Q$452,MATCH(Q390&amp;V390,【参考】数式用!$N$3:'【参考】数式用'!$N$452,0),MATCH(VLOOKUP(X390,【参考】数式用!$R$2:$S$46,2,FALSE),【参考】数式用!$O$2:$Q$2,0)),10)))</f>
        <v/>
      </c>
      <c r="AE390" s="564"/>
    </row>
    <row r="391" spans="1:31" ht="50" customHeight="1">
      <c r="A391" s="234">
        <f t="shared" si="13"/>
        <v>352</v>
      </c>
      <c r="B391" s="843"/>
      <c r="C391" s="844"/>
      <c r="D391" s="844"/>
      <c r="E391" s="844"/>
      <c r="F391" s="844"/>
      <c r="G391" s="844"/>
      <c r="H391" s="844"/>
      <c r="I391" s="844"/>
      <c r="J391" s="844"/>
      <c r="K391" s="844"/>
      <c r="L391" s="845"/>
      <c r="M391" s="846"/>
      <c r="N391" s="846"/>
      <c r="O391" s="846"/>
      <c r="P391" s="847"/>
      <c r="Q391" s="848"/>
      <c r="R391" s="848"/>
      <c r="S391" s="848"/>
      <c r="T391" s="848"/>
      <c r="U391" s="848"/>
      <c r="V391" s="127"/>
      <c r="W391" s="127"/>
      <c r="X391" s="849"/>
      <c r="Y391" s="850"/>
      <c r="Z391" s="543" t="str">
        <f>IFERROR(VLOOKUP(X391, 【参考】数式用!$A$2:$B$46, 2, FALSE), "")</f>
        <v/>
      </c>
      <c r="AA391" s="568"/>
      <c r="AB391" s="569"/>
      <c r="AC391" s="570">
        <f t="shared" si="14"/>
        <v>0</v>
      </c>
      <c r="AD391" s="652" t="str">
        <f>IF(B391="", "", IF(COUNTIF(X391,"*独自*"),"数式を削除して手入力",IFERROR(INDEX(【参考】数式用!$O$3:'【参考】数式用'!$Q$452,MATCH(Q391&amp;V391,【参考】数式用!$N$3:'【参考】数式用'!$N$452,0),MATCH(VLOOKUP(X391,【参考】数式用!$R$2:$S$46,2,FALSE),【参考】数式用!$O$2:$Q$2,0)),10)))</f>
        <v/>
      </c>
      <c r="AE391" s="564"/>
    </row>
    <row r="392" spans="1:31" ht="50" customHeight="1">
      <c r="A392" s="234">
        <f t="shared" si="13"/>
        <v>353</v>
      </c>
      <c r="B392" s="843"/>
      <c r="C392" s="844"/>
      <c r="D392" s="844"/>
      <c r="E392" s="844"/>
      <c r="F392" s="844"/>
      <c r="G392" s="844"/>
      <c r="H392" s="844"/>
      <c r="I392" s="844"/>
      <c r="J392" s="844"/>
      <c r="K392" s="844"/>
      <c r="L392" s="845"/>
      <c r="M392" s="846"/>
      <c r="N392" s="846"/>
      <c r="O392" s="846"/>
      <c r="P392" s="847"/>
      <c r="Q392" s="848"/>
      <c r="R392" s="848"/>
      <c r="S392" s="848"/>
      <c r="T392" s="848"/>
      <c r="U392" s="848"/>
      <c r="V392" s="127"/>
      <c r="W392" s="127"/>
      <c r="X392" s="849"/>
      <c r="Y392" s="850"/>
      <c r="Z392" s="543" t="str">
        <f>IFERROR(VLOOKUP(X392, 【参考】数式用!$A$2:$B$46, 2, FALSE), "")</f>
        <v/>
      </c>
      <c r="AA392" s="568"/>
      <c r="AB392" s="569"/>
      <c r="AC392" s="570">
        <f t="shared" si="14"/>
        <v>0</v>
      </c>
      <c r="AD392" s="652" t="str">
        <f>IF(B392="", "", IF(COUNTIF(X392,"*独自*"),"数式を削除して手入力",IFERROR(INDEX(【参考】数式用!$O$3:'【参考】数式用'!$Q$452,MATCH(Q392&amp;V392,【参考】数式用!$N$3:'【参考】数式用'!$N$452,0),MATCH(VLOOKUP(X392,【参考】数式用!$R$2:$S$46,2,FALSE),【参考】数式用!$O$2:$Q$2,0)),10)))</f>
        <v/>
      </c>
      <c r="AE392" s="564"/>
    </row>
    <row r="393" spans="1:31" ht="50" customHeight="1">
      <c r="A393" s="234">
        <f t="shared" si="13"/>
        <v>354</v>
      </c>
      <c r="B393" s="843"/>
      <c r="C393" s="844"/>
      <c r="D393" s="844"/>
      <c r="E393" s="844"/>
      <c r="F393" s="844"/>
      <c r="G393" s="844"/>
      <c r="H393" s="844"/>
      <c r="I393" s="844"/>
      <c r="J393" s="844"/>
      <c r="K393" s="844"/>
      <c r="L393" s="845"/>
      <c r="M393" s="846"/>
      <c r="N393" s="846"/>
      <c r="O393" s="846"/>
      <c r="P393" s="847"/>
      <c r="Q393" s="848"/>
      <c r="R393" s="848"/>
      <c r="S393" s="848"/>
      <c r="T393" s="848"/>
      <c r="U393" s="848"/>
      <c r="V393" s="127"/>
      <c r="W393" s="127"/>
      <c r="X393" s="849"/>
      <c r="Y393" s="850"/>
      <c r="Z393" s="543" t="str">
        <f>IFERROR(VLOOKUP(X393, 【参考】数式用!$A$2:$B$46, 2, FALSE), "")</f>
        <v/>
      </c>
      <c r="AA393" s="568"/>
      <c r="AB393" s="569"/>
      <c r="AC393" s="570">
        <f t="shared" si="14"/>
        <v>0</v>
      </c>
      <c r="AD393" s="652" t="str">
        <f>IF(B393="", "", IF(COUNTIF(X393,"*独自*"),"数式を削除して手入力",IFERROR(INDEX(【参考】数式用!$O$3:'【参考】数式用'!$Q$452,MATCH(Q393&amp;V393,【参考】数式用!$N$3:'【参考】数式用'!$N$452,0),MATCH(VLOOKUP(X393,【参考】数式用!$R$2:$S$46,2,FALSE),【参考】数式用!$O$2:$Q$2,0)),10)))</f>
        <v/>
      </c>
      <c r="AE393" s="564"/>
    </row>
    <row r="394" spans="1:31" ht="50" customHeight="1">
      <c r="A394" s="234">
        <f t="shared" si="13"/>
        <v>355</v>
      </c>
      <c r="B394" s="843"/>
      <c r="C394" s="844"/>
      <c r="D394" s="844"/>
      <c r="E394" s="844"/>
      <c r="F394" s="844"/>
      <c r="G394" s="844"/>
      <c r="H394" s="844"/>
      <c r="I394" s="844"/>
      <c r="J394" s="844"/>
      <c r="K394" s="844"/>
      <c r="L394" s="845"/>
      <c r="M394" s="846"/>
      <c r="N394" s="846"/>
      <c r="O394" s="846"/>
      <c r="P394" s="847"/>
      <c r="Q394" s="848"/>
      <c r="R394" s="848"/>
      <c r="S394" s="848"/>
      <c r="T394" s="848"/>
      <c r="U394" s="848"/>
      <c r="V394" s="127"/>
      <c r="W394" s="127"/>
      <c r="X394" s="849"/>
      <c r="Y394" s="850"/>
      <c r="Z394" s="543" t="str">
        <f>IFERROR(VLOOKUP(X394, 【参考】数式用!$A$2:$B$46, 2, FALSE), "")</f>
        <v/>
      </c>
      <c r="AA394" s="568"/>
      <c r="AB394" s="569"/>
      <c r="AC394" s="570">
        <f t="shared" si="14"/>
        <v>0</v>
      </c>
      <c r="AD394" s="652" t="str">
        <f>IF(B394="", "", IF(COUNTIF(X394,"*独自*"),"数式を削除して手入力",IFERROR(INDEX(【参考】数式用!$O$3:'【参考】数式用'!$Q$452,MATCH(Q394&amp;V394,【参考】数式用!$N$3:'【参考】数式用'!$N$452,0),MATCH(VLOOKUP(X394,【参考】数式用!$R$2:$S$46,2,FALSE),【参考】数式用!$O$2:$Q$2,0)),10)))</f>
        <v/>
      </c>
      <c r="AE394" s="564"/>
    </row>
    <row r="395" spans="1:31" ht="50" customHeight="1">
      <c r="A395" s="234">
        <f t="shared" si="13"/>
        <v>356</v>
      </c>
      <c r="B395" s="843"/>
      <c r="C395" s="844"/>
      <c r="D395" s="844"/>
      <c r="E395" s="844"/>
      <c r="F395" s="844"/>
      <c r="G395" s="844"/>
      <c r="H395" s="844"/>
      <c r="I395" s="844"/>
      <c r="J395" s="844"/>
      <c r="K395" s="844"/>
      <c r="L395" s="845"/>
      <c r="M395" s="846"/>
      <c r="N395" s="846"/>
      <c r="O395" s="846"/>
      <c r="P395" s="847"/>
      <c r="Q395" s="848"/>
      <c r="R395" s="848"/>
      <c r="S395" s="848"/>
      <c r="T395" s="848"/>
      <c r="U395" s="848"/>
      <c r="V395" s="127"/>
      <c r="W395" s="127"/>
      <c r="X395" s="849"/>
      <c r="Y395" s="850"/>
      <c r="Z395" s="543" t="str">
        <f>IFERROR(VLOOKUP(X395, 【参考】数式用!$A$2:$B$46, 2, FALSE), "")</f>
        <v/>
      </c>
      <c r="AA395" s="568"/>
      <c r="AB395" s="569"/>
      <c r="AC395" s="570">
        <f t="shared" si="14"/>
        <v>0</v>
      </c>
      <c r="AD395" s="652" t="str">
        <f>IF(B395="", "", IF(COUNTIF(X395,"*独自*"),"数式を削除して手入力",IFERROR(INDEX(【参考】数式用!$O$3:'【参考】数式用'!$Q$452,MATCH(Q395&amp;V395,【参考】数式用!$N$3:'【参考】数式用'!$N$452,0),MATCH(VLOOKUP(X395,【参考】数式用!$R$2:$S$46,2,FALSE),【参考】数式用!$O$2:$Q$2,0)),10)))</f>
        <v/>
      </c>
      <c r="AE395" s="564"/>
    </row>
    <row r="396" spans="1:31" ht="50" customHeight="1">
      <c r="A396" s="234">
        <f t="shared" ref="A396:A459" si="15">A395+1</f>
        <v>357</v>
      </c>
      <c r="B396" s="843"/>
      <c r="C396" s="844"/>
      <c r="D396" s="844"/>
      <c r="E396" s="844"/>
      <c r="F396" s="844"/>
      <c r="G396" s="844"/>
      <c r="H396" s="844"/>
      <c r="I396" s="844"/>
      <c r="J396" s="844"/>
      <c r="K396" s="844"/>
      <c r="L396" s="845"/>
      <c r="M396" s="846"/>
      <c r="N396" s="846"/>
      <c r="O396" s="846"/>
      <c r="P396" s="847"/>
      <c r="Q396" s="848"/>
      <c r="R396" s="848"/>
      <c r="S396" s="848"/>
      <c r="T396" s="848"/>
      <c r="U396" s="848"/>
      <c r="V396" s="127"/>
      <c r="W396" s="127"/>
      <c r="X396" s="849"/>
      <c r="Y396" s="850"/>
      <c r="Z396" s="543" t="str">
        <f>IFERROR(VLOOKUP(X396, 【参考】数式用!$A$2:$B$46, 2, FALSE), "")</f>
        <v/>
      </c>
      <c r="AA396" s="568"/>
      <c r="AB396" s="569"/>
      <c r="AC396" s="570">
        <f t="shared" ref="AC396:AC459" si="16">AA396-AB396</f>
        <v>0</v>
      </c>
      <c r="AD396" s="652" t="str">
        <f>IF(B396="", "", IF(COUNTIF(X396,"*独自*"),"数式を削除して手入力",IFERROR(INDEX(【参考】数式用!$O$3:'【参考】数式用'!$Q$452,MATCH(Q396&amp;V396,【参考】数式用!$N$3:'【参考】数式用'!$N$452,0),MATCH(VLOOKUP(X396,【参考】数式用!$R$2:$S$46,2,FALSE),【参考】数式用!$O$2:$Q$2,0)),10)))</f>
        <v/>
      </c>
      <c r="AE396" s="564"/>
    </row>
    <row r="397" spans="1:31" ht="50" customHeight="1">
      <c r="A397" s="234">
        <f t="shared" si="15"/>
        <v>358</v>
      </c>
      <c r="B397" s="843"/>
      <c r="C397" s="844"/>
      <c r="D397" s="844"/>
      <c r="E397" s="844"/>
      <c r="F397" s="844"/>
      <c r="G397" s="844"/>
      <c r="H397" s="844"/>
      <c r="I397" s="844"/>
      <c r="J397" s="844"/>
      <c r="K397" s="844"/>
      <c r="L397" s="845"/>
      <c r="M397" s="846"/>
      <c r="N397" s="846"/>
      <c r="O397" s="846"/>
      <c r="P397" s="847"/>
      <c r="Q397" s="848"/>
      <c r="R397" s="848"/>
      <c r="S397" s="848"/>
      <c r="T397" s="848"/>
      <c r="U397" s="848"/>
      <c r="V397" s="127"/>
      <c r="W397" s="127"/>
      <c r="X397" s="849"/>
      <c r="Y397" s="850"/>
      <c r="Z397" s="543" t="str">
        <f>IFERROR(VLOOKUP(X397, 【参考】数式用!$A$2:$B$46, 2, FALSE), "")</f>
        <v/>
      </c>
      <c r="AA397" s="568"/>
      <c r="AB397" s="569"/>
      <c r="AC397" s="570">
        <f t="shared" si="16"/>
        <v>0</v>
      </c>
      <c r="AD397" s="652" t="str">
        <f>IF(B397="", "", IF(COUNTIF(X397,"*独自*"),"数式を削除して手入力",IFERROR(INDEX(【参考】数式用!$O$3:'【参考】数式用'!$Q$452,MATCH(Q397&amp;V397,【参考】数式用!$N$3:'【参考】数式用'!$N$452,0),MATCH(VLOOKUP(X397,【参考】数式用!$R$2:$S$46,2,FALSE),【参考】数式用!$O$2:$Q$2,0)),10)))</f>
        <v/>
      </c>
      <c r="AE397" s="564"/>
    </row>
    <row r="398" spans="1:31" ht="50" customHeight="1">
      <c r="A398" s="234">
        <f t="shared" si="15"/>
        <v>359</v>
      </c>
      <c r="B398" s="843"/>
      <c r="C398" s="844"/>
      <c r="D398" s="844"/>
      <c r="E398" s="844"/>
      <c r="F398" s="844"/>
      <c r="G398" s="844"/>
      <c r="H398" s="844"/>
      <c r="I398" s="844"/>
      <c r="J398" s="844"/>
      <c r="K398" s="844"/>
      <c r="L398" s="845"/>
      <c r="M398" s="846"/>
      <c r="N398" s="846"/>
      <c r="O398" s="846"/>
      <c r="P398" s="847"/>
      <c r="Q398" s="848"/>
      <c r="R398" s="848"/>
      <c r="S398" s="848"/>
      <c r="T398" s="848"/>
      <c r="U398" s="848"/>
      <c r="V398" s="127"/>
      <c r="W398" s="127"/>
      <c r="X398" s="849"/>
      <c r="Y398" s="850"/>
      <c r="Z398" s="543" t="str">
        <f>IFERROR(VLOOKUP(X398, 【参考】数式用!$A$2:$B$46, 2, FALSE), "")</f>
        <v/>
      </c>
      <c r="AA398" s="568"/>
      <c r="AB398" s="569"/>
      <c r="AC398" s="570">
        <f t="shared" si="16"/>
        <v>0</v>
      </c>
      <c r="AD398" s="652" t="str">
        <f>IF(B398="", "", IF(COUNTIF(X398,"*独自*"),"数式を削除して手入力",IFERROR(INDEX(【参考】数式用!$O$3:'【参考】数式用'!$Q$452,MATCH(Q398&amp;V398,【参考】数式用!$N$3:'【参考】数式用'!$N$452,0),MATCH(VLOOKUP(X398,【参考】数式用!$R$2:$S$46,2,FALSE),【参考】数式用!$O$2:$Q$2,0)),10)))</f>
        <v/>
      </c>
      <c r="AE398" s="564"/>
    </row>
    <row r="399" spans="1:31" ht="50" customHeight="1">
      <c r="A399" s="234">
        <f t="shared" si="15"/>
        <v>360</v>
      </c>
      <c r="B399" s="843"/>
      <c r="C399" s="844"/>
      <c r="D399" s="844"/>
      <c r="E399" s="844"/>
      <c r="F399" s="844"/>
      <c r="G399" s="844"/>
      <c r="H399" s="844"/>
      <c r="I399" s="844"/>
      <c r="J399" s="844"/>
      <c r="K399" s="844"/>
      <c r="L399" s="845"/>
      <c r="M399" s="846"/>
      <c r="N399" s="846"/>
      <c r="O399" s="846"/>
      <c r="P399" s="847"/>
      <c r="Q399" s="848"/>
      <c r="R399" s="848"/>
      <c r="S399" s="848"/>
      <c r="T399" s="848"/>
      <c r="U399" s="848"/>
      <c r="V399" s="127"/>
      <c r="W399" s="127"/>
      <c r="X399" s="849"/>
      <c r="Y399" s="850"/>
      <c r="Z399" s="543" t="str">
        <f>IFERROR(VLOOKUP(X399, 【参考】数式用!$A$2:$B$46, 2, FALSE), "")</f>
        <v/>
      </c>
      <c r="AA399" s="568"/>
      <c r="AB399" s="569"/>
      <c r="AC399" s="570">
        <f t="shared" si="16"/>
        <v>0</v>
      </c>
      <c r="AD399" s="652" t="str">
        <f>IF(B399="", "", IF(COUNTIF(X399,"*独自*"),"数式を削除して手入力",IFERROR(INDEX(【参考】数式用!$O$3:'【参考】数式用'!$Q$452,MATCH(Q399&amp;V399,【参考】数式用!$N$3:'【参考】数式用'!$N$452,0),MATCH(VLOOKUP(X399,【参考】数式用!$R$2:$S$46,2,FALSE),【参考】数式用!$O$2:$Q$2,0)),10)))</f>
        <v/>
      </c>
      <c r="AE399" s="564"/>
    </row>
    <row r="400" spans="1:31" ht="50" customHeight="1">
      <c r="A400" s="234">
        <f t="shared" si="15"/>
        <v>361</v>
      </c>
      <c r="B400" s="843"/>
      <c r="C400" s="844"/>
      <c r="D400" s="844"/>
      <c r="E400" s="844"/>
      <c r="F400" s="844"/>
      <c r="G400" s="844"/>
      <c r="H400" s="844"/>
      <c r="I400" s="844"/>
      <c r="J400" s="844"/>
      <c r="K400" s="844"/>
      <c r="L400" s="845"/>
      <c r="M400" s="846"/>
      <c r="N400" s="846"/>
      <c r="O400" s="846"/>
      <c r="P400" s="847"/>
      <c r="Q400" s="848"/>
      <c r="R400" s="848"/>
      <c r="S400" s="848"/>
      <c r="T400" s="848"/>
      <c r="U400" s="848"/>
      <c r="V400" s="127"/>
      <c r="W400" s="127"/>
      <c r="X400" s="849"/>
      <c r="Y400" s="850"/>
      <c r="Z400" s="543" t="str">
        <f>IFERROR(VLOOKUP(X400, 【参考】数式用!$A$2:$B$46, 2, FALSE), "")</f>
        <v/>
      </c>
      <c r="AA400" s="568"/>
      <c r="AB400" s="569"/>
      <c r="AC400" s="570">
        <f t="shared" si="16"/>
        <v>0</v>
      </c>
      <c r="AD400" s="652" t="str">
        <f>IF(B400="", "", IF(COUNTIF(X400,"*独自*"),"数式を削除して手入力",IFERROR(INDEX(【参考】数式用!$O$3:'【参考】数式用'!$Q$452,MATCH(Q400&amp;V400,【参考】数式用!$N$3:'【参考】数式用'!$N$452,0),MATCH(VLOOKUP(X400,【参考】数式用!$R$2:$S$46,2,FALSE),【参考】数式用!$O$2:$Q$2,0)),10)))</f>
        <v/>
      </c>
      <c r="AE400" s="564"/>
    </row>
    <row r="401" spans="1:31" ht="50" customHeight="1">
      <c r="A401" s="234">
        <f t="shared" si="15"/>
        <v>362</v>
      </c>
      <c r="B401" s="843"/>
      <c r="C401" s="844"/>
      <c r="D401" s="844"/>
      <c r="E401" s="844"/>
      <c r="F401" s="844"/>
      <c r="G401" s="844"/>
      <c r="H401" s="844"/>
      <c r="I401" s="844"/>
      <c r="J401" s="844"/>
      <c r="K401" s="844"/>
      <c r="L401" s="845"/>
      <c r="M401" s="846"/>
      <c r="N401" s="846"/>
      <c r="O401" s="846"/>
      <c r="P401" s="847"/>
      <c r="Q401" s="848"/>
      <c r="R401" s="848"/>
      <c r="S401" s="848"/>
      <c r="T401" s="848"/>
      <c r="U401" s="848"/>
      <c r="V401" s="127"/>
      <c r="W401" s="127"/>
      <c r="X401" s="849"/>
      <c r="Y401" s="850"/>
      <c r="Z401" s="543" t="str">
        <f>IFERROR(VLOOKUP(X401, 【参考】数式用!$A$2:$B$46, 2, FALSE), "")</f>
        <v/>
      </c>
      <c r="AA401" s="568"/>
      <c r="AB401" s="569"/>
      <c r="AC401" s="570">
        <f t="shared" si="16"/>
        <v>0</v>
      </c>
      <c r="AD401" s="652" t="str">
        <f>IF(B401="", "", IF(COUNTIF(X401,"*独自*"),"数式を削除して手入力",IFERROR(INDEX(【参考】数式用!$O$3:'【参考】数式用'!$Q$452,MATCH(Q401&amp;V401,【参考】数式用!$N$3:'【参考】数式用'!$N$452,0),MATCH(VLOOKUP(X401,【参考】数式用!$R$2:$S$46,2,FALSE),【参考】数式用!$O$2:$Q$2,0)),10)))</f>
        <v/>
      </c>
      <c r="AE401" s="564"/>
    </row>
    <row r="402" spans="1:31" ht="50" customHeight="1">
      <c r="A402" s="234">
        <f t="shared" si="15"/>
        <v>363</v>
      </c>
      <c r="B402" s="843"/>
      <c r="C402" s="844"/>
      <c r="D402" s="844"/>
      <c r="E402" s="844"/>
      <c r="F402" s="844"/>
      <c r="G402" s="844"/>
      <c r="H402" s="844"/>
      <c r="I402" s="844"/>
      <c r="J402" s="844"/>
      <c r="K402" s="844"/>
      <c r="L402" s="845"/>
      <c r="M402" s="846"/>
      <c r="N402" s="846"/>
      <c r="O402" s="846"/>
      <c r="P402" s="847"/>
      <c r="Q402" s="848"/>
      <c r="R402" s="848"/>
      <c r="S402" s="848"/>
      <c r="T402" s="848"/>
      <c r="U402" s="848"/>
      <c r="V402" s="127"/>
      <c r="W402" s="127"/>
      <c r="X402" s="849"/>
      <c r="Y402" s="850"/>
      <c r="Z402" s="543" t="str">
        <f>IFERROR(VLOOKUP(X402, 【参考】数式用!$A$2:$B$46, 2, FALSE), "")</f>
        <v/>
      </c>
      <c r="AA402" s="568"/>
      <c r="AB402" s="569"/>
      <c r="AC402" s="570">
        <f t="shared" si="16"/>
        <v>0</v>
      </c>
      <c r="AD402" s="652" t="str">
        <f>IF(B402="", "", IF(COUNTIF(X402,"*独自*"),"数式を削除して手入力",IFERROR(INDEX(【参考】数式用!$O$3:'【参考】数式用'!$Q$452,MATCH(Q402&amp;V402,【参考】数式用!$N$3:'【参考】数式用'!$N$452,0),MATCH(VLOOKUP(X402,【参考】数式用!$R$2:$S$46,2,FALSE),【参考】数式用!$O$2:$Q$2,0)),10)))</f>
        <v/>
      </c>
      <c r="AE402" s="564"/>
    </row>
    <row r="403" spans="1:31" ht="50" customHeight="1">
      <c r="A403" s="234">
        <f t="shared" si="15"/>
        <v>364</v>
      </c>
      <c r="B403" s="843"/>
      <c r="C403" s="844"/>
      <c r="D403" s="844"/>
      <c r="E403" s="844"/>
      <c r="F403" s="844"/>
      <c r="G403" s="844"/>
      <c r="H403" s="844"/>
      <c r="I403" s="844"/>
      <c r="J403" s="844"/>
      <c r="K403" s="844"/>
      <c r="L403" s="845"/>
      <c r="M403" s="846"/>
      <c r="N403" s="846"/>
      <c r="O403" s="846"/>
      <c r="P403" s="847"/>
      <c r="Q403" s="848"/>
      <c r="R403" s="848"/>
      <c r="S403" s="848"/>
      <c r="T403" s="848"/>
      <c r="U403" s="848"/>
      <c r="V403" s="127"/>
      <c r="W403" s="127"/>
      <c r="X403" s="849"/>
      <c r="Y403" s="850"/>
      <c r="Z403" s="543" t="str">
        <f>IFERROR(VLOOKUP(X403, 【参考】数式用!$A$2:$B$46, 2, FALSE), "")</f>
        <v/>
      </c>
      <c r="AA403" s="568"/>
      <c r="AB403" s="569"/>
      <c r="AC403" s="570">
        <f t="shared" si="16"/>
        <v>0</v>
      </c>
      <c r="AD403" s="652" t="str">
        <f>IF(B403="", "", IF(COUNTIF(X403,"*独自*"),"数式を削除して手入力",IFERROR(INDEX(【参考】数式用!$O$3:'【参考】数式用'!$Q$452,MATCH(Q403&amp;V403,【参考】数式用!$N$3:'【参考】数式用'!$N$452,0),MATCH(VLOOKUP(X403,【参考】数式用!$R$2:$S$46,2,FALSE),【参考】数式用!$O$2:$Q$2,0)),10)))</f>
        <v/>
      </c>
      <c r="AE403" s="564"/>
    </row>
    <row r="404" spans="1:31" ht="50" customHeight="1">
      <c r="A404" s="234">
        <f t="shared" si="15"/>
        <v>365</v>
      </c>
      <c r="B404" s="843"/>
      <c r="C404" s="844"/>
      <c r="D404" s="844"/>
      <c r="E404" s="844"/>
      <c r="F404" s="844"/>
      <c r="G404" s="844"/>
      <c r="H404" s="844"/>
      <c r="I404" s="844"/>
      <c r="J404" s="844"/>
      <c r="K404" s="844"/>
      <c r="L404" s="845"/>
      <c r="M404" s="846"/>
      <c r="N404" s="846"/>
      <c r="O404" s="846"/>
      <c r="P404" s="847"/>
      <c r="Q404" s="848"/>
      <c r="R404" s="848"/>
      <c r="S404" s="848"/>
      <c r="T404" s="848"/>
      <c r="U404" s="848"/>
      <c r="V404" s="127"/>
      <c r="W404" s="127"/>
      <c r="X404" s="849"/>
      <c r="Y404" s="850"/>
      <c r="Z404" s="543" t="str">
        <f>IFERROR(VLOOKUP(X404, 【参考】数式用!$A$2:$B$46, 2, FALSE), "")</f>
        <v/>
      </c>
      <c r="AA404" s="568"/>
      <c r="AB404" s="569"/>
      <c r="AC404" s="570">
        <f t="shared" si="16"/>
        <v>0</v>
      </c>
      <c r="AD404" s="652" t="str">
        <f>IF(B404="", "", IF(COUNTIF(X404,"*独自*"),"数式を削除して手入力",IFERROR(INDEX(【参考】数式用!$O$3:'【参考】数式用'!$Q$452,MATCH(Q404&amp;V404,【参考】数式用!$N$3:'【参考】数式用'!$N$452,0),MATCH(VLOOKUP(X404,【参考】数式用!$R$2:$S$46,2,FALSE),【参考】数式用!$O$2:$Q$2,0)),10)))</f>
        <v/>
      </c>
      <c r="AE404" s="564"/>
    </row>
    <row r="405" spans="1:31" ht="50" customHeight="1">
      <c r="A405" s="234">
        <f t="shared" si="15"/>
        <v>366</v>
      </c>
      <c r="B405" s="843"/>
      <c r="C405" s="844"/>
      <c r="D405" s="844"/>
      <c r="E405" s="844"/>
      <c r="F405" s="844"/>
      <c r="G405" s="844"/>
      <c r="H405" s="844"/>
      <c r="I405" s="844"/>
      <c r="J405" s="844"/>
      <c r="K405" s="844"/>
      <c r="L405" s="845"/>
      <c r="M405" s="846"/>
      <c r="N405" s="846"/>
      <c r="O405" s="846"/>
      <c r="P405" s="847"/>
      <c r="Q405" s="848"/>
      <c r="R405" s="848"/>
      <c r="S405" s="848"/>
      <c r="T405" s="848"/>
      <c r="U405" s="848"/>
      <c r="V405" s="127"/>
      <c r="W405" s="127"/>
      <c r="X405" s="849"/>
      <c r="Y405" s="850"/>
      <c r="Z405" s="543" t="str">
        <f>IFERROR(VLOOKUP(X405, 【参考】数式用!$A$2:$B$46, 2, FALSE), "")</f>
        <v/>
      </c>
      <c r="AA405" s="568"/>
      <c r="AB405" s="569"/>
      <c r="AC405" s="570">
        <f t="shared" si="16"/>
        <v>0</v>
      </c>
      <c r="AD405" s="652" t="str">
        <f>IF(B405="", "", IF(COUNTIF(X405,"*独自*"),"数式を削除して手入力",IFERROR(INDEX(【参考】数式用!$O$3:'【参考】数式用'!$Q$452,MATCH(Q405&amp;V405,【参考】数式用!$N$3:'【参考】数式用'!$N$452,0),MATCH(VLOOKUP(X405,【参考】数式用!$R$2:$S$46,2,FALSE),【参考】数式用!$O$2:$Q$2,0)),10)))</f>
        <v/>
      </c>
      <c r="AE405" s="564"/>
    </row>
    <row r="406" spans="1:31" ht="50" customHeight="1">
      <c r="A406" s="234">
        <f t="shared" si="15"/>
        <v>367</v>
      </c>
      <c r="B406" s="843"/>
      <c r="C406" s="844"/>
      <c r="D406" s="844"/>
      <c r="E406" s="844"/>
      <c r="F406" s="844"/>
      <c r="G406" s="844"/>
      <c r="H406" s="844"/>
      <c r="I406" s="844"/>
      <c r="J406" s="844"/>
      <c r="K406" s="844"/>
      <c r="L406" s="845"/>
      <c r="M406" s="846"/>
      <c r="N406" s="846"/>
      <c r="O406" s="846"/>
      <c r="P406" s="847"/>
      <c r="Q406" s="848"/>
      <c r="R406" s="848"/>
      <c r="S406" s="848"/>
      <c r="T406" s="848"/>
      <c r="U406" s="848"/>
      <c r="V406" s="127"/>
      <c r="W406" s="127"/>
      <c r="X406" s="849"/>
      <c r="Y406" s="850"/>
      <c r="Z406" s="543" t="str">
        <f>IFERROR(VLOOKUP(X406, 【参考】数式用!$A$2:$B$46, 2, FALSE), "")</f>
        <v/>
      </c>
      <c r="AA406" s="568"/>
      <c r="AB406" s="569"/>
      <c r="AC406" s="570">
        <f t="shared" si="16"/>
        <v>0</v>
      </c>
      <c r="AD406" s="652" t="str">
        <f>IF(B406="", "", IF(COUNTIF(X406,"*独自*"),"数式を削除して手入力",IFERROR(INDEX(【参考】数式用!$O$3:'【参考】数式用'!$Q$452,MATCH(Q406&amp;V406,【参考】数式用!$N$3:'【参考】数式用'!$N$452,0),MATCH(VLOOKUP(X406,【参考】数式用!$R$2:$S$46,2,FALSE),【参考】数式用!$O$2:$Q$2,0)),10)))</f>
        <v/>
      </c>
      <c r="AE406" s="564"/>
    </row>
    <row r="407" spans="1:31" ht="50" customHeight="1">
      <c r="A407" s="234">
        <f t="shared" si="15"/>
        <v>368</v>
      </c>
      <c r="B407" s="843"/>
      <c r="C407" s="844"/>
      <c r="D407" s="844"/>
      <c r="E407" s="844"/>
      <c r="F407" s="844"/>
      <c r="G407" s="844"/>
      <c r="H407" s="844"/>
      <c r="I407" s="844"/>
      <c r="J407" s="844"/>
      <c r="K407" s="844"/>
      <c r="L407" s="845"/>
      <c r="M407" s="846"/>
      <c r="N407" s="846"/>
      <c r="O407" s="846"/>
      <c r="P407" s="847"/>
      <c r="Q407" s="848"/>
      <c r="R407" s="848"/>
      <c r="S407" s="848"/>
      <c r="T407" s="848"/>
      <c r="U407" s="848"/>
      <c r="V407" s="127"/>
      <c r="W407" s="127"/>
      <c r="X407" s="849"/>
      <c r="Y407" s="850"/>
      <c r="Z407" s="543" t="str">
        <f>IFERROR(VLOOKUP(X407, 【参考】数式用!$A$2:$B$46, 2, FALSE), "")</f>
        <v/>
      </c>
      <c r="AA407" s="568"/>
      <c r="AB407" s="569"/>
      <c r="AC407" s="570">
        <f t="shared" si="16"/>
        <v>0</v>
      </c>
      <c r="AD407" s="652" t="str">
        <f>IF(B407="", "", IF(COUNTIF(X407,"*独自*"),"数式を削除して手入力",IFERROR(INDEX(【参考】数式用!$O$3:'【参考】数式用'!$Q$452,MATCH(Q407&amp;V407,【参考】数式用!$N$3:'【参考】数式用'!$N$452,0),MATCH(VLOOKUP(X407,【参考】数式用!$R$2:$S$46,2,FALSE),【参考】数式用!$O$2:$Q$2,0)),10)))</f>
        <v/>
      </c>
      <c r="AE407" s="564"/>
    </row>
    <row r="408" spans="1:31" ht="50" customHeight="1">
      <c r="A408" s="234">
        <f t="shared" si="15"/>
        <v>369</v>
      </c>
      <c r="B408" s="843"/>
      <c r="C408" s="844"/>
      <c r="D408" s="844"/>
      <c r="E408" s="844"/>
      <c r="F408" s="844"/>
      <c r="G408" s="844"/>
      <c r="H408" s="844"/>
      <c r="I408" s="844"/>
      <c r="J408" s="844"/>
      <c r="K408" s="844"/>
      <c r="L408" s="845"/>
      <c r="M408" s="846"/>
      <c r="N408" s="846"/>
      <c r="O408" s="846"/>
      <c r="P408" s="847"/>
      <c r="Q408" s="848"/>
      <c r="R408" s="848"/>
      <c r="S408" s="848"/>
      <c r="T408" s="848"/>
      <c r="U408" s="848"/>
      <c r="V408" s="127"/>
      <c r="W408" s="127"/>
      <c r="X408" s="849"/>
      <c r="Y408" s="850"/>
      <c r="Z408" s="543" t="str">
        <f>IFERROR(VLOOKUP(X408, 【参考】数式用!$A$2:$B$46, 2, FALSE), "")</f>
        <v/>
      </c>
      <c r="AA408" s="568"/>
      <c r="AB408" s="569"/>
      <c r="AC408" s="570">
        <f t="shared" si="16"/>
        <v>0</v>
      </c>
      <c r="AD408" s="652" t="str">
        <f>IF(B408="", "", IF(COUNTIF(X408,"*独自*"),"数式を削除して手入力",IFERROR(INDEX(【参考】数式用!$O$3:'【参考】数式用'!$Q$452,MATCH(Q408&amp;V408,【参考】数式用!$N$3:'【参考】数式用'!$N$452,0),MATCH(VLOOKUP(X408,【参考】数式用!$R$2:$S$46,2,FALSE),【参考】数式用!$O$2:$Q$2,0)),10)))</f>
        <v/>
      </c>
      <c r="AE408" s="564"/>
    </row>
    <row r="409" spans="1:31" ht="50" customHeight="1">
      <c r="A409" s="234">
        <f t="shared" si="15"/>
        <v>370</v>
      </c>
      <c r="B409" s="843"/>
      <c r="C409" s="844"/>
      <c r="D409" s="844"/>
      <c r="E409" s="844"/>
      <c r="F409" s="844"/>
      <c r="G409" s="844"/>
      <c r="H409" s="844"/>
      <c r="I409" s="844"/>
      <c r="J409" s="844"/>
      <c r="K409" s="844"/>
      <c r="L409" s="845"/>
      <c r="M409" s="846"/>
      <c r="N409" s="846"/>
      <c r="O409" s="846"/>
      <c r="P409" s="847"/>
      <c r="Q409" s="848"/>
      <c r="R409" s="848"/>
      <c r="S409" s="848"/>
      <c r="T409" s="848"/>
      <c r="U409" s="848"/>
      <c r="V409" s="127"/>
      <c r="W409" s="127"/>
      <c r="X409" s="849"/>
      <c r="Y409" s="850"/>
      <c r="Z409" s="543" t="str">
        <f>IFERROR(VLOOKUP(X409, 【参考】数式用!$A$2:$B$46, 2, FALSE), "")</f>
        <v/>
      </c>
      <c r="AA409" s="568"/>
      <c r="AB409" s="569"/>
      <c r="AC409" s="570">
        <f t="shared" si="16"/>
        <v>0</v>
      </c>
      <c r="AD409" s="652" t="str">
        <f>IF(B409="", "", IF(COUNTIF(X409,"*独自*"),"数式を削除して手入力",IFERROR(INDEX(【参考】数式用!$O$3:'【参考】数式用'!$Q$452,MATCH(Q409&amp;V409,【参考】数式用!$N$3:'【参考】数式用'!$N$452,0),MATCH(VLOOKUP(X409,【参考】数式用!$R$2:$S$46,2,FALSE),【参考】数式用!$O$2:$Q$2,0)),10)))</f>
        <v/>
      </c>
      <c r="AE409" s="564"/>
    </row>
    <row r="410" spans="1:31" ht="50" customHeight="1">
      <c r="A410" s="234">
        <f t="shared" si="15"/>
        <v>371</v>
      </c>
      <c r="B410" s="843"/>
      <c r="C410" s="844"/>
      <c r="D410" s="844"/>
      <c r="E410" s="844"/>
      <c r="F410" s="844"/>
      <c r="G410" s="844"/>
      <c r="H410" s="844"/>
      <c r="I410" s="844"/>
      <c r="J410" s="844"/>
      <c r="K410" s="844"/>
      <c r="L410" s="845"/>
      <c r="M410" s="846"/>
      <c r="N410" s="846"/>
      <c r="O410" s="846"/>
      <c r="P410" s="847"/>
      <c r="Q410" s="848"/>
      <c r="R410" s="848"/>
      <c r="S410" s="848"/>
      <c r="T410" s="848"/>
      <c r="U410" s="848"/>
      <c r="V410" s="127"/>
      <c r="W410" s="127"/>
      <c r="X410" s="849"/>
      <c r="Y410" s="850"/>
      <c r="Z410" s="543" t="str">
        <f>IFERROR(VLOOKUP(X410, 【参考】数式用!$A$2:$B$46, 2, FALSE), "")</f>
        <v/>
      </c>
      <c r="AA410" s="568"/>
      <c r="AB410" s="569"/>
      <c r="AC410" s="570">
        <f t="shared" si="16"/>
        <v>0</v>
      </c>
      <c r="AD410" s="652" t="str">
        <f>IF(B410="", "", IF(COUNTIF(X410,"*独自*"),"数式を削除して手入力",IFERROR(INDEX(【参考】数式用!$O$3:'【参考】数式用'!$Q$452,MATCH(Q410&amp;V410,【参考】数式用!$N$3:'【参考】数式用'!$N$452,0),MATCH(VLOOKUP(X410,【参考】数式用!$R$2:$S$46,2,FALSE),【参考】数式用!$O$2:$Q$2,0)),10)))</f>
        <v/>
      </c>
      <c r="AE410" s="564"/>
    </row>
    <row r="411" spans="1:31" ht="50" customHeight="1">
      <c r="A411" s="234">
        <f t="shared" si="15"/>
        <v>372</v>
      </c>
      <c r="B411" s="843"/>
      <c r="C411" s="844"/>
      <c r="D411" s="844"/>
      <c r="E411" s="844"/>
      <c r="F411" s="844"/>
      <c r="G411" s="844"/>
      <c r="H411" s="844"/>
      <c r="I411" s="844"/>
      <c r="J411" s="844"/>
      <c r="K411" s="844"/>
      <c r="L411" s="845"/>
      <c r="M411" s="846"/>
      <c r="N411" s="846"/>
      <c r="O411" s="846"/>
      <c r="P411" s="847"/>
      <c r="Q411" s="848"/>
      <c r="R411" s="848"/>
      <c r="S411" s="848"/>
      <c r="T411" s="848"/>
      <c r="U411" s="848"/>
      <c r="V411" s="127"/>
      <c r="W411" s="127"/>
      <c r="X411" s="849"/>
      <c r="Y411" s="850"/>
      <c r="Z411" s="543" t="str">
        <f>IFERROR(VLOOKUP(X411, 【参考】数式用!$A$2:$B$46, 2, FALSE), "")</f>
        <v/>
      </c>
      <c r="AA411" s="568"/>
      <c r="AB411" s="569"/>
      <c r="AC411" s="570">
        <f t="shared" si="16"/>
        <v>0</v>
      </c>
      <c r="AD411" s="652" t="str">
        <f>IF(B411="", "", IF(COUNTIF(X411,"*独自*"),"数式を削除して手入力",IFERROR(INDEX(【参考】数式用!$O$3:'【参考】数式用'!$Q$452,MATCH(Q411&amp;V411,【参考】数式用!$N$3:'【参考】数式用'!$N$452,0),MATCH(VLOOKUP(X411,【参考】数式用!$R$2:$S$46,2,FALSE),【参考】数式用!$O$2:$Q$2,0)),10)))</f>
        <v/>
      </c>
      <c r="AE411" s="564"/>
    </row>
    <row r="412" spans="1:31" ht="50" customHeight="1">
      <c r="A412" s="234">
        <f t="shared" si="15"/>
        <v>373</v>
      </c>
      <c r="B412" s="843"/>
      <c r="C412" s="844"/>
      <c r="D412" s="844"/>
      <c r="E412" s="844"/>
      <c r="F412" s="844"/>
      <c r="G412" s="844"/>
      <c r="H412" s="844"/>
      <c r="I412" s="844"/>
      <c r="J412" s="844"/>
      <c r="K412" s="844"/>
      <c r="L412" s="845"/>
      <c r="M412" s="846"/>
      <c r="N412" s="846"/>
      <c r="O412" s="846"/>
      <c r="P412" s="847"/>
      <c r="Q412" s="848"/>
      <c r="R412" s="848"/>
      <c r="S412" s="848"/>
      <c r="T412" s="848"/>
      <c r="U412" s="848"/>
      <c r="V412" s="127"/>
      <c r="W412" s="127"/>
      <c r="X412" s="849"/>
      <c r="Y412" s="850"/>
      <c r="Z412" s="543" t="str">
        <f>IFERROR(VLOOKUP(X412, 【参考】数式用!$A$2:$B$46, 2, FALSE), "")</f>
        <v/>
      </c>
      <c r="AA412" s="568"/>
      <c r="AB412" s="569"/>
      <c r="AC412" s="570">
        <f t="shared" si="16"/>
        <v>0</v>
      </c>
      <c r="AD412" s="652" t="str">
        <f>IF(B412="", "", IF(COUNTIF(X412,"*独自*"),"数式を削除して手入力",IFERROR(INDEX(【参考】数式用!$O$3:'【参考】数式用'!$Q$452,MATCH(Q412&amp;V412,【参考】数式用!$N$3:'【参考】数式用'!$N$452,0),MATCH(VLOOKUP(X412,【参考】数式用!$R$2:$S$46,2,FALSE),【参考】数式用!$O$2:$Q$2,0)),10)))</f>
        <v/>
      </c>
      <c r="AE412" s="564"/>
    </row>
    <row r="413" spans="1:31" ht="50" customHeight="1">
      <c r="A413" s="234">
        <f t="shared" si="15"/>
        <v>374</v>
      </c>
      <c r="B413" s="843"/>
      <c r="C413" s="844"/>
      <c r="D413" s="844"/>
      <c r="E413" s="844"/>
      <c r="F413" s="844"/>
      <c r="G413" s="844"/>
      <c r="H413" s="844"/>
      <c r="I413" s="844"/>
      <c r="J413" s="844"/>
      <c r="K413" s="844"/>
      <c r="L413" s="845"/>
      <c r="M413" s="846"/>
      <c r="N413" s="846"/>
      <c r="O413" s="846"/>
      <c r="P413" s="847"/>
      <c r="Q413" s="848"/>
      <c r="R413" s="848"/>
      <c r="S413" s="848"/>
      <c r="T413" s="848"/>
      <c r="U413" s="848"/>
      <c r="V413" s="127"/>
      <c r="W413" s="127"/>
      <c r="X413" s="849"/>
      <c r="Y413" s="850"/>
      <c r="Z413" s="543" t="str">
        <f>IFERROR(VLOOKUP(X413, 【参考】数式用!$A$2:$B$46, 2, FALSE), "")</f>
        <v/>
      </c>
      <c r="AA413" s="568"/>
      <c r="AB413" s="569"/>
      <c r="AC413" s="570">
        <f t="shared" si="16"/>
        <v>0</v>
      </c>
      <c r="AD413" s="652" t="str">
        <f>IF(B413="", "", IF(COUNTIF(X413,"*独自*"),"数式を削除して手入力",IFERROR(INDEX(【参考】数式用!$O$3:'【参考】数式用'!$Q$452,MATCH(Q413&amp;V413,【参考】数式用!$N$3:'【参考】数式用'!$N$452,0),MATCH(VLOOKUP(X413,【参考】数式用!$R$2:$S$46,2,FALSE),【参考】数式用!$O$2:$Q$2,0)),10)))</f>
        <v/>
      </c>
      <c r="AE413" s="564"/>
    </row>
    <row r="414" spans="1:31" ht="50" customHeight="1">
      <c r="A414" s="234">
        <f t="shared" si="15"/>
        <v>375</v>
      </c>
      <c r="B414" s="843"/>
      <c r="C414" s="844"/>
      <c r="D414" s="844"/>
      <c r="E414" s="844"/>
      <c r="F414" s="844"/>
      <c r="G414" s="844"/>
      <c r="H414" s="844"/>
      <c r="I414" s="844"/>
      <c r="J414" s="844"/>
      <c r="K414" s="844"/>
      <c r="L414" s="845"/>
      <c r="M414" s="846"/>
      <c r="N414" s="846"/>
      <c r="O414" s="846"/>
      <c r="P414" s="847"/>
      <c r="Q414" s="848"/>
      <c r="R414" s="848"/>
      <c r="S414" s="848"/>
      <c r="T414" s="848"/>
      <c r="U414" s="848"/>
      <c r="V414" s="127"/>
      <c r="W414" s="127"/>
      <c r="X414" s="849"/>
      <c r="Y414" s="850"/>
      <c r="Z414" s="543" t="str">
        <f>IFERROR(VLOOKUP(X414, 【参考】数式用!$A$2:$B$46, 2, FALSE), "")</f>
        <v/>
      </c>
      <c r="AA414" s="568"/>
      <c r="AB414" s="569"/>
      <c r="AC414" s="570">
        <f t="shared" si="16"/>
        <v>0</v>
      </c>
      <c r="AD414" s="652" t="str">
        <f>IF(B414="", "", IF(COUNTIF(X414,"*独自*"),"数式を削除して手入力",IFERROR(INDEX(【参考】数式用!$O$3:'【参考】数式用'!$Q$452,MATCH(Q414&amp;V414,【参考】数式用!$N$3:'【参考】数式用'!$N$452,0),MATCH(VLOOKUP(X414,【参考】数式用!$R$2:$S$46,2,FALSE),【参考】数式用!$O$2:$Q$2,0)),10)))</f>
        <v/>
      </c>
      <c r="AE414" s="564"/>
    </row>
    <row r="415" spans="1:31" ht="50" customHeight="1">
      <c r="A415" s="234">
        <f t="shared" si="15"/>
        <v>376</v>
      </c>
      <c r="B415" s="843"/>
      <c r="C415" s="844"/>
      <c r="D415" s="844"/>
      <c r="E415" s="844"/>
      <c r="F415" s="844"/>
      <c r="G415" s="844"/>
      <c r="H415" s="844"/>
      <c r="I415" s="844"/>
      <c r="J415" s="844"/>
      <c r="K415" s="844"/>
      <c r="L415" s="845"/>
      <c r="M415" s="846"/>
      <c r="N415" s="846"/>
      <c r="O415" s="846"/>
      <c r="P415" s="847"/>
      <c r="Q415" s="848"/>
      <c r="R415" s="848"/>
      <c r="S415" s="848"/>
      <c r="T415" s="848"/>
      <c r="U415" s="848"/>
      <c r="V415" s="127"/>
      <c r="W415" s="127"/>
      <c r="X415" s="849"/>
      <c r="Y415" s="850"/>
      <c r="Z415" s="543" t="str">
        <f>IFERROR(VLOOKUP(X415, 【参考】数式用!$A$2:$B$46, 2, FALSE), "")</f>
        <v/>
      </c>
      <c r="AA415" s="568"/>
      <c r="AB415" s="569"/>
      <c r="AC415" s="570">
        <f t="shared" si="16"/>
        <v>0</v>
      </c>
      <c r="AD415" s="652" t="str">
        <f>IF(B415="", "", IF(COUNTIF(X415,"*独自*"),"数式を削除して手入力",IFERROR(INDEX(【参考】数式用!$O$3:'【参考】数式用'!$Q$452,MATCH(Q415&amp;V415,【参考】数式用!$N$3:'【参考】数式用'!$N$452,0),MATCH(VLOOKUP(X415,【参考】数式用!$R$2:$S$46,2,FALSE),【参考】数式用!$O$2:$Q$2,0)),10)))</f>
        <v/>
      </c>
      <c r="AE415" s="564"/>
    </row>
    <row r="416" spans="1:31" ht="50" customHeight="1">
      <c r="A416" s="234">
        <f t="shared" si="15"/>
        <v>377</v>
      </c>
      <c r="B416" s="843"/>
      <c r="C416" s="844"/>
      <c r="D416" s="844"/>
      <c r="E416" s="844"/>
      <c r="F416" s="844"/>
      <c r="G416" s="844"/>
      <c r="H416" s="844"/>
      <c r="I416" s="844"/>
      <c r="J416" s="844"/>
      <c r="K416" s="844"/>
      <c r="L416" s="845"/>
      <c r="M416" s="846"/>
      <c r="N416" s="846"/>
      <c r="O416" s="846"/>
      <c r="P416" s="847"/>
      <c r="Q416" s="848"/>
      <c r="R416" s="848"/>
      <c r="S416" s="848"/>
      <c r="T416" s="848"/>
      <c r="U416" s="848"/>
      <c r="V416" s="127"/>
      <c r="W416" s="127"/>
      <c r="X416" s="849"/>
      <c r="Y416" s="850"/>
      <c r="Z416" s="543" t="str">
        <f>IFERROR(VLOOKUP(X416, 【参考】数式用!$A$2:$B$46, 2, FALSE), "")</f>
        <v/>
      </c>
      <c r="AA416" s="568"/>
      <c r="AB416" s="569"/>
      <c r="AC416" s="570">
        <f t="shared" si="16"/>
        <v>0</v>
      </c>
      <c r="AD416" s="652" t="str">
        <f>IF(B416="", "", IF(COUNTIF(X416,"*独自*"),"数式を削除して手入力",IFERROR(INDEX(【参考】数式用!$O$3:'【参考】数式用'!$Q$452,MATCH(Q416&amp;V416,【参考】数式用!$N$3:'【参考】数式用'!$N$452,0),MATCH(VLOOKUP(X416,【参考】数式用!$R$2:$S$46,2,FALSE),【参考】数式用!$O$2:$Q$2,0)),10)))</f>
        <v/>
      </c>
      <c r="AE416" s="564"/>
    </row>
    <row r="417" spans="1:31" ht="50" customHeight="1">
      <c r="A417" s="234">
        <f t="shared" si="15"/>
        <v>378</v>
      </c>
      <c r="B417" s="843"/>
      <c r="C417" s="844"/>
      <c r="D417" s="844"/>
      <c r="E417" s="844"/>
      <c r="F417" s="844"/>
      <c r="G417" s="844"/>
      <c r="H417" s="844"/>
      <c r="I417" s="844"/>
      <c r="J417" s="844"/>
      <c r="K417" s="844"/>
      <c r="L417" s="845"/>
      <c r="M417" s="846"/>
      <c r="N417" s="846"/>
      <c r="O417" s="846"/>
      <c r="P417" s="847"/>
      <c r="Q417" s="848"/>
      <c r="R417" s="848"/>
      <c r="S417" s="848"/>
      <c r="T417" s="848"/>
      <c r="U417" s="848"/>
      <c r="V417" s="127"/>
      <c r="W417" s="127"/>
      <c r="X417" s="849"/>
      <c r="Y417" s="850"/>
      <c r="Z417" s="543" t="str">
        <f>IFERROR(VLOOKUP(X417, 【参考】数式用!$A$2:$B$46, 2, FALSE), "")</f>
        <v/>
      </c>
      <c r="AA417" s="568"/>
      <c r="AB417" s="569"/>
      <c r="AC417" s="570">
        <f t="shared" si="16"/>
        <v>0</v>
      </c>
      <c r="AD417" s="652" t="str">
        <f>IF(B417="", "", IF(COUNTIF(X417,"*独自*"),"数式を削除して手入力",IFERROR(INDEX(【参考】数式用!$O$3:'【参考】数式用'!$Q$452,MATCH(Q417&amp;V417,【参考】数式用!$N$3:'【参考】数式用'!$N$452,0),MATCH(VLOOKUP(X417,【参考】数式用!$R$2:$S$46,2,FALSE),【参考】数式用!$O$2:$Q$2,0)),10)))</f>
        <v/>
      </c>
      <c r="AE417" s="564"/>
    </row>
    <row r="418" spans="1:31" ht="50" customHeight="1">
      <c r="A418" s="234">
        <f t="shared" si="15"/>
        <v>379</v>
      </c>
      <c r="B418" s="843"/>
      <c r="C418" s="844"/>
      <c r="D418" s="844"/>
      <c r="E418" s="844"/>
      <c r="F418" s="844"/>
      <c r="G418" s="844"/>
      <c r="H418" s="844"/>
      <c r="I418" s="844"/>
      <c r="J418" s="844"/>
      <c r="K418" s="844"/>
      <c r="L418" s="845"/>
      <c r="M418" s="846"/>
      <c r="N418" s="846"/>
      <c r="O418" s="846"/>
      <c r="P418" s="847"/>
      <c r="Q418" s="848"/>
      <c r="R418" s="848"/>
      <c r="S418" s="848"/>
      <c r="T418" s="848"/>
      <c r="U418" s="848"/>
      <c r="V418" s="127"/>
      <c r="W418" s="127"/>
      <c r="X418" s="849"/>
      <c r="Y418" s="850"/>
      <c r="Z418" s="543" t="str">
        <f>IFERROR(VLOOKUP(X418, 【参考】数式用!$A$2:$B$46, 2, FALSE), "")</f>
        <v/>
      </c>
      <c r="AA418" s="568"/>
      <c r="AB418" s="569"/>
      <c r="AC418" s="570">
        <f t="shared" si="16"/>
        <v>0</v>
      </c>
      <c r="AD418" s="652" t="str">
        <f>IF(B418="", "", IF(COUNTIF(X418,"*独自*"),"数式を削除して手入力",IFERROR(INDEX(【参考】数式用!$O$3:'【参考】数式用'!$Q$452,MATCH(Q418&amp;V418,【参考】数式用!$N$3:'【参考】数式用'!$N$452,0),MATCH(VLOOKUP(X418,【参考】数式用!$R$2:$S$46,2,FALSE),【参考】数式用!$O$2:$Q$2,0)),10)))</f>
        <v/>
      </c>
      <c r="AE418" s="564"/>
    </row>
    <row r="419" spans="1:31" ht="50" customHeight="1">
      <c r="A419" s="234">
        <f t="shared" si="15"/>
        <v>380</v>
      </c>
      <c r="B419" s="843"/>
      <c r="C419" s="844"/>
      <c r="D419" s="844"/>
      <c r="E419" s="844"/>
      <c r="F419" s="844"/>
      <c r="G419" s="844"/>
      <c r="H419" s="844"/>
      <c r="I419" s="844"/>
      <c r="J419" s="844"/>
      <c r="K419" s="844"/>
      <c r="L419" s="845"/>
      <c r="M419" s="846"/>
      <c r="N419" s="846"/>
      <c r="O419" s="846"/>
      <c r="P419" s="847"/>
      <c r="Q419" s="848"/>
      <c r="R419" s="848"/>
      <c r="S419" s="848"/>
      <c r="T419" s="848"/>
      <c r="U419" s="848"/>
      <c r="V419" s="127"/>
      <c r="W419" s="127"/>
      <c r="X419" s="849"/>
      <c r="Y419" s="850"/>
      <c r="Z419" s="543" t="str">
        <f>IFERROR(VLOOKUP(X419, 【参考】数式用!$A$2:$B$46, 2, FALSE), "")</f>
        <v/>
      </c>
      <c r="AA419" s="568"/>
      <c r="AB419" s="569"/>
      <c r="AC419" s="570">
        <f t="shared" si="16"/>
        <v>0</v>
      </c>
      <c r="AD419" s="652" t="str">
        <f>IF(B419="", "", IF(COUNTIF(X419,"*独自*"),"数式を削除して手入力",IFERROR(INDEX(【参考】数式用!$O$3:'【参考】数式用'!$Q$452,MATCH(Q419&amp;V419,【参考】数式用!$N$3:'【参考】数式用'!$N$452,0),MATCH(VLOOKUP(X419,【参考】数式用!$R$2:$S$46,2,FALSE),【参考】数式用!$O$2:$Q$2,0)),10)))</f>
        <v/>
      </c>
      <c r="AE419" s="564"/>
    </row>
    <row r="420" spans="1:31" ht="50" customHeight="1">
      <c r="A420" s="234">
        <f t="shared" si="15"/>
        <v>381</v>
      </c>
      <c r="B420" s="843"/>
      <c r="C420" s="844"/>
      <c r="D420" s="844"/>
      <c r="E420" s="844"/>
      <c r="F420" s="844"/>
      <c r="G420" s="844"/>
      <c r="H420" s="844"/>
      <c r="I420" s="844"/>
      <c r="J420" s="844"/>
      <c r="K420" s="844"/>
      <c r="L420" s="845"/>
      <c r="M420" s="846"/>
      <c r="N420" s="846"/>
      <c r="O420" s="846"/>
      <c r="P420" s="847"/>
      <c r="Q420" s="848"/>
      <c r="R420" s="848"/>
      <c r="S420" s="848"/>
      <c r="T420" s="848"/>
      <c r="U420" s="848"/>
      <c r="V420" s="127"/>
      <c r="W420" s="127"/>
      <c r="X420" s="849"/>
      <c r="Y420" s="850"/>
      <c r="Z420" s="543" t="str">
        <f>IFERROR(VLOOKUP(X420, 【参考】数式用!$A$2:$B$46, 2, FALSE), "")</f>
        <v/>
      </c>
      <c r="AA420" s="568"/>
      <c r="AB420" s="569"/>
      <c r="AC420" s="570">
        <f t="shared" si="16"/>
        <v>0</v>
      </c>
      <c r="AD420" s="652" t="str">
        <f>IF(B420="", "", IF(COUNTIF(X420,"*独自*"),"数式を削除して手入力",IFERROR(INDEX(【参考】数式用!$O$3:'【参考】数式用'!$Q$452,MATCH(Q420&amp;V420,【参考】数式用!$N$3:'【参考】数式用'!$N$452,0),MATCH(VLOOKUP(X420,【参考】数式用!$R$2:$S$46,2,FALSE),【参考】数式用!$O$2:$Q$2,0)),10)))</f>
        <v/>
      </c>
      <c r="AE420" s="564"/>
    </row>
    <row r="421" spans="1:31" ht="50" customHeight="1">
      <c r="A421" s="234">
        <f t="shared" si="15"/>
        <v>382</v>
      </c>
      <c r="B421" s="843"/>
      <c r="C421" s="844"/>
      <c r="D421" s="844"/>
      <c r="E421" s="844"/>
      <c r="F421" s="844"/>
      <c r="G421" s="844"/>
      <c r="H421" s="844"/>
      <c r="I421" s="844"/>
      <c r="J421" s="844"/>
      <c r="K421" s="844"/>
      <c r="L421" s="845"/>
      <c r="M421" s="846"/>
      <c r="N421" s="846"/>
      <c r="O421" s="846"/>
      <c r="P421" s="847"/>
      <c r="Q421" s="848"/>
      <c r="R421" s="848"/>
      <c r="S421" s="848"/>
      <c r="T421" s="848"/>
      <c r="U421" s="848"/>
      <c r="V421" s="127"/>
      <c r="W421" s="127"/>
      <c r="X421" s="849"/>
      <c r="Y421" s="850"/>
      <c r="Z421" s="543" t="str">
        <f>IFERROR(VLOOKUP(X421, 【参考】数式用!$A$2:$B$46, 2, FALSE), "")</f>
        <v/>
      </c>
      <c r="AA421" s="568"/>
      <c r="AB421" s="569"/>
      <c r="AC421" s="570">
        <f t="shared" si="16"/>
        <v>0</v>
      </c>
      <c r="AD421" s="652" t="str">
        <f>IF(B421="", "", IF(COUNTIF(X421,"*独自*"),"数式を削除して手入力",IFERROR(INDEX(【参考】数式用!$O$3:'【参考】数式用'!$Q$452,MATCH(Q421&amp;V421,【参考】数式用!$N$3:'【参考】数式用'!$N$452,0),MATCH(VLOOKUP(X421,【参考】数式用!$R$2:$S$46,2,FALSE),【参考】数式用!$O$2:$Q$2,0)),10)))</f>
        <v/>
      </c>
      <c r="AE421" s="564"/>
    </row>
    <row r="422" spans="1:31" ht="50" customHeight="1">
      <c r="A422" s="234">
        <f t="shared" si="15"/>
        <v>383</v>
      </c>
      <c r="B422" s="843"/>
      <c r="C422" s="844"/>
      <c r="D422" s="844"/>
      <c r="E422" s="844"/>
      <c r="F422" s="844"/>
      <c r="G422" s="844"/>
      <c r="H422" s="844"/>
      <c r="I422" s="844"/>
      <c r="J422" s="844"/>
      <c r="K422" s="844"/>
      <c r="L422" s="845"/>
      <c r="M422" s="846"/>
      <c r="N422" s="846"/>
      <c r="O422" s="846"/>
      <c r="P422" s="847"/>
      <c r="Q422" s="848"/>
      <c r="R422" s="848"/>
      <c r="S422" s="848"/>
      <c r="T422" s="848"/>
      <c r="U422" s="848"/>
      <c r="V422" s="127"/>
      <c r="W422" s="127"/>
      <c r="X422" s="849"/>
      <c r="Y422" s="850"/>
      <c r="Z422" s="543" t="str">
        <f>IFERROR(VLOOKUP(X422, 【参考】数式用!$A$2:$B$46, 2, FALSE), "")</f>
        <v/>
      </c>
      <c r="AA422" s="568"/>
      <c r="AB422" s="569"/>
      <c r="AC422" s="570">
        <f t="shared" si="16"/>
        <v>0</v>
      </c>
      <c r="AD422" s="652" t="str">
        <f>IF(B422="", "", IF(COUNTIF(X422,"*独自*"),"数式を削除して手入力",IFERROR(INDEX(【参考】数式用!$O$3:'【参考】数式用'!$Q$452,MATCH(Q422&amp;V422,【参考】数式用!$N$3:'【参考】数式用'!$N$452,0),MATCH(VLOOKUP(X422,【参考】数式用!$R$2:$S$46,2,FALSE),【参考】数式用!$O$2:$Q$2,0)),10)))</f>
        <v/>
      </c>
      <c r="AE422" s="564"/>
    </row>
    <row r="423" spans="1:31" ht="50" customHeight="1">
      <c r="A423" s="234">
        <f t="shared" si="15"/>
        <v>384</v>
      </c>
      <c r="B423" s="843"/>
      <c r="C423" s="844"/>
      <c r="D423" s="844"/>
      <c r="E423" s="844"/>
      <c r="F423" s="844"/>
      <c r="G423" s="844"/>
      <c r="H423" s="844"/>
      <c r="I423" s="844"/>
      <c r="J423" s="844"/>
      <c r="K423" s="844"/>
      <c r="L423" s="845"/>
      <c r="M423" s="846"/>
      <c r="N423" s="846"/>
      <c r="O423" s="846"/>
      <c r="P423" s="847"/>
      <c r="Q423" s="848"/>
      <c r="R423" s="848"/>
      <c r="S423" s="848"/>
      <c r="T423" s="848"/>
      <c r="U423" s="848"/>
      <c r="V423" s="127"/>
      <c r="W423" s="127"/>
      <c r="X423" s="849"/>
      <c r="Y423" s="850"/>
      <c r="Z423" s="543" t="str">
        <f>IFERROR(VLOOKUP(X423, 【参考】数式用!$A$2:$B$46, 2, FALSE), "")</f>
        <v/>
      </c>
      <c r="AA423" s="568"/>
      <c r="AB423" s="569"/>
      <c r="AC423" s="570">
        <f t="shared" si="16"/>
        <v>0</v>
      </c>
      <c r="AD423" s="652" t="str">
        <f>IF(B423="", "", IF(COUNTIF(X423,"*独自*"),"数式を削除して手入力",IFERROR(INDEX(【参考】数式用!$O$3:'【参考】数式用'!$Q$452,MATCH(Q423&amp;V423,【参考】数式用!$N$3:'【参考】数式用'!$N$452,0),MATCH(VLOOKUP(X423,【参考】数式用!$R$2:$S$46,2,FALSE),【参考】数式用!$O$2:$Q$2,0)),10)))</f>
        <v/>
      </c>
      <c r="AE423" s="564"/>
    </row>
    <row r="424" spans="1:31" ht="50" customHeight="1">
      <c r="A424" s="234">
        <f t="shared" si="15"/>
        <v>385</v>
      </c>
      <c r="B424" s="843"/>
      <c r="C424" s="844"/>
      <c r="D424" s="844"/>
      <c r="E424" s="844"/>
      <c r="F424" s="844"/>
      <c r="G424" s="844"/>
      <c r="H424" s="844"/>
      <c r="I424" s="844"/>
      <c r="J424" s="844"/>
      <c r="K424" s="844"/>
      <c r="L424" s="845"/>
      <c r="M424" s="846"/>
      <c r="N424" s="846"/>
      <c r="O424" s="846"/>
      <c r="P424" s="847"/>
      <c r="Q424" s="848"/>
      <c r="R424" s="848"/>
      <c r="S424" s="848"/>
      <c r="T424" s="848"/>
      <c r="U424" s="848"/>
      <c r="V424" s="127"/>
      <c r="W424" s="127"/>
      <c r="X424" s="849"/>
      <c r="Y424" s="850"/>
      <c r="Z424" s="543" t="str">
        <f>IFERROR(VLOOKUP(X424, 【参考】数式用!$A$2:$B$46, 2, FALSE), "")</f>
        <v/>
      </c>
      <c r="AA424" s="568"/>
      <c r="AB424" s="569"/>
      <c r="AC424" s="570">
        <f t="shared" si="16"/>
        <v>0</v>
      </c>
      <c r="AD424" s="652" t="str">
        <f>IF(B424="", "", IF(COUNTIF(X424,"*独自*"),"数式を削除して手入力",IFERROR(INDEX(【参考】数式用!$O$3:'【参考】数式用'!$Q$452,MATCH(Q424&amp;V424,【参考】数式用!$N$3:'【参考】数式用'!$N$452,0),MATCH(VLOOKUP(X424,【参考】数式用!$R$2:$S$46,2,FALSE),【参考】数式用!$O$2:$Q$2,0)),10)))</f>
        <v/>
      </c>
      <c r="AE424" s="564"/>
    </row>
    <row r="425" spans="1:31" ht="50" customHeight="1">
      <c r="A425" s="234">
        <f t="shared" si="15"/>
        <v>386</v>
      </c>
      <c r="B425" s="843"/>
      <c r="C425" s="844"/>
      <c r="D425" s="844"/>
      <c r="E425" s="844"/>
      <c r="F425" s="844"/>
      <c r="G425" s="844"/>
      <c r="H425" s="844"/>
      <c r="I425" s="844"/>
      <c r="J425" s="844"/>
      <c r="K425" s="844"/>
      <c r="L425" s="845"/>
      <c r="M425" s="846"/>
      <c r="N425" s="846"/>
      <c r="O425" s="846"/>
      <c r="P425" s="847"/>
      <c r="Q425" s="848"/>
      <c r="R425" s="848"/>
      <c r="S425" s="848"/>
      <c r="T425" s="848"/>
      <c r="U425" s="848"/>
      <c r="V425" s="127"/>
      <c r="W425" s="127"/>
      <c r="X425" s="849"/>
      <c r="Y425" s="850"/>
      <c r="Z425" s="543" t="str">
        <f>IFERROR(VLOOKUP(X425, 【参考】数式用!$A$2:$B$46, 2, FALSE), "")</f>
        <v/>
      </c>
      <c r="AA425" s="568"/>
      <c r="AB425" s="569"/>
      <c r="AC425" s="570">
        <f t="shared" si="16"/>
        <v>0</v>
      </c>
      <c r="AD425" s="652" t="str">
        <f>IF(B425="", "", IF(COUNTIF(X425,"*独自*"),"数式を削除して手入力",IFERROR(INDEX(【参考】数式用!$O$3:'【参考】数式用'!$Q$452,MATCH(Q425&amp;V425,【参考】数式用!$N$3:'【参考】数式用'!$N$452,0),MATCH(VLOOKUP(X425,【参考】数式用!$R$2:$S$46,2,FALSE),【参考】数式用!$O$2:$Q$2,0)),10)))</f>
        <v/>
      </c>
      <c r="AE425" s="564"/>
    </row>
    <row r="426" spans="1:31" ht="50" customHeight="1">
      <c r="A426" s="234">
        <f t="shared" si="15"/>
        <v>387</v>
      </c>
      <c r="B426" s="843"/>
      <c r="C426" s="844"/>
      <c r="D426" s="844"/>
      <c r="E426" s="844"/>
      <c r="F426" s="844"/>
      <c r="G426" s="844"/>
      <c r="H426" s="844"/>
      <c r="I426" s="844"/>
      <c r="J426" s="844"/>
      <c r="K426" s="844"/>
      <c r="L426" s="845"/>
      <c r="M426" s="846"/>
      <c r="N426" s="846"/>
      <c r="O426" s="846"/>
      <c r="P426" s="847"/>
      <c r="Q426" s="848"/>
      <c r="R426" s="848"/>
      <c r="S426" s="848"/>
      <c r="T426" s="848"/>
      <c r="U426" s="848"/>
      <c r="V426" s="127"/>
      <c r="W426" s="127"/>
      <c r="X426" s="849"/>
      <c r="Y426" s="850"/>
      <c r="Z426" s="543" t="str">
        <f>IFERROR(VLOOKUP(X426, 【参考】数式用!$A$2:$B$46, 2, FALSE), "")</f>
        <v/>
      </c>
      <c r="AA426" s="568"/>
      <c r="AB426" s="569"/>
      <c r="AC426" s="570">
        <f t="shared" si="16"/>
        <v>0</v>
      </c>
      <c r="AD426" s="652" t="str">
        <f>IF(B426="", "", IF(COUNTIF(X426,"*独自*"),"数式を削除して手入力",IFERROR(INDEX(【参考】数式用!$O$3:'【参考】数式用'!$Q$452,MATCH(Q426&amp;V426,【参考】数式用!$N$3:'【参考】数式用'!$N$452,0),MATCH(VLOOKUP(X426,【参考】数式用!$R$2:$S$46,2,FALSE),【参考】数式用!$O$2:$Q$2,0)),10)))</f>
        <v/>
      </c>
      <c r="AE426" s="564"/>
    </row>
    <row r="427" spans="1:31" ht="50" customHeight="1">
      <c r="A427" s="234">
        <f t="shared" si="15"/>
        <v>388</v>
      </c>
      <c r="B427" s="843"/>
      <c r="C427" s="844"/>
      <c r="D427" s="844"/>
      <c r="E427" s="844"/>
      <c r="F427" s="844"/>
      <c r="G427" s="844"/>
      <c r="H427" s="844"/>
      <c r="I427" s="844"/>
      <c r="J427" s="844"/>
      <c r="K427" s="844"/>
      <c r="L427" s="845"/>
      <c r="M427" s="846"/>
      <c r="N427" s="846"/>
      <c r="O427" s="846"/>
      <c r="P427" s="847"/>
      <c r="Q427" s="848"/>
      <c r="R427" s="848"/>
      <c r="S427" s="848"/>
      <c r="T427" s="848"/>
      <c r="U427" s="848"/>
      <c r="V427" s="127"/>
      <c r="W427" s="127"/>
      <c r="X427" s="849"/>
      <c r="Y427" s="850"/>
      <c r="Z427" s="543" t="str">
        <f>IFERROR(VLOOKUP(X427, 【参考】数式用!$A$2:$B$46, 2, FALSE), "")</f>
        <v/>
      </c>
      <c r="AA427" s="568"/>
      <c r="AB427" s="569"/>
      <c r="AC427" s="570">
        <f t="shared" si="16"/>
        <v>0</v>
      </c>
      <c r="AD427" s="652" t="str">
        <f>IF(B427="", "", IF(COUNTIF(X427,"*独自*"),"数式を削除して手入力",IFERROR(INDEX(【参考】数式用!$O$3:'【参考】数式用'!$Q$452,MATCH(Q427&amp;V427,【参考】数式用!$N$3:'【参考】数式用'!$N$452,0),MATCH(VLOOKUP(X427,【参考】数式用!$R$2:$S$46,2,FALSE),【参考】数式用!$O$2:$Q$2,0)),10)))</f>
        <v/>
      </c>
      <c r="AE427" s="564"/>
    </row>
    <row r="428" spans="1:31" ht="50" customHeight="1">
      <c r="A428" s="234">
        <f t="shared" si="15"/>
        <v>389</v>
      </c>
      <c r="B428" s="843"/>
      <c r="C428" s="844"/>
      <c r="D428" s="844"/>
      <c r="E428" s="844"/>
      <c r="F428" s="844"/>
      <c r="G428" s="844"/>
      <c r="H428" s="844"/>
      <c r="I428" s="844"/>
      <c r="J428" s="844"/>
      <c r="K428" s="844"/>
      <c r="L428" s="845"/>
      <c r="M428" s="846"/>
      <c r="N428" s="846"/>
      <c r="O428" s="846"/>
      <c r="P428" s="847"/>
      <c r="Q428" s="848"/>
      <c r="R428" s="848"/>
      <c r="S428" s="848"/>
      <c r="T428" s="848"/>
      <c r="U428" s="848"/>
      <c r="V428" s="127"/>
      <c r="W428" s="127"/>
      <c r="X428" s="849"/>
      <c r="Y428" s="850"/>
      <c r="Z428" s="543" t="str">
        <f>IFERROR(VLOOKUP(X428, 【参考】数式用!$A$2:$B$46, 2, FALSE), "")</f>
        <v/>
      </c>
      <c r="AA428" s="568"/>
      <c r="AB428" s="569"/>
      <c r="AC428" s="570">
        <f t="shared" si="16"/>
        <v>0</v>
      </c>
      <c r="AD428" s="652" t="str">
        <f>IF(B428="", "", IF(COUNTIF(X428,"*独自*"),"数式を削除して手入力",IFERROR(INDEX(【参考】数式用!$O$3:'【参考】数式用'!$Q$452,MATCH(Q428&amp;V428,【参考】数式用!$N$3:'【参考】数式用'!$N$452,0),MATCH(VLOOKUP(X428,【参考】数式用!$R$2:$S$46,2,FALSE),【参考】数式用!$O$2:$Q$2,0)),10)))</f>
        <v/>
      </c>
      <c r="AE428" s="564"/>
    </row>
    <row r="429" spans="1:31" ht="50" customHeight="1">
      <c r="A429" s="234">
        <f t="shared" si="15"/>
        <v>390</v>
      </c>
      <c r="B429" s="843"/>
      <c r="C429" s="844"/>
      <c r="D429" s="844"/>
      <c r="E429" s="844"/>
      <c r="F429" s="844"/>
      <c r="G429" s="844"/>
      <c r="H429" s="844"/>
      <c r="I429" s="844"/>
      <c r="J429" s="844"/>
      <c r="K429" s="844"/>
      <c r="L429" s="845"/>
      <c r="M429" s="846"/>
      <c r="N429" s="846"/>
      <c r="O429" s="846"/>
      <c r="P429" s="847"/>
      <c r="Q429" s="848"/>
      <c r="R429" s="848"/>
      <c r="S429" s="848"/>
      <c r="T429" s="848"/>
      <c r="U429" s="848"/>
      <c r="V429" s="127"/>
      <c r="W429" s="127"/>
      <c r="X429" s="849"/>
      <c r="Y429" s="850"/>
      <c r="Z429" s="543" t="str">
        <f>IFERROR(VLOOKUP(X429, 【参考】数式用!$A$2:$B$46, 2, FALSE), "")</f>
        <v/>
      </c>
      <c r="AA429" s="568"/>
      <c r="AB429" s="569"/>
      <c r="AC429" s="570">
        <f t="shared" si="16"/>
        <v>0</v>
      </c>
      <c r="AD429" s="652" t="str">
        <f>IF(B429="", "", IF(COUNTIF(X429,"*独自*"),"数式を削除して手入力",IFERROR(INDEX(【参考】数式用!$O$3:'【参考】数式用'!$Q$452,MATCH(Q429&amp;V429,【参考】数式用!$N$3:'【参考】数式用'!$N$452,0),MATCH(VLOOKUP(X429,【参考】数式用!$R$2:$S$46,2,FALSE),【参考】数式用!$O$2:$Q$2,0)),10)))</f>
        <v/>
      </c>
      <c r="AE429" s="564"/>
    </row>
    <row r="430" spans="1:31" ht="50" customHeight="1">
      <c r="A430" s="234">
        <f t="shared" si="15"/>
        <v>391</v>
      </c>
      <c r="B430" s="843"/>
      <c r="C430" s="844"/>
      <c r="D430" s="844"/>
      <c r="E430" s="844"/>
      <c r="F430" s="844"/>
      <c r="G430" s="844"/>
      <c r="H430" s="844"/>
      <c r="I430" s="844"/>
      <c r="J430" s="844"/>
      <c r="K430" s="844"/>
      <c r="L430" s="845"/>
      <c r="M430" s="846"/>
      <c r="N430" s="846"/>
      <c r="O430" s="846"/>
      <c r="P430" s="847"/>
      <c r="Q430" s="848"/>
      <c r="R430" s="848"/>
      <c r="S430" s="848"/>
      <c r="T430" s="848"/>
      <c r="U430" s="848"/>
      <c r="V430" s="127"/>
      <c r="W430" s="127"/>
      <c r="X430" s="849"/>
      <c r="Y430" s="850"/>
      <c r="Z430" s="543" t="str">
        <f>IFERROR(VLOOKUP(X430, 【参考】数式用!$A$2:$B$46, 2, FALSE), "")</f>
        <v/>
      </c>
      <c r="AA430" s="568"/>
      <c r="AB430" s="569"/>
      <c r="AC430" s="570">
        <f t="shared" si="16"/>
        <v>0</v>
      </c>
      <c r="AD430" s="652" t="str">
        <f>IF(B430="", "", IF(COUNTIF(X430,"*独自*"),"数式を削除して手入力",IFERROR(INDEX(【参考】数式用!$O$3:'【参考】数式用'!$Q$452,MATCH(Q430&amp;V430,【参考】数式用!$N$3:'【参考】数式用'!$N$452,0),MATCH(VLOOKUP(X430,【参考】数式用!$R$2:$S$46,2,FALSE),【参考】数式用!$O$2:$Q$2,0)),10)))</f>
        <v/>
      </c>
      <c r="AE430" s="564"/>
    </row>
    <row r="431" spans="1:31" ht="50" customHeight="1">
      <c r="A431" s="234">
        <f t="shared" si="15"/>
        <v>392</v>
      </c>
      <c r="B431" s="843"/>
      <c r="C431" s="844"/>
      <c r="D431" s="844"/>
      <c r="E431" s="844"/>
      <c r="F431" s="844"/>
      <c r="G431" s="844"/>
      <c r="H431" s="844"/>
      <c r="I431" s="844"/>
      <c r="J431" s="844"/>
      <c r="K431" s="844"/>
      <c r="L431" s="845"/>
      <c r="M431" s="846"/>
      <c r="N431" s="846"/>
      <c r="O431" s="846"/>
      <c r="P431" s="847"/>
      <c r="Q431" s="848"/>
      <c r="R431" s="848"/>
      <c r="S431" s="848"/>
      <c r="T431" s="848"/>
      <c r="U431" s="848"/>
      <c r="V431" s="127"/>
      <c r="W431" s="127"/>
      <c r="X431" s="849"/>
      <c r="Y431" s="850"/>
      <c r="Z431" s="543" t="str">
        <f>IFERROR(VLOOKUP(X431, 【参考】数式用!$A$2:$B$46, 2, FALSE), "")</f>
        <v/>
      </c>
      <c r="AA431" s="568"/>
      <c r="AB431" s="569"/>
      <c r="AC431" s="570">
        <f t="shared" si="16"/>
        <v>0</v>
      </c>
      <c r="AD431" s="652" t="str">
        <f>IF(B431="", "", IF(COUNTIF(X431,"*独自*"),"数式を削除して手入力",IFERROR(INDEX(【参考】数式用!$O$3:'【参考】数式用'!$Q$452,MATCH(Q431&amp;V431,【参考】数式用!$N$3:'【参考】数式用'!$N$452,0),MATCH(VLOOKUP(X431,【参考】数式用!$R$2:$S$46,2,FALSE),【参考】数式用!$O$2:$Q$2,0)),10)))</f>
        <v/>
      </c>
      <c r="AE431" s="564"/>
    </row>
    <row r="432" spans="1:31" ht="50" customHeight="1">
      <c r="A432" s="234">
        <f t="shared" si="15"/>
        <v>393</v>
      </c>
      <c r="B432" s="843"/>
      <c r="C432" s="844"/>
      <c r="D432" s="844"/>
      <c r="E432" s="844"/>
      <c r="F432" s="844"/>
      <c r="G432" s="844"/>
      <c r="H432" s="844"/>
      <c r="I432" s="844"/>
      <c r="J432" s="844"/>
      <c r="K432" s="844"/>
      <c r="L432" s="845"/>
      <c r="M432" s="846"/>
      <c r="N432" s="846"/>
      <c r="O432" s="846"/>
      <c r="P432" s="847"/>
      <c r="Q432" s="848"/>
      <c r="R432" s="848"/>
      <c r="S432" s="848"/>
      <c r="T432" s="848"/>
      <c r="U432" s="848"/>
      <c r="V432" s="127"/>
      <c r="W432" s="127"/>
      <c r="X432" s="849"/>
      <c r="Y432" s="850"/>
      <c r="Z432" s="543" t="str">
        <f>IFERROR(VLOOKUP(X432, 【参考】数式用!$A$2:$B$46, 2, FALSE), "")</f>
        <v/>
      </c>
      <c r="AA432" s="568"/>
      <c r="AB432" s="569"/>
      <c r="AC432" s="570">
        <f t="shared" si="16"/>
        <v>0</v>
      </c>
      <c r="AD432" s="652" t="str">
        <f>IF(B432="", "", IF(COUNTIF(X432,"*独自*"),"数式を削除して手入力",IFERROR(INDEX(【参考】数式用!$O$3:'【参考】数式用'!$Q$452,MATCH(Q432&amp;V432,【参考】数式用!$N$3:'【参考】数式用'!$N$452,0),MATCH(VLOOKUP(X432,【参考】数式用!$R$2:$S$46,2,FALSE),【参考】数式用!$O$2:$Q$2,0)),10)))</f>
        <v/>
      </c>
      <c r="AE432" s="564"/>
    </row>
    <row r="433" spans="1:31" ht="50" customHeight="1">
      <c r="A433" s="234">
        <f t="shared" si="15"/>
        <v>394</v>
      </c>
      <c r="B433" s="843"/>
      <c r="C433" s="844"/>
      <c r="D433" s="844"/>
      <c r="E433" s="844"/>
      <c r="F433" s="844"/>
      <c r="G433" s="844"/>
      <c r="H433" s="844"/>
      <c r="I433" s="844"/>
      <c r="J433" s="844"/>
      <c r="K433" s="844"/>
      <c r="L433" s="845"/>
      <c r="M433" s="846"/>
      <c r="N433" s="846"/>
      <c r="O433" s="846"/>
      <c r="P433" s="847"/>
      <c r="Q433" s="848"/>
      <c r="R433" s="848"/>
      <c r="S433" s="848"/>
      <c r="T433" s="848"/>
      <c r="U433" s="848"/>
      <c r="V433" s="127"/>
      <c r="W433" s="127"/>
      <c r="X433" s="849"/>
      <c r="Y433" s="850"/>
      <c r="Z433" s="543" t="str">
        <f>IFERROR(VLOOKUP(X433, 【参考】数式用!$A$2:$B$46, 2, FALSE), "")</f>
        <v/>
      </c>
      <c r="AA433" s="568"/>
      <c r="AB433" s="569"/>
      <c r="AC433" s="570">
        <f t="shared" si="16"/>
        <v>0</v>
      </c>
      <c r="AD433" s="652" t="str">
        <f>IF(B433="", "", IF(COUNTIF(X433,"*独自*"),"数式を削除して手入力",IFERROR(INDEX(【参考】数式用!$O$3:'【参考】数式用'!$Q$452,MATCH(Q433&amp;V433,【参考】数式用!$N$3:'【参考】数式用'!$N$452,0),MATCH(VLOOKUP(X433,【参考】数式用!$R$2:$S$46,2,FALSE),【参考】数式用!$O$2:$Q$2,0)),10)))</f>
        <v/>
      </c>
      <c r="AE433" s="564"/>
    </row>
    <row r="434" spans="1:31" ht="50" customHeight="1">
      <c r="A434" s="234">
        <f t="shared" si="15"/>
        <v>395</v>
      </c>
      <c r="B434" s="843"/>
      <c r="C434" s="844"/>
      <c r="D434" s="844"/>
      <c r="E434" s="844"/>
      <c r="F434" s="844"/>
      <c r="G434" s="844"/>
      <c r="H434" s="844"/>
      <c r="I434" s="844"/>
      <c r="J434" s="844"/>
      <c r="K434" s="844"/>
      <c r="L434" s="845"/>
      <c r="M434" s="846"/>
      <c r="N434" s="846"/>
      <c r="O434" s="846"/>
      <c r="P434" s="847"/>
      <c r="Q434" s="848"/>
      <c r="R434" s="848"/>
      <c r="S434" s="848"/>
      <c r="T434" s="848"/>
      <c r="U434" s="848"/>
      <c r="V434" s="127"/>
      <c r="W434" s="127"/>
      <c r="X434" s="849"/>
      <c r="Y434" s="850"/>
      <c r="Z434" s="543" t="str">
        <f>IFERROR(VLOOKUP(X434, 【参考】数式用!$A$2:$B$46, 2, FALSE), "")</f>
        <v/>
      </c>
      <c r="AA434" s="568"/>
      <c r="AB434" s="569"/>
      <c r="AC434" s="570">
        <f t="shared" si="16"/>
        <v>0</v>
      </c>
      <c r="AD434" s="652" t="str">
        <f>IF(B434="", "", IF(COUNTIF(X434,"*独自*"),"数式を削除して手入力",IFERROR(INDEX(【参考】数式用!$O$3:'【参考】数式用'!$Q$452,MATCH(Q434&amp;V434,【参考】数式用!$N$3:'【参考】数式用'!$N$452,0),MATCH(VLOOKUP(X434,【参考】数式用!$R$2:$S$46,2,FALSE),【参考】数式用!$O$2:$Q$2,0)),10)))</f>
        <v/>
      </c>
      <c r="AE434" s="564"/>
    </row>
    <row r="435" spans="1:31" ht="50" customHeight="1">
      <c r="A435" s="234">
        <f t="shared" si="15"/>
        <v>396</v>
      </c>
      <c r="B435" s="843"/>
      <c r="C435" s="844"/>
      <c r="D435" s="844"/>
      <c r="E435" s="844"/>
      <c r="F435" s="844"/>
      <c r="G435" s="844"/>
      <c r="H435" s="844"/>
      <c r="I435" s="844"/>
      <c r="J435" s="844"/>
      <c r="K435" s="844"/>
      <c r="L435" s="845"/>
      <c r="M435" s="846"/>
      <c r="N435" s="846"/>
      <c r="O435" s="846"/>
      <c r="P435" s="847"/>
      <c r="Q435" s="848"/>
      <c r="R435" s="848"/>
      <c r="S435" s="848"/>
      <c r="T435" s="848"/>
      <c r="U435" s="848"/>
      <c r="V435" s="127"/>
      <c r="W435" s="127"/>
      <c r="X435" s="849"/>
      <c r="Y435" s="850"/>
      <c r="Z435" s="543" t="str">
        <f>IFERROR(VLOOKUP(X435, 【参考】数式用!$A$2:$B$46, 2, FALSE), "")</f>
        <v/>
      </c>
      <c r="AA435" s="568"/>
      <c r="AB435" s="569"/>
      <c r="AC435" s="570">
        <f t="shared" si="16"/>
        <v>0</v>
      </c>
      <c r="AD435" s="652" t="str">
        <f>IF(B435="", "", IF(COUNTIF(X435,"*独自*"),"数式を削除して手入力",IFERROR(INDEX(【参考】数式用!$O$3:'【参考】数式用'!$Q$452,MATCH(Q435&amp;V435,【参考】数式用!$N$3:'【参考】数式用'!$N$452,0),MATCH(VLOOKUP(X435,【参考】数式用!$R$2:$S$46,2,FALSE),【参考】数式用!$O$2:$Q$2,0)),10)))</f>
        <v/>
      </c>
      <c r="AE435" s="564"/>
    </row>
    <row r="436" spans="1:31" ht="50" customHeight="1">
      <c r="A436" s="234">
        <f t="shared" si="15"/>
        <v>397</v>
      </c>
      <c r="B436" s="843"/>
      <c r="C436" s="844"/>
      <c r="D436" s="844"/>
      <c r="E436" s="844"/>
      <c r="F436" s="844"/>
      <c r="G436" s="844"/>
      <c r="H436" s="844"/>
      <c r="I436" s="844"/>
      <c r="J436" s="844"/>
      <c r="K436" s="844"/>
      <c r="L436" s="845"/>
      <c r="M436" s="846"/>
      <c r="N436" s="846"/>
      <c r="O436" s="846"/>
      <c r="P436" s="847"/>
      <c r="Q436" s="848"/>
      <c r="R436" s="848"/>
      <c r="S436" s="848"/>
      <c r="T436" s="848"/>
      <c r="U436" s="848"/>
      <c r="V436" s="127"/>
      <c r="W436" s="127"/>
      <c r="X436" s="849"/>
      <c r="Y436" s="850"/>
      <c r="Z436" s="543" t="str">
        <f>IFERROR(VLOOKUP(X436, 【参考】数式用!$A$2:$B$46, 2, FALSE), "")</f>
        <v/>
      </c>
      <c r="AA436" s="568"/>
      <c r="AB436" s="569"/>
      <c r="AC436" s="570">
        <f t="shared" si="16"/>
        <v>0</v>
      </c>
      <c r="AD436" s="652" t="str">
        <f>IF(B436="", "", IF(COUNTIF(X436,"*独自*"),"数式を削除して手入力",IFERROR(INDEX(【参考】数式用!$O$3:'【参考】数式用'!$Q$452,MATCH(Q436&amp;V436,【参考】数式用!$N$3:'【参考】数式用'!$N$452,0),MATCH(VLOOKUP(X436,【参考】数式用!$R$2:$S$46,2,FALSE),【参考】数式用!$O$2:$Q$2,0)),10)))</f>
        <v/>
      </c>
      <c r="AE436" s="564"/>
    </row>
    <row r="437" spans="1:31" ht="50" customHeight="1">
      <c r="A437" s="234">
        <f t="shared" si="15"/>
        <v>398</v>
      </c>
      <c r="B437" s="843"/>
      <c r="C437" s="844"/>
      <c r="D437" s="844"/>
      <c r="E437" s="844"/>
      <c r="F437" s="844"/>
      <c r="G437" s="844"/>
      <c r="H437" s="844"/>
      <c r="I437" s="844"/>
      <c r="J437" s="844"/>
      <c r="K437" s="844"/>
      <c r="L437" s="845"/>
      <c r="M437" s="846"/>
      <c r="N437" s="846"/>
      <c r="O437" s="846"/>
      <c r="P437" s="847"/>
      <c r="Q437" s="848"/>
      <c r="R437" s="848"/>
      <c r="S437" s="848"/>
      <c r="T437" s="848"/>
      <c r="U437" s="848"/>
      <c r="V437" s="127"/>
      <c r="W437" s="127"/>
      <c r="X437" s="849"/>
      <c r="Y437" s="850"/>
      <c r="Z437" s="543" t="str">
        <f>IFERROR(VLOOKUP(X437, 【参考】数式用!$A$2:$B$46, 2, FALSE), "")</f>
        <v/>
      </c>
      <c r="AA437" s="568"/>
      <c r="AB437" s="569"/>
      <c r="AC437" s="570">
        <f t="shared" si="16"/>
        <v>0</v>
      </c>
      <c r="AD437" s="652" t="str">
        <f>IF(B437="", "", IF(COUNTIF(X437,"*独自*"),"数式を削除して手入力",IFERROR(INDEX(【参考】数式用!$O$3:'【参考】数式用'!$Q$452,MATCH(Q437&amp;V437,【参考】数式用!$N$3:'【参考】数式用'!$N$452,0),MATCH(VLOOKUP(X437,【参考】数式用!$R$2:$S$46,2,FALSE),【参考】数式用!$O$2:$Q$2,0)),10)))</f>
        <v/>
      </c>
      <c r="AE437" s="564"/>
    </row>
    <row r="438" spans="1:31" ht="50" customHeight="1">
      <c r="A438" s="234">
        <f t="shared" si="15"/>
        <v>399</v>
      </c>
      <c r="B438" s="843"/>
      <c r="C438" s="844"/>
      <c r="D438" s="844"/>
      <c r="E438" s="844"/>
      <c r="F438" s="844"/>
      <c r="G438" s="844"/>
      <c r="H438" s="844"/>
      <c r="I438" s="844"/>
      <c r="J438" s="844"/>
      <c r="K438" s="844"/>
      <c r="L438" s="845"/>
      <c r="M438" s="846"/>
      <c r="N438" s="846"/>
      <c r="O438" s="846"/>
      <c r="P438" s="847"/>
      <c r="Q438" s="848"/>
      <c r="R438" s="848"/>
      <c r="S438" s="848"/>
      <c r="T438" s="848"/>
      <c r="U438" s="848"/>
      <c r="V438" s="127"/>
      <c r="W438" s="127"/>
      <c r="X438" s="849"/>
      <c r="Y438" s="850"/>
      <c r="Z438" s="543" t="str">
        <f>IFERROR(VLOOKUP(X438, 【参考】数式用!$A$2:$B$46, 2, FALSE), "")</f>
        <v/>
      </c>
      <c r="AA438" s="568"/>
      <c r="AB438" s="569"/>
      <c r="AC438" s="570">
        <f t="shared" si="16"/>
        <v>0</v>
      </c>
      <c r="AD438" s="652" t="str">
        <f>IF(B438="", "", IF(COUNTIF(X438,"*独自*"),"数式を削除して手入力",IFERROR(INDEX(【参考】数式用!$O$3:'【参考】数式用'!$Q$452,MATCH(Q438&amp;V438,【参考】数式用!$N$3:'【参考】数式用'!$N$452,0),MATCH(VLOOKUP(X438,【参考】数式用!$R$2:$S$46,2,FALSE),【参考】数式用!$O$2:$Q$2,0)),10)))</f>
        <v/>
      </c>
      <c r="AE438" s="564"/>
    </row>
    <row r="439" spans="1:31" ht="50" customHeight="1">
      <c r="A439" s="234">
        <f t="shared" si="15"/>
        <v>400</v>
      </c>
      <c r="B439" s="843"/>
      <c r="C439" s="844"/>
      <c r="D439" s="844"/>
      <c r="E439" s="844"/>
      <c r="F439" s="844"/>
      <c r="G439" s="844"/>
      <c r="H439" s="844"/>
      <c r="I439" s="844"/>
      <c r="J439" s="844"/>
      <c r="K439" s="844"/>
      <c r="L439" s="845"/>
      <c r="M439" s="846"/>
      <c r="N439" s="846"/>
      <c r="O439" s="846"/>
      <c r="P439" s="847"/>
      <c r="Q439" s="848"/>
      <c r="R439" s="848"/>
      <c r="S439" s="848"/>
      <c r="T439" s="848"/>
      <c r="U439" s="848"/>
      <c r="V439" s="127"/>
      <c r="W439" s="127"/>
      <c r="X439" s="849"/>
      <c r="Y439" s="850"/>
      <c r="Z439" s="543" t="str">
        <f>IFERROR(VLOOKUP(X439, 【参考】数式用!$A$2:$B$46, 2, FALSE), "")</f>
        <v/>
      </c>
      <c r="AA439" s="568"/>
      <c r="AB439" s="569"/>
      <c r="AC439" s="570">
        <f t="shared" si="16"/>
        <v>0</v>
      </c>
      <c r="AD439" s="652" t="str">
        <f>IF(B439="", "", IF(COUNTIF(X439,"*独自*"),"数式を削除して手入力",IFERROR(INDEX(【参考】数式用!$O$3:'【参考】数式用'!$Q$452,MATCH(Q439&amp;V439,【参考】数式用!$N$3:'【参考】数式用'!$N$452,0),MATCH(VLOOKUP(X439,【参考】数式用!$R$2:$S$46,2,FALSE),【参考】数式用!$O$2:$Q$2,0)),10)))</f>
        <v/>
      </c>
      <c r="AE439" s="564"/>
    </row>
    <row r="440" spans="1:31" ht="50" customHeight="1">
      <c r="A440" s="234">
        <f t="shared" si="15"/>
        <v>401</v>
      </c>
      <c r="B440" s="843"/>
      <c r="C440" s="844"/>
      <c r="D440" s="844"/>
      <c r="E440" s="844"/>
      <c r="F440" s="844"/>
      <c r="G440" s="844"/>
      <c r="H440" s="844"/>
      <c r="I440" s="844"/>
      <c r="J440" s="844"/>
      <c r="K440" s="844"/>
      <c r="L440" s="845"/>
      <c r="M440" s="846"/>
      <c r="N440" s="846"/>
      <c r="O440" s="846"/>
      <c r="P440" s="847"/>
      <c r="Q440" s="848"/>
      <c r="R440" s="848"/>
      <c r="S440" s="848"/>
      <c r="T440" s="848"/>
      <c r="U440" s="848"/>
      <c r="V440" s="127"/>
      <c r="W440" s="127"/>
      <c r="X440" s="849"/>
      <c r="Y440" s="850"/>
      <c r="Z440" s="543" t="str">
        <f>IFERROR(VLOOKUP(X440, 【参考】数式用!$A$2:$B$46, 2, FALSE), "")</f>
        <v/>
      </c>
      <c r="AA440" s="568"/>
      <c r="AB440" s="569"/>
      <c r="AC440" s="570">
        <f t="shared" si="16"/>
        <v>0</v>
      </c>
      <c r="AD440" s="652" t="str">
        <f>IF(B440="", "", IF(COUNTIF(X440,"*独自*"),"数式を削除して手入力",IFERROR(INDEX(【参考】数式用!$O$3:'【参考】数式用'!$Q$452,MATCH(Q440&amp;V440,【参考】数式用!$N$3:'【参考】数式用'!$N$452,0),MATCH(VLOOKUP(X440,【参考】数式用!$R$2:$S$46,2,FALSE),【参考】数式用!$O$2:$Q$2,0)),10)))</f>
        <v/>
      </c>
      <c r="AE440" s="564"/>
    </row>
    <row r="441" spans="1:31" ht="50" customHeight="1">
      <c r="A441" s="234">
        <f t="shared" si="15"/>
        <v>402</v>
      </c>
      <c r="B441" s="843"/>
      <c r="C441" s="844"/>
      <c r="D441" s="844"/>
      <c r="E441" s="844"/>
      <c r="F441" s="844"/>
      <c r="G441" s="844"/>
      <c r="H441" s="844"/>
      <c r="I441" s="844"/>
      <c r="J441" s="844"/>
      <c r="K441" s="844"/>
      <c r="L441" s="845"/>
      <c r="M441" s="846"/>
      <c r="N441" s="846"/>
      <c r="O441" s="846"/>
      <c r="P441" s="847"/>
      <c r="Q441" s="848"/>
      <c r="R441" s="848"/>
      <c r="S441" s="848"/>
      <c r="T441" s="848"/>
      <c r="U441" s="848"/>
      <c r="V441" s="127"/>
      <c r="W441" s="127"/>
      <c r="X441" s="849"/>
      <c r="Y441" s="850"/>
      <c r="Z441" s="543" t="str">
        <f>IFERROR(VLOOKUP(X441, 【参考】数式用!$A$2:$B$46, 2, FALSE), "")</f>
        <v/>
      </c>
      <c r="AA441" s="568"/>
      <c r="AB441" s="569"/>
      <c r="AC441" s="570">
        <f t="shared" si="16"/>
        <v>0</v>
      </c>
      <c r="AD441" s="652" t="str">
        <f>IF(B441="", "", IF(COUNTIF(X441,"*独自*"),"数式を削除して手入力",IFERROR(INDEX(【参考】数式用!$O$3:'【参考】数式用'!$Q$452,MATCH(Q441&amp;V441,【参考】数式用!$N$3:'【参考】数式用'!$N$452,0),MATCH(VLOOKUP(X441,【参考】数式用!$R$2:$S$46,2,FALSE),【参考】数式用!$O$2:$Q$2,0)),10)))</f>
        <v/>
      </c>
      <c r="AE441" s="564"/>
    </row>
    <row r="442" spans="1:31" ht="50" customHeight="1">
      <c r="A442" s="234">
        <f t="shared" si="15"/>
        <v>403</v>
      </c>
      <c r="B442" s="843"/>
      <c r="C442" s="844"/>
      <c r="D442" s="844"/>
      <c r="E442" s="844"/>
      <c r="F442" s="844"/>
      <c r="G442" s="844"/>
      <c r="H442" s="844"/>
      <c r="I442" s="844"/>
      <c r="J442" s="844"/>
      <c r="K442" s="844"/>
      <c r="L442" s="845"/>
      <c r="M442" s="846"/>
      <c r="N442" s="846"/>
      <c r="O442" s="846"/>
      <c r="P442" s="847"/>
      <c r="Q442" s="848"/>
      <c r="R442" s="848"/>
      <c r="S442" s="848"/>
      <c r="T442" s="848"/>
      <c r="U442" s="848"/>
      <c r="V442" s="127"/>
      <c r="W442" s="127"/>
      <c r="X442" s="849"/>
      <c r="Y442" s="850"/>
      <c r="Z442" s="543" t="str">
        <f>IFERROR(VLOOKUP(X442, 【参考】数式用!$A$2:$B$46, 2, FALSE), "")</f>
        <v/>
      </c>
      <c r="AA442" s="568"/>
      <c r="AB442" s="569"/>
      <c r="AC442" s="570">
        <f t="shared" si="16"/>
        <v>0</v>
      </c>
      <c r="AD442" s="652" t="str">
        <f>IF(B442="", "", IF(COUNTIF(X442,"*独自*"),"数式を削除して手入力",IFERROR(INDEX(【参考】数式用!$O$3:'【参考】数式用'!$Q$452,MATCH(Q442&amp;V442,【参考】数式用!$N$3:'【参考】数式用'!$N$452,0),MATCH(VLOOKUP(X442,【参考】数式用!$R$2:$S$46,2,FALSE),【参考】数式用!$O$2:$Q$2,0)),10)))</f>
        <v/>
      </c>
      <c r="AE442" s="564"/>
    </row>
    <row r="443" spans="1:31" ht="50" customHeight="1">
      <c r="A443" s="234">
        <f t="shared" si="15"/>
        <v>404</v>
      </c>
      <c r="B443" s="843"/>
      <c r="C443" s="844"/>
      <c r="D443" s="844"/>
      <c r="E443" s="844"/>
      <c r="F443" s="844"/>
      <c r="G443" s="844"/>
      <c r="H443" s="844"/>
      <c r="I443" s="844"/>
      <c r="J443" s="844"/>
      <c r="K443" s="844"/>
      <c r="L443" s="845"/>
      <c r="M443" s="846"/>
      <c r="N443" s="846"/>
      <c r="O443" s="846"/>
      <c r="P443" s="847"/>
      <c r="Q443" s="848"/>
      <c r="R443" s="848"/>
      <c r="S443" s="848"/>
      <c r="T443" s="848"/>
      <c r="U443" s="848"/>
      <c r="V443" s="127"/>
      <c r="W443" s="127"/>
      <c r="X443" s="849"/>
      <c r="Y443" s="850"/>
      <c r="Z443" s="543" t="str">
        <f>IFERROR(VLOOKUP(X443, 【参考】数式用!$A$2:$B$46, 2, FALSE), "")</f>
        <v/>
      </c>
      <c r="AA443" s="568"/>
      <c r="AB443" s="569"/>
      <c r="AC443" s="570">
        <f t="shared" si="16"/>
        <v>0</v>
      </c>
      <c r="AD443" s="652" t="str">
        <f>IF(B443="", "", IF(COUNTIF(X443,"*独自*"),"数式を削除して手入力",IFERROR(INDEX(【参考】数式用!$O$3:'【参考】数式用'!$Q$452,MATCH(Q443&amp;V443,【参考】数式用!$N$3:'【参考】数式用'!$N$452,0),MATCH(VLOOKUP(X443,【参考】数式用!$R$2:$S$46,2,FALSE),【参考】数式用!$O$2:$Q$2,0)),10)))</f>
        <v/>
      </c>
      <c r="AE443" s="564"/>
    </row>
    <row r="444" spans="1:31" ht="50" customHeight="1">
      <c r="A444" s="234">
        <f t="shared" si="15"/>
        <v>405</v>
      </c>
      <c r="B444" s="843"/>
      <c r="C444" s="844"/>
      <c r="D444" s="844"/>
      <c r="E444" s="844"/>
      <c r="F444" s="844"/>
      <c r="G444" s="844"/>
      <c r="H444" s="844"/>
      <c r="I444" s="844"/>
      <c r="J444" s="844"/>
      <c r="K444" s="844"/>
      <c r="L444" s="845"/>
      <c r="M444" s="846"/>
      <c r="N444" s="846"/>
      <c r="O444" s="846"/>
      <c r="P444" s="847"/>
      <c r="Q444" s="848"/>
      <c r="R444" s="848"/>
      <c r="S444" s="848"/>
      <c r="T444" s="848"/>
      <c r="U444" s="848"/>
      <c r="V444" s="127"/>
      <c r="W444" s="127"/>
      <c r="X444" s="849"/>
      <c r="Y444" s="850"/>
      <c r="Z444" s="543" t="str">
        <f>IFERROR(VLOOKUP(X444, 【参考】数式用!$A$2:$B$46, 2, FALSE), "")</f>
        <v/>
      </c>
      <c r="AA444" s="568"/>
      <c r="AB444" s="569"/>
      <c r="AC444" s="570">
        <f t="shared" si="16"/>
        <v>0</v>
      </c>
      <c r="AD444" s="652" t="str">
        <f>IF(B444="", "", IF(COUNTIF(X444,"*独自*"),"数式を削除して手入力",IFERROR(INDEX(【参考】数式用!$O$3:'【参考】数式用'!$Q$452,MATCH(Q444&amp;V444,【参考】数式用!$N$3:'【参考】数式用'!$N$452,0),MATCH(VLOOKUP(X444,【参考】数式用!$R$2:$S$46,2,FALSE),【参考】数式用!$O$2:$Q$2,0)),10)))</f>
        <v/>
      </c>
      <c r="AE444" s="564"/>
    </row>
    <row r="445" spans="1:31" ht="50" customHeight="1">
      <c r="A445" s="234">
        <f t="shared" si="15"/>
        <v>406</v>
      </c>
      <c r="B445" s="843"/>
      <c r="C445" s="844"/>
      <c r="D445" s="844"/>
      <c r="E445" s="844"/>
      <c r="F445" s="844"/>
      <c r="G445" s="844"/>
      <c r="H445" s="844"/>
      <c r="I445" s="844"/>
      <c r="J445" s="844"/>
      <c r="K445" s="844"/>
      <c r="L445" s="845"/>
      <c r="M445" s="846"/>
      <c r="N445" s="846"/>
      <c r="O445" s="846"/>
      <c r="P445" s="847"/>
      <c r="Q445" s="848"/>
      <c r="R445" s="848"/>
      <c r="S445" s="848"/>
      <c r="T445" s="848"/>
      <c r="U445" s="848"/>
      <c r="V445" s="127"/>
      <c r="W445" s="127"/>
      <c r="X445" s="849"/>
      <c r="Y445" s="850"/>
      <c r="Z445" s="543" t="str">
        <f>IFERROR(VLOOKUP(X445, 【参考】数式用!$A$2:$B$46, 2, FALSE), "")</f>
        <v/>
      </c>
      <c r="AA445" s="568"/>
      <c r="AB445" s="569"/>
      <c r="AC445" s="570">
        <f t="shared" si="16"/>
        <v>0</v>
      </c>
      <c r="AD445" s="652" t="str">
        <f>IF(B445="", "", IF(COUNTIF(X445,"*独自*"),"数式を削除して手入力",IFERROR(INDEX(【参考】数式用!$O$3:'【参考】数式用'!$Q$452,MATCH(Q445&amp;V445,【参考】数式用!$N$3:'【参考】数式用'!$N$452,0),MATCH(VLOOKUP(X445,【参考】数式用!$R$2:$S$46,2,FALSE),【参考】数式用!$O$2:$Q$2,0)),10)))</f>
        <v/>
      </c>
      <c r="AE445" s="564"/>
    </row>
    <row r="446" spans="1:31" ht="50" customHeight="1">
      <c r="A446" s="234">
        <f t="shared" si="15"/>
        <v>407</v>
      </c>
      <c r="B446" s="843"/>
      <c r="C446" s="844"/>
      <c r="D446" s="844"/>
      <c r="E446" s="844"/>
      <c r="F446" s="844"/>
      <c r="G446" s="844"/>
      <c r="H446" s="844"/>
      <c r="I446" s="844"/>
      <c r="J446" s="844"/>
      <c r="K446" s="844"/>
      <c r="L446" s="845"/>
      <c r="M446" s="846"/>
      <c r="N446" s="846"/>
      <c r="O446" s="846"/>
      <c r="P446" s="847"/>
      <c r="Q446" s="848"/>
      <c r="R446" s="848"/>
      <c r="S446" s="848"/>
      <c r="T446" s="848"/>
      <c r="U446" s="848"/>
      <c r="V446" s="127"/>
      <c r="W446" s="127"/>
      <c r="X446" s="849"/>
      <c r="Y446" s="850"/>
      <c r="Z446" s="543" t="str">
        <f>IFERROR(VLOOKUP(X446, 【参考】数式用!$A$2:$B$46, 2, FALSE), "")</f>
        <v/>
      </c>
      <c r="AA446" s="568"/>
      <c r="AB446" s="569"/>
      <c r="AC446" s="570">
        <f t="shared" si="16"/>
        <v>0</v>
      </c>
      <c r="AD446" s="652" t="str">
        <f>IF(B446="", "", IF(COUNTIF(X446,"*独自*"),"数式を削除して手入力",IFERROR(INDEX(【参考】数式用!$O$3:'【参考】数式用'!$Q$452,MATCH(Q446&amp;V446,【参考】数式用!$N$3:'【参考】数式用'!$N$452,0),MATCH(VLOOKUP(X446,【参考】数式用!$R$2:$S$46,2,FALSE),【参考】数式用!$O$2:$Q$2,0)),10)))</f>
        <v/>
      </c>
      <c r="AE446" s="564"/>
    </row>
    <row r="447" spans="1:31" ht="50" customHeight="1">
      <c r="A447" s="234">
        <f t="shared" si="15"/>
        <v>408</v>
      </c>
      <c r="B447" s="843"/>
      <c r="C447" s="844"/>
      <c r="D447" s="844"/>
      <c r="E447" s="844"/>
      <c r="F447" s="844"/>
      <c r="G447" s="844"/>
      <c r="H447" s="844"/>
      <c r="I447" s="844"/>
      <c r="J447" s="844"/>
      <c r="K447" s="844"/>
      <c r="L447" s="845"/>
      <c r="M447" s="846"/>
      <c r="N447" s="846"/>
      <c r="O447" s="846"/>
      <c r="P447" s="847"/>
      <c r="Q447" s="848"/>
      <c r="R447" s="848"/>
      <c r="S447" s="848"/>
      <c r="T447" s="848"/>
      <c r="U447" s="848"/>
      <c r="V447" s="127"/>
      <c r="W447" s="127"/>
      <c r="X447" s="849"/>
      <c r="Y447" s="850"/>
      <c r="Z447" s="543" t="str">
        <f>IFERROR(VLOOKUP(X447, 【参考】数式用!$A$2:$B$46, 2, FALSE), "")</f>
        <v/>
      </c>
      <c r="AA447" s="568"/>
      <c r="AB447" s="569"/>
      <c r="AC447" s="570">
        <f t="shared" si="16"/>
        <v>0</v>
      </c>
      <c r="AD447" s="652" t="str">
        <f>IF(B447="", "", IF(COUNTIF(X447,"*独自*"),"数式を削除して手入力",IFERROR(INDEX(【参考】数式用!$O$3:'【参考】数式用'!$Q$452,MATCH(Q447&amp;V447,【参考】数式用!$N$3:'【参考】数式用'!$N$452,0),MATCH(VLOOKUP(X447,【参考】数式用!$R$2:$S$46,2,FALSE),【参考】数式用!$O$2:$Q$2,0)),10)))</f>
        <v/>
      </c>
      <c r="AE447" s="564"/>
    </row>
    <row r="448" spans="1:31" ht="50" customHeight="1">
      <c r="A448" s="234">
        <f t="shared" si="15"/>
        <v>409</v>
      </c>
      <c r="B448" s="843"/>
      <c r="C448" s="844"/>
      <c r="D448" s="844"/>
      <c r="E448" s="844"/>
      <c r="F448" s="844"/>
      <c r="G448" s="844"/>
      <c r="H448" s="844"/>
      <c r="I448" s="844"/>
      <c r="J448" s="844"/>
      <c r="K448" s="844"/>
      <c r="L448" s="845"/>
      <c r="M448" s="846"/>
      <c r="N448" s="846"/>
      <c r="O448" s="846"/>
      <c r="P448" s="847"/>
      <c r="Q448" s="848"/>
      <c r="R448" s="848"/>
      <c r="S448" s="848"/>
      <c r="T448" s="848"/>
      <c r="U448" s="848"/>
      <c r="V448" s="127"/>
      <c r="W448" s="127"/>
      <c r="X448" s="849"/>
      <c r="Y448" s="850"/>
      <c r="Z448" s="543" t="str">
        <f>IFERROR(VLOOKUP(X448, 【参考】数式用!$A$2:$B$46, 2, FALSE), "")</f>
        <v/>
      </c>
      <c r="AA448" s="568"/>
      <c r="AB448" s="569"/>
      <c r="AC448" s="570">
        <f t="shared" si="16"/>
        <v>0</v>
      </c>
      <c r="AD448" s="652" t="str">
        <f>IF(B448="", "", IF(COUNTIF(X448,"*独自*"),"数式を削除して手入力",IFERROR(INDEX(【参考】数式用!$O$3:'【参考】数式用'!$Q$452,MATCH(Q448&amp;V448,【参考】数式用!$N$3:'【参考】数式用'!$N$452,0),MATCH(VLOOKUP(X448,【参考】数式用!$R$2:$S$46,2,FALSE),【参考】数式用!$O$2:$Q$2,0)),10)))</f>
        <v/>
      </c>
      <c r="AE448" s="564"/>
    </row>
    <row r="449" spans="1:31" ht="50" customHeight="1">
      <c r="A449" s="234">
        <f t="shared" si="15"/>
        <v>410</v>
      </c>
      <c r="B449" s="843"/>
      <c r="C449" s="844"/>
      <c r="D449" s="844"/>
      <c r="E449" s="844"/>
      <c r="F449" s="844"/>
      <c r="G449" s="844"/>
      <c r="H449" s="844"/>
      <c r="I449" s="844"/>
      <c r="J449" s="844"/>
      <c r="K449" s="844"/>
      <c r="L449" s="845"/>
      <c r="M449" s="846"/>
      <c r="N449" s="846"/>
      <c r="O449" s="846"/>
      <c r="P449" s="847"/>
      <c r="Q449" s="848"/>
      <c r="R449" s="848"/>
      <c r="S449" s="848"/>
      <c r="T449" s="848"/>
      <c r="U449" s="848"/>
      <c r="V449" s="127"/>
      <c r="W449" s="127"/>
      <c r="X449" s="849"/>
      <c r="Y449" s="850"/>
      <c r="Z449" s="543" t="str">
        <f>IFERROR(VLOOKUP(X449, 【参考】数式用!$A$2:$B$46, 2, FALSE), "")</f>
        <v/>
      </c>
      <c r="AA449" s="568"/>
      <c r="AB449" s="569"/>
      <c r="AC449" s="570">
        <f t="shared" si="16"/>
        <v>0</v>
      </c>
      <c r="AD449" s="652" t="str">
        <f>IF(B449="", "", IF(COUNTIF(X449,"*独自*"),"数式を削除して手入力",IFERROR(INDEX(【参考】数式用!$O$3:'【参考】数式用'!$Q$452,MATCH(Q449&amp;V449,【参考】数式用!$N$3:'【参考】数式用'!$N$452,0),MATCH(VLOOKUP(X449,【参考】数式用!$R$2:$S$46,2,FALSE),【参考】数式用!$O$2:$Q$2,0)),10)))</f>
        <v/>
      </c>
      <c r="AE449" s="564"/>
    </row>
    <row r="450" spans="1:31" ht="50" customHeight="1">
      <c r="A450" s="234">
        <f t="shared" si="15"/>
        <v>411</v>
      </c>
      <c r="B450" s="843"/>
      <c r="C450" s="844"/>
      <c r="D450" s="844"/>
      <c r="E450" s="844"/>
      <c r="F450" s="844"/>
      <c r="G450" s="844"/>
      <c r="H450" s="844"/>
      <c r="I450" s="844"/>
      <c r="J450" s="844"/>
      <c r="K450" s="844"/>
      <c r="L450" s="845"/>
      <c r="M450" s="846"/>
      <c r="N450" s="846"/>
      <c r="O450" s="846"/>
      <c r="P450" s="847"/>
      <c r="Q450" s="848"/>
      <c r="R450" s="848"/>
      <c r="S450" s="848"/>
      <c r="T450" s="848"/>
      <c r="U450" s="848"/>
      <c r="V450" s="127"/>
      <c r="W450" s="127"/>
      <c r="X450" s="849"/>
      <c r="Y450" s="850"/>
      <c r="Z450" s="543" t="str">
        <f>IFERROR(VLOOKUP(X450, 【参考】数式用!$A$2:$B$46, 2, FALSE), "")</f>
        <v/>
      </c>
      <c r="AA450" s="568"/>
      <c r="AB450" s="569"/>
      <c r="AC450" s="570">
        <f t="shared" si="16"/>
        <v>0</v>
      </c>
      <c r="AD450" s="652" t="str">
        <f>IF(B450="", "", IF(COUNTIF(X450,"*独自*"),"数式を削除して手入力",IFERROR(INDEX(【参考】数式用!$O$3:'【参考】数式用'!$Q$452,MATCH(Q450&amp;V450,【参考】数式用!$N$3:'【参考】数式用'!$N$452,0),MATCH(VLOOKUP(X450,【参考】数式用!$R$2:$S$46,2,FALSE),【参考】数式用!$O$2:$Q$2,0)),10)))</f>
        <v/>
      </c>
      <c r="AE450" s="564"/>
    </row>
    <row r="451" spans="1:31" ht="50" customHeight="1">
      <c r="A451" s="234">
        <f t="shared" si="15"/>
        <v>412</v>
      </c>
      <c r="B451" s="843"/>
      <c r="C451" s="844"/>
      <c r="D451" s="844"/>
      <c r="E451" s="844"/>
      <c r="F451" s="844"/>
      <c r="G451" s="844"/>
      <c r="H451" s="844"/>
      <c r="I451" s="844"/>
      <c r="J451" s="844"/>
      <c r="K451" s="844"/>
      <c r="L451" s="845"/>
      <c r="M451" s="846"/>
      <c r="N451" s="846"/>
      <c r="O451" s="846"/>
      <c r="P451" s="847"/>
      <c r="Q451" s="848"/>
      <c r="R451" s="848"/>
      <c r="S451" s="848"/>
      <c r="T451" s="848"/>
      <c r="U451" s="848"/>
      <c r="V451" s="127"/>
      <c r="W451" s="127"/>
      <c r="X451" s="849"/>
      <c r="Y451" s="850"/>
      <c r="Z451" s="543" t="str">
        <f>IFERROR(VLOOKUP(X451, 【参考】数式用!$A$2:$B$46, 2, FALSE), "")</f>
        <v/>
      </c>
      <c r="AA451" s="568"/>
      <c r="AB451" s="569"/>
      <c r="AC451" s="570">
        <f t="shared" si="16"/>
        <v>0</v>
      </c>
      <c r="AD451" s="652" t="str">
        <f>IF(B451="", "", IF(COUNTIF(X451,"*独自*"),"数式を削除して手入力",IFERROR(INDEX(【参考】数式用!$O$3:'【参考】数式用'!$Q$452,MATCH(Q451&amp;V451,【参考】数式用!$N$3:'【参考】数式用'!$N$452,0),MATCH(VLOOKUP(X451,【参考】数式用!$R$2:$S$46,2,FALSE),【参考】数式用!$O$2:$Q$2,0)),10)))</f>
        <v/>
      </c>
      <c r="AE451" s="564"/>
    </row>
    <row r="452" spans="1:31" ht="50" customHeight="1">
      <c r="A452" s="234">
        <f t="shared" si="15"/>
        <v>413</v>
      </c>
      <c r="B452" s="843"/>
      <c r="C452" s="844"/>
      <c r="D452" s="844"/>
      <c r="E452" s="844"/>
      <c r="F452" s="844"/>
      <c r="G452" s="844"/>
      <c r="H452" s="844"/>
      <c r="I452" s="844"/>
      <c r="J452" s="844"/>
      <c r="K452" s="844"/>
      <c r="L452" s="845"/>
      <c r="M452" s="846"/>
      <c r="N452" s="846"/>
      <c r="O452" s="846"/>
      <c r="P452" s="847"/>
      <c r="Q452" s="848"/>
      <c r="R452" s="848"/>
      <c r="S452" s="848"/>
      <c r="T452" s="848"/>
      <c r="U452" s="848"/>
      <c r="V452" s="127"/>
      <c r="W452" s="127"/>
      <c r="X452" s="849"/>
      <c r="Y452" s="850"/>
      <c r="Z452" s="543" t="str">
        <f>IFERROR(VLOOKUP(X452, 【参考】数式用!$A$2:$B$46, 2, FALSE), "")</f>
        <v/>
      </c>
      <c r="AA452" s="568"/>
      <c r="AB452" s="569"/>
      <c r="AC452" s="570">
        <f t="shared" si="16"/>
        <v>0</v>
      </c>
      <c r="AD452" s="652" t="str">
        <f>IF(B452="", "", IF(COUNTIF(X452,"*独自*"),"数式を削除して手入力",IFERROR(INDEX(【参考】数式用!$O$3:'【参考】数式用'!$Q$452,MATCH(Q452&amp;V452,【参考】数式用!$N$3:'【参考】数式用'!$N$452,0),MATCH(VLOOKUP(X452,【参考】数式用!$R$2:$S$46,2,FALSE),【参考】数式用!$O$2:$Q$2,0)),10)))</f>
        <v/>
      </c>
      <c r="AE452" s="564"/>
    </row>
    <row r="453" spans="1:31" ht="50" customHeight="1">
      <c r="A453" s="234">
        <f t="shared" si="15"/>
        <v>414</v>
      </c>
      <c r="B453" s="843"/>
      <c r="C453" s="844"/>
      <c r="D453" s="844"/>
      <c r="E453" s="844"/>
      <c r="F453" s="844"/>
      <c r="G453" s="844"/>
      <c r="H453" s="844"/>
      <c r="I453" s="844"/>
      <c r="J453" s="844"/>
      <c r="K453" s="844"/>
      <c r="L453" s="845"/>
      <c r="M453" s="846"/>
      <c r="N453" s="846"/>
      <c r="O453" s="846"/>
      <c r="P453" s="847"/>
      <c r="Q453" s="848"/>
      <c r="R453" s="848"/>
      <c r="S453" s="848"/>
      <c r="T453" s="848"/>
      <c r="U453" s="848"/>
      <c r="V453" s="127"/>
      <c r="W453" s="127"/>
      <c r="X453" s="849"/>
      <c r="Y453" s="850"/>
      <c r="Z453" s="543" t="str">
        <f>IFERROR(VLOOKUP(X453, 【参考】数式用!$A$2:$B$46, 2, FALSE), "")</f>
        <v/>
      </c>
      <c r="AA453" s="568"/>
      <c r="AB453" s="569"/>
      <c r="AC453" s="570">
        <f t="shared" si="16"/>
        <v>0</v>
      </c>
      <c r="AD453" s="652" t="str">
        <f>IF(B453="", "", IF(COUNTIF(X453,"*独自*"),"数式を削除して手入力",IFERROR(INDEX(【参考】数式用!$O$3:'【参考】数式用'!$Q$452,MATCH(Q453&amp;V453,【参考】数式用!$N$3:'【参考】数式用'!$N$452,0),MATCH(VLOOKUP(X453,【参考】数式用!$R$2:$S$46,2,FALSE),【参考】数式用!$O$2:$Q$2,0)),10)))</f>
        <v/>
      </c>
      <c r="AE453" s="564"/>
    </row>
    <row r="454" spans="1:31" ht="50" customHeight="1">
      <c r="A454" s="234">
        <f t="shared" si="15"/>
        <v>415</v>
      </c>
      <c r="B454" s="843"/>
      <c r="C454" s="844"/>
      <c r="D454" s="844"/>
      <c r="E454" s="844"/>
      <c r="F454" s="844"/>
      <c r="G454" s="844"/>
      <c r="H454" s="844"/>
      <c r="I454" s="844"/>
      <c r="J454" s="844"/>
      <c r="K454" s="844"/>
      <c r="L454" s="845"/>
      <c r="M454" s="846"/>
      <c r="N454" s="846"/>
      <c r="O454" s="846"/>
      <c r="P454" s="847"/>
      <c r="Q454" s="848"/>
      <c r="R454" s="848"/>
      <c r="S454" s="848"/>
      <c r="T454" s="848"/>
      <c r="U454" s="848"/>
      <c r="V454" s="127"/>
      <c r="W454" s="127"/>
      <c r="X454" s="849"/>
      <c r="Y454" s="850"/>
      <c r="Z454" s="543" t="str">
        <f>IFERROR(VLOOKUP(X454, 【参考】数式用!$A$2:$B$46, 2, FALSE), "")</f>
        <v/>
      </c>
      <c r="AA454" s="568"/>
      <c r="AB454" s="569"/>
      <c r="AC454" s="570">
        <f t="shared" si="16"/>
        <v>0</v>
      </c>
      <c r="AD454" s="652" t="str">
        <f>IF(B454="", "", IF(COUNTIF(X454,"*独自*"),"数式を削除して手入力",IFERROR(INDEX(【参考】数式用!$O$3:'【参考】数式用'!$Q$452,MATCH(Q454&amp;V454,【参考】数式用!$N$3:'【参考】数式用'!$N$452,0),MATCH(VLOOKUP(X454,【参考】数式用!$R$2:$S$46,2,FALSE),【参考】数式用!$O$2:$Q$2,0)),10)))</f>
        <v/>
      </c>
      <c r="AE454" s="564"/>
    </row>
    <row r="455" spans="1:31" ht="50" customHeight="1">
      <c r="A455" s="234">
        <f t="shared" si="15"/>
        <v>416</v>
      </c>
      <c r="B455" s="843"/>
      <c r="C455" s="844"/>
      <c r="D455" s="844"/>
      <c r="E455" s="844"/>
      <c r="F455" s="844"/>
      <c r="G455" s="844"/>
      <c r="H455" s="844"/>
      <c r="I455" s="844"/>
      <c r="J455" s="844"/>
      <c r="K455" s="844"/>
      <c r="L455" s="845"/>
      <c r="M455" s="846"/>
      <c r="N455" s="846"/>
      <c r="O455" s="846"/>
      <c r="P455" s="847"/>
      <c r="Q455" s="848"/>
      <c r="R455" s="848"/>
      <c r="S455" s="848"/>
      <c r="T455" s="848"/>
      <c r="U455" s="848"/>
      <c r="V455" s="127"/>
      <c r="W455" s="127"/>
      <c r="X455" s="849"/>
      <c r="Y455" s="850"/>
      <c r="Z455" s="543" t="str">
        <f>IFERROR(VLOOKUP(X455, 【参考】数式用!$A$2:$B$46, 2, FALSE), "")</f>
        <v/>
      </c>
      <c r="AA455" s="568"/>
      <c r="AB455" s="569"/>
      <c r="AC455" s="570">
        <f t="shared" si="16"/>
        <v>0</v>
      </c>
      <c r="AD455" s="652" t="str">
        <f>IF(B455="", "", IF(COUNTIF(X455,"*独自*"),"数式を削除して手入力",IFERROR(INDEX(【参考】数式用!$O$3:'【参考】数式用'!$Q$452,MATCH(Q455&amp;V455,【参考】数式用!$N$3:'【参考】数式用'!$N$452,0),MATCH(VLOOKUP(X455,【参考】数式用!$R$2:$S$46,2,FALSE),【参考】数式用!$O$2:$Q$2,0)),10)))</f>
        <v/>
      </c>
      <c r="AE455" s="564"/>
    </row>
    <row r="456" spans="1:31" ht="50" customHeight="1">
      <c r="A456" s="234">
        <f t="shared" si="15"/>
        <v>417</v>
      </c>
      <c r="B456" s="843"/>
      <c r="C456" s="844"/>
      <c r="D456" s="844"/>
      <c r="E456" s="844"/>
      <c r="F456" s="844"/>
      <c r="G456" s="844"/>
      <c r="H456" s="844"/>
      <c r="I456" s="844"/>
      <c r="J456" s="844"/>
      <c r="K456" s="844"/>
      <c r="L456" s="845"/>
      <c r="M456" s="846"/>
      <c r="N456" s="846"/>
      <c r="O456" s="846"/>
      <c r="P456" s="847"/>
      <c r="Q456" s="848"/>
      <c r="R456" s="848"/>
      <c r="S456" s="848"/>
      <c r="T456" s="848"/>
      <c r="U456" s="848"/>
      <c r="V456" s="127"/>
      <c r="W456" s="127"/>
      <c r="X456" s="849"/>
      <c r="Y456" s="850"/>
      <c r="Z456" s="543" t="str">
        <f>IFERROR(VLOOKUP(X456, 【参考】数式用!$A$2:$B$46, 2, FALSE), "")</f>
        <v/>
      </c>
      <c r="AA456" s="568"/>
      <c r="AB456" s="569"/>
      <c r="AC456" s="570">
        <f t="shared" si="16"/>
        <v>0</v>
      </c>
      <c r="AD456" s="652" t="str">
        <f>IF(B456="", "", IF(COUNTIF(X456,"*独自*"),"数式を削除して手入力",IFERROR(INDEX(【参考】数式用!$O$3:'【参考】数式用'!$Q$452,MATCH(Q456&amp;V456,【参考】数式用!$N$3:'【参考】数式用'!$N$452,0),MATCH(VLOOKUP(X456,【参考】数式用!$R$2:$S$46,2,FALSE),【参考】数式用!$O$2:$Q$2,0)),10)))</f>
        <v/>
      </c>
      <c r="AE456" s="564"/>
    </row>
    <row r="457" spans="1:31" ht="50" customHeight="1">
      <c r="A457" s="234">
        <f t="shared" si="15"/>
        <v>418</v>
      </c>
      <c r="B457" s="843"/>
      <c r="C457" s="844"/>
      <c r="D457" s="844"/>
      <c r="E457" s="844"/>
      <c r="F457" s="844"/>
      <c r="G457" s="844"/>
      <c r="H457" s="844"/>
      <c r="I457" s="844"/>
      <c r="J457" s="844"/>
      <c r="K457" s="844"/>
      <c r="L457" s="845"/>
      <c r="M457" s="846"/>
      <c r="N457" s="846"/>
      <c r="O457" s="846"/>
      <c r="P457" s="847"/>
      <c r="Q457" s="848"/>
      <c r="R457" s="848"/>
      <c r="S457" s="848"/>
      <c r="T457" s="848"/>
      <c r="U457" s="848"/>
      <c r="V457" s="127"/>
      <c r="W457" s="127"/>
      <c r="X457" s="849"/>
      <c r="Y457" s="850"/>
      <c r="Z457" s="543" t="str">
        <f>IFERROR(VLOOKUP(X457, 【参考】数式用!$A$2:$B$46, 2, FALSE), "")</f>
        <v/>
      </c>
      <c r="AA457" s="568"/>
      <c r="AB457" s="569"/>
      <c r="AC457" s="570">
        <f t="shared" si="16"/>
        <v>0</v>
      </c>
      <c r="AD457" s="652" t="str">
        <f>IF(B457="", "", IF(COUNTIF(X457,"*独自*"),"数式を削除して手入力",IFERROR(INDEX(【参考】数式用!$O$3:'【参考】数式用'!$Q$452,MATCH(Q457&amp;V457,【参考】数式用!$N$3:'【参考】数式用'!$N$452,0),MATCH(VLOOKUP(X457,【参考】数式用!$R$2:$S$46,2,FALSE),【参考】数式用!$O$2:$Q$2,0)),10)))</f>
        <v/>
      </c>
      <c r="AE457" s="564"/>
    </row>
    <row r="458" spans="1:31" ht="50" customHeight="1">
      <c r="A458" s="234">
        <f t="shared" si="15"/>
        <v>419</v>
      </c>
      <c r="B458" s="843"/>
      <c r="C458" s="844"/>
      <c r="D458" s="844"/>
      <c r="E458" s="844"/>
      <c r="F458" s="844"/>
      <c r="G458" s="844"/>
      <c r="H458" s="844"/>
      <c r="I458" s="844"/>
      <c r="J458" s="844"/>
      <c r="K458" s="844"/>
      <c r="L458" s="845"/>
      <c r="M458" s="846"/>
      <c r="N458" s="846"/>
      <c r="O458" s="846"/>
      <c r="P458" s="847"/>
      <c r="Q458" s="848"/>
      <c r="R458" s="848"/>
      <c r="S458" s="848"/>
      <c r="T458" s="848"/>
      <c r="U458" s="848"/>
      <c r="V458" s="127"/>
      <c r="W458" s="127"/>
      <c r="X458" s="849"/>
      <c r="Y458" s="850"/>
      <c r="Z458" s="543" t="str">
        <f>IFERROR(VLOOKUP(X458, 【参考】数式用!$A$2:$B$46, 2, FALSE), "")</f>
        <v/>
      </c>
      <c r="AA458" s="568"/>
      <c r="AB458" s="569"/>
      <c r="AC458" s="570">
        <f t="shared" si="16"/>
        <v>0</v>
      </c>
      <c r="AD458" s="652" t="str">
        <f>IF(B458="", "", IF(COUNTIF(X458,"*独自*"),"数式を削除して手入力",IFERROR(INDEX(【参考】数式用!$O$3:'【参考】数式用'!$Q$452,MATCH(Q458&amp;V458,【参考】数式用!$N$3:'【参考】数式用'!$N$452,0),MATCH(VLOOKUP(X458,【参考】数式用!$R$2:$S$46,2,FALSE),【参考】数式用!$O$2:$Q$2,0)),10)))</f>
        <v/>
      </c>
      <c r="AE458" s="564"/>
    </row>
    <row r="459" spans="1:31" ht="50" customHeight="1">
      <c r="A459" s="234">
        <f t="shared" si="15"/>
        <v>420</v>
      </c>
      <c r="B459" s="843"/>
      <c r="C459" s="844"/>
      <c r="D459" s="844"/>
      <c r="E459" s="844"/>
      <c r="F459" s="844"/>
      <c r="G459" s="844"/>
      <c r="H459" s="844"/>
      <c r="I459" s="844"/>
      <c r="J459" s="844"/>
      <c r="K459" s="844"/>
      <c r="L459" s="845"/>
      <c r="M459" s="846"/>
      <c r="N459" s="846"/>
      <c r="O459" s="846"/>
      <c r="P459" s="847"/>
      <c r="Q459" s="848"/>
      <c r="R459" s="848"/>
      <c r="S459" s="848"/>
      <c r="T459" s="848"/>
      <c r="U459" s="848"/>
      <c r="V459" s="127"/>
      <c r="W459" s="127"/>
      <c r="X459" s="849"/>
      <c r="Y459" s="850"/>
      <c r="Z459" s="543" t="str">
        <f>IFERROR(VLOOKUP(X459, 【参考】数式用!$A$2:$B$46, 2, FALSE), "")</f>
        <v/>
      </c>
      <c r="AA459" s="568"/>
      <c r="AB459" s="569"/>
      <c r="AC459" s="570">
        <f t="shared" si="16"/>
        <v>0</v>
      </c>
      <c r="AD459" s="652" t="str">
        <f>IF(B459="", "", IF(COUNTIF(X459,"*独自*"),"数式を削除して手入力",IFERROR(INDEX(【参考】数式用!$O$3:'【参考】数式用'!$Q$452,MATCH(Q459&amp;V459,【参考】数式用!$N$3:'【参考】数式用'!$N$452,0),MATCH(VLOOKUP(X459,【参考】数式用!$R$2:$S$46,2,FALSE),【参考】数式用!$O$2:$Q$2,0)),10)))</f>
        <v/>
      </c>
      <c r="AE459" s="564"/>
    </row>
    <row r="460" spans="1:31" ht="50" customHeight="1">
      <c r="A460" s="234">
        <f t="shared" ref="A460:A523" si="17">A459+1</f>
        <v>421</v>
      </c>
      <c r="B460" s="843"/>
      <c r="C460" s="844"/>
      <c r="D460" s="844"/>
      <c r="E460" s="844"/>
      <c r="F460" s="844"/>
      <c r="G460" s="844"/>
      <c r="H460" s="844"/>
      <c r="I460" s="844"/>
      <c r="J460" s="844"/>
      <c r="K460" s="844"/>
      <c r="L460" s="845"/>
      <c r="M460" s="846"/>
      <c r="N460" s="846"/>
      <c r="O460" s="846"/>
      <c r="P460" s="847"/>
      <c r="Q460" s="848"/>
      <c r="R460" s="848"/>
      <c r="S460" s="848"/>
      <c r="T460" s="848"/>
      <c r="U460" s="848"/>
      <c r="V460" s="127"/>
      <c r="W460" s="127"/>
      <c r="X460" s="849"/>
      <c r="Y460" s="850"/>
      <c r="Z460" s="543" t="str">
        <f>IFERROR(VLOOKUP(X460, 【参考】数式用!$A$2:$B$46, 2, FALSE), "")</f>
        <v/>
      </c>
      <c r="AA460" s="568"/>
      <c r="AB460" s="569"/>
      <c r="AC460" s="570">
        <f t="shared" ref="AC460:AC523" si="18">AA460-AB460</f>
        <v>0</v>
      </c>
      <c r="AD460" s="652" t="str">
        <f>IF(B460="", "", IF(COUNTIF(X460,"*独自*"),"数式を削除して手入力",IFERROR(INDEX(【参考】数式用!$O$3:'【参考】数式用'!$Q$452,MATCH(Q460&amp;V460,【参考】数式用!$N$3:'【参考】数式用'!$N$452,0),MATCH(VLOOKUP(X460,【参考】数式用!$R$2:$S$46,2,FALSE),【参考】数式用!$O$2:$Q$2,0)),10)))</f>
        <v/>
      </c>
      <c r="AE460" s="564"/>
    </row>
    <row r="461" spans="1:31" ht="50" customHeight="1">
      <c r="A461" s="234">
        <f t="shared" si="17"/>
        <v>422</v>
      </c>
      <c r="B461" s="843"/>
      <c r="C461" s="844"/>
      <c r="D461" s="844"/>
      <c r="E461" s="844"/>
      <c r="F461" s="844"/>
      <c r="G461" s="844"/>
      <c r="H461" s="844"/>
      <c r="I461" s="844"/>
      <c r="J461" s="844"/>
      <c r="K461" s="844"/>
      <c r="L461" s="845"/>
      <c r="M461" s="846"/>
      <c r="N461" s="846"/>
      <c r="O461" s="846"/>
      <c r="P461" s="847"/>
      <c r="Q461" s="848"/>
      <c r="R461" s="848"/>
      <c r="S461" s="848"/>
      <c r="T461" s="848"/>
      <c r="U461" s="848"/>
      <c r="V461" s="127"/>
      <c r="W461" s="127"/>
      <c r="X461" s="849"/>
      <c r="Y461" s="850"/>
      <c r="Z461" s="543" t="str">
        <f>IFERROR(VLOOKUP(X461, 【参考】数式用!$A$2:$B$46, 2, FALSE), "")</f>
        <v/>
      </c>
      <c r="AA461" s="568"/>
      <c r="AB461" s="569"/>
      <c r="AC461" s="570">
        <f t="shared" si="18"/>
        <v>0</v>
      </c>
      <c r="AD461" s="652" t="str">
        <f>IF(B461="", "", IF(COUNTIF(X461,"*独自*"),"数式を削除して手入力",IFERROR(INDEX(【参考】数式用!$O$3:'【参考】数式用'!$Q$452,MATCH(Q461&amp;V461,【参考】数式用!$N$3:'【参考】数式用'!$N$452,0),MATCH(VLOOKUP(X461,【参考】数式用!$R$2:$S$46,2,FALSE),【参考】数式用!$O$2:$Q$2,0)),10)))</f>
        <v/>
      </c>
      <c r="AE461" s="564"/>
    </row>
    <row r="462" spans="1:31" ht="50" customHeight="1">
      <c r="A462" s="234">
        <f t="shared" si="17"/>
        <v>423</v>
      </c>
      <c r="B462" s="843"/>
      <c r="C462" s="844"/>
      <c r="D462" s="844"/>
      <c r="E462" s="844"/>
      <c r="F462" s="844"/>
      <c r="G462" s="844"/>
      <c r="H462" s="844"/>
      <c r="I462" s="844"/>
      <c r="J462" s="844"/>
      <c r="K462" s="844"/>
      <c r="L462" s="845"/>
      <c r="M462" s="846"/>
      <c r="N462" s="846"/>
      <c r="O462" s="846"/>
      <c r="P462" s="847"/>
      <c r="Q462" s="848"/>
      <c r="R462" s="848"/>
      <c r="S462" s="848"/>
      <c r="T462" s="848"/>
      <c r="U462" s="848"/>
      <c r="V462" s="127"/>
      <c r="W462" s="127"/>
      <c r="X462" s="849"/>
      <c r="Y462" s="850"/>
      <c r="Z462" s="543" t="str">
        <f>IFERROR(VLOOKUP(X462, 【参考】数式用!$A$2:$B$46, 2, FALSE), "")</f>
        <v/>
      </c>
      <c r="AA462" s="568"/>
      <c r="AB462" s="569"/>
      <c r="AC462" s="570">
        <f t="shared" si="18"/>
        <v>0</v>
      </c>
      <c r="AD462" s="652" t="str">
        <f>IF(B462="", "", IF(COUNTIF(X462,"*独自*"),"数式を削除して手入力",IFERROR(INDEX(【参考】数式用!$O$3:'【参考】数式用'!$Q$452,MATCH(Q462&amp;V462,【参考】数式用!$N$3:'【参考】数式用'!$N$452,0),MATCH(VLOOKUP(X462,【参考】数式用!$R$2:$S$46,2,FALSE),【参考】数式用!$O$2:$Q$2,0)),10)))</f>
        <v/>
      </c>
      <c r="AE462" s="564"/>
    </row>
    <row r="463" spans="1:31" ht="50" customHeight="1">
      <c r="A463" s="234">
        <f t="shared" si="17"/>
        <v>424</v>
      </c>
      <c r="B463" s="843"/>
      <c r="C463" s="844"/>
      <c r="D463" s="844"/>
      <c r="E463" s="844"/>
      <c r="F463" s="844"/>
      <c r="G463" s="844"/>
      <c r="H463" s="844"/>
      <c r="I463" s="844"/>
      <c r="J463" s="844"/>
      <c r="K463" s="844"/>
      <c r="L463" s="845"/>
      <c r="M463" s="846"/>
      <c r="N463" s="846"/>
      <c r="O463" s="846"/>
      <c r="P463" s="847"/>
      <c r="Q463" s="848"/>
      <c r="R463" s="848"/>
      <c r="S463" s="848"/>
      <c r="T463" s="848"/>
      <c r="U463" s="848"/>
      <c r="V463" s="127"/>
      <c r="W463" s="127"/>
      <c r="X463" s="849"/>
      <c r="Y463" s="850"/>
      <c r="Z463" s="543" t="str">
        <f>IFERROR(VLOOKUP(X463, 【参考】数式用!$A$2:$B$46, 2, FALSE), "")</f>
        <v/>
      </c>
      <c r="AA463" s="568"/>
      <c r="AB463" s="569"/>
      <c r="AC463" s="570">
        <f t="shared" si="18"/>
        <v>0</v>
      </c>
      <c r="AD463" s="652" t="str">
        <f>IF(B463="", "", IF(COUNTIF(X463,"*独自*"),"数式を削除して手入力",IFERROR(INDEX(【参考】数式用!$O$3:'【参考】数式用'!$Q$452,MATCH(Q463&amp;V463,【参考】数式用!$N$3:'【参考】数式用'!$N$452,0),MATCH(VLOOKUP(X463,【参考】数式用!$R$2:$S$46,2,FALSE),【参考】数式用!$O$2:$Q$2,0)),10)))</f>
        <v/>
      </c>
      <c r="AE463" s="564"/>
    </row>
    <row r="464" spans="1:31" ht="50" customHeight="1">
      <c r="A464" s="234">
        <f t="shared" si="17"/>
        <v>425</v>
      </c>
      <c r="B464" s="843"/>
      <c r="C464" s="844"/>
      <c r="D464" s="844"/>
      <c r="E464" s="844"/>
      <c r="F464" s="844"/>
      <c r="G464" s="844"/>
      <c r="H464" s="844"/>
      <c r="I464" s="844"/>
      <c r="J464" s="844"/>
      <c r="K464" s="844"/>
      <c r="L464" s="845"/>
      <c r="M464" s="846"/>
      <c r="N464" s="846"/>
      <c r="O464" s="846"/>
      <c r="P464" s="847"/>
      <c r="Q464" s="848"/>
      <c r="R464" s="848"/>
      <c r="S464" s="848"/>
      <c r="T464" s="848"/>
      <c r="U464" s="848"/>
      <c r="V464" s="127"/>
      <c r="W464" s="127"/>
      <c r="X464" s="849"/>
      <c r="Y464" s="850"/>
      <c r="Z464" s="543" t="str">
        <f>IFERROR(VLOOKUP(X464, 【参考】数式用!$A$2:$B$46, 2, FALSE), "")</f>
        <v/>
      </c>
      <c r="AA464" s="568"/>
      <c r="AB464" s="569"/>
      <c r="AC464" s="570">
        <f t="shared" si="18"/>
        <v>0</v>
      </c>
      <c r="AD464" s="652" t="str">
        <f>IF(B464="", "", IF(COUNTIF(X464,"*独自*"),"数式を削除して手入力",IFERROR(INDEX(【参考】数式用!$O$3:'【参考】数式用'!$Q$452,MATCH(Q464&amp;V464,【参考】数式用!$N$3:'【参考】数式用'!$N$452,0),MATCH(VLOOKUP(X464,【参考】数式用!$R$2:$S$46,2,FALSE),【参考】数式用!$O$2:$Q$2,0)),10)))</f>
        <v/>
      </c>
      <c r="AE464" s="564"/>
    </row>
    <row r="465" spans="1:31" ht="50" customHeight="1">
      <c r="A465" s="234">
        <f t="shared" si="17"/>
        <v>426</v>
      </c>
      <c r="B465" s="843"/>
      <c r="C465" s="844"/>
      <c r="D465" s="844"/>
      <c r="E465" s="844"/>
      <c r="F465" s="844"/>
      <c r="G465" s="844"/>
      <c r="H465" s="844"/>
      <c r="I465" s="844"/>
      <c r="J465" s="844"/>
      <c r="K465" s="844"/>
      <c r="L465" s="845"/>
      <c r="M465" s="846"/>
      <c r="N465" s="846"/>
      <c r="O465" s="846"/>
      <c r="P465" s="847"/>
      <c r="Q465" s="848"/>
      <c r="R465" s="848"/>
      <c r="S465" s="848"/>
      <c r="T465" s="848"/>
      <c r="U465" s="848"/>
      <c r="V465" s="127"/>
      <c r="W465" s="127"/>
      <c r="X465" s="849"/>
      <c r="Y465" s="850"/>
      <c r="Z465" s="543" t="str">
        <f>IFERROR(VLOOKUP(X465, 【参考】数式用!$A$2:$B$46, 2, FALSE), "")</f>
        <v/>
      </c>
      <c r="AA465" s="568"/>
      <c r="AB465" s="569"/>
      <c r="AC465" s="570">
        <f t="shared" si="18"/>
        <v>0</v>
      </c>
      <c r="AD465" s="652" t="str">
        <f>IF(B465="", "", IF(COUNTIF(X465,"*独自*"),"数式を削除して手入力",IFERROR(INDEX(【参考】数式用!$O$3:'【参考】数式用'!$Q$452,MATCH(Q465&amp;V465,【参考】数式用!$N$3:'【参考】数式用'!$N$452,0),MATCH(VLOOKUP(X465,【参考】数式用!$R$2:$S$46,2,FALSE),【参考】数式用!$O$2:$Q$2,0)),10)))</f>
        <v/>
      </c>
      <c r="AE465" s="564"/>
    </row>
    <row r="466" spans="1:31" ht="50" customHeight="1">
      <c r="A466" s="234">
        <f t="shared" si="17"/>
        <v>427</v>
      </c>
      <c r="B466" s="843"/>
      <c r="C466" s="844"/>
      <c r="D466" s="844"/>
      <c r="E466" s="844"/>
      <c r="F466" s="844"/>
      <c r="G466" s="844"/>
      <c r="H466" s="844"/>
      <c r="I466" s="844"/>
      <c r="J466" s="844"/>
      <c r="K466" s="844"/>
      <c r="L466" s="845"/>
      <c r="M466" s="846"/>
      <c r="N466" s="846"/>
      <c r="O466" s="846"/>
      <c r="P466" s="847"/>
      <c r="Q466" s="848"/>
      <c r="R466" s="848"/>
      <c r="S466" s="848"/>
      <c r="T466" s="848"/>
      <c r="U466" s="848"/>
      <c r="V466" s="127"/>
      <c r="W466" s="127"/>
      <c r="X466" s="849"/>
      <c r="Y466" s="850"/>
      <c r="Z466" s="543" t="str">
        <f>IFERROR(VLOOKUP(X466, 【参考】数式用!$A$2:$B$46, 2, FALSE), "")</f>
        <v/>
      </c>
      <c r="AA466" s="568"/>
      <c r="AB466" s="569"/>
      <c r="AC466" s="570">
        <f t="shared" si="18"/>
        <v>0</v>
      </c>
      <c r="AD466" s="652" t="str">
        <f>IF(B466="", "", IF(COUNTIF(X466,"*独自*"),"数式を削除して手入力",IFERROR(INDEX(【参考】数式用!$O$3:'【参考】数式用'!$Q$452,MATCH(Q466&amp;V466,【参考】数式用!$N$3:'【参考】数式用'!$N$452,0),MATCH(VLOOKUP(X466,【参考】数式用!$R$2:$S$46,2,FALSE),【参考】数式用!$O$2:$Q$2,0)),10)))</f>
        <v/>
      </c>
      <c r="AE466" s="564"/>
    </row>
    <row r="467" spans="1:31" ht="50" customHeight="1">
      <c r="A467" s="234">
        <f t="shared" si="17"/>
        <v>428</v>
      </c>
      <c r="B467" s="843"/>
      <c r="C467" s="844"/>
      <c r="D467" s="844"/>
      <c r="E467" s="844"/>
      <c r="F467" s="844"/>
      <c r="G467" s="844"/>
      <c r="H467" s="844"/>
      <c r="I467" s="844"/>
      <c r="J467" s="844"/>
      <c r="K467" s="844"/>
      <c r="L467" s="845"/>
      <c r="M467" s="846"/>
      <c r="N467" s="846"/>
      <c r="O467" s="846"/>
      <c r="P467" s="847"/>
      <c r="Q467" s="848"/>
      <c r="R467" s="848"/>
      <c r="S467" s="848"/>
      <c r="T467" s="848"/>
      <c r="U467" s="848"/>
      <c r="V467" s="127"/>
      <c r="W467" s="127"/>
      <c r="X467" s="849"/>
      <c r="Y467" s="850"/>
      <c r="Z467" s="543" t="str">
        <f>IFERROR(VLOOKUP(X467, 【参考】数式用!$A$2:$B$46, 2, FALSE), "")</f>
        <v/>
      </c>
      <c r="AA467" s="568"/>
      <c r="AB467" s="569"/>
      <c r="AC467" s="570">
        <f t="shared" si="18"/>
        <v>0</v>
      </c>
      <c r="AD467" s="652" t="str">
        <f>IF(B467="", "", IF(COUNTIF(X467,"*独自*"),"数式を削除して手入力",IFERROR(INDEX(【参考】数式用!$O$3:'【参考】数式用'!$Q$452,MATCH(Q467&amp;V467,【参考】数式用!$N$3:'【参考】数式用'!$N$452,0),MATCH(VLOOKUP(X467,【参考】数式用!$R$2:$S$46,2,FALSE),【参考】数式用!$O$2:$Q$2,0)),10)))</f>
        <v/>
      </c>
      <c r="AE467" s="564"/>
    </row>
    <row r="468" spans="1:31" ht="50" customHeight="1">
      <c r="A468" s="234">
        <f t="shared" si="17"/>
        <v>429</v>
      </c>
      <c r="B468" s="843"/>
      <c r="C468" s="844"/>
      <c r="D468" s="844"/>
      <c r="E468" s="844"/>
      <c r="F468" s="844"/>
      <c r="G468" s="844"/>
      <c r="H468" s="844"/>
      <c r="I468" s="844"/>
      <c r="J468" s="844"/>
      <c r="K468" s="844"/>
      <c r="L468" s="845"/>
      <c r="M468" s="846"/>
      <c r="N468" s="846"/>
      <c r="O468" s="846"/>
      <c r="P468" s="847"/>
      <c r="Q468" s="848"/>
      <c r="R468" s="848"/>
      <c r="S468" s="848"/>
      <c r="T468" s="848"/>
      <c r="U468" s="848"/>
      <c r="V468" s="127"/>
      <c r="W468" s="127"/>
      <c r="X468" s="849"/>
      <c r="Y468" s="850"/>
      <c r="Z468" s="543" t="str">
        <f>IFERROR(VLOOKUP(X468, 【参考】数式用!$A$2:$B$46, 2, FALSE), "")</f>
        <v/>
      </c>
      <c r="AA468" s="568"/>
      <c r="AB468" s="569"/>
      <c r="AC468" s="570">
        <f t="shared" si="18"/>
        <v>0</v>
      </c>
      <c r="AD468" s="652" t="str">
        <f>IF(B468="", "", IF(COUNTIF(X468,"*独自*"),"数式を削除して手入力",IFERROR(INDEX(【参考】数式用!$O$3:'【参考】数式用'!$Q$452,MATCH(Q468&amp;V468,【参考】数式用!$N$3:'【参考】数式用'!$N$452,0),MATCH(VLOOKUP(X468,【参考】数式用!$R$2:$S$46,2,FALSE),【参考】数式用!$O$2:$Q$2,0)),10)))</f>
        <v/>
      </c>
      <c r="AE468" s="564"/>
    </row>
    <row r="469" spans="1:31" ht="50" customHeight="1">
      <c r="A469" s="234">
        <f t="shared" si="17"/>
        <v>430</v>
      </c>
      <c r="B469" s="843"/>
      <c r="C469" s="844"/>
      <c r="D469" s="844"/>
      <c r="E469" s="844"/>
      <c r="F469" s="844"/>
      <c r="G469" s="844"/>
      <c r="H469" s="844"/>
      <c r="I469" s="844"/>
      <c r="J469" s="844"/>
      <c r="K469" s="844"/>
      <c r="L469" s="845"/>
      <c r="M469" s="846"/>
      <c r="N469" s="846"/>
      <c r="O469" s="846"/>
      <c r="P469" s="847"/>
      <c r="Q469" s="848"/>
      <c r="R469" s="848"/>
      <c r="S469" s="848"/>
      <c r="T469" s="848"/>
      <c r="U469" s="848"/>
      <c r="V469" s="127"/>
      <c r="W469" s="127"/>
      <c r="X469" s="849"/>
      <c r="Y469" s="850"/>
      <c r="Z469" s="543" t="str">
        <f>IFERROR(VLOOKUP(X469, 【参考】数式用!$A$2:$B$46, 2, FALSE), "")</f>
        <v/>
      </c>
      <c r="AA469" s="568"/>
      <c r="AB469" s="569"/>
      <c r="AC469" s="570">
        <f t="shared" si="18"/>
        <v>0</v>
      </c>
      <c r="AD469" s="652" t="str">
        <f>IF(B469="", "", IF(COUNTIF(X469,"*独自*"),"数式を削除して手入力",IFERROR(INDEX(【参考】数式用!$O$3:'【参考】数式用'!$Q$452,MATCH(Q469&amp;V469,【参考】数式用!$N$3:'【参考】数式用'!$N$452,0),MATCH(VLOOKUP(X469,【参考】数式用!$R$2:$S$46,2,FALSE),【参考】数式用!$O$2:$Q$2,0)),10)))</f>
        <v/>
      </c>
      <c r="AE469" s="564"/>
    </row>
    <row r="470" spans="1:31" ht="50" customHeight="1">
      <c r="A470" s="234">
        <f t="shared" si="17"/>
        <v>431</v>
      </c>
      <c r="B470" s="843"/>
      <c r="C470" s="844"/>
      <c r="D470" s="844"/>
      <c r="E470" s="844"/>
      <c r="F470" s="844"/>
      <c r="G470" s="844"/>
      <c r="H470" s="844"/>
      <c r="I470" s="844"/>
      <c r="J470" s="844"/>
      <c r="K470" s="844"/>
      <c r="L470" s="845"/>
      <c r="M470" s="846"/>
      <c r="N470" s="846"/>
      <c r="O470" s="846"/>
      <c r="P470" s="847"/>
      <c r="Q470" s="848"/>
      <c r="R470" s="848"/>
      <c r="S470" s="848"/>
      <c r="T470" s="848"/>
      <c r="U470" s="848"/>
      <c r="V470" s="127"/>
      <c r="W470" s="127"/>
      <c r="X470" s="849"/>
      <c r="Y470" s="850"/>
      <c r="Z470" s="543" t="str">
        <f>IFERROR(VLOOKUP(X470, 【参考】数式用!$A$2:$B$46, 2, FALSE), "")</f>
        <v/>
      </c>
      <c r="AA470" s="568"/>
      <c r="AB470" s="569"/>
      <c r="AC470" s="570">
        <f t="shared" si="18"/>
        <v>0</v>
      </c>
      <c r="AD470" s="652" t="str">
        <f>IF(B470="", "", IF(COUNTIF(X470,"*独自*"),"数式を削除して手入力",IFERROR(INDEX(【参考】数式用!$O$3:'【参考】数式用'!$Q$452,MATCH(Q470&amp;V470,【参考】数式用!$N$3:'【参考】数式用'!$N$452,0),MATCH(VLOOKUP(X470,【参考】数式用!$R$2:$S$46,2,FALSE),【参考】数式用!$O$2:$Q$2,0)),10)))</f>
        <v/>
      </c>
      <c r="AE470" s="564"/>
    </row>
    <row r="471" spans="1:31" ht="50" customHeight="1">
      <c r="A471" s="234">
        <f t="shared" si="17"/>
        <v>432</v>
      </c>
      <c r="B471" s="843"/>
      <c r="C471" s="844"/>
      <c r="D471" s="844"/>
      <c r="E471" s="844"/>
      <c r="F471" s="844"/>
      <c r="G471" s="844"/>
      <c r="H471" s="844"/>
      <c r="I471" s="844"/>
      <c r="J471" s="844"/>
      <c r="K471" s="844"/>
      <c r="L471" s="845"/>
      <c r="M471" s="846"/>
      <c r="N471" s="846"/>
      <c r="O471" s="846"/>
      <c r="P471" s="847"/>
      <c r="Q471" s="848"/>
      <c r="R471" s="848"/>
      <c r="S471" s="848"/>
      <c r="T471" s="848"/>
      <c r="U471" s="848"/>
      <c r="V471" s="127"/>
      <c r="W471" s="127"/>
      <c r="X471" s="849"/>
      <c r="Y471" s="850"/>
      <c r="Z471" s="543" t="str">
        <f>IFERROR(VLOOKUP(X471, 【参考】数式用!$A$2:$B$46, 2, FALSE), "")</f>
        <v/>
      </c>
      <c r="AA471" s="568"/>
      <c r="AB471" s="569"/>
      <c r="AC471" s="570">
        <f t="shared" si="18"/>
        <v>0</v>
      </c>
      <c r="AD471" s="652" t="str">
        <f>IF(B471="", "", IF(COUNTIF(X471,"*独自*"),"数式を削除して手入力",IFERROR(INDEX(【参考】数式用!$O$3:'【参考】数式用'!$Q$452,MATCH(Q471&amp;V471,【参考】数式用!$N$3:'【参考】数式用'!$N$452,0),MATCH(VLOOKUP(X471,【参考】数式用!$R$2:$S$46,2,FALSE),【参考】数式用!$O$2:$Q$2,0)),10)))</f>
        <v/>
      </c>
      <c r="AE471" s="564"/>
    </row>
    <row r="472" spans="1:31" ht="50" customHeight="1">
      <c r="A472" s="234">
        <f t="shared" si="17"/>
        <v>433</v>
      </c>
      <c r="B472" s="843"/>
      <c r="C472" s="844"/>
      <c r="D472" s="844"/>
      <c r="E472" s="844"/>
      <c r="F472" s="844"/>
      <c r="G472" s="844"/>
      <c r="H472" s="844"/>
      <c r="I472" s="844"/>
      <c r="J472" s="844"/>
      <c r="K472" s="844"/>
      <c r="L472" s="845"/>
      <c r="M472" s="846"/>
      <c r="N472" s="846"/>
      <c r="O472" s="846"/>
      <c r="P472" s="847"/>
      <c r="Q472" s="848"/>
      <c r="R472" s="848"/>
      <c r="S472" s="848"/>
      <c r="T472" s="848"/>
      <c r="U472" s="848"/>
      <c r="V472" s="127"/>
      <c r="W472" s="127"/>
      <c r="X472" s="849"/>
      <c r="Y472" s="850"/>
      <c r="Z472" s="543" t="str">
        <f>IFERROR(VLOOKUP(X472, 【参考】数式用!$A$2:$B$46, 2, FALSE), "")</f>
        <v/>
      </c>
      <c r="AA472" s="568"/>
      <c r="AB472" s="569"/>
      <c r="AC472" s="570">
        <f t="shared" si="18"/>
        <v>0</v>
      </c>
      <c r="AD472" s="652" t="str">
        <f>IF(B472="", "", IF(COUNTIF(X472,"*独自*"),"数式を削除して手入力",IFERROR(INDEX(【参考】数式用!$O$3:'【参考】数式用'!$Q$452,MATCH(Q472&amp;V472,【参考】数式用!$N$3:'【参考】数式用'!$N$452,0),MATCH(VLOOKUP(X472,【参考】数式用!$R$2:$S$46,2,FALSE),【参考】数式用!$O$2:$Q$2,0)),10)))</f>
        <v/>
      </c>
      <c r="AE472" s="564"/>
    </row>
    <row r="473" spans="1:31" ht="50" customHeight="1">
      <c r="A473" s="234">
        <f t="shared" si="17"/>
        <v>434</v>
      </c>
      <c r="B473" s="843"/>
      <c r="C473" s="844"/>
      <c r="D473" s="844"/>
      <c r="E473" s="844"/>
      <c r="F473" s="844"/>
      <c r="G473" s="844"/>
      <c r="H473" s="844"/>
      <c r="I473" s="844"/>
      <c r="J473" s="844"/>
      <c r="K473" s="844"/>
      <c r="L473" s="845"/>
      <c r="M473" s="846"/>
      <c r="N473" s="846"/>
      <c r="O473" s="846"/>
      <c r="P473" s="847"/>
      <c r="Q473" s="848"/>
      <c r="R473" s="848"/>
      <c r="S473" s="848"/>
      <c r="T473" s="848"/>
      <c r="U473" s="848"/>
      <c r="V473" s="127"/>
      <c r="W473" s="127"/>
      <c r="X473" s="849"/>
      <c r="Y473" s="850"/>
      <c r="Z473" s="543" t="str">
        <f>IFERROR(VLOOKUP(X473, 【参考】数式用!$A$2:$B$46, 2, FALSE), "")</f>
        <v/>
      </c>
      <c r="AA473" s="568"/>
      <c r="AB473" s="569"/>
      <c r="AC473" s="570">
        <f t="shared" si="18"/>
        <v>0</v>
      </c>
      <c r="AD473" s="652" t="str">
        <f>IF(B473="", "", IF(COUNTIF(X473,"*独自*"),"数式を削除して手入力",IFERROR(INDEX(【参考】数式用!$O$3:'【参考】数式用'!$Q$452,MATCH(Q473&amp;V473,【参考】数式用!$N$3:'【参考】数式用'!$N$452,0),MATCH(VLOOKUP(X473,【参考】数式用!$R$2:$S$46,2,FALSE),【参考】数式用!$O$2:$Q$2,0)),10)))</f>
        <v/>
      </c>
      <c r="AE473" s="564"/>
    </row>
    <row r="474" spans="1:31" ht="50" customHeight="1">
      <c r="A474" s="234">
        <f t="shared" si="17"/>
        <v>435</v>
      </c>
      <c r="B474" s="843"/>
      <c r="C474" s="844"/>
      <c r="D474" s="844"/>
      <c r="E474" s="844"/>
      <c r="F474" s="844"/>
      <c r="G474" s="844"/>
      <c r="H474" s="844"/>
      <c r="I474" s="844"/>
      <c r="J474" s="844"/>
      <c r="K474" s="844"/>
      <c r="L474" s="845"/>
      <c r="M474" s="846"/>
      <c r="N474" s="846"/>
      <c r="O474" s="846"/>
      <c r="P474" s="847"/>
      <c r="Q474" s="848"/>
      <c r="R474" s="848"/>
      <c r="S474" s="848"/>
      <c r="T474" s="848"/>
      <c r="U474" s="848"/>
      <c r="V474" s="127"/>
      <c r="W474" s="127"/>
      <c r="X474" s="849"/>
      <c r="Y474" s="850"/>
      <c r="Z474" s="543" t="str">
        <f>IFERROR(VLOOKUP(X474, 【参考】数式用!$A$2:$B$46, 2, FALSE), "")</f>
        <v/>
      </c>
      <c r="AA474" s="568"/>
      <c r="AB474" s="569"/>
      <c r="AC474" s="570">
        <f t="shared" si="18"/>
        <v>0</v>
      </c>
      <c r="AD474" s="652" t="str">
        <f>IF(B474="", "", IF(COUNTIF(X474,"*独自*"),"数式を削除して手入力",IFERROR(INDEX(【参考】数式用!$O$3:'【参考】数式用'!$Q$452,MATCH(Q474&amp;V474,【参考】数式用!$N$3:'【参考】数式用'!$N$452,0),MATCH(VLOOKUP(X474,【参考】数式用!$R$2:$S$46,2,FALSE),【参考】数式用!$O$2:$Q$2,0)),10)))</f>
        <v/>
      </c>
      <c r="AE474" s="564"/>
    </row>
    <row r="475" spans="1:31" ht="50" customHeight="1">
      <c r="A475" s="234">
        <f t="shared" si="17"/>
        <v>436</v>
      </c>
      <c r="B475" s="843"/>
      <c r="C475" s="844"/>
      <c r="D475" s="844"/>
      <c r="E475" s="844"/>
      <c r="F475" s="844"/>
      <c r="G475" s="844"/>
      <c r="H475" s="844"/>
      <c r="I475" s="844"/>
      <c r="J475" s="844"/>
      <c r="K475" s="844"/>
      <c r="L475" s="845"/>
      <c r="M475" s="846"/>
      <c r="N475" s="846"/>
      <c r="O475" s="846"/>
      <c r="P475" s="847"/>
      <c r="Q475" s="848"/>
      <c r="R475" s="848"/>
      <c r="S475" s="848"/>
      <c r="T475" s="848"/>
      <c r="U475" s="848"/>
      <c r="V475" s="127"/>
      <c r="W475" s="127"/>
      <c r="X475" s="849"/>
      <c r="Y475" s="850"/>
      <c r="Z475" s="543" t="str">
        <f>IFERROR(VLOOKUP(X475, 【参考】数式用!$A$2:$B$46, 2, FALSE), "")</f>
        <v/>
      </c>
      <c r="AA475" s="568"/>
      <c r="AB475" s="569"/>
      <c r="AC475" s="570">
        <f t="shared" si="18"/>
        <v>0</v>
      </c>
      <c r="AD475" s="652" t="str">
        <f>IF(B475="", "", IF(COUNTIF(X475,"*独自*"),"数式を削除して手入力",IFERROR(INDEX(【参考】数式用!$O$3:'【参考】数式用'!$Q$452,MATCH(Q475&amp;V475,【参考】数式用!$N$3:'【参考】数式用'!$N$452,0),MATCH(VLOOKUP(X475,【参考】数式用!$R$2:$S$46,2,FALSE),【参考】数式用!$O$2:$Q$2,0)),10)))</f>
        <v/>
      </c>
      <c r="AE475" s="564"/>
    </row>
    <row r="476" spans="1:31" ht="50" customHeight="1">
      <c r="A476" s="234">
        <f t="shared" si="17"/>
        <v>437</v>
      </c>
      <c r="B476" s="843"/>
      <c r="C476" s="844"/>
      <c r="D476" s="844"/>
      <c r="E476" s="844"/>
      <c r="F476" s="844"/>
      <c r="G476" s="844"/>
      <c r="H476" s="844"/>
      <c r="I476" s="844"/>
      <c r="J476" s="844"/>
      <c r="K476" s="844"/>
      <c r="L476" s="845"/>
      <c r="M476" s="846"/>
      <c r="N476" s="846"/>
      <c r="O476" s="846"/>
      <c r="P476" s="847"/>
      <c r="Q476" s="848"/>
      <c r="R476" s="848"/>
      <c r="S476" s="848"/>
      <c r="T476" s="848"/>
      <c r="U476" s="848"/>
      <c r="V476" s="127"/>
      <c r="W476" s="127"/>
      <c r="X476" s="849"/>
      <c r="Y476" s="850"/>
      <c r="Z476" s="543" t="str">
        <f>IFERROR(VLOOKUP(X476, 【参考】数式用!$A$2:$B$46, 2, FALSE), "")</f>
        <v/>
      </c>
      <c r="AA476" s="568"/>
      <c r="AB476" s="569"/>
      <c r="AC476" s="570">
        <f t="shared" si="18"/>
        <v>0</v>
      </c>
      <c r="AD476" s="652" t="str">
        <f>IF(B476="", "", IF(COUNTIF(X476,"*独自*"),"数式を削除して手入力",IFERROR(INDEX(【参考】数式用!$O$3:'【参考】数式用'!$Q$452,MATCH(Q476&amp;V476,【参考】数式用!$N$3:'【参考】数式用'!$N$452,0),MATCH(VLOOKUP(X476,【参考】数式用!$R$2:$S$46,2,FALSE),【参考】数式用!$O$2:$Q$2,0)),10)))</f>
        <v/>
      </c>
      <c r="AE476" s="564"/>
    </row>
    <row r="477" spans="1:31" ht="50" customHeight="1">
      <c r="A477" s="234">
        <f t="shared" si="17"/>
        <v>438</v>
      </c>
      <c r="B477" s="843"/>
      <c r="C477" s="844"/>
      <c r="D477" s="844"/>
      <c r="E477" s="844"/>
      <c r="F477" s="844"/>
      <c r="G477" s="844"/>
      <c r="H477" s="844"/>
      <c r="I477" s="844"/>
      <c r="J477" s="844"/>
      <c r="K477" s="844"/>
      <c r="L477" s="845"/>
      <c r="M477" s="846"/>
      <c r="N477" s="846"/>
      <c r="O477" s="846"/>
      <c r="P477" s="847"/>
      <c r="Q477" s="848"/>
      <c r="R477" s="848"/>
      <c r="S477" s="848"/>
      <c r="T477" s="848"/>
      <c r="U477" s="848"/>
      <c r="V477" s="127"/>
      <c r="W477" s="127"/>
      <c r="X477" s="849"/>
      <c r="Y477" s="850"/>
      <c r="Z477" s="543" t="str">
        <f>IFERROR(VLOOKUP(X477, 【参考】数式用!$A$2:$B$46, 2, FALSE), "")</f>
        <v/>
      </c>
      <c r="AA477" s="568"/>
      <c r="AB477" s="569"/>
      <c r="AC477" s="570">
        <f t="shared" si="18"/>
        <v>0</v>
      </c>
      <c r="AD477" s="652" t="str">
        <f>IF(B477="", "", IF(COUNTIF(X477,"*独自*"),"数式を削除して手入力",IFERROR(INDEX(【参考】数式用!$O$3:'【参考】数式用'!$Q$452,MATCH(Q477&amp;V477,【参考】数式用!$N$3:'【参考】数式用'!$N$452,0),MATCH(VLOOKUP(X477,【参考】数式用!$R$2:$S$46,2,FALSE),【参考】数式用!$O$2:$Q$2,0)),10)))</f>
        <v/>
      </c>
      <c r="AE477" s="564"/>
    </row>
    <row r="478" spans="1:31" ht="50" customHeight="1">
      <c r="A478" s="234">
        <f t="shared" si="17"/>
        <v>439</v>
      </c>
      <c r="B478" s="843"/>
      <c r="C478" s="844"/>
      <c r="D478" s="844"/>
      <c r="E478" s="844"/>
      <c r="F478" s="844"/>
      <c r="G478" s="844"/>
      <c r="H478" s="844"/>
      <c r="I478" s="844"/>
      <c r="J478" s="844"/>
      <c r="K478" s="844"/>
      <c r="L478" s="845"/>
      <c r="M478" s="846"/>
      <c r="N478" s="846"/>
      <c r="O478" s="846"/>
      <c r="P478" s="847"/>
      <c r="Q478" s="848"/>
      <c r="R478" s="848"/>
      <c r="S478" s="848"/>
      <c r="T478" s="848"/>
      <c r="U478" s="848"/>
      <c r="V478" s="127"/>
      <c r="W478" s="127"/>
      <c r="X478" s="849"/>
      <c r="Y478" s="850"/>
      <c r="Z478" s="543" t="str">
        <f>IFERROR(VLOOKUP(X478, 【参考】数式用!$A$2:$B$46, 2, FALSE), "")</f>
        <v/>
      </c>
      <c r="AA478" s="568"/>
      <c r="AB478" s="569"/>
      <c r="AC478" s="570">
        <f t="shared" si="18"/>
        <v>0</v>
      </c>
      <c r="AD478" s="652" t="str">
        <f>IF(B478="", "", IF(COUNTIF(X478,"*独自*"),"数式を削除して手入力",IFERROR(INDEX(【参考】数式用!$O$3:'【参考】数式用'!$Q$452,MATCH(Q478&amp;V478,【参考】数式用!$N$3:'【参考】数式用'!$N$452,0),MATCH(VLOOKUP(X478,【参考】数式用!$R$2:$S$46,2,FALSE),【参考】数式用!$O$2:$Q$2,0)),10)))</f>
        <v/>
      </c>
      <c r="AE478" s="564"/>
    </row>
    <row r="479" spans="1:31" ht="50" customHeight="1">
      <c r="A479" s="234">
        <f t="shared" si="17"/>
        <v>440</v>
      </c>
      <c r="B479" s="843"/>
      <c r="C479" s="844"/>
      <c r="D479" s="844"/>
      <c r="E479" s="844"/>
      <c r="F479" s="844"/>
      <c r="G479" s="844"/>
      <c r="H479" s="844"/>
      <c r="I479" s="844"/>
      <c r="J479" s="844"/>
      <c r="K479" s="844"/>
      <c r="L479" s="845"/>
      <c r="M479" s="846"/>
      <c r="N479" s="846"/>
      <c r="O479" s="846"/>
      <c r="P479" s="847"/>
      <c r="Q479" s="848"/>
      <c r="R479" s="848"/>
      <c r="S479" s="848"/>
      <c r="T479" s="848"/>
      <c r="U479" s="848"/>
      <c r="V479" s="127"/>
      <c r="W479" s="127"/>
      <c r="X479" s="849"/>
      <c r="Y479" s="850"/>
      <c r="Z479" s="543" t="str">
        <f>IFERROR(VLOOKUP(X479, 【参考】数式用!$A$2:$B$46, 2, FALSE), "")</f>
        <v/>
      </c>
      <c r="AA479" s="568"/>
      <c r="AB479" s="569"/>
      <c r="AC479" s="570">
        <f t="shared" si="18"/>
        <v>0</v>
      </c>
      <c r="AD479" s="652" t="str">
        <f>IF(B479="", "", IF(COUNTIF(X479,"*独自*"),"数式を削除して手入力",IFERROR(INDEX(【参考】数式用!$O$3:'【参考】数式用'!$Q$452,MATCH(Q479&amp;V479,【参考】数式用!$N$3:'【参考】数式用'!$N$452,0),MATCH(VLOOKUP(X479,【参考】数式用!$R$2:$S$46,2,FALSE),【参考】数式用!$O$2:$Q$2,0)),10)))</f>
        <v/>
      </c>
      <c r="AE479" s="564"/>
    </row>
    <row r="480" spans="1:31" ht="50" customHeight="1">
      <c r="A480" s="234">
        <f t="shared" si="17"/>
        <v>441</v>
      </c>
      <c r="B480" s="843"/>
      <c r="C480" s="844"/>
      <c r="D480" s="844"/>
      <c r="E480" s="844"/>
      <c r="F480" s="844"/>
      <c r="G480" s="844"/>
      <c r="H480" s="844"/>
      <c r="I480" s="844"/>
      <c r="J480" s="844"/>
      <c r="K480" s="844"/>
      <c r="L480" s="845"/>
      <c r="M480" s="846"/>
      <c r="N480" s="846"/>
      <c r="O480" s="846"/>
      <c r="P480" s="847"/>
      <c r="Q480" s="848"/>
      <c r="R480" s="848"/>
      <c r="S480" s="848"/>
      <c r="T480" s="848"/>
      <c r="U480" s="848"/>
      <c r="V480" s="127"/>
      <c r="W480" s="127"/>
      <c r="X480" s="849"/>
      <c r="Y480" s="850"/>
      <c r="Z480" s="543" t="str">
        <f>IFERROR(VLOOKUP(X480, 【参考】数式用!$A$2:$B$46, 2, FALSE), "")</f>
        <v/>
      </c>
      <c r="AA480" s="568"/>
      <c r="AB480" s="569"/>
      <c r="AC480" s="570">
        <f t="shared" si="18"/>
        <v>0</v>
      </c>
      <c r="AD480" s="652" t="str">
        <f>IF(B480="", "", IF(COUNTIF(X480,"*独自*"),"数式を削除して手入力",IFERROR(INDEX(【参考】数式用!$O$3:'【参考】数式用'!$Q$452,MATCH(Q480&amp;V480,【参考】数式用!$N$3:'【参考】数式用'!$N$452,0),MATCH(VLOOKUP(X480,【参考】数式用!$R$2:$S$46,2,FALSE),【参考】数式用!$O$2:$Q$2,0)),10)))</f>
        <v/>
      </c>
      <c r="AE480" s="564"/>
    </row>
    <row r="481" spans="1:31" ht="50" customHeight="1">
      <c r="A481" s="234">
        <f t="shared" si="17"/>
        <v>442</v>
      </c>
      <c r="B481" s="843"/>
      <c r="C481" s="844"/>
      <c r="D481" s="844"/>
      <c r="E481" s="844"/>
      <c r="F481" s="844"/>
      <c r="G481" s="844"/>
      <c r="H481" s="844"/>
      <c r="I481" s="844"/>
      <c r="J481" s="844"/>
      <c r="K481" s="844"/>
      <c r="L481" s="845"/>
      <c r="M481" s="846"/>
      <c r="N481" s="846"/>
      <c r="O481" s="846"/>
      <c r="P481" s="847"/>
      <c r="Q481" s="848"/>
      <c r="R481" s="848"/>
      <c r="S481" s="848"/>
      <c r="T481" s="848"/>
      <c r="U481" s="848"/>
      <c r="V481" s="127"/>
      <c r="W481" s="127"/>
      <c r="X481" s="849"/>
      <c r="Y481" s="850"/>
      <c r="Z481" s="543" t="str">
        <f>IFERROR(VLOOKUP(X481, 【参考】数式用!$A$2:$B$46, 2, FALSE), "")</f>
        <v/>
      </c>
      <c r="AA481" s="568"/>
      <c r="AB481" s="569"/>
      <c r="AC481" s="570">
        <f t="shared" si="18"/>
        <v>0</v>
      </c>
      <c r="AD481" s="652" t="str">
        <f>IF(B481="", "", IF(COUNTIF(X481,"*独自*"),"数式を削除して手入力",IFERROR(INDEX(【参考】数式用!$O$3:'【参考】数式用'!$Q$452,MATCH(Q481&amp;V481,【参考】数式用!$N$3:'【参考】数式用'!$N$452,0),MATCH(VLOOKUP(X481,【参考】数式用!$R$2:$S$46,2,FALSE),【参考】数式用!$O$2:$Q$2,0)),10)))</f>
        <v/>
      </c>
      <c r="AE481" s="564"/>
    </row>
    <row r="482" spans="1:31" ht="50" customHeight="1">
      <c r="A482" s="234">
        <f t="shared" si="17"/>
        <v>443</v>
      </c>
      <c r="B482" s="843"/>
      <c r="C482" s="844"/>
      <c r="D482" s="844"/>
      <c r="E482" s="844"/>
      <c r="F482" s="844"/>
      <c r="G482" s="844"/>
      <c r="H482" s="844"/>
      <c r="I482" s="844"/>
      <c r="J482" s="844"/>
      <c r="K482" s="844"/>
      <c r="L482" s="845"/>
      <c r="M482" s="846"/>
      <c r="N482" s="846"/>
      <c r="O482" s="846"/>
      <c r="P482" s="847"/>
      <c r="Q482" s="848"/>
      <c r="R482" s="848"/>
      <c r="S482" s="848"/>
      <c r="T482" s="848"/>
      <c r="U482" s="848"/>
      <c r="V482" s="127"/>
      <c r="W482" s="127"/>
      <c r="X482" s="849"/>
      <c r="Y482" s="850"/>
      <c r="Z482" s="543" t="str">
        <f>IFERROR(VLOOKUP(X482, 【参考】数式用!$A$2:$B$46, 2, FALSE), "")</f>
        <v/>
      </c>
      <c r="AA482" s="568"/>
      <c r="AB482" s="569"/>
      <c r="AC482" s="570">
        <f t="shared" si="18"/>
        <v>0</v>
      </c>
      <c r="AD482" s="652" t="str">
        <f>IF(B482="", "", IF(COUNTIF(X482,"*独自*"),"数式を削除して手入力",IFERROR(INDEX(【参考】数式用!$O$3:'【参考】数式用'!$Q$452,MATCH(Q482&amp;V482,【参考】数式用!$N$3:'【参考】数式用'!$N$452,0),MATCH(VLOOKUP(X482,【参考】数式用!$R$2:$S$46,2,FALSE),【参考】数式用!$O$2:$Q$2,0)),10)))</f>
        <v/>
      </c>
      <c r="AE482" s="564"/>
    </row>
    <row r="483" spans="1:31" ht="50" customHeight="1">
      <c r="A483" s="234">
        <f t="shared" si="17"/>
        <v>444</v>
      </c>
      <c r="B483" s="843"/>
      <c r="C483" s="844"/>
      <c r="D483" s="844"/>
      <c r="E483" s="844"/>
      <c r="F483" s="844"/>
      <c r="G483" s="844"/>
      <c r="H483" s="844"/>
      <c r="I483" s="844"/>
      <c r="J483" s="844"/>
      <c r="K483" s="844"/>
      <c r="L483" s="845"/>
      <c r="M483" s="846"/>
      <c r="N483" s="846"/>
      <c r="O483" s="846"/>
      <c r="P483" s="847"/>
      <c r="Q483" s="848"/>
      <c r="R483" s="848"/>
      <c r="S483" s="848"/>
      <c r="T483" s="848"/>
      <c r="U483" s="848"/>
      <c r="V483" s="127"/>
      <c r="W483" s="127"/>
      <c r="X483" s="849"/>
      <c r="Y483" s="850"/>
      <c r="Z483" s="543" t="str">
        <f>IFERROR(VLOOKUP(X483, 【参考】数式用!$A$2:$B$46, 2, FALSE), "")</f>
        <v/>
      </c>
      <c r="AA483" s="568"/>
      <c r="AB483" s="569"/>
      <c r="AC483" s="570">
        <f t="shared" si="18"/>
        <v>0</v>
      </c>
      <c r="AD483" s="652" t="str">
        <f>IF(B483="", "", IF(COUNTIF(X483,"*独自*"),"数式を削除して手入力",IFERROR(INDEX(【参考】数式用!$O$3:'【参考】数式用'!$Q$452,MATCH(Q483&amp;V483,【参考】数式用!$N$3:'【参考】数式用'!$N$452,0),MATCH(VLOOKUP(X483,【参考】数式用!$R$2:$S$46,2,FALSE),【参考】数式用!$O$2:$Q$2,0)),10)))</f>
        <v/>
      </c>
      <c r="AE483" s="564"/>
    </row>
    <row r="484" spans="1:31" ht="50" customHeight="1">
      <c r="A484" s="234">
        <f t="shared" si="17"/>
        <v>445</v>
      </c>
      <c r="B484" s="843"/>
      <c r="C484" s="844"/>
      <c r="D484" s="844"/>
      <c r="E484" s="844"/>
      <c r="F484" s="844"/>
      <c r="G484" s="844"/>
      <c r="H484" s="844"/>
      <c r="I484" s="844"/>
      <c r="J484" s="844"/>
      <c r="K484" s="844"/>
      <c r="L484" s="845"/>
      <c r="M484" s="846"/>
      <c r="N484" s="846"/>
      <c r="O484" s="846"/>
      <c r="P484" s="847"/>
      <c r="Q484" s="848"/>
      <c r="R484" s="848"/>
      <c r="S484" s="848"/>
      <c r="T484" s="848"/>
      <c r="U484" s="848"/>
      <c r="V484" s="127"/>
      <c r="W484" s="127"/>
      <c r="X484" s="849"/>
      <c r="Y484" s="850"/>
      <c r="Z484" s="543" t="str">
        <f>IFERROR(VLOOKUP(X484, 【参考】数式用!$A$2:$B$46, 2, FALSE), "")</f>
        <v/>
      </c>
      <c r="AA484" s="568"/>
      <c r="AB484" s="569"/>
      <c r="AC484" s="570">
        <f t="shared" si="18"/>
        <v>0</v>
      </c>
      <c r="AD484" s="652" t="str">
        <f>IF(B484="", "", IF(COUNTIF(X484,"*独自*"),"数式を削除して手入力",IFERROR(INDEX(【参考】数式用!$O$3:'【参考】数式用'!$Q$452,MATCH(Q484&amp;V484,【参考】数式用!$N$3:'【参考】数式用'!$N$452,0),MATCH(VLOOKUP(X484,【参考】数式用!$R$2:$S$46,2,FALSE),【参考】数式用!$O$2:$Q$2,0)),10)))</f>
        <v/>
      </c>
      <c r="AE484" s="564"/>
    </row>
    <row r="485" spans="1:31" ht="50" customHeight="1">
      <c r="A485" s="234">
        <f t="shared" si="17"/>
        <v>446</v>
      </c>
      <c r="B485" s="843"/>
      <c r="C485" s="844"/>
      <c r="D485" s="844"/>
      <c r="E485" s="844"/>
      <c r="F485" s="844"/>
      <c r="G485" s="844"/>
      <c r="H485" s="844"/>
      <c r="I485" s="844"/>
      <c r="J485" s="844"/>
      <c r="K485" s="844"/>
      <c r="L485" s="845"/>
      <c r="M485" s="846"/>
      <c r="N485" s="846"/>
      <c r="O485" s="846"/>
      <c r="P485" s="847"/>
      <c r="Q485" s="848"/>
      <c r="R485" s="848"/>
      <c r="S485" s="848"/>
      <c r="T485" s="848"/>
      <c r="U485" s="848"/>
      <c r="V485" s="127"/>
      <c r="W485" s="127"/>
      <c r="X485" s="849"/>
      <c r="Y485" s="850"/>
      <c r="Z485" s="543" t="str">
        <f>IFERROR(VLOOKUP(X485, 【参考】数式用!$A$2:$B$46, 2, FALSE), "")</f>
        <v/>
      </c>
      <c r="AA485" s="568"/>
      <c r="AB485" s="569"/>
      <c r="AC485" s="570">
        <f t="shared" si="18"/>
        <v>0</v>
      </c>
      <c r="AD485" s="652" t="str">
        <f>IF(B485="", "", IF(COUNTIF(X485,"*独自*"),"数式を削除して手入力",IFERROR(INDEX(【参考】数式用!$O$3:'【参考】数式用'!$Q$452,MATCH(Q485&amp;V485,【参考】数式用!$N$3:'【参考】数式用'!$N$452,0),MATCH(VLOOKUP(X485,【参考】数式用!$R$2:$S$46,2,FALSE),【参考】数式用!$O$2:$Q$2,0)),10)))</f>
        <v/>
      </c>
      <c r="AE485" s="564"/>
    </row>
    <row r="486" spans="1:31" ht="50" customHeight="1">
      <c r="A486" s="234">
        <f t="shared" si="17"/>
        <v>447</v>
      </c>
      <c r="B486" s="843"/>
      <c r="C486" s="844"/>
      <c r="D486" s="844"/>
      <c r="E486" s="844"/>
      <c r="F486" s="844"/>
      <c r="G486" s="844"/>
      <c r="H486" s="844"/>
      <c r="I486" s="844"/>
      <c r="J486" s="844"/>
      <c r="K486" s="844"/>
      <c r="L486" s="845"/>
      <c r="M486" s="846"/>
      <c r="N486" s="846"/>
      <c r="O486" s="846"/>
      <c r="P486" s="847"/>
      <c r="Q486" s="848"/>
      <c r="R486" s="848"/>
      <c r="S486" s="848"/>
      <c r="T486" s="848"/>
      <c r="U486" s="848"/>
      <c r="V486" s="127"/>
      <c r="W486" s="127"/>
      <c r="X486" s="849"/>
      <c r="Y486" s="850"/>
      <c r="Z486" s="543" t="str">
        <f>IFERROR(VLOOKUP(X486, 【参考】数式用!$A$2:$B$46, 2, FALSE), "")</f>
        <v/>
      </c>
      <c r="AA486" s="568"/>
      <c r="AB486" s="569"/>
      <c r="AC486" s="570">
        <f t="shared" si="18"/>
        <v>0</v>
      </c>
      <c r="AD486" s="652" t="str">
        <f>IF(B486="", "", IF(COUNTIF(X486,"*独自*"),"数式を削除して手入力",IFERROR(INDEX(【参考】数式用!$O$3:'【参考】数式用'!$Q$452,MATCH(Q486&amp;V486,【参考】数式用!$N$3:'【参考】数式用'!$N$452,0),MATCH(VLOOKUP(X486,【参考】数式用!$R$2:$S$46,2,FALSE),【参考】数式用!$O$2:$Q$2,0)),10)))</f>
        <v/>
      </c>
      <c r="AE486" s="564"/>
    </row>
    <row r="487" spans="1:31" ht="50" customHeight="1">
      <c r="A487" s="234">
        <f t="shared" si="17"/>
        <v>448</v>
      </c>
      <c r="B487" s="843"/>
      <c r="C487" s="844"/>
      <c r="D487" s="844"/>
      <c r="E487" s="844"/>
      <c r="F487" s="844"/>
      <c r="G487" s="844"/>
      <c r="H487" s="844"/>
      <c r="I487" s="844"/>
      <c r="J487" s="844"/>
      <c r="K487" s="844"/>
      <c r="L487" s="845"/>
      <c r="M487" s="846"/>
      <c r="N487" s="846"/>
      <c r="O487" s="846"/>
      <c r="P487" s="847"/>
      <c r="Q487" s="848"/>
      <c r="R487" s="848"/>
      <c r="S487" s="848"/>
      <c r="T487" s="848"/>
      <c r="U487" s="848"/>
      <c r="V487" s="127"/>
      <c r="W487" s="127"/>
      <c r="X487" s="849"/>
      <c r="Y487" s="850"/>
      <c r="Z487" s="543" t="str">
        <f>IFERROR(VLOOKUP(X487, 【参考】数式用!$A$2:$B$46, 2, FALSE), "")</f>
        <v/>
      </c>
      <c r="AA487" s="568"/>
      <c r="AB487" s="569"/>
      <c r="AC487" s="570">
        <f t="shared" si="18"/>
        <v>0</v>
      </c>
      <c r="AD487" s="652" t="str">
        <f>IF(B487="", "", IF(COUNTIF(X487,"*独自*"),"数式を削除して手入力",IFERROR(INDEX(【参考】数式用!$O$3:'【参考】数式用'!$Q$452,MATCH(Q487&amp;V487,【参考】数式用!$N$3:'【参考】数式用'!$N$452,0),MATCH(VLOOKUP(X487,【参考】数式用!$R$2:$S$46,2,FALSE),【参考】数式用!$O$2:$Q$2,0)),10)))</f>
        <v/>
      </c>
      <c r="AE487" s="564"/>
    </row>
    <row r="488" spans="1:31" ht="50" customHeight="1">
      <c r="A488" s="234">
        <f t="shared" si="17"/>
        <v>449</v>
      </c>
      <c r="B488" s="843"/>
      <c r="C488" s="844"/>
      <c r="D488" s="844"/>
      <c r="E488" s="844"/>
      <c r="F488" s="844"/>
      <c r="G488" s="844"/>
      <c r="H488" s="844"/>
      <c r="I488" s="844"/>
      <c r="J488" s="844"/>
      <c r="K488" s="844"/>
      <c r="L488" s="845"/>
      <c r="M488" s="846"/>
      <c r="N488" s="846"/>
      <c r="O488" s="846"/>
      <c r="P488" s="847"/>
      <c r="Q488" s="848"/>
      <c r="R488" s="848"/>
      <c r="S488" s="848"/>
      <c r="T488" s="848"/>
      <c r="U488" s="848"/>
      <c r="V488" s="127"/>
      <c r="W488" s="127"/>
      <c r="X488" s="849"/>
      <c r="Y488" s="850"/>
      <c r="Z488" s="543" t="str">
        <f>IFERROR(VLOOKUP(X488, 【参考】数式用!$A$2:$B$46, 2, FALSE), "")</f>
        <v/>
      </c>
      <c r="AA488" s="568"/>
      <c r="AB488" s="569"/>
      <c r="AC488" s="570">
        <f t="shared" si="18"/>
        <v>0</v>
      </c>
      <c r="AD488" s="652" t="str">
        <f>IF(B488="", "", IF(COUNTIF(X488,"*独自*"),"数式を削除して手入力",IFERROR(INDEX(【参考】数式用!$O$3:'【参考】数式用'!$Q$452,MATCH(Q488&amp;V488,【参考】数式用!$N$3:'【参考】数式用'!$N$452,0),MATCH(VLOOKUP(X488,【参考】数式用!$R$2:$S$46,2,FALSE),【参考】数式用!$O$2:$Q$2,0)),10)))</f>
        <v/>
      </c>
      <c r="AE488" s="564"/>
    </row>
    <row r="489" spans="1:31" ht="50" customHeight="1">
      <c r="A489" s="234">
        <f t="shared" si="17"/>
        <v>450</v>
      </c>
      <c r="B489" s="843"/>
      <c r="C489" s="844"/>
      <c r="D489" s="844"/>
      <c r="E489" s="844"/>
      <c r="F489" s="844"/>
      <c r="G489" s="844"/>
      <c r="H489" s="844"/>
      <c r="I489" s="844"/>
      <c r="J489" s="844"/>
      <c r="K489" s="844"/>
      <c r="L489" s="845"/>
      <c r="M489" s="846"/>
      <c r="N489" s="846"/>
      <c r="O489" s="846"/>
      <c r="P489" s="847"/>
      <c r="Q489" s="848"/>
      <c r="R489" s="848"/>
      <c r="S489" s="848"/>
      <c r="T489" s="848"/>
      <c r="U489" s="848"/>
      <c r="V489" s="127"/>
      <c r="W489" s="127"/>
      <c r="X489" s="849"/>
      <c r="Y489" s="850"/>
      <c r="Z489" s="543" t="str">
        <f>IFERROR(VLOOKUP(X489, 【参考】数式用!$A$2:$B$46, 2, FALSE), "")</f>
        <v/>
      </c>
      <c r="AA489" s="568"/>
      <c r="AB489" s="569"/>
      <c r="AC489" s="570">
        <f t="shared" si="18"/>
        <v>0</v>
      </c>
      <c r="AD489" s="652" t="str">
        <f>IF(B489="", "", IF(COUNTIF(X489,"*独自*"),"数式を削除して手入力",IFERROR(INDEX(【参考】数式用!$O$3:'【参考】数式用'!$Q$452,MATCH(Q489&amp;V489,【参考】数式用!$N$3:'【参考】数式用'!$N$452,0),MATCH(VLOOKUP(X489,【参考】数式用!$R$2:$S$46,2,FALSE),【参考】数式用!$O$2:$Q$2,0)),10)))</f>
        <v/>
      </c>
      <c r="AE489" s="564"/>
    </row>
    <row r="490" spans="1:31" ht="50" customHeight="1">
      <c r="A490" s="234">
        <f t="shared" si="17"/>
        <v>451</v>
      </c>
      <c r="B490" s="843"/>
      <c r="C490" s="844"/>
      <c r="D490" s="844"/>
      <c r="E490" s="844"/>
      <c r="F490" s="844"/>
      <c r="G490" s="844"/>
      <c r="H490" s="844"/>
      <c r="I490" s="844"/>
      <c r="J490" s="844"/>
      <c r="K490" s="844"/>
      <c r="L490" s="845"/>
      <c r="M490" s="846"/>
      <c r="N490" s="846"/>
      <c r="O490" s="846"/>
      <c r="P490" s="847"/>
      <c r="Q490" s="848"/>
      <c r="R490" s="848"/>
      <c r="S490" s="848"/>
      <c r="T490" s="848"/>
      <c r="U490" s="848"/>
      <c r="V490" s="127"/>
      <c r="W490" s="127"/>
      <c r="X490" s="849"/>
      <c r="Y490" s="850"/>
      <c r="Z490" s="543" t="str">
        <f>IFERROR(VLOOKUP(X490, 【参考】数式用!$A$2:$B$46, 2, FALSE), "")</f>
        <v/>
      </c>
      <c r="AA490" s="568"/>
      <c r="AB490" s="569"/>
      <c r="AC490" s="570">
        <f t="shared" si="18"/>
        <v>0</v>
      </c>
      <c r="AD490" s="652" t="str">
        <f>IF(B490="", "", IF(COUNTIF(X490,"*独自*"),"数式を削除して手入力",IFERROR(INDEX(【参考】数式用!$O$3:'【参考】数式用'!$Q$452,MATCH(Q490&amp;V490,【参考】数式用!$N$3:'【参考】数式用'!$N$452,0),MATCH(VLOOKUP(X490,【参考】数式用!$R$2:$S$46,2,FALSE),【参考】数式用!$O$2:$Q$2,0)),10)))</f>
        <v/>
      </c>
      <c r="AE490" s="564"/>
    </row>
    <row r="491" spans="1:31" ht="50" customHeight="1">
      <c r="A491" s="234">
        <f t="shared" si="17"/>
        <v>452</v>
      </c>
      <c r="B491" s="843"/>
      <c r="C491" s="844"/>
      <c r="D491" s="844"/>
      <c r="E491" s="844"/>
      <c r="F491" s="844"/>
      <c r="G491" s="844"/>
      <c r="H491" s="844"/>
      <c r="I491" s="844"/>
      <c r="J491" s="844"/>
      <c r="K491" s="844"/>
      <c r="L491" s="845"/>
      <c r="M491" s="846"/>
      <c r="N491" s="846"/>
      <c r="O491" s="846"/>
      <c r="P491" s="847"/>
      <c r="Q491" s="848"/>
      <c r="R491" s="848"/>
      <c r="S491" s="848"/>
      <c r="T491" s="848"/>
      <c r="U491" s="848"/>
      <c r="V491" s="127"/>
      <c r="W491" s="127"/>
      <c r="X491" s="849"/>
      <c r="Y491" s="850"/>
      <c r="Z491" s="543" t="str">
        <f>IFERROR(VLOOKUP(X491, 【参考】数式用!$A$2:$B$46, 2, FALSE), "")</f>
        <v/>
      </c>
      <c r="AA491" s="568"/>
      <c r="AB491" s="569"/>
      <c r="AC491" s="570">
        <f t="shared" si="18"/>
        <v>0</v>
      </c>
      <c r="AD491" s="652" t="str">
        <f>IF(B491="", "", IF(COUNTIF(X491,"*独自*"),"数式を削除して手入力",IFERROR(INDEX(【参考】数式用!$O$3:'【参考】数式用'!$Q$452,MATCH(Q491&amp;V491,【参考】数式用!$N$3:'【参考】数式用'!$N$452,0),MATCH(VLOOKUP(X491,【参考】数式用!$R$2:$S$46,2,FALSE),【参考】数式用!$O$2:$Q$2,0)),10)))</f>
        <v/>
      </c>
      <c r="AE491" s="564"/>
    </row>
    <row r="492" spans="1:31" ht="50" customHeight="1">
      <c r="A492" s="234">
        <f t="shared" si="17"/>
        <v>453</v>
      </c>
      <c r="B492" s="843"/>
      <c r="C492" s="844"/>
      <c r="D492" s="844"/>
      <c r="E492" s="844"/>
      <c r="F492" s="844"/>
      <c r="G492" s="844"/>
      <c r="H492" s="844"/>
      <c r="I492" s="844"/>
      <c r="J492" s="844"/>
      <c r="K492" s="844"/>
      <c r="L492" s="845"/>
      <c r="M492" s="846"/>
      <c r="N492" s="846"/>
      <c r="O492" s="846"/>
      <c r="P492" s="847"/>
      <c r="Q492" s="848"/>
      <c r="R492" s="848"/>
      <c r="S492" s="848"/>
      <c r="T492" s="848"/>
      <c r="U492" s="848"/>
      <c r="V492" s="127"/>
      <c r="W492" s="127"/>
      <c r="X492" s="849"/>
      <c r="Y492" s="850"/>
      <c r="Z492" s="543" t="str">
        <f>IFERROR(VLOOKUP(X492, 【参考】数式用!$A$2:$B$46, 2, FALSE), "")</f>
        <v/>
      </c>
      <c r="AA492" s="568"/>
      <c r="AB492" s="569"/>
      <c r="AC492" s="570">
        <f t="shared" si="18"/>
        <v>0</v>
      </c>
      <c r="AD492" s="652" t="str">
        <f>IF(B492="", "", IF(COUNTIF(X492,"*独自*"),"数式を削除して手入力",IFERROR(INDEX(【参考】数式用!$O$3:'【参考】数式用'!$Q$452,MATCH(Q492&amp;V492,【参考】数式用!$N$3:'【参考】数式用'!$N$452,0),MATCH(VLOOKUP(X492,【参考】数式用!$R$2:$S$46,2,FALSE),【参考】数式用!$O$2:$Q$2,0)),10)))</f>
        <v/>
      </c>
      <c r="AE492" s="564"/>
    </row>
    <row r="493" spans="1:31" ht="50" customHeight="1">
      <c r="A493" s="234">
        <f t="shared" si="17"/>
        <v>454</v>
      </c>
      <c r="B493" s="843"/>
      <c r="C493" s="844"/>
      <c r="D493" s="844"/>
      <c r="E493" s="844"/>
      <c r="F493" s="844"/>
      <c r="G493" s="844"/>
      <c r="H493" s="844"/>
      <c r="I493" s="844"/>
      <c r="J493" s="844"/>
      <c r="K493" s="844"/>
      <c r="L493" s="845"/>
      <c r="M493" s="846"/>
      <c r="N493" s="846"/>
      <c r="O493" s="846"/>
      <c r="P493" s="847"/>
      <c r="Q493" s="848"/>
      <c r="R493" s="848"/>
      <c r="S493" s="848"/>
      <c r="T493" s="848"/>
      <c r="U493" s="848"/>
      <c r="V493" s="127"/>
      <c r="W493" s="127"/>
      <c r="X493" s="849"/>
      <c r="Y493" s="850"/>
      <c r="Z493" s="543" t="str">
        <f>IFERROR(VLOOKUP(X493, 【参考】数式用!$A$2:$B$46, 2, FALSE), "")</f>
        <v/>
      </c>
      <c r="AA493" s="568"/>
      <c r="AB493" s="569"/>
      <c r="AC493" s="570">
        <f t="shared" si="18"/>
        <v>0</v>
      </c>
      <c r="AD493" s="652" t="str">
        <f>IF(B493="", "", IF(COUNTIF(X493,"*独自*"),"数式を削除して手入力",IFERROR(INDEX(【参考】数式用!$O$3:'【参考】数式用'!$Q$452,MATCH(Q493&amp;V493,【参考】数式用!$N$3:'【参考】数式用'!$N$452,0),MATCH(VLOOKUP(X493,【参考】数式用!$R$2:$S$46,2,FALSE),【参考】数式用!$O$2:$Q$2,0)),10)))</f>
        <v/>
      </c>
      <c r="AE493" s="564"/>
    </row>
    <row r="494" spans="1:31" ht="50" customHeight="1">
      <c r="A494" s="234">
        <f t="shared" si="17"/>
        <v>455</v>
      </c>
      <c r="B494" s="843"/>
      <c r="C494" s="844"/>
      <c r="D494" s="844"/>
      <c r="E494" s="844"/>
      <c r="F494" s="844"/>
      <c r="G494" s="844"/>
      <c r="H494" s="844"/>
      <c r="I494" s="844"/>
      <c r="J494" s="844"/>
      <c r="K494" s="844"/>
      <c r="L494" s="845"/>
      <c r="M494" s="846"/>
      <c r="N494" s="846"/>
      <c r="O494" s="846"/>
      <c r="P494" s="847"/>
      <c r="Q494" s="848"/>
      <c r="R494" s="848"/>
      <c r="S494" s="848"/>
      <c r="T494" s="848"/>
      <c r="U494" s="848"/>
      <c r="V494" s="127"/>
      <c r="W494" s="127"/>
      <c r="X494" s="849"/>
      <c r="Y494" s="850"/>
      <c r="Z494" s="543" t="str">
        <f>IFERROR(VLOOKUP(X494, 【参考】数式用!$A$2:$B$46, 2, FALSE), "")</f>
        <v/>
      </c>
      <c r="AA494" s="568"/>
      <c r="AB494" s="569"/>
      <c r="AC494" s="570">
        <f t="shared" si="18"/>
        <v>0</v>
      </c>
      <c r="AD494" s="652" t="str">
        <f>IF(B494="", "", IF(COUNTIF(X494,"*独自*"),"数式を削除して手入力",IFERROR(INDEX(【参考】数式用!$O$3:'【参考】数式用'!$Q$452,MATCH(Q494&amp;V494,【参考】数式用!$N$3:'【参考】数式用'!$N$452,0),MATCH(VLOOKUP(X494,【参考】数式用!$R$2:$S$46,2,FALSE),【参考】数式用!$O$2:$Q$2,0)),10)))</f>
        <v/>
      </c>
      <c r="AE494" s="564"/>
    </row>
    <row r="495" spans="1:31" ht="50" customHeight="1">
      <c r="A495" s="234">
        <f t="shared" si="17"/>
        <v>456</v>
      </c>
      <c r="B495" s="843"/>
      <c r="C495" s="844"/>
      <c r="D495" s="844"/>
      <c r="E495" s="844"/>
      <c r="F495" s="844"/>
      <c r="G495" s="844"/>
      <c r="H495" s="844"/>
      <c r="I495" s="844"/>
      <c r="J495" s="844"/>
      <c r="K495" s="844"/>
      <c r="L495" s="845"/>
      <c r="M495" s="846"/>
      <c r="N495" s="846"/>
      <c r="O495" s="846"/>
      <c r="P495" s="847"/>
      <c r="Q495" s="848"/>
      <c r="R495" s="848"/>
      <c r="S495" s="848"/>
      <c r="T495" s="848"/>
      <c r="U495" s="848"/>
      <c r="V495" s="127"/>
      <c r="W495" s="127"/>
      <c r="X495" s="849"/>
      <c r="Y495" s="850"/>
      <c r="Z495" s="543" t="str">
        <f>IFERROR(VLOOKUP(X495, 【参考】数式用!$A$2:$B$46, 2, FALSE), "")</f>
        <v/>
      </c>
      <c r="AA495" s="568"/>
      <c r="AB495" s="569"/>
      <c r="AC495" s="570">
        <f t="shared" si="18"/>
        <v>0</v>
      </c>
      <c r="AD495" s="652" t="str">
        <f>IF(B495="", "", IF(COUNTIF(X495,"*独自*"),"数式を削除して手入力",IFERROR(INDEX(【参考】数式用!$O$3:'【参考】数式用'!$Q$452,MATCH(Q495&amp;V495,【参考】数式用!$N$3:'【参考】数式用'!$N$452,0),MATCH(VLOOKUP(X495,【参考】数式用!$R$2:$S$46,2,FALSE),【参考】数式用!$O$2:$Q$2,0)),10)))</f>
        <v/>
      </c>
      <c r="AE495" s="564"/>
    </row>
    <row r="496" spans="1:31" ht="50" customHeight="1">
      <c r="A496" s="234">
        <f t="shared" si="17"/>
        <v>457</v>
      </c>
      <c r="B496" s="843"/>
      <c r="C496" s="844"/>
      <c r="D496" s="844"/>
      <c r="E496" s="844"/>
      <c r="F496" s="844"/>
      <c r="G496" s="844"/>
      <c r="H496" s="844"/>
      <c r="I496" s="844"/>
      <c r="J496" s="844"/>
      <c r="K496" s="844"/>
      <c r="L496" s="845"/>
      <c r="M496" s="846"/>
      <c r="N496" s="846"/>
      <c r="O496" s="846"/>
      <c r="P496" s="847"/>
      <c r="Q496" s="848"/>
      <c r="R496" s="848"/>
      <c r="S496" s="848"/>
      <c r="T496" s="848"/>
      <c r="U496" s="848"/>
      <c r="V496" s="127"/>
      <c r="W496" s="127"/>
      <c r="X496" s="849"/>
      <c r="Y496" s="850"/>
      <c r="Z496" s="543" t="str">
        <f>IFERROR(VLOOKUP(X496, 【参考】数式用!$A$2:$B$46, 2, FALSE), "")</f>
        <v/>
      </c>
      <c r="AA496" s="568"/>
      <c r="AB496" s="569"/>
      <c r="AC496" s="570">
        <f t="shared" si="18"/>
        <v>0</v>
      </c>
      <c r="AD496" s="652" t="str">
        <f>IF(B496="", "", IF(COUNTIF(X496,"*独自*"),"数式を削除して手入力",IFERROR(INDEX(【参考】数式用!$O$3:'【参考】数式用'!$Q$452,MATCH(Q496&amp;V496,【参考】数式用!$N$3:'【参考】数式用'!$N$452,0),MATCH(VLOOKUP(X496,【参考】数式用!$R$2:$S$46,2,FALSE),【参考】数式用!$O$2:$Q$2,0)),10)))</f>
        <v/>
      </c>
      <c r="AE496" s="564"/>
    </row>
    <row r="497" spans="1:31" ht="50" customHeight="1">
      <c r="A497" s="234">
        <f t="shared" si="17"/>
        <v>458</v>
      </c>
      <c r="B497" s="843"/>
      <c r="C497" s="844"/>
      <c r="D497" s="844"/>
      <c r="E497" s="844"/>
      <c r="F497" s="844"/>
      <c r="G497" s="844"/>
      <c r="H497" s="844"/>
      <c r="I497" s="844"/>
      <c r="J497" s="844"/>
      <c r="K497" s="844"/>
      <c r="L497" s="845"/>
      <c r="M497" s="846"/>
      <c r="N497" s="846"/>
      <c r="O497" s="846"/>
      <c r="P497" s="847"/>
      <c r="Q497" s="848"/>
      <c r="R497" s="848"/>
      <c r="S497" s="848"/>
      <c r="T497" s="848"/>
      <c r="U497" s="848"/>
      <c r="V497" s="127"/>
      <c r="W497" s="127"/>
      <c r="X497" s="849"/>
      <c r="Y497" s="850"/>
      <c r="Z497" s="543" t="str">
        <f>IFERROR(VLOOKUP(X497, 【参考】数式用!$A$2:$B$46, 2, FALSE), "")</f>
        <v/>
      </c>
      <c r="AA497" s="568"/>
      <c r="AB497" s="569"/>
      <c r="AC497" s="570">
        <f t="shared" si="18"/>
        <v>0</v>
      </c>
      <c r="AD497" s="652" t="str">
        <f>IF(B497="", "", IF(COUNTIF(X497,"*独自*"),"数式を削除して手入力",IFERROR(INDEX(【参考】数式用!$O$3:'【参考】数式用'!$Q$452,MATCH(Q497&amp;V497,【参考】数式用!$N$3:'【参考】数式用'!$N$452,0),MATCH(VLOOKUP(X497,【参考】数式用!$R$2:$S$46,2,FALSE),【参考】数式用!$O$2:$Q$2,0)),10)))</f>
        <v/>
      </c>
      <c r="AE497" s="564"/>
    </row>
    <row r="498" spans="1:31" ht="50" customHeight="1">
      <c r="A498" s="234">
        <f t="shared" si="17"/>
        <v>459</v>
      </c>
      <c r="B498" s="843"/>
      <c r="C498" s="844"/>
      <c r="D498" s="844"/>
      <c r="E498" s="844"/>
      <c r="F498" s="844"/>
      <c r="G498" s="844"/>
      <c r="H498" s="844"/>
      <c r="I498" s="844"/>
      <c r="J498" s="844"/>
      <c r="K498" s="844"/>
      <c r="L498" s="845"/>
      <c r="M498" s="846"/>
      <c r="N498" s="846"/>
      <c r="O498" s="846"/>
      <c r="P498" s="847"/>
      <c r="Q498" s="848"/>
      <c r="R498" s="848"/>
      <c r="S498" s="848"/>
      <c r="T498" s="848"/>
      <c r="U498" s="848"/>
      <c r="V498" s="127"/>
      <c r="W498" s="127"/>
      <c r="X498" s="849"/>
      <c r="Y498" s="850"/>
      <c r="Z498" s="543" t="str">
        <f>IFERROR(VLOOKUP(X498, 【参考】数式用!$A$2:$B$46, 2, FALSE), "")</f>
        <v/>
      </c>
      <c r="AA498" s="568"/>
      <c r="AB498" s="569"/>
      <c r="AC498" s="570">
        <f t="shared" si="18"/>
        <v>0</v>
      </c>
      <c r="AD498" s="652" t="str">
        <f>IF(B498="", "", IF(COUNTIF(X498,"*独自*"),"数式を削除して手入力",IFERROR(INDEX(【参考】数式用!$O$3:'【参考】数式用'!$Q$452,MATCH(Q498&amp;V498,【参考】数式用!$N$3:'【参考】数式用'!$N$452,0),MATCH(VLOOKUP(X498,【参考】数式用!$R$2:$S$46,2,FALSE),【参考】数式用!$O$2:$Q$2,0)),10)))</f>
        <v/>
      </c>
      <c r="AE498" s="564"/>
    </row>
    <row r="499" spans="1:31" ht="50" customHeight="1">
      <c r="A499" s="234">
        <f t="shared" si="17"/>
        <v>460</v>
      </c>
      <c r="B499" s="843"/>
      <c r="C499" s="844"/>
      <c r="D499" s="844"/>
      <c r="E499" s="844"/>
      <c r="F499" s="844"/>
      <c r="G499" s="844"/>
      <c r="H499" s="844"/>
      <c r="I499" s="844"/>
      <c r="J499" s="844"/>
      <c r="K499" s="844"/>
      <c r="L499" s="845"/>
      <c r="M499" s="846"/>
      <c r="N499" s="846"/>
      <c r="O499" s="846"/>
      <c r="P499" s="847"/>
      <c r="Q499" s="848"/>
      <c r="R499" s="848"/>
      <c r="S499" s="848"/>
      <c r="T499" s="848"/>
      <c r="U499" s="848"/>
      <c r="V499" s="127"/>
      <c r="W499" s="127"/>
      <c r="X499" s="849"/>
      <c r="Y499" s="850"/>
      <c r="Z499" s="543" t="str">
        <f>IFERROR(VLOOKUP(X499, 【参考】数式用!$A$2:$B$46, 2, FALSE), "")</f>
        <v/>
      </c>
      <c r="AA499" s="568"/>
      <c r="AB499" s="569"/>
      <c r="AC499" s="570">
        <f t="shared" si="18"/>
        <v>0</v>
      </c>
      <c r="AD499" s="652" t="str">
        <f>IF(B499="", "", IF(COUNTIF(X499,"*独自*"),"数式を削除して手入力",IFERROR(INDEX(【参考】数式用!$O$3:'【参考】数式用'!$Q$452,MATCH(Q499&amp;V499,【参考】数式用!$N$3:'【参考】数式用'!$N$452,0),MATCH(VLOOKUP(X499,【参考】数式用!$R$2:$S$46,2,FALSE),【参考】数式用!$O$2:$Q$2,0)),10)))</f>
        <v/>
      </c>
      <c r="AE499" s="564"/>
    </row>
    <row r="500" spans="1:31" ht="50" customHeight="1">
      <c r="A500" s="234">
        <f t="shared" si="17"/>
        <v>461</v>
      </c>
      <c r="B500" s="843"/>
      <c r="C500" s="844"/>
      <c r="D500" s="844"/>
      <c r="E500" s="844"/>
      <c r="F500" s="844"/>
      <c r="G500" s="844"/>
      <c r="H500" s="844"/>
      <c r="I500" s="844"/>
      <c r="J500" s="844"/>
      <c r="K500" s="844"/>
      <c r="L500" s="845"/>
      <c r="M500" s="846"/>
      <c r="N500" s="846"/>
      <c r="O500" s="846"/>
      <c r="P500" s="847"/>
      <c r="Q500" s="848"/>
      <c r="R500" s="848"/>
      <c r="S500" s="848"/>
      <c r="T500" s="848"/>
      <c r="U500" s="848"/>
      <c r="V500" s="127"/>
      <c r="W500" s="127"/>
      <c r="X500" s="849"/>
      <c r="Y500" s="850"/>
      <c r="Z500" s="543" t="str">
        <f>IFERROR(VLOOKUP(X500, 【参考】数式用!$A$2:$B$46, 2, FALSE), "")</f>
        <v/>
      </c>
      <c r="AA500" s="568"/>
      <c r="AB500" s="569"/>
      <c r="AC500" s="570">
        <f t="shared" si="18"/>
        <v>0</v>
      </c>
      <c r="AD500" s="652" t="str">
        <f>IF(B500="", "", IF(COUNTIF(X500,"*独自*"),"数式を削除して手入力",IFERROR(INDEX(【参考】数式用!$O$3:'【参考】数式用'!$Q$452,MATCH(Q500&amp;V500,【参考】数式用!$N$3:'【参考】数式用'!$N$452,0),MATCH(VLOOKUP(X500,【参考】数式用!$R$2:$S$46,2,FALSE),【参考】数式用!$O$2:$Q$2,0)),10)))</f>
        <v/>
      </c>
      <c r="AE500" s="564"/>
    </row>
    <row r="501" spans="1:31" ht="50" customHeight="1">
      <c r="A501" s="234">
        <f t="shared" si="17"/>
        <v>462</v>
      </c>
      <c r="B501" s="843"/>
      <c r="C501" s="844"/>
      <c r="D501" s="844"/>
      <c r="E501" s="844"/>
      <c r="F501" s="844"/>
      <c r="G501" s="844"/>
      <c r="H501" s="844"/>
      <c r="I501" s="844"/>
      <c r="J501" s="844"/>
      <c r="K501" s="844"/>
      <c r="L501" s="845"/>
      <c r="M501" s="846"/>
      <c r="N501" s="846"/>
      <c r="O501" s="846"/>
      <c r="P501" s="847"/>
      <c r="Q501" s="848"/>
      <c r="R501" s="848"/>
      <c r="S501" s="848"/>
      <c r="T501" s="848"/>
      <c r="U501" s="848"/>
      <c r="V501" s="127"/>
      <c r="W501" s="127"/>
      <c r="X501" s="849"/>
      <c r="Y501" s="850"/>
      <c r="Z501" s="543" t="str">
        <f>IFERROR(VLOOKUP(X501, 【参考】数式用!$A$2:$B$46, 2, FALSE), "")</f>
        <v/>
      </c>
      <c r="AA501" s="568"/>
      <c r="AB501" s="569"/>
      <c r="AC501" s="570">
        <f t="shared" si="18"/>
        <v>0</v>
      </c>
      <c r="AD501" s="652" t="str">
        <f>IF(B501="", "", IF(COUNTIF(X501,"*独自*"),"数式を削除して手入力",IFERROR(INDEX(【参考】数式用!$O$3:'【参考】数式用'!$Q$452,MATCH(Q501&amp;V501,【参考】数式用!$N$3:'【参考】数式用'!$N$452,0),MATCH(VLOOKUP(X501,【参考】数式用!$R$2:$S$46,2,FALSE),【参考】数式用!$O$2:$Q$2,0)),10)))</f>
        <v/>
      </c>
      <c r="AE501" s="564"/>
    </row>
    <row r="502" spans="1:31" ht="50" customHeight="1">
      <c r="A502" s="234">
        <f t="shared" si="17"/>
        <v>463</v>
      </c>
      <c r="B502" s="843"/>
      <c r="C502" s="844"/>
      <c r="D502" s="844"/>
      <c r="E502" s="844"/>
      <c r="F502" s="844"/>
      <c r="G502" s="844"/>
      <c r="H502" s="844"/>
      <c r="I502" s="844"/>
      <c r="J502" s="844"/>
      <c r="K502" s="844"/>
      <c r="L502" s="845"/>
      <c r="M502" s="846"/>
      <c r="N502" s="846"/>
      <c r="O502" s="846"/>
      <c r="P502" s="847"/>
      <c r="Q502" s="848"/>
      <c r="R502" s="848"/>
      <c r="S502" s="848"/>
      <c r="T502" s="848"/>
      <c r="U502" s="848"/>
      <c r="V502" s="127"/>
      <c r="W502" s="127"/>
      <c r="X502" s="849"/>
      <c r="Y502" s="850"/>
      <c r="Z502" s="543" t="str">
        <f>IFERROR(VLOOKUP(X502, 【参考】数式用!$A$2:$B$46, 2, FALSE), "")</f>
        <v/>
      </c>
      <c r="AA502" s="568"/>
      <c r="AB502" s="569"/>
      <c r="AC502" s="570">
        <f t="shared" si="18"/>
        <v>0</v>
      </c>
      <c r="AD502" s="652" t="str">
        <f>IF(B502="", "", IF(COUNTIF(X502,"*独自*"),"数式を削除して手入力",IFERROR(INDEX(【参考】数式用!$O$3:'【参考】数式用'!$Q$452,MATCH(Q502&amp;V502,【参考】数式用!$N$3:'【参考】数式用'!$N$452,0),MATCH(VLOOKUP(X502,【参考】数式用!$R$2:$S$46,2,FALSE),【参考】数式用!$O$2:$Q$2,0)),10)))</f>
        <v/>
      </c>
      <c r="AE502" s="564"/>
    </row>
    <row r="503" spans="1:31" ht="50" customHeight="1">
      <c r="A503" s="234">
        <f t="shared" si="17"/>
        <v>464</v>
      </c>
      <c r="B503" s="843"/>
      <c r="C503" s="844"/>
      <c r="D503" s="844"/>
      <c r="E503" s="844"/>
      <c r="F503" s="844"/>
      <c r="G503" s="844"/>
      <c r="H503" s="844"/>
      <c r="I503" s="844"/>
      <c r="J503" s="844"/>
      <c r="K503" s="844"/>
      <c r="L503" s="845"/>
      <c r="M503" s="846"/>
      <c r="N503" s="846"/>
      <c r="O503" s="846"/>
      <c r="P503" s="847"/>
      <c r="Q503" s="848"/>
      <c r="R503" s="848"/>
      <c r="S503" s="848"/>
      <c r="T503" s="848"/>
      <c r="U503" s="848"/>
      <c r="V503" s="127"/>
      <c r="W503" s="127"/>
      <c r="X503" s="849"/>
      <c r="Y503" s="850"/>
      <c r="Z503" s="543" t="str">
        <f>IFERROR(VLOOKUP(X503, 【参考】数式用!$A$2:$B$46, 2, FALSE), "")</f>
        <v/>
      </c>
      <c r="AA503" s="568"/>
      <c r="AB503" s="569"/>
      <c r="AC503" s="570">
        <f t="shared" si="18"/>
        <v>0</v>
      </c>
      <c r="AD503" s="652" t="str">
        <f>IF(B503="", "", IF(COUNTIF(X503,"*独自*"),"数式を削除して手入力",IFERROR(INDEX(【参考】数式用!$O$3:'【参考】数式用'!$Q$452,MATCH(Q503&amp;V503,【参考】数式用!$N$3:'【参考】数式用'!$N$452,0),MATCH(VLOOKUP(X503,【参考】数式用!$R$2:$S$46,2,FALSE),【参考】数式用!$O$2:$Q$2,0)),10)))</f>
        <v/>
      </c>
      <c r="AE503" s="564"/>
    </row>
    <row r="504" spans="1:31" ht="50" customHeight="1">
      <c r="A504" s="234">
        <f t="shared" si="17"/>
        <v>465</v>
      </c>
      <c r="B504" s="843"/>
      <c r="C504" s="844"/>
      <c r="D504" s="844"/>
      <c r="E504" s="844"/>
      <c r="F504" s="844"/>
      <c r="G504" s="844"/>
      <c r="H504" s="844"/>
      <c r="I504" s="844"/>
      <c r="J504" s="844"/>
      <c r="K504" s="844"/>
      <c r="L504" s="845"/>
      <c r="M504" s="846"/>
      <c r="N504" s="846"/>
      <c r="O504" s="846"/>
      <c r="P504" s="847"/>
      <c r="Q504" s="848"/>
      <c r="R504" s="848"/>
      <c r="S504" s="848"/>
      <c r="T504" s="848"/>
      <c r="U504" s="848"/>
      <c r="V504" s="127"/>
      <c r="W504" s="127"/>
      <c r="X504" s="849"/>
      <c r="Y504" s="850"/>
      <c r="Z504" s="543" t="str">
        <f>IFERROR(VLOOKUP(X504, 【参考】数式用!$A$2:$B$46, 2, FALSE), "")</f>
        <v/>
      </c>
      <c r="AA504" s="568"/>
      <c r="AB504" s="569"/>
      <c r="AC504" s="570">
        <f t="shared" si="18"/>
        <v>0</v>
      </c>
      <c r="AD504" s="652" t="str">
        <f>IF(B504="", "", IF(COUNTIF(X504,"*独自*"),"数式を削除して手入力",IFERROR(INDEX(【参考】数式用!$O$3:'【参考】数式用'!$Q$452,MATCH(Q504&amp;V504,【参考】数式用!$N$3:'【参考】数式用'!$N$452,0),MATCH(VLOOKUP(X504,【参考】数式用!$R$2:$S$46,2,FALSE),【参考】数式用!$O$2:$Q$2,0)),10)))</f>
        <v/>
      </c>
      <c r="AE504" s="564"/>
    </row>
    <row r="505" spans="1:31" ht="50" customHeight="1">
      <c r="A505" s="234">
        <f t="shared" si="17"/>
        <v>466</v>
      </c>
      <c r="B505" s="843"/>
      <c r="C505" s="844"/>
      <c r="D505" s="844"/>
      <c r="E505" s="844"/>
      <c r="F505" s="844"/>
      <c r="G505" s="844"/>
      <c r="H505" s="844"/>
      <c r="I505" s="844"/>
      <c r="J505" s="844"/>
      <c r="K505" s="844"/>
      <c r="L505" s="845"/>
      <c r="M505" s="846"/>
      <c r="N505" s="846"/>
      <c r="O505" s="846"/>
      <c r="P505" s="847"/>
      <c r="Q505" s="848"/>
      <c r="R505" s="848"/>
      <c r="S505" s="848"/>
      <c r="T505" s="848"/>
      <c r="U505" s="848"/>
      <c r="V505" s="127"/>
      <c r="W505" s="127"/>
      <c r="X505" s="849"/>
      <c r="Y505" s="850"/>
      <c r="Z505" s="543" t="str">
        <f>IFERROR(VLOOKUP(X505, 【参考】数式用!$A$2:$B$46, 2, FALSE), "")</f>
        <v/>
      </c>
      <c r="AA505" s="568"/>
      <c r="AB505" s="569"/>
      <c r="AC505" s="570">
        <f t="shared" si="18"/>
        <v>0</v>
      </c>
      <c r="AD505" s="652" t="str">
        <f>IF(B505="", "", IF(COUNTIF(X505,"*独自*"),"数式を削除して手入力",IFERROR(INDEX(【参考】数式用!$O$3:'【参考】数式用'!$Q$452,MATCH(Q505&amp;V505,【参考】数式用!$N$3:'【参考】数式用'!$N$452,0),MATCH(VLOOKUP(X505,【参考】数式用!$R$2:$S$46,2,FALSE),【参考】数式用!$O$2:$Q$2,0)),10)))</f>
        <v/>
      </c>
      <c r="AE505" s="564"/>
    </row>
    <row r="506" spans="1:31" ht="50" customHeight="1">
      <c r="A506" s="234">
        <f t="shared" si="17"/>
        <v>467</v>
      </c>
      <c r="B506" s="843"/>
      <c r="C506" s="844"/>
      <c r="D506" s="844"/>
      <c r="E506" s="844"/>
      <c r="F506" s="844"/>
      <c r="G506" s="844"/>
      <c r="H506" s="844"/>
      <c r="I506" s="844"/>
      <c r="J506" s="844"/>
      <c r="K506" s="844"/>
      <c r="L506" s="845"/>
      <c r="M506" s="846"/>
      <c r="N506" s="846"/>
      <c r="O506" s="846"/>
      <c r="P506" s="847"/>
      <c r="Q506" s="848"/>
      <c r="R506" s="848"/>
      <c r="S506" s="848"/>
      <c r="T506" s="848"/>
      <c r="U506" s="848"/>
      <c r="V506" s="127"/>
      <c r="W506" s="127"/>
      <c r="X506" s="849"/>
      <c r="Y506" s="850"/>
      <c r="Z506" s="543" t="str">
        <f>IFERROR(VLOOKUP(X506, 【参考】数式用!$A$2:$B$46, 2, FALSE), "")</f>
        <v/>
      </c>
      <c r="AA506" s="568"/>
      <c r="AB506" s="569"/>
      <c r="AC506" s="570">
        <f t="shared" si="18"/>
        <v>0</v>
      </c>
      <c r="AD506" s="652" t="str">
        <f>IF(B506="", "", IF(COUNTIF(X506,"*独自*"),"数式を削除して手入力",IFERROR(INDEX(【参考】数式用!$O$3:'【参考】数式用'!$Q$452,MATCH(Q506&amp;V506,【参考】数式用!$N$3:'【参考】数式用'!$N$452,0),MATCH(VLOOKUP(X506,【参考】数式用!$R$2:$S$46,2,FALSE),【参考】数式用!$O$2:$Q$2,0)),10)))</f>
        <v/>
      </c>
      <c r="AE506" s="564"/>
    </row>
    <row r="507" spans="1:31" ht="50" customHeight="1">
      <c r="A507" s="234">
        <f t="shared" si="17"/>
        <v>468</v>
      </c>
      <c r="B507" s="843"/>
      <c r="C507" s="844"/>
      <c r="D507" s="844"/>
      <c r="E507" s="844"/>
      <c r="F507" s="844"/>
      <c r="G507" s="844"/>
      <c r="H507" s="844"/>
      <c r="I507" s="844"/>
      <c r="J507" s="844"/>
      <c r="K507" s="844"/>
      <c r="L507" s="845"/>
      <c r="M507" s="846"/>
      <c r="N507" s="846"/>
      <c r="O507" s="846"/>
      <c r="P507" s="847"/>
      <c r="Q507" s="848"/>
      <c r="R507" s="848"/>
      <c r="S507" s="848"/>
      <c r="T507" s="848"/>
      <c r="U507" s="848"/>
      <c r="V507" s="127"/>
      <c r="W507" s="127"/>
      <c r="X507" s="849"/>
      <c r="Y507" s="850"/>
      <c r="Z507" s="543" t="str">
        <f>IFERROR(VLOOKUP(X507, 【参考】数式用!$A$2:$B$46, 2, FALSE), "")</f>
        <v/>
      </c>
      <c r="AA507" s="568"/>
      <c r="AB507" s="569"/>
      <c r="AC507" s="570">
        <f t="shared" si="18"/>
        <v>0</v>
      </c>
      <c r="AD507" s="652" t="str">
        <f>IF(B507="", "", IF(COUNTIF(X507,"*独自*"),"数式を削除して手入力",IFERROR(INDEX(【参考】数式用!$O$3:'【参考】数式用'!$Q$452,MATCH(Q507&amp;V507,【参考】数式用!$N$3:'【参考】数式用'!$N$452,0),MATCH(VLOOKUP(X507,【参考】数式用!$R$2:$S$46,2,FALSE),【参考】数式用!$O$2:$Q$2,0)),10)))</f>
        <v/>
      </c>
      <c r="AE507" s="564"/>
    </row>
    <row r="508" spans="1:31" ht="50" customHeight="1">
      <c r="A508" s="234">
        <f t="shared" si="17"/>
        <v>469</v>
      </c>
      <c r="B508" s="843"/>
      <c r="C508" s="844"/>
      <c r="D508" s="844"/>
      <c r="E508" s="844"/>
      <c r="F508" s="844"/>
      <c r="G508" s="844"/>
      <c r="H508" s="844"/>
      <c r="I508" s="844"/>
      <c r="J508" s="844"/>
      <c r="K508" s="844"/>
      <c r="L508" s="845"/>
      <c r="M508" s="846"/>
      <c r="N508" s="846"/>
      <c r="O508" s="846"/>
      <c r="P508" s="847"/>
      <c r="Q508" s="848"/>
      <c r="R508" s="848"/>
      <c r="S508" s="848"/>
      <c r="T508" s="848"/>
      <c r="U508" s="848"/>
      <c r="V508" s="127"/>
      <c r="W508" s="127"/>
      <c r="X508" s="849"/>
      <c r="Y508" s="850"/>
      <c r="Z508" s="543" t="str">
        <f>IFERROR(VLOOKUP(X508, 【参考】数式用!$A$2:$B$46, 2, FALSE), "")</f>
        <v/>
      </c>
      <c r="AA508" s="568"/>
      <c r="AB508" s="569"/>
      <c r="AC508" s="570">
        <f t="shared" si="18"/>
        <v>0</v>
      </c>
      <c r="AD508" s="652" t="str">
        <f>IF(B508="", "", IF(COUNTIF(X508,"*独自*"),"数式を削除して手入力",IFERROR(INDEX(【参考】数式用!$O$3:'【参考】数式用'!$Q$452,MATCH(Q508&amp;V508,【参考】数式用!$N$3:'【参考】数式用'!$N$452,0),MATCH(VLOOKUP(X508,【参考】数式用!$R$2:$S$46,2,FALSE),【参考】数式用!$O$2:$Q$2,0)),10)))</f>
        <v/>
      </c>
      <c r="AE508" s="564"/>
    </row>
    <row r="509" spans="1:31" ht="50" customHeight="1">
      <c r="A509" s="234">
        <f t="shared" si="17"/>
        <v>470</v>
      </c>
      <c r="B509" s="843"/>
      <c r="C509" s="844"/>
      <c r="D509" s="844"/>
      <c r="E509" s="844"/>
      <c r="F509" s="844"/>
      <c r="G509" s="844"/>
      <c r="H509" s="844"/>
      <c r="I509" s="844"/>
      <c r="J509" s="844"/>
      <c r="K509" s="844"/>
      <c r="L509" s="845"/>
      <c r="M509" s="846"/>
      <c r="N509" s="846"/>
      <c r="O509" s="846"/>
      <c r="P509" s="847"/>
      <c r="Q509" s="848"/>
      <c r="R509" s="848"/>
      <c r="S509" s="848"/>
      <c r="T509" s="848"/>
      <c r="U509" s="848"/>
      <c r="V509" s="127"/>
      <c r="W509" s="127"/>
      <c r="X509" s="849"/>
      <c r="Y509" s="850"/>
      <c r="Z509" s="543" t="str">
        <f>IFERROR(VLOOKUP(X509, 【参考】数式用!$A$2:$B$46, 2, FALSE), "")</f>
        <v/>
      </c>
      <c r="AA509" s="568"/>
      <c r="AB509" s="569"/>
      <c r="AC509" s="570">
        <f t="shared" si="18"/>
        <v>0</v>
      </c>
      <c r="AD509" s="652" t="str">
        <f>IF(B509="", "", IF(COUNTIF(X509,"*独自*"),"数式を削除して手入力",IFERROR(INDEX(【参考】数式用!$O$3:'【参考】数式用'!$Q$452,MATCH(Q509&amp;V509,【参考】数式用!$N$3:'【参考】数式用'!$N$452,0),MATCH(VLOOKUP(X509,【参考】数式用!$R$2:$S$46,2,FALSE),【参考】数式用!$O$2:$Q$2,0)),10)))</f>
        <v/>
      </c>
      <c r="AE509" s="564"/>
    </row>
    <row r="510" spans="1:31" ht="50" customHeight="1">
      <c r="A510" s="234">
        <f t="shared" si="17"/>
        <v>471</v>
      </c>
      <c r="B510" s="843"/>
      <c r="C510" s="844"/>
      <c r="D510" s="844"/>
      <c r="E510" s="844"/>
      <c r="F510" s="844"/>
      <c r="G510" s="844"/>
      <c r="H510" s="844"/>
      <c r="I510" s="844"/>
      <c r="J510" s="844"/>
      <c r="K510" s="844"/>
      <c r="L510" s="845"/>
      <c r="M510" s="846"/>
      <c r="N510" s="846"/>
      <c r="O510" s="846"/>
      <c r="P510" s="847"/>
      <c r="Q510" s="848"/>
      <c r="R510" s="848"/>
      <c r="S510" s="848"/>
      <c r="T510" s="848"/>
      <c r="U510" s="848"/>
      <c r="V510" s="127"/>
      <c r="W510" s="127"/>
      <c r="X510" s="849"/>
      <c r="Y510" s="850"/>
      <c r="Z510" s="543" t="str">
        <f>IFERROR(VLOOKUP(X510, 【参考】数式用!$A$2:$B$46, 2, FALSE), "")</f>
        <v/>
      </c>
      <c r="AA510" s="568"/>
      <c r="AB510" s="569"/>
      <c r="AC510" s="570">
        <f t="shared" si="18"/>
        <v>0</v>
      </c>
      <c r="AD510" s="652" t="str">
        <f>IF(B510="", "", IF(COUNTIF(X510,"*独自*"),"数式を削除して手入力",IFERROR(INDEX(【参考】数式用!$O$3:'【参考】数式用'!$Q$452,MATCH(Q510&amp;V510,【参考】数式用!$N$3:'【参考】数式用'!$N$452,0),MATCH(VLOOKUP(X510,【参考】数式用!$R$2:$S$46,2,FALSE),【参考】数式用!$O$2:$Q$2,0)),10)))</f>
        <v/>
      </c>
      <c r="AE510" s="564"/>
    </row>
    <row r="511" spans="1:31" ht="50" customHeight="1">
      <c r="A511" s="234">
        <f t="shared" si="17"/>
        <v>472</v>
      </c>
      <c r="B511" s="843"/>
      <c r="C511" s="844"/>
      <c r="D511" s="844"/>
      <c r="E511" s="844"/>
      <c r="F511" s="844"/>
      <c r="G511" s="844"/>
      <c r="H511" s="844"/>
      <c r="I511" s="844"/>
      <c r="J511" s="844"/>
      <c r="K511" s="844"/>
      <c r="L511" s="845"/>
      <c r="M511" s="846"/>
      <c r="N511" s="846"/>
      <c r="O511" s="846"/>
      <c r="P511" s="847"/>
      <c r="Q511" s="848"/>
      <c r="R511" s="848"/>
      <c r="S511" s="848"/>
      <c r="T511" s="848"/>
      <c r="U511" s="848"/>
      <c r="V511" s="127"/>
      <c r="W511" s="127"/>
      <c r="X511" s="849"/>
      <c r="Y511" s="850"/>
      <c r="Z511" s="543" t="str">
        <f>IFERROR(VLOOKUP(X511, 【参考】数式用!$A$2:$B$46, 2, FALSE), "")</f>
        <v/>
      </c>
      <c r="AA511" s="568"/>
      <c r="AB511" s="569"/>
      <c r="AC511" s="570">
        <f t="shared" si="18"/>
        <v>0</v>
      </c>
      <c r="AD511" s="652" t="str">
        <f>IF(B511="", "", IF(COUNTIF(X511,"*独自*"),"数式を削除して手入力",IFERROR(INDEX(【参考】数式用!$O$3:'【参考】数式用'!$Q$452,MATCH(Q511&amp;V511,【参考】数式用!$N$3:'【参考】数式用'!$N$452,0),MATCH(VLOOKUP(X511,【参考】数式用!$R$2:$S$46,2,FALSE),【参考】数式用!$O$2:$Q$2,0)),10)))</f>
        <v/>
      </c>
      <c r="AE511" s="564"/>
    </row>
    <row r="512" spans="1:31" ht="50" customHeight="1">
      <c r="A512" s="234">
        <f t="shared" si="17"/>
        <v>473</v>
      </c>
      <c r="B512" s="843"/>
      <c r="C512" s="844"/>
      <c r="D512" s="844"/>
      <c r="E512" s="844"/>
      <c r="F512" s="844"/>
      <c r="G512" s="844"/>
      <c r="H512" s="844"/>
      <c r="I512" s="844"/>
      <c r="J512" s="844"/>
      <c r="K512" s="844"/>
      <c r="L512" s="845"/>
      <c r="M512" s="846"/>
      <c r="N512" s="846"/>
      <c r="O512" s="846"/>
      <c r="P512" s="847"/>
      <c r="Q512" s="848"/>
      <c r="R512" s="848"/>
      <c r="S512" s="848"/>
      <c r="T512" s="848"/>
      <c r="U512" s="848"/>
      <c r="V512" s="127"/>
      <c r="W512" s="127"/>
      <c r="X512" s="849"/>
      <c r="Y512" s="850"/>
      <c r="Z512" s="543" t="str">
        <f>IFERROR(VLOOKUP(X512, 【参考】数式用!$A$2:$B$46, 2, FALSE), "")</f>
        <v/>
      </c>
      <c r="AA512" s="568"/>
      <c r="AB512" s="569"/>
      <c r="AC512" s="570">
        <f t="shared" si="18"/>
        <v>0</v>
      </c>
      <c r="AD512" s="652" t="str">
        <f>IF(B512="", "", IF(COUNTIF(X512,"*独自*"),"数式を削除して手入力",IFERROR(INDEX(【参考】数式用!$O$3:'【参考】数式用'!$Q$452,MATCH(Q512&amp;V512,【参考】数式用!$N$3:'【参考】数式用'!$N$452,0),MATCH(VLOOKUP(X512,【参考】数式用!$R$2:$S$46,2,FALSE),【参考】数式用!$O$2:$Q$2,0)),10)))</f>
        <v/>
      </c>
      <c r="AE512" s="564"/>
    </row>
    <row r="513" spans="1:31" ht="50" customHeight="1">
      <c r="A513" s="234">
        <f t="shared" si="17"/>
        <v>474</v>
      </c>
      <c r="B513" s="843"/>
      <c r="C513" s="844"/>
      <c r="D513" s="844"/>
      <c r="E513" s="844"/>
      <c r="F513" s="844"/>
      <c r="G513" s="844"/>
      <c r="H513" s="844"/>
      <c r="I513" s="844"/>
      <c r="J513" s="844"/>
      <c r="K513" s="844"/>
      <c r="L513" s="845"/>
      <c r="M513" s="846"/>
      <c r="N513" s="846"/>
      <c r="O513" s="846"/>
      <c r="P513" s="847"/>
      <c r="Q513" s="848"/>
      <c r="R513" s="848"/>
      <c r="S513" s="848"/>
      <c r="T513" s="848"/>
      <c r="U513" s="848"/>
      <c r="V513" s="127"/>
      <c r="W513" s="127"/>
      <c r="X513" s="849"/>
      <c r="Y513" s="850"/>
      <c r="Z513" s="543" t="str">
        <f>IFERROR(VLOOKUP(X513, 【参考】数式用!$A$2:$B$46, 2, FALSE), "")</f>
        <v/>
      </c>
      <c r="AA513" s="568"/>
      <c r="AB513" s="569"/>
      <c r="AC513" s="570">
        <f t="shared" si="18"/>
        <v>0</v>
      </c>
      <c r="AD513" s="652" t="str">
        <f>IF(B513="", "", IF(COUNTIF(X513,"*独自*"),"数式を削除して手入力",IFERROR(INDEX(【参考】数式用!$O$3:'【参考】数式用'!$Q$452,MATCH(Q513&amp;V513,【参考】数式用!$N$3:'【参考】数式用'!$N$452,0),MATCH(VLOOKUP(X513,【参考】数式用!$R$2:$S$46,2,FALSE),【参考】数式用!$O$2:$Q$2,0)),10)))</f>
        <v/>
      </c>
      <c r="AE513" s="564"/>
    </row>
    <row r="514" spans="1:31" ht="50" customHeight="1">
      <c r="A514" s="234">
        <f t="shared" si="17"/>
        <v>475</v>
      </c>
      <c r="B514" s="843"/>
      <c r="C514" s="844"/>
      <c r="D514" s="844"/>
      <c r="E514" s="844"/>
      <c r="F514" s="844"/>
      <c r="G514" s="844"/>
      <c r="H514" s="844"/>
      <c r="I514" s="844"/>
      <c r="J514" s="844"/>
      <c r="K514" s="844"/>
      <c r="L514" s="845"/>
      <c r="M514" s="846"/>
      <c r="N514" s="846"/>
      <c r="O514" s="846"/>
      <c r="P514" s="847"/>
      <c r="Q514" s="848"/>
      <c r="R514" s="848"/>
      <c r="S514" s="848"/>
      <c r="T514" s="848"/>
      <c r="U514" s="848"/>
      <c r="V514" s="127"/>
      <c r="W514" s="127"/>
      <c r="X514" s="849"/>
      <c r="Y514" s="850"/>
      <c r="Z514" s="543" t="str">
        <f>IFERROR(VLOOKUP(X514, 【参考】数式用!$A$2:$B$46, 2, FALSE), "")</f>
        <v/>
      </c>
      <c r="AA514" s="568"/>
      <c r="AB514" s="569"/>
      <c r="AC514" s="570">
        <f t="shared" si="18"/>
        <v>0</v>
      </c>
      <c r="AD514" s="652" t="str">
        <f>IF(B514="", "", IF(COUNTIF(X514,"*独自*"),"数式を削除して手入力",IFERROR(INDEX(【参考】数式用!$O$3:'【参考】数式用'!$Q$452,MATCH(Q514&amp;V514,【参考】数式用!$N$3:'【参考】数式用'!$N$452,0),MATCH(VLOOKUP(X514,【参考】数式用!$R$2:$S$46,2,FALSE),【参考】数式用!$O$2:$Q$2,0)),10)))</f>
        <v/>
      </c>
      <c r="AE514" s="564"/>
    </row>
    <row r="515" spans="1:31" ht="50" customHeight="1">
      <c r="A515" s="234">
        <f t="shared" si="17"/>
        <v>476</v>
      </c>
      <c r="B515" s="843"/>
      <c r="C515" s="844"/>
      <c r="D515" s="844"/>
      <c r="E515" s="844"/>
      <c r="F515" s="844"/>
      <c r="G515" s="844"/>
      <c r="H515" s="844"/>
      <c r="I515" s="844"/>
      <c r="J515" s="844"/>
      <c r="K515" s="844"/>
      <c r="L515" s="845"/>
      <c r="M515" s="846"/>
      <c r="N515" s="846"/>
      <c r="O515" s="846"/>
      <c r="P515" s="847"/>
      <c r="Q515" s="848"/>
      <c r="R515" s="848"/>
      <c r="S515" s="848"/>
      <c r="T515" s="848"/>
      <c r="U515" s="848"/>
      <c r="V515" s="127"/>
      <c r="W515" s="127"/>
      <c r="X515" s="849"/>
      <c r="Y515" s="850"/>
      <c r="Z515" s="543" t="str">
        <f>IFERROR(VLOOKUP(X515, 【参考】数式用!$A$2:$B$46, 2, FALSE), "")</f>
        <v/>
      </c>
      <c r="AA515" s="568"/>
      <c r="AB515" s="569"/>
      <c r="AC515" s="570">
        <f t="shared" si="18"/>
        <v>0</v>
      </c>
      <c r="AD515" s="652" t="str">
        <f>IF(B515="", "", IF(COUNTIF(X515,"*独自*"),"数式を削除して手入力",IFERROR(INDEX(【参考】数式用!$O$3:'【参考】数式用'!$Q$452,MATCH(Q515&amp;V515,【参考】数式用!$N$3:'【参考】数式用'!$N$452,0),MATCH(VLOOKUP(X515,【参考】数式用!$R$2:$S$46,2,FALSE),【参考】数式用!$O$2:$Q$2,0)),10)))</f>
        <v/>
      </c>
      <c r="AE515" s="564"/>
    </row>
    <row r="516" spans="1:31" ht="50" customHeight="1">
      <c r="A516" s="234">
        <f t="shared" si="17"/>
        <v>477</v>
      </c>
      <c r="B516" s="843"/>
      <c r="C516" s="844"/>
      <c r="D516" s="844"/>
      <c r="E516" s="844"/>
      <c r="F516" s="844"/>
      <c r="G516" s="844"/>
      <c r="H516" s="844"/>
      <c r="I516" s="844"/>
      <c r="J516" s="844"/>
      <c r="K516" s="844"/>
      <c r="L516" s="845"/>
      <c r="M516" s="846"/>
      <c r="N516" s="846"/>
      <c r="O516" s="846"/>
      <c r="P516" s="847"/>
      <c r="Q516" s="848"/>
      <c r="R516" s="848"/>
      <c r="S516" s="848"/>
      <c r="T516" s="848"/>
      <c r="U516" s="848"/>
      <c r="V516" s="127"/>
      <c r="W516" s="127"/>
      <c r="X516" s="849"/>
      <c r="Y516" s="850"/>
      <c r="Z516" s="543" t="str">
        <f>IFERROR(VLOOKUP(X516, 【参考】数式用!$A$2:$B$46, 2, FALSE), "")</f>
        <v/>
      </c>
      <c r="AA516" s="568"/>
      <c r="AB516" s="569"/>
      <c r="AC516" s="570">
        <f t="shared" si="18"/>
        <v>0</v>
      </c>
      <c r="AD516" s="652" t="str">
        <f>IF(B516="", "", IF(COUNTIF(X516,"*独自*"),"数式を削除して手入力",IFERROR(INDEX(【参考】数式用!$O$3:'【参考】数式用'!$Q$452,MATCH(Q516&amp;V516,【参考】数式用!$N$3:'【参考】数式用'!$N$452,0),MATCH(VLOOKUP(X516,【参考】数式用!$R$2:$S$46,2,FALSE),【参考】数式用!$O$2:$Q$2,0)),10)))</f>
        <v/>
      </c>
      <c r="AE516" s="564"/>
    </row>
    <row r="517" spans="1:31" ht="50" customHeight="1">
      <c r="A517" s="234">
        <f t="shared" si="17"/>
        <v>478</v>
      </c>
      <c r="B517" s="843"/>
      <c r="C517" s="844"/>
      <c r="D517" s="844"/>
      <c r="E517" s="844"/>
      <c r="F517" s="844"/>
      <c r="G517" s="844"/>
      <c r="H517" s="844"/>
      <c r="I517" s="844"/>
      <c r="J517" s="844"/>
      <c r="K517" s="844"/>
      <c r="L517" s="845"/>
      <c r="M517" s="846"/>
      <c r="N517" s="846"/>
      <c r="O517" s="846"/>
      <c r="P517" s="847"/>
      <c r="Q517" s="848"/>
      <c r="R517" s="848"/>
      <c r="S517" s="848"/>
      <c r="T517" s="848"/>
      <c r="U517" s="848"/>
      <c r="V517" s="127"/>
      <c r="W517" s="127"/>
      <c r="X517" s="849"/>
      <c r="Y517" s="850"/>
      <c r="Z517" s="543" t="str">
        <f>IFERROR(VLOOKUP(X517, 【参考】数式用!$A$2:$B$46, 2, FALSE), "")</f>
        <v/>
      </c>
      <c r="AA517" s="568"/>
      <c r="AB517" s="569"/>
      <c r="AC517" s="570">
        <f t="shared" si="18"/>
        <v>0</v>
      </c>
      <c r="AD517" s="652" t="str">
        <f>IF(B517="", "", IF(COUNTIF(X517,"*独自*"),"数式を削除して手入力",IFERROR(INDEX(【参考】数式用!$O$3:'【参考】数式用'!$Q$452,MATCH(Q517&amp;V517,【参考】数式用!$N$3:'【参考】数式用'!$N$452,0),MATCH(VLOOKUP(X517,【参考】数式用!$R$2:$S$46,2,FALSE),【参考】数式用!$O$2:$Q$2,0)),10)))</f>
        <v/>
      </c>
      <c r="AE517" s="564"/>
    </row>
    <row r="518" spans="1:31" ht="50" customHeight="1">
      <c r="A518" s="234">
        <f t="shared" si="17"/>
        <v>479</v>
      </c>
      <c r="B518" s="843"/>
      <c r="C518" s="844"/>
      <c r="D518" s="844"/>
      <c r="E518" s="844"/>
      <c r="F518" s="844"/>
      <c r="G518" s="844"/>
      <c r="H518" s="844"/>
      <c r="I518" s="844"/>
      <c r="J518" s="844"/>
      <c r="K518" s="844"/>
      <c r="L518" s="845"/>
      <c r="M518" s="846"/>
      <c r="N518" s="846"/>
      <c r="O518" s="846"/>
      <c r="P518" s="847"/>
      <c r="Q518" s="848"/>
      <c r="R518" s="848"/>
      <c r="S518" s="848"/>
      <c r="T518" s="848"/>
      <c r="U518" s="848"/>
      <c r="V518" s="127"/>
      <c r="W518" s="127"/>
      <c r="X518" s="849"/>
      <c r="Y518" s="850"/>
      <c r="Z518" s="543" t="str">
        <f>IFERROR(VLOOKUP(X518, 【参考】数式用!$A$2:$B$46, 2, FALSE), "")</f>
        <v/>
      </c>
      <c r="AA518" s="568"/>
      <c r="AB518" s="569"/>
      <c r="AC518" s="570">
        <f t="shared" si="18"/>
        <v>0</v>
      </c>
      <c r="AD518" s="652" t="str">
        <f>IF(B518="", "", IF(COUNTIF(X518,"*独自*"),"数式を削除して手入力",IFERROR(INDEX(【参考】数式用!$O$3:'【参考】数式用'!$Q$452,MATCH(Q518&amp;V518,【参考】数式用!$N$3:'【参考】数式用'!$N$452,0),MATCH(VLOOKUP(X518,【参考】数式用!$R$2:$S$46,2,FALSE),【参考】数式用!$O$2:$Q$2,0)),10)))</f>
        <v/>
      </c>
      <c r="AE518" s="564"/>
    </row>
    <row r="519" spans="1:31" ht="50" customHeight="1">
      <c r="A519" s="234">
        <f t="shared" si="17"/>
        <v>480</v>
      </c>
      <c r="B519" s="843"/>
      <c r="C519" s="844"/>
      <c r="D519" s="844"/>
      <c r="E519" s="844"/>
      <c r="F519" s="844"/>
      <c r="G519" s="844"/>
      <c r="H519" s="844"/>
      <c r="I519" s="844"/>
      <c r="J519" s="844"/>
      <c r="K519" s="844"/>
      <c r="L519" s="845"/>
      <c r="M519" s="846"/>
      <c r="N519" s="846"/>
      <c r="O519" s="846"/>
      <c r="P519" s="847"/>
      <c r="Q519" s="848"/>
      <c r="R519" s="848"/>
      <c r="S519" s="848"/>
      <c r="T519" s="848"/>
      <c r="U519" s="848"/>
      <c r="V519" s="127"/>
      <c r="W519" s="127"/>
      <c r="X519" s="849"/>
      <c r="Y519" s="850"/>
      <c r="Z519" s="543" t="str">
        <f>IFERROR(VLOOKUP(X519, 【参考】数式用!$A$2:$B$46, 2, FALSE), "")</f>
        <v/>
      </c>
      <c r="AA519" s="568"/>
      <c r="AB519" s="569"/>
      <c r="AC519" s="570">
        <f t="shared" si="18"/>
        <v>0</v>
      </c>
      <c r="AD519" s="652" t="str">
        <f>IF(B519="", "", IF(COUNTIF(X519,"*独自*"),"数式を削除して手入力",IFERROR(INDEX(【参考】数式用!$O$3:'【参考】数式用'!$Q$452,MATCH(Q519&amp;V519,【参考】数式用!$N$3:'【参考】数式用'!$N$452,0),MATCH(VLOOKUP(X519,【参考】数式用!$R$2:$S$46,2,FALSE),【参考】数式用!$O$2:$Q$2,0)),10)))</f>
        <v/>
      </c>
      <c r="AE519" s="564"/>
    </row>
    <row r="520" spans="1:31" ht="50" customHeight="1">
      <c r="A520" s="234">
        <f t="shared" si="17"/>
        <v>481</v>
      </c>
      <c r="B520" s="843"/>
      <c r="C520" s="844"/>
      <c r="D520" s="844"/>
      <c r="E520" s="844"/>
      <c r="F520" s="844"/>
      <c r="G520" s="844"/>
      <c r="H520" s="844"/>
      <c r="I520" s="844"/>
      <c r="J520" s="844"/>
      <c r="K520" s="844"/>
      <c r="L520" s="845"/>
      <c r="M520" s="846"/>
      <c r="N520" s="846"/>
      <c r="O520" s="846"/>
      <c r="P520" s="847"/>
      <c r="Q520" s="848"/>
      <c r="R520" s="848"/>
      <c r="S520" s="848"/>
      <c r="T520" s="848"/>
      <c r="U520" s="848"/>
      <c r="V520" s="127"/>
      <c r="W520" s="127"/>
      <c r="X520" s="849"/>
      <c r="Y520" s="850"/>
      <c r="Z520" s="543" t="str">
        <f>IFERROR(VLOOKUP(X520, 【参考】数式用!$A$2:$B$46, 2, FALSE), "")</f>
        <v/>
      </c>
      <c r="AA520" s="568"/>
      <c r="AB520" s="569"/>
      <c r="AC520" s="570">
        <f t="shared" si="18"/>
        <v>0</v>
      </c>
      <c r="AD520" s="652" t="str">
        <f>IF(B520="", "", IF(COUNTIF(X520,"*独自*"),"数式を削除して手入力",IFERROR(INDEX(【参考】数式用!$O$3:'【参考】数式用'!$Q$452,MATCH(Q520&amp;V520,【参考】数式用!$N$3:'【参考】数式用'!$N$452,0),MATCH(VLOOKUP(X520,【参考】数式用!$R$2:$S$46,2,FALSE),【参考】数式用!$O$2:$Q$2,0)),10)))</f>
        <v/>
      </c>
      <c r="AE520" s="564"/>
    </row>
    <row r="521" spans="1:31" ht="50" customHeight="1">
      <c r="A521" s="234">
        <f t="shared" si="17"/>
        <v>482</v>
      </c>
      <c r="B521" s="843"/>
      <c r="C521" s="844"/>
      <c r="D521" s="844"/>
      <c r="E521" s="844"/>
      <c r="F521" s="844"/>
      <c r="G521" s="844"/>
      <c r="H521" s="844"/>
      <c r="I521" s="844"/>
      <c r="J521" s="844"/>
      <c r="K521" s="844"/>
      <c r="L521" s="845"/>
      <c r="M521" s="846"/>
      <c r="N521" s="846"/>
      <c r="O521" s="846"/>
      <c r="P521" s="847"/>
      <c r="Q521" s="848"/>
      <c r="R521" s="848"/>
      <c r="S521" s="848"/>
      <c r="T521" s="848"/>
      <c r="U521" s="848"/>
      <c r="V521" s="127"/>
      <c r="W521" s="127"/>
      <c r="X521" s="849"/>
      <c r="Y521" s="850"/>
      <c r="Z521" s="543" t="str">
        <f>IFERROR(VLOOKUP(X521, 【参考】数式用!$A$2:$B$46, 2, FALSE), "")</f>
        <v/>
      </c>
      <c r="AA521" s="568"/>
      <c r="AB521" s="569"/>
      <c r="AC521" s="570">
        <f t="shared" si="18"/>
        <v>0</v>
      </c>
      <c r="AD521" s="652" t="str">
        <f>IF(B521="", "", IF(COUNTIF(X521,"*独自*"),"数式を削除して手入力",IFERROR(INDEX(【参考】数式用!$O$3:'【参考】数式用'!$Q$452,MATCH(Q521&amp;V521,【参考】数式用!$N$3:'【参考】数式用'!$N$452,0),MATCH(VLOOKUP(X521,【参考】数式用!$R$2:$S$46,2,FALSE),【参考】数式用!$O$2:$Q$2,0)),10)))</f>
        <v/>
      </c>
      <c r="AE521" s="564"/>
    </row>
    <row r="522" spans="1:31" ht="50" customHeight="1">
      <c r="A522" s="234">
        <f t="shared" si="17"/>
        <v>483</v>
      </c>
      <c r="B522" s="843"/>
      <c r="C522" s="844"/>
      <c r="D522" s="844"/>
      <c r="E522" s="844"/>
      <c r="F522" s="844"/>
      <c r="G522" s="844"/>
      <c r="H522" s="844"/>
      <c r="I522" s="844"/>
      <c r="J522" s="844"/>
      <c r="K522" s="844"/>
      <c r="L522" s="845"/>
      <c r="M522" s="846"/>
      <c r="N522" s="846"/>
      <c r="O522" s="846"/>
      <c r="P522" s="847"/>
      <c r="Q522" s="848"/>
      <c r="R522" s="848"/>
      <c r="S522" s="848"/>
      <c r="T522" s="848"/>
      <c r="U522" s="848"/>
      <c r="V522" s="127"/>
      <c r="W522" s="127"/>
      <c r="X522" s="849"/>
      <c r="Y522" s="850"/>
      <c r="Z522" s="543" t="str">
        <f>IFERROR(VLOOKUP(X522, 【参考】数式用!$A$2:$B$46, 2, FALSE), "")</f>
        <v/>
      </c>
      <c r="AA522" s="568"/>
      <c r="AB522" s="569"/>
      <c r="AC522" s="570">
        <f t="shared" si="18"/>
        <v>0</v>
      </c>
      <c r="AD522" s="652" t="str">
        <f>IF(B522="", "", IF(COUNTIF(X522,"*独自*"),"数式を削除して手入力",IFERROR(INDEX(【参考】数式用!$O$3:'【参考】数式用'!$Q$452,MATCH(Q522&amp;V522,【参考】数式用!$N$3:'【参考】数式用'!$N$452,0),MATCH(VLOOKUP(X522,【参考】数式用!$R$2:$S$46,2,FALSE),【参考】数式用!$O$2:$Q$2,0)),10)))</f>
        <v/>
      </c>
      <c r="AE522" s="564"/>
    </row>
    <row r="523" spans="1:31" ht="50" customHeight="1">
      <c r="A523" s="234">
        <f t="shared" si="17"/>
        <v>484</v>
      </c>
      <c r="B523" s="843"/>
      <c r="C523" s="844"/>
      <c r="D523" s="844"/>
      <c r="E523" s="844"/>
      <c r="F523" s="844"/>
      <c r="G523" s="844"/>
      <c r="H523" s="844"/>
      <c r="I523" s="844"/>
      <c r="J523" s="844"/>
      <c r="K523" s="844"/>
      <c r="L523" s="845"/>
      <c r="M523" s="846"/>
      <c r="N523" s="846"/>
      <c r="O523" s="846"/>
      <c r="P523" s="847"/>
      <c r="Q523" s="848"/>
      <c r="R523" s="848"/>
      <c r="S523" s="848"/>
      <c r="T523" s="848"/>
      <c r="U523" s="848"/>
      <c r="V523" s="127"/>
      <c r="W523" s="127"/>
      <c r="X523" s="849"/>
      <c r="Y523" s="850"/>
      <c r="Z523" s="543" t="str">
        <f>IFERROR(VLOOKUP(X523, 【参考】数式用!$A$2:$B$46, 2, FALSE), "")</f>
        <v/>
      </c>
      <c r="AA523" s="568"/>
      <c r="AB523" s="569"/>
      <c r="AC523" s="570">
        <f t="shared" si="18"/>
        <v>0</v>
      </c>
      <c r="AD523" s="652" t="str">
        <f>IF(B523="", "", IF(COUNTIF(X523,"*独自*"),"数式を削除して手入力",IFERROR(INDEX(【参考】数式用!$O$3:'【参考】数式用'!$Q$452,MATCH(Q523&amp;V523,【参考】数式用!$N$3:'【参考】数式用'!$N$452,0),MATCH(VLOOKUP(X523,【参考】数式用!$R$2:$S$46,2,FALSE),【参考】数式用!$O$2:$Q$2,0)),10)))</f>
        <v/>
      </c>
      <c r="AE523" s="564"/>
    </row>
    <row r="524" spans="1:31" ht="50" customHeight="1">
      <c r="A524" s="234">
        <f t="shared" ref="A524:A539" si="19">A523+1</f>
        <v>485</v>
      </c>
      <c r="B524" s="843"/>
      <c r="C524" s="844"/>
      <c r="D524" s="844"/>
      <c r="E524" s="844"/>
      <c r="F524" s="844"/>
      <c r="G524" s="844"/>
      <c r="H524" s="844"/>
      <c r="I524" s="844"/>
      <c r="J524" s="844"/>
      <c r="K524" s="844"/>
      <c r="L524" s="845"/>
      <c r="M524" s="846"/>
      <c r="N524" s="846"/>
      <c r="O524" s="846"/>
      <c r="P524" s="847"/>
      <c r="Q524" s="848"/>
      <c r="R524" s="848"/>
      <c r="S524" s="848"/>
      <c r="T524" s="848"/>
      <c r="U524" s="848"/>
      <c r="V524" s="127"/>
      <c r="W524" s="127"/>
      <c r="X524" s="849"/>
      <c r="Y524" s="850"/>
      <c r="Z524" s="543" t="str">
        <f>IFERROR(VLOOKUP(X524, 【参考】数式用!$A$2:$B$46, 2, FALSE), "")</f>
        <v/>
      </c>
      <c r="AA524" s="568"/>
      <c r="AB524" s="569"/>
      <c r="AC524" s="570">
        <f t="shared" ref="AC524:AC539" si="20">AA524-AB524</f>
        <v>0</v>
      </c>
      <c r="AD524" s="652" t="str">
        <f>IF(B524="", "", IF(COUNTIF(X524,"*独自*"),"数式を削除して手入力",IFERROR(INDEX(【参考】数式用!$O$3:'【参考】数式用'!$Q$452,MATCH(Q524&amp;V524,【参考】数式用!$N$3:'【参考】数式用'!$N$452,0),MATCH(VLOOKUP(X524,【参考】数式用!$R$2:$S$46,2,FALSE),【参考】数式用!$O$2:$Q$2,0)),10)))</f>
        <v/>
      </c>
      <c r="AE524" s="564"/>
    </row>
    <row r="525" spans="1:31" ht="50" customHeight="1">
      <c r="A525" s="234">
        <f t="shared" si="19"/>
        <v>486</v>
      </c>
      <c r="B525" s="843"/>
      <c r="C525" s="844"/>
      <c r="D525" s="844"/>
      <c r="E525" s="844"/>
      <c r="F525" s="844"/>
      <c r="G525" s="844"/>
      <c r="H525" s="844"/>
      <c r="I525" s="844"/>
      <c r="J525" s="844"/>
      <c r="K525" s="844"/>
      <c r="L525" s="845"/>
      <c r="M525" s="846"/>
      <c r="N525" s="846"/>
      <c r="O525" s="846"/>
      <c r="P525" s="847"/>
      <c r="Q525" s="848"/>
      <c r="R525" s="848"/>
      <c r="S525" s="848"/>
      <c r="T525" s="848"/>
      <c r="U525" s="848"/>
      <c r="V525" s="127"/>
      <c r="W525" s="127"/>
      <c r="X525" s="849"/>
      <c r="Y525" s="850"/>
      <c r="Z525" s="543" t="str">
        <f>IFERROR(VLOOKUP(X525, 【参考】数式用!$A$2:$B$46, 2, FALSE), "")</f>
        <v/>
      </c>
      <c r="AA525" s="568"/>
      <c r="AB525" s="569"/>
      <c r="AC525" s="570">
        <f t="shared" si="20"/>
        <v>0</v>
      </c>
      <c r="AD525" s="652" t="str">
        <f>IF(B525="", "", IF(COUNTIF(X525,"*独自*"),"数式を削除して手入力",IFERROR(INDEX(【参考】数式用!$O$3:'【参考】数式用'!$Q$452,MATCH(Q525&amp;V525,【参考】数式用!$N$3:'【参考】数式用'!$N$452,0),MATCH(VLOOKUP(X525,【参考】数式用!$R$2:$S$46,2,FALSE),【参考】数式用!$O$2:$Q$2,0)),10)))</f>
        <v/>
      </c>
      <c r="AE525" s="564"/>
    </row>
    <row r="526" spans="1:31" ht="50" customHeight="1">
      <c r="A526" s="234">
        <f t="shared" si="19"/>
        <v>487</v>
      </c>
      <c r="B526" s="843"/>
      <c r="C526" s="844"/>
      <c r="D526" s="844"/>
      <c r="E526" s="844"/>
      <c r="F526" s="844"/>
      <c r="G526" s="844"/>
      <c r="H526" s="844"/>
      <c r="I526" s="844"/>
      <c r="J526" s="844"/>
      <c r="K526" s="844"/>
      <c r="L526" s="845"/>
      <c r="M526" s="846"/>
      <c r="N526" s="846"/>
      <c r="O526" s="846"/>
      <c r="P526" s="847"/>
      <c r="Q526" s="848"/>
      <c r="R526" s="848"/>
      <c r="S526" s="848"/>
      <c r="T526" s="848"/>
      <c r="U526" s="848"/>
      <c r="V526" s="127"/>
      <c r="W526" s="127"/>
      <c r="X526" s="849"/>
      <c r="Y526" s="850"/>
      <c r="Z526" s="543" t="str">
        <f>IFERROR(VLOOKUP(X526, 【参考】数式用!$A$2:$B$46, 2, FALSE), "")</f>
        <v/>
      </c>
      <c r="AA526" s="568"/>
      <c r="AB526" s="569"/>
      <c r="AC526" s="570">
        <f t="shared" si="20"/>
        <v>0</v>
      </c>
      <c r="AD526" s="652" t="str">
        <f>IF(B526="", "", IF(COUNTIF(X526,"*独自*"),"数式を削除して手入力",IFERROR(INDEX(【参考】数式用!$O$3:'【参考】数式用'!$Q$452,MATCH(Q526&amp;V526,【参考】数式用!$N$3:'【参考】数式用'!$N$452,0),MATCH(VLOOKUP(X526,【参考】数式用!$R$2:$S$46,2,FALSE),【参考】数式用!$O$2:$Q$2,0)),10)))</f>
        <v/>
      </c>
      <c r="AE526" s="564"/>
    </row>
    <row r="527" spans="1:31" ht="50" customHeight="1">
      <c r="A527" s="234">
        <f t="shared" si="19"/>
        <v>488</v>
      </c>
      <c r="B527" s="843"/>
      <c r="C527" s="844"/>
      <c r="D527" s="844"/>
      <c r="E527" s="844"/>
      <c r="F527" s="844"/>
      <c r="G527" s="844"/>
      <c r="H527" s="844"/>
      <c r="I527" s="844"/>
      <c r="J527" s="844"/>
      <c r="K527" s="844"/>
      <c r="L527" s="845"/>
      <c r="M527" s="846"/>
      <c r="N527" s="846"/>
      <c r="O527" s="846"/>
      <c r="P527" s="847"/>
      <c r="Q527" s="848"/>
      <c r="R527" s="848"/>
      <c r="S527" s="848"/>
      <c r="T527" s="848"/>
      <c r="U527" s="848"/>
      <c r="V527" s="127"/>
      <c r="W527" s="127"/>
      <c r="X527" s="849"/>
      <c r="Y527" s="850"/>
      <c r="Z527" s="543" t="str">
        <f>IFERROR(VLOOKUP(X527, 【参考】数式用!$A$2:$B$46, 2, FALSE), "")</f>
        <v/>
      </c>
      <c r="AA527" s="568"/>
      <c r="AB527" s="569"/>
      <c r="AC527" s="570">
        <f t="shared" si="20"/>
        <v>0</v>
      </c>
      <c r="AD527" s="652" t="str">
        <f>IF(B527="", "", IF(COUNTIF(X527,"*独自*"),"数式を削除して手入力",IFERROR(INDEX(【参考】数式用!$O$3:'【参考】数式用'!$Q$452,MATCH(Q527&amp;V527,【参考】数式用!$N$3:'【参考】数式用'!$N$452,0),MATCH(VLOOKUP(X527,【参考】数式用!$R$2:$S$46,2,FALSE),【参考】数式用!$O$2:$Q$2,0)),10)))</f>
        <v/>
      </c>
      <c r="AE527" s="564"/>
    </row>
    <row r="528" spans="1:31" ht="50" customHeight="1">
      <c r="A528" s="234">
        <f t="shared" si="19"/>
        <v>489</v>
      </c>
      <c r="B528" s="843"/>
      <c r="C528" s="844"/>
      <c r="D528" s="844"/>
      <c r="E528" s="844"/>
      <c r="F528" s="844"/>
      <c r="G528" s="844"/>
      <c r="H528" s="844"/>
      <c r="I528" s="844"/>
      <c r="J528" s="844"/>
      <c r="K528" s="844"/>
      <c r="L528" s="845"/>
      <c r="M528" s="846"/>
      <c r="N528" s="846"/>
      <c r="O528" s="846"/>
      <c r="P528" s="847"/>
      <c r="Q528" s="848"/>
      <c r="R528" s="848"/>
      <c r="S528" s="848"/>
      <c r="T528" s="848"/>
      <c r="U528" s="848"/>
      <c r="V528" s="127"/>
      <c r="W528" s="127"/>
      <c r="X528" s="849"/>
      <c r="Y528" s="850"/>
      <c r="Z528" s="543" t="str">
        <f>IFERROR(VLOOKUP(X528, 【参考】数式用!$A$2:$B$46, 2, FALSE), "")</f>
        <v/>
      </c>
      <c r="AA528" s="568"/>
      <c r="AB528" s="569"/>
      <c r="AC528" s="570">
        <f t="shared" si="20"/>
        <v>0</v>
      </c>
      <c r="AD528" s="652" t="str">
        <f>IF(B528="", "", IF(COUNTIF(X528,"*独自*"),"数式を削除して手入力",IFERROR(INDEX(【参考】数式用!$O$3:'【参考】数式用'!$Q$452,MATCH(Q528&amp;V528,【参考】数式用!$N$3:'【参考】数式用'!$N$452,0),MATCH(VLOOKUP(X528,【参考】数式用!$R$2:$S$46,2,FALSE),【参考】数式用!$O$2:$Q$2,0)),10)))</f>
        <v/>
      </c>
      <c r="AE528" s="564"/>
    </row>
    <row r="529" spans="1:31" ht="50" customHeight="1">
      <c r="A529" s="234">
        <f t="shared" si="19"/>
        <v>490</v>
      </c>
      <c r="B529" s="843"/>
      <c r="C529" s="844"/>
      <c r="D529" s="844"/>
      <c r="E529" s="844"/>
      <c r="F529" s="844"/>
      <c r="G529" s="844"/>
      <c r="H529" s="844"/>
      <c r="I529" s="844"/>
      <c r="J529" s="844"/>
      <c r="K529" s="844"/>
      <c r="L529" s="845"/>
      <c r="M529" s="846"/>
      <c r="N529" s="846"/>
      <c r="O529" s="846"/>
      <c r="P529" s="847"/>
      <c r="Q529" s="848"/>
      <c r="R529" s="848"/>
      <c r="S529" s="848"/>
      <c r="T529" s="848"/>
      <c r="U529" s="848"/>
      <c r="V529" s="127"/>
      <c r="W529" s="127"/>
      <c r="X529" s="849"/>
      <c r="Y529" s="850"/>
      <c r="Z529" s="543" t="str">
        <f>IFERROR(VLOOKUP(X529, 【参考】数式用!$A$2:$B$46, 2, FALSE), "")</f>
        <v/>
      </c>
      <c r="AA529" s="568"/>
      <c r="AB529" s="569"/>
      <c r="AC529" s="570">
        <f t="shared" si="20"/>
        <v>0</v>
      </c>
      <c r="AD529" s="652" t="str">
        <f>IF(B529="", "", IF(COUNTIF(X529,"*独自*"),"数式を削除して手入力",IFERROR(INDEX(【参考】数式用!$O$3:'【参考】数式用'!$Q$452,MATCH(Q529&amp;V529,【参考】数式用!$N$3:'【参考】数式用'!$N$452,0),MATCH(VLOOKUP(X529,【参考】数式用!$R$2:$S$46,2,FALSE),【参考】数式用!$O$2:$Q$2,0)),10)))</f>
        <v/>
      </c>
      <c r="AE529" s="564"/>
    </row>
    <row r="530" spans="1:31" ht="50" customHeight="1">
      <c r="A530" s="234">
        <f t="shared" si="19"/>
        <v>491</v>
      </c>
      <c r="B530" s="843"/>
      <c r="C530" s="844"/>
      <c r="D530" s="844"/>
      <c r="E530" s="844"/>
      <c r="F530" s="844"/>
      <c r="G530" s="844"/>
      <c r="H530" s="844"/>
      <c r="I530" s="844"/>
      <c r="J530" s="844"/>
      <c r="K530" s="844"/>
      <c r="L530" s="845"/>
      <c r="M530" s="846"/>
      <c r="N530" s="846"/>
      <c r="O530" s="846"/>
      <c r="P530" s="847"/>
      <c r="Q530" s="848"/>
      <c r="R530" s="848"/>
      <c r="S530" s="848"/>
      <c r="T530" s="848"/>
      <c r="U530" s="848"/>
      <c r="V530" s="127"/>
      <c r="W530" s="127"/>
      <c r="X530" s="849"/>
      <c r="Y530" s="850"/>
      <c r="Z530" s="543" t="str">
        <f>IFERROR(VLOOKUP(X530, 【参考】数式用!$A$2:$B$46, 2, FALSE), "")</f>
        <v/>
      </c>
      <c r="AA530" s="568"/>
      <c r="AB530" s="569"/>
      <c r="AC530" s="570">
        <f t="shared" si="20"/>
        <v>0</v>
      </c>
      <c r="AD530" s="652" t="str">
        <f>IF(B530="", "", IF(COUNTIF(X530,"*独自*"),"数式を削除して手入力",IFERROR(INDEX(【参考】数式用!$O$3:'【参考】数式用'!$Q$452,MATCH(Q530&amp;V530,【参考】数式用!$N$3:'【参考】数式用'!$N$452,0),MATCH(VLOOKUP(X530,【参考】数式用!$R$2:$S$46,2,FALSE),【参考】数式用!$O$2:$Q$2,0)),10)))</f>
        <v/>
      </c>
      <c r="AE530" s="564"/>
    </row>
    <row r="531" spans="1:31" ht="50" customHeight="1">
      <c r="A531" s="234">
        <f t="shared" si="19"/>
        <v>492</v>
      </c>
      <c r="B531" s="843"/>
      <c r="C531" s="844"/>
      <c r="D531" s="844"/>
      <c r="E531" s="844"/>
      <c r="F531" s="844"/>
      <c r="G531" s="844"/>
      <c r="H531" s="844"/>
      <c r="I531" s="844"/>
      <c r="J531" s="844"/>
      <c r="K531" s="844"/>
      <c r="L531" s="845"/>
      <c r="M531" s="846"/>
      <c r="N531" s="846"/>
      <c r="O531" s="846"/>
      <c r="P531" s="847"/>
      <c r="Q531" s="848"/>
      <c r="R531" s="848"/>
      <c r="S531" s="848"/>
      <c r="T531" s="848"/>
      <c r="U531" s="848"/>
      <c r="V531" s="127"/>
      <c r="W531" s="127"/>
      <c r="X531" s="849"/>
      <c r="Y531" s="850"/>
      <c r="Z531" s="543" t="str">
        <f>IFERROR(VLOOKUP(X531, 【参考】数式用!$A$2:$B$46, 2, FALSE), "")</f>
        <v/>
      </c>
      <c r="AA531" s="568"/>
      <c r="AB531" s="569"/>
      <c r="AC531" s="570">
        <f t="shared" si="20"/>
        <v>0</v>
      </c>
      <c r="AD531" s="652" t="str">
        <f>IF(B531="", "", IF(COUNTIF(X531,"*独自*"),"数式を削除して手入力",IFERROR(INDEX(【参考】数式用!$O$3:'【参考】数式用'!$Q$452,MATCH(Q531&amp;V531,【参考】数式用!$N$3:'【参考】数式用'!$N$452,0),MATCH(VLOOKUP(X531,【参考】数式用!$R$2:$S$46,2,FALSE),【参考】数式用!$O$2:$Q$2,0)),10)))</f>
        <v/>
      </c>
      <c r="AE531" s="564"/>
    </row>
    <row r="532" spans="1:31" ht="50" customHeight="1">
      <c r="A532" s="234">
        <f t="shared" si="19"/>
        <v>493</v>
      </c>
      <c r="B532" s="843"/>
      <c r="C532" s="844"/>
      <c r="D532" s="844"/>
      <c r="E532" s="844"/>
      <c r="F532" s="844"/>
      <c r="G532" s="844"/>
      <c r="H532" s="844"/>
      <c r="I532" s="844"/>
      <c r="J532" s="844"/>
      <c r="K532" s="844"/>
      <c r="L532" s="845"/>
      <c r="M532" s="846"/>
      <c r="N532" s="846"/>
      <c r="O532" s="846"/>
      <c r="P532" s="847"/>
      <c r="Q532" s="848"/>
      <c r="R532" s="848"/>
      <c r="S532" s="848"/>
      <c r="T532" s="848"/>
      <c r="U532" s="848"/>
      <c r="V532" s="127"/>
      <c r="W532" s="127"/>
      <c r="X532" s="849"/>
      <c r="Y532" s="850"/>
      <c r="Z532" s="543" t="str">
        <f>IFERROR(VLOOKUP(X532, 【参考】数式用!$A$2:$B$46, 2, FALSE), "")</f>
        <v/>
      </c>
      <c r="AA532" s="568"/>
      <c r="AB532" s="569"/>
      <c r="AC532" s="570">
        <f t="shared" si="20"/>
        <v>0</v>
      </c>
      <c r="AD532" s="652" t="str">
        <f>IF(B532="", "", IF(COUNTIF(X532,"*独自*"),"数式を削除して手入力",IFERROR(INDEX(【参考】数式用!$O$3:'【参考】数式用'!$Q$452,MATCH(Q532&amp;V532,【参考】数式用!$N$3:'【参考】数式用'!$N$452,0),MATCH(VLOOKUP(X532,【参考】数式用!$R$2:$S$46,2,FALSE),【参考】数式用!$O$2:$Q$2,0)),10)))</f>
        <v/>
      </c>
      <c r="AE532" s="564"/>
    </row>
    <row r="533" spans="1:31" ht="50" customHeight="1">
      <c r="A533" s="234">
        <f t="shared" si="19"/>
        <v>494</v>
      </c>
      <c r="B533" s="843"/>
      <c r="C533" s="844"/>
      <c r="D533" s="844"/>
      <c r="E533" s="844"/>
      <c r="F533" s="844"/>
      <c r="G533" s="844"/>
      <c r="H533" s="844"/>
      <c r="I533" s="844"/>
      <c r="J533" s="844"/>
      <c r="K533" s="844"/>
      <c r="L533" s="845"/>
      <c r="M533" s="846"/>
      <c r="N533" s="846"/>
      <c r="O533" s="846"/>
      <c r="P533" s="847"/>
      <c r="Q533" s="848"/>
      <c r="R533" s="848"/>
      <c r="S533" s="848"/>
      <c r="T533" s="848"/>
      <c r="U533" s="848"/>
      <c r="V533" s="127"/>
      <c r="W533" s="127"/>
      <c r="X533" s="849"/>
      <c r="Y533" s="850"/>
      <c r="Z533" s="543" t="str">
        <f>IFERROR(VLOOKUP(X533, 【参考】数式用!$A$2:$B$46, 2, FALSE), "")</f>
        <v/>
      </c>
      <c r="AA533" s="568"/>
      <c r="AB533" s="569"/>
      <c r="AC533" s="570">
        <f t="shared" si="20"/>
        <v>0</v>
      </c>
      <c r="AD533" s="652" t="str">
        <f>IF(B533="", "", IF(COUNTIF(X533,"*独自*"),"数式を削除して手入力",IFERROR(INDEX(【参考】数式用!$O$3:'【参考】数式用'!$Q$452,MATCH(Q533&amp;V533,【参考】数式用!$N$3:'【参考】数式用'!$N$452,0),MATCH(VLOOKUP(X533,【参考】数式用!$R$2:$S$46,2,FALSE),【参考】数式用!$O$2:$Q$2,0)),10)))</f>
        <v/>
      </c>
      <c r="AE533" s="564"/>
    </row>
    <row r="534" spans="1:31" ht="50" customHeight="1">
      <c r="A534" s="234">
        <f t="shared" si="19"/>
        <v>495</v>
      </c>
      <c r="B534" s="843"/>
      <c r="C534" s="844"/>
      <c r="D534" s="844"/>
      <c r="E534" s="844"/>
      <c r="F534" s="844"/>
      <c r="G534" s="844"/>
      <c r="H534" s="844"/>
      <c r="I534" s="844"/>
      <c r="J534" s="844"/>
      <c r="K534" s="844"/>
      <c r="L534" s="845"/>
      <c r="M534" s="846"/>
      <c r="N534" s="846"/>
      <c r="O534" s="846"/>
      <c r="P534" s="847"/>
      <c r="Q534" s="848"/>
      <c r="R534" s="848"/>
      <c r="S534" s="848"/>
      <c r="T534" s="848"/>
      <c r="U534" s="848"/>
      <c r="V534" s="127"/>
      <c r="W534" s="127"/>
      <c r="X534" s="849"/>
      <c r="Y534" s="850"/>
      <c r="Z534" s="543" t="str">
        <f>IFERROR(VLOOKUP(X534, 【参考】数式用!$A$2:$B$46, 2, FALSE), "")</f>
        <v/>
      </c>
      <c r="AA534" s="568"/>
      <c r="AB534" s="569"/>
      <c r="AC534" s="570">
        <f t="shared" si="20"/>
        <v>0</v>
      </c>
      <c r="AD534" s="652" t="str">
        <f>IF(B534="", "", IF(COUNTIF(X534,"*独自*"),"数式を削除して手入力",IFERROR(INDEX(【参考】数式用!$O$3:'【参考】数式用'!$Q$452,MATCH(Q534&amp;V534,【参考】数式用!$N$3:'【参考】数式用'!$N$452,0),MATCH(VLOOKUP(X534,【参考】数式用!$R$2:$S$46,2,FALSE),【参考】数式用!$O$2:$Q$2,0)),10)))</f>
        <v/>
      </c>
      <c r="AE534" s="564"/>
    </row>
    <row r="535" spans="1:31" ht="50" customHeight="1">
      <c r="A535" s="234">
        <f t="shared" si="19"/>
        <v>496</v>
      </c>
      <c r="B535" s="843"/>
      <c r="C535" s="844"/>
      <c r="D535" s="844"/>
      <c r="E535" s="844"/>
      <c r="F535" s="844"/>
      <c r="G535" s="844"/>
      <c r="H535" s="844"/>
      <c r="I535" s="844"/>
      <c r="J535" s="844"/>
      <c r="K535" s="844"/>
      <c r="L535" s="845"/>
      <c r="M535" s="846"/>
      <c r="N535" s="846"/>
      <c r="O535" s="846"/>
      <c r="P535" s="847"/>
      <c r="Q535" s="848"/>
      <c r="R535" s="848"/>
      <c r="S535" s="848"/>
      <c r="T535" s="848"/>
      <c r="U535" s="848"/>
      <c r="V535" s="127"/>
      <c r="W535" s="127"/>
      <c r="X535" s="849"/>
      <c r="Y535" s="850"/>
      <c r="Z535" s="543" t="str">
        <f>IFERROR(VLOOKUP(X535, 【参考】数式用!$A$2:$B$46, 2, FALSE), "")</f>
        <v/>
      </c>
      <c r="AA535" s="568"/>
      <c r="AB535" s="569"/>
      <c r="AC535" s="570">
        <f t="shared" si="20"/>
        <v>0</v>
      </c>
      <c r="AD535" s="652" t="str">
        <f>IF(B535="", "", IF(COUNTIF(X535,"*独自*"),"数式を削除して手入力",IFERROR(INDEX(【参考】数式用!$O$3:'【参考】数式用'!$Q$452,MATCH(Q535&amp;V535,【参考】数式用!$N$3:'【参考】数式用'!$N$452,0),MATCH(VLOOKUP(X535,【参考】数式用!$R$2:$S$46,2,FALSE),【参考】数式用!$O$2:$Q$2,0)),10)))</f>
        <v/>
      </c>
      <c r="AE535" s="564"/>
    </row>
    <row r="536" spans="1:31" ht="50" customHeight="1">
      <c r="A536" s="234">
        <f t="shared" si="19"/>
        <v>497</v>
      </c>
      <c r="B536" s="843"/>
      <c r="C536" s="844"/>
      <c r="D536" s="844"/>
      <c r="E536" s="844"/>
      <c r="F536" s="844"/>
      <c r="G536" s="844"/>
      <c r="H536" s="844"/>
      <c r="I536" s="844"/>
      <c r="J536" s="844"/>
      <c r="K536" s="844"/>
      <c r="L536" s="845"/>
      <c r="M536" s="846"/>
      <c r="N536" s="846"/>
      <c r="O536" s="846"/>
      <c r="P536" s="847"/>
      <c r="Q536" s="848"/>
      <c r="R536" s="848"/>
      <c r="S536" s="848"/>
      <c r="T536" s="848"/>
      <c r="U536" s="848"/>
      <c r="V536" s="127"/>
      <c r="W536" s="127"/>
      <c r="X536" s="849"/>
      <c r="Y536" s="850"/>
      <c r="Z536" s="543" t="str">
        <f>IFERROR(VLOOKUP(X536, 【参考】数式用!$A$2:$B$46, 2, FALSE), "")</f>
        <v/>
      </c>
      <c r="AA536" s="568"/>
      <c r="AB536" s="569"/>
      <c r="AC536" s="570">
        <f t="shared" si="20"/>
        <v>0</v>
      </c>
      <c r="AD536" s="652" t="str">
        <f>IF(B536="", "", IF(COUNTIF(X536,"*独自*"),"数式を削除して手入力",IFERROR(INDEX(【参考】数式用!$O$3:'【参考】数式用'!$Q$452,MATCH(Q536&amp;V536,【参考】数式用!$N$3:'【参考】数式用'!$N$452,0),MATCH(VLOOKUP(X536,【参考】数式用!$R$2:$S$46,2,FALSE),【参考】数式用!$O$2:$Q$2,0)),10)))</f>
        <v/>
      </c>
      <c r="AE536" s="564"/>
    </row>
    <row r="537" spans="1:31" ht="50" customHeight="1">
      <c r="A537" s="234">
        <f t="shared" si="19"/>
        <v>498</v>
      </c>
      <c r="B537" s="843"/>
      <c r="C537" s="844"/>
      <c r="D537" s="844"/>
      <c r="E537" s="844"/>
      <c r="F537" s="844"/>
      <c r="G537" s="844"/>
      <c r="H537" s="844"/>
      <c r="I537" s="844"/>
      <c r="J537" s="844"/>
      <c r="K537" s="844"/>
      <c r="L537" s="845"/>
      <c r="M537" s="846"/>
      <c r="N537" s="846"/>
      <c r="O537" s="846"/>
      <c r="P537" s="847"/>
      <c r="Q537" s="848"/>
      <c r="R537" s="848"/>
      <c r="S537" s="848"/>
      <c r="T537" s="848"/>
      <c r="U537" s="848"/>
      <c r="V537" s="127"/>
      <c r="W537" s="127"/>
      <c r="X537" s="849"/>
      <c r="Y537" s="850"/>
      <c r="Z537" s="543" t="str">
        <f>IFERROR(VLOOKUP(X537, 【参考】数式用!$A$2:$B$46, 2, FALSE), "")</f>
        <v/>
      </c>
      <c r="AA537" s="568"/>
      <c r="AB537" s="569"/>
      <c r="AC537" s="570">
        <f t="shared" si="20"/>
        <v>0</v>
      </c>
      <c r="AD537" s="652" t="str">
        <f>IF(B537="", "", IF(COUNTIF(X537,"*独自*"),"数式を削除して手入力",IFERROR(INDEX(【参考】数式用!$O$3:'【参考】数式用'!$Q$452,MATCH(Q537&amp;V537,【参考】数式用!$N$3:'【参考】数式用'!$N$452,0),MATCH(VLOOKUP(X537,【参考】数式用!$R$2:$S$46,2,FALSE),【参考】数式用!$O$2:$Q$2,0)),10)))</f>
        <v/>
      </c>
      <c r="AE537" s="564"/>
    </row>
    <row r="538" spans="1:31" ht="50" customHeight="1">
      <c r="A538" s="234">
        <f t="shared" si="19"/>
        <v>499</v>
      </c>
      <c r="B538" s="843"/>
      <c r="C538" s="844"/>
      <c r="D538" s="844"/>
      <c r="E538" s="844"/>
      <c r="F538" s="844"/>
      <c r="G538" s="844"/>
      <c r="H538" s="844"/>
      <c r="I538" s="844"/>
      <c r="J538" s="844"/>
      <c r="K538" s="844"/>
      <c r="L538" s="845"/>
      <c r="M538" s="846"/>
      <c r="N538" s="846"/>
      <c r="O538" s="846"/>
      <c r="P538" s="847"/>
      <c r="Q538" s="848"/>
      <c r="R538" s="848"/>
      <c r="S538" s="848"/>
      <c r="T538" s="848"/>
      <c r="U538" s="848"/>
      <c r="V538" s="127"/>
      <c r="W538" s="127"/>
      <c r="X538" s="849"/>
      <c r="Y538" s="850"/>
      <c r="Z538" s="543" t="str">
        <f>IFERROR(VLOOKUP(X538, 【参考】数式用!$A$2:$B$46, 2, FALSE), "")</f>
        <v/>
      </c>
      <c r="AA538" s="568"/>
      <c r="AB538" s="569"/>
      <c r="AC538" s="570">
        <f t="shared" si="20"/>
        <v>0</v>
      </c>
      <c r="AD538" s="652" t="str">
        <f>IF(B538="", "", IF(COUNTIF(X538,"*独自*"),"数式を削除して手入力",IFERROR(INDEX(【参考】数式用!$O$3:'【参考】数式用'!$Q$452,MATCH(Q538&amp;V538,【参考】数式用!$N$3:'【参考】数式用'!$N$452,0),MATCH(VLOOKUP(X538,【参考】数式用!$R$2:$S$46,2,FALSE),【参考】数式用!$O$2:$Q$2,0)),10)))</f>
        <v/>
      </c>
      <c r="AE538" s="564"/>
    </row>
    <row r="539" spans="1:31" ht="50" customHeight="1">
      <c r="A539" s="234">
        <f t="shared" si="19"/>
        <v>500</v>
      </c>
      <c r="B539" s="843"/>
      <c r="C539" s="844"/>
      <c r="D539" s="844"/>
      <c r="E539" s="844"/>
      <c r="F539" s="844"/>
      <c r="G539" s="844"/>
      <c r="H539" s="844"/>
      <c r="I539" s="844"/>
      <c r="J539" s="844"/>
      <c r="K539" s="844"/>
      <c r="L539" s="845"/>
      <c r="M539" s="846"/>
      <c r="N539" s="846"/>
      <c r="O539" s="846"/>
      <c r="P539" s="847"/>
      <c r="Q539" s="848"/>
      <c r="R539" s="848"/>
      <c r="S539" s="848"/>
      <c r="T539" s="848"/>
      <c r="U539" s="848"/>
      <c r="V539" s="127"/>
      <c r="W539" s="127"/>
      <c r="X539" s="849"/>
      <c r="Y539" s="850"/>
      <c r="Z539" s="543" t="str">
        <f>IFERROR(VLOOKUP(X539, 【参考】数式用!$A$2:$B$46, 2, FALSE), "")</f>
        <v/>
      </c>
      <c r="AA539" s="568"/>
      <c r="AB539" s="569"/>
      <c r="AC539" s="570">
        <f t="shared" si="20"/>
        <v>0</v>
      </c>
      <c r="AD539" s="652" t="str">
        <f>IF(B539="", "", IF(COUNTIF(X539,"*独自*"),"数式を削除して手入力",IFERROR(INDEX(【参考】数式用!$O$3:'【参考】数式用'!$Q$452,MATCH(Q539&amp;V539,【参考】数式用!$N$3:'【参考】数式用'!$N$452,0),MATCH(VLOOKUP(X539,【参考】数式用!$R$2:$S$46,2,FALSE),【参考】数式用!$O$2:$Q$2,0)),10)))</f>
        <v/>
      </c>
      <c r="AE539" s="564"/>
    </row>
  </sheetData>
  <sheetProtection algorithmName="SHA-512" hashValue="BMZ7tyWmeuPyYIZ623UbyRvHyxYWU9NLwnA4lrkTHqGRM8Q5Lx7MbnjgFI6VvMw8tyq6qOFhTeEBrEPQ3mHh1Q==" saltValue="stBq4yNWZMekkDkd3yGVSQ==" spinCount="100000" sheet="1" sort="0" autoFilter="0"/>
  <dataConsolidate/>
  <mergeCells count="2088">
    <mergeCell ref="A2:AE2"/>
    <mergeCell ref="A1:AE1"/>
    <mergeCell ref="V16:Z16"/>
    <mergeCell ref="AA16:AE16"/>
    <mergeCell ref="A29:A30"/>
    <mergeCell ref="A31:A32"/>
    <mergeCell ref="B27:K27"/>
    <mergeCell ref="A26:A27"/>
    <mergeCell ref="B32:K32"/>
    <mergeCell ref="B29:K29"/>
    <mergeCell ref="B31:K31"/>
    <mergeCell ref="L31:X31"/>
    <mergeCell ref="L32:X32"/>
    <mergeCell ref="B30:K30"/>
    <mergeCell ref="L29:X29"/>
    <mergeCell ref="L30:X30"/>
    <mergeCell ref="A20:AA20"/>
    <mergeCell ref="A28:K28"/>
    <mergeCell ref="A21:A22"/>
    <mergeCell ref="A23:A25"/>
    <mergeCell ref="B21:K21"/>
    <mergeCell ref="B22:K22"/>
    <mergeCell ref="B24:K24"/>
    <mergeCell ref="B25:K25"/>
    <mergeCell ref="L21:AD21"/>
    <mergeCell ref="L22:AD22"/>
    <mergeCell ref="L24:AD24"/>
    <mergeCell ref="L25:AD25"/>
    <mergeCell ref="B26:K26"/>
    <mergeCell ref="L26:AD26"/>
    <mergeCell ref="A3:AE3"/>
    <mergeCell ref="L27:AD27"/>
    <mergeCell ref="A14:U14"/>
    <mergeCell ref="V15:Z15"/>
    <mergeCell ref="B23:K23"/>
    <mergeCell ref="AA15:AE15"/>
    <mergeCell ref="V14:Z14"/>
    <mergeCell ref="A15:U16"/>
    <mergeCell ref="A8:AE8"/>
    <mergeCell ref="A17:AE18"/>
    <mergeCell ref="A4:AE4"/>
    <mergeCell ref="L23:O23"/>
    <mergeCell ref="Q23:U23"/>
    <mergeCell ref="Q139:U139"/>
    <mergeCell ref="Q88:U88"/>
    <mergeCell ref="Q87:U87"/>
    <mergeCell ref="Q86:U86"/>
    <mergeCell ref="Q85:U85"/>
    <mergeCell ref="Q72:U72"/>
    <mergeCell ref="Q71:U71"/>
    <mergeCell ref="Q70:U70"/>
    <mergeCell ref="Q97:U97"/>
    <mergeCell ref="Q96:U96"/>
    <mergeCell ref="Q95:U95"/>
    <mergeCell ref="Q94:U94"/>
    <mergeCell ref="Q93:U93"/>
    <mergeCell ref="Q92:U92"/>
    <mergeCell ref="Q91:U91"/>
    <mergeCell ref="Q90:U90"/>
    <mergeCell ref="Q106:U106"/>
    <mergeCell ref="Q124:U124"/>
    <mergeCell ref="Q123:U123"/>
    <mergeCell ref="Q122:U122"/>
    <mergeCell ref="Q121:U121"/>
    <mergeCell ref="Q78:U78"/>
    <mergeCell ref="Q81:U81"/>
    <mergeCell ref="Q80:U80"/>
    <mergeCell ref="Q68:U68"/>
    <mergeCell ref="Q69:U69"/>
    <mergeCell ref="L28:V28"/>
    <mergeCell ref="Z38:Z39"/>
    <mergeCell ref="L40:P40"/>
    <mergeCell ref="L41:P41"/>
    <mergeCell ref="L53:P53"/>
    <mergeCell ref="L104:P104"/>
    <mergeCell ref="L105:P105"/>
    <mergeCell ref="L102:P102"/>
    <mergeCell ref="L103:P103"/>
    <mergeCell ref="L77:P77"/>
    <mergeCell ref="L76:P76"/>
    <mergeCell ref="Q76:U76"/>
    <mergeCell ref="L93:P93"/>
    <mergeCell ref="L94:P94"/>
    <mergeCell ref="L86:P86"/>
    <mergeCell ref="L87:P87"/>
    <mergeCell ref="L80:P80"/>
    <mergeCell ref="L98:P98"/>
    <mergeCell ref="L99:P99"/>
    <mergeCell ref="L100:P100"/>
    <mergeCell ref="L101:P101"/>
    <mergeCell ref="L95:P95"/>
    <mergeCell ref="Q67:U67"/>
    <mergeCell ref="Q66:U66"/>
    <mergeCell ref="Q104:U104"/>
    <mergeCell ref="Q105:U105"/>
    <mergeCell ref="L69:P69"/>
    <mergeCell ref="B56:K56"/>
    <mergeCell ref="Q42:U42"/>
    <mergeCell ref="B43:K43"/>
    <mergeCell ref="B44:K44"/>
    <mergeCell ref="B45:K45"/>
    <mergeCell ref="B46:K46"/>
    <mergeCell ref="B47:K47"/>
    <mergeCell ref="Q51:U51"/>
    <mergeCell ref="B53:K53"/>
    <mergeCell ref="Q56:U56"/>
    <mergeCell ref="L54:P54"/>
    <mergeCell ref="L55:P55"/>
    <mergeCell ref="L56:P56"/>
    <mergeCell ref="B48:K48"/>
    <mergeCell ref="B49:K49"/>
    <mergeCell ref="B50:K50"/>
    <mergeCell ref="B51:K51"/>
    <mergeCell ref="B52:K52"/>
    <mergeCell ref="B54:K54"/>
    <mergeCell ref="L49:P49"/>
    <mergeCell ref="L50:P50"/>
    <mergeCell ref="L42:P42"/>
    <mergeCell ref="B55:K55"/>
    <mergeCell ref="L47:P47"/>
    <mergeCell ref="B42:K42"/>
    <mergeCell ref="Q45:U45"/>
    <mergeCell ref="Q46:U46"/>
    <mergeCell ref="L45:P45"/>
    <mergeCell ref="L44:P44"/>
    <mergeCell ref="L43:P43"/>
    <mergeCell ref="Q54:U54"/>
    <mergeCell ref="L51:P51"/>
    <mergeCell ref="Q138:U138"/>
    <mergeCell ref="Q137:U137"/>
    <mergeCell ref="Q136:U136"/>
    <mergeCell ref="Q135:U135"/>
    <mergeCell ref="Q134:U134"/>
    <mergeCell ref="Q133:U133"/>
    <mergeCell ref="Q132:U132"/>
    <mergeCell ref="Q131:U131"/>
    <mergeCell ref="Q130:U130"/>
    <mergeCell ref="Q129:U129"/>
    <mergeCell ref="Q128:U128"/>
    <mergeCell ref="Q127:U127"/>
    <mergeCell ref="Q126:U126"/>
    <mergeCell ref="Q125:U125"/>
    <mergeCell ref="L139:P139"/>
    <mergeCell ref="L67:P67"/>
    <mergeCell ref="Q98:U98"/>
    <mergeCell ref="Q117:U117"/>
    <mergeCell ref="Q115:U115"/>
    <mergeCell ref="Q114:U114"/>
    <mergeCell ref="Q113:U113"/>
    <mergeCell ref="Q112:U112"/>
    <mergeCell ref="Q111:U111"/>
    <mergeCell ref="Q110:U110"/>
    <mergeCell ref="Q109:U109"/>
    <mergeCell ref="Q89:U89"/>
    <mergeCell ref="L96:P96"/>
    <mergeCell ref="L97:P97"/>
    <mergeCell ref="Q108:U108"/>
    <mergeCell ref="Q107:U107"/>
    <mergeCell ref="Q84:U84"/>
    <mergeCell ref="Q83:U83"/>
    <mergeCell ref="Q116:U116"/>
    <mergeCell ref="Q103:U103"/>
    <mergeCell ref="Q102:U102"/>
    <mergeCell ref="B70:K70"/>
    <mergeCell ref="B71:K71"/>
    <mergeCell ref="L58:P58"/>
    <mergeCell ref="B61:K61"/>
    <mergeCell ref="B62:K62"/>
    <mergeCell ref="L72:P72"/>
    <mergeCell ref="L73:P73"/>
    <mergeCell ref="B93:K93"/>
    <mergeCell ref="B94:K94"/>
    <mergeCell ref="B95:K95"/>
    <mergeCell ref="B96:K96"/>
    <mergeCell ref="B97:K97"/>
    <mergeCell ref="B98:K98"/>
    <mergeCell ref="B99:K99"/>
    <mergeCell ref="B100:K100"/>
    <mergeCell ref="B101:K101"/>
    <mergeCell ref="B102:K102"/>
    <mergeCell ref="L88:P88"/>
    <mergeCell ref="Q79:U79"/>
    <mergeCell ref="L106:P106"/>
    <mergeCell ref="L68:P68"/>
    <mergeCell ref="Q61:U61"/>
    <mergeCell ref="Q63:U63"/>
    <mergeCell ref="L108:P108"/>
    <mergeCell ref="L109:P109"/>
    <mergeCell ref="B58:K58"/>
    <mergeCell ref="B59:K59"/>
    <mergeCell ref="L61:P61"/>
    <mergeCell ref="B103:K103"/>
    <mergeCell ref="L85:P85"/>
    <mergeCell ref="L71:P71"/>
    <mergeCell ref="L64:P64"/>
    <mergeCell ref="L65:P65"/>
    <mergeCell ref="L66:P66"/>
    <mergeCell ref="L113:P113"/>
    <mergeCell ref="B110:K110"/>
    <mergeCell ref="B111:K111"/>
    <mergeCell ref="B112:K112"/>
    <mergeCell ref="B74:K74"/>
    <mergeCell ref="L110:P110"/>
    <mergeCell ref="L111:P111"/>
    <mergeCell ref="L78:P78"/>
    <mergeCell ref="B66:K66"/>
    <mergeCell ref="B67:K67"/>
    <mergeCell ref="B68:K68"/>
    <mergeCell ref="B69:K69"/>
    <mergeCell ref="B72:K72"/>
    <mergeCell ref="B73:K73"/>
    <mergeCell ref="B64:K64"/>
    <mergeCell ref="B65:K65"/>
    <mergeCell ref="B78:K78"/>
    <mergeCell ref="B79:K79"/>
    <mergeCell ref="L79:P79"/>
    <mergeCell ref="B80:K80"/>
    <mergeCell ref="B139:K139"/>
    <mergeCell ref="B130:K130"/>
    <mergeCell ref="B131:K131"/>
    <mergeCell ref="B132:K132"/>
    <mergeCell ref="B133:K133"/>
    <mergeCell ref="B134:K134"/>
    <mergeCell ref="B135:K135"/>
    <mergeCell ref="B136:K136"/>
    <mergeCell ref="B137:K137"/>
    <mergeCell ref="B138:K138"/>
    <mergeCell ref="L138:P138"/>
    <mergeCell ref="L127:P127"/>
    <mergeCell ref="L128:P128"/>
    <mergeCell ref="L129:P129"/>
    <mergeCell ref="L130:P130"/>
    <mergeCell ref="L131:P131"/>
    <mergeCell ref="L132:P132"/>
    <mergeCell ref="L133:P133"/>
    <mergeCell ref="L134:P134"/>
    <mergeCell ref="L135:P135"/>
    <mergeCell ref="L137:P137"/>
    <mergeCell ref="L136:P136"/>
    <mergeCell ref="B128:K128"/>
    <mergeCell ref="B129:K129"/>
    <mergeCell ref="L124:P124"/>
    <mergeCell ref="L125:P125"/>
    <mergeCell ref="L120:P120"/>
    <mergeCell ref="L121:P121"/>
    <mergeCell ref="L114:P114"/>
    <mergeCell ref="L115:P115"/>
    <mergeCell ref="L122:P122"/>
    <mergeCell ref="L123:P123"/>
    <mergeCell ref="L116:P116"/>
    <mergeCell ref="L117:P117"/>
    <mergeCell ref="L118:P118"/>
    <mergeCell ref="L81:P81"/>
    <mergeCell ref="B107:K107"/>
    <mergeCell ref="B91:K91"/>
    <mergeCell ref="B92:K92"/>
    <mergeCell ref="B85:K85"/>
    <mergeCell ref="B86:K86"/>
    <mergeCell ref="B87:K87"/>
    <mergeCell ref="B88:K88"/>
    <mergeCell ref="L89:P89"/>
    <mergeCell ref="L90:P90"/>
    <mergeCell ref="L91:P91"/>
    <mergeCell ref="L92:P92"/>
    <mergeCell ref="L107:P107"/>
    <mergeCell ref="L119:P119"/>
    <mergeCell ref="B116:K116"/>
    <mergeCell ref="B117:K117"/>
    <mergeCell ref="B118:K118"/>
    <mergeCell ref="B119:K119"/>
    <mergeCell ref="L82:P82"/>
    <mergeCell ref="L83:P83"/>
    <mergeCell ref="L84:P84"/>
    <mergeCell ref="Q99:U99"/>
    <mergeCell ref="Q101:U101"/>
    <mergeCell ref="Q100:U100"/>
    <mergeCell ref="Q77:U77"/>
    <mergeCell ref="B126:K126"/>
    <mergeCell ref="B127:K127"/>
    <mergeCell ref="B125:K125"/>
    <mergeCell ref="B124:K124"/>
    <mergeCell ref="B121:K121"/>
    <mergeCell ref="B122:K122"/>
    <mergeCell ref="B120:K120"/>
    <mergeCell ref="B113:K113"/>
    <mergeCell ref="B114:K114"/>
    <mergeCell ref="B115:K115"/>
    <mergeCell ref="L112:P112"/>
    <mergeCell ref="Q82:U82"/>
    <mergeCell ref="Q120:U120"/>
    <mergeCell ref="Q119:U119"/>
    <mergeCell ref="Q118:U118"/>
    <mergeCell ref="B81:K81"/>
    <mergeCell ref="B82:K82"/>
    <mergeCell ref="B83:K83"/>
    <mergeCell ref="B84:K84"/>
    <mergeCell ref="B89:K89"/>
    <mergeCell ref="B90:K90"/>
    <mergeCell ref="B108:K108"/>
    <mergeCell ref="B109:K109"/>
    <mergeCell ref="B104:K104"/>
    <mergeCell ref="B105:K105"/>
    <mergeCell ref="B106:K106"/>
    <mergeCell ref="B123:K123"/>
    <mergeCell ref="L126:P126"/>
    <mergeCell ref="L63:P63"/>
    <mergeCell ref="L57:P57"/>
    <mergeCell ref="L59:P59"/>
    <mergeCell ref="L60:P60"/>
    <mergeCell ref="L70:P70"/>
    <mergeCell ref="B57:K57"/>
    <mergeCell ref="Q57:U57"/>
    <mergeCell ref="Q59:U59"/>
    <mergeCell ref="Q64:U64"/>
    <mergeCell ref="Q62:U62"/>
    <mergeCell ref="Q60:U60"/>
    <mergeCell ref="B76:K76"/>
    <mergeCell ref="B77:K77"/>
    <mergeCell ref="Q75:U75"/>
    <mergeCell ref="Q74:U74"/>
    <mergeCell ref="L62:P62"/>
    <mergeCell ref="L74:P74"/>
    <mergeCell ref="Q58:U58"/>
    <mergeCell ref="Q73:U73"/>
    <mergeCell ref="L75:P75"/>
    <mergeCell ref="B63:K63"/>
    <mergeCell ref="B60:K60"/>
    <mergeCell ref="Q65:U65"/>
    <mergeCell ref="B75:K75"/>
    <mergeCell ref="L52:P52"/>
    <mergeCell ref="L48:P48"/>
    <mergeCell ref="B41:K41"/>
    <mergeCell ref="Q40:U40"/>
    <mergeCell ref="AD38:AD39"/>
    <mergeCell ref="Q38:V38"/>
    <mergeCell ref="Q44:U44"/>
    <mergeCell ref="AA38:AA39"/>
    <mergeCell ref="W38:W39"/>
    <mergeCell ref="Q52:U52"/>
    <mergeCell ref="Q48:U48"/>
    <mergeCell ref="AB38:AB39"/>
    <mergeCell ref="AC38:AC39"/>
    <mergeCell ref="X45:Y45"/>
    <mergeCell ref="Q55:U55"/>
    <mergeCell ref="Q49:U49"/>
    <mergeCell ref="Q50:U50"/>
    <mergeCell ref="L46:P46"/>
    <mergeCell ref="Q53:U53"/>
    <mergeCell ref="X50:Y50"/>
    <mergeCell ref="X51:Y51"/>
    <mergeCell ref="X52:Y52"/>
    <mergeCell ref="X53:Y53"/>
    <mergeCell ref="AG41:AG42"/>
    <mergeCell ref="AK41:AK42"/>
    <mergeCell ref="AG43:AG44"/>
    <mergeCell ref="AK43:AK44"/>
    <mergeCell ref="AG45:AG47"/>
    <mergeCell ref="AK45:AK47"/>
    <mergeCell ref="AG48:AG49"/>
    <mergeCell ref="AK48:AK49"/>
    <mergeCell ref="A36:AD36"/>
    <mergeCell ref="A38:A39"/>
    <mergeCell ref="Q41:U41"/>
    <mergeCell ref="B38:K39"/>
    <mergeCell ref="Q39:U39"/>
    <mergeCell ref="L38:P39"/>
    <mergeCell ref="Q47:U47"/>
    <mergeCell ref="Q43:U43"/>
    <mergeCell ref="AE38:AE39"/>
    <mergeCell ref="X38:Y39"/>
    <mergeCell ref="X40:Y40"/>
    <mergeCell ref="X41:Y41"/>
    <mergeCell ref="X42:Y42"/>
    <mergeCell ref="X43:Y43"/>
    <mergeCell ref="X44:Y44"/>
    <mergeCell ref="B40:K40"/>
    <mergeCell ref="X46:Y46"/>
    <mergeCell ref="X47:Y47"/>
    <mergeCell ref="X48:Y48"/>
    <mergeCell ref="X49:Y49"/>
    <mergeCell ref="AG64:AG65"/>
    <mergeCell ref="AK64:AK65"/>
    <mergeCell ref="AG66:AG67"/>
    <mergeCell ref="AK66:AK67"/>
    <mergeCell ref="AG68:AG69"/>
    <mergeCell ref="AK68:AK69"/>
    <mergeCell ref="AG70:AG71"/>
    <mergeCell ref="AK70:AK71"/>
    <mergeCell ref="X75:Y75"/>
    <mergeCell ref="AG72:AG73"/>
    <mergeCell ref="AK72:AK73"/>
    <mergeCell ref="AG50:AG51"/>
    <mergeCell ref="AK50:AK51"/>
    <mergeCell ref="AG52:AG55"/>
    <mergeCell ref="AK52:AK55"/>
    <mergeCell ref="AG56:AG57"/>
    <mergeCell ref="AK56:AK57"/>
    <mergeCell ref="AG58:AG61"/>
    <mergeCell ref="AK58:AK61"/>
    <mergeCell ref="AG62:AG63"/>
    <mergeCell ref="AK62:AK63"/>
    <mergeCell ref="X76:Y76"/>
    <mergeCell ref="X77:Y77"/>
    <mergeCell ref="X78:Y78"/>
    <mergeCell ref="X79:Y79"/>
    <mergeCell ref="X80:Y80"/>
    <mergeCell ref="X63:Y63"/>
    <mergeCell ref="X64:Y64"/>
    <mergeCell ref="X65:Y65"/>
    <mergeCell ref="X66:Y66"/>
    <mergeCell ref="X67:Y67"/>
    <mergeCell ref="X68:Y68"/>
    <mergeCell ref="X69:Y69"/>
    <mergeCell ref="X70:Y70"/>
    <mergeCell ref="X71:Y71"/>
    <mergeCell ref="X54:Y54"/>
    <mergeCell ref="X55:Y55"/>
    <mergeCell ref="X56:Y56"/>
    <mergeCell ref="X57:Y57"/>
    <mergeCell ref="X58:Y58"/>
    <mergeCell ref="X59:Y59"/>
    <mergeCell ref="X60:Y60"/>
    <mergeCell ref="X61:Y61"/>
    <mergeCell ref="X62:Y62"/>
    <mergeCell ref="A35:AE35"/>
    <mergeCell ref="X119:Y119"/>
    <mergeCell ref="X102:Y102"/>
    <mergeCell ref="X103:Y103"/>
    <mergeCell ref="X104:Y104"/>
    <mergeCell ref="X105:Y105"/>
    <mergeCell ref="X106:Y106"/>
    <mergeCell ref="X107:Y107"/>
    <mergeCell ref="X108:Y108"/>
    <mergeCell ref="X109:Y109"/>
    <mergeCell ref="X110:Y110"/>
    <mergeCell ref="X113:Y113"/>
    <mergeCell ref="X90:Y90"/>
    <mergeCell ref="X91:Y91"/>
    <mergeCell ref="X92:Y92"/>
    <mergeCell ref="X93:Y93"/>
    <mergeCell ref="X94:Y94"/>
    <mergeCell ref="X95:Y95"/>
    <mergeCell ref="X96:Y96"/>
    <mergeCell ref="X97:Y97"/>
    <mergeCell ref="X98:Y98"/>
    <mergeCell ref="X81:Y81"/>
    <mergeCell ref="X82:Y82"/>
    <mergeCell ref="X83:Y83"/>
    <mergeCell ref="X84:Y84"/>
    <mergeCell ref="X85:Y85"/>
    <mergeCell ref="X86:Y86"/>
    <mergeCell ref="X87:Y87"/>
    <mergeCell ref="X88:Y88"/>
    <mergeCell ref="X89:Y89"/>
    <mergeCell ref="X72:Y72"/>
    <mergeCell ref="X73:Y73"/>
    <mergeCell ref="X138:Y138"/>
    <mergeCell ref="X139:Y139"/>
    <mergeCell ref="AG36:AK39"/>
    <mergeCell ref="X129:Y129"/>
    <mergeCell ref="X130:Y130"/>
    <mergeCell ref="X131:Y131"/>
    <mergeCell ref="X132:Y132"/>
    <mergeCell ref="X133:Y133"/>
    <mergeCell ref="X134:Y134"/>
    <mergeCell ref="X135:Y135"/>
    <mergeCell ref="X136:Y136"/>
    <mergeCell ref="X137:Y137"/>
    <mergeCell ref="X120:Y120"/>
    <mergeCell ref="X121:Y121"/>
    <mergeCell ref="X122:Y122"/>
    <mergeCell ref="X123:Y123"/>
    <mergeCell ref="X124:Y124"/>
    <mergeCell ref="X125:Y125"/>
    <mergeCell ref="X126:Y126"/>
    <mergeCell ref="X127:Y127"/>
    <mergeCell ref="X128:Y128"/>
    <mergeCell ref="X111:Y111"/>
    <mergeCell ref="X112:Y112"/>
    <mergeCell ref="X99:Y99"/>
    <mergeCell ref="X100:Y100"/>
    <mergeCell ref="X101:Y101"/>
    <mergeCell ref="X114:Y114"/>
    <mergeCell ref="X115:Y115"/>
    <mergeCell ref="X116:Y116"/>
    <mergeCell ref="X117:Y117"/>
    <mergeCell ref="X118:Y118"/>
    <mergeCell ref="X74:Y74"/>
    <mergeCell ref="B140:K140"/>
    <mergeCell ref="L140:P140"/>
    <mergeCell ref="Q140:U140"/>
    <mergeCell ref="X140:Y140"/>
    <mergeCell ref="B141:K141"/>
    <mergeCell ref="L141:P141"/>
    <mergeCell ref="Q141:U141"/>
    <mergeCell ref="X141:Y141"/>
    <mergeCell ref="B142:K142"/>
    <mergeCell ref="L142:P142"/>
    <mergeCell ref="Q142:U142"/>
    <mergeCell ref="X142:Y142"/>
    <mergeCell ref="B143:K143"/>
    <mergeCell ref="L143:P143"/>
    <mergeCell ref="Q143:U143"/>
    <mergeCell ref="X143:Y143"/>
    <mergeCell ref="B144:K144"/>
    <mergeCell ref="L144:P144"/>
    <mergeCell ref="Q144:U144"/>
    <mergeCell ref="X144:Y144"/>
    <mergeCell ref="B148:K148"/>
    <mergeCell ref="L148:P148"/>
    <mergeCell ref="Q148:U148"/>
    <mergeCell ref="X148:Y148"/>
    <mergeCell ref="B149:K149"/>
    <mergeCell ref="L149:P149"/>
    <mergeCell ref="Q149:U149"/>
    <mergeCell ref="X149:Y149"/>
    <mergeCell ref="B150:K150"/>
    <mergeCell ref="L150:P150"/>
    <mergeCell ref="Q150:U150"/>
    <mergeCell ref="X150:Y150"/>
    <mergeCell ref="X145:Y145"/>
    <mergeCell ref="B146:K146"/>
    <mergeCell ref="L146:P146"/>
    <mergeCell ref="Q146:U146"/>
    <mergeCell ref="X146:Y146"/>
    <mergeCell ref="B147:K147"/>
    <mergeCell ref="L147:P147"/>
    <mergeCell ref="Q147:U147"/>
    <mergeCell ref="X147:Y147"/>
    <mergeCell ref="B145:K145"/>
    <mergeCell ref="L145:P145"/>
    <mergeCell ref="Q145:U145"/>
    <mergeCell ref="B154:K154"/>
    <mergeCell ref="L154:P154"/>
    <mergeCell ref="Q154:U154"/>
    <mergeCell ref="X154:Y154"/>
    <mergeCell ref="B155:K155"/>
    <mergeCell ref="L155:P155"/>
    <mergeCell ref="Q155:U155"/>
    <mergeCell ref="X155:Y155"/>
    <mergeCell ref="B156:K156"/>
    <mergeCell ref="L156:P156"/>
    <mergeCell ref="Q156:U156"/>
    <mergeCell ref="X156:Y156"/>
    <mergeCell ref="B151:K151"/>
    <mergeCell ref="L151:P151"/>
    <mergeCell ref="Q151:U151"/>
    <mergeCell ref="X151:Y151"/>
    <mergeCell ref="B152:K152"/>
    <mergeCell ref="L152:P152"/>
    <mergeCell ref="Q152:U152"/>
    <mergeCell ref="X152:Y152"/>
    <mergeCell ref="B153:K153"/>
    <mergeCell ref="L153:P153"/>
    <mergeCell ref="Q153:U153"/>
    <mergeCell ref="X153:Y153"/>
    <mergeCell ref="B160:K160"/>
    <mergeCell ref="L160:P160"/>
    <mergeCell ref="Q160:U160"/>
    <mergeCell ref="X160:Y160"/>
    <mergeCell ref="B161:K161"/>
    <mergeCell ref="L161:P161"/>
    <mergeCell ref="Q161:U161"/>
    <mergeCell ref="X161:Y161"/>
    <mergeCell ref="B162:K162"/>
    <mergeCell ref="L162:P162"/>
    <mergeCell ref="Q162:U162"/>
    <mergeCell ref="X162:Y162"/>
    <mergeCell ref="B157:K157"/>
    <mergeCell ref="L157:P157"/>
    <mergeCell ref="Q157:U157"/>
    <mergeCell ref="X157:Y157"/>
    <mergeCell ref="B158:K158"/>
    <mergeCell ref="L158:P158"/>
    <mergeCell ref="Q158:U158"/>
    <mergeCell ref="X158:Y158"/>
    <mergeCell ref="B159:K159"/>
    <mergeCell ref="L159:P159"/>
    <mergeCell ref="Q159:U159"/>
    <mergeCell ref="X159:Y159"/>
    <mergeCell ref="B166:K166"/>
    <mergeCell ref="L166:P166"/>
    <mergeCell ref="Q166:U166"/>
    <mergeCell ref="X166:Y166"/>
    <mergeCell ref="B167:K167"/>
    <mergeCell ref="L167:P167"/>
    <mergeCell ref="Q167:U167"/>
    <mergeCell ref="X167:Y167"/>
    <mergeCell ref="B168:K168"/>
    <mergeCell ref="L168:P168"/>
    <mergeCell ref="Q168:U168"/>
    <mergeCell ref="X168:Y168"/>
    <mergeCell ref="B163:K163"/>
    <mergeCell ref="L163:P163"/>
    <mergeCell ref="Q163:U163"/>
    <mergeCell ref="X163:Y163"/>
    <mergeCell ref="B164:K164"/>
    <mergeCell ref="L164:P164"/>
    <mergeCell ref="Q164:U164"/>
    <mergeCell ref="X164:Y164"/>
    <mergeCell ref="B165:K165"/>
    <mergeCell ref="L165:P165"/>
    <mergeCell ref="Q165:U165"/>
    <mergeCell ref="X165:Y165"/>
    <mergeCell ref="B172:K172"/>
    <mergeCell ref="L172:P172"/>
    <mergeCell ref="Q172:U172"/>
    <mergeCell ref="X172:Y172"/>
    <mergeCell ref="B173:K173"/>
    <mergeCell ref="L173:P173"/>
    <mergeCell ref="Q173:U173"/>
    <mergeCell ref="X173:Y173"/>
    <mergeCell ref="B174:K174"/>
    <mergeCell ref="L174:P174"/>
    <mergeCell ref="Q174:U174"/>
    <mergeCell ref="X174:Y174"/>
    <mergeCell ref="B169:K169"/>
    <mergeCell ref="L169:P169"/>
    <mergeCell ref="Q169:U169"/>
    <mergeCell ref="X169:Y169"/>
    <mergeCell ref="B170:K170"/>
    <mergeCell ref="L170:P170"/>
    <mergeCell ref="Q170:U170"/>
    <mergeCell ref="X170:Y170"/>
    <mergeCell ref="B171:K171"/>
    <mergeCell ref="L171:P171"/>
    <mergeCell ref="Q171:U171"/>
    <mergeCell ref="X171:Y171"/>
    <mergeCell ref="B178:K178"/>
    <mergeCell ref="L178:P178"/>
    <mergeCell ref="Q178:U178"/>
    <mergeCell ref="X178:Y178"/>
    <mergeCell ref="B179:K179"/>
    <mergeCell ref="L179:P179"/>
    <mergeCell ref="Q179:U179"/>
    <mergeCell ref="X179:Y179"/>
    <mergeCell ref="B180:K180"/>
    <mergeCell ref="L180:P180"/>
    <mergeCell ref="Q180:U180"/>
    <mergeCell ref="X180:Y180"/>
    <mergeCell ref="B175:K175"/>
    <mergeCell ref="L175:P175"/>
    <mergeCell ref="Q175:U175"/>
    <mergeCell ref="X175:Y175"/>
    <mergeCell ref="B176:K176"/>
    <mergeCell ref="L176:P176"/>
    <mergeCell ref="Q176:U176"/>
    <mergeCell ref="X176:Y176"/>
    <mergeCell ref="B177:K177"/>
    <mergeCell ref="L177:P177"/>
    <mergeCell ref="Q177:U177"/>
    <mergeCell ref="X177:Y177"/>
    <mergeCell ref="B184:K184"/>
    <mergeCell ref="L184:P184"/>
    <mergeCell ref="Q184:U184"/>
    <mergeCell ref="X184:Y184"/>
    <mergeCell ref="B185:K185"/>
    <mergeCell ref="L185:P185"/>
    <mergeCell ref="Q185:U185"/>
    <mergeCell ref="X185:Y185"/>
    <mergeCell ref="B186:K186"/>
    <mergeCell ref="L186:P186"/>
    <mergeCell ref="Q186:U186"/>
    <mergeCell ref="X186:Y186"/>
    <mergeCell ref="B181:K181"/>
    <mergeCell ref="L181:P181"/>
    <mergeCell ref="Q181:U181"/>
    <mergeCell ref="X181:Y181"/>
    <mergeCell ref="B182:K182"/>
    <mergeCell ref="L182:P182"/>
    <mergeCell ref="Q182:U182"/>
    <mergeCell ref="X182:Y182"/>
    <mergeCell ref="B183:K183"/>
    <mergeCell ref="L183:P183"/>
    <mergeCell ref="Q183:U183"/>
    <mergeCell ref="X183:Y183"/>
    <mergeCell ref="B190:K190"/>
    <mergeCell ref="L190:P190"/>
    <mergeCell ref="Q190:U190"/>
    <mergeCell ref="X190:Y190"/>
    <mergeCell ref="B191:K191"/>
    <mergeCell ref="L191:P191"/>
    <mergeCell ref="Q191:U191"/>
    <mergeCell ref="X191:Y191"/>
    <mergeCell ref="B192:K192"/>
    <mergeCell ref="L192:P192"/>
    <mergeCell ref="Q192:U192"/>
    <mergeCell ref="X192:Y192"/>
    <mergeCell ref="B187:K187"/>
    <mergeCell ref="L187:P187"/>
    <mergeCell ref="Q187:U187"/>
    <mergeCell ref="X187:Y187"/>
    <mergeCell ref="B188:K188"/>
    <mergeCell ref="L188:P188"/>
    <mergeCell ref="Q188:U188"/>
    <mergeCell ref="X188:Y188"/>
    <mergeCell ref="B189:K189"/>
    <mergeCell ref="L189:P189"/>
    <mergeCell ref="Q189:U189"/>
    <mergeCell ref="X189:Y189"/>
    <mergeCell ref="B196:K196"/>
    <mergeCell ref="L196:P196"/>
    <mergeCell ref="Q196:U196"/>
    <mergeCell ref="X196:Y196"/>
    <mergeCell ref="B197:K197"/>
    <mergeCell ref="L197:P197"/>
    <mergeCell ref="Q197:U197"/>
    <mergeCell ref="X197:Y197"/>
    <mergeCell ref="B198:K198"/>
    <mergeCell ref="L198:P198"/>
    <mergeCell ref="Q198:U198"/>
    <mergeCell ref="X198:Y198"/>
    <mergeCell ref="B193:K193"/>
    <mergeCell ref="L193:P193"/>
    <mergeCell ref="Q193:U193"/>
    <mergeCell ref="X193:Y193"/>
    <mergeCell ref="B194:K194"/>
    <mergeCell ref="L194:P194"/>
    <mergeCell ref="Q194:U194"/>
    <mergeCell ref="X194:Y194"/>
    <mergeCell ref="B195:K195"/>
    <mergeCell ref="L195:P195"/>
    <mergeCell ref="Q195:U195"/>
    <mergeCell ref="X195:Y195"/>
    <mergeCell ref="B202:K202"/>
    <mergeCell ref="L202:P202"/>
    <mergeCell ref="Q202:U202"/>
    <mergeCell ref="X202:Y202"/>
    <mergeCell ref="B203:K203"/>
    <mergeCell ref="L203:P203"/>
    <mergeCell ref="Q203:U203"/>
    <mergeCell ref="X203:Y203"/>
    <mergeCell ref="B204:K204"/>
    <mergeCell ref="L204:P204"/>
    <mergeCell ref="Q204:U204"/>
    <mergeCell ref="X204:Y204"/>
    <mergeCell ref="B199:K199"/>
    <mergeCell ref="L199:P199"/>
    <mergeCell ref="Q199:U199"/>
    <mergeCell ref="X199:Y199"/>
    <mergeCell ref="B200:K200"/>
    <mergeCell ref="L200:P200"/>
    <mergeCell ref="Q200:U200"/>
    <mergeCell ref="X200:Y200"/>
    <mergeCell ref="B201:K201"/>
    <mergeCell ref="L201:P201"/>
    <mergeCell ref="Q201:U201"/>
    <mergeCell ref="X201:Y201"/>
    <mergeCell ref="B208:K208"/>
    <mergeCell ref="L208:P208"/>
    <mergeCell ref="Q208:U208"/>
    <mergeCell ref="X208:Y208"/>
    <mergeCell ref="B209:K209"/>
    <mergeCell ref="L209:P209"/>
    <mergeCell ref="Q209:U209"/>
    <mergeCell ref="X209:Y209"/>
    <mergeCell ref="B210:K210"/>
    <mergeCell ref="L210:P210"/>
    <mergeCell ref="Q210:U210"/>
    <mergeCell ref="X210:Y210"/>
    <mergeCell ref="B205:K205"/>
    <mergeCell ref="L205:P205"/>
    <mergeCell ref="Q205:U205"/>
    <mergeCell ref="X205:Y205"/>
    <mergeCell ref="B206:K206"/>
    <mergeCell ref="L206:P206"/>
    <mergeCell ref="Q206:U206"/>
    <mergeCell ref="X206:Y206"/>
    <mergeCell ref="B207:K207"/>
    <mergeCell ref="L207:P207"/>
    <mergeCell ref="Q207:U207"/>
    <mergeCell ref="X207:Y207"/>
    <mergeCell ref="B214:K214"/>
    <mergeCell ref="L214:P214"/>
    <mergeCell ref="Q214:U214"/>
    <mergeCell ref="X214:Y214"/>
    <mergeCell ref="B215:K215"/>
    <mergeCell ref="L215:P215"/>
    <mergeCell ref="Q215:U215"/>
    <mergeCell ref="X215:Y215"/>
    <mergeCell ref="B216:K216"/>
    <mergeCell ref="L216:P216"/>
    <mergeCell ref="Q216:U216"/>
    <mergeCell ref="X216:Y216"/>
    <mergeCell ref="B211:K211"/>
    <mergeCell ref="L211:P211"/>
    <mergeCell ref="Q211:U211"/>
    <mergeCell ref="X211:Y211"/>
    <mergeCell ref="B212:K212"/>
    <mergeCell ref="L212:P212"/>
    <mergeCell ref="Q212:U212"/>
    <mergeCell ref="X212:Y212"/>
    <mergeCell ref="B213:K213"/>
    <mergeCell ref="L213:P213"/>
    <mergeCell ref="Q213:U213"/>
    <mergeCell ref="X213:Y213"/>
    <mergeCell ref="B220:K220"/>
    <mergeCell ref="L220:P220"/>
    <mergeCell ref="Q220:U220"/>
    <mergeCell ref="X220:Y220"/>
    <mergeCell ref="B221:K221"/>
    <mergeCell ref="L221:P221"/>
    <mergeCell ref="Q221:U221"/>
    <mergeCell ref="X221:Y221"/>
    <mergeCell ref="B222:K222"/>
    <mergeCell ref="L222:P222"/>
    <mergeCell ref="Q222:U222"/>
    <mergeCell ref="X222:Y222"/>
    <mergeCell ref="B217:K217"/>
    <mergeCell ref="L217:P217"/>
    <mergeCell ref="Q217:U217"/>
    <mergeCell ref="X217:Y217"/>
    <mergeCell ref="B218:K218"/>
    <mergeCell ref="L218:P218"/>
    <mergeCell ref="Q218:U218"/>
    <mergeCell ref="X218:Y218"/>
    <mergeCell ref="B219:K219"/>
    <mergeCell ref="L219:P219"/>
    <mergeCell ref="Q219:U219"/>
    <mergeCell ref="X219:Y219"/>
    <mergeCell ref="B226:K226"/>
    <mergeCell ref="L226:P226"/>
    <mergeCell ref="Q226:U226"/>
    <mergeCell ref="X226:Y226"/>
    <mergeCell ref="B227:K227"/>
    <mergeCell ref="L227:P227"/>
    <mergeCell ref="Q227:U227"/>
    <mergeCell ref="X227:Y227"/>
    <mergeCell ref="B228:K228"/>
    <mergeCell ref="L228:P228"/>
    <mergeCell ref="Q228:U228"/>
    <mergeCell ref="X228:Y228"/>
    <mergeCell ref="B223:K223"/>
    <mergeCell ref="L223:P223"/>
    <mergeCell ref="Q223:U223"/>
    <mergeCell ref="X223:Y223"/>
    <mergeCell ref="B224:K224"/>
    <mergeCell ref="L224:P224"/>
    <mergeCell ref="Q224:U224"/>
    <mergeCell ref="X224:Y224"/>
    <mergeCell ref="B225:K225"/>
    <mergeCell ref="L225:P225"/>
    <mergeCell ref="Q225:U225"/>
    <mergeCell ref="X225:Y225"/>
    <mergeCell ref="B232:K232"/>
    <mergeCell ref="L232:P232"/>
    <mergeCell ref="Q232:U232"/>
    <mergeCell ref="X232:Y232"/>
    <mergeCell ref="B233:K233"/>
    <mergeCell ref="L233:P233"/>
    <mergeCell ref="Q233:U233"/>
    <mergeCell ref="X233:Y233"/>
    <mergeCell ref="B234:K234"/>
    <mergeCell ref="L234:P234"/>
    <mergeCell ref="Q234:U234"/>
    <mergeCell ref="X234:Y234"/>
    <mergeCell ref="B229:K229"/>
    <mergeCell ref="L229:P229"/>
    <mergeCell ref="Q229:U229"/>
    <mergeCell ref="X229:Y229"/>
    <mergeCell ref="B230:K230"/>
    <mergeCell ref="L230:P230"/>
    <mergeCell ref="Q230:U230"/>
    <mergeCell ref="X230:Y230"/>
    <mergeCell ref="B231:K231"/>
    <mergeCell ref="L231:P231"/>
    <mergeCell ref="Q231:U231"/>
    <mergeCell ref="X231:Y231"/>
    <mergeCell ref="B238:K238"/>
    <mergeCell ref="L238:P238"/>
    <mergeCell ref="Q238:U238"/>
    <mergeCell ref="X238:Y238"/>
    <mergeCell ref="B239:K239"/>
    <mergeCell ref="L239:P239"/>
    <mergeCell ref="Q239:U239"/>
    <mergeCell ref="X239:Y239"/>
    <mergeCell ref="B240:K240"/>
    <mergeCell ref="L240:P240"/>
    <mergeCell ref="Q240:U240"/>
    <mergeCell ref="X240:Y240"/>
    <mergeCell ref="B235:K235"/>
    <mergeCell ref="L235:P235"/>
    <mergeCell ref="Q235:U235"/>
    <mergeCell ref="X235:Y235"/>
    <mergeCell ref="B236:K236"/>
    <mergeCell ref="L236:P236"/>
    <mergeCell ref="Q236:U236"/>
    <mergeCell ref="X236:Y236"/>
    <mergeCell ref="B237:K237"/>
    <mergeCell ref="L237:P237"/>
    <mergeCell ref="Q237:U237"/>
    <mergeCell ref="X237:Y237"/>
    <mergeCell ref="B244:K244"/>
    <mergeCell ref="L244:P244"/>
    <mergeCell ref="Q244:U244"/>
    <mergeCell ref="X244:Y244"/>
    <mergeCell ref="B245:K245"/>
    <mergeCell ref="L245:P245"/>
    <mergeCell ref="Q245:U245"/>
    <mergeCell ref="X245:Y245"/>
    <mergeCell ref="B246:K246"/>
    <mergeCell ref="L246:P246"/>
    <mergeCell ref="Q246:U246"/>
    <mergeCell ref="X246:Y246"/>
    <mergeCell ref="B241:K241"/>
    <mergeCell ref="L241:P241"/>
    <mergeCell ref="Q241:U241"/>
    <mergeCell ref="X241:Y241"/>
    <mergeCell ref="B242:K242"/>
    <mergeCell ref="L242:P242"/>
    <mergeCell ref="Q242:U242"/>
    <mergeCell ref="X242:Y242"/>
    <mergeCell ref="B243:K243"/>
    <mergeCell ref="L243:P243"/>
    <mergeCell ref="Q243:U243"/>
    <mergeCell ref="X243:Y243"/>
    <mergeCell ref="B250:K250"/>
    <mergeCell ref="L250:P250"/>
    <mergeCell ref="Q250:U250"/>
    <mergeCell ref="X250:Y250"/>
    <mergeCell ref="B251:K251"/>
    <mergeCell ref="L251:P251"/>
    <mergeCell ref="Q251:U251"/>
    <mergeCell ref="X251:Y251"/>
    <mergeCell ref="B252:K252"/>
    <mergeCell ref="L252:P252"/>
    <mergeCell ref="Q252:U252"/>
    <mergeCell ref="X252:Y252"/>
    <mergeCell ref="B247:K247"/>
    <mergeCell ref="L247:P247"/>
    <mergeCell ref="Q247:U247"/>
    <mergeCell ref="X247:Y247"/>
    <mergeCell ref="B248:K248"/>
    <mergeCell ref="L248:P248"/>
    <mergeCell ref="Q248:U248"/>
    <mergeCell ref="X248:Y248"/>
    <mergeCell ref="B249:K249"/>
    <mergeCell ref="L249:P249"/>
    <mergeCell ref="Q249:U249"/>
    <mergeCell ref="X249:Y249"/>
    <mergeCell ref="B256:K256"/>
    <mergeCell ref="L256:P256"/>
    <mergeCell ref="Q256:U256"/>
    <mergeCell ref="X256:Y256"/>
    <mergeCell ref="B257:K257"/>
    <mergeCell ref="L257:P257"/>
    <mergeCell ref="Q257:U257"/>
    <mergeCell ref="X257:Y257"/>
    <mergeCell ref="B258:K258"/>
    <mergeCell ref="L258:P258"/>
    <mergeCell ref="Q258:U258"/>
    <mergeCell ref="X258:Y258"/>
    <mergeCell ref="B253:K253"/>
    <mergeCell ref="L253:P253"/>
    <mergeCell ref="Q253:U253"/>
    <mergeCell ref="X253:Y253"/>
    <mergeCell ref="B254:K254"/>
    <mergeCell ref="L254:P254"/>
    <mergeCell ref="Q254:U254"/>
    <mergeCell ref="X254:Y254"/>
    <mergeCell ref="B255:K255"/>
    <mergeCell ref="L255:P255"/>
    <mergeCell ref="Q255:U255"/>
    <mergeCell ref="X255:Y255"/>
    <mergeCell ref="B262:K262"/>
    <mergeCell ref="L262:P262"/>
    <mergeCell ref="Q262:U262"/>
    <mergeCell ref="X262:Y262"/>
    <mergeCell ref="B263:K263"/>
    <mergeCell ref="L263:P263"/>
    <mergeCell ref="Q263:U263"/>
    <mergeCell ref="X263:Y263"/>
    <mergeCell ref="B264:K264"/>
    <mergeCell ref="L264:P264"/>
    <mergeCell ref="Q264:U264"/>
    <mergeCell ref="X264:Y264"/>
    <mergeCell ref="B259:K259"/>
    <mergeCell ref="L259:P259"/>
    <mergeCell ref="Q259:U259"/>
    <mergeCell ref="X259:Y259"/>
    <mergeCell ref="B260:K260"/>
    <mergeCell ref="L260:P260"/>
    <mergeCell ref="Q260:U260"/>
    <mergeCell ref="X260:Y260"/>
    <mergeCell ref="B261:K261"/>
    <mergeCell ref="L261:P261"/>
    <mergeCell ref="Q261:U261"/>
    <mergeCell ref="X261:Y261"/>
    <mergeCell ref="B268:K268"/>
    <mergeCell ref="L268:P268"/>
    <mergeCell ref="Q268:U268"/>
    <mergeCell ref="X268:Y268"/>
    <mergeCell ref="B269:K269"/>
    <mergeCell ref="L269:P269"/>
    <mergeCell ref="Q269:U269"/>
    <mergeCell ref="X269:Y269"/>
    <mergeCell ref="B270:K270"/>
    <mergeCell ref="L270:P270"/>
    <mergeCell ref="Q270:U270"/>
    <mergeCell ref="X270:Y270"/>
    <mergeCell ref="B265:K265"/>
    <mergeCell ref="L265:P265"/>
    <mergeCell ref="Q265:U265"/>
    <mergeCell ref="X265:Y265"/>
    <mergeCell ref="B266:K266"/>
    <mergeCell ref="L266:P266"/>
    <mergeCell ref="Q266:U266"/>
    <mergeCell ref="X266:Y266"/>
    <mergeCell ref="B267:K267"/>
    <mergeCell ref="L267:P267"/>
    <mergeCell ref="Q267:U267"/>
    <mergeCell ref="X267:Y267"/>
    <mergeCell ref="B274:K274"/>
    <mergeCell ref="L274:P274"/>
    <mergeCell ref="Q274:U274"/>
    <mergeCell ref="X274:Y274"/>
    <mergeCell ref="B275:K275"/>
    <mergeCell ref="L275:P275"/>
    <mergeCell ref="Q275:U275"/>
    <mergeCell ref="X275:Y275"/>
    <mergeCell ref="B276:K276"/>
    <mergeCell ref="L276:P276"/>
    <mergeCell ref="Q276:U276"/>
    <mergeCell ref="X276:Y276"/>
    <mergeCell ref="B271:K271"/>
    <mergeCell ref="L271:P271"/>
    <mergeCell ref="Q271:U271"/>
    <mergeCell ref="X271:Y271"/>
    <mergeCell ref="B272:K272"/>
    <mergeCell ref="L272:P272"/>
    <mergeCell ref="Q272:U272"/>
    <mergeCell ref="X272:Y272"/>
    <mergeCell ref="B273:K273"/>
    <mergeCell ref="L273:P273"/>
    <mergeCell ref="Q273:U273"/>
    <mergeCell ref="X273:Y273"/>
    <mergeCell ref="B280:K280"/>
    <mergeCell ref="L280:P280"/>
    <mergeCell ref="Q280:U280"/>
    <mergeCell ref="X280:Y280"/>
    <mergeCell ref="B281:K281"/>
    <mergeCell ref="L281:P281"/>
    <mergeCell ref="Q281:U281"/>
    <mergeCell ref="X281:Y281"/>
    <mergeCell ref="B282:K282"/>
    <mergeCell ref="L282:P282"/>
    <mergeCell ref="Q282:U282"/>
    <mergeCell ref="X282:Y282"/>
    <mergeCell ref="B277:K277"/>
    <mergeCell ref="L277:P277"/>
    <mergeCell ref="Q277:U277"/>
    <mergeCell ref="X277:Y277"/>
    <mergeCell ref="B278:K278"/>
    <mergeCell ref="L278:P278"/>
    <mergeCell ref="Q278:U278"/>
    <mergeCell ref="X278:Y278"/>
    <mergeCell ref="B279:K279"/>
    <mergeCell ref="L279:P279"/>
    <mergeCell ref="Q279:U279"/>
    <mergeCell ref="X279:Y279"/>
    <mergeCell ref="B286:K286"/>
    <mergeCell ref="L286:P286"/>
    <mergeCell ref="Q286:U286"/>
    <mergeCell ref="X286:Y286"/>
    <mergeCell ref="B287:K287"/>
    <mergeCell ref="L287:P287"/>
    <mergeCell ref="Q287:U287"/>
    <mergeCell ref="X287:Y287"/>
    <mergeCell ref="B288:K288"/>
    <mergeCell ref="L288:P288"/>
    <mergeCell ref="Q288:U288"/>
    <mergeCell ref="X288:Y288"/>
    <mergeCell ref="B283:K283"/>
    <mergeCell ref="L283:P283"/>
    <mergeCell ref="Q283:U283"/>
    <mergeCell ref="X283:Y283"/>
    <mergeCell ref="B284:K284"/>
    <mergeCell ref="L284:P284"/>
    <mergeCell ref="Q284:U284"/>
    <mergeCell ref="X284:Y284"/>
    <mergeCell ref="B285:K285"/>
    <mergeCell ref="L285:P285"/>
    <mergeCell ref="Q285:U285"/>
    <mergeCell ref="X285:Y285"/>
    <mergeCell ref="B292:K292"/>
    <mergeCell ref="L292:P292"/>
    <mergeCell ref="Q292:U292"/>
    <mergeCell ref="X292:Y292"/>
    <mergeCell ref="B293:K293"/>
    <mergeCell ref="L293:P293"/>
    <mergeCell ref="Q293:U293"/>
    <mergeCell ref="X293:Y293"/>
    <mergeCell ref="B294:K294"/>
    <mergeCell ref="L294:P294"/>
    <mergeCell ref="Q294:U294"/>
    <mergeCell ref="X294:Y294"/>
    <mergeCell ref="B289:K289"/>
    <mergeCell ref="L289:P289"/>
    <mergeCell ref="Q289:U289"/>
    <mergeCell ref="X289:Y289"/>
    <mergeCell ref="B290:K290"/>
    <mergeCell ref="L290:P290"/>
    <mergeCell ref="Q290:U290"/>
    <mergeCell ref="X290:Y290"/>
    <mergeCell ref="B291:K291"/>
    <mergeCell ref="L291:P291"/>
    <mergeCell ref="Q291:U291"/>
    <mergeCell ref="X291:Y291"/>
    <mergeCell ref="B298:K298"/>
    <mergeCell ref="L298:P298"/>
    <mergeCell ref="Q298:U298"/>
    <mergeCell ref="X298:Y298"/>
    <mergeCell ref="B299:K299"/>
    <mergeCell ref="L299:P299"/>
    <mergeCell ref="Q299:U299"/>
    <mergeCell ref="X299:Y299"/>
    <mergeCell ref="B300:K300"/>
    <mergeCell ref="L300:P300"/>
    <mergeCell ref="Q300:U300"/>
    <mergeCell ref="X300:Y300"/>
    <mergeCell ref="B295:K295"/>
    <mergeCell ref="L295:P295"/>
    <mergeCell ref="Q295:U295"/>
    <mergeCell ref="X295:Y295"/>
    <mergeCell ref="B296:K296"/>
    <mergeCell ref="L296:P296"/>
    <mergeCell ref="Q296:U296"/>
    <mergeCell ref="X296:Y296"/>
    <mergeCell ref="B297:K297"/>
    <mergeCell ref="L297:P297"/>
    <mergeCell ref="Q297:U297"/>
    <mergeCell ref="X297:Y297"/>
    <mergeCell ref="B304:K304"/>
    <mergeCell ref="L304:P304"/>
    <mergeCell ref="Q304:U304"/>
    <mergeCell ref="X304:Y304"/>
    <mergeCell ref="B305:K305"/>
    <mergeCell ref="L305:P305"/>
    <mergeCell ref="Q305:U305"/>
    <mergeCell ref="X305:Y305"/>
    <mergeCell ref="B306:K306"/>
    <mergeCell ref="L306:P306"/>
    <mergeCell ref="Q306:U306"/>
    <mergeCell ref="X306:Y306"/>
    <mergeCell ref="B301:K301"/>
    <mergeCell ref="L301:P301"/>
    <mergeCell ref="Q301:U301"/>
    <mergeCell ref="X301:Y301"/>
    <mergeCell ref="B302:K302"/>
    <mergeCell ref="L302:P302"/>
    <mergeCell ref="Q302:U302"/>
    <mergeCell ref="X302:Y302"/>
    <mergeCell ref="B303:K303"/>
    <mergeCell ref="L303:P303"/>
    <mergeCell ref="Q303:U303"/>
    <mergeCell ref="X303:Y303"/>
    <mergeCell ref="B310:K310"/>
    <mergeCell ref="L310:P310"/>
    <mergeCell ref="Q310:U310"/>
    <mergeCell ref="X310:Y310"/>
    <mergeCell ref="B311:K311"/>
    <mergeCell ref="L311:P311"/>
    <mergeCell ref="Q311:U311"/>
    <mergeCell ref="X311:Y311"/>
    <mergeCell ref="B312:K312"/>
    <mergeCell ref="L312:P312"/>
    <mergeCell ref="Q312:U312"/>
    <mergeCell ref="X312:Y312"/>
    <mergeCell ref="B307:K307"/>
    <mergeCell ref="L307:P307"/>
    <mergeCell ref="Q307:U307"/>
    <mergeCell ref="X307:Y307"/>
    <mergeCell ref="B308:K308"/>
    <mergeCell ref="L308:P308"/>
    <mergeCell ref="Q308:U308"/>
    <mergeCell ref="X308:Y308"/>
    <mergeCell ref="B309:K309"/>
    <mergeCell ref="L309:P309"/>
    <mergeCell ref="Q309:U309"/>
    <mergeCell ref="X309:Y309"/>
    <mergeCell ref="B316:K316"/>
    <mergeCell ref="L316:P316"/>
    <mergeCell ref="Q316:U316"/>
    <mergeCell ref="X316:Y316"/>
    <mergeCell ref="B317:K317"/>
    <mergeCell ref="L317:P317"/>
    <mergeCell ref="Q317:U317"/>
    <mergeCell ref="X317:Y317"/>
    <mergeCell ref="B318:K318"/>
    <mergeCell ref="L318:P318"/>
    <mergeCell ref="Q318:U318"/>
    <mergeCell ref="X318:Y318"/>
    <mergeCell ref="B313:K313"/>
    <mergeCell ref="L313:P313"/>
    <mergeCell ref="Q313:U313"/>
    <mergeCell ref="X313:Y313"/>
    <mergeCell ref="B314:K314"/>
    <mergeCell ref="L314:P314"/>
    <mergeCell ref="Q314:U314"/>
    <mergeCell ref="X314:Y314"/>
    <mergeCell ref="B315:K315"/>
    <mergeCell ref="L315:P315"/>
    <mergeCell ref="Q315:U315"/>
    <mergeCell ref="X315:Y315"/>
    <mergeCell ref="B322:K322"/>
    <mergeCell ref="L322:P322"/>
    <mergeCell ref="Q322:U322"/>
    <mergeCell ref="X322:Y322"/>
    <mergeCell ref="B323:K323"/>
    <mergeCell ref="L323:P323"/>
    <mergeCell ref="Q323:U323"/>
    <mergeCell ref="X323:Y323"/>
    <mergeCell ref="B324:K324"/>
    <mergeCell ref="L324:P324"/>
    <mergeCell ref="Q324:U324"/>
    <mergeCell ref="X324:Y324"/>
    <mergeCell ref="B319:K319"/>
    <mergeCell ref="L319:P319"/>
    <mergeCell ref="Q319:U319"/>
    <mergeCell ref="X319:Y319"/>
    <mergeCell ref="B320:K320"/>
    <mergeCell ref="L320:P320"/>
    <mergeCell ref="Q320:U320"/>
    <mergeCell ref="X320:Y320"/>
    <mergeCell ref="B321:K321"/>
    <mergeCell ref="L321:P321"/>
    <mergeCell ref="Q321:U321"/>
    <mergeCell ref="X321:Y321"/>
    <mergeCell ref="B328:K328"/>
    <mergeCell ref="L328:P328"/>
    <mergeCell ref="Q328:U328"/>
    <mergeCell ref="X328:Y328"/>
    <mergeCell ref="B329:K329"/>
    <mergeCell ref="L329:P329"/>
    <mergeCell ref="Q329:U329"/>
    <mergeCell ref="X329:Y329"/>
    <mergeCell ref="B330:K330"/>
    <mergeCell ref="L330:P330"/>
    <mergeCell ref="Q330:U330"/>
    <mergeCell ref="X330:Y330"/>
    <mergeCell ref="B325:K325"/>
    <mergeCell ref="L325:P325"/>
    <mergeCell ref="Q325:U325"/>
    <mergeCell ref="X325:Y325"/>
    <mergeCell ref="B326:K326"/>
    <mergeCell ref="L326:P326"/>
    <mergeCell ref="Q326:U326"/>
    <mergeCell ref="X326:Y326"/>
    <mergeCell ref="B327:K327"/>
    <mergeCell ref="L327:P327"/>
    <mergeCell ref="Q327:U327"/>
    <mergeCell ref="X327:Y327"/>
    <mergeCell ref="B334:K334"/>
    <mergeCell ref="L334:P334"/>
    <mergeCell ref="Q334:U334"/>
    <mergeCell ref="X334:Y334"/>
    <mergeCell ref="B335:K335"/>
    <mergeCell ref="L335:P335"/>
    <mergeCell ref="Q335:U335"/>
    <mergeCell ref="X335:Y335"/>
    <mergeCell ref="B336:K336"/>
    <mergeCell ref="L336:P336"/>
    <mergeCell ref="Q336:U336"/>
    <mergeCell ref="X336:Y336"/>
    <mergeCell ref="B331:K331"/>
    <mergeCell ref="L331:P331"/>
    <mergeCell ref="Q331:U331"/>
    <mergeCell ref="X331:Y331"/>
    <mergeCell ref="B332:K332"/>
    <mergeCell ref="L332:P332"/>
    <mergeCell ref="Q332:U332"/>
    <mergeCell ref="X332:Y332"/>
    <mergeCell ref="B333:K333"/>
    <mergeCell ref="L333:P333"/>
    <mergeCell ref="Q333:U333"/>
    <mergeCell ref="X333:Y333"/>
    <mergeCell ref="B340:K340"/>
    <mergeCell ref="L340:P340"/>
    <mergeCell ref="Q340:U340"/>
    <mergeCell ref="X340:Y340"/>
    <mergeCell ref="B341:K341"/>
    <mergeCell ref="L341:P341"/>
    <mergeCell ref="Q341:U341"/>
    <mergeCell ref="X341:Y341"/>
    <mergeCell ref="B342:K342"/>
    <mergeCell ref="L342:P342"/>
    <mergeCell ref="Q342:U342"/>
    <mergeCell ref="X342:Y342"/>
    <mergeCell ref="B337:K337"/>
    <mergeCell ref="L337:P337"/>
    <mergeCell ref="Q337:U337"/>
    <mergeCell ref="X337:Y337"/>
    <mergeCell ref="B338:K338"/>
    <mergeCell ref="L338:P338"/>
    <mergeCell ref="Q338:U338"/>
    <mergeCell ref="X338:Y338"/>
    <mergeCell ref="B339:K339"/>
    <mergeCell ref="L339:P339"/>
    <mergeCell ref="Q339:U339"/>
    <mergeCell ref="X339:Y339"/>
    <mergeCell ref="B346:K346"/>
    <mergeCell ref="L346:P346"/>
    <mergeCell ref="Q346:U346"/>
    <mergeCell ref="X346:Y346"/>
    <mergeCell ref="B347:K347"/>
    <mergeCell ref="L347:P347"/>
    <mergeCell ref="Q347:U347"/>
    <mergeCell ref="X347:Y347"/>
    <mergeCell ref="B348:K348"/>
    <mergeCell ref="L348:P348"/>
    <mergeCell ref="Q348:U348"/>
    <mergeCell ref="X348:Y348"/>
    <mergeCell ref="B343:K343"/>
    <mergeCell ref="L343:P343"/>
    <mergeCell ref="Q343:U343"/>
    <mergeCell ref="X343:Y343"/>
    <mergeCell ref="B344:K344"/>
    <mergeCell ref="L344:P344"/>
    <mergeCell ref="Q344:U344"/>
    <mergeCell ref="X344:Y344"/>
    <mergeCell ref="B345:K345"/>
    <mergeCell ref="L345:P345"/>
    <mergeCell ref="Q345:U345"/>
    <mergeCell ref="X345:Y345"/>
    <mergeCell ref="B352:K352"/>
    <mergeCell ref="L352:P352"/>
    <mergeCell ref="Q352:U352"/>
    <mergeCell ref="X352:Y352"/>
    <mergeCell ref="B353:K353"/>
    <mergeCell ref="L353:P353"/>
    <mergeCell ref="Q353:U353"/>
    <mergeCell ref="X353:Y353"/>
    <mergeCell ref="B354:K354"/>
    <mergeCell ref="L354:P354"/>
    <mergeCell ref="Q354:U354"/>
    <mergeCell ref="X354:Y354"/>
    <mergeCell ref="B349:K349"/>
    <mergeCell ref="L349:P349"/>
    <mergeCell ref="Q349:U349"/>
    <mergeCell ref="X349:Y349"/>
    <mergeCell ref="B350:K350"/>
    <mergeCell ref="L350:P350"/>
    <mergeCell ref="Q350:U350"/>
    <mergeCell ref="X350:Y350"/>
    <mergeCell ref="B351:K351"/>
    <mergeCell ref="L351:P351"/>
    <mergeCell ref="Q351:U351"/>
    <mergeCell ref="X351:Y351"/>
    <mergeCell ref="B358:K358"/>
    <mergeCell ref="L358:P358"/>
    <mergeCell ref="Q358:U358"/>
    <mergeCell ref="X358:Y358"/>
    <mergeCell ref="B359:K359"/>
    <mergeCell ref="L359:P359"/>
    <mergeCell ref="Q359:U359"/>
    <mergeCell ref="X359:Y359"/>
    <mergeCell ref="B360:K360"/>
    <mergeCell ref="L360:P360"/>
    <mergeCell ref="Q360:U360"/>
    <mergeCell ref="X360:Y360"/>
    <mergeCell ref="B355:K355"/>
    <mergeCell ref="L355:P355"/>
    <mergeCell ref="Q355:U355"/>
    <mergeCell ref="X355:Y355"/>
    <mergeCell ref="B356:K356"/>
    <mergeCell ref="L356:P356"/>
    <mergeCell ref="Q356:U356"/>
    <mergeCell ref="X356:Y356"/>
    <mergeCell ref="B357:K357"/>
    <mergeCell ref="L357:P357"/>
    <mergeCell ref="Q357:U357"/>
    <mergeCell ref="X357:Y357"/>
    <mergeCell ref="B364:K364"/>
    <mergeCell ref="L364:P364"/>
    <mergeCell ref="Q364:U364"/>
    <mergeCell ref="X364:Y364"/>
    <mergeCell ref="B365:K365"/>
    <mergeCell ref="L365:P365"/>
    <mergeCell ref="Q365:U365"/>
    <mergeCell ref="X365:Y365"/>
    <mergeCell ref="B366:K366"/>
    <mergeCell ref="L366:P366"/>
    <mergeCell ref="Q366:U366"/>
    <mergeCell ref="X366:Y366"/>
    <mergeCell ref="B361:K361"/>
    <mergeCell ref="L361:P361"/>
    <mergeCell ref="Q361:U361"/>
    <mergeCell ref="X361:Y361"/>
    <mergeCell ref="B362:K362"/>
    <mergeCell ref="L362:P362"/>
    <mergeCell ref="Q362:U362"/>
    <mergeCell ref="X362:Y362"/>
    <mergeCell ref="B363:K363"/>
    <mergeCell ref="L363:P363"/>
    <mergeCell ref="Q363:U363"/>
    <mergeCell ref="X363:Y363"/>
    <mergeCell ref="B370:K370"/>
    <mergeCell ref="L370:P370"/>
    <mergeCell ref="Q370:U370"/>
    <mergeCell ref="X370:Y370"/>
    <mergeCell ref="B371:K371"/>
    <mergeCell ref="L371:P371"/>
    <mergeCell ref="Q371:U371"/>
    <mergeCell ref="X371:Y371"/>
    <mergeCell ref="B372:K372"/>
    <mergeCell ref="L372:P372"/>
    <mergeCell ref="Q372:U372"/>
    <mergeCell ref="X372:Y372"/>
    <mergeCell ref="B367:K367"/>
    <mergeCell ref="L367:P367"/>
    <mergeCell ref="Q367:U367"/>
    <mergeCell ref="X367:Y367"/>
    <mergeCell ref="B368:K368"/>
    <mergeCell ref="L368:P368"/>
    <mergeCell ref="Q368:U368"/>
    <mergeCell ref="X368:Y368"/>
    <mergeCell ref="B369:K369"/>
    <mergeCell ref="L369:P369"/>
    <mergeCell ref="Q369:U369"/>
    <mergeCell ref="X369:Y369"/>
    <mergeCell ref="B376:K376"/>
    <mergeCell ref="L376:P376"/>
    <mergeCell ref="Q376:U376"/>
    <mergeCell ref="X376:Y376"/>
    <mergeCell ref="B377:K377"/>
    <mergeCell ref="L377:P377"/>
    <mergeCell ref="Q377:U377"/>
    <mergeCell ref="X377:Y377"/>
    <mergeCell ref="B378:K378"/>
    <mergeCell ref="L378:P378"/>
    <mergeCell ref="Q378:U378"/>
    <mergeCell ref="X378:Y378"/>
    <mergeCell ref="B373:K373"/>
    <mergeCell ref="L373:P373"/>
    <mergeCell ref="Q373:U373"/>
    <mergeCell ref="X373:Y373"/>
    <mergeCell ref="B374:K374"/>
    <mergeCell ref="L374:P374"/>
    <mergeCell ref="Q374:U374"/>
    <mergeCell ref="X374:Y374"/>
    <mergeCell ref="B375:K375"/>
    <mergeCell ref="L375:P375"/>
    <mergeCell ref="Q375:U375"/>
    <mergeCell ref="X375:Y375"/>
    <mergeCell ref="B382:K382"/>
    <mergeCell ref="L382:P382"/>
    <mergeCell ref="Q382:U382"/>
    <mergeCell ref="X382:Y382"/>
    <mergeCell ref="B383:K383"/>
    <mergeCell ref="L383:P383"/>
    <mergeCell ref="Q383:U383"/>
    <mergeCell ref="X383:Y383"/>
    <mergeCell ref="B384:K384"/>
    <mergeCell ref="L384:P384"/>
    <mergeCell ref="Q384:U384"/>
    <mergeCell ref="X384:Y384"/>
    <mergeCell ref="B379:K379"/>
    <mergeCell ref="L379:P379"/>
    <mergeCell ref="Q379:U379"/>
    <mergeCell ref="X379:Y379"/>
    <mergeCell ref="B380:K380"/>
    <mergeCell ref="L380:P380"/>
    <mergeCell ref="Q380:U380"/>
    <mergeCell ref="X380:Y380"/>
    <mergeCell ref="B381:K381"/>
    <mergeCell ref="L381:P381"/>
    <mergeCell ref="Q381:U381"/>
    <mergeCell ref="X381:Y381"/>
    <mergeCell ref="B388:K388"/>
    <mergeCell ref="L388:P388"/>
    <mergeCell ref="Q388:U388"/>
    <mergeCell ref="X388:Y388"/>
    <mergeCell ref="B389:K389"/>
    <mergeCell ref="L389:P389"/>
    <mergeCell ref="Q389:U389"/>
    <mergeCell ref="X389:Y389"/>
    <mergeCell ref="B390:K390"/>
    <mergeCell ref="L390:P390"/>
    <mergeCell ref="Q390:U390"/>
    <mergeCell ref="X390:Y390"/>
    <mergeCell ref="B385:K385"/>
    <mergeCell ref="L385:P385"/>
    <mergeCell ref="Q385:U385"/>
    <mergeCell ref="X385:Y385"/>
    <mergeCell ref="B386:K386"/>
    <mergeCell ref="L386:P386"/>
    <mergeCell ref="Q386:U386"/>
    <mergeCell ref="X386:Y386"/>
    <mergeCell ref="B387:K387"/>
    <mergeCell ref="L387:P387"/>
    <mergeCell ref="Q387:U387"/>
    <mergeCell ref="X387:Y387"/>
    <mergeCell ref="B394:K394"/>
    <mergeCell ref="L394:P394"/>
    <mergeCell ref="Q394:U394"/>
    <mergeCell ref="X394:Y394"/>
    <mergeCell ref="B395:K395"/>
    <mergeCell ref="L395:P395"/>
    <mergeCell ref="Q395:U395"/>
    <mergeCell ref="X395:Y395"/>
    <mergeCell ref="B396:K396"/>
    <mergeCell ref="L396:P396"/>
    <mergeCell ref="Q396:U396"/>
    <mergeCell ref="X396:Y396"/>
    <mergeCell ref="B391:K391"/>
    <mergeCell ref="L391:P391"/>
    <mergeCell ref="Q391:U391"/>
    <mergeCell ref="X391:Y391"/>
    <mergeCell ref="B392:K392"/>
    <mergeCell ref="L392:P392"/>
    <mergeCell ref="Q392:U392"/>
    <mergeCell ref="X392:Y392"/>
    <mergeCell ref="B393:K393"/>
    <mergeCell ref="L393:P393"/>
    <mergeCell ref="Q393:U393"/>
    <mergeCell ref="X393:Y393"/>
    <mergeCell ref="B400:K400"/>
    <mergeCell ref="L400:P400"/>
    <mergeCell ref="Q400:U400"/>
    <mergeCell ref="X400:Y400"/>
    <mergeCell ref="B401:K401"/>
    <mergeCell ref="L401:P401"/>
    <mergeCell ref="Q401:U401"/>
    <mergeCell ref="X401:Y401"/>
    <mergeCell ref="B402:K402"/>
    <mergeCell ref="L402:P402"/>
    <mergeCell ref="Q402:U402"/>
    <mergeCell ref="X402:Y402"/>
    <mergeCell ref="B397:K397"/>
    <mergeCell ref="L397:P397"/>
    <mergeCell ref="Q397:U397"/>
    <mergeCell ref="X397:Y397"/>
    <mergeCell ref="B398:K398"/>
    <mergeCell ref="L398:P398"/>
    <mergeCell ref="Q398:U398"/>
    <mergeCell ref="X398:Y398"/>
    <mergeCell ref="B399:K399"/>
    <mergeCell ref="L399:P399"/>
    <mergeCell ref="Q399:U399"/>
    <mergeCell ref="X399:Y399"/>
    <mergeCell ref="B406:K406"/>
    <mergeCell ref="L406:P406"/>
    <mergeCell ref="Q406:U406"/>
    <mergeCell ref="X406:Y406"/>
    <mergeCell ref="B407:K407"/>
    <mergeCell ref="L407:P407"/>
    <mergeCell ref="Q407:U407"/>
    <mergeCell ref="X407:Y407"/>
    <mergeCell ref="B408:K408"/>
    <mergeCell ref="L408:P408"/>
    <mergeCell ref="Q408:U408"/>
    <mergeCell ref="X408:Y408"/>
    <mergeCell ref="B403:K403"/>
    <mergeCell ref="L403:P403"/>
    <mergeCell ref="Q403:U403"/>
    <mergeCell ref="X403:Y403"/>
    <mergeCell ref="B404:K404"/>
    <mergeCell ref="L404:P404"/>
    <mergeCell ref="Q404:U404"/>
    <mergeCell ref="X404:Y404"/>
    <mergeCell ref="B405:K405"/>
    <mergeCell ref="L405:P405"/>
    <mergeCell ref="Q405:U405"/>
    <mergeCell ref="X405:Y405"/>
    <mergeCell ref="B412:K412"/>
    <mergeCell ref="L412:P412"/>
    <mergeCell ref="Q412:U412"/>
    <mergeCell ref="X412:Y412"/>
    <mergeCell ref="B413:K413"/>
    <mergeCell ref="L413:P413"/>
    <mergeCell ref="Q413:U413"/>
    <mergeCell ref="X413:Y413"/>
    <mergeCell ref="B414:K414"/>
    <mergeCell ref="L414:P414"/>
    <mergeCell ref="Q414:U414"/>
    <mergeCell ref="X414:Y414"/>
    <mergeCell ref="B409:K409"/>
    <mergeCell ref="L409:P409"/>
    <mergeCell ref="Q409:U409"/>
    <mergeCell ref="X409:Y409"/>
    <mergeCell ref="B410:K410"/>
    <mergeCell ref="L410:P410"/>
    <mergeCell ref="Q410:U410"/>
    <mergeCell ref="X410:Y410"/>
    <mergeCell ref="B411:K411"/>
    <mergeCell ref="L411:P411"/>
    <mergeCell ref="Q411:U411"/>
    <mergeCell ref="X411:Y411"/>
    <mergeCell ref="B418:K418"/>
    <mergeCell ref="L418:P418"/>
    <mergeCell ref="Q418:U418"/>
    <mergeCell ref="X418:Y418"/>
    <mergeCell ref="B419:K419"/>
    <mergeCell ref="L419:P419"/>
    <mergeCell ref="Q419:U419"/>
    <mergeCell ref="X419:Y419"/>
    <mergeCell ref="B420:K420"/>
    <mergeCell ref="L420:P420"/>
    <mergeCell ref="Q420:U420"/>
    <mergeCell ref="X420:Y420"/>
    <mergeCell ref="B415:K415"/>
    <mergeCell ref="L415:P415"/>
    <mergeCell ref="Q415:U415"/>
    <mergeCell ref="X415:Y415"/>
    <mergeCell ref="B416:K416"/>
    <mergeCell ref="L416:P416"/>
    <mergeCell ref="Q416:U416"/>
    <mergeCell ref="X416:Y416"/>
    <mergeCell ref="B417:K417"/>
    <mergeCell ref="L417:P417"/>
    <mergeCell ref="Q417:U417"/>
    <mergeCell ref="X417:Y417"/>
    <mergeCell ref="B424:K424"/>
    <mergeCell ref="L424:P424"/>
    <mergeCell ref="Q424:U424"/>
    <mergeCell ref="X424:Y424"/>
    <mergeCell ref="B425:K425"/>
    <mergeCell ref="L425:P425"/>
    <mergeCell ref="Q425:U425"/>
    <mergeCell ref="X425:Y425"/>
    <mergeCell ref="B426:K426"/>
    <mergeCell ref="L426:P426"/>
    <mergeCell ref="Q426:U426"/>
    <mergeCell ref="X426:Y426"/>
    <mergeCell ref="B421:K421"/>
    <mergeCell ref="L421:P421"/>
    <mergeCell ref="Q421:U421"/>
    <mergeCell ref="X421:Y421"/>
    <mergeCell ref="B422:K422"/>
    <mergeCell ref="L422:P422"/>
    <mergeCell ref="Q422:U422"/>
    <mergeCell ref="X422:Y422"/>
    <mergeCell ref="B423:K423"/>
    <mergeCell ref="L423:P423"/>
    <mergeCell ref="Q423:U423"/>
    <mergeCell ref="X423:Y423"/>
    <mergeCell ref="B430:K430"/>
    <mergeCell ref="L430:P430"/>
    <mergeCell ref="Q430:U430"/>
    <mergeCell ref="X430:Y430"/>
    <mergeCell ref="B431:K431"/>
    <mergeCell ref="L431:P431"/>
    <mergeCell ref="Q431:U431"/>
    <mergeCell ref="X431:Y431"/>
    <mergeCell ref="B432:K432"/>
    <mergeCell ref="L432:P432"/>
    <mergeCell ref="Q432:U432"/>
    <mergeCell ref="X432:Y432"/>
    <mergeCell ref="B427:K427"/>
    <mergeCell ref="L427:P427"/>
    <mergeCell ref="Q427:U427"/>
    <mergeCell ref="X427:Y427"/>
    <mergeCell ref="B428:K428"/>
    <mergeCell ref="L428:P428"/>
    <mergeCell ref="Q428:U428"/>
    <mergeCell ref="X428:Y428"/>
    <mergeCell ref="B429:K429"/>
    <mergeCell ref="L429:P429"/>
    <mergeCell ref="Q429:U429"/>
    <mergeCell ref="X429:Y429"/>
    <mergeCell ref="B436:K436"/>
    <mergeCell ref="L436:P436"/>
    <mergeCell ref="Q436:U436"/>
    <mergeCell ref="X436:Y436"/>
    <mergeCell ref="B437:K437"/>
    <mergeCell ref="L437:P437"/>
    <mergeCell ref="Q437:U437"/>
    <mergeCell ref="X437:Y437"/>
    <mergeCell ref="B438:K438"/>
    <mergeCell ref="L438:P438"/>
    <mergeCell ref="Q438:U438"/>
    <mergeCell ref="X438:Y438"/>
    <mergeCell ref="B433:K433"/>
    <mergeCell ref="L433:P433"/>
    <mergeCell ref="Q433:U433"/>
    <mergeCell ref="X433:Y433"/>
    <mergeCell ref="B434:K434"/>
    <mergeCell ref="L434:P434"/>
    <mergeCell ref="Q434:U434"/>
    <mergeCell ref="X434:Y434"/>
    <mergeCell ref="B435:K435"/>
    <mergeCell ref="L435:P435"/>
    <mergeCell ref="Q435:U435"/>
    <mergeCell ref="X435:Y435"/>
    <mergeCell ref="B442:K442"/>
    <mergeCell ref="L442:P442"/>
    <mergeCell ref="Q442:U442"/>
    <mergeCell ref="X442:Y442"/>
    <mergeCell ref="B443:K443"/>
    <mergeCell ref="L443:P443"/>
    <mergeCell ref="Q443:U443"/>
    <mergeCell ref="X443:Y443"/>
    <mergeCell ref="B444:K444"/>
    <mergeCell ref="L444:P444"/>
    <mergeCell ref="Q444:U444"/>
    <mergeCell ref="X444:Y444"/>
    <mergeCell ref="B439:K439"/>
    <mergeCell ref="L439:P439"/>
    <mergeCell ref="Q439:U439"/>
    <mergeCell ref="X439:Y439"/>
    <mergeCell ref="B440:K440"/>
    <mergeCell ref="L440:P440"/>
    <mergeCell ref="Q440:U440"/>
    <mergeCell ref="X440:Y440"/>
    <mergeCell ref="B441:K441"/>
    <mergeCell ref="L441:P441"/>
    <mergeCell ref="Q441:U441"/>
    <mergeCell ref="X441:Y441"/>
    <mergeCell ref="B448:K448"/>
    <mergeCell ref="L448:P448"/>
    <mergeCell ref="Q448:U448"/>
    <mergeCell ref="X448:Y448"/>
    <mergeCell ref="B449:K449"/>
    <mergeCell ref="L449:P449"/>
    <mergeCell ref="Q449:U449"/>
    <mergeCell ref="X449:Y449"/>
    <mergeCell ref="B450:K450"/>
    <mergeCell ref="L450:P450"/>
    <mergeCell ref="Q450:U450"/>
    <mergeCell ref="X450:Y450"/>
    <mergeCell ref="B445:K445"/>
    <mergeCell ref="L445:P445"/>
    <mergeCell ref="Q445:U445"/>
    <mergeCell ref="X445:Y445"/>
    <mergeCell ref="B446:K446"/>
    <mergeCell ref="L446:P446"/>
    <mergeCell ref="Q446:U446"/>
    <mergeCell ref="X446:Y446"/>
    <mergeCell ref="B447:K447"/>
    <mergeCell ref="L447:P447"/>
    <mergeCell ref="Q447:U447"/>
    <mergeCell ref="X447:Y447"/>
    <mergeCell ref="B454:K454"/>
    <mergeCell ref="L454:P454"/>
    <mergeCell ref="Q454:U454"/>
    <mergeCell ref="X454:Y454"/>
    <mergeCell ref="B455:K455"/>
    <mergeCell ref="L455:P455"/>
    <mergeCell ref="Q455:U455"/>
    <mergeCell ref="X455:Y455"/>
    <mergeCell ref="B456:K456"/>
    <mergeCell ref="L456:P456"/>
    <mergeCell ref="Q456:U456"/>
    <mergeCell ref="X456:Y456"/>
    <mergeCell ref="B451:K451"/>
    <mergeCell ref="L451:P451"/>
    <mergeCell ref="Q451:U451"/>
    <mergeCell ref="X451:Y451"/>
    <mergeCell ref="B452:K452"/>
    <mergeCell ref="L452:P452"/>
    <mergeCell ref="Q452:U452"/>
    <mergeCell ref="X452:Y452"/>
    <mergeCell ref="B453:K453"/>
    <mergeCell ref="L453:P453"/>
    <mergeCell ref="Q453:U453"/>
    <mergeCell ref="X453:Y453"/>
    <mergeCell ref="B460:K460"/>
    <mergeCell ref="L460:P460"/>
    <mergeCell ref="Q460:U460"/>
    <mergeCell ref="X460:Y460"/>
    <mergeCell ref="B461:K461"/>
    <mergeCell ref="L461:P461"/>
    <mergeCell ref="Q461:U461"/>
    <mergeCell ref="X461:Y461"/>
    <mergeCell ref="B462:K462"/>
    <mergeCell ref="L462:P462"/>
    <mergeCell ref="Q462:U462"/>
    <mergeCell ref="X462:Y462"/>
    <mergeCell ref="B457:K457"/>
    <mergeCell ref="L457:P457"/>
    <mergeCell ref="Q457:U457"/>
    <mergeCell ref="X457:Y457"/>
    <mergeCell ref="B458:K458"/>
    <mergeCell ref="L458:P458"/>
    <mergeCell ref="Q458:U458"/>
    <mergeCell ref="X458:Y458"/>
    <mergeCell ref="B459:K459"/>
    <mergeCell ref="L459:P459"/>
    <mergeCell ref="Q459:U459"/>
    <mergeCell ref="X459:Y459"/>
    <mergeCell ref="B466:K466"/>
    <mergeCell ref="L466:P466"/>
    <mergeCell ref="Q466:U466"/>
    <mergeCell ref="X466:Y466"/>
    <mergeCell ref="B467:K467"/>
    <mergeCell ref="L467:P467"/>
    <mergeCell ref="Q467:U467"/>
    <mergeCell ref="X467:Y467"/>
    <mergeCell ref="B468:K468"/>
    <mergeCell ref="L468:P468"/>
    <mergeCell ref="Q468:U468"/>
    <mergeCell ref="X468:Y468"/>
    <mergeCell ref="B463:K463"/>
    <mergeCell ref="L463:P463"/>
    <mergeCell ref="Q463:U463"/>
    <mergeCell ref="X463:Y463"/>
    <mergeCell ref="B464:K464"/>
    <mergeCell ref="L464:P464"/>
    <mergeCell ref="Q464:U464"/>
    <mergeCell ref="X464:Y464"/>
    <mergeCell ref="B465:K465"/>
    <mergeCell ref="L465:P465"/>
    <mergeCell ref="Q465:U465"/>
    <mergeCell ref="X465:Y465"/>
    <mergeCell ref="B472:K472"/>
    <mergeCell ref="L472:P472"/>
    <mergeCell ref="Q472:U472"/>
    <mergeCell ref="X472:Y472"/>
    <mergeCell ref="B473:K473"/>
    <mergeCell ref="L473:P473"/>
    <mergeCell ref="Q473:U473"/>
    <mergeCell ref="X473:Y473"/>
    <mergeCell ref="B474:K474"/>
    <mergeCell ref="L474:P474"/>
    <mergeCell ref="Q474:U474"/>
    <mergeCell ref="X474:Y474"/>
    <mergeCell ref="B469:K469"/>
    <mergeCell ref="L469:P469"/>
    <mergeCell ref="Q469:U469"/>
    <mergeCell ref="X469:Y469"/>
    <mergeCell ref="B470:K470"/>
    <mergeCell ref="L470:P470"/>
    <mergeCell ref="Q470:U470"/>
    <mergeCell ref="X470:Y470"/>
    <mergeCell ref="B471:K471"/>
    <mergeCell ref="L471:P471"/>
    <mergeCell ref="Q471:U471"/>
    <mergeCell ref="X471:Y471"/>
    <mergeCell ref="B478:K478"/>
    <mergeCell ref="L478:P478"/>
    <mergeCell ref="Q478:U478"/>
    <mergeCell ref="X478:Y478"/>
    <mergeCell ref="B479:K479"/>
    <mergeCell ref="L479:P479"/>
    <mergeCell ref="Q479:U479"/>
    <mergeCell ref="X479:Y479"/>
    <mergeCell ref="B480:K480"/>
    <mergeCell ref="L480:P480"/>
    <mergeCell ref="Q480:U480"/>
    <mergeCell ref="X480:Y480"/>
    <mergeCell ref="B475:K475"/>
    <mergeCell ref="L475:P475"/>
    <mergeCell ref="Q475:U475"/>
    <mergeCell ref="X475:Y475"/>
    <mergeCell ref="B476:K476"/>
    <mergeCell ref="L476:P476"/>
    <mergeCell ref="Q476:U476"/>
    <mergeCell ref="X476:Y476"/>
    <mergeCell ref="B477:K477"/>
    <mergeCell ref="L477:P477"/>
    <mergeCell ref="Q477:U477"/>
    <mergeCell ref="X477:Y477"/>
    <mergeCell ref="B484:K484"/>
    <mergeCell ref="L484:P484"/>
    <mergeCell ref="Q484:U484"/>
    <mergeCell ref="X484:Y484"/>
    <mergeCell ref="B485:K485"/>
    <mergeCell ref="L485:P485"/>
    <mergeCell ref="Q485:U485"/>
    <mergeCell ref="X485:Y485"/>
    <mergeCell ref="B486:K486"/>
    <mergeCell ref="L486:P486"/>
    <mergeCell ref="Q486:U486"/>
    <mergeCell ref="X486:Y486"/>
    <mergeCell ref="B481:K481"/>
    <mergeCell ref="L481:P481"/>
    <mergeCell ref="Q481:U481"/>
    <mergeCell ref="X481:Y481"/>
    <mergeCell ref="B482:K482"/>
    <mergeCell ref="L482:P482"/>
    <mergeCell ref="Q482:U482"/>
    <mergeCell ref="X482:Y482"/>
    <mergeCell ref="B483:K483"/>
    <mergeCell ref="L483:P483"/>
    <mergeCell ref="Q483:U483"/>
    <mergeCell ref="X483:Y483"/>
    <mergeCell ref="B490:K490"/>
    <mergeCell ref="L490:P490"/>
    <mergeCell ref="Q490:U490"/>
    <mergeCell ref="X490:Y490"/>
    <mergeCell ref="B491:K491"/>
    <mergeCell ref="L491:P491"/>
    <mergeCell ref="Q491:U491"/>
    <mergeCell ref="X491:Y491"/>
    <mergeCell ref="B492:K492"/>
    <mergeCell ref="L492:P492"/>
    <mergeCell ref="Q492:U492"/>
    <mergeCell ref="X492:Y492"/>
    <mergeCell ref="B487:K487"/>
    <mergeCell ref="L487:P487"/>
    <mergeCell ref="Q487:U487"/>
    <mergeCell ref="X487:Y487"/>
    <mergeCell ref="B488:K488"/>
    <mergeCell ref="L488:P488"/>
    <mergeCell ref="Q488:U488"/>
    <mergeCell ref="X488:Y488"/>
    <mergeCell ref="B489:K489"/>
    <mergeCell ref="L489:P489"/>
    <mergeCell ref="Q489:U489"/>
    <mergeCell ref="X489:Y489"/>
    <mergeCell ref="B496:K496"/>
    <mergeCell ref="L496:P496"/>
    <mergeCell ref="Q496:U496"/>
    <mergeCell ref="X496:Y496"/>
    <mergeCell ref="B497:K497"/>
    <mergeCell ref="L497:P497"/>
    <mergeCell ref="Q497:U497"/>
    <mergeCell ref="X497:Y497"/>
    <mergeCell ref="B498:K498"/>
    <mergeCell ref="L498:P498"/>
    <mergeCell ref="Q498:U498"/>
    <mergeCell ref="X498:Y498"/>
    <mergeCell ref="B493:K493"/>
    <mergeCell ref="L493:P493"/>
    <mergeCell ref="Q493:U493"/>
    <mergeCell ref="X493:Y493"/>
    <mergeCell ref="B494:K494"/>
    <mergeCell ref="L494:P494"/>
    <mergeCell ref="Q494:U494"/>
    <mergeCell ref="X494:Y494"/>
    <mergeCell ref="B495:K495"/>
    <mergeCell ref="L495:P495"/>
    <mergeCell ref="Q495:U495"/>
    <mergeCell ref="X495:Y495"/>
    <mergeCell ref="B502:K502"/>
    <mergeCell ref="L502:P502"/>
    <mergeCell ref="Q502:U502"/>
    <mergeCell ref="X502:Y502"/>
    <mergeCell ref="B503:K503"/>
    <mergeCell ref="L503:P503"/>
    <mergeCell ref="Q503:U503"/>
    <mergeCell ref="X503:Y503"/>
    <mergeCell ref="B504:K504"/>
    <mergeCell ref="L504:P504"/>
    <mergeCell ref="Q504:U504"/>
    <mergeCell ref="X504:Y504"/>
    <mergeCell ref="B499:K499"/>
    <mergeCell ref="L499:P499"/>
    <mergeCell ref="Q499:U499"/>
    <mergeCell ref="X499:Y499"/>
    <mergeCell ref="B500:K500"/>
    <mergeCell ref="L500:P500"/>
    <mergeCell ref="Q500:U500"/>
    <mergeCell ref="X500:Y500"/>
    <mergeCell ref="B501:K501"/>
    <mergeCell ref="L501:P501"/>
    <mergeCell ref="Q501:U501"/>
    <mergeCell ref="X501:Y501"/>
    <mergeCell ref="B508:K508"/>
    <mergeCell ref="L508:P508"/>
    <mergeCell ref="Q508:U508"/>
    <mergeCell ref="X508:Y508"/>
    <mergeCell ref="B509:K509"/>
    <mergeCell ref="L509:P509"/>
    <mergeCell ref="Q509:U509"/>
    <mergeCell ref="X509:Y509"/>
    <mergeCell ref="B510:K510"/>
    <mergeCell ref="L510:P510"/>
    <mergeCell ref="Q510:U510"/>
    <mergeCell ref="X510:Y510"/>
    <mergeCell ref="B505:K505"/>
    <mergeCell ref="L505:P505"/>
    <mergeCell ref="Q505:U505"/>
    <mergeCell ref="X505:Y505"/>
    <mergeCell ref="B506:K506"/>
    <mergeCell ref="L506:P506"/>
    <mergeCell ref="Q506:U506"/>
    <mergeCell ref="X506:Y506"/>
    <mergeCell ref="B507:K507"/>
    <mergeCell ref="L507:P507"/>
    <mergeCell ref="Q507:U507"/>
    <mergeCell ref="X507:Y507"/>
    <mergeCell ref="B514:K514"/>
    <mergeCell ref="L514:P514"/>
    <mergeCell ref="Q514:U514"/>
    <mergeCell ref="X514:Y514"/>
    <mergeCell ref="B515:K515"/>
    <mergeCell ref="L515:P515"/>
    <mergeCell ref="Q515:U515"/>
    <mergeCell ref="X515:Y515"/>
    <mergeCell ref="B516:K516"/>
    <mergeCell ref="L516:P516"/>
    <mergeCell ref="Q516:U516"/>
    <mergeCell ref="X516:Y516"/>
    <mergeCell ref="B511:K511"/>
    <mergeCell ref="L511:P511"/>
    <mergeCell ref="Q511:U511"/>
    <mergeCell ref="X511:Y511"/>
    <mergeCell ref="B512:K512"/>
    <mergeCell ref="L512:P512"/>
    <mergeCell ref="Q512:U512"/>
    <mergeCell ref="X512:Y512"/>
    <mergeCell ref="B513:K513"/>
    <mergeCell ref="L513:P513"/>
    <mergeCell ref="Q513:U513"/>
    <mergeCell ref="X513:Y513"/>
    <mergeCell ref="B520:K520"/>
    <mergeCell ref="L520:P520"/>
    <mergeCell ref="Q520:U520"/>
    <mergeCell ref="X520:Y520"/>
    <mergeCell ref="B521:K521"/>
    <mergeCell ref="L521:P521"/>
    <mergeCell ref="Q521:U521"/>
    <mergeCell ref="X521:Y521"/>
    <mergeCell ref="B522:K522"/>
    <mergeCell ref="L522:P522"/>
    <mergeCell ref="Q522:U522"/>
    <mergeCell ref="X522:Y522"/>
    <mergeCell ref="B517:K517"/>
    <mergeCell ref="L517:P517"/>
    <mergeCell ref="Q517:U517"/>
    <mergeCell ref="X517:Y517"/>
    <mergeCell ref="B518:K518"/>
    <mergeCell ref="L518:P518"/>
    <mergeCell ref="Q518:U518"/>
    <mergeCell ref="X518:Y518"/>
    <mergeCell ref="B519:K519"/>
    <mergeCell ref="L519:P519"/>
    <mergeCell ref="Q519:U519"/>
    <mergeCell ref="X519:Y519"/>
    <mergeCell ref="B526:K526"/>
    <mergeCell ref="L526:P526"/>
    <mergeCell ref="Q526:U526"/>
    <mergeCell ref="X526:Y526"/>
    <mergeCell ref="B527:K527"/>
    <mergeCell ref="L527:P527"/>
    <mergeCell ref="Q527:U527"/>
    <mergeCell ref="X527:Y527"/>
    <mergeCell ref="B528:K528"/>
    <mergeCell ref="L528:P528"/>
    <mergeCell ref="Q528:U528"/>
    <mergeCell ref="X528:Y528"/>
    <mergeCell ref="B523:K523"/>
    <mergeCell ref="L523:P523"/>
    <mergeCell ref="Q523:U523"/>
    <mergeCell ref="X523:Y523"/>
    <mergeCell ref="B524:K524"/>
    <mergeCell ref="L524:P524"/>
    <mergeCell ref="Q524:U524"/>
    <mergeCell ref="X524:Y524"/>
    <mergeCell ref="B525:K525"/>
    <mergeCell ref="L525:P525"/>
    <mergeCell ref="Q525:U525"/>
    <mergeCell ref="X525:Y525"/>
    <mergeCell ref="B532:K532"/>
    <mergeCell ref="L532:P532"/>
    <mergeCell ref="Q532:U532"/>
    <mergeCell ref="X532:Y532"/>
    <mergeCell ref="B533:K533"/>
    <mergeCell ref="L533:P533"/>
    <mergeCell ref="Q533:U533"/>
    <mergeCell ref="X533:Y533"/>
    <mergeCell ref="B534:K534"/>
    <mergeCell ref="L534:P534"/>
    <mergeCell ref="Q534:U534"/>
    <mergeCell ref="X534:Y534"/>
    <mergeCell ref="B529:K529"/>
    <mergeCell ref="L529:P529"/>
    <mergeCell ref="Q529:U529"/>
    <mergeCell ref="X529:Y529"/>
    <mergeCell ref="B530:K530"/>
    <mergeCell ref="L530:P530"/>
    <mergeCell ref="Q530:U530"/>
    <mergeCell ref="X530:Y530"/>
    <mergeCell ref="B531:K531"/>
    <mergeCell ref="L531:P531"/>
    <mergeCell ref="Q531:U531"/>
    <mergeCell ref="X531:Y531"/>
    <mergeCell ref="B538:K538"/>
    <mergeCell ref="L538:P538"/>
    <mergeCell ref="Q538:U538"/>
    <mergeCell ref="X538:Y538"/>
    <mergeCell ref="B539:K539"/>
    <mergeCell ref="L539:P539"/>
    <mergeCell ref="Q539:U539"/>
    <mergeCell ref="X539:Y539"/>
    <mergeCell ref="B535:K535"/>
    <mergeCell ref="L535:P535"/>
    <mergeCell ref="Q535:U535"/>
    <mergeCell ref="X535:Y535"/>
    <mergeCell ref="B536:K536"/>
    <mergeCell ref="L536:P536"/>
    <mergeCell ref="Q536:U536"/>
    <mergeCell ref="X536:Y536"/>
    <mergeCell ref="B537:K537"/>
    <mergeCell ref="L537:P537"/>
    <mergeCell ref="Q537:U537"/>
    <mergeCell ref="X537:Y537"/>
  </mergeCells>
  <phoneticPr fontId="11"/>
  <conditionalFormatting sqref="V16:Z16">
    <cfRule type="expression" dxfId="87" priority="2013">
      <formula>$V$14="補助金様式を都道府県に提出"</formula>
    </cfRule>
  </conditionalFormatting>
  <conditionalFormatting sqref="AA16:AE16">
    <cfRule type="expression" dxfId="86" priority="3">
      <formula>$V$14="加算様式を指定権者に提出"</formula>
    </cfRule>
  </conditionalFormatting>
  <conditionalFormatting sqref="V16:AE16">
    <cfRule type="expression" dxfId="85" priority="2">
      <formula>$V$14=""</formula>
    </cfRule>
  </conditionalFormatting>
  <conditionalFormatting sqref="AD40:AD539">
    <cfRule type="expression" dxfId="84" priority="1">
      <formula>$AD40="数式を削除して手入力"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539" xr:uid="{C39D0BE5-0E97-474E-8910-4A5E3C5F8F13}">
      <formula1>10</formula1>
    </dataValidation>
    <dataValidation type="textLength" imeMode="halfAlpha" operator="equal" allowBlank="1" showInputMessage="1" showErrorMessage="1" error="桁数が正しくありません。13桁の法人番号を入力してください。" sqref="L28" xr:uid="{90B3E385-BA7F-4F5B-BD7D-FDB3C9B5F8C4}">
      <formula1>13</formula1>
    </dataValidation>
    <dataValidation type="list" allowBlank="1" showInputMessage="1" showErrorMessage="1" sqref="AE40:AE539" xr:uid="{7E6C5C54-CC40-4664-B54A-EF7162D1212F}">
      <formula1>"○,×"</formula1>
    </dataValidation>
    <dataValidation type="list" allowBlank="1" showInputMessage="1" showErrorMessage="1" sqref="V40:V539" xr:uid="{66348D41-B832-432D-AE11-3C2691DEDF5E}">
      <formula1>INDIRECT(Q40)</formula1>
    </dataValidation>
  </dataValidations>
  <pageMargins left="0.7" right="0.7" top="0.75" bottom="0.75" header="0.3" footer="0.3"/>
  <pageSetup paperSize="9" scale="74" fitToHeight="0" orientation="portrait" r:id="rId1"/>
  <rowBreaks count="1" manualBreakCount="1">
    <brk id="32" max="30" man="1"/>
  </rowBreaks>
  <drawing r:id="rId2"/>
  <legacyDrawing r:id="rId3"/>
  <extLst>
    <ext xmlns:x14="http://schemas.microsoft.com/office/spreadsheetml/2009/9/main" uri="{CCE6A557-97BC-4b89-ADB6-D9C93CAAB3DF}">
      <x14:dataValidations xmlns:xm="http://schemas.microsoft.com/office/excel/2006/main" xWindow="495" yWindow="386" count="4">
        <x14:dataValidation type="list" allowBlank="1" showInputMessage="1" showErrorMessage="1" xr:uid="{0EB97F13-A666-4EA7-9C10-7CDF5756038D}">
          <x14:formula1>
            <xm:f>【参考】数式用２!$AM$2:$AM$3</xm:f>
          </x14:formula1>
          <xm:sqref>AE36</xm:sqref>
        </x14:dataValidation>
        <x14:dataValidation type="list" allowBlank="1" showInputMessage="1" showErrorMessage="1" xr:uid="{5D27DD18-7C6F-4535-B566-4946686FF290}">
          <x14:formula1>
            <xm:f>【参考】数式用!$A$3:$A$46</xm:f>
          </x14:formula1>
          <xm:sqref>X40:X539</xm:sqref>
        </x14:dataValidation>
        <x14:dataValidation type="list" allowBlank="1" showInputMessage="1" showErrorMessage="1" xr:uid="{9DAE3ADC-92C3-476C-AED7-ABA654180295}">
          <x14:formula1>
            <xm:f>【参考】数式用!$E$3:$E$50</xm:f>
          </x14:formula1>
          <xm:sqref>AA16:AE16 Q40:U539</xm:sqref>
        </x14:dataValidation>
        <x14:dataValidation type="list" allowBlank="1" showInputMessage="1" showErrorMessage="1" xr:uid="{509DCC2B-1BD3-48C4-89EE-7D21C57EBF0A}">
          <x14:formula1>
            <xm:f>【参考】数式用!$U$3:$U$5</xm:f>
          </x14:formula1>
          <xm:sqref>V14:Z14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64A5-E15E-46A7-A232-E75F585F1711}">
  <sheetPr>
    <pageSetUpPr fitToPage="1"/>
  </sheetPr>
  <dimension ref="A1:AB38"/>
  <sheetViews>
    <sheetView showGridLines="0" view="pageBreakPreview" zoomScale="85" zoomScaleNormal="55" zoomScaleSheetLayoutView="85" workbookViewId="0">
      <selection activeCell="N4" sqref="N4"/>
    </sheetView>
  </sheetViews>
  <sheetFormatPr defaultRowHeight="13"/>
  <cols>
    <col min="1" max="1" width="4.6328125" style="821" customWidth="1"/>
    <col min="2" max="2" width="6.36328125" style="821" customWidth="1"/>
    <col min="3" max="3" width="3.7265625" style="821" customWidth="1"/>
    <col min="4" max="8" width="4.54296875" style="821" customWidth="1"/>
    <col min="9" max="9" width="12.08984375" style="821" customWidth="1"/>
    <col min="10" max="10" width="12.90625" style="821" customWidth="1"/>
    <col min="11" max="11" width="8.453125" style="821" customWidth="1"/>
    <col min="12" max="12" width="6.36328125" style="821" bestFit="1" customWidth="1"/>
    <col min="13" max="13" width="5.36328125" style="821" customWidth="1"/>
    <col min="14" max="14" width="3.6328125" style="821" customWidth="1"/>
    <col min="15" max="17" width="4.36328125" style="821" customWidth="1"/>
    <col min="18" max="19" width="3.81640625" style="821" customWidth="1"/>
    <col min="20" max="20" width="8.7265625" style="790"/>
    <col min="21" max="21" width="14.453125" style="790" customWidth="1"/>
    <col min="22" max="16384" width="8.7265625" style="790"/>
  </cols>
  <sheetData>
    <row r="1" spans="1:28" ht="21" customHeight="1">
      <c r="A1" s="1675" t="s">
        <v>2672</v>
      </c>
      <c r="B1" s="1675"/>
      <c r="C1" s="1675"/>
      <c r="D1" s="1675"/>
      <c r="E1" s="1675"/>
      <c r="F1" s="1675"/>
      <c r="G1" s="1675"/>
      <c r="H1" s="1675"/>
      <c r="I1" s="1675"/>
      <c r="J1" s="1675"/>
      <c r="K1" s="1675"/>
      <c r="L1" s="1675"/>
      <c r="M1" s="1675"/>
      <c r="N1" s="1675"/>
      <c r="O1" s="1675"/>
      <c r="P1" s="1675"/>
      <c r="Q1" s="1675"/>
      <c r="R1" s="1675"/>
      <c r="S1" s="1675"/>
    </row>
    <row r="2" spans="1:28" ht="18" customHeight="1">
      <c r="A2" s="791"/>
      <c r="B2" s="791"/>
      <c r="C2" s="791"/>
      <c r="D2" s="791"/>
      <c r="E2" s="791"/>
      <c r="F2" s="791"/>
      <c r="G2" s="791"/>
      <c r="H2" s="791"/>
      <c r="I2" s="791"/>
      <c r="J2" s="791"/>
      <c r="K2" s="791"/>
      <c r="L2" s="791"/>
      <c r="M2" s="791"/>
      <c r="N2" s="791"/>
      <c r="O2" s="791"/>
      <c r="P2" s="791"/>
      <c r="Q2" s="791"/>
      <c r="R2" s="791"/>
      <c r="S2" s="791"/>
    </row>
    <row r="3" spans="1:28" ht="21" customHeight="1">
      <c r="A3" s="1676" t="s">
        <v>2673</v>
      </c>
      <c r="B3" s="1676"/>
      <c r="C3" s="1676"/>
      <c r="D3" s="1676"/>
      <c r="E3" s="1676"/>
      <c r="F3" s="1676"/>
      <c r="G3" s="1676"/>
      <c r="H3" s="1676"/>
      <c r="I3" s="1676"/>
      <c r="J3" s="1676"/>
      <c r="K3" s="1676"/>
      <c r="L3" s="1676"/>
      <c r="M3" s="1676"/>
      <c r="N3" s="1676"/>
      <c r="O3" s="1676"/>
      <c r="P3" s="1676"/>
      <c r="Q3" s="1676"/>
      <c r="R3" s="1676"/>
      <c r="S3" s="1676"/>
    </row>
    <row r="4" spans="1:28" ht="21" customHeight="1">
      <c r="A4" s="792"/>
      <c r="B4" s="792"/>
      <c r="C4" s="792"/>
      <c r="D4" s="792"/>
      <c r="E4" s="792"/>
      <c r="F4" s="792"/>
      <c r="G4" s="792"/>
      <c r="H4" s="792"/>
      <c r="I4" s="792"/>
      <c r="J4" s="792"/>
      <c r="K4" s="792"/>
      <c r="L4" s="793"/>
      <c r="M4" s="793" t="s">
        <v>268</v>
      </c>
      <c r="N4" s="794">
        <f>IF('別紙様式2-3（補助金　総括表）'!D42="","",'別紙様式2-3（補助金　総括表）'!D42)</f>
        <v>7</v>
      </c>
      <c r="O4" s="795" t="s">
        <v>269</v>
      </c>
      <c r="P4" s="794" t="str">
        <f>IF('別紙様式2-3（補助金　総括表）'!G42="","",'別紙様式2-3（補助金　総括表）'!G42)</f>
        <v/>
      </c>
      <c r="Q4" s="795" t="s">
        <v>2674</v>
      </c>
      <c r="R4" s="794" t="str">
        <f>IF('別紙様式2-3（補助金　総括表）'!J42="","",'別紙様式2-3（補助金　総括表）'!J42)</f>
        <v/>
      </c>
      <c r="S4" s="795" t="s">
        <v>271</v>
      </c>
      <c r="U4" s="796"/>
      <c r="V4" s="796"/>
    </row>
    <row r="5" spans="1:28" ht="18" customHeight="1">
      <c r="A5" s="1674"/>
      <c r="B5" s="1674"/>
      <c r="C5" s="1674"/>
      <c r="D5" s="1674"/>
      <c r="E5" s="1674"/>
      <c r="F5" s="1674"/>
      <c r="G5" s="1674"/>
      <c r="H5" s="1674"/>
      <c r="I5" s="1674"/>
      <c r="J5" s="1674"/>
      <c r="K5" s="1674"/>
      <c r="L5" s="1674"/>
      <c r="M5" s="1674"/>
      <c r="N5" s="1674"/>
      <c r="O5" s="1674"/>
      <c r="P5" s="1674"/>
      <c r="Q5" s="1674"/>
      <c r="R5" s="1674"/>
      <c r="S5" s="1674"/>
    </row>
    <row r="6" spans="1:28" ht="21" customHeight="1">
      <c r="A6" s="1677" t="s">
        <v>2675</v>
      </c>
      <c r="B6" s="1677"/>
      <c r="C6" s="1677"/>
      <c r="D6" s="1677"/>
      <c r="E6" s="1677"/>
      <c r="F6" s="1677"/>
      <c r="G6" s="1677"/>
      <c r="H6" s="1677"/>
      <c r="I6" s="1677"/>
      <c r="J6" s="1677"/>
      <c r="K6" s="1677"/>
      <c r="L6" s="1677"/>
      <c r="M6" s="1677"/>
      <c r="N6" s="1677"/>
      <c r="O6" s="1677"/>
      <c r="P6" s="1677"/>
      <c r="Q6" s="1677"/>
      <c r="R6" s="1677"/>
      <c r="S6" s="1677"/>
    </row>
    <row r="7" spans="1:28" ht="18" customHeight="1">
      <c r="A7" s="1674"/>
      <c r="B7" s="1674"/>
      <c r="C7" s="1674"/>
      <c r="D7" s="1674"/>
      <c r="E7" s="1674"/>
      <c r="F7" s="1674"/>
      <c r="G7" s="1674"/>
      <c r="H7" s="1674"/>
      <c r="I7" s="1674"/>
      <c r="J7" s="1674"/>
      <c r="K7" s="1674"/>
      <c r="L7" s="1674"/>
      <c r="M7" s="1674"/>
      <c r="N7" s="1674"/>
      <c r="O7" s="1674"/>
      <c r="P7" s="1674"/>
      <c r="Q7" s="1674"/>
      <c r="R7" s="1674"/>
      <c r="S7" s="1674"/>
    </row>
    <row r="8" spans="1:28" ht="29.5" customHeight="1">
      <c r="A8" s="797"/>
      <c r="B8" s="797"/>
      <c r="C8" s="797"/>
      <c r="D8" s="797"/>
      <c r="E8" s="797"/>
      <c r="F8" s="797"/>
      <c r="G8" s="797"/>
      <c r="H8" s="797"/>
      <c r="I8" s="797"/>
      <c r="J8" s="1678" t="s">
        <v>2676</v>
      </c>
      <c r="K8" s="1678"/>
      <c r="L8" s="1679" t="str">
        <f>U8</f>
        <v/>
      </c>
      <c r="M8" s="1679"/>
      <c r="N8" s="1679"/>
      <c r="O8" s="1679"/>
      <c r="P8" s="1679"/>
      <c r="Q8" s="1679"/>
      <c r="R8" s="1679"/>
      <c r="S8" s="1679"/>
      <c r="U8" s="796" t="str">
        <f>IF(基本情報入力シート!L24="","",基本情報入力シート!L24)</f>
        <v/>
      </c>
      <c r="V8" s="796"/>
      <c r="W8" s="798" t="s">
        <v>2677</v>
      </c>
      <c r="X8" s="796"/>
      <c r="Y8" s="796"/>
    </row>
    <row r="9" spans="1:28" ht="29.5" customHeight="1">
      <c r="A9" s="797"/>
      <c r="B9" s="797"/>
      <c r="C9" s="797"/>
      <c r="D9" s="797"/>
      <c r="E9" s="797"/>
      <c r="F9" s="797"/>
      <c r="G9" s="797"/>
      <c r="H9" s="797"/>
      <c r="I9" s="797"/>
      <c r="J9" s="799"/>
      <c r="K9" s="793"/>
      <c r="L9" s="1679" t="str">
        <f>U9</f>
        <v/>
      </c>
      <c r="M9" s="1679"/>
      <c r="N9" s="1679"/>
      <c r="O9" s="1679"/>
      <c r="P9" s="1679"/>
      <c r="Q9" s="1679"/>
      <c r="R9" s="1679"/>
      <c r="S9" s="1679"/>
      <c r="U9" s="796" t="str">
        <f>IF(基本情報入力シート!L25="","",基本情報入力シート!L25)</f>
        <v/>
      </c>
      <c r="V9" s="796"/>
      <c r="W9" s="798" t="s">
        <v>2677</v>
      </c>
      <c r="X9" s="796"/>
      <c r="Y9" s="796"/>
    </row>
    <row r="10" spans="1:28" ht="29.5" customHeight="1">
      <c r="A10" s="797"/>
      <c r="B10" s="797"/>
      <c r="C10" s="797"/>
      <c r="D10" s="797"/>
      <c r="E10" s="797"/>
      <c r="F10" s="797"/>
      <c r="G10" s="797"/>
      <c r="H10" s="797"/>
      <c r="I10" s="797"/>
      <c r="J10" s="1680" t="s">
        <v>2678</v>
      </c>
      <c r="K10" s="1680"/>
      <c r="L10" s="1681" t="str">
        <f>U10</f>
        <v/>
      </c>
      <c r="M10" s="1681"/>
      <c r="N10" s="1681"/>
      <c r="O10" s="1681"/>
      <c r="P10" s="1681"/>
      <c r="Q10" s="1681"/>
      <c r="R10" s="1681"/>
      <c r="S10" s="1681"/>
      <c r="U10" s="796" t="str">
        <f>IF(基本情報入力シート!L22="","",基本情報入力シート!L22)</f>
        <v/>
      </c>
      <c r="V10" s="800"/>
      <c r="W10" s="798" t="s">
        <v>2677</v>
      </c>
      <c r="X10" s="800"/>
      <c r="Y10" s="800"/>
      <c r="Z10" s="800"/>
      <c r="AA10" s="800"/>
      <c r="AB10" s="800"/>
    </row>
    <row r="11" spans="1:28" ht="9.5" customHeight="1">
      <c r="A11" s="797"/>
      <c r="B11" s="797"/>
      <c r="C11" s="797"/>
      <c r="D11" s="797"/>
      <c r="E11" s="797"/>
      <c r="F11" s="797"/>
      <c r="G11" s="797"/>
      <c r="H11" s="797"/>
      <c r="I11" s="797"/>
      <c r="J11" s="799"/>
      <c r="K11" s="793"/>
      <c r="L11" s="801"/>
      <c r="M11" s="801"/>
      <c r="N11" s="801"/>
      <c r="O11" s="801"/>
      <c r="P11" s="801"/>
      <c r="Q11" s="801"/>
      <c r="R11" s="801"/>
      <c r="S11" s="801"/>
      <c r="U11" s="796"/>
      <c r="V11" s="796"/>
      <c r="W11" s="798"/>
      <c r="X11" s="796"/>
      <c r="Y11" s="796"/>
    </row>
    <row r="12" spans="1:28" ht="30" customHeight="1">
      <c r="A12" s="797"/>
      <c r="B12" s="797"/>
      <c r="C12" s="797"/>
      <c r="D12" s="797"/>
      <c r="E12" s="797"/>
      <c r="F12" s="797"/>
      <c r="G12" s="797"/>
      <c r="H12" s="797"/>
      <c r="I12" s="797"/>
      <c r="J12" s="1678" t="s">
        <v>2679</v>
      </c>
      <c r="K12" s="1678"/>
      <c r="L12" s="1682" t="str">
        <f>U12&amp;"　"&amp;V12</f>
        <v>　</v>
      </c>
      <c r="M12" s="1682"/>
      <c r="N12" s="1682"/>
      <c r="O12" s="1682"/>
      <c r="P12" s="1682"/>
      <c r="Q12" s="1682"/>
      <c r="R12" s="1682"/>
      <c r="S12" s="1682"/>
      <c r="U12" s="796" t="str">
        <f>IF(基本情報入力シート!L26="","",基本情報入力シート!L26)</f>
        <v/>
      </c>
      <c r="V12" s="796" t="str">
        <f>IF(基本情報入力シート!L27="","",基本情報入力シート!L27)</f>
        <v/>
      </c>
      <c r="W12" s="798" t="s">
        <v>2677</v>
      </c>
      <c r="X12" s="796"/>
      <c r="Y12" s="796"/>
    </row>
    <row r="13" spans="1:28" ht="18" customHeight="1">
      <c r="A13" s="1674"/>
      <c r="B13" s="1674"/>
      <c r="C13" s="1674"/>
      <c r="D13" s="1674"/>
      <c r="E13" s="1674"/>
      <c r="F13" s="1674"/>
      <c r="G13" s="1674"/>
      <c r="H13" s="1674"/>
      <c r="I13" s="1674"/>
      <c r="J13" s="1674"/>
      <c r="K13" s="1674"/>
      <c r="L13" s="1674"/>
      <c r="M13" s="1674"/>
      <c r="N13" s="1674"/>
      <c r="O13" s="1674"/>
      <c r="P13" s="1674"/>
      <c r="Q13" s="1674"/>
      <c r="R13" s="1674"/>
      <c r="S13" s="1674"/>
      <c r="U13" s="796"/>
      <c r="V13" s="796"/>
      <c r="W13" s="796"/>
      <c r="X13" s="796"/>
      <c r="Y13" s="796"/>
    </row>
    <row r="14" spans="1:28" ht="18" customHeight="1">
      <c r="A14" s="802"/>
      <c r="B14" s="802"/>
      <c r="C14" s="802"/>
      <c r="D14" s="802"/>
      <c r="E14" s="802"/>
      <c r="F14" s="802"/>
      <c r="G14" s="802"/>
      <c r="H14" s="802"/>
      <c r="I14" s="802"/>
      <c r="J14" s="802"/>
      <c r="K14" s="802"/>
      <c r="L14" s="802"/>
      <c r="M14" s="802"/>
      <c r="N14" s="802"/>
      <c r="O14" s="802"/>
      <c r="P14" s="802"/>
      <c r="Q14" s="802"/>
      <c r="R14" s="802"/>
      <c r="S14" s="802"/>
    </row>
    <row r="15" spans="1:28" ht="18" customHeight="1">
      <c r="A15" s="1674"/>
      <c r="B15" s="1674"/>
      <c r="C15" s="1674"/>
      <c r="D15" s="1674"/>
      <c r="E15" s="1674"/>
      <c r="F15" s="1674"/>
      <c r="G15" s="1674"/>
      <c r="H15" s="1674"/>
      <c r="I15" s="1674"/>
      <c r="J15" s="1674"/>
      <c r="K15" s="1674"/>
      <c r="L15" s="1674"/>
      <c r="M15" s="1674"/>
      <c r="N15" s="1674"/>
      <c r="O15" s="1674"/>
      <c r="P15" s="1674"/>
      <c r="Q15" s="1674"/>
      <c r="R15" s="1674"/>
      <c r="S15" s="1674"/>
    </row>
    <row r="16" spans="1:28" ht="21" customHeight="1">
      <c r="A16" s="1684" t="s">
        <v>2680</v>
      </c>
      <c r="B16" s="1685"/>
      <c r="C16" s="1685"/>
      <c r="D16" s="1685"/>
      <c r="E16" s="1685"/>
      <c r="F16" s="1685"/>
      <c r="G16" s="1685"/>
      <c r="H16" s="1685"/>
      <c r="I16" s="1685"/>
      <c r="J16" s="1685"/>
      <c r="K16" s="1685"/>
      <c r="L16" s="1685"/>
      <c r="M16" s="1685"/>
      <c r="N16" s="1685"/>
      <c r="O16" s="1685"/>
      <c r="P16" s="1685"/>
      <c r="Q16" s="1685"/>
      <c r="R16" s="1685"/>
      <c r="S16" s="1685"/>
    </row>
    <row r="17" spans="1:24" ht="21" customHeight="1">
      <c r="A17" s="1685"/>
      <c r="B17" s="1685"/>
      <c r="C17" s="1685"/>
      <c r="D17" s="1685"/>
      <c r="E17" s="1685"/>
      <c r="F17" s="1685"/>
      <c r="G17" s="1685"/>
      <c r="H17" s="1685"/>
      <c r="I17" s="1685"/>
      <c r="J17" s="1685"/>
      <c r="K17" s="1685"/>
      <c r="L17" s="1685"/>
      <c r="M17" s="1685"/>
      <c r="N17" s="1685"/>
      <c r="O17" s="1685"/>
      <c r="P17" s="1685"/>
      <c r="Q17" s="1685"/>
      <c r="R17" s="1685"/>
      <c r="S17" s="1685"/>
    </row>
    <row r="18" spans="1:24" ht="21" customHeight="1">
      <c r="A18" s="792"/>
      <c r="B18" s="792"/>
      <c r="C18" s="792"/>
      <c r="D18" s="792"/>
      <c r="E18" s="792"/>
      <c r="F18" s="792"/>
      <c r="G18" s="792"/>
      <c r="H18" s="792"/>
      <c r="I18" s="792"/>
      <c r="J18" s="792"/>
      <c r="K18" s="792"/>
      <c r="L18" s="792"/>
      <c r="M18" s="792"/>
      <c r="N18" s="792"/>
      <c r="O18" s="792"/>
      <c r="P18" s="792"/>
      <c r="Q18" s="792"/>
      <c r="R18" s="792"/>
      <c r="S18" s="792"/>
    </row>
    <row r="19" spans="1:24" ht="18" customHeight="1">
      <c r="A19" s="1674"/>
      <c r="B19" s="1674"/>
      <c r="C19" s="1674"/>
      <c r="D19" s="1674"/>
      <c r="E19" s="1674"/>
      <c r="F19" s="1674"/>
      <c r="G19" s="1674"/>
      <c r="H19" s="1674"/>
      <c r="I19" s="1674"/>
      <c r="J19" s="1674"/>
      <c r="K19" s="1674"/>
      <c r="L19" s="1674"/>
      <c r="M19" s="1674"/>
      <c r="N19" s="1674"/>
      <c r="O19" s="1674"/>
      <c r="P19" s="1674"/>
      <c r="Q19" s="1674"/>
      <c r="R19" s="1674"/>
      <c r="S19" s="1674"/>
    </row>
    <row r="20" spans="1:24" s="806" customFormat="1" ht="21" customHeight="1">
      <c r="A20" s="803" t="s">
        <v>2681</v>
      </c>
      <c r="B20" s="803" t="s">
        <v>2682</v>
      </c>
      <c r="C20" s="803"/>
      <c r="D20" s="803"/>
      <c r="E20" s="803"/>
      <c r="F20" s="792"/>
      <c r="G20" s="803"/>
      <c r="H20" s="792"/>
      <c r="I20" s="804"/>
      <c r="J20" s="804"/>
      <c r="K20" s="805"/>
      <c r="L20" s="804"/>
      <c r="M20" s="803"/>
      <c r="N20" s="803"/>
      <c r="O20" s="803"/>
      <c r="P20" s="803"/>
      <c r="Q20" s="803"/>
      <c r="R20" s="803"/>
      <c r="S20" s="803"/>
    </row>
    <row r="21" spans="1:24" s="806" customFormat="1" ht="21" customHeight="1">
      <c r="A21" s="803"/>
      <c r="B21" s="803"/>
      <c r="C21" s="803"/>
      <c r="D21" s="803"/>
      <c r="E21" s="803"/>
      <c r="F21" s="803"/>
      <c r="G21" s="803"/>
      <c r="H21" s="803"/>
      <c r="I21" s="803"/>
      <c r="J21" s="803"/>
      <c r="K21" s="803"/>
      <c r="L21" s="803"/>
      <c r="M21" s="803"/>
      <c r="N21" s="803"/>
      <c r="O21" s="803"/>
      <c r="P21" s="803"/>
      <c r="Q21" s="803"/>
      <c r="R21" s="803"/>
      <c r="S21" s="803"/>
    </row>
    <row r="22" spans="1:24" s="806" customFormat="1" ht="18" customHeight="1">
      <c r="A22" s="1677"/>
      <c r="B22" s="1677"/>
      <c r="C22" s="1677"/>
      <c r="D22" s="1677"/>
      <c r="E22" s="1677"/>
      <c r="F22" s="1677"/>
      <c r="G22" s="1677"/>
      <c r="H22" s="1677"/>
      <c r="I22" s="1677"/>
      <c r="J22" s="1677"/>
      <c r="K22" s="1677"/>
      <c r="L22" s="1677"/>
      <c r="M22" s="1677"/>
      <c r="N22" s="1677"/>
      <c r="O22" s="1677"/>
      <c r="P22" s="1677"/>
      <c r="Q22" s="1677"/>
      <c r="R22" s="1677"/>
      <c r="S22" s="1677"/>
    </row>
    <row r="23" spans="1:24" s="806" customFormat="1" ht="18" customHeight="1">
      <c r="A23" s="804"/>
      <c r="B23" s="804"/>
      <c r="C23" s="804"/>
      <c r="D23" s="804"/>
      <c r="E23" s="804"/>
      <c r="F23" s="804"/>
      <c r="G23" s="804"/>
      <c r="H23" s="804"/>
      <c r="I23" s="804"/>
      <c r="J23" s="804"/>
      <c r="K23" s="804"/>
      <c r="L23" s="804"/>
      <c r="M23" s="804"/>
      <c r="N23" s="804"/>
      <c r="O23" s="804"/>
      <c r="P23" s="804"/>
      <c r="Q23" s="804"/>
      <c r="R23" s="804"/>
      <c r="S23" s="804"/>
    </row>
    <row r="24" spans="1:24" s="806" customFormat="1" ht="21" customHeight="1">
      <c r="A24" s="1685" t="s">
        <v>2683</v>
      </c>
      <c r="B24" s="1685"/>
      <c r="C24" s="1685"/>
      <c r="D24" s="1685"/>
      <c r="E24" s="1685"/>
      <c r="F24" s="1685"/>
      <c r="G24" s="1685"/>
      <c r="H24" s="1685"/>
      <c r="I24" s="1685"/>
      <c r="J24" s="1685"/>
      <c r="K24" s="1685"/>
      <c r="L24" s="1685"/>
      <c r="M24" s="1685"/>
      <c r="N24" s="1685"/>
      <c r="O24" s="1685"/>
      <c r="P24" s="1685"/>
      <c r="Q24" s="1685"/>
      <c r="R24" s="1685"/>
      <c r="S24" s="1685"/>
    </row>
    <row r="25" spans="1:24" s="806" customFormat="1" ht="21" customHeight="1">
      <c r="A25" s="792"/>
      <c r="B25" s="792"/>
      <c r="C25" s="792"/>
      <c r="D25" s="792"/>
      <c r="E25" s="792"/>
      <c r="F25" s="792"/>
      <c r="G25" s="792"/>
      <c r="H25" s="792"/>
      <c r="I25" s="792"/>
      <c r="J25" s="792"/>
      <c r="K25" s="792"/>
      <c r="L25" s="792"/>
      <c r="M25" s="792"/>
      <c r="N25" s="792"/>
      <c r="O25" s="792"/>
      <c r="P25" s="792"/>
      <c r="Q25" s="792"/>
      <c r="R25" s="792"/>
      <c r="S25" s="792"/>
    </row>
    <row r="26" spans="1:24" s="806" customFormat="1" ht="18" customHeight="1">
      <c r="A26" s="1677"/>
      <c r="B26" s="1677"/>
      <c r="C26" s="1677"/>
      <c r="D26" s="1677"/>
      <c r="E26" s="1677"/>
      <c r="F26" s="1677"/>
      <c r="G26" s="1677"/>
      <c r="H26" s="1677"/>
      <c r="I26" s="1677"/>
      <c r="J26" s="1677"/>
      <c r="K26" s="1677"/>
      <c r="L26" s="1677"/>
      <c r="M26" s="1677"/>
      <c r="N26" s="1677"/>
      <c r="O26" s="1677"/>
      <c r="P26" s="1677"/>
      <c r="Q26" s="1677"/>
      <c r="R26" s="1677"/>
      <c r="S26" s="1677"/>
    </row>
    <row r="27" spans="1:24" s="806" customFormat="1" ht="21" customHeight="1">
      <c r="A27" s="807"/>
      <c r="B27" s="808" t="s">
        <v>2684</v>
      </c>
      <c r="C27" s="1686" t="s">
        <v>2685</v>
      </c>
      <c r="D27" s="1686"/>
      <c r="E27" s="1686"/>
      <c r="F27" s="1686"/>
      <c r="G27" s="1686"/>
      <c r="H27" s="1686"/>
      <c r="I27" s="1686"/>
      <c r="J27" s="804" t="s">
        <v>2686</v>
      </c>
      <c r="K27" s="1687">
        <f>U27</f>
        <v>0</v>
      </c>
      <c r="L27" s="1688"/>
      <c r="M27" s="1688"/>
      <c r="N27" s="803" t="s">
        <v>146</v>
      </c>
      <c r="O27" s="803"/>
      <c r="P27" s="803"/>
      <c r="Q27" s="803"/>
      <c r="R27" s="803"/>
      <c r="S27" s="803"/>
      <c r="U27" s="809">
        <f>IF('別紙様式2-4（補助金 個表） '!F6="","",'別紙様式2-4（補助金 個表） '!F6)</f>
        <v>0</v>
      </c>
      <c r="V27" s="810" t="s">
        <v>2687</v>
      </c>
      <c r="W27" s="810"/>
      <c r="X27" s="810"/>
    </row>
    <row r="28" spans="1:24" s="806" customFormat="1" ht="15" customHeight="1">
      <c r="A28" s="803"/>
      <c r="B28" s="793"/>
      <c r="C28" s="811"/>
      <c r="D28" s="811"/>
      <c r="E28" s="811"/>
      <c r="F28" s="811"/>
      <c r="G28" s="811"/>
      <c r="H28" s="804"/>
      <c r="I28" s="804"/>
      <c r="J28" s="804"/>
      <c r="K28" s="812"/>
      <c r="L28" s="812"/>
      <c r="M28" s="812"/>
      <c r="N28" s="803"/>
      <c r="O28" s="803"/>
      <c r="P28" s="803"/>
      <c r="Q28" s="803"/>
      <c r="R28" s="803"/>
      <c r="S28" s="803"/>
      <c r="V28" s="810"/>
      <c r="W28" s="810"/>
      <c r="X28" s="810"/>
    </row>
    <row r="29" spans="1:24" s="806" customFormat="1" ht="21" customHeight="1">
      <c r="A29" s="807"/>
      <c r="B29" s="808" t="s">
        <v>2688</v>
      </c>
      <c r="C29" s="1686" t="s">
        <v>2689</v>
      </c>
      <c r="D29" s="1686"/>
      <c r="E29" s="1686"/>
      <c r="F29" s="1686"/>
      <c r="G29" s="1686"/>
      <c r="H29" s="1686"/>
      <c r="I29" s="1686"/>
      <c r="J29" s="804"/>
      <c r="K29" s="1689"/>
      <c r="L29" s="1690"/>
      <c r="M29" s="1690"/>
      <c r="N29" s="803"/>
      <c r="O29" s="803"/>
      <c r="P29" s="803"/>
      <c r="Q29" s="803"/>
      <c r="R29" s="803"/>
      <c r="S29" s="803"/>
      <c r="V29" s="1683"/>
      <c r="W29" s="1683"/>
      <c r="X29" s="1683"/>
    </row>
    <row r="30" spans="1:24" s="806" customFormat="1" ht="21" customHeight="1">
      <c r="A30" s="803"/>
      <c r="B30" s="793"/>
      <c r="C30" s="813" t="s">
        <v>280</v>
      </c>
      <c r="D30" s="813"/>
      <c r="E30" s="804" t="s">
        <v>2690</v>
      </c>
      <c r="F30" s="804"/>
      <c r="G30" s="804"/>
      <c r="H30" s="804"/>
      <c r="I30" s="804"/>
      <c r="J30" s="804"/>
      <c r="K30" s="814"/>
      <c r="L30" s="814"/>
      <c r="M30" s="815"/>
      <c r="N30" s="803"/>
      <c r="O30" s="803"/>
      <c r="P30" s="803"/>
      <c r="Q30" s="803"/>
      <c r="R30" s="803"/>
      <c r="S30" s="803"/>
      <c r="V30" s="810"/>
      <c r="W30" s="810"/>
      <c r="X30" s="810"/>
    </row>
    <row r="31" spans="1:24" s="806" customFormat="1" ht="21" customHeight="1">
      <c r="A31" s="807"/>
      <c r="B31" s="808"/>
      <c r="C31" s="813" t="s">
        <v>283</v>
      </c>
      <c r="D31" s="813"/>
      <c r="E31" s="803" t="s">
        <v>2691</v>
      </c>
      <c r="F31" s="803"/>
      <c r="G31" s="803"/>
      <c r="H31" s="816"/>
      <c r="I31" s="816"/>
      <c r="J31" s="804"/>
      <c r="K31" s="817"/>
      <c r="L31" s="818"/>
      <c r="M31" s="818"/>
      <c r="N31" s="803"/>
      <c r="O31" s="803"/>
      <c r="P31" s="803"/>
      <c r="Q31" s="803"/>
      <c r="R31" s="803"/>
      <c r="S31" s="803"/>
      <c r="V31" s="1683"/>
      <c r="W31" s="1683"/>
      <c r="X31" s="1683"/>
    </row>
    <row r="32" spans="1:24" s="806" customFormat="1" ht="21" customHeight="1">
      <c r="A32" s="803"/>
      <c r="B32" s="803"/>
      <c r="C32" s="813" t="s">
        <v>286</v>
      </c>
      <c r="D32" s="813"/>
      <c r="E32" s="804" t="s">
        <v>2692</v>
      </c>
      <c r="F32" s="804"/>
      <c r="G32" s="804"/>
      <c r="H32" s="804"/>
      <c r="I32" s="804"/>
      <c r="J32" s="804"/>
      <c r="K32" s="803"/>
      <c r="L32" s="803"/>
      <c r="M32" s="803"/>
      <c r="N32" s="803"/>
      <c r="O32" s="803"/>
      <c r="P32" s="803"/>
      <c r="Q32" s="803"/>
      <c r="R32" s="803"/>
      <c r="S32" s="803"/>
      <c r="V32" s="810"/>
      <c r="W32" s="810"/>
      <c r="X32" s="810"/>
    </row>
    <row r="33" spans="1:24" s="806" customFormat="1" ht="21" customHeight="1">
      <c r="A33" s="807"/>
      <c r="B33" s="808"/>
      <c r="C33" s="813" t="s">
        <v>289</v>
      </c>
      <c r="D33" s="813"/>
      <c r="E33" s="803" t="s">
        <v>2693</v>
      </c>
      <c r="F33" s="803"/>
      <c r="G33" s="803"/>
      <c r="H33" s="816"/>
      <c r="I33" s="816"/>
      <c r="J33" s="804"/>
      <c r="K33" s="1689"/>
      <c r="L33" s="1690"/>
      <c r="M33" s="1690"/>
      <c r="N33" s="803"/>
      <c r="O33" s="803"/>
      <c r="P33" s="803"/>
      <c r="Q33" s="803"/>
      <c r="R33" s="803"/>
      <c r="S33" s="803"/>
      <c r="V33" s="1683"/>
      <c r="W33" s="1683"/>
      <c r="X33" s="1683"/>
    </row>
    <row r="34" spans="1:24" s="806" customFormat="1" ht="12" customHeight="1">
      <c r="A34" s="803"/>
      <c r="B34" s="819"/>
      <c r="C34" s="803"/>
      <c r="D34" s="819"/>
      <c r="E34" s="803"/>
      <c r="F34" s="803"/>
      <c r="G34" s="803"/>
      <c r="H34" s="803"/>
      <c r="I34" s="803"/>
      <c r="J34" s="803"/>
      <c r="K34" s="803"/>
      <c r="L34" s="808"/>
      <c r="M34" s="803"/>
      <c r="N34" s="803"/>
      <c r="O34" s="803"/>
      <c r="P34" s="803"/>
      <c r="Q34" s="803"/>
      <c r="R34" s="803"/>
      <c r="S34" s="803"/>
      <c r="V34" s="820"/>
      <c r="W34" s="820"/>
      <c r="X34" s="810"/>
    </row>
    <row r="35" spans="1:24" s="806" customFormat="1" ht="21" customHeight="1">
      <c r="A35" s="803"/>
      <c r="B35" s="803"/>
      <c r="C35" s="803"/>
      <c r="D35" s="803"/>
      <c r="E35" s="803"/>
      <c r="F35" s="803"/>
      <c r="G35" s="803"/>
      <c r="H35" s="803"/>
      <c r="I35" s="803"/>
      <c r="J35" s="1685"/>
      <c r="K35" s="1685"/>
      <c r="L35" s="1685"/>
      <c r="M35" s="792"/>
      <c r="N35" s="1685"/>
      <c r="O35" s="1685"/>
      <c r="P35" s="1685"/>
      <c r="Q35" s="1685"/>
      <c r="R35" s="1685"/>
      <c r="S35" s="1685"/>
    </row>
    <row r="36" spans="1:24" s="806" customFormat="1" ht="21" customHeight="1">
      <c r="A36" s="803"/>
      <c r="B36" s="803"/>
      <c r="C36" s="803"/>
      <c r="D36" s="803"/>
      <c r="E36" s="803"/>
      <c r="F36" s="803"/>
      <c r="G36" s="803"/>
      <c r="H36" s="803"/>
      <c r="I36" s="803"/>
      <c r="J36" s="1685"/>
      <c r="K36" s="1685"/>
      <c r="L36" s="1685"/>
      <c r="M36" s="792"/>
      <c r="N36" s="1685"/>
      <c r="O36" s="1685"/>
      <c r="P36" s="1685"/>
      <c r="Q36" s="1685"/>
      <c r="R36" s="1685"/>
      <c r="S36" s="1685"/>
    </row>
    <row r="37" spans="1:24" ht="21" customHeight="1">
      <c r="J37" s="1685"/>
      <c r="K37" s="1685"/>
      <c r="L37" s="1685"/>
      <c r="M37" s="792"/>
      <c r="N37" s="1685"/>
      <c r="O37" s="1685"/>
      <c r="P37" s="1685"/>
      <c r="Q37" s="1685"/>
      <c r="R37" s="1685"/>
      <c r="S37" s="1685"/>
    </row>
    <row r="38" spans="1:24" ht="20.5" customHeight="1">
      <c r="J38" s="1685"/>
      <c r="K38" s="1685"/>
      <c r="L38" s="1685"/>
      <c r="M38" s="792"/>
      <c r="N38" s="1685"/>
      <c r="O38" s="1685"/>
      <c r="P38" s="1685"/>
      <c r="Q38" s="1685"/>
      <c r="R38" s="1685"/>
      <c r="S38" s="1685"/>
    </row>
  </sheetData>
  <sheetProtection algorithmName="SHA-512" hashValue="B9EVeY/3H+0PtCtSzcWzYu9igErpqyKuXDSoGc+SUsmeZgeJJJvQ18F2416wP8yTP407DjbXg5HMTFK7rDeFYA==" saltValue="GxJa8sH/uDLhSxaEaieviQ==" spinCount="100000" sheet="1" objects="1" scenarios="1"/>
  <mergeCells count="31">
    <mergeCell ref="K33:M33"/>
    <mergeCell ref="V33:X33"/>
    <mergeCell ref="J35:L36"/>
    <mergeCell ref="N35:S36"/>
    <mergeCell ref="J37:L38"/>
    <mergeCell ref="N37:S38"/>
    <mergeCell ref="V31:X31"/>
    <mergeCell ref="A15:S15"/>
    <mergeCell ref="A16:S17"/>
    <mergeCell ref="A19:S19"/>
    <mergeCell ref="A22:S22"/>
    <mergeCell ref="A24:S24"/>
    <mergeCell ref="A26:S26"/>
    <mergeCell ref="C27:I27"/>
    <mergeCell ref="K27:M27"/>
    <mergeCell ref="C29:I29"/>
    <mergeCell ref="K29:M29"/>
    <mergeCell ref="V29:X29"/>
    <mergeCell ref="A13:S13"/>
    <mergeCell ref="A1:S1"/>
    <mergeCell ref="A3:S3"/>
    <mergeCell ref="A5:S5"/>
    <mergeCell ref="A6:S6"/>
    <mergeCell ref="A7:S7"/>
    <mergeCell ref="J8:K8"/>
    <mergeCell ref="L8:S8"/>
    <mergeCell ref="L9:S9"/>
    <mergeCell ref="J10:K10"/>
    <mergeCell ref="L10:S10"/>
    <mergeCell ref="J12:K12"/>
    <mergeCell ref="L12:S12"/>
  </mergeCells>
  <phoneticPr fontId="11"/>
  <printOptions horizontalCentered="1"/>
  <pageMargins left="0.78740157480314965" right="0.78740157480314965" top="0.98425196850393704" bottom="0.98425196850393704"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E875E-C354-402A-9BFB-FAD09782ECE8}">
  <sheetPr>
    <pageSetUpPr fitToPage="1"/>
  </sheetPr>
  <dimension ref="A1:AB38"/>
  <sheetViews>
    <sheetView showGridLines="0" view="pageBreakPreview" zoomScale="85" zoomScaleNormal="55" zoomScaleSheetLayoutView="85" workbookViewId="0">
      <selection activeCell="G8" sqref="G8"/>
    </sheetView>
  </sheetViews>
  <sheetFormatPr defaultRowHeight="13"/>
  <cols>
    <col min="1" max="1" width="4.6328125" style="821" customWidth="1"/>
    <col min="2" max="2" width="6.36328125" style="821" customWidth="1"/>
    <col min="3" max="3" width="3.7265625" style="821" customWidth="1"/>
    <col min="4" max="8" width="4.54296875" style="821" customWidth="1"/>
    <col min="9" max="9" width="12.08984375" style="821" customWidth="1"/>
    <col min="10" max="10" width="12.90625" style="821" customWidth="1"/>
    <col min="11" max="11" width="8.36328125" style="821" customWidth="1"/>
    <col min="12" max="12" width="6.36328125" style="821" bestFit="1" customWidth="1"/>
    <col min="13" max="14" width="5.36328125" style="821" customWidth="1"/>
    <col min="15" max="19" width="4.1796875" style="821" customWidth="1"/>
    <col min="20" max="20" width="8.7265625" style="790"/>
    <col min="21" max="21" width="11.54296875" style="790" bestFit="1" customWidth="1"/>
    <col min="22" max="16384" width="8.7265625" style="790"/>
  </cols>
  <sheetData>
    <row r="1" spans="1:28" ht="21" customHeight="1">
      <c r="A1" s="1675" t="s">
        <v>2694</v>
      </c>
      <c r="B1" s="1675"/>
      <c r="C1" s="1675"/>
      <c r="D1" s="1675"/>
      <c r="E1" s="1675"/>
      <c r="F1" s="1675"/>
      <c r="G1" s="1675"/>
      <c r="H1" s="1675"/>
      <c r="I1" s="1675"/>
      <c r="J1" s="1675"/>
      <c r="K1" s="1675"/>
      <c r="L1" s="1675"/>
      <c r="M1" s="1675"/>
      <c r="N1" s="1675"/>
      <c r="O1" s="1675"/>
      <c r="P1" s="1675"/>
      <c r="Q1" s="1675"/>
      <c r="R1" s="1675"/>
      <c r="S1" s="1675"/>
    </row>
    <row r="2" spans="1:28" ht="18" customHeight="1">
      <c r="A2" s="791"/>
      <c r="B2" s="791"/>
      <c r="C2" s="791"/>
      <c r="D2" s="791"/>
      <c r="E2" s="791"/>
      <c r="F2" s="791"/>
      <c r="G2" s="791"/>
      <c r="H2" s="791"/>
      <c r="I2" s="791"/>
      <c r="J2" s="791"/>
      <c r="K2" s="791"/>
      <c r="L2" s="791"/>
      <c r="M2" s="791"/>
      <c r="N2" s="791"/>
      <c r="O2" s="791"/>
      <c r="P2" s="791"/>
      <c r="Q2" s="791"/>
      <c r="R2" s="791"/>
      <c r="S2" s="791"/>
    </row>
    <row r="3" spans="1:28" ht="21" customHeight="1">
      <c r="A3" s="1676" t="s">
        <v>2673</v>
      </c>
      <c r="B3" s="1676"/>
      <c r="C3" s="1676"/>
      <c r="D3" s="1676"/>
      <c r="E3" s="1676"/>
      <c r="F3" s="1676"/>
      <c r="G3" s="1676"/>
      <c r="H3" s="1676"/>
      <c r="I3" s="1676"/>
      <c r="J3" s="1676"/>
      <c r="K3" s="1676"/>
      <c r="L3" s="1676"/>
      <c r="M3" s="1676"/>
      <c r="N3" s="1676"/>
      <c r="O3" s="1676"/>
      <c r="P3" s="1676"/>
      <c r="Q3" s="1676"/>
      <c r="R3" s="1676"/>
      <c r="S3" s="1676"/>
    </row>
    <row r="4" spans="1:28" s="827" customFormat="1" ht="21" customHeight="1">
      <c r="A4" s="822"/>
      <c r="B4" s="822"/>
      <c r="C4" s="822"/>
      <c r="D4" s="822"/>
      <c r="E4" s="822"/>
      <c r="F4" s="822"/>
      <c r="G4" s="822"/>
      <c r="H4" s="822"/>
      <c r="I4" s="822"/>
      <c r="J4" s="822"/>
      <c r="K4" s="822"/>
      <c r="L4" s="823"/>
      <c r="M4" s="823" t="s">
        <v>268</v>
      </c>
      <c r="N4" s="824">
        <v>7</v>
      </c>
      <c r="O4" s="825" t="s">
        <v>269</v>
      </c>
      <c r="P4" s="824" t="s">
        <v>2695</v>
      </c>
      <c r="Q4" s="825" t="s">
        <v>2674</v>
      </c>
      <c r="R4" s="824" t="s">
        <v>2695</v>
      </c>
      <c r="S4" s="825" t="s">
        <v>271</v>
      </c>
      <c r="T4" s="826" t="s">
        <v>2696</v>
      </c>
    </row>
    <row r="5" spans="1:28" ht="18" customHeight="1">
      <c r="A5" s="1674"/>
      <c r="B5" s="1674"/>
      <c r="C5" s="1674"/>
      <c r="D5" s="1674"/>
      <c r="E5" s="1674"/>
      <c r="F5" s="1674"/>
      <c r="G5" s="1674"/>
      <c r="H5" s="1674"/>
      <c r="I5" s="1674"/>
      <c r="J5" s="1674"/>
      <c r="K5" s="1674"/>
      <c r="L5" s="1674"/>
      <c r="M5" s="1674"/>
      <c r="N5" s="1674"/>
      <c r="O5" s="1674"/>
      <c r="P5" s="1674"/>
      <c r="Q5" s="1674"/>
      <c r="R5" s="1674"/>
      <c r="S5" s="1674"/>
    </row>
    <row r="6" spans="1:28" ht="21" customHeight="1">
      <c r="A6" s="1677" t="s">
        <v>2675</v>
      </c>
      <c r="B6" s="1677"/>
      <c r="C6" s="1677"/>
      <c r="D6" s="1677"/>
      <c r="E6" s="1677"/>
      <c r="F6" s="1677"/>
      <c r="G6" s="1677"/>
      <c r="H6" s="1677"/>
      <c r="I6" s="1677"/>
      <c r="J6" s="1677"/>
      <c r="K6" s="1677"/>
      <c r="L6" s="1677"/>
      <c r="M6" s="1677"/>
      <c r="N6" s="1677"/>
      <c r="O6" s="1677"/>
      <c r="P6" s="1677"/>
      <c r="Q6" s="1677"/>
      <c r="R6" s="1677"/>
      <c r="S6" s="1677"/>
    </row>
    <row r="7" spans="1:28" ht="21" customHeight="1">
      <c r="A7" s="1674"/>
      <c r="B7" s="1674"/>
      <c r="C7" s="1674"/>
      <c r="D7" s="1674"/>
      <c r="E7" s="1674"/>
      <c r="F7" s="1674"/>
      <c r="G7" s="1674"/>
      <c r="H7" s="1674"/>
      <c r="I7" s="1674"/>
      <c r="J7" s="1674"/>
      <c r="K7" s="1674"/>
      <c r="L7" s="1674"/>
      <c r="M7" s="1674"/>
      <c r="N7" s="1674"/>
      <c r="O7" s="1674"/>
      <c r="P7" s="1674"/>
      <c r="Q7" s="1674"/>
      <c r="R7" s="1674"/>
      <c r="S7" s="1674"/>
    </row>
    <row r="8" spans="1:28" ht="31.5" customHeight="1">
      <c r="A8" s="797"/>
      <c r="B8" s="797"/>
      <c r="C8" s="797"/>
      <c r="D8" s="797"/>
      <c r="E8" s="797"/>
      <c r="F8" s="797"/>
      <c r="G8" s="797"/>
      <c r="H8" s="797"/>
      <c r="I8" s="797"/>
      <c r="J8" s="1678" t="s">
        <v>2676</v>
      </c>
      <c r="K8" s="1678"/>
      <c r="L8" s="1679" t="str">
        <f>U8</f>
        <v/>
      </c>
      <c r="M8" s="1679"/>
      <c r="N8" s="1679"/>
      <c r="O8" s="1679"/>
      <c r="P8" s="1679"/>
      <c r="Q8" s="1679"/>
      <c r="R8" s="1679"/>
      <c r="S8" s="1679"/>
      <c r="U8" s="796" t="str">
        <f>IF(基本情報入力シート!L24="","",基本情報入力シート!L24)</f>
        <v/>
      </c>
      <c r="V8" s="796"/>
      <c r="W8" s="798" t="s">
        <v>2677</v>
      </c>
      <c r="X8" s="796"/>
      <c r="Y8" s="796"/>
    </row>
    <row r="9" spans="1:28" ht="25.5" customHeight="1">
      <c r="A9" s="797"/>
      <c r="B9" s="797"/>
      <c r="C9" s="797"/>
      <c r="D9" s="797"/>
      <c r="E9" s="797"/>
      <c r="F9" s="797"/>
      <c r="G9" s="797"/>
      <c r="H9" s="797"/>
      <c r="I9" s="797"/>
      <c r="J9" s="799"/>
      <c r="K9" s="793"/>
      <c r="L9" s="1691" t="str">
        <f>U9</f>
        <v/>
      </c>
      <c r="M9" s="1691"/>
      <c r="N9" s="1691"/>
      <c r="O9" s="1691"/>
      <c r="P9" s="1691"/>
      <c r="Q9" s="1691"/>
      <c r="R9" s="1691"/>
      <c r="S9" s="1691"/>
      <c r="U9" s="796" t="str">
        <f>IF(基本情報入力シート!L25="","",基本情報入力シート!L25)</f>
        <v/>
      </c>
      <c r="V9" s="796"/>
      <c r="W9" s="798" t="s">
        <v>2677</v>
      </c>
      <c r="X9" s="796"/>
      <c r="Y9" s="796"/>
    </row>
    <row r="10" spans="1:28" ht="31.5" customHeight="1">
      <c r="A10" s="797"/>
      <c r="B10" s="797"/>
      <c r="C10" s="797"/>
      <c r="D10" s="797"/>
      <c r="E10" s="797"/>
      <c r="F10" s="797"/>
      <c r="G10" s="797"/>
      <c r="H10" s="797"/>
      <c r="I10" s="797"/>
      <c r="J10" s="1680" t="s">
        <v>2678</v>
      </c>
      <c r="K10" s="1680"/>
      <c r="L10" s="1679" t="str">
        <f>U10</f>
        <v/>
      </c>
      <c r="M10" s="1679"/>
      <c r="N10" s="1679"/>
      <c r="O10" s="1679"/>
      <c r="P10" s="1679"/>
      <c r="Q10" s="1679"/>
      <c r="R10" s="1679"/>
      <c r="S10" s="1679"/>
      <c r="U10" s="796" t="str">
        <f>IF(基本情報入力シート!L22="","",基本情報入力シート!L22)</f>
        <v/>
      </c>
      <c r="V10" s="800"/>
      <c r="W10" s="798" t="s">
        <v>2677</v>
      </c>
      <c r="X10" s="800"/>
      <c r="Y10" s="800"/>
      <c r="Z10" s="800"/>
      <c r="AA10" s="800"/>
      <c r="AB10" s="800"/>
    </row>
    <row r="11" spans="1:28" ht="9.5" customHeight="1">
      <c r="A11" s="797"/>
      <c r="B11" s="797"/>
      <c r="C11" s="797"/>
      <c r="D11" s="797"/>
      <c r="E11" s="797"/>
      <c r="F11" s="797"/>
      <c r="G11" s="797"/>
      <c r="H11" s="797"/>
      <c r="I11" s="797"/>
      <c r="J11" s="799"/>
      <c r="K11" s="793"/>
      <c r="L11" s="801"/>
      <c r="M11" s="801"/>
      <c r="N11" s="801"/>
      <c r="O11" s="801"/>
      <c r="P11" s="801"/>
      <c r="Q11" s="801"/>
      <c r="R11" s="801"/>
      <c r="S11" s="801"/>
      <c r="U11" s="796"/>
      <c r="V11" s="796"/>
      <c r="W11" s="798"/>
      <c r="X11" s="796"/>
      <c r="Y11" s="796"/>
    </row>
    <row r="12" spans="1:28" ht="29.5" customHeight="1">
      <c r="A12" s="797"/>
      <c r="B12" s="797"/>
      <c r="C12" s="797"/>
      <c r="D12" s="797"/>
      <c r="E12" s="797"/>
      <c r="F12" s="797"/>
      <c r="G12" s="797"/>
      <c r="H12" s="797"/>
      <c r="I12" s="797"/>
      <c r="J12" s="1678" t="s">
        <v>2679</v>
      </c>
      <c r="K12" s="1678"/>
      <c r="L12" s="1682" t="str">
        <f>U12&amp;"　"&amp;V12</f>
        <v>　</v>
      </c>
      <c r="M12" s="1682"/>
      <c r="N12" s="1682"/>
      <c r="O12" s="1682"/>
      <c r="P12" s="1682"/>
      <c r="Q12" s="1682"/>
      <c r="R12" s="1682"/>
      <c r="S12" s="1682"/>
      <c r="U12" s="796" t="str">
        <f>IF(基本情報入力シート!L26="","",基本情報入力シート!L26)</f>
        <v/>
      </c>
      <c r="V12" s="796" t="str">
        <f>IF(基本情報入力シート!L27="","",基本情報入力シート!L27)</f>
        <v/>
      </c>
      <c r="W12" s="798" t="s">
        <v>2677</v>
      </c>
      <c r="X12" s="796"/>
      <c r="Y12" s="796"/>
    </row>
    <row r="13" spans="1:28" ht="21" customHeight="1">
      <c r="A13" s="1674"/>
      <c r="B13" s="1674"/>
      <c r="C13" s="1674"/>
      <c r="D13" s="1674"/>
      <c r="E13" s="1674"/>
      <c r="F13" s="1674"/>
      <c r="G13" s="1674"/>
      <c r="H13" s="1674"/>
      <c r="I13" s="1674"/>
      <c r="J13" s="1674"/>
      <c r="K13" s="1674"/>
      <c r="L13" s="1674"/>
      <c r="M13" s="1674"/>
      <c r="N13" s="1674"/>
      <c r="O13" s="1674"/>
      <c r="P13" s="1674"/>
      <c r="Q13" s="1674"/>
      <c r="R13" s="1674"/>
      <c r="S13" s="1674"/>
      <c r="U13" s="796"/>
      <c r="V13" s="796"/>
      <c r="W13" s="798"/>
    </row>
    <row r="14" spans="1:28" ht="18" customHeight="1">
      <c r="A14" s="802"/>
      <c r="B14" s="802"/>
      <c r="C14" s="802"/>
      <c r="D14" s="802"/>
      <c r="E14" s="802"/>
      <c r="F14" s="802"/>
      <c r="G14" s="802"/>
      <c r="H14" s="802"/>
      <c r="I14" s="802"/>
      <c r="J14" s="802"/>
      <c r="K14" s="802"/>
      <c r="L14" s="802"/>
      <c r="M14" s="802"/>
      <c r="N14" s="802"/>
      <c r="O14" s="802"/>
      <c r="P14" s="802"/>
      <c r="Q14" s="802"/>
      <c r="R14" s="802"/>
      <c r="S14" s="802"/>
    </row>
    <row r="15" spans="1:28" ht="18" customHeight="1">
      <c r="A15" s="1674"/>
      <c r="B15" s="1674"/>
      <c r="C15" s="1674"/>
      <c r="D15" s="1674"/>
      <c r="E15" s="1674"/>
      <c r="F15" s="1674"/>
      <c r="G15" s="1674"/>
      <c r="H15" s="1674"/>
      <c r="I15" s="1674"/>
      <c r="J15" s="1674"/>
      <c r="K15" s="1674"/>
      <c r="L15" s="1674"/>
      <c r="M15" s="1674"/>
      <c r="N15" s="1674"/>
      <c r="O15" s="1674"/>
      <c r="P15" s="1674"/>
      <c r="Q15" s="1674"/>
      <c r="R15" s="1674"/>
      <c r="S15" s="1674"/>
    </row>
    <row r="16" spans="1:28" ht="21" customHeight="1">
      <c r="A16" s="1684" t="s">
        <v>2697</v>
      </c>
      <c r="B16" s="1685"/>
      <c r="C16" s="1685"/>
      <c r="D16" s="1685"/>
      <c r="E16" s="1685"/>
      <c r="F16" s="1685"/>
      <c r="G16" s="1685"/>
      <c r="H16" s="1685"/>
      <c r="I16" s="1685"/>
      <c r="J16" s="1685"/>
      <c r="K16" s="1685"/>
      <c r="L16" s="1685"/>
      <c r="M16" s="1685"/>
      <c r="N16" s="1685"/>
      <c r="O16" s="1685"/>
      <c r="P16" s="1685"/>
      <c r="Q16" s="1685"/>
      <c r="R16" s="1685"/>
      <c r="S16" s="1685"/>
    </row>
    <row r="17" spans="1:24" ht="21" customHeight="1">
      <c r="A17" s="1685"/>
      <c r="B17" s="1685"/>
      <c r="C17" s="1685"/>
      <c r="D17" s="1685"/>
      <c r="E17" s="1685"/>
      <c r="F17" s="1685"/>
      <c r="G17" s="1685"/>
      <c r="H17" s="1685"/>
      <c r="I17" s="1685"/>
      <c r="J17" s="1685"/>
      <c r="K17" s="1685"/>
      <c r="L17" s="1685"/>
      <c r="M17" s="1685"/>
      <c r="N17" s="1685"/>
      <c r="O17" s="1685"/>
      <c r="P17" s="1685"/>
      <c r="Q17" s="1685"/>
      <c r="R17" s="1685"/>
      <c r="S17" s="1685"/>
    </row>
    <row r="18" spans="1:24" ht="21" customHeight="1">
      <c r="A18" s="792"/>
      <c r="B18" s="792"/>
      <c r="C18" s="792"/>
      <c r="D18" s="792"/>
      <c r="E18" s="792"/>
      <c r="F18" s="792"/>
      <c r="G18" s="792"/>
      <c r="H18" s="792"/>
      <c r="I18" s="792"/>
      <c r="J18" s="792"/>
      <c r="K18" s="792"/>
      <c r="L18" s="792"/>
      <c r="M18" s="792"/>
      <c r="N18" s="792"/>
      <c r="O18" s="792"/>
      <c r="P18" s="792"/>
      <c r="Q18" s="792"/>
      <c r="R18" s="792"/>
      <c r="S18" s="792"/>
    </row>
    <row r="19" spans="1:24" ht="18" customHeight="1">
      <c r="A19" s="1674"/>
      <c r="B19" s="1674"/>
      <c r="C19" s="1674"/>
      <c r="D19" s="1674"/>
      <c r="E19" s="1674"/>
      <c r="F19" s="1674"/>
      <c r="G19" s="1674"/>
      <c r="H19" s="1674"/>
      <c r="I19" s="1674"/>
      <c r="J19" s="1674"/>
      <c r="K19" s="1674"/>
      <c r="L19" s="1674"/>
      <c r="M19" s="1674"/>
      <c r="N19" s="1674"/>
      <c r="O19" s="1674"/>
      <c r="P19" s="1674"/>
      <c r="Q19" s="1674"/>
      <c r="R19" s="1674"/>
      <c r="S19" s="1674"/>
    </row>
    <row r="20" spans="1:24" s="832" customFormat="1" ht="21" customHeight="1">
      <c r="A20" s="828" t="s">
        <v>2681</v>
      </c>
      <c r="B20" s="828" t="s">
        <v>268</v>
      </c>
      <c r="C20" s="829">
        <v>7</v>
      </c>
      <c r="D20" s="828" t="s">
        <v>269</v>
      </c>
      <c r="E20" s="829" t="s">
        <v>2698</v>
      </c>
      <c r="F20" s="822" t="s">
        <v>2674</v>
      </c>
      <c r="G20" s="829" t="s">
        <v>2698</v>
      </c>
      <c r="H20" s="822" t="s">
        <v>271</v>
      </c>
      <c r="I20" s="830" t="s">
        <v>2699</v>
      </c>
      <c r="J20" s="830"/>
      <c r="K20" s="831" t="s">
        <v>2700</v>
      </c>
      <c r="L20" s="830" t="s">
        <v>2701</v>
      </c>
      <c r="M20" s="828"/>
      <c r="N20" s="828"/>
      <c r="O20" s="828"/>
      <c r="P20" s="828"/>
      <c r="Q20" s="828"/>
      <c r="R20" s="828"/>
      <c r="S20" s="828"/>
    </row>
    <row r="21" spans="1:24" s="832" customFormat="1" ht="21" customHeight="1">
      <c r="A21" s="828" t="s">
        <v>2702</v>
      </c>
      <c r="B21" s="828"/>
      <c r="C21" s="828"/>
      <c r="D21" s="828"/>
      <c r="E21" s="828"/>
      <c r="F21" s="828"/>
      <c r="G21" s="828"/>
      <c r="H21" s="828"/>
      <c r="I21" s="828"/>
      <c r="J21" s="828"/>
      <c r="K21" s="828"/>
      <c r="L21" s="828"/>
      <c r="M21" s="828"/>
      <c r="N21" s="828"/>
      <c r="O21" s="828"/>
      <c r="P21" s="828"/>
      <c r="Q21" s="828"/>
      <c r="R21" s="828"/>
      <c r="S21" s="828"/>
    </row>
    <row r="22" spans="1:24" s="806" customFormat="1" ht="18" customHeight="1">
      <c r="A22" s="1677"/>
      <c r="B22" s="1677"/>
      <c r="C22" s="1677"/>
      <c r="D22" s="1677"/>
      <c r="E22" s="1677"/>
      <c r="F22" s="1677"/>
      <c r="G22" s="1677"/>
      <c r="H22" s="1677"/>
      <c r="I22" s="1677"/>
      <c r="J22" s="1677"/>
      <c r="K22" s="1677"/>
      <c r="L22" s="1677"/>
      <c r="M22" s="1677"/>
      <c r="N22" s="1677"/>
      <c r="O22" s="1677"/>
      <c r="P22" s="1677"/>
      <c r="Q22" s="1677"/>
      <c r="R22" s="1677"/>
      <c r="S22" s="1677"/>
    </row>
    <row r="23" spans="1:24" s="806" customFormat="1" ht="18" customHeight="1">
      <c r="A23" s="804"/>
      <c r="B23" s="804"/>
      <c r="C23" s="804"/>
      <c r="D23" s="804"/>
      <c r="E23" s="804"/>
      <c r="F23" s="804"/>
      <c r="G23" s="804"/>
      <c r="H23" s="804"/>
      <c r="I23" s="804"/>
      <c r="J23" s="804"/>
      <c r="K23" s="804"/>
      <c r="L23" s="804"/>
      <c r="M23" s="804"/>
      <c r="N23" s="804"/>
      <c r="O23" s="804"/>
      <c r="P23" s="804"/>
      <c r="Q23" s="804"/>
      <c r="R23" s="804"/>
      <c r="S23" s="804"/>
    </row>
    <row r="24" spans="1:24" s="806" customFormat="1" ht="21" customHeight="1">
      <c r="A24" s="1685" t="s">
        <v>2683</v>
      </c>
      <c r="B24" s="1685"/>
      <c r="C24" s="1685"/>
      <c r="D24" s="1685"/>
      <c r="E24" s="1685"/>
      <c r="F24" s="1685"/>
      <c r="G24" s="1685"/>
      <c r="H24" s="1685"/>
      <c r="I24" s="1685"/>
      <c r="J24" s="1685"/>
      <c r="K24" s="1685"/>
      <c r="L24" s="1685"/>
      <c r="M24" s="1685"/>
      <c r="N24" s="1685"/>
      <c r="O24" s="1685"/>
      <c r="P24" s="1685"/>
      <c r="Q24" s="1685"/>
      <c r="R24" s="1685"/>
      <c r="S24" s="1685"/>
    </row>
    <row r="25" spans="1:24" s="806" customFormat="1" ht="21" customHeight="1">
      <c r="A25" s="792"/>
      <c r="B25" s="792"/>
      <c r="C25" s="792"/>
      <c r="D25" s="792"/>
      <c r="E25" s="792"/>
      <c r="F25" s="792"/>
      <c r="G25" s="792"/>
      <c r="H25" s="792"/>
      <c r="I25" s="792"/>
      <c r="J25" s="792"/>
      <c r="K25" s="792"/>
      <c r="L25" s="792"/>
      <c r="M25" s="792"/>
      <c r="N25" s="792"/>
      <c r="O25" s="792"/>
      <c r="P25" s="792"/>
      <c r="Q25" s="792"/>
      <c r="R25" s="792"/>
      <c r="S25" s="792"/>
    </row>
    <row r="26" spans="1:24" s="806" customFormat="1" ht="18" customHeight="1">
      <c r="A26" s="1677"/>
      <c r="B26" s="1677"/>
      <c r="C26" s="1677"/>
      <c r="D26" s="1677"/>
      <c r="E26" s="1677"/>
      <c r="F26" s="1677"/>
      <c r="G26" s="1677"/>
      <c r="H26" s="1677"/>
      <c r="I26" s="1677"/>
      <c r="J26" s="1677"/>
      <c r="K26" s="1677"/>
      <c r="L26" s="1677"/>
      <c r="M26" s="1677"/>
      <c r="N26" s="1677"/>
      <c r="O26" s="1677"/>
      <c r="P26" s="1677"/>
      <c r="Q26" s="1677"/>
      <c r="R26" s="1677"/>
      <c r="S26" s="1677"/>
    </row>
    <row r="27" spans="1:24" s="806" customFormat="1" ht="21" customHeight="1">
      <c r="A27" s="807"/>
      <c r="B27" s="808" t="s">
        <v>2684</v>
      </c>
      <c r="C27" s="1686" t="s">
        <v>2703</v>
      </c>
      <c r="D27" s="1686"/>
      <c r="E27" s="1686"/>
      <c r="F27" s="1686"/>
      <c r="G27" s="1686"/>
      <c r="H27" s="1686"/>
      <c r="I27" s="1686"/>
      <c r="J27" s="804" t="s">
        <v>2686</v>
      </c>
      <c r="K27" s="1694">
        <f>U27</f>
        <v>0</v>
      </c>
      <c r="L27" s="1695"/>
      <c r="M27" s="1695"/>
      <c r="N27" s="803" t="s">
        <v>146</v>
      </c>
      <c r="O27" s="803"/>
      <c r="P27" s="803"/>
      <c r="Q27" s="803"/>
      <c r="R27" s="803"/>
      <c r="S27" s="803"/>
      <c r="U27" s="833">
        <f>IF('別紙様式2-4（補助金 個表） '!F6="","",'別紙様式2-4（補助金 個表） '!F6)</f>
        <v>0</v>
      </c>
      <c r="V27" s="810" t="s">
        <v>2687</v>
      </c>
      <c r="W27" s="810"/>
      <c r="X27" s="810"/>
    </row>
    <row r="28" spans="1:24" s="806" customFormat="1" ht="15" customHeight="1">
      <c r="A28" s="803"/>
      <c r="B28" s="793"/>
      <c r="C28" s="811"/>
      <c r="D28" s="811"/>
      <c r="E28" s="811"/>
      <c r="F28" s="811"/>
      <c r="G28" s="811"/>
      <c r="H28" s="804"/>
      <c r="I28" s="804"/>
      <c r="J28" s="804"/>
      <c r="K28" s="812"/>
      <c r="L28" s="812"/>
      <c r="M28" s="812"/>
      <c r="N28" s="803"/>
      <c r="O28" s="803"/>
      <c r="P28" s="803"/>
      <c r="Q28" s="803"/>
      <c r="R28" s="803"/>
      <c r="S28" s="803"/>
      <c r="V28" s="810"/>
      <c r="W28" s="810"/>
      <c r="X28" s="810"/>
    </row>
    <row r="29" spans="1:24" s="806" customFormat="1" ht="21" customHeight="1">
      <c r="A29" s="807"/>
      <c r="B29" s="808" t="s">
        <v>2688</v>
      </c>
      <c r="C29" s="1686" t="s">
        <v>2704</v>
      </c>
      <c r="D29" s="1686"/>
      <c r="E29" s="1686"/>
      <c r="F29" s="1686"/>
      <c r="G29" s="1686"/>
      <c r="H29" s="1686"/>
      <c r="I29" s="1686"/>
      <c r="J29" s="804" t="s">
        <v>2686</v>
      </c>
      <c r="K29" s="1696">
        <v>0</v>
      </c>
      <c r="L29" s="1697"/>
      <c r="M29" s="1697"/>
      <c r="N29" s="803" t="s">
        <v>146</v>
      </c>
      <c r="O29" s="803"/>
      <c r="P29" s="803"/>
      <c r="Q29" s="803"/>
      <c r="R29" s="803"/>
      <c r="S29" s="803"/>
      <c r="V29" s="1683"/>
      <c r="W29" s="1683"/>
      <c r="X29" s="1683"/>
    </row>
    <row r="30" spans="1:24" s="806" customFormat="1" ht="21" customHeight="1">
      <c r="A30" s="803"/>
      <c r="B30" s="793"/>
      <c r="C30" s="811"/>
      <c r="D30" s="811"/>
      <c r="E30" s="811"/>
      <c r="F30" s="811"/>
      <c r="G30" s="811"/>
      <c r="H30" s="804"/>
      <c r="I30" s="804"/>
      <c r="J30" s="804"/>
      <c r="K30" s="812"/>
      <c r="L30" s="812"/>
      <c r="M30" s="834"/>
      <c r="N30" s="803"/>
      <c r="O30" s="803"/>
      <c r="P30" s="803"/>
      <c r="Q30" s="803"/>
      <c r="R30" s="803"/>
      <c r="S30" s="803"/>
      <c r="V30" s="810"/>
      <c r="W30" s="810"/>
      <c r="X30" s="810"/>
    </row>
    <row r="31" spans="1:24" s="806" customFormat="1" ht="21" customHeight="1">
      <c r="A31" s="807"/>
      <c r="B31" s="808" t="s">
        <v>2705</v>
      </c>
      <c r="C31" s="1686" t="s">
        <v>2706</v>
      </c>
      <c r="D31" s="1686"/>
      <c r="E31" s="1686"/>
      <c r="F31" s="1686"/>
      <c r="G31" s="1686"/>
      <c r="H31" s="1686"/>
      <c r="I31" s="1686"/>
      <c r="J31" s="804" t="s">
        <v>2686</v>
      </c>
      <c r="K31" s="1692">
        <f>ROUNDDOWN(U27*0.9,-3)</f>
        <v>0</v>
      </c>
      <c r="L31" s="1693"/>
      <c r="M31" s="1693"/>
      <c r="N31" s="803" t="s">
        <v>146</v>
      </c>
      <c r="O31" s="803"/>
      <c r="P31" s="803"/>
      <c r="Q31" s="803"/>
      <c r="R31" s="803"/>
      <c r="S31" s="803"/>
      <c r="U31" s="835" t="s">
        <v>2707</v>
      </c>
      <c r="V31" s="810"/>
      <c r="W31" s="810"/>
      <c r="X31" s="810"/>
    </row>
    <row r="32" spans="1:24" s="806" customFormat="1" ht="21" customHeight="1">
      <c r="A32" s="803"/>
      <c r="B32" s="803"/>
      <c r="C32" s="811"/>
      <c r="D32" s="811"/>
      <c r="E32" s="811"/>
      <c r="F32" s="811"/>
      <c r="G32" s="811"/>
      <c r="H32" s="804"/>
      <c r="I32" s="804"/>
      <c r="J32" s="804"/>
      <c r="K32" s="803"/>
      <c r="L32" s="803"/>
      <c r="M32" s="803"/>
      <c r="N32" s="803"/>
      <c r="O32" s="803"/>
      <c r="P32" s="803"/>
      <c r="Q32" s="803"/>
      <c r="R32" s="803"/>
      <c r="S32" s="803"/>
      <c r="U32" s="835" t="s">
        <v>2708</v>
      </c>
      <c r="V32" s="836"/>
      <c r="W32" s="836"/>
      <c r="X32" s="836"/>
    </row>
    <row r="33" spans="1:24" s="806" customFormat="1" ht="21" customHeight="1">
      <c r="A33" s="807"/>
      <c r="B33" s="808" t="s">
        <v>2709</v>
      </c>
      <c r="C33" s="1686" t="s">
        <v>2710</v>
      </c>
      <c r="D33" s="1686"/>
      <c r="E33" s="1686"/>
      <c r="F33" s="1686"/>
      <c r="G33" s="1686"/>
      <c r="H33" s="1686"/>
      <c r="I33" s="1686"/>
      <c r="J33" s="804" t="s">
        <v>2686</v>
      </c>
      <c r="K33" s="1694">
        <f>K27-(K29+K31)</f>
        <v>0</v>
      </c>
      <c r="L33" s="1695"/>
      <c r="M33" s="1695"/>
      <c r="N33" s="803" t="s">
        <v>146</v>
      </c>
      <c r="O33" s="803"/>
      <c r="P33" s="803"/>
      <c r="Q33" s="803"/>
      <c r="R33" s="803"/>
      <c r="S33" s="803"/>
      <c r="V33" s="1683"/>
      <c r="W33" s="1683"/>
      <c r="X33" s="1683"/>
    </row>
    <row r="34" spans="1:24" s="806" customFormat="1" ht="12" customHeight="1">
      <c r="A34" s="803"/>
      <c r="B34" s="819" t="s">
        <v>2711</v>
      </c>
      <c r="C34" s="803" t="s">
        <v>2712</v>
      </c>
      <c r="D34" s="819"/>
      <c r="E34" s="803"/>
      <c r="F34" s="803"/>
      <c r="G34" s="803"/>
      <c r="H34" s="803"/>
      <c r="I34" s="803"/>
      <c r="J34" s="803"/>
      <c r="K34" s="803"/>
      <c r="L34" s="803"/>
      <c r="M34" s="803"/>
      <c r="N34" s="803"/>
      <c r="O34" s="803"/>
      <c r="P34" s="803"/>
      <c r="Q34" s="803"/>
      <c r="R34" s="803"/>
      <c r="S34" s="803"/>
      <c r="V34" s="837"/>
      <c r="W34" s="837"/>
      <c r="X34" s="836"/>
    </row>
    <row r="35" spans="1:24" s="806" customFormat="1" ht="21" customHeight="1">
      <c r="A35" s="803"/>
      <c r="B35" s="803"/>
      <c r="C35" s="803"/>
      <c r="D35" s="803"/>
      <c r="E35" s="803"/>
      <c r="F35" s="803"/>
      <c r="G35" s="803"/>
      <c r="H35" s="803"/>
      <c r="I35" s="803"/>
      <c r="J35" s="1685"/>
      <c r="K35" s="1685"/>
      <c r="L35" s="1685"/>
      <c r="M35" s="792"/>
      <c r="N35" s="1685"/>
      <c r="O35" s="1685"/>
      <c r="P35" s="1685"/>
      <c r="Q35" s="1685"/>
      <c r="R35" s="1685"/>
      <c r="S35" s="1685"/>
    </row>
    <row r="36" spans="1:24" s="806" customFormat="1" ht="21" customHeight="1">
      <c r="A36" s="803"/>
      <c r="B36" s="803"/>
      <c r="C36" s="803"/>
      <c r="D36" s="803"/>
      <c r="E36" s="803"/>
      <c r="F36" s="803"/>
      <c r="G36" s="803"/>
      <c r="H36" s="803"/>
      <c r="I36" s="803"/>
      <c r="J36" s="1685"/>
      <c r="K36" s="1685"/>
      <c r="L36" s="1685"/>
      <c r="M36" s="792"/>
      <c r="N36" s="1685"/>
      <c r="O36" s="1685"/>
      <c r="P36" s="1685"/>
      <c r="Q36" s="1685"/>
      <c r="R36" s="1685"/>
      <c r="S36" s="1685"/>
    </row>
    <row r="37" spans="1:24" ht="21" customHeight="1">
      <c r="J37" s="1685"/>
      <c r="K37" s="1685"/>
      <c r="L37" s="1685"/>
      <c r="M37" s="792"/>
      <c r="N37" s="1685"/>
      <c r="O37" s="1685"/>
      <c r="P37" s="1685"/>
      <c r="Q37" s="1685"/>
      <c r="R37" s="1685"/>
      <c r="S37" s="1685"/>
    </row>
    <row r="38" spans="1:24" ht="20.5" customHeight="1">
      <c r="J38" s="1685"/>
      <c r="K38" s="1685"/>
      <c r="L38" s="1685"/>
      <c r="M38" s="792"/>
      <c r="N38" s="1685"/>
      <c r="O38" s="1685"/>
      <c r="P38" s="1685"/>
      <c r="Q38" s="1685"/>
      <c r="R38" s="1685"/>
      <c r="S38" s="1685"/>
    </row>
  </sheetData>
  <sheetProtection algorithmName="SHA-512" hashValue="KhhILE8WipJeaHrUVJs6I69TYkqNiF7N/xgWjTakimBFIuqAVgn2M9Cg3yAtFzh5X69a9IigAUlm6dRqzjzEkQ==" saltValue="bkdpU+6YOCfT2lxkfwuGLg==" spinCount="100000" sheet="1" objects="1" scenarios="1"/>
  <mergeCells count="33">
    <mergeCell ref="J37:L38"/>
    <mergeCell ref="N37:S38"/>
    <mergeCell ref="C33:I33"/>
    <mergeCell ref="K33:M33"/>
    <mergeCell ref="V33:X33"/>
    <mergeCell ref="J35:L36"/>
    <mergeCell ref="N35:S36"/>
    <mergeCell ref="V29:X29"/>
    <mergeCell ref="C31:I31"/>
    <mergeCell ref="K31:M31"/>
    <mergeCell ref="A15:S15"/>
    <mergeCell ref="A16:S17"/>
    <mergeCell ref="A19:S19"/>
    <mergeCell ref="A22:S22"/>
    <mergeCell ref="A24:S24"/>
    <mergeCell ref="A26:S26"/>
    <mergeCell ref="C27:I27"/>
    <mergeCell ref="K27:M27"/>
    <mergeCell ref="C29:I29"/>
    <mergeCell ref="K29:M29"/>
    <mergeCell ref="A13:S13"/>
    <mergeCell ref="A1:S1"/>
    <mergeCell ref="A3:S3"/>
    <mergeCell ref="A5:S5"/>
    <mergeCell ref="A6:S6"/>
    <mergeCell ref="A7:S7"/>
    <mergeCell ref="J8:K8"/>
    <mergeCell ref="L8:S8"/>
    <mergeCell ref="L9:S9"/>
    <mergeCell ref="J10:K10"/>
    <mergeCell ref="L10:S10"/>
    <mergeCell ref="J12:K12"/>
    <mergeCell ref="L12:S12"/>
  </mergeCells>
  <phoneticPr fontId="11"/>
  <printOptions horizontalCentered="1"/>
  <pageMargins left="0.78740157480314965" right="0.78740157480314965" top="0.98425196850393704" bottom="0.98425196850393704" header="0.51181102362204722" footer="0.51181102362204722"/>
  <pageSetup paperSize="9" scale="79"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83"/>
  <sheetViews>
    <sheetView view="pageBreakPreview" zoomScale="60" zoomScaleNormal="80" workbookViewId="0">
      <selection activeCell="M29" sqref="M29"/>
    </sheetView>
  </sheetViews>
  <sheetFormatPr defaultColWidth="9.90625" defaultRowHeight="13"/>
  <cols>
    <col min="1" max="1" width="7.54296875" style="525" customWidth="1"/>
    <col min="2" max="2" width="19.90625" style="525" customWidth="1"/>
    <col min="3" max="3" width="31.08984375" style="525" customWidth="1"/>
    <col min="4" max="4" width="47.54296875" style="525" customWidth="1"/>
    <col min="5" max="5" width="42.54296875" style="525" customWidth="1"/>
    <col min="6" max="6" width="42.90625" style="525" customWidth="1"/>
    <col min="7" max="7" width="16.54296875" style="525" customWidth="1"/>
    <col min="8" max="8" width="44.6328125" style="525" customWidth="1"/>
    <col min="9" max="9" width="40.54296875" style="525" customWidth="1"/>
    <col min="10" max="229" width="9.90625" style="508"/>
    <col min="230" max="230" width="8.453125" style="508" customWidth="1"/>
    <col min="231" max="231" width="14" style="508" customWidth="1"/>
    <col min="232" max="232" width="17.90625" style="508" customWidth="1"/>
    <col min="233" max="233" width="45" style="508" bestFit="1" customWidth="1"/>
    <col min="234" max="234" width="61.6328125" style="508" customWidth="1"/>
    <col min="235" max="235" width="20.54296875" style="508" customWidth="1"/>
    <col min="236" max="236" width="22.90625" style="508" customWidth="1"/>
    <col min="237" max="237" width="25.08984375" style="508" customWidth="1"/>
    <col min="238" max="485" width="9.90625" style="508"/>
    <col min="486" max="486" width="8.453125" style="508" customWidth="1"/>
    <col min="487" max="487" width="14" style="508" customWidth="1"/>
    <col min="488" max="488" width="17.90625" style="508" customWidth="1"/>
    <col min="489" max="489" width="45" style="508" bestFit="1" customWidth="1"/>
    <col min="490" max="490" width="61.6328125" style="508" customWidth="1"/>
    <col min="491" max="491" width="20.54296875" style="508" customWidth="1"/>
    <col min="492" max="492" width="22.90625" style="508" customWidth="1"/>
    <col min="493" max="493" width="25.08984375" style="508" customWidth="1"/>
    <col min="494" max="741" width="9.90625" style="508"/>
    <col min="742" max="742" width="8.453125" style="508" customWidth="1"/>
    <col min="743" max="743" width="14" style="508" customWidth="1"/>
    <col min="744" max="744" width="17.90625" style="508" customWidth="1"/>
    <col min="745" max="745" width="45" style="508" bestFit="1" customWidth="1"/>
    <col min="746" max="746" width="61.6328125" style="508" customWidth="1"/>
    <col min="747" max="747" width="20.54296875" style="508" customWidth="1"/>
    <col min="748" max="748" width="22.90625" style="508" customWidth="1"/>
    <col min="749" max="749" width="25.08984375" style="508" customWidth="1"/>
    <col min="750" max="997" width="9.90625" style="508"/>
    <col min="998" max="998" width="8.453125" style="508" customWidth="1"/>
    <col min="999" max="999" width="14" style="508" customWidth="1"/>
    <col min="1000" max="1000" width="17.90625" style="508" customWidth="1"/>
    <col min="1001" max="1001" width="45" style="508" bestFit="1" customWidth="1"/>
    <col min="1002" max="1002" width="61.6328125" style="508" customWidth="1"/>
    <col min="1003" max="1003" width="20.54296875" style="508" customWidth="1"/>
    <col min="1004" max="1004" width="22.90625" style="508" customWidth="1"/>
    <col min="1005" max="1005" width="25.08984375" style="508" customWidth="1"/>
    <col min="1006" max="1253" width="9.90625" style="508"/>
    <col min="1254" max="1254" width="8.453125" style="508" customWidth="1"/>
    <col min="1255" max="1255" width="14" style="508" customWidth="1"/>
    <col min="1256" max="1256" width="17.90625" style="508" customWidth="1"/>
    <col min="1257" max="1257" width="45" style="508" bestFit="1" customWidth="1"/>
    <col min="1258" max="1258" width="61.6328125" style="508" customWidth="1"/>
    <col min="1259" max="1259" width="20.54296875" style="508" customWidth="1"/>
    <col min="1260" max="1260" width="22.90625" style="508" customWidth="1"/>
    <col min="1261" max="1261" width="25.08984375" style="508" customWidth="1"/>
    <col min="1262" max="1509" width="9.90625" style="508"/>
    <col min="1510" max="1510" width="8.453125" style="508" customWidth="1"/>
    <col min="1511" max="1511" width="14" style="508" customWidth="1"/>
    <col min="1512" max="1512" width="17.90625" style="508" customWidth="1"/>
    <col min="1513" max="1513" width="45" style="508" bestFit="1" customWidth="1"/>
    <col min="1514" max="1514" width="61.6328125" style="508" customWidth="1"/>
    <col min="1515" max="1515" width="20.54296875" style="508" customWidth="1"/>
    <col min="1516" max="1516" width="22.90625" style="508" customWidth="1"/>
    <col min="1517" max="1517" width="25.08984375" style="508" customWidth="1"/>
    <col min="1518" max="1765" width="9.90625" style="508"/>
    <col min="1766" max="1766" width="8.453125" style="508" customWidth="1"/>
    <col min="1767" max="1767" width="14" style="508" customWidth="1"/>
    <col min="1768" max="1768" width="17.90625" style="508" customWidth="1"/>
    <col min="1769" max="1769" width="45" style="508" bestFit="1" customWidth="1"/>
    <col min="1770" max="1770" width="61.6328125" style="508" customWidth="1"/>
    <col min="1771" max="1771" width="20.54296875" style="508" customWidth="1"/>
    <col min="1772" max="1772" width="22.90625" style="508" customWidth="1"/>
    <col min="1773" max="1773" width="25.08984375" style="508" customWidth="1"/>
    <col min="1774" max="2021" width="9.90625" style="508"/>
    <col min="2022" max="2022" width="8.453125" style="508" customWidth="1"/>
    <col min="2023" max="2023" width="14" style="508" customWidth="1"/>
    <col min="2024" max="2024" width="17.90625" style="508" customWidth="1"/>
    <col min="2025" max="2025" width="45" style="508" bestFit="1" customWidth="1"/>
    <col min="2026" max="2026" width="61.6328125" style="508" customWidth="1"/>
    <col min="2027" max="2027" width="20.54296875" style="508" customWidth="1"/>
    <col min="2028" max="2028" width="22.90625" style="508" customWidth="1"/>
    <col min="2029" max="2029" width="25.08984375" style="508" customWidth="1"/>
    <col min="2030" max="2277" width="9.90625" style="508"/>
    <col min="2278" max="2278" width="8.453125" style="508" customWidth="1"/>
    <col min="2279" max="2279" width="14" style="508" customWidth="1"/>
    <col min="2280" max="2280" width="17.90625" style="508" customWidth="1"/>
    <col min="2281" max="2281" width="45" style="508" bestFit="1" customWidth="1"/>
    <col min="2282" max="2282" width="61.6328125" style="508" customWidth="1"/>
    <col min="2283" max="2283" width="20.54296875" style="508" customWidth="1"/>
    <col min="2284" max="2284" width="22.90625" style="508" customWidth="1"/>
    <col min="2285" max="2285" width="25.08984375" style="508" customWidth="1"/>
    <col min="2286" max="2533" width="9.90625" style="508"/>
    <col min="2534" max="2534" width="8.453125" style="508" customWidth="1"/>
    <col min="2535" max="2535" width="14" style="508" customWidth="1"/>
    <col min="2536" max="2536" width="17.90625" style="508" customWidth="1"/>
    <col min="2537" max="2537" width="45" style="508" bestFit="1" customWidth="1"/>
    <col min="2538" max="2538" width="61.6328125" style="508" customWidth="1"/>
    <col min="2539" max="2539" width="20.54296875" style="508" customWidth="1"/>
    <col min="2540" max="2540" width="22.90625" style="508" customWidth="1"/>
    <col min="2541" max="2541" width="25.08984375" style="508" customWidth="1"/>
    <col min="2542" max="2789" width="9.90625" style="508"/>
    <col min="2790" max="2790" width="8.453125" style="508" customWidth="1"/>
    <col min="2791" max="2791" width="14" style="508" customWidth="1"/>
    <col min="2792" max="2792" width="17.90625" style="508" customWidth="1"/>
    <col min="2793" max="2793" width="45" style="508" bestFit="1" customWidth="1"/>
    <col min="2794" max="2794" width="61.6328125" style="508" customWidth="1"/>
    <col min="2795" max="2795" width="20.54296875" style="508" customWidth="1"/>
    <col min="2796" max="2796" width="22.90625" style="508" customWidth="1"/>
    <col min="2797" max="2797" width="25.08984375" style="508" customWidth="1"/>
    <col min="2798" max="3045" width="9.90625" style="508"/>
    <col min="3046" max="3046" width="8.453125" style="508" customWidth="1"/>
    <col min="3047" max="3047" width="14" style="508" customWidth="1"/>
    <col min="3048" max="3048" width="17.90625" style="508" customWidth="1"/>
    <col min="3049" max="3049" width="45" style="508" bestFit="1" customWidth="1"/>
    <col min="3050" max="3050" width="61.6328125" style="508" customWidth="1"/>
    <col min="3051" max="3051" width="20.54296875" style="508" customWidth="1"/>
    <col min="3052" max="3052" width="22.90625" style="508" customWidth="1"/>
    <col min="3053" max="3053" width="25.08984375" style="508" customWidth="1"/>
    <col min="3054" max="3301" width="9.90625" style="508"/>
    <col min="3302" max="3302" width="8.453125" style="508" customWidth="1"/>
    <col min="3303" max="3303" width="14" style="508" customWidth="1"/>
    <col min="3304" max="3304" width="17.90625" style="508" customWidth="1"/>
    <col min="3305" max="3305" width="45" style="508" bestFit="1" customWidth="1"/>
    <col min="3306" max="3306" width="61.6328125" style="508" customWidth="1"/>
    <col min="3307" max="3307" width="20.54296875" style="508" customWidth="1"/>
    <col min="3308" max="3308" width="22.90625" style="508" customWidth="1"/>
    <col min="3309" max="3309" width="25.08984375" style="508" customWidth="1"/>
    <col min="3310" max="3557" width="9.90625" style="508"/>
    <col min="3558" max="3558" width="8.453125" style="508" customWidth="1"/>
    <col min="3559" max="3559" width="14" style="508" customWidth="1"/>
    <col min="3560" max="3560" width="17.90625" style="508" customWidth="1"/>
    <col min="3561" max="3561" width="45" style="508" bestFit="1" customWidth="1"/>
    <col min="3562" max="3562" width="61.6328125" style="508" customWidth="1"/>
    <col min="3563" max="3563" width="20.54296875" style="508" customWidth="1"/>
    <col min="3564" max="3564" width="22.90625" style="508" customWidth="1"/>
    <col min="3565" max="3565" width="25.08984375" style="508" customWidth="1"/>
    <col min="3566" max="3813" width="9.90625" style="508"/>
    <col min="3814" max="3814" width="8.453125" style="508" customWidth="1"/>
    <col min="3815" max="3815" width="14" style="508" customWidth="1"/>
    <col min="3816" max="3816" width="17.90625" style="508" customWidth="1"/>
    <col min="3817" max="3817" width="45" style="508" bestFit="1" customWidth="1"/>
    <col min="3818" max="3818" width="61.6328125" style="508" customWidth="1"/>
    <col min="3819" max="3819" width="20.54296875" style="508" customWidth="1"/>
    <col min="3820" max="3820" width="22.90625" style="508" customWidth="1"/>
    <col min="3821" max="3821" width="25.08984375" style="508" customWidth="1"/>
    <col min="3822" max="4069" width="9.90625" style="508"/>
    <col min="4070" max="4070" width="8.453125" style="508" customWidth="1"/>
    <col min="4071" max="4071" width="14" style="508" customWidth="1"/>
    <col min="4072" max="4072" width="17.90625" style="508" customWidth="1"/>
    <col min="4073" max="4073" width="45" style="508" bestFit="1" customWidth="1"/>
    <col min="4074" max="4074" width="61.6328125" style="508" customWidth="1"/>
    <col min="4075" max="4075" width="20.54296875" style="508" customWidth="1"/>
    <col min="4076" max="4076" width="22.90625" style="508" customWidth="1"/>
    <col min="4077" max="4077" width="25.08984375" style="508" customWidth="1"/>
    <col min="4078" max="4325" width="9.90625" style="508"/>
    <col min="4326" max="4326" width="8.453125" style="508" customWidth="1"/>
    <col min="4327" max="4327" width="14" style="508" customWidth="1"/>
    <col min="4328" max="4328" width="17.90625" style="508" customWidth="1"/>
    <col min="4329" max="4329" width="45" style="508" bestFit="1" customWidth="1"/>
    <col min="4330" max="4330" width="61.6328125" style="508" customWidth="1"/>
    <col min="4331" max="4331" width="20.54296875" style="508" customWidth="1"/>
    <col min="4332" max="4332" width="22.90625" style="508" customWidth="1"/>
    <col min="4333" max="4333" width="25.08984375" style="508" customWidth="1"/>
    <col min="4334" max="4581" width="9.90625" style="508"/>
    <col min="4582" max="4582" width="8.453125" style="508" customWidth="1"/>
    <col min="4583" max="4583" width="14" style="508" customWidth="1"/>
    <col min="4584" max="4584" width="17.90625" style="508" customWidth="1"/>
    <col min="4585" max="4585" width="45" style="508" bestFit="1" customWidth="1"/>
    <col min="4586" max="4586" width="61.6328125" style="508" customWidth="1"/>
    <col min="4587" max="4587" width="20.54296875" style="508" customWidth="1"/>
    <col min="4588" max="4588" width="22.90625" style="508" customWidth="1"/>
    <col min="4589" max="4589" width="25.08984375" style="508" customWidth="1"/>
    <col min="4590" max="4837" width="9.90625" style="508"/>
    <col min="4838" max="4838" width="8.453125" style="508" customWidth="1"/>
    <col min="4839" max="4839" width="14" style="508" customWidth="1"/>
    <col min="4840" max="4840" width="17.90625" style="508" customWidth="1"/>
    <col min="4841" max="4841" width="45" style="508" bestFit="1" customWidth="1"/>
    <col min="4842" max="4842" width="61.6328125" style="508" customWidth="1"/>
    <col min="4843" max="4843" width="20.54296875" style="508" customWidth="1"/>
    <col min="4844" max="4844" width="22.90625" style="508" customWidth="1"/>
    <col min="4845" max="4845" width="25.08984375" style="508" customWidth="1"/>
    <col min="4846" max="5093" width="9.90625" style="508"/>
    <col min="5094" max="5094" width="8.453125" style="508" customWidth="1"/>
    <col min="5095" max="5095" width="14" style="508" customWidth="1"/>
    <col min="5096" max="5096" width="17.90625" style="508" customWidth="1"/>
    <col min="5097" max="5097" width="45" style="508" bestFit="1" customWidth="1"/>
    <col min="5098" max="5098" width="61.6328125" style="508" customWidth="1"/>
    <col min="5099" max="5099" width="20.54296875" style="508" customWidth="1"/>
    <col min="5100" max="5100" width="22.90625" style="508" customWidth="1"/>
    <col min="5101" max="5101" width="25.08984375" style="508" customWidth="1"/>
    <col min="5102" max="5349" width="9.90625" style="508"/>
    <col min="5350" max="5350" width="8.453125" style="508" customWidth="1"/>
    <col min="5351" max="5351" width="14" style="508" customWidth="1"/>
    <col min="5352" max="5352" width="17.90625" style="508" customWidth="1"/>
    <col min="5353" max="5353" width="45" style="508" bestFit="1" customWidth="1"/>
    <col min="5354" max="5354" width="61.6328125" style="508" customWidth="1"/>
    <col min="5355" max="5355" width="20.54296875" style="508" customWidth="1"/>
    <col min="5356" max="5356" width="22.90625" style="508" customWidth="1"/>
    <col min="5357" max="5357" width="25.08984375" style="508" customWidth="1"/>
    <col min="5358" max="5605" width="9.90625" style="508"/>
    <col min="5606" max="5606" width="8.453125" style="508" customWidth="1"/>
    <col min="5607" max="5607" width="14" style="508" customWidth="1"/>
    <col min="5608" max="5608" width="17.90625" style="508" customWidth="1"/>
    <col min="5609" max="5609" width="45" style="508" bestFit="1" customWidth="1"/>
    <col min="5610" max="5610" width="61.6328125" style="508" customWidth="1"/>
    <col min="5611" max="5611" width="20.54296875" style="508" customWidth="1"/>
    <col min="5612" max="5612" width="22.90625" style="508" customWidth="1"/>
    <col min="5613" max="5613" width="25.08984375" style="508" customWidth="1"/>
    <col min="5614" max="5861" width="9.90625" style="508"/>
    <col min="5862" max="5862" width="8.453125" style="508" customWidth="1"/>
    <col min="5863" max="5863" width="14" style="508" customWidth="1"/>
    <col min="5864" max="5864" width="17.90625" style="508" customWidth="1"/>
    <col min="5865" max="5865" width="45" style="508" bestFit="1" customWidth="1"/>
    <col min="5866" max="5866" width="61.6328125" style="508" customWidth="1"/>
    <col min="5867" max="5867" width="20.54296875" style="508" customWidth="1"/>
    <col min="5868" max="5868" width="22.90625" style="508" customWidth="1"/>
    <col min="5869" max="5869" width="25.08984375" style="508" customWidth="1"/>
    <col min="5870" max="6117" width="9.90625" style="508"/>
    <col min="6118" max="6118" width="8.453125" style="508" customWidth="1"/>
    <col min="6119" max="6119" width="14" style="508" customWidth="1"/>
    <col min="6120" max="6120" width="17.90625" style="508" customWidth="1"/>
    <col min="6121" max="6121" width="45" style="508" bestFit="1" customWidth="1"/>
    <col min="6122" max="6122" width="61.6328125" style="508" customWidth="1"/>
    <col min="6123" max="6123" width="20.54296875" style="508" customWidth="1"/>
    <col min="6124" max="6124" width="22.90625" style="508" customWidth="1"/>
    <col min="6125" max="6125" width="25.08984375" style="508" customWidth="1"/>
    <col min="6126" max="6373" width="9.90625" style="508"/>
    <col min="6374" max="6374" width="8.453125" style="508" customWidth="1"/>
    <col min="6375" max="6375" width="14" style="508" customWidth="1"/>
    <col min="6376" max="6376" width="17.90625" style="508" customWidth="1"/>
    <col min="6377" max="6377" width="45" style="508" bestFit="1" customWidth="1"/>
    <col min="6378" max="6378" width="61.6328125" style="508" customWidth="1"/>
    <col min="6379" max="6379" width="20.54296875" style="508" customWidth="1"/>
    <col min="6380" max="6380" width="22.90625" style="508" customWidth="1"/>
    <col min="6381" max="6381" width="25.08984375" style="508" customWidth="1"/>
    <col min="6382" max="6629" width="9.90625" style="508"/>
    <col min="6630" max="6630" width="8.453125" style="508" customWidth="1"/>
    <col min="6631" max="6631" width="14" style="508" customWidth="1"/>
    <col min="6632" max="6632" width="17.90625" style="508" customWidth="1"/>
    <col min="6633" max="6633" width="45" style="508" bestFit="1" customWidth="1"/>
    <col min="6634" max="6634" width="61.6328125" style="508" customWidth="1"/>
    <col min="6635" max="6635" width="20.54296875" style="508" customWidth="1"/>
    <col min="6636" max="6636" width="22.90625" style="508" customWidth="1"/>
    <col min="6637" max="6637" width="25.08984375" style="508" customWidth="1"/>
    <col min="6638" max="6885" width="9.90625" style="508"/>
    <col min="6886" max="6886" width="8.453125" style="508" customWidth="1"/>
    <col min="6887" max="6887" width="14" style="508" customWidth="1"/>
    <col min="6888" max="6888" width="17.90625" style="508" customWidth="1"/>
    <col min="6889" max="6889" width="45" style="508" bestFit="1" customWidth="1"/>
    <col min="6890" max="6890" width="61.6328125" style="508" customWidth="1"/>
    <col min="6891" max="6891" width="20.54296875" style="508" customWidth="1"/>
    <col min="6892" max="6892" width="22.90625" style="508" customWidth="1"/>
    <col min="6893" max="6893" width="25.08984375" style="508" customWidth="1"/>
    <col min="6894" max="7141" width="9.90625" style="508"/>
    <col min="7142" max="7142" width="8.453125" style="508" customWidth="1"/>
    <col min="7143" max="7143" width="14" style="508" customWidth="1"/>
    <col min="7144" max="7144" width="17.90625" style="508" customWidth="1"/>
    <col min="7145" max="7145" width="45" style="508" bestFit="1" customWidth="1"/>
    <col min="7146" max="7146" width="61.6328125" style="508" customWidth="1"/>
    <col min="7147" max="7147" width="20.54296875" style="508" customWidth="1"/>
    <col min="7148" max="7148" width="22.90625" style="508" customWidth="1"/>
    <col min="7149" max="7149" width="25.08984375" style="508" customWidth="1"/>
    <col min="7150" max="7397" width="9.90625" style="508"/>
    <col min="7398" max="7398" width="8.453125" style="508" customWidth="1"/>
    <col min="7399" max="7399" width="14" style="508" customWidth="1"/>
    <col min="7400" max="7400" width="17.90625" style="508" customWidth="1"/>
    <col min="7401" max="7401" width="45" style="508" bestFit="1" customWidth="1"/>
    <col min="7402" max="7402" width="61.6328125" style="508" customWidth="1"/>
    <col min="7403" max="7403" width="20.54296875" style="508" customWidth="1"/>
    <col min="7404" max="7404" width="22.90625" style="508" customWidth="1"/>
    <col min="7405" max="7405" width="25.08984375" style="508" customWidth="1"/>
    <col min="7406" max="7653" width="9.90625" style="508"/>
    <col min="7654" max="7654" width="8.453125" style="508" customWidth="1"/>
    <col min="7655" max="7655" width="14" style="508" customWidth="1"/>
    <col min="7656" max="7656" width="17.90625" style="508" customWidth="1"/>
    <col min="7657" max="7657" width="45" style="508" bestFit="1" customWidth="1"/>
    <col min="7658" max="7658" width="61.6328125" style="508" customWidth="1"/>
    <col min="7659" max="7659" width="20.54296875" style="508" customWidth="1"/>
    <col min="7660" max="7660" width="22.90625" style="508" customWidth="1"/>
    <col min="7661" max="7661" width="25.08984375" style="508" customWidth="1"/>
    <col min="7662" max="7909" width="9.90625" style="508"/>
    <col min="7910" max="7910" width="8.453125" style="508" customWidth="1"/>
    <col min="7911" max="7911" width="14" style="508" customWidth="1"/>
    <col min="7912" max="7912" width="17.90625" style="508" customWidth="1"/>
    <col min="7913" max="7913" width="45" style="508" bestFit="1" customWidth="1"/>
    <col min="7914" max="7914" width="61.6328125" style="508" customWidth="1"/>
    <col min="7915" max="7915" width="20.54296875" style="508" customWidth="1"/>
    <col min="7916" max="7916" width="22.90625" style="508" customWidth="1"/>
    <col min="7917" max="7917" width="25.08984375" style="508" customWidth="1"/>
    <col min="7918" max="8165" width="9.90625" style="508"/>
    <col min="8166" max="8166" width="8.453125" style="508" customWidth="1"/>
    <col min="8167" max="8167" width="14" style="508" customWidth="1"/>
    <col min="8168" max="8168" width="17.90625" style="508" customWidth="1"/>
    <col min="8169" max="8169" width="45" style="508" bestFit="1" customWidth="1"/>
    <col min="8170" max="8170" width="61.6328125" style="508" customWidth="1"/>
    <col min="8171" max="8171" width="20.54296875" style="508" customWidth="1"/>
    <col min="8172" max="8172" width="22.90625" style="508" customWidth="1"/>
    <col min="8173" max="8173" width="25.08984375" style="508" customWidth="1"/>
    <col min="8174" max="8421" width="9.90625" style="508"/>
    <col min="8422" max="8422" width="8.453125" style="508" customWidth="1"/>
    <col min="8423" max="8423" width="14" style="508" customWidth="1"/>
    <col min="8424" max="8424" width="17.90625" style="508" customWidth="1"/>
    <col min="8425" max="8425" width="45" style="508" bestFit="1" customWidth="1"/>
    <col min="8426" max="8426" width="61.6328125" style="508" customWidth="1"/>
    <col min="8427" max="8427" width="20.54296875" style="508" customWidth="1"/>
    <col min="8428" max="8428" width="22.90625" style="508" customWidth="1"/>
    <col min="8429" max="8429" width="25.08984375" style="508" customWidth="1"/>
    <col min="8430" max="8677" width="9.90625" style="508"/>
    <col min="8678" max="8678" width="8.453125" style="508" customWidth="1"/>
    <col min="8679" max="8679" width="14" style="508" customWidth="1"/>
    <col min="8680" max="8680" width="17.90625" style="508" customWidth="1"/>
    <col min="8681" max="8681" width="45" style="508" bestFit="1" customWidth="1"/>
    <col min="8682" max="8682" width="61.6328125" style="508" customWidth="1"/>
    <col min="8683" max="8683" width="20.54296875" style="508" customWidth="1"/>
    <col min="8684" max="8684" width="22.90625" style="508" customWidth="1"/>
    <col min="8685" max="8685" width="25.08984375" style="508" customWidth="1"/>
    <col min="8686" max="8933" width="9.90625" style="508"/>
    <col min="8934" max="8934" width="8.453125" style="508" customWidth="1"/>
    <col min="8935" max="8935" width="14" style="508" customWidth="1"/>
    <col min="8936" max="8936" width="17.90625" style="508" customWidth="1"/>
    <col min="8937" max="8937" width="45" style="508" bestFit="1" customWidth="1"/>
    <col min="8938" max="8938" width="61.6328125" style="508" customWidth="1"/>
    <col min="8939" max="8939" width="20.54296875" style="508" customWidth="1"/>
    <col min="8940" max="8940" width="22.90625" style="508" customWidth="1"/>
    <col min="8941" max="8941" width="25.08984375" style="508" customWidth="1"/>
    <col min="8942" max="9189" width="9.90625" style="508"/>
    <col min="9190" max="9190" width="8.453125" style="508" customWidth="1"/>
    <col min="9191" max="9191" width="14" style="508" customWidth="1"/>
    <col min="9192" max="9192" width="17.90625" style="508" customWidth="1"/>
    <col min="9193" max="9193" width="45" style="508" bestFit="1" customWidth="1"/>
    <col min="9194" max="9194" width="61.6328125" style="508" customWidth="1"/>
    <col min="9195" max="9195" width="20.54296875" style="508" customWidth="1"/>
    <col min="9196" max="9196" width="22.90625" style="508" customWidth="1"/>
    <col min="9197" max="9197" width="25.08984375" style="508" customWidth="1"/>
    <col min="9198" max="9445" width="9.90625" style="508"/>
    <col min="9446" max="9446" width="8.453125" style="508" customWidth="1"/>
    <col min="9447" max="9447" width="14" style="508" customWidth="1"/>
    <col min="9448" max="9448" width="17.90625" style="508" customWidth="1"/>
    <col min="9449" max="9449" width="45" style="508" bestFit="1" customWidth="1"/>
    <col min="9450" max="9450" width="61.6328125" style="508" customWidth="1"/>
    <col min="9451" max="9451" width="20.54296875" style="508" customWidth="1"/>
    <col min="9452" max="9452" width="22.90625" style="508" customWidth="1"/>
    <col min="9453" max="9453" width="25.08984375" style="508" customWidth="1"/>
    <col min="9454" max="9701" width="9.90625" style="508"/>
    <col min="9702" max="9702" width="8.453125" style="508" customWidth="1"/>
    <col min="9703" max="9703" width="14" style="508" customWidth="1"/>
    <col min="9704" max="9704" width="17.90625" style="508" customWidth="1"/>
    <col min="9705" max="9705" width="45" style="508" bestFit="1" customWidth="1"/>
    <col min="9706" max="9706" width="61.6328125" style="508" customWidth="1"/>
    <col min="9707" max="9707" width="20.54296875" style="508" customWidth="1"/>
    <col min="9708" max="9708" width="22.90625" style="508" customWidth="1"/>
    <col min="9709" max="9709" width="25.08984375" style="508" customWidth="1"/>
    <col min="9710" max="9957" width="9.90625" style="508"/>
    <col min="9958" max="9958" width="8.453125" style="508" customWidth="1"/>
    <col min="9959" max="9959" width="14" style="508" customWidth="1"/>
    <col min="9960" max="9960" width="17.90625" style="508" customWidth="1"/>
    <col min="9961" max="9961" width="45" style="508" bestFit="1" customWidth="1"/>
    <col min="9962" max="9962" width="61.6328125" style="508" customWidth="1"/>
    <col min="9963" max="9963" width="20.54296875" style="508" customWidth="1"/>
    <col min="9964" max="9964" width="22.90625" style="508" customWidth="1"/>
    <col min="9965" max="9965" width="25.08984375" style="508" customWidth="1"/>
    <col min="9966" max="10213" width="9.90625" style="508"/>
    <col min="10214" max="10214" width="8.453125" style="508" customWidth="1"/>
    <col min="10215" max="10215" width="14" style="508" customWidth="1"/>
    <col min="10216" max="10216" width="17.90625" style="508" customWidth="1"/>
    <col min="10217" max="10217" width="45" style="508" bestFit="1" customWidth="1"/>
    <col min="10218" max="10218" width="61.6328125" style="508" customWidth="1"/>
    <col min="10219" max="10219" width="20.54296875" style="508" customWidth="1"/>
    <col min="10220" max="10220" width="22.90625" style="508" customWidth="1"/>
    <col min="10221" max="10221" width="25.08984375" style="508" customWidth="1"/>
    <col min="10222" max="10469" width="9.90625" style="508"/>
    <col min="10470" max="10470" width="8.453125" style="508" customWidth="1"/>
    <col min="10471" max="10471" width="14" style="508" customWidth="1"/>
    <col min="10472" max="10472" width="17.90625" style="508" customWidth="1"/>
    <col min="10473" max="10473" width="45" style="508" bestFit="1" customWidth="1"/>
    <col min="10474" max="10474" width="61.6328125" style="508" customWidth="1"/>
    <col min="10475" max="10475" width="20.54296875" style="508" customWidth="1"/>
    <col min="10476" max="10476" width="22.90625" style="508" customWidth="1"/>
    <col min="10477" max="10477" width="25.08984375" style="508" customWidth="1"/>
    <col min="10478" max="10725" width="9.90625" style="508"/>
    <col min="10726" max="10726" width="8.453125" style="508" customWidth="1"/>
    <col min="10727" max="10727" width="14" style="508" customWidth="1"/>
    <col min="10728" max="10728" width="17.90625" style="508" customWidth="1"/>
    <col min="10729" max="10729" width="45" style="508" bestFit="1" customWidth="1"/>
    <col min="10730" max="10730" width="61.6328125" style="508" customWidth="1"/>
    <col min="10731" max="10731" width="20.54296875" style="508" customWidth="1"/>
    <col min="10732" max="10732" width="22.90625" style="508" customWidth="1"/>
    <col min="10733" max="10733" width="25.08984375" style="508" customWidth="1"/>
    <col min="10734" max="10981" width="9.90625" style="508"/>
    <col min="10982" max="10982" width="8.453125" style="508" customWidth="1"/>
    <col min="10983" max="10983" width="14" style="508" customWidth="1"/>
    <col min="10984" max="10984" width="17.90625" style="508" customWidth="1"/>
    <col min="10985" max="10985" width="45" style="508" bestFit="1" customWidth="1"/>
    <col min="10986" max="10986" width="61.6328125" style="508" customWidth="1"/>
    <col min="10987" max="10987" width="20.54296875" style="508" customWidth="1"/>
    <col min="10988" max="10988" width="22.90625" style="508" customWidth="1"/>
    <col min="10989" max="10989" width="25.08984375" style="508" customWidth="1"/>
    <col min="10990" max="11237" width="9.90625" style="508"/>
    <col min="11238" max="11238" width="8.453125" style="508" customWidth="1"/>
    <col min="11239" max="11239" width="14" style="508" customWidth="1"/>
    <col min="11240" max="11240" width="17.90625" style="508" customWidth="1"/>
    <col min="11241" max="11241" width="45" style="508" bestFit="1" customWidth="1"/>
    <col min="11242" max="11242" width="61.6328125" style="508" customWidth="1"/>
    <col min="11243" max="11243" width="20.54296875" style="508" customWidth="1"/>
    <col min="11244" max="11244" width="22.90625" style="508" customWidth="1"/>
    <col min="11245" max="11245" width="25.08984375" style="508" customWidth="1"/>
    <col min="11246" max="11493" width="9.90625" style="508"/>
    <col min="11494" max="11494" width="8.453125" style="508" customWidth="1"/>
    <col min="11495" max="11495" width="14" style="508" customWidth="1"/>
    <col min="11496" max="11496" width="17.90625" style="508" customWidth="1"/>
    <col min="11497" max="11497" width="45" style="508" bestFit="1" customWidth="1"/>
    <col min="11498" max="11498" width="61.6328125" style="508" customWidth="1"/>
    <col min="11499" max="11499" width="20.54296875" style="508" customWidth="1"/>
    <col min="11500" max="11500" width="22.90625" style="508" customWidth="1"/>
    <col min="11501" max="11501" width="25.08984375" style="508" customWidth="1"/>
    <col min="11502" max="11749" width="9.90625" style="508"/>
    <col min="11750" max="11750" width="8.453125" style="508" customWidth="1"/>
    <col min="11751" max="11751" width="14" style="508" customWidth="1"/>
    <col min="11752" max="11752" width="17.90625" style="508" customWidth="1"/>
    <col min="11753" max="11753" width="45" style="508" bestFit="1" customWidth="1"/>
    <col min="11754" max="11754" width="61.6328125" style="508" customWidth="1"/>
    <col min="11755" max="11755" width="20.54296875" style="508" customWidth="1"/>
    <col min="11756" max="11756" width="22.90625" style="508" customWidth="1"/>
    <col min="11757" max="11757" width="25.08984375" style="508" customWidth="1"/>
    <col min="11758" max="12005" width="9.90625" style="508"/>
    <col min="12006" max="12006" width="8.453125" style="508" customWidth="1"/>
    <col min="12007" max="12007" width="14" style="508" customWidth="1"/>
    <col min="12008" max="12008" width="17.90625" style="508" customWidth="1"/>
    <col min="12009" max="12009" width="45" style="508" bestFit="1" customWidth="1"/>
    <col min="12010" max="12010" width="61.6328125" style="508" customWidth="1"/>
    <col min="12011" max="12011" width="20.54296875" style="508" customWidth="1"/>
    <col min="12012" max="12012" width="22.90625" style="508" customWidth="1"/>
    <col min="12013" max="12013" width="25.08984375" style="508" customWidth="1"/>
    <col min="12014" max="12261" width="9.90625" style="508"/>
    <col min="12262" max="12262" width="8.453125" style="508" customWidth="1"/>
    <col min="12263" max="12263" width="14" style="508" customWidth="1"/>
    <col min="12264" max="12264" width="17.90625" style="508" customWidth="1"/>
    <col min="12265" max="12265" width="45" style="508" bestFit="1" customWidth="1"/>
    <col min="12266" max="12266" width="61.6328125" style="508" customWidth="1"/>
    <col min="12267" max="12267" width="20.54296875" style="508" customWidth="1"/>
    <col min="12268" max="12268" width="22.90625" style="508" customWidth="1"/>
    <col min="12269" max="12269" width="25.08984375" style="508" customWidth="1"/>
    <col min="12270" max="12517" width="9.90625" style="508"/>
    <col min="12518" max="12518" width="8.453125" style="508" customWidth="1"/>
    <col min="12519" max="12519" width="14" style="508" customWidth="1"/>
    <col min="12520" max="12520" width="17.90625" style="508" customWidth="1"/>
    <col min="12521" max="12521" width="45" style="508" bestFit="1" customWidth="1"/>
    <col min="12522" max="12522" width="61.6328125" style="508" customWidth="1"/>
    <col min="12523" max="12523" width="20.54296875" style="508" customWidth="1"/>
    <col min="12524" max="12524" width="22.90625" style="508" customWidth="1"/>
    <col min="12525" max="12525" width="25.08984375" style="508" customWidth="1"/>
    <col min="12526" max="12773" width="9.90625" style="508"/>
    <col min="12774" max="12774" width="8.453125" style="508" customWidth="1"/>
    <col min="12775" max="12775" width="14" style="508" customWidth="1"/>
    <col min="12776" max="12776" width="17.90625" style="508" customWidth="1"/>
    <col min="12777" max="12777" width="45" style="508" bestFit="1" customWidth="1"/>
    <col min="12778" max="12778" width="61.6328125" style="508" customWidth="1"/>
    <col min="12779" max="12779" width="20.54296875" style="508" customWidth="1"/>
    <col min="12780" max="12780" width="22.90625" style="508" customWidth="1"/>
    <col min="12781" max="12781" width="25.08984375" style="508" customWidth="1"/>
    <col min="12782" max="13029" width="9.90625" style="508"/>
    <col min="13030" max="13030" width="8.453125" style="508" customWidth="1"/>
    <col min="13031" max="13031" width="14" style="508" customWidth="1"/>
    <col min="13032" max="13032" width="17.90625" style="508" customWidth="1"/>
    <col min="13033" max="13033" width="45" style="508" bestFit="1" customWidth="1"/>
    <col min="13034" max="13034" width="61.6328125" style="508" customWidth="1"/>
    <col min="13035" max="13035" width="20.54296875" style="508" customWidth="1"/>
    <col min="13036" max="13036" width="22.90625" style="508" customWidth="1"/>
    <col min="13037" max="13037" width="25.08984375" style="508" customWidth="1"/>
    <col min="13038" max="13285" width="9.90625" style="508"/>
    <col min="13286" max="13286" width="8.453125" style="508" customWidth="1"/>
    <col min="13287" max="13287" width="14" style="508" customWidth="1"/>
    <col min="13288" max="13288" width="17.90625" style="508" customWidth="1"/>
    <col min="13289" max="13289" width="45" style="508" bestFit="1" customWidth="1"/>
    <col min="13290" max="13290" width="61.6328125" style="508" customWidth="1"/>
    <col min="13291" max="13291" width="20.54296875" style="508" customWidth="1"/>
    <col min="13292" max="13292" width="22.90625" style="508" customWidth="1"/>
    <col min="13293" max="13293" width="25.08984375" style="508" customWidth="1"/>
    <col min="13294" max="13541" width="9.90625" style="508"/>
    <col min="13542" max="13542" width="8.453125" style="508" customWidth="1"/>
    <col min="13543" max="13543" width="14" style="508" customWidth="1"/>
    <col min="13544" max="13544" width="17.90625" style="508" customWidth="1"/>
    <col min="13545" max="13545" width="45" style="508" bestFit="1" customWidth="1"/>
    <col min="13546" max="13546" width="61.6328125" style="508" customWidth="1"/>
    <col min="13547" max="13547" width="20.54296875" style="508" customWidth="1"/>
    <col min="13548" max="13548" width="22.90625" style="508" customWidth="1"/>
    <col min="13549" max="13549" width="25.08984375" style="508" customWidth="1"/>
    <col min="13550" max="13797" width="9.90625" style="508"/>
    <col min="13798" max="13798" width="8.453125" style="508" customWidth="1"/>
    <col min="13799" max="13799" width="14" style="508" customWidth="1"/>
    <col min="13800" max="13800" width="17.90625" style="508" customWidth="1"/>
    <col min="13801" max="13801" width="45" style="508" bestFit="1" customWidth="1"/>
    <col min="13802" max="13802" width="61.6328125" style="508" customWidth="1"/>
    <col min="13803" max="13803" width="20.54296875" style="508" customWidth="1"/>
    <col min="13804" max="13804" width="22.90625" style="508" customWidth="1"/>
    <col min="13805" max="13805" width="25.08984375" style="508" customWidth="1"/>
    <col min="13806" max="14053" width="9.90625" style="508"/>
    <col min="14054" max="14054" width="8.453125" style="508" customWidth="1"/>
    <col min="14055" max="14055" width="14" style="508" customWidth="1"/>
    <col min="14056" max="14056" width="17.90625" style="508" customWidth="1"/>
    <col min="14057" max="14057" width="45" style="508" bestFit="1" customWidth="1"/>
    <col min="14058" max="14058" width="61.6328125" style="508" customWidth="1"/>
    <col min="14059" max="14059" width="20.54296875" style="508" customWidth="1"/>
    <col min="14060" max="14060" width="22.90625" style="508" customWidth="1"/>
    <col min="14061" max="14061" width="25.08984375" style="508" customWidth="1"/>
    <col min="14062" max="14309" width="9.90625" style="508"/>
    <col min="14310" max="14310" width="8.453125" style="508" customWidth="1"/>
    <col min="14311" max="14311" width="14" style="508" customWidth="1"/>
    <col min="14312" max="14312" width="17.90625" style="508" customWidth="1"/>
    <col min="14313" max="14313" width="45" style="508" bestFit="1" customWidth="1"/>
    <col min="14314" max="14314" width="61.6328125" style="508" customWidth="1"/>
    <col min="14315" max="14315" width="20.54296875" style="508" customWidth="1"/>
    <col min="14316" max="14316" width="22.90625" style="508" customWidth="1"/>
    <col min="14317" max="14317" width="25.08984375" style="508" customWidth="1"/>
    <col min="14318" max="14565" width="9.90625" style="508"/>
    <col min="14566" max="14566" width="8.453125" style="508" customWidth="1"/>
    <col min="14567" max="14567" width="14" style="508" customWidth="1"/>
    <col min="14568" max="14568" width="17.90625" style="508" customWidth="1"/>
    <col min="14569" max="14569" width="45" style="508" bestFit="1" customWidth="1"/>
    <col min="14570" max="14570" width="61.6328125" style="508" customWidth="1"/>
    <col min="14571" max="14571" width="20.54296875" style="508" customWidth="1"/>
    <col min="14572" max="14572" width="22.90625" style="508" customWidth="1"/>
    <col min="14573" max="14573" width="25.08984375" style="508" customWidth="1"/>
    <col min="14574" max="14821" width="9.90625" style="508"/>
    <col min="14822" max="14822" width="8.453125" style="508" customWidth="1"/>
    <col min="14823" max="14823" width="14" style="508" customWidth="1"/>
    <col min="14824" max="14824" width="17.90625" style="508" customWidth="1"/>
    <col min="14825" max="14825" width="45" style="508" bestFit="1" customWidth="1"/>
    <col min="14826" max="14826" width="61.6328125" style="508" customWidth="1"/>
    <col min="14827" max="14827" width="20.54296875" style="508" customWidth="1"/>
    <col min="14828" max="14828" width="22.90625" style="508" customWidth="1"/>
    <col min="14829" max="14829" width="25.08984375" style="508" customWidth="1"/>
    <col min="14830" max="15077" width="9.90625" style="508"/>
    <col min="15078" max="15078" width="8.453125" style="508" customWidth="1"/>
    <col min="15079" max="15079" width="14" style="508" customWidth="1"/>
    <col min="15080" max="15080" width="17.90625" style="508" customWidth="1"/>
    <col min="15081" max="15081" width="45" style="508" bestFit="1" customWidth="1"/>
    <col min="15082" max="15082" width="61.6328125" style="508" customWidth="1"/>
    <col min="15083" max="15083" width="20.54296875" style="508" customWidth="1"/>
    <col min="15084" max="15084" width="22.90625" style="508" customWidth="1"/>
    <col min="15085" max="15085" width="25.08984375" style="508" customWidth="1"/>
    <col min="15086" max="15333" width="9.90625" style="508"/>
    <col min="15334" max="15334" width="8.453125" style="508" customWidth="1"/>
    <col min="15335" max="15335" width="14" style="508" customWidth="1"/>
    <col min="15336" max="15336" width="17.90625" style="508" customWidth="1"/>
    <col min="15337" max="15337" width="45" style="508" bestFit="1" customWidth="1"/>
    <col min="15338" max="15338" width="61.6328125" style="508" customWidth="1"/>
    <col min="15339" max="15339" width="20.54296875" style="508" customWidth="1"/>
    <col min="15340" max="15340" width="22.90625" style="508" customWidth="1"/>
    <col min="15341" max="15341" width="25.08984375" style="508" customWidth="1"/>
    <col min="15342" max="15589" width="9.90625" style="508"/>
    <col min="15590" max="15590" width="8.453125" style="508" customWidth="1"/>
    <col min="15591" max="15591" width="14" style="508" customWidth="1"/>
    <col min="15592" max="15592" width="17.90625" style="508" customWidth="1"/>
    <col min="15593" max="15593" width="45" style="508" bestFit="1" customWidth="1"/>
    <col min="15594" max="15594" width="61.6328125" style="508" customWidth="1"/>
    <col min="15595" max="15595" width="20.54296875" style="508" customWidth="1"/>
    <col min="15596" max="15596" width="22.90625" style="508" customWidth="1"/>
    <col min="15597" max="15597" width="25.08984375" style="508" customWidth="1"/>
    <col min="15598" max="15845" width="9.90625" style="508"/>
    <col min="15846" max="15846" width="8.453125" style="508" customWidth="1"/>
    <col min="15847" max="15847" width="14" style="508" customWidth="1"/>
    <col min="15848" max="15848" width="17.90625" style="508" customWidth="1"/>
    <col min="15849" max="15849" width="45" style="508" bestFit="1" customWidth="1"/>
    <col min="15850" max="15850" width="61.6328125" style="508" customWidth="1"/>
    <col min="15851" max="15851" width="20.54296875" style="508" customWidth="1"/>
    <col min="15852" max="15852" width="22.90625" style="508" customWidth="1"/>
    <col min="15853" max="15853" width="25.08984375" style="508" customWidth="1"/>
    <col min="15854" max="16101" width="9.90625" style="508"/>
    <col min="16102" max="16102" width="8.453125" style="508" customWidth="1"/>
    <col min="16103" max="16103" width="14" style="508" customWidth="1"/>
    <col min="16104" max="16104" width="17.90625" style="508" customWidth="1"/>
    <col min="16105" max="16105" width="45" style="508" bestFit="1" customWidth="1"/>
    <col min="16106" max="16106" width="61.6328125" style="508" customWidth="1"/>
    <col min="16107" max="16107" width="20.54296875" style="508" customWidth="1"/>
    <col min="16108" max="16108" width="22.90625" style="508" customWidth="1"/>
    <col min="16109" max="16109" width="25.08984375" style="508" customWidth="1"/>
    <col min="16110" max="16384" width="9.90625" style="508"/>
  </cols>
  <sheetData>
    <row r="1" spans="1:10" s="541" customFormat="1" ht="40.25" customHeight="1">
      <c r="A1" s="539" t="s">
        <v>418</v>
      </c>
      <c r="B1" s="540"/>
      <c r="C1" s="526"/>
      <c r="D1" s="526"/>
      <c r="E1" s="526"/>
      <c r="F1" s="526"/>
      <c r="G1" s="526"/>
      <c r="H1" s="526"/>
      <c r="I1" s="526"/>
      <c r="J1" s="526"/>
    </row>
    <row r="2" spans="1:10" s="527" customFormat="1" ht="20" customHeight="1">
      <c r="A2" s="539"/>
      <c r="B2" s="538"/>
      <c r="C2" s="526"/>
      <c r="D2" s="526"/>
      <c r="E2" s="526"/>
      <c r="F2" s="526"/>
      <c r="G2" s="526"/>
      <c r="H2" s="526"/>
      <c r="I2" s="526"/>
      <c r="J2" s="526"/>
    </row>
    <row r="3" spans="1:10" s="527" customFormat="1" ht="39.65" customHeight="1">
      <c r="A3" s="526"/>
      <c r="B3" s="1717" t="s">
        <v>419</v>
      </c>
      <c r="C3" s="1717"/>
      <c r="D3" s="1717"/>
      <c r="E3" s="1717"/>
      <c r="F3" s="1717"/>
      <c r="G3" s="1717"/>
      <c r="H3" s="1717"/>
      <c r="I3" s="1717"/>
      <c r="J3" s="526"/>
    </row>
    <row r="4" spans="1:10" s="527" customFormat="1" ht="25.25" customHeight="1">
      <c r="A4" s="526"/>
      <c r="B4" s="1713" t="s">
        <v>420</v>
      </c>
      <c r="C4" s="1714"/>
      <c r="D4" s="1714"/>
      <c r="E4" s="1714"/>
      <c r="F4" s="1714"/>
      <c r="G4" s="1714"/>
      <c r="H4" s="1714"/>
      <c r="I4" s="1715"/>
      <c r="J4" s="526"/>
    </row>
    <row r="5" spans="1:10" s="527" customFormat="1" ht="25.25" customHeight="1">
      <c r="A5" s="526"/>
      <c r="B5" s="528" t="s">
        <v>421</v>
      </c>
      <c r="C5" s="1713" t="s">
        <v>422</v>
      </c>
      <c r="D5" s="1714"/>
      <c r="E5" s="1714"/>
      <c r="F5" s="1714"/>
      <c r="G5" s="1714"/>
      <c r="H5" s="1714"/>
      <c r="I5" s="1715"/>
      <c r="J5" s="526"/>
    </row>
    <row r="6" spans="1:10" s="527" customFormat="1" ht="25.25" customHeight="1">
      <c r="A6" s="526"/>
      <c r="B6" s="528" t="s">
        <v>423</v>
      </c>
      <c r="C6" s="1713" t="s">
        <v>424</v>
      </c>
      <c r="D6" s="1714"/>
      <c r="E6" s="1714"/>
      <c r="F6" s="1714"/>
      <c r="G6" s="1714"/>
      <c r="H6" s="1714"/>
      <c r="I6" s="1715"/>
      <c r="J6" s="526"/>
    </row>
    <row r="7" spans="1:10" s="527" customFormat="1" ht="25.25" customHeight="1">
      <c r="A7" s="526"/>
      <c r="B7" s="528" t="s">
        <v>425</v>
      </c>
      <c r="C7" s="1713" t="s">
        <v>426</v>
      </c>
      <c r="D7" s="1714"/>
      <c r="E7" s="1714"/>
      <c r="F7" s="1714"/>
      <c r="G7" s="1714"/>
      <c r="H7" s="1714"/>
      <c r="I7" s="1715"/>
      <c r="J7" s="526"/>
    </row>
    <row r="8" spans="1:10" s="527" customFormat="1" ht="25.25" customHeight="1">
      <c r="A8" s="526"/>
      <c r="B8" s="529"/>
      <c r="C8" s="530"/>
      <c r="D8" s="531"/>
      <c r="E8" s="531"/>
      <c r="F8" s="531"/>
      <c r="G8" s="531"/>
      <c r="H8" s="531"/>
      <c r="I8" s="531"/>
      <c r="J8" s="526"/>
    </row>
    <row r="9" spans="1:10" s="527" customFormat="1" ht="36" customHeight="1">
      <c r="A9" s="526"/>
      <c r="B9" s="1717" t="s">
        <v>427</v>
      </c>
      <c r="C9" s="1717"/>
      <c r="D9" s="1717"/>
      <c r="E9" s="1717"/>
      <c r="F9" s="1717"/>
      <c r="G9" s="1717"/>
      <c r="H9" s="1717"/>
      <c r="I9" s="1717"/>
      <c r="J9" s="526"/>
    </row>
    <row r="10" spans="1:10" s="527" customFormat="1" ht="25.25" customHeight="1">
      <c r="A10" s="526"/>
      <c r="B10" s="1713" t="s">
        <v>428</v>
      </c>
      <c r="C10" s="1714"/>
      <c r="D10" s="1714"/>
      <c r="E10" s="1714"/>
      <c r="F10" s="1714"/>
      <c r="G10" s="1714"/>
      <c r="H10" s="1714"/>
      <c r="I10" s="1715"/>
      <c r="J10" s="526"/>
    </row>
    <row r="11" spans="1:10" s="527" customFormat="1" ht="56.4" customHeight="1">
      <c r="A11" s="526"/>
      <c r="B11" s="1718" t="s">
        <v>421</v>
      </c>
      <c r="C11" s="1700" t="s">
        <v>429</v>
      </c>
      <c r="D11" s="1701"/>
      <c r="E11" s="1701"/>
      <c r="F11" s="1701"/>
      <c r="G11" s="1701"/>
      <c r="H11" s="1701"/>
      <c r="I11" s="1702"/>
      <c r="J11" s="526"/>
    </row>
    <row r="12" spans="1:10" s="527" customFormat="1" ht="54.65" customHeight="1">
      <c r="A12" s="526"/>
      <c r="B12" s="1718"/>
      <c r="C12" s="1719" t="s">
        <v>430</v>
      </c>
      <c r="D12" s="528" t="s">
        <v>144</v>
      </c>
      <c r="E12" s="1700" t="s">
        <v>431</v>
      </c>
      <c r="F12" s="1701"/>
      <c r="G12" s="1701"/>
      <c r="H12" s="1701"/>
      <c r="I12" s="1702"/>
    </row>
    <row r="13" spans="1:10" s="527" customFormat="1" ht="32.4" customHeight="1">
      <c r="A13" s="526"/>
      <c r="B13" s="1718"/>
      <c r="C13" s="1720"/>
      <c r="D13" s="528" t="s">
        <v>147</v>
      </c>
      <c r="E13" s="1700" t="s">
        <v>432</v>
      </c>
      <c r="F13" s="1701"/>
      <c r="G13" s="1701"/>
      <c r="H13" s="1701"/>
      <c r="I13" s="1702"/>
    </row>
    <row r="14" spans="1:10" s="527" customFormat="1" ht="25.25" customHeight="1">
      <c r="A14" s="526"/>
      <c r="B14" s="528" t="s">
        <v>423</v>
      </c>
      <c r="C14" s="1713" t="s">
        <v>433</v>
      </c>
      <c r="D14" s="1714"/>
      <c r="E14" s="1714"/>
      <c r="F14" s="1714"/>
      <c r="G14" s="1714"/>
      <c r="H14" s="1714"/>
      <c r="I14" s="1715"/>
      <c r="J14" s="526"/>
    </row>
    <row r="15" spans="1:10" s="527" customFormat="1" ht="25.25" customHeight="1">
      <c r="A15" s="526"/>
      <c r="B15" s="526"/>
      <c r="C15" s="526"/>
      <c r="D15" s="526"/>
      <c r="E15" s="526"/>
      <c r="F15" s="526"/>
      <c r="G15" s="526"/>
      <c r="H15" s="526"/>
      <c r="I15" s="526"/>
      <c r="J15" s="526"/>
    </row>
    <row r="16" spans="1:10" s="527" customFormat="1" ht="32.4" customHeight="1">
      <c r="A16" s="526"/>
      <c r="B16" s="542" t="s">
        <v>434</v>
      </c>
      <c r="C16" s="530"/>
      <c r="D16" s="530"/>
      <c r="E16" s="530"/>
      <c r="F16" s="530"/>
      <c r="G16" s="530"/>
      <c r="H16" s="530"/>
      <c r="I16" s="530"/>
      <c r="J16" s="532"/>
    </row>
    <row r="17" spans="1:10" s="527" customFormat="1" ht="25.25" customHeight="1">
      <c r="A17" s="526"/>
      <c r="B17" s="533" t="s">
        <v>421</v>
      </c>
      <c r="C17" s="1700" t="s">
        <v>435</v>
      </c>
      <c r="D17" s="1701"/>
      <c r="E17" s="1701"/>
      <c r="F17" s="1701"/>
      <c r="G17" s="1701"/>
      <c r="H17" s="1701"/>
      <c r="I17" s="1702"/>
      <c r="J17" s="534"/>
    </row>
    <row r="18" spans="1:10" s="527" customFormat="1" ht="50" customHeight="1">
      <c r="A18" s="526"/>
      <c r="B18" s="535"/>
      <c r="C18" s="1719" t="s">
        <v>436</v>
      </c>
      <c r="D18" s="528" t="s">
        <v>144</v>
      </c>
      <c r="E18" s="1700" t="s">
        <v>437</v>
      </c>
      <c r="F18" s="1701"/>
      <c r="G18" s="1701"/>
      <c r="H18" s="1701"/>
      <c r="I18" s="1702"/>
    </row>
    <row r="19" spans="1:10" s="527" customFormat="1" ht="76.25" customHeight="1">
      <c r="A19" s="526"/>
      <c r="B19" s="535"/>
      <c r="C19" s="1721"/>
      <c r="D19" s="528" t="s">
        <v>147</v>
      </c>
      <c r="E19" s="1700" t="s">
        <v>438</v>
      </c>
      <c r="F19" s="1701"/>
      <c r="G19" s="1701"/>
      <c r="H19" s="1701"/>
      <c r="I19" s="1702"/>
    </row>
    <row r="20" spans="1:10" s="527" customFormat="1" ht="78.650000000000006" customHeight="1">
      <c r="A20" s="526"/>
      <c r="B20" s="536"/>
      <c r="C20" s="1720"/>
      <c r="D20" s="528" t="s">
        <v>150</v>
      </c>
      <c r="E20" s="1700" t="s">
        <v>439</v>
      </c>
      <c r="F20" s="1701"/>
      <c r="G20" s="1701"/>
      <c r="H20" s="1701"/>
      <c r="I20" s="1702"/>
    </row>
    <row r="21" spans="1:10" s="527" customFormat="1" ht="25.25" customHeight="1">
      <c r="A21" s="526"/>
      <c r="B21" s="536" t="s">
        <v>423</v>
      </c>
      <c r="C21" s="1716" t="s">
        <v>433</v>
      </c>
      <c r="D21" s="1716"/>
      <c r="E21" s="1716"/>
      <c r="F21" s="1716"/>
      <c r="G21" s="1716"/>
      <c r="H21" s="1716"/>
      <c r="I21" s="1716"/>
      <c r="J21" s="537"/>
    </row>
    <row r="22" spans="1:10" ht="15.75" customHeight="1">
      <c r="A22" s="60"/>
      <c r="B22" s="60"/>
      <c r="C22" s="60"/>
      <c r="D22" s="60"/>
      <c r="E22" s="60"/>
      <c r="F22" s="60"/>
      <c r="G22" s="60"/>
      <c r="H22" s="60"/>
      <c r="I22" s="60"/>
      <c r="J22" s="60"/>
    </row>
    <row r="23" spans="1:10" ht="40.25" customHeight="1">
      <c r="A23" s="503" t="s">
        <v>440</v>
      </c>
      <c r="B23" s="504"/>
      <c r="C23" s="504"/>
      <c r="D23" s="504"/>
      <c r="E23" s="504"/>
      <c r="F23" s="504"/>
      <c r="G23" s="504"/>
      <c r="H23" s="504"/>
      <c r="I23" s="504"/>
      <c r="J23" s="505"/>
    </row>
    <row r="24" spans="1:10" ht="20" customHeight="1">
      <c r="A24" s="506"/>
      <c r="B24" s="507"/>
      <c r="C24" s="507"/>
      <c r="D24" s="507"/>
      <c r="E24" s="507"/>
      <c r="F24" s="507"/>
      <c r="G24" s="507"/>
      <c r="H24" s="507"/>
      <c r="I24" s="507"/>
    </row>
    <row r="25" spans="1:10" ht="40.25" customHeight="1">
      <c r="A25" s="503" t="s">
        <v>441</v>
      </c>
      <c r="B25" s="507"/>
      <c r="C25" s="507"/>
      <c r="D25" s="507"/>
      <c r="E25" s="507"/>
      <c r="F25" s="507"/>
      <c r="G25" s="507"/>
      <c r="H25" s="507"/>
      <c r="I25" s="507"/>
    </row>
    <row r="26" spans="1:10" ht="42">
      <c r="A26" s="509" t="s">
        <v>442</v>
      </c>
      <c r="B26" s="510" t="s">
        <v>443</v>
      </c>
      <c r="C26" s="510" t="s">
        <v>444</v>
      </c>
      <c r="D26" s="1704" t="s">
        <v>445</v>
      </c>
      <c r="E26" s="1705"/>
      <c r="F26" s="510" t="s">
        <v>446</v>
      </c>
      <c r="G26" s="511" t="s">
        <v>447</v>
      </c>
      <c r="H26" s="511" t="s">
        <v>448</v>
      </c>
      <c r="I26" s="511" t="s">
        <v>449</v>
      </c>
    </row>
    <row r="27" spans="1:10" ht="115.25" customHeight="1">
      <c r="A27" s="512" t="s">
        <v>450</v>
      </c>
      <c r="B27" s="513" t="s">
        <v>451</v>
      </c>
      <c r="C27" s="514" t="s">
        <v>452</v>
      </c>
      <c r="D27" s="1698" t="s">
        <v>453</v>
      </c>
      <c r="E27" s="1699"/>
      <c r="F27" s="514" t="s">
        <v>454</v>
      </c>
      <c r="G27" s="514" t="s">
        <v>455</v>
      </c>
      <c r="H27" s="514" t="s">
        <v>456</v>
      </c>
      <c r="I27" s="514" t="s">
        <v>457</v>
      </c>
    </row>
    <row r="28" spans="1:10" ht="146" customHeight="1">
      <c r="A28" s="512" t="s">
        <v>450</v>
      </c>
      <c r="B28" s="513" t="s">
        <v>458</v>
      </c>
      <c r="C28" s="514" t="s">
        <v>459</v>
      </c>
      <c r="D28" s="1698" t="s">
        <v>460</v>
      </c>
      <c r="E28" s="1699"/>
      <c r="F28" s="514" t="s">
        <v>461</v>
      </c>
      <c r="G28" s="514" t="s">
        <v>462</v>
      </c>
      <c r="H28" s="514" t="s">
        <v>463</v>
      </c>
      <c r="I28" s="514" t="s">
        <v>457</v>
      </c>
    </row>
    <row r="29" spans="1:10" ht="168">
      <c r="A29" s="512" t="s">
        <v>464</v>
      </c>
      <c r="B29" s="513" t="s">
        <v>465</v>
      </c>
      <c r="C29" s="514" t="s">
        <v>466</v>
      </c>
      <c r="D29" s="1698" t="s">
        <v>467</v>
      </c>
      <c r="E29" s="1699"/>
      <c r="F29" s="514" t="s">
        <v>468</v>
      </c>
      <c r="G29" s="514" t="s">
        <v>469</v>
      </c>
      <c r="H29" s="514" t="s">
        <v>470</v>
      </c>
      <c r="I29" s="514" t="s">
        <v>471</v>
      </c>
    </row>
    <row r="30" spans="1:10" ht="147">
      <c r="A30" s="512" t="s">
        <v>472</v>
      </c>
      <c r="B30" s="509"/>
      <c r="C30" s="514" t="s">
        <v>473</v>
      </c>
      <c r="D30" s="1698" t="s">
        <v>474</v>
      </c>
      <c r="E30" s="1699"/>
      <c r="F30" s="514" t="s">
        <v>475</v>
      </c>
      <c r="G30" s="514" t="s">
        <v>476</v>
      </c>
      <c r="H30" s="514" t="s">
        <v>477</v>
      </c>
      <c r="I30" s="514" t="s">
        <v>478</v>
      </c>
    </row>
    <row r="31" spans="1:10" ht="147">
      <c r="A31" s="512" t="s">
        <v>479</v>
      </c>
      <c r="B31" s="509"/>
      <c r="C31" s="514" t="s">
        <v>480</v>
      </c>
      <c r="D31" s="1698" t="s">
        <v>481</v>
      </c>
      <c r="E31" s="1699"/>
      <c r="F31" s="514" t="s">
        <v>482</v>
      </c>
      <c r="G31" s="514" t="s">
        <v>483</v>
      </c>
      <c r="H31" s="514" t="s">
        <v>484</v>
      </c>
      <c r="I31" s="514" t="s">
        <v>485</v>
      </c>
    </row>
    <row r="32" spans="1:10" ht="23.5">
      <c r="A32" s="1709" t="s">
        <v>486</v>
      </c>
      <c r="B32" s="1709"/>
      <c r="C32" s="1709"/>
      <c r="D32" s="1709"/>
      <c r="E32" s="1709"/>
      <c r="F32" s="1709"/>
      <c r="G32" s="1709"/>
      <c r="H32" s="1709"/>
      <c r="I32" s="1709"/>
    </row>
    <row r="33" spans="1:9" ht="23.5">
      <c r="A33" s="515"/>
      <c r="B33" s="515"/>
      <c r="C33" s="515"/>
      <c r="D33" s="515"/>
      <c r="E33" s="515"/>
      <c r="F33" s="515"/>
      <c r="G33" s="515"/>
      <c r="H33" s="515"/>
      <c r="I33" s="515"/>
    </row>
    <row r="34" spans="1:9" ht="23.5">
      <c r="A34" s="516" t="s">
        <v>487</v>
      </c>
      <c r="B34" s="516"/>
      <c r="C34" s="516"/>
      <c r="D34" s="516"/>
      <c r="E34" s="516"/>
      <c r="F34" s="516"/>
      <c r="G34" s="516"/>
      <c r="H34" s="516"/>
      <c r="I34" s="516"/>
    </row>
    <row r="35" spans="1:9" ht="23.5">
      <c r="A35" s="1706" t="s">
        <v>488</v>
      </c>
      <c r="B35" s="1707"/>
      <c r="C35" s="1707"/>
      <c r="D35" s="1707"/>
      <c r="E35" s="1707"/>
      <c r="F35" s="1707"/>
      <c r="G35" s="1707"/>
      <c r="H35" s="1707"/>
      <c r="I35" s="1708"/>
    </row>
    <row r="36" spans="1:9" ht="28">
      <c r="A36" s="517"/>
      <c r="B36" s="507"/>
      <c r="C36" s="507"/>
      <c r="D36" s="507"/>
      <c r="E36" s="507"/>
      <c r="F36" s="507"/>
      <c r="G36" s="507"/>
      <c r="H36" s="507"/>
      <c r="I36" s="507"/>
    </row>
    <row r="37" spans="1:9" ht="40.25" customHeight="1">
      <c r="A37" s="518" t="s">
        <v>489</v>
      </c>
      <c r="B37" s="507"/>
      <c r="C37" s="519"/>
      <c r="D37" s="519"/>
      <c r="E37" s="507"/>
      <c r="F37" s="507"/>
      <c r="G37" s="507"/>
      <c r="H37" s="507"/>
      <c r="I37" s="507"/>
    </row>
    <row r="38" spans="1:9" ht="47">
      <c r="A38" s="1710" t="s">
        <v>490</v>
      </c>
      <c r="B38" s="1711"/>
      <c r="C38" s="520" t="s">
        <v>444</v>
      </c>
      <c r="D38" s="521" t="s">
        <v>491</v>
      </c>
      <c r="E38" s="521" t="s">
        <v>492</v>
      </c>
      <c r="F38" s="521" t="s">
        <v>493</v>
      </c>
      <c r="G38" s="522"/>
      <c r="H38" s="522"/>
      <c r="I38" s="522"/>
    </row>
    <row r="39" spans="1:9" ht="94">
      <c r="A39" s="1712" t="s">
        <v>494</v>
      </c>
      <c r="B39" s="1711"/>
      <c r="C39" s="523" t="s">
        <v>466</v>
      </c>
      <c r="D39" s="523" t="s">
        <v>470</v>
      </c>
      <c r="E39" s="523" t="s">
        <v>495</v>
      </c>
      <c r="F39" s="523" t="s">
        <v>496</v>
      </c>
      <c r="G39" s="522"/>
      <c r="H39" s="522"/>
      <c r="I39" s="522"/>
    </row>
    <row r="40" spans="1:9" ht="81.5">
      <c r="A40" s="1712" t="s">
        <v>497</v>
      </c>
      <c r="B40" s="1711"/>
      <c r="C40" s="523" t="s">
        <v>473</v>
      </c>
      <c r="D40" s="523" t="s">
        <v>477</v>
      </c>
      <c r="E40" s="523" t="s">
        <v>498</v>
      </c>
      <c r="F40" s="524" t="s">
        <v>499</v>
      </c>
      <c r="G40" s="507"/>
      <c r="H40" s="507"/>
      <c r="I40" s="507"/>
    </row>
    <row r="41" spans="1:9" ht="81.5">
      <c r="A41" s="1712" t="s">
        <v>500</v>
      </c>
      <c r="B41" s="1711"/>
      <c r="C41" s="523" t="s">
        <v>480</v>
      </c>
      <c r="D41" s="523" t="s">
        <v>484</v>
      </c>
      <c r="E41" s="523" t="s">
        <v>501</v>
      </c>
      <c r="F41" s="524" t="s">
        <v>502</v>
      </c>
      <c r="G41" s="507"/>
      <c r="H41" s="507"/>
      <c r="I41" s="507"/>
    </row>
    <row r="42" spans="1:9">
      <c r="A42" s="507"/>
      <c r="B42" s="507"/>
      <c r="C42" s="507"/>
      <c r="D42" s="507"/>
      <c r="E42" s="507"/>
      <c r="F42" s="507"/>
      <c r="G42" s="507"/>
      <c r="H42" s="507"/>
      <c r="I42" s="507"/>
    </row>
    <row r="43" spans="1:9" ht="23.5">
      <c r="A43" s="1703" t="s">
        <v>486</v>
      </c>
      <c r="B43" s="1703"/>
      <c r="C43" s="1703"/>
      <c r="D43" s="1703"/>
      <c r="E43" s="1703"/>
      <c r="F43" s="1703"/>
      <c r="G43" s="1703"/>
      <c r="H43" s="1703"/>
      <c r="I43" s="1703"/>
    </row>
    <row r="44" spans="1:9" ht="23.5">
      <c r="A44" s="516" t="s">
        <v>487</v>
      </c>
      <c r="B44" s="516"/>
      <c r="C44" s="516"/>
      <c r="D44" s="516"/>
      <c r="E44" s="516"/>
      <c r="F44" s="516"/>
      <c r="G44" s="516"/>
      <c r="H44" s="516"/>
      <c r="I44" s="516"/>
    </row>
    <row r="45" spans="1:9" ht="23.5">
      <c r="A45" s="1706" t="s">
        <v>488</v>
      </c>
      <c r="B45" s="1707"/>
      <c r="C45" s="1707"/>
      <c r="D45" s="1707"/>
      <c r="E45" s="1707"/>
      <c r="F45" s="1707"/>
      <c r="G45" s="1707"/>
      <c r="H45" s="1707"/>
      <c r="I45" s="1708"/>
    </row>
    <row r="46" spans="1:9">
      <c r="A46" s="507"/>
      <c r="B46" s="507"/>
      <c r="C46" s="507"/>
      <c r="D46" s="507"/>
      <c r="E46" s="507"/>
      <c r="F46" s="507"/>
      <c r="G46" s="507"/>
      <c r="H46" s="507"/>
      <c r="I46" s="507"/>
    </row>
    <row r="47" spans="1:9">
      <c r="A47" s="507"/>
      <c r="B47" s="507"/>
      <c r="C47" s="507"/>
      <c r="D47" s="507"/>
      <c r="E47" s="507"/>
      <c r="F47" s="507"/>
      <c r="G47" s="507"/>
      <c r="H47" s="507"/>
      <c r="I47" s="507"/>
    </row>
    <row r="48" spans="1:9">
      <c r="A48" s="507"/>
      <c r="B48" s="507"/>
      <c r="C48" s="507"/>
      <c r="D48" s="507"/>
      <c r="E48" s="507"/>
      <c r="F48" s="507"/>
      <c r="G48" s="507"/>
      <c r="H48" s="507"/>
      <c r="I48" s="507"/>
    </row>
    <row r="49" spans="1:9">
      <c r="A49" s="507"/>
      <c r="B49" s="507"/>
      <c r="C49" s="507"/>
      <c r="D49" s="507"/>
      <c r="E49" s="507"/>
      <c r="F49" s="507"/>
      <c r="G49" s="507"/>
      <c r="H49" s="507"/>
      <c r="I49" s="507"/>
    </row>
    <row r="50" spans="1:9">
      <c r="A50" s="507"/>
      <c r="B50" s="507"/>
      <c r="C50" s="507"/>
      <c r="D50" s="507"/>
      <c r="E50" s="507"/>
      <c r="F50" s="507"/>
      <c r="G50" s="507"/>
      <c r="H50" s="507"/>
      <c r="I50" s="507"/>
    </row>
    <row r="51" spans="1:9">
      <c r="A51" s="507"/>
      <c r="B51" s="507"/>
      <c r="C51" s="507"/>
      <c r="D51" s="507"/>
      <c r="E51" s="507"/>
      <c r="F51" s="507"/>
      <c r="G51" s="507"/>
      <c r="H51" s="507"/>
      <c r="I51" s="507"/>
    </row>
    <row r="52" spans="1:9">
      <c r="A52" s="507"/>
      <c r="B52" s="507"/>
      <c r="C52" s="507"/>
      <c r="D52" s="507"/>
      <c r="E52" s="507"/>
      <c r="F52" s="507"/>
      <c r="G52" s="507"/>
      <c r="H52" s="507"/>
      <c r="I52" s="507"/>
    </row>
    <row r="53" spans="1:9">
      <c r="A53" s="507"/>
      <c r="B53" s="507"/>
      <c r="C53" s="507"/>
      <c r="D53" s="507"/>
      <c r="E53" s="507"/>
      <c r="F53" s="507"/>
      <c r="G53" s="507"/>
      <c r="H53" s="507"/>
      <c r="I53" s="507"/>
    </row>
    <row r="54" spans="1:9">
      <c r="A54" s="507"/>
      <c r="B54" s="507"/>
      <c r="C54" s="507"/>
      <c r="D54" s="507"/>
      <c r="E54" s="507"/>
      <c r="F54" s="507"/>
      <c r="G54" s="507"/>
      <c r="H54" s="507"/>
      <c r="I54" s="507"/>
    </row>
    <row r="55" spans="1:9">
      <c r="A55" s="507"/>
      <c r="B55" s="507"/>
      <c r="C55" s="507"/>
      <c r="D55" s="507"/>
      <c r="E55" s="507"/>
      <c r="F55" s="507"/>
      <c r="G55" s="507"/>
      <c r="H55" s="507"/>
      <c r="I55" s="507"/>
    </row>
    <row r="56" spans="1:9">
      <c r="A56" s="507"/>
      <c r="B56" s="507"/>
      <c r="C56" s="507"/>
      <c r="D56" s="507"/>
      <c r="E56" s="507"/>
      <c r="F56" s="507"/>
      <c r="G56" s="507"/>
      <c r="H56" s="507"/>
      <c r="I56" s="507"/>
    </row>
    <row r="57" spans="1:9">
      <c r="A57" s="507"/>
      <c r="B57" s="507"/>
      <c r="C57" s="507"/>
      <c r="D57" s="507"/>
      <c r="E57" s="507"/>
      <c r="F57" s="507"/>
      <c r="G57" s="507"/>
      <c r="H57" s="507"/>
      <c r="I57" s="507"/>
    </row>
    <row r="58" spans="1:9">
      <c r="A58" s="507"/>
      <c r="B58" s="507"/>
      <c r="C58" s="507"/>
      <c r="D58" s="507"/>
      <c r="E58" s="507"/>
      <c r="F58" s="507"/>
      <c r="G58" s="507"/>
      <c r="H58" s="507"/>
      <c r="I58" s="507"/>
    </row>
    <row r="59" spans="1:9">
      <c r="A59" s="507"/>
      <c r="B59" s="507"/>
      <c r="C59" s="507"/>
      <c r="D59" s="507"/>
      <c r="E59" s="507"/>
      <c r="F59" s="507"/>
      <c r="G59" s="507"/>
      <c r="H59" s="507"/>
      <c r="I59" s="507"/>
    </row>
    <row r="60" spans="1:9">
      <c r="A60" s="507"/>
      <c r="B60" s="507"/>
      <c r="C60" s="507"/>
      <c r="D60" s="507"/>
      <c r="E60" s="507"/>
      <c r="F60" s="507"/>
      <c r="G60" s="507"/>
      <c r="H60" s="507"/>
      <c r="I60" s="507"/>
    </row>
    <row r="61" spans="1:9">
      <c r="A61" s="507"/>
      <c r="B61" s="507"/>
      <c r="C61" s="507"/>
      <c r="D61" s="507"/>
      <c r="E61" s="507"/>
      <c r="F61" s="507"/>
      <c r="G61" s="507"/>
      <c r="H61" s="507"/>
      <c r="I61" s="507"/>
    </row>
    <row r="62" spans="1:9">
      <c r="A62" s="507"/>
      <c r="B62" s="507"/>
      <c r="C62" s="507"/>
      <c r="D62" s="507"/>
      <c r="E62" s="507"/>
      <c r="F62" s="507"/>
      <c r="G62" s="507"/>
      <c r="H62" s="507"/>
      <c r="I62" s="507"/>
    </row>
    <row r="63" spans="1:9">
      <c r="A63" s="507"/>
      <c r="B63" s="507"/>
      <c r="C63" s="507"/>
      <c r="D63" s="507"/>
      <c r="E63" s="507"/>
      <c r="F63" s="507"/>
      <c r="G63" s="507"/>
      <c r="H63" s="507"/>
      <c r="I63" s="507"/>
    </row>
    <row r="64" spans="1:9">
      <c r="A64" s="507"/>
      <c r="B64" s="507"/>
      <c r="C64" s="507"/>
      <c r="D64" s="507"/>
      <c r="E64" s="507"/>
      <c r="F64" s="507"/>
      <c r="G64" s="507"/>
      <c r="H64" s="507"/>
      <c r="I64" s="507"/>
    </row>
    <row r="65" spans="1:9">
      <c r="A65" s="507"/>
      <c r="B65" s="507"/>
      <c r="C65" s="507"/>
      <c r="D65" s="507"/>
      <c r="E65" s="507"/>
      <c r="F65" s="507"/>
      <c r="G65" s="507"/>
      <c r="H65" s="507"/>
      <c r="I65" s="507"/>
    </row>
    <row r="66" spans="1:9">
      <c r="A66" s="507"/>
      <c r="B66" s="507"/>
      <c r="C66" s="507"/>
      <c r="D66" s="507"/>
      <c r="E66" s="507"/>
      <c r="F66" s="507"/>
      <c r="G66" s="507"/>
      <c r="H66" s="507"/>
      <c r="I66" s="507"/>
    </row>
    <row r="67" spans="1:9">
      <c r="A67" s="507"/>
      <c r="B67" s="507"/>
      <c r="C67" s="507"/>
      <c r="D67" s="507"/>
      <c r="E67" s="507"/>
      <c r="F67" s="507"/>
      <c r="G67" s="507"/>
      <c r="H67" s="507"/>
      <c r="I67" s="507"/>
    </row>
    <row r="68" spans="1:9">
      <c r="A68" s="507"/>
      <c r="B68" s="507"/>
      <c r="C68" s="507"/>
      <c r="D68" s="507"/>
      <c r="E68" s="507"/>
      <c r="F68" s="507"/>
      <c r="G68" s="507"/>
      <c r="H68" s="507"/>
      <c r="I68" s="507"/>
    </row>
    <row r="69" spans="1:9">
      <c r="A69" s="507"/>
      <c r="B69" s="507"/>
      <c r="C69" s="507"/>
      <c r="D69" s="507"/>
      <c r="E69" s="507"/>
      <c r="F69" s="507"/>
      <c r="G69" s="507"/>
      <c r="H69" s="507"/>
      <c r="I69" s="507"/>
    </row>
    <row r="70" spans="1:9">
      <c r="A70" s="507"/>
      <c r="B70" s="507"/>
      <c r="C70" s="507"/>
      <c r="D70" s="507"/>
      <c r="E70" s="507"/>
      <c r="F70" s="507"/>
      <c r="G70" s="507"/>
      <c r="H70" s="507"/>
      <c r="I70" s="507"/>
    </row>
    <row r="71" spans="1:9">
      <c r="A71" s="507"/>
      <c r="B71" s="507"/>
      <c r="C71" s="507"/>
      <c r="D71" s="507"/>
      <c r="E71" s="507"/>
      <c r="F71" s="507"/>
      <c r="G71" s="507"/>
      <c r="H71" s="507"/>
      <c r="I71" s="507"/>
    </row>
    <row r="72" spans="1:9">
      <c r="A72" s="507"/>
      <c r="B72" s="507"/>
      <c r="C72" s="507"/>
      <c r="D72" s="507"/>
      <c r="E72" s="507"/>
      <c r="F72" s="507"/>
      <c r="G72" s="507"/>
      <c r="H72" s="507"/>
      <c r="I72" s="507"/>
    </row>
    <row r="73" spans="1:9">
      <c r="A73" s="507"/>
      <c r="B73" s="507"/>
      <c r="C73" s="507"/>
      <c r="D73" s="507"/>
      <c r="E73" s="507"/>
      <c r="F73" s="507"/>
      <c r="G73" s="507"/>
      <c r="H73" s="507"/>
      <c r="I73" s="507"/>
    </row>
    <row r="74" spans="1:9">
      <c r="A74" s="507"/>
      <c r="B74" s="507"/>
      <c r="C74" s="507"/>
      <c r="D74" s="507"/>
      <c r="E74" s="507"/>
      <c r="F74" s="507"/>
      <c r="G74" s="507"/>
      <c r="H74" s="507"/>
      <c r="I74" s="507"/>
    </row>
    <row r="75" spans="1:9">
      <c r="A75" s="507"/>
      <c r="B75" s="507"/>
      <c r="C75" s="507"/>
      <c r="D75" s="507"/>
      <c r="E75" s="507"/>
      <c r="F75" s="507"/>
      <c r="G75" s="507"/>
      <c r="H75" s="507"/>
      <c r="I75" s="507"/>
    </row>
    <row r="76" spans="1:9">
      <c r="A76" s="507"/>
      <c r="B76" s="507"/>
      <c r="C76" s="507"/>
      <c r="D76" s="507"/>
      <c r="E76" s="507"/>
      <c r="F76" s="507"/>
      <c r="G76" s="507"/>
      <c r="H76" s="507"/>
      <c r="I76" s="507"/>
    </row>
    <row r="77" spans="1:9">
      <c r="A77" s="507"/>
      <c r="B77" s="507"/>
      <c r="C77" s="507"/>
      <c r="D77" s="507"/>
      <c r="E77" s="507"/>
      <c r="F77" s="507"/>
      <c r="G77" s="507"/>
      <c r="H77" s="507"/>
      <c r="I77" s="507"/>
    </row>
    <row r="78" spans="1:9">
      <c r="A78" s="507"/>
      <c r="B78" s="507"/>
      <c r="C78" s="507"/>
      <c r="D78" s="507"/>
      <c r="E78" s="507"/>
      <c r="F78" s="507"/>
      <c r="G78" s="507"/>
      <c r="H78" s="507"/>
      <c r="I78" s="507"/>
    </row>
    <row r="79" spans="1:9">
      <c r="A79" s="507"/>
      <c r="B79" s="507"/>
      <c r="C79" s="507"/>
      <c r="D79" s="507"/>
      <c r="E79" s="507"/>
      <c r="F79" s="507"/>
      <c r="G79" s="507"/>
      <c r="H79" s="507"/>
      <c r="I79" s="507"/>
    </row>
    <row r="80" spans="1:9">
      <c r="A80" s="507"/>
      <c r="B80" s="507"/>
      <c r="C80" s="507"/>
      <c r="D80" s="507"/>
      <c r="E80" s="507"/>
      <c r="F80" s="507"/>
      <c r="G80" s="507"/>
      <c r="H80" s="507"/>
      <c r="I80" s="507"/>
    </row>
    <row r="81" spans="1:9">
      <c r="A81" s="507"/>
      <c r="B81" s="507"/>
      <c r="C81" s="507"/>
      <c r="D81" s="507"/>
      <c r="E81" s="507"/>
      <c r="F81" s="507"/>
      <c r="G81" s="507"/>
      <c r="H81" s="507"/>
      <c r="I81" s="507"/>
    </row>
    <row r="82" spans="1:9">
      <c r="A82" s="507"/>
      <c r="B82" s="507"/>
      <c r="C82" s="507"/>
      <c r="D82" s="507"/>
      <c r="E82" s="507"/>
      <c r="F82" s="507"/>
      <c r="G82" s="507"/>
      <c r="H82" s="507"/>
      <c r="I82" s="507"/>
    </row>
    <row r="83" spans="1:9">
      <c r="A83" s="507"/>
      <c r="B83" s="507"/>
      <c r="C83" s="507"/>
      <c r="D83" s="507"/>
      <c r="E83" s="507"/>
      <c r="F83" s="507"/>
      <c r="G83" s="507"/>
      <c r="H83" s="507"/>
      <c r="I83" s="507"/>
    </row>
  </sheetData>
  <mergeCells count="33">
    <mergeCell ref="C11:I11"/>
    <mergeCell ref="C14:I14"/>
    <mergeCell ref="C17:I17"/>
    <mergeCell ref="C21:I21"/>
    <mergeCell ref="B3:I3"/>
    <mergeCell ref="B9:I9"/>
    <mergeCell ref="B11:B13"/>
    <mergeCell ref="B4:I4"/>
    <mergeCell ref="C5:I5"/>
    <mergeCell ref="C6:I6"/>
    <mergeCell ref="C7:I7"/>
    <mergeCell ref="B10:I10"/>
    <mergeCell ref="C12:C13"/>
    <mergeCell ref="E12:I12"/>
    <mergeCell ref="E13:I13"/>
    <mergeCell ref="C18:C20"/>
    <mergeCell ref="A45:I45"/>
    <mergeCell ref="A32:I32"/>
    <mergeCell ref="A35:I35"/>
    <mergeCell ref="A38:B38"/>
    <mergeCell ref="A39:B39"/>
    <mergeCell ref="A40:B40"/>
    <mergeCell ref="A41:B41"/>
    <mergeCell ref="D30:E30"/>
    <mergeCell ref="E18:I18"/>
    <mergeCell ref="E19:I19"/>
    <mergeCell ref="E20:I20"/>
    <mergeCell ref="A43:I43"/>
    <mergeCell ref="D31:E31"/>
    <mergeCell ref="D26:E26"/>
    <mergeCell ref="D27:E27"/>
    <mergeCell ref="D28:E28"/>
    <mergeCell ref="D29:E29"/>
  </mergeCells>
  <phoneticPr fontId="11"/>
  <printOptions horizontalCentered="1"/>
  <pageMargins left="0.59055118110236227" right="0.59055118110236227" top="0.86614173228346458" bottom="0.39370078740157483" header="0.39370078740157483" footer="0.39370078740157483"/>
  <pageSetup paperSize="9" scale="46" fitToHeight="0" orientation="landscape" r:id="rId1"/>
  <rowBreaks count="2" manualBreakCount="2">
    <brk id="22" max="8" man="1"/>
    <brk id="36" max="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AA2014"/>
  <sheetViews>
    <sheetView topLeftCell="W1" zoomScale="115" zoomScaleNormal="115" zoomScaleSheetLayoutView="85" workbookViewId="0">
      <selection activeCell="I9" sqref="I9"/>
    </sheetView>
  </sheetViews>
  <sheetFormatPr defaultColWidth="9" defaultRowHeight="13"/>
  <cols>
    <col min="1" max="1" width="49.453125" style="1" customWidth="1"/>
    <col min="2" max="3" width="9" style="1"/>
    <col min="4" max="4" width="10.08984375" style="1" customWidth="1"/>
    <col min="5" max="5" width="12.08984375" style="1" customWidth="1"/>
    <col min="6" max="7" width="9" style="1"/>
    <col min="8" max="8" width="11.54296875" style="2" customWidth="1"/>
    <col min="9" max="10" width="9" style="1"/>
    <col min="11" max="11" width="10" style="1" customWidth="1"/>
    <col min="12" max="12" width="9.453125" style="1" customWidth="1"/>
    <col min="13" max="13" width="11.36328125" customWidth="1"/>
    <col min="14" max="14" width="19.453125" customWidth="1"/>
    <col min="18" max="18" width="33.36328125" style="10" customWidth="1"/>
    <col min="19" max="19" width="10.453125" style="10" customWidth="1"/>
    <col min="20" max="20" width="7" style="10" customWidth="1"/>
    <col min="21" max="21" width="46.6328125" style="10" customWidth="1"/>
    <col min="22" max="22" width="11.54296875" style="10" customWidth="1"/>
    <col min="23" max="23" width="17.453125" style="10" customWidth="1"/>
    <col min="24" max="24" width="9.54296875" style="10" customWidth="1"/>
    <col min="25" max="25" width="18.6328125" style="1" customWidth="1"/>
    <col min="26" max="26" width="9" style="1"/>
    <col min="27" max="27" width="85.6328125" style="1" customWidth="1"/>
    <col min="28" max="16384" width="9" style="1"/>
  </cols>
  <sheetData>
    <row r="1" spans="1:27" ht="13.5" thickBot="1">
      <c r="A1" s="1" t="s">
        <v>503</v>
      </c>
      <c r="D1" s="2"/>
      <c r="E1" s="2" t="s">
        <v>504</v>
      </c>
      <c r="G1" s="2" t="s">
        <v>505</v>
      </c>
      <c r="H1" s="1"/>
      <c r="J1" s="10" t="s">
        <v>506</v>
      </c>
      <c r="K1" s="10"/>
      <c r="T1" s="1"/>
      <c r="U1" s="1" t="s">
        <v>507</v>
      </c>
      <c r="V1" s="1"/>
      <c r="W1" s="2" t="s">
        <v>508</v>
      </c>
      <c r="X1" s="1"/>
      <c r="Y1" s="2" t="s">
        <v>509</v>
      </c>
      <c r="AA1" s="1" t="s">
        <v>510</v>
      </c>
    </row>
    <row r="2" spans="1:27" ht="13.5" thickBot="1">
      <c r="A2" s="580" t="s">
        <v>511</v>
      </c>
      <c r="B2" s="581" t="s">
        <v>512</v>
      </c>
      <c r="C2" s="115" t="s">
        <v>513</v>
      </c>
      <c r="E2" s="5" t="s">
        <v>46</v>
      </c>
      <c r="G2" s="5" t="s">
        <v>46</v>
      </c>
      <c r="H2" s="5" t="s">
        <v>514</v>
      </c>
      <c r="J2" s="14" t="s">
        <v>515</v>
      </c>
      <c r="K2" s="621" t="s">
        <v>516</v>
      </c>
      <c r="L2" s="618" t="s">
        <v>46</v>
      </c>
      <c r="M2" s="613" t="s">
        <v>517</v>
      </c>
      <c r="N2" s="614" t="s">
        <v>518</v>
      </c>
      <c r="O2" s="616">
        <v>0.7</v>
      </c>
      <c r="P2" s="594">
        <v>0.55000000000000004</v>
      </c>
      <c r="Q2" s="657">
        <v>0.45</v>
      </c>
      <c r="R2" s="606" t="s">
        <v>519</v>
      </c>
      <c r="S2" s="26" t="s">
        <v>520</v>
      </c>
      <c r="T2" s="1"/>
      <c r="U2" s="198" t="s">
        <v>134</v>
      </c>
      <c r="V2" s="1"/>
      <c r="W2" s="27" t="s">
        <v>521</v>
      </c>
      <c r="X2" s="1"/>
      <c r="Y2" s="195" t="s">
        <v>522</v>
      </c>
      <c r="AA2" s="553" t="s">
        <v>523</v>
      </c>
    </row>
    <row r="3" spans="1:27" ht="13.5">
      <c r="A3" s="148" t="s">
        <v>524</v>
      </c>
      <c r="B3" s="582" t="s">
        <v>525</v>
      </c>
      <c r="C3" s="24">
        <v>0.105</v>
      </c>
      <c r="E3" s="9" t="s">
        <v>526</v>
      </c>
      <c r="G3" s="9" t="s">
        <v>526</v>
      </c>
      <c r="H3" s="9" t="s">
        <v>527</v>
      </c>
      <c r="J3" s="13" t="s">
        <v>528</v>
      </c>
      <c r="K3" s="133">
        <v>0.2</v>
      </c>
      <c r="L3" s="610" t="s">
        <v>529</v>
      </c>
      <c r="M3" s="629" t="s">
        <v>530</v>
      </c>
      <c r="N3" s="636" t="str">
        <f>L3&amp;M3</f>
        <v>東京都千代田区</v>
      </c>
      <c r="O3" s="637">
        <v>11.4</v>
      </c>
      <c r="P3" s="638">
        <v>11.1</v>
      </c>
      <c r="Q3" s="639">
        <v>10.9</v>
      </c>
      <c r="R3" s="607" t="s">
        <v>531</v>
      </c>
      <c r="S3" s="133">
        <v>0.7</v>
      </c>
      <c r="T3" s="112"/>
      <c r="U3" s="559" t="s">
        <v>532</v>
      </c>
      <c r="V3" s="112"/>
      <c r="W3" s="22" t="s">
        <v>533</v>
      </c>
      <c r="X3" s="1"/>
      <c r="Y3" s="196" t="s">
        <v>533</v>
      </c>
      <c r="AA3" s="196" t="s">
        <v>534</v>
      </c>
    </row>
    <row r="4" spans="1:27" ht="14" thickBot="1">
      <c r="A4" s="149" t="s">
        <v>535</v>
      </c>
      <c r="B4" s="583" t="s">
        <v>536</v>
      </c>
      <c r="C4" s="24">
        <v>0.105</v>
      </c>
      <c r="E4" s="7" t="s">
        <v>537</v>
      </c>
      <c r="G4" s="7" t="s">
        <v>526</v>
      </c>
      <c r="H4" s="7" t="s">
        <v>538</v>
      </c>
      <c r="J4" s="11" t="s">
        <v>528</v>
      </c>
      <c r="K4" s="16">
        <v>0.2</v>
      </c>
      <c r="L4" s="611" t="s">
        <v>529</v>
      </c>
      <c r="M4" s="599" t="s">
        <v>539</v>
      </c>
      <c r="N4" s="615" t="str">
        <f t="shared" ref="N4:N67" si="0">L4&amp;M4</f>
        <v>東京都中央区</v>
      </c>
      <c r="O4" s="617">
        <v>11.4</v>
      </c>
      <c r="P4" s="598">
        <v>11.1</v>
      </c>
      <c r="Q4" s="596">
        <v>10.9</v>
      </c>
      <c r="R4" s="608" t="s">
        <v>540</v>
      </c>
      <c r="S4" s="16">
        <v>0.7</v>
      </c>
      <c r="T4" s="132"/>
      <c r="U4" s="6" t="s">
        <v>541</v>
      </c>
      <c r="V4" s="132"/>
      <c r="W4" s="21"/>
      <c r="X4" s="1"/>
      <c r="Y4" s="197" t="s">
        <v>522</v>
      </c>
      <c r="AA4" s="197" t="s">
        <v>542</v>
      </c>
    </row>
    <row r="5" spans="1:27" ht="14" thickBot="1">
      <c r="A5" s="149" t="s">
        <v>543</v>
      </c>
      <c r="B5" s="583" t="s">
        <v>544</v>
      </c>
      <c r="C5" s="24">
        <v>0.105</v>
      </c>
      <c r="E5" s="7" t="s">
        <v>545</v>
      </c>
      <c r="G5" s="7" t="s">
        <v>526</v>
      </c>
      <c r="H5" s="7" t="s">
        <v>546</v>
      </c>
      <c r="J5" s="11" t="s">
        <v>528</v>
      </c>
      <c r="K5" s="16">
        <v>0.2</v>
      </c>
      <c r="L5" s="611" t="s">
        <v>529</v>
      </c>
      <c r="M5" s="599" t="s">
        <v>547</v>
      </c>
      <c r="N5" s="615" t="str">
        <f t="shared" si="0"/>
        <v>東京都港区</v>
      </c>
      <c r="O5" s="617">
        <v>11.4</v>
      </c>
      <c r="P5" s="598">
        <v>11.1</v>
      </c>
      <c r="Q5" s="596">
        <v>10.9</v>
      </c>
      <c r="R5" s="608" t="s">
        <v>548</v>
      </c>
      <c r="S5" s="16">
        <v>0.7</v>
      </c>
      <c r="T5" s="132"/>
      <c r="U5" s="560"/>
      <c r="V5" s="132"/>
      <c r="W5" s="1"/>
      <c r="X5" s="1"/>
      <c r="Y5" s="21"/>
      <c r="AA5" s="554" t="s">
        <v>549</v>
      </c>
    </row>
    <row r="6" spans="1:27" ht="13.5">
      <c r="A6" s="150" t="s">
        <v>54</v>
      </c>
      <c r="B6" s="583" t="s">
        <v>55</v>
      </c>
      <c r="C6" s="25">
        <v>6.3E-2</v>
      </c>
      <c r="E6" s="7" t="s">
        <v>550</v>
      </c>
      <c r="G6" s="7" t="s">
        <v>526</v>
      </c>
      <c r="H6" s="7" t="s">
        <v>551</v>
      </c>
      <c r="J6" s="11" t="s">
        <v>528</v>
      </c>
      <c r="K6" s="16">
        <v>0.2</v>
      </c>
      <c r="L6" s="611" t="s">
        <v>529</v>
      </c>
      <c r="M6" s="599" t="s">
        <v>552</v>
      </c>
      <c r="N6" s="615" t="str">
        <f t="shared" si="0"/>
        <v>東京都新宿区</v>
      </c>
      <c r="O6" s="617">
        <v>11.4</v>
      </c>
      <c r="P6" s="598">
        <v>11.1</v>
      </c>
      <c r="Q6" s="596">
        <v>10.9</v>
      </c>
      <c r="R6" s="608" t="s">
        <v>553</v>
      </c>
      <c r="S6" s="16">
        <v>0.7</v>
      </c>
      <c r="T6" s="112"/>
      <c r="U6" s="112"/>
      <c r="V6" s="112"/>
      <c r="W6" s="131"/>
      <c r="X6" s="1"/>
      <c r="AA6" s="554" t="s">
        <v>554</v>
      </c>
    </row>
    <row r="7" spans="1:27" ht="14" thickBot="1">
      <c r="A7" s="149" t="s">
        <v>555</v>
      </c>
      <c r="B7" s="583" t="s">
        <v>57</v>
      </c>
      <c r="C7" s="25">
        <v>6.3E-2</v>
      </c>
      <c r="E7" s="7" t="s">
        <v>556</v>
      </c>
      <c r="G7" s="7" t="s">
        <v>526</v>
      </c>
      <c r="H7" s="7" t="s">
        <v>557</v>
      </c>
      <c r="J7" s="11" t="s">
        <v>528</v>
      </c>
      <c r="K7" s="16">
        <v>0.2</v>
      </c>
      <c r="L7" s="611" t="s">
        <v>529</v>
      </c>
      <c r="M7" s="599" t="s">
        <v>558</v>
      </c>
      <c r="N7" s="615" t="str">
        <f t="shared" si="0"/>
        <v>東京都文京区</v>
      </c>
      <c r="O7" s="617">
        <v>11.4</v>
      </c>
      <c r="P7" s="598">
        <v>11.1</v>
      </c>
      <c r="Q7" s="596">
        <v>10.9</v>
      </c>
      <c r="R7" s="608" t="s">
        <v>559</v>
      </c>
      <c r="S7" s="16">
        <v>0.7</v>
      </c>
      <c r="T7" s="132"/>
      <c r="U7" s="132"/>
      <c r="V7" s="132"/>
      <c r="W7" s="1"/>
      <c r="X7" s="1"/>
      <c r="AA7" s="555" t="s">
        <v>560</v>
      </c>
    </row>
    <row r="8" spans="1:27" ht="13.5">
      <c r="A8" s="149" t="s">
        <v>561</v>
      </c>
      <c r="B8" s="583" t="s">
        <v>562</v>
      </c>
      <c r="C8" s="25">
        <v>6.4000000000000001E-2</v>
      </c>
      <c r="E8" s="7" t="s">
        <v>563</v>
      </c>
      <c r="G8" s="7" t="s">
        <v>526</v>
      </c>
      <c r="H8" s="7" t="s">
        <v>564</v>
      </c>
      <c r="J8" s="11" t="s">
        <v>528</v>
      </c>
      <c r="K8" s="16">
        <v>0.2</v>
      </c>
      <c r="L8" s="611" t="s">
        <v>529</v>
      </c>
      <c r="M8" s="599" t="s">
        <v>565</v>
      </c>
      <c r="N8" s="615" t="str">
        <f t="shared" si="0"/>
        <v>東京都台東区</v>
      </c>
      <c r="O8" s="617">
        <v>11.4</v>
      </c>
      <c r="P8" s="598">
        <v>11.1</v>
      </c>
      <c r="Q8" s="596">
        <v>10.9</v>
      </c>
      <c r="R8" s="608" t="s">
        <v>566</v>
      </c>
      <c r="S8" s="16">
        <v>0.45</v>
      </c>
      <c r="T8" s="132"/>
      <c r="U8" s="132"/>
      <c r="V8" s="132"/>
      <c r="W8" s="1"/>
      <c r="X8" s="1"/>
    </row>
    <row r="9" spans="1:27" ht="13.5">
      <c r="A9" s="149" t="s">
        <v>567</v>
      </c>
      <c r="B9" s="583" t="s">
        <v>568</v>
      </c>
      <c r="C9" s="25">
        <v>6.4000000000000001E-2</v>
      </c>
      <c r="E9" s="7" t="s">
        <v>569</v>
      </c>
      <c r="G9" s="7" t="s">
        <v>526</v>
      </c>
      <c r="H9" s="7" t="s">
        <v>570</v>
      </c>
      <c r="J9" s="11" t="s">
        <v>528</v>
      </c>
      <c r="K9" s="16">
        <v>0.2</v>
      </c>
      <c r="L9" s="611" t="s">
        <v>529</v>
      </c>
      <c r="M9" s="599" t="s">
        <v>571</v>
      </c>
      <c r="N9" s="615" t="str">
        <f t="shared" si="0"/>
        <v>東京都墨田区</v>
      </c>
      <c r="O9" s="617">
        <v>11.4</v>
      </c>
      <c r="P9" s="598">
        <v>11.1</v>
      </c>
      <c r="Q9" s="596">
        <v>10.9</v>
      </c>
      <c r="R9" s="608" t="s">
        <v>572</v>
      </c>
      <c r="S9" s="16">
        <v>0.45</v>
      </c>
      <c r="T9" s="132"/>
      <c r="U9" s="132"/>
      <c r="V9" s="132"/>
      <c r="W9" s="1"/>
      <c r="X9" s="1"/>
    </row>
    <row r="10" spans="1:27" ht="13.5">
      <c r="A10" s="149" t="s">
        <v>573</v>
      </c>
      <c r="B10" s="583" t="s">
        <v>60</v>
      </c>
      <c r="C10" s="25">
        <v>5.5E-2</v>
      </c>
      <c r="E10" s="7" t="s">
        <v>574</v>
      </c>
      <c r="G10" s="7" t="s">
        <v>526</v>
      </c>
      <c r="H10" s="7" t="s">
        <v>575</v>
      </c>
      <c r="J10" s="11" t="s">
        <v>528</v>
      </c>
      <c r="K10" s="16">
        <v>0.2</v>
      </c>
      <c r="L10" s="611" t="s">
        <v>529</v>
      </c>
      <c r="M10" s="599" t="s">
        <v>576</v>
      </c>
      <c r="N10" s="615" t="str">
        <f t="shared" si="0"/>
        <v>東京都江東区</v>
      </c>
      <c r="O10" s="617">
        <v>11.4</v>
      </c>
      <c r="P10" s="598">
        <v>11.1</v>
      </c>
      <c r="Q10" s="596">
        <v>10.9</v>
      </c>
      <c r="R10" s="608" t="s">
        <v>577</v>
      </c>
      <c r="S10" s="16">
        <v>0.55000000000000004</v>
      </c>
      <c r="T10" s="132"/>
      <c r="U10" s="132"/>
      <c r="V10" s="132"/>
      <c r="W10" s="1"/>
      <c r="X10" s="1"/>
    </row>
    <row r="11" spans="1:27" ht="13.5">
      <c r="A11" s="149" t="s">
        <v>578</v>
      </c>
      <c r="B11" s="583" t="s">
        <v>62</v>
      </c>
      <c r="C11" s="25">
        <v>5.5E-2</v>
      </c>
      <c r="E11" s="7" t="s">
        <v>579</v>
      </c>
      <c r="G11" s="7" t="s">
        <v>526</v>
      </c>
      <c r="H11" s="7" t="s">
        <v>580</v>
      </c>
      <c r="J11" s="11" t="s">
        <v>528</v>
      </c>
      <c r="K11" s="16">
        <v>0.2</v>
      </c>
      <c r="L11" s="611" t="s">
        <v>529</v>
      </c>
      <c r="M11" s="599" t="s">
        <v>581</v>
      </c>
      <c r="N11" s="615" t="str">
        <f t="shared" si="0"/>
        <v>東京都品川区</v>
      </c>
      <c r="O11" s="617">
        <v>11.4</v>
      </c>
      <c r="P11" s="598">
        <v>11.1</v>
      </c>
      <c r="Q11" s="596">
        <v>10.9</v>
      </c>
      <c r="R11" s="608" t="s">
        <v>582</v>
      </c>
      <c r="S11" s="16">
        <v>0.55000000000000004</v>
      </c>
      <c r="T11" s="132"/>
      <c r="U11" s="132"/>
      <c r="V11" s="132"/>
      <c r="W11" s="1"/>
      <c r="X11" s="1"/>
    </row>
    <row r="12" spans="1:27" ht="13.5">
      <c r="A12" s="149" t="s">
        <v>583</v>
      </c>
      <c r="B12" s="583" t="s">
        <v>65</v>
      </c>
      <c r="C12" s="25">
        <v>7.3999999999999996E-2</v>
      </c>
      <c r="E12" s="7" t="s">
        <v>584</v>
      </c>
      <c r="G12" s="7" t="s">
        <v>526</v>
      </c>
      <c r="H12" s="7" t="s">
        <v>585</v>
      </c>
      <c r="J12" s="11" t="s">
        <v>528</v>
      </c>
      <c r="K12" s="16">
        <v>0.2</v>
      </c>
      <c r="L12" s="611" t="s">
        <v>529</v>
      </c>
      <c r="M12" s="599" t="s">
        <v>586</v>
      </c>
      <c r="N12" s="615" t="str">
        <f t="shared" si="0"/>
        <v>東京都目黒区</v>
      </c>
      <c r="O12" s="617">
        <v>11.4</v>
      </c>
      <c r="P12" s="598">
        <v>11.1</v>
      </c>
      <c r="Q12" s="596">
        <v>10.9</v>
      </c>
      <c r="R12" s="608" t="s">
        <v>587</v>
      </c>
      <c r="S12" s="16">
        <v>0.45</v>
      </c>
      <c r="T12" s="132"/>
      <c r="U12" s="132"/>
      <c r="V12" s="132"/>
      <c r="W12" s="1"/>
      <c r="X12" s="1"/>
    </row>
    <row r="13" spans="1:27" ht="13.5">
      <c r="A13" s="149" t="s">
        <v>587</v>
      </c>
      <c r="B13" s="583" t="s">
        <v>67</v>
      </c>
      <c r="C13" s="25">
        <v>7.3999999999999996E-2</v>
      </c>
      <c r="E13" s="7" t="s">
        <v>588</v>
      </c>
      <c r="G13" s="7" t="s">
        <v>526</v>
      </c>
      <c r="H13" s="7" t="s">
        <v>589</v>
      </c>
      <c r="J13" s="11" t="s">
        <v>528</v>
      </c>
      <c r="K13" s="16">
        <v>0.2</v>
      </c>
      <c r="L13" s="611" t="s">
        <v>529</v>
      </c>
      <c r="M13" s="599" t="s">
        <v>590</v>
      </c>
      <c r="N13" s="615" t="str">
        <f t="shared" si="0"/>
        <v>東京都大田区</v>
      </c>
      <c r="O13" s="617">
        <v>11.4</v>
      </c>
      <c r="P13" s="598">
        <v>11.1</v>
      </c>
      <c r="Q13" s="596">
        <v>10.9</v>
      </c>
      <c r="R13" s="608" t="s">
        <v>591</v>
      </c>
      <c r="S13" s="16">
        <v>0.45</v>
      </c>
      <c r="T13" s="132"/>
      <c r="U13" s="132"/>
      <c r="V13" s="132"/>
      <c r="W13" s="1"/>
      <c r="X13" s="1"/>
    </row>
    <row r="14" spans="1:27" ht="13.5">
      <c r="A14" s="149" t="s">
        <v>592</v>
      </c>
      <c r="B14" s="583" t="s">
        <v>69</v>
      </c>
      <c r="C14" s="25">
        <v>7.3999999999999996E-2</v>
      </c>
      <c r="E14" s="7" t="s">
        <v>593</v>
      </c>
      <c r="G14" s="7" t="s">
        <v>526</v>
      </c>
      <c r="H14" s="7" t="s">
        <v>594</v>
      </c>
      <c r="J14" s="11" t="s">
        <v>528</v>
      </c>
      <c r="K14" s="16">
        <v>0.2</v>
      </c>
      <c r="L14" s="611" t="s">
        <v>529</v>
      </c>
      <c r="M14" s="599" t="s">
        <v>595</v>
      </c>
      <c r="N14" s="615" t="str">
        <f t="shared" si="0"/>
        <v>東京都世田谷区</v>
      </c>
      <c r="O14" s="617">
        <v>11.4</v>
      </c>
      <c r="P14" s="598">
        <v>11.1</v>
      </c>
      <c r="Q14" s="596">
        <v>10.9</v>
      </c>
      <c r="R14" s="608" t="s">
        <v>596</v>
      </c>
      <c r="S14" s="16">
        <v>0.45</v>
      </c>
      <c r="T14" s="132"/>
      <c r="U14" s="132"/>
      <c r="V14" s="132"/>
      <c r="W14" s="1"/>
      <c r="X14" s="1"/>
    </row>
    <row r="15" spans="1:27" ht="13.5">
      <c r="A15" s="149" t="s">
        <v>597</v>
      </c>
      <c r="B15" s="583" t="s">
        <v>72</v>
      </c>
      <c r="C15" s="25">
        <v>7.3999999999999996E-2</v>
      </c>
      <c r="E15" s="7" t="s">
        <v>598</v>
      </c>
      <c r="G15" s="7" t="s">
        <v>526</v>
      </c>
      <c r="H15" s="7" t="s">
        <v>599</v>
      </c>
      <c r="J15" s="11" t="s">
        <v>528</v>
      </c>
      <c r="K15" s="16">
        <v>0.2</v>
      </c>
      <c r="L15" s="611" t="s">
        <v>529</v>
      </c>
      <c r="M15" s="599" t="s">
        <v>600</v>
      </c>
      <c r="N15" s="615" t="str">
        <f t="shared" si="0"/>
        <v>東京都渋谷区</v>
      </c>
      <c r="O15" s="617">
        <v>11.4</v>
      </c>
      <c r="P15" s="598">
        <v>11.1</v>
      </c>
      <c r="Q15" s="596">
        <v>10.9</v>
      </c>
      <c r="R15" s="608" t="s">
        <v>601</v>
      </c>
      <c r="S15" s="16">
        <v>0.45</v>
      </c>
      <c r="T15" s="132"/>
      <c r="U15" s="132"/>
      <c r="V15" s="132"/>
      <c r="W15" s="1"/>
      <c r="X15" s="1"/>
    </row>
    <row r="16" spans="1:27" ht="13.5">
      <c r="A16" s="149" t="s">
        <v>602</v>
      </c>
      <c r="B16" s="583" t="s">
        <v>74</v>
      </c>
      <c r="C16" s="25">
        <v>7.3999999999999996E-2</v>
      </c>
      <c r="E16" s="7" t="s">
        <v>603</v>
      </c>
      <c r="G16" s="7" t="s">
        <v>526</v>
      </c>
      <c r="H16" s="7" t="s">
        <v>604</v>
      </c>
      <c r="J16" s="11" t="s">
        <v>528</v>
      </c>
      <c r="K16" s="16">
        <v>0.2</v>
      </c>
      <c r="L16" s="611" t="s">
        <v>529</v>
      </c>
      <c r="M16" s="599" t="s">
        <v>605</v>
      </c>
      <c r="N16" s="615" t="str">
        <f t="shared" si="0"/>
        <v>東京都中野区</v>
      </c>
      <c r="O16" s="617">
        <v>11.4</v>
      </c>
      <c r="P16" s="598">
        <v>11.1</v>
      </c>
      <c r="Q16" s="596">
        <v>10.9</v>
      </c>
      <c r="R16" s="608" t="s">
        <v>606</v>
      </c>
      <c r="S16" s="16">
        <v>0.45</v>
      </c>
      <c r="T16" s="132"/>
      <c r="U16" s="132"/>
      <c r="V16" s="132"/>
      <c r="W16" s="1"/>
      <c r="X16" s="1"/>
    </row>
    <row r="17" spans="1:24" ht="13.5">
      <c r="A17" s="149" t="s">
        <v>607</v>
      </c>
      <c r="B17" s="583" t="s">
        <v>77</v>
      </c>
      <c r="C17" s="25">
        <v>0.13200000000000001</v>
      </c>
      <c r="E17" s="7" t="s">
        <v>608</v>
      </c>
      <c r="G17" s="7" t="s">
        <v>526</v>
      </c>
      <c r="H17" s="7" t="s">
        <v>609</v>
      </c>
      <c r="J17" s="11" t="s">
        <v>528</v>
      </c>
      <c r="K17" s="16">
        <v>0.2</v>
      </c>
      <c r="L17" s="611" t="s">
        <v>529</v>
      </c>
      <c r="M17" s="599" t="s">
        <v>610</v>
      </c>
      <c r="N17" s="615" t="str">
        <f t="shared" si="0"/>
        <v>東京都杉並区</v>
      </c>
      <c r="O17" s="617">
        <v>11.4</v>
      </c>
      <c r="P17" s="598">
        <v>11.1</v>
      </c>
      <c r="Q17" s="596">
        <v>10.9</v>
      </c>
      <c r="R17" s="608" t="s">
        <v>611</v>
      </c>
      <c r="S17" s="16">
        <v>0.55000000000000004</v>
      </c>
      <c r="T17" s="132"/>
      <c r="U17" s="132"/>
      <c r="V17" s="132"/>
      <c r="W17" s="1"/>
      <c r="X17" s="1"/>
    </row>
    <row r="18" spans="1:24" ht="13.5">
      <c r="A18" s="149" t="s">
        <v>612</v>
      </c>
      <c r="B18" s="583" t="s">
        <v>79</v>
      </c>
      <c r="C18" s="25">
        <v>0.13200000000000001</v>
      </c>
      <c r="E18" s="7" t="s">
        <v>613</v>
      </c>
      <c r="G18" s="7" t="s">
        <v>526</v>
      </c>
      <c r="H18" s="7" t="s">
        <v>614</v>
      </c>
      <c r="J18" s="11" t="s">
        <v>528</v>
      </c>
      <c r="K18" s="16">
        <v>0.2</v>
      </c>
      <c r="L18" s="611" t="s">
        <v>529</v>
      </c>
      <c r="M18" s="599" t="s">
        <v>615</v>
      </c>
      <c r="N18" s="615" t="str">
        <f t="shared" si="0"/>
        <v>東京都豊島区</v>
      </c>
      <c r="O18" s="617">
        <v>11.4</v>
      </c>
      <c r="P18" s="598">
        <v>11.1</v>
      </c>
      <c r="Q18" s="596">
        <v>10.9</v>
      </c>
      <c r="R18" s="608" t="s">
        <v>616</v>
      </c>
      <c r="S18" s="16">
        <v>0.55000000000000004</v>
      </c>
      <c r="T18" s="132"/>
      <c r="U18" s="132"/>
      <c r="V18" s="132"/>
      <c r="W18" s="1"/>
      <c r="X18" s="1"/>
    </row>
    <row r="19" spans="1:24" ht="13.5">
      <c r="A19" s="149" t="s">
        <v>617</v>
      </c>
      <c r="B19" s="583" t="s">
        <v>82</v>
      </c>
      <c r="C19" s="25">
        <v>8.4000000000000005E-2</v>
      </c>
      <c r="E19" s="7" t="s">
        <v>618</v>
      </c>
      <c r="G19" s="7" t="s">
        <v>526</v>
      </c>
      <c r="H19" s="7" t="s">
        <v>619</v>
      </c>
      <c r="J19" s="11" t="s">
        <v>528</v>
      </c>
      <c r="K19" s="16">
        <v>0.2</v>
      </c>
      <c r="L19" s="611" t="s">
        <v>529</v>
      </c>
      <c r="M19" s="599" t="s">
        <v>620</v>
      </c>
      <c r="N19" s="615" t="str">
        <f t="shared" si="0"/>
        <v>東京都北区</v>
      </c>
      <c r="O19" s="617">
        <v>11.4</v>
      </c>
      <c r="P19" s="598">
        <v>11.1</v>
      </c>
      <c r="Q19" s="596">
        <v>10.9</v>
      </c>
      <c r="R19" s="608" t="s">
        <v>621</v>
      </c>
      <c r="S19" s="16">
        <v>0.55000000000000004</v>
      </c>
      <c r="T19" s="132"/>
      <c r="U19" s="132"/>
      <c r="V19" s="132"/>
      <c r="W19" s="1"/>
      <c r="X19" s="1"/>
    </row>
    <row r="20" spans="1:24" ht="13.5">
      <c r="A20" s="149" t="s">
        <v>622</v>
      </c>
      <c r="B20" s="583" t="s">
        <v>84</v>
      </c>
      <c r="C20" s="25">
        <v>8.4000000000000005E-2</v>
      </c>
      <c r="E20" s="7" t="s">
        <v>623</v>
      </c>
      <c r="G20" s="7" t="s">
        <v>526</v>
      </c>
      <c r="H20" s="7" t="s">
        <v>624</v>
      </c>
      <c r="J20" s="11" t="s">
        <v>528</v>
      </c>
      <c r="K20" s="16">
        <v>0.2</v>
      </c>
      <c r="L20" s="611" t="s">
        <v>529</v>
      </c>
      <c r="M20" s="599" t="s">
        <v>625</v>
      </c>
      <c r="N20" s="615" t="str">
        <f t="shared" si="0"/>
        <v>東京都荒川区</v>
      </c>
      <c r="O20" s="617">
        <v>11.4</v>
      </c>
      <c r="P20" s="598">
        <v>11.1</v>
      </c>
      <c r="Q20" s="596">
        <v>10.9</v>
      </c>
      <c r="R20" s="608" t="s">
        <v>626</v>
      </c>
      <c r="S20" s="16">
        <v>0.55000000000000004</v>
      </c>
      <c r="T20" s="132"/>
      <c r="U20" s="132"/>
      <c r="V20" s="132"/>
      <c r="W20" s="1"/>
      <c r="X20" s="1"/>
    </row>
    <row r="21" spans="1:24" ht="13.5">
      <c r="A21" s="149" t="s">
        <v>627</v>
      </c>
      <c r="B21" s="583" t="s">
        <v>86</v>
      </c>
      <c r="C21" s="25">
        <v>8.4000000000000005E-2</v>
      </c>
      <c r="E21" s="7" t="s">
        <v>628</v>
      </c>
      <c r="G21" s="7" t="s">
        <v>526</v>
      </c>
      <c r="H21" s="7" t="s">
        <v>629</v>
      </c>
      <c r="J21" s="11" t="s">
        <v>528</v>
      </c>
      <c r="K21" s="16">
        <v>0.2</v>
      </c>
      <c r="L21" s="611" t="s">
        <v>529</v>
      </c>
      <c r="M21" s="599" t="s">
        <v>630</v>
      </c>
      <c r="N21" s="615" t="str">
        <f t="shared" si="0"/>
        <v>東京都板橋区</v>
      </c>
      <c r="O21" s="617">
        <v>11.4</v>
      </c>
      <c r="P21" s="598">
        <v>11.1</v>
      </c>
      <c r="Q21" s="596">
        <v>10.9</v>
      </c>
      <c r="R21" s="608" t="s">
        <v>631</v>
      </c>
      <c r="S21" s="16">
        <v>0.55000000000000004</v>
      </c>
      <c r="T21" s="132"/>
      <c r="U21" s="132"/>
      <c r="V21" s="132"/>
      <c r="W21" s="1"/>
      <c r="X21" s="1"/>
    </row>
    <row r="22" spans="1:24" ht="13.5">
      <c r="A22" s="149" t="s">
        <v>632</v>
      </c>
      <c r="B22" s="583" t="s">
        <v>88</v>
      </c>
      <c r="C22" s="25">
        <v>8.4000000000000005E-2</v>
      </c>
      <c r="E22" s="7" t="s">
        <v>633</v>
      </c>
      <c r="G22" s="7" t="s">
        <v>526</v>
      </c>
      <c r="H22" s="7" t="s">
        <v>634</v>
      </c>
      <c r="J22" s="11" t="s">
        <v>528</v>
      </c>
      <c r="K22" s="16">
        <v>0.2</v>
      </c>
      <c r="L22" s="611" t="s">
        <v>529</v>
      </c>
      <c r="M22" s="599" t="s">
        <v>635</v>
      </c>
      <c r="N22" s="615" t="str">
        <f t="shared" si="0"/>
        <v>東京都練馬区</v>
      </c>
      <c r="O22" s="617">
        <v>11.4</v>
      </c>
      <c r="P22" s="598">
        <v>11.1</v>
      </c>
      <c r="Q22" s="596">
        <v>10.9</v>
      </c>
      <c r="R22" s="608" t="s">
        <v>636</v>
      </c>
      <c r="S22" s="16">
        <v>0.55000000000000004</v>
      </c>
      <c r="T22" s="132"/>
      <c r="U22" s="1"/>
      <c r="V22" s="1"/>
      <c r="W22" s="1"/>
      <c r="X22" s="1"/>
    </row>
    <row r="23" spans="1:24" ht="13.5">
      <c r="A23" s="149" t="s">
        <v>637</v>
      </c>
      <c r="B23" s="583" t="s">
        <v>91</v>
      </c>
      <c r="C23" s="25">
        <v>8.4000000000000005E-2</v>
      </c>
      <c r="E23" s="7" t="s">
        <v>638</v>
      </c>
      <c r="G23" s="7" t="s">
        <v>526</v>
      </c>
      <c r="H23" s="7" t="s">
        <v>639</v>
      </c>
      <c r="J23" s="11" t="s">
        <v>528</v>
      </c>
      <c r="K23" s="16">
        <v>0.2</v>
      </c>
      <c r="L23" s="611" t="s">
        <v>529</v>
      </c>
      <c r="M23" s="599" t="s">
        <v>640</v>
      </c>
      <c r="N23" s="615" t="str">
        <f t="shared" si="0"/>
        <v>東京都足立区</v>
      </c>
      <c r="O23" s="617">
        <v>11.4</v>
      </c>
      <c r="P23" s="598">
        <v>11.1</v>
      </c>
      <c r="Q23" s="596">
        <v>10.9</v>
      </c>
      <c r="R23" s="608" t="s">
        <v>641</v>
      </c>
      <c r="S23" s="16">
        <v>0.55000000000000004</v>
      </c>
      <c r="T23" s="132"/>
      <c r="U23" s="1"/>
      <c r="V23" s="1"/>
      <c r="W23" s="1"/>
      <c r="X23" s="1"/>
    </row>
    <row r="24" spans="1:24" ht="13.5">
      <c r="A24" s="149" t="s">
        <v>642</v>
      </c>
      <c r="B24" s="583" t="s">
        <v>93</v>
      </c>
      <c r="C24" s="25">
        <v>8.4000000000000005E-2</v>
      </c>
      <c r="E24" s="7" t="s">
        <v>643</v>
      </c>
      <c r="G24" s="7" t="s">
        <v>526</v>
      </c>
      <c r="H24" s="7" t="s">
        <v>644</v>
      </c>
      <c r="J24" s="11" t="s">
        <v>528</v>
      </c>
      <c r="K24" s="16">
        <v>0.2</v>
      </c>
      <c r="L24" s="611" t="s">
        <v>529</v>
      </c>
      <c r="M24" s="599" t="s">
        <v>645</v>
      </c>
      <c r="N24" s="615" t="str">
        <f t="shared" si="0"/>
        <v>東京都葛飾区</v>
      </c>
      <c r="O24" s="617">
        <v>11.4</v>
      </c>
      <c r="P24" s="598">
        <v>11.1</v>
      </c>
      <c r="Q24" s="596">
        <v>10.9</v>
      </c>
      <c r="R24" s="608" t="s">
        <v>646</v>
      </c>
      <c r="S24" s="16">
        <v>0.55000000000000004</v>
      </c>
      <c r="T24" s="132"/>
      <c r="U24" s="1"/>
      <c r="V24" s="1"/>
      <c r="W24" s="1"/>
      <c r="X24" s="1"/>
    </row>
    <row r="25" spans="1:24" ht="14" thickBot="1">
      <c r="A25" s="149" t="s">
        <v>647</v>
      </c>
      <c r="B25" s="583" t="s">
        <v>96</v>
      </c>
      <c r="C25" s="25">
        <v>0.113</v>
      </c>
      <c r="E25" s="7" t="s">
        <v>648</v>
      </c>
      <c r="G25" s="7" t="s">
        <v>526</v>
      </c>
      <c r="H25" s="7" t="s">
        <v>649</v>
      </c>
      <c r="J25" s="12" t="s">
        <v>528</v>
      </c>
      <c r="K25" s="605">
        <v>0.2</v>
      </c>
      <c r="L25" s="612" t="s">
        <v>529</v>
      </c>
      <c r="M25" s="602" t="s">
        <v>650</v>
      </c>
      <c r="N25" s="640" t="str">
        <f t="shared" si="0"/>
        <v>東京都江戸川区</v>
      </c>
      <c r="O25" s="641">
        <v>11.4</v>
      </c>
      <c r="P25" s="642">
        <v>11.1</v>
      </c>
      <c r="Q25" s="659">
        <v>10.9</v>
      </c>
      <c r="R25" s="608" t="s">
        <v>651</v>
      </c>
      <c r="S25" s="16">
        <v>0.45</v>
      </c>
      <c r="T25" s="132"/>
      <c r="U25" s="1"/>
      <c r="V25" s="1"/>
      <c r="W25" s="1"/>
      <c r="X25" s="1"/>
    </row>
    <row r="26" spans="1:24" ht="13.5">
      <c r="A26" s="149" t="s">
        <v>652</v>
      </c>
      <c r="B26" s="583" t="s">
        <v>98</v>
      </c>
      <c r="C26" s="25">
        <v>0.113</v>
      </c>
      <c r="E26" s="7" t="s">
        <v>653</v>
      </c>
      <c r="G26" s="7" t="s">
        <v>526</v>
      </c>
      <c r="H26" s="7" t="s">
        <v>654</v>
      </c>
      <c r="J26" s="593" t="s">
        <v>655</v>
      </c>
      <c r="K26" s="622">
        <v>0.16</v>
      </c>
      <c r="L26" s="619" t="s">
        <v>529</v>
      </c>
      <c r="M26" s="600" t="s">
        <v>656</v>
      </c>
      <c r="N26" s="635" t="str">
        <f t="shared" si="0"/>
        <v>東京都調布市</v>
      </c>
      <c r="O26" s="595">
        <v>11.12</v>
      </c>
      <c r="P26" s="600">
        <v>10.88</v>
      </c>
      <c r="Q26" s="635">
        <v>10.72</v>
      </c>
      <c r="R26" s="608" t="s">
        <v>657</v>
      </c>
      <c r="S26" s="16">
        <v>0.45</v>
      </c>
      <c r="T26" s="132"/>
      <c r="U26" s="1"/>
      <c r="V26" s="1"/>
      <c r="W26" s="1"/>
      <c r="X26" s="1"/>
    </row>
    <row r="27" spans="1:24" ht="13.5">
      <c r="A27" s="149" t="s">
        <v>658</v>
      </c>
      <c r="B27" s="583" t="s">
        <v>100</v>
      </c>
      <c r="C27" s="25">
        <v>0.113</v>
      </c>
      <c r="E27" s="7" t="s">
        <v>659</v>
      </c>
      <c r="G27" s="7" t="s">
        <v>526</v>
      </c>
      <c r="H27" s="7" t="s">
        <v>660</v>
      </c>
      <c r="J27" s="11" t="s">
        <v>655</v>
      </c>
      <c r="K27" s="16">
        <v>0.16</v>
      </c>
      <c r="L27" s="611" t="s">
        <v>529</v>
      </c>
      <c r="M27" s="599" t="s">
        <v>661</v>
      </c>
      <c r="N27" s="631" t="str">
        <f t="shared" si="0"/>
        <v>東京都町田市</v>
      </c>
      <c r="O27" s="597">
        <v>11.12</v>
      </c>
      <c r="P27" s="599">
        <v>10.88</v>
      </c>
      <c r="Q27" s="635">
        <v>10.72</v>
      </c>
      <c r="R27" s="608" t="s">
        <v>662</v>
      </c>
      <c r="S27" s="16">
        <v>0.45</v>
      </c>
      <c r="T27" s="132"/>
      <c r="U27" s="1"/>
      <c r="V27" s="1"/>
      <c r="W27" s="1"/>
      <c r="X27" s="1"/>
    </row>
    <row r="28" spans="1:24" ht="13.5">
      <c r="A28" s="149" t="s">
        <v>663</v>
      </c>
      <c r="B28" s="583" t="s">
        <v>102</v>
      </c>
      <c r="C28" s="25">
        <v>0.113</v>
      </c>
      <c r="E28" s="7" t="s">
        <v>664</v>
      </c>
      <c r="G28" s="7" t="s">
        <v>526</v>
      </c>
      <c r="H28" s="7" t="s">
        <v>665</v>
      </c>
      <c r="J28" s="11" t="s">
        <v>655</v>
      </c>
      <c r="K28" s="16">
        <v>0.16</v>
      </c>
      <c r="L28" s="611" t="s">
        <v>529</v>
      </c>
      <c r="M28" s="599" t="s">
        <v>666</v>
      </c>
      <c r="N28" s="631" t="str">
        <f t="shared" si="0"/>
        <v>東京都狛江市</v>
      </c>
      <c r="O28" s="597">
        <v>11.12</v>
      </c>
      <c r="P28" s="599">
        <v>10.88</v>
      </c>
      <c r="Q28" s="635">
        <v>10.72</v>
      </c>
      <c r="R28" s="608" t="s">
        <v>667</v>
      </c>
      <c r="S28" s="16">
        <v>0.45</v>
      </c>
      <c r="T28" s="132"/>
      <c r="U28" s="1"/>
      <c r="V28" s="1"/>
      <c r="W28" s="1"/>
      <c r="X28" s="1"/>
    </row>
    <row r="29" spans="1:24" ht="13.5">
      <c r="A29" s="149" t="s">
        <v>668</v>
      </c>
      <c r="B29" s="583" t="s">
        <v>669</v>
      </c>
      <c r="C29" s="25">
        <v>8.3000000000000004E-2</v>
      </c>
      <c r="D29" s="113"/>
      <c r="E29" s="7" t="s">
        <v>670</v>
      </c>
      <c r="G29" s="7" t="s">
        <v>526</v>
      </c>
      <c r="H29" s="7" t="s">
        <v>671</v>
      </c>
      <c r="J29" s="11" t="s">
        <v>655</v>
      </c>
      <c r="K29" s="16">
        <v>0.16</v>
      </c>
      <c r="L29" s="611" t="s">
        <v>529</v>
      </c>
      <c r="M29" s="599" t="s">
        <v>672</v>
      </c>
      <c r="N29" s="631" t="str">
        <f t="shared" si="0"/>
        <v>東京都多摩市</v>
      </c>
      <c r="O29" s="597">
        <v>11.12</v>
      </c>
      <c r="P29" s="599">
        <v>10.88</v>
      </c>
      <c r="Q29" s="635">
        <v>10.72</v>
      </c>
      <c r="R29" s="608" t="s">
        <v>673</v>
      </c>
      <c r="S29" s="16">
        <v>0.45</v>
      </c>
      <c r="T29" s="132"/>
      <c r="U29" s="1"/>
      <c r="V29" s="1"/>
      <c r="W29" s="1"/>
      <c r="X29" s="1"/>
    </row>
    <row r="30" spans="1:24" ht="13.5">
      <c r="A30" s="149" t="s">
        <v>674</v>
      </c>
      <c r="B30" s="583" t="s">
        <v>675</v>
      </c>
      <c r="C30" s="25">
        <v>8.3000000000000004E-2</v>
      </c>
      <c r="D30" s="112"/>
      <c r="E30" s="7" t="s">
        <v>676</v>
      </c>
      <c r="G30" s="7" t="s">
        <v>526</v>
      </c>
      <c r="H30" s="7" t="s">
        <v>677</v>
      </c>
      <c r="J30" s="11" t="s">
        <v>655</v>
      </c>
      <c r="K30" s="16">
        <v>0.16</v>
      </c>
      <c r="L30" s="611" t="s">
        <v>678</v>
      </c>
      <c r="M30" s="599" t="s">
        <v>679</v>
      </c>
      <c r="N30" s="631" t="str">
        <f t="shared" si="0"/>
        <v>神奈川県横浜市</v>
      </c>
      <c r="O30" s="597">
        <v>11.12</v>
      </c>
      <c r="P30" s="599">
        <v>10.88</v>
      </c>
      <c r="Q30" s="635">
        <v>10.72</v>
      </c>
      <c r="R30" s="608" t="s">
        <v>680</v>
      </c>
      <c r="S30" s="16">
        <v>0.45</v>
      </c>
      <c r="T30" s="132"/>
      <c r="U30" s="1"/>
      <c r="V30" s="1"/>
      <c r="W30" s="1"/>
      <c r="X30" s="1"/>
    </row>
    <row r="31" spans="1:24" ht="13.5">
      <c r="A31" s="149" t="s">
        <v>104</v>
      </c>
      <c r="B31" s="583" t="s">
        <v>105</v>
      </c>
      <c r="C31" s="25">
        <v>8.3000000000000004E-2</v>
      </c>
      <c r="D31" s="112"/>
      <c r="E31" s="7" t="s">
        <v>681</v>
      </c>
      <c r="G31" s="7" t="s">
        <v>526</v>
      </c>
      <c r="H31" s="7" t="s">
        <v>682</v>
      </c>
      <c r="J31" s="11" t="s">
        <v>655</v>
      </c>
      <c r="K31" s="16">
        <v>0.16</v>
      </c>
      <c r="L31" s="611" t="s">
        <v>678</v>
      </c>
      <c r="M31" s="599" t="s">
        <v>683</v>
      </c>
      <c r="N31" s="631" t="str">
        <f t="shared" si="0"/>
        <v>神奈川県川崎市</v>
      </c>
      <c r="O31" s="597">
        <v>11.12</v>
      </c>
      <c r="P31" s="599">
        <v>10.88</v>
      </c>
      <c r="Q31" s="635">
        <v>10.72</v>
      </c>
      <c r="R31" s="608" t="s">
        <v>684</v>
      </c>
      <c r="S31" s="16">
        <v>0.55000000000000004</v>
      </c>
      <c r="T31" s="132"/>
      <c r="U31" s="1"/>
      <c r="V31" s="1"/>
      <c r="W31" s="1"/>
      <c r="X31" s="1"/>
    </row>
    <row r="32" spans="1:24" ht="14" thickBot="1">
      <c r="A32" s="149" t="s">
        <v>685</v>
      </c>
      <c r="B32" s="583" t="s">
        <v>107</v>
      </c>
      <c r="C32" s="25">
        <v>8.3000000000000004E-2</v>
      </c>
      <c r="D32" s="112"/>
      <c r="E32" s="7" t="s">
        <v>686</v>
      </c>
      <c r="G32" s="7" t="s">
        <v>526</v>
      </c>
      <c r="H32" s="7" t="s">
        <v>687</v>
      </c>
      <c r="J32" s="17" t="s">
        <v>655</v>
      </c>
      <c r="K32" s="18">
        <v>0.16</v>
      </c>
      <c r="L32" s="634" t="s">
        <v>688</v>
      </c>
      <c r="M32" s="623" t="s">
        <v>689</v>
      </c>
      <c r="N32" s="643" t="str">
        <f t="shared" si="0"/>
        <v>大阪府大阪市</v>
      </c>
      <c r="O32" s="624">
        <v>11.12</v>
      </c>
      <c r="P32" s="623">
        <v>10.88</v>
      </c>
      <c r="Q32" s="658">
        <v>10.72</v>
      </c>
      <c r="R32" s="608" t="s">
        <v>690</v>
      </c>
      <c r="S32" s="16">
        <v>0.55000000000000004</v>
      </c>
      <c r="T32" s="132"/>
      <c r="U32" s="1"/>
      <c r="V32" s="1"/>
      <c r="W32" s="1"/>
      <c r="X32" s="1"/>
    </row>
    <row r="33" spans="1:24" ht="13.5">
      <c r="A33" s="149" t="s">
        <v>691</v>
      </c>
      <c r="B33" s="583" t="s">
        <v>692</v>
      </c>
      <c r="C33" s="25">
        <v>4.2999999999999997E-2</v>
      </c>
      <c r="D33" s="112"/>
      <c r="E33" s="7" t="s">
        <v>693</v>
      </c>
      <c r="G33" s="7" t="s">
        <v>526</v>
      </c>
      <c r="H33" s="7" t="s">
        <v>694</v>
      </c>
      <c r="J33" s="13" t="s">
        <v>695</v>
      </c>
      <c r="K33" s="133">
        <v>0.15</v>
      </c>
      <c r="L33" s="610" t="s">
        <v>696</v>
      </c>
      <c r="M33" s="629" t="s">
        <v>697</v>
      </c>
      <c r="N33" s="636" t="str">
        <f t="shared" si="0"/>
        <v>埼玉県さいたま市</v>
      </c>
      <c r="O33" s="644">
        <v>11.05</v>
      </c>
      <c r="P33" s="629">
        <v>10.83</v>
      </c>
      <c r="Q33" s="635">
        <v>10.68</v>
      </c>
      <c r="R33" s="608" t="s">
        <v>698</v>
      </c>
      <c r="S33" s="16">
        <v>0.45</v>
      </c>
      <c r="T33" s="132"/>
      <c r="U33" s="1"/>
      <c r="V33" s="1"/>
      <c r="W33" s="1"/>
      <c r="X33" s="1"/>
    </row>
    <row r="34" spans="1:24" ht="13.5">
      <c r="A34" s="149" t="s">
        <v>699</v>
      </c>
      <c r="B34" s="583" t="s">
        <v>110</v>
      </c>
      <c r="C34" s="25">
        <v>4.2999999999999997E-2</v>
      </c>
      <c r="D34" s="112"/>
      <c r="E34" s="7" t="s">
        <v>700</v>
      </c>
      <c r="G34" s="7" t="s">
        <v>526</v>
      </c>
      <c r="H34" s="7" t="s">
        <v>701</v>
      </c>
      <c r="J34" s="11" t="s">
        <v>695</v>
      </c>
      <c r="K34" s="16">
        <v>0.15</v>
      </c>
      <c r="L34" s="611" t="s">
        <v>702</v>
      </c>
      <c r="M34" s="599" t="s">
        <v>703</v>
      </c>
      <c r="N34" s="615" t="str">
        <f t="shared" si="0"/>
        <v>千葉県千葉市</v>
      </c>
      <c r="O34" s="597">
        <v>11.05</v>
      </c>
      <c r="P34" s="599">
        <v>10.83</v>
      </c>
      <c r="Q34" s="635">
        <v>10.68</v>
      </c>
      <c r="R34" s="608" t="s">
        <v>704</v>
      </c>
      <c r="S34" s="16">
        <v>0.45</v>
      </c>
      <c r="T34" s="132"/>
      <c r="U34" s="1"/>
      <c r="V34" s="1"/>
      <c r="W34" s="1"/>
      <c r="X34" s="1"/>
    </row>
    <row r="35" spans="1:24" ht="13.5">
      <c r="A35" s="149" t="s">
        <v>705</v>
      </c>
      <c r="B35" s="583" t="s">
        <v>112</v>
      </c>
      <c r="C35" s="25">
        <v>4.2999999999999997E-2</v>
      </c>
      <c r="D35" s="112"/>
      <c r="E35" s="7" t="s">
        <v>706</v>
      </c>
      <c r="G35" s="7" t="s">
        <v>526</v>
      </c>
      <c r="H35" s="7" t="s">
        <v>707</v>
      </c>
      <c r="J35" s="11" t="s">
        <v>695</v>
      </c>
      <c r="K35" s="16">
        <v>0.15</v>
      </c>
      <c r="L35" s="611" t="s">
        <v>702</v>
      </c>
      <c r="M35" s="599" t="s">
        <v>708</v>
      </c>
      <c r="N35" s="615" t="str">
        <f t="shared" si="0"/>
        <v>千葉県浦安市</v>
      </c>
      <c r="O35" s="597">
        <v>11.05</v>
      </c>
      <c r="P35" s="599">
        <v>10.83</v>
      </c>
      <c r="Q35" s="635">
        <v>10.68</v>
      </c>
      <c r="R35" s="608" t="s">
        <v>709</v>
      </c>
      <c r="S35" s="16">
        <v>0.45</v>
      </c>
      <c r="T35" s="132"/>
      <c r="U35" s="1"/>
      <c r="V35" s="1"/>
      <c r="W35" s="1"/>
      <c r="X35" s="1"/>
    </row>
    <row r="36" spans="1:24" ht="13.5">
      <c r="A36" s="149" t="s">
        <v>114</v>
      </c>
      <c r="B36" s="583" t="s">
        <v>115</v>
      </c>
      <c r="C36" s="25">
        <v>2.7E-2</v>
      </c>
      <c r="D36" s="112"/>
      <c r="E36" s="7" t="s">
        <v>710</v>
      </c>
      <c r="G36" s="7" t="s">
        <v>526</v>
      </c>
      <c r="H36" s="7" t="s">
        <v>711</v>
      </c>
      <c r="J36" s="11" t="s">
        <v>695</v>
      </c>
      <c r="K36" s="16">
        <v>0.15</v>
      </c>
      <c r="L36" s="611" t="s">
        <v>529</v>
      </c>
      <c r="M36" s="599" t="s">
        <v>712</v>
      </c>
      <c r="N36" s="615" t="str">
        <f t="shared" si="0"/>
        <v>東京都八王子市</v>
      </c>
      <c r="O36" s="597">
        <v>11.05</v>
      </c>
      <c r="P36" s="599">
        <v>10.83</v>
      </c>
      <c r="Q36" s="635">
        <v>10.68</v>
      </c>
      <c r="R36" s="608" t="s">
        <v>713</v>
      </c>
      <c r="S36" s="16">
        <v>0.45</v>
      </c>
      <c r="T36" s="132"/>
      <c r="U36" s="1"/>
      <c r="V36" s="1"/>
      <c r="W36" s="1"/>
      <c r="X36" s="1"/>
    </row>
    <row r="37" spans="1:24" ht="13.5">
      <c r="A37" s="149" t="s">
        <v>714</v>
      </c>
      <c r="B37" s="583" t="s">
        <v>117</v>
      </c>
      <c r="C37" s="25">
        <v>2.7E-2</v>
      </c>
      <c r="D37" s="112"/>
      <c r="E37" s="7" t="s">
        <v>715</v>
      </c>
      <c r="G37" s="7" t="s">
        <v>526</v>
      </c>
      <c r="H37" s="7" t="s">
        <v>716</v>
      </c>
      <c r="J37" s="11" t="s">
        <v>695</v>
      </c>
      <c r="K37" s="16">
        <v>0.15</v>
      </c>
      <c r="L37" s="611" t="s">
        <v>529</v>
      </c>
      <c r="M37" s="599" t="s">
        <v>717</v>
      </c>
      <c r="N37" s="615" t="str">
        <f t="shared" si="0"/>
        <v>東京都武蔵野市</v>
      </c>
      <c r="O37" s="597">
        <v>11.05</v>
      </c>
      <c r="P37" s="599">
        <v>10.83</v>
      </c>
      <c r="Q37" s="635">
        <v>10.68</v>
      </c>
      <c r="R37" s="608" t="s">
        <v>718</v>
      </c>
      <c r="S37" s="16">
        <v>0.45</v>
      </c>
      <c r="T37" s="132"/>
      <c r="U37" s="1"/>
      <c r="V37" s="1"/>
      <c r="W37" s="1"/>
      <c r="X37" s="1"/>
    </row>
    <row r="38" spans="1:24" ht="13.5">
      <c r="A38" s="149" t="s">
        <v>719</v>
      </c>
      <c r="B38" s="583" t="s">
        <v>720</v>
      </c>
      <c r="C38" s="25">
        <v>2.7E-2</v>
      </c>
      <c r="D38" s="112"/>
      <c r="E38" s="7" t="s">
        <v>721</v>
      </c>
      <c r="G38" s="7" t="s">
        <v>526</v>
      </c>
      <c r="H38" s="7" t="s">
        <v>722</v>
      </c>
      <c r="J38" s="11" t="s">
        <v>695</v>
      </c>
      <c r="K38" s="16">
        <v>0.15</v>
      </c>
      <c r="L38" s="611" t="s">
        <v>529</v>
      </c>
      <c r="M38" s="599" t="s">
        <v>723</v>
      </c>
      <c r="N38" s="615" t="str">
        <f t="shared" si="0"/>
        <v>東京都三鷹市</v>
      </c>
      <c r="O38" s="597">
        <v>11.05</v>
      </c>
      <c r="P38" s="599">
        <v>10.83</v>
      </c>
      <c r="Q38" s="635">
        <v>10.68</v>
      </c>
      <c r="R38" s="608" t="s">
        <v>724</v>
      </c>
      <c r="S38" s="16">
        <v>0.45</v>
      </c>
      <c r="T38" s="132"/>
      <c r="U38" s="1"/>
      <c r="V38" s="1"/>
      <c r="W38" s="1"/>
      <c r="X38" s="1"/>
    </row>
    <row r="39" spans="1:24" ht="13.5">
      <c r="A39" s="149" t="s">
        <v>725</v>
      </c>
      <c r="B39" s="583" t="s">
        <v>120</v>
      </c>
      <c r="C39" s="25">
        <v>2.7E-2</v>
      </c>
      <c r="D39" s="112"/>
      <c r="E39" s="7" t="s">
        <v>726</v>
      </c>
      <c r="G39" s="7" t="s">
        <v>526</v>
      </c>
      <c r="H39" s="7" t="s">
        <v>727</v>
      </c>
      <c r="J39" s="11" t="s">
        <v>695</v>
      </c>
      <c r="K39" s="16">
        <v>0.15</v>
      </c>
      <c r="L39" s="611" t="s">
        <v>529</v>
      </c>
      <c r="M39" s="599" t="s">
        <v>728</v>
      </c>
      <c r="N39" s="615" t="str">
        <f t="shared" si="0"/>
        <v>東京都青梅市</v>
      </c>
      <c r="O39" s="597">
        <v>11.05</v>
      </c>
      <c r="P39" s="599">
        <v>10.83</v>
      </c>
      <c r="Q39" s="635">
        <v>10.68</v>
      </c>
      <c r="R39" s="609" t="s">
        <v>729</v>
      </c>
      <c r="S39" s="18">
        <v>0.45</v>
      </c>
      <c r="T39" s="132"/>
      <c r="U39" s="1"/>
      <c r="V39" s="1"/>
      <c r="W39" s="1"/>
      <c r="X39" s="1"/>
    </row>
    <row r="40" spans="1:24" ht="14" thickBot="1">
      <c r="A40" s="149" t="s">
        <v>730</v>
      </c>
      <c r="B40" s="583" t="s">
        <v>122</v>
      </c>
      <c r="C40" s="25">
        <v>2.7E-2</v>
      </c>
      <c r="D40" s="112"/>
      <c r="E40" s="7" t="s">
        <v>731</v>
      </c>
      <c r="G40" s="7" t="s">
        <v>526</v>
      </c>
      <c r="H40" s="7" t="s">
        <v>732</v>
      </c>
      <c r="J40" s="11" t="s">
        <v>695</v>
      </c>
      <c r="K40" s="16">
        <v>0.15</v>
      </c>
      <c r="L40" s="611" t="s">
        <v>529</v>
      </c>
      <c r="M40" s="599" t="s">
        <v>733</v>
      </c>
      <c r="N40" s="615" t="str">
        <f t="shared" si="0"/>
        <v>東京都府中市</v>
      </c>
      <c r="O40" s="597">
        <v>11.05</v>
      </c>
      <c r="P40" s="599">
        <v>10.83</v>
      </c>
      <c r="Q40" s="635">
        <v>10.68</v>
      </c>
      <c r="R40" s="609" t="s">
        <v>734</v>
      </c>
      <c r="S40" s="18">
        <v>0.45</v>
      </c>
      <c r="T40" s="132"/>
      <c r="U40" s="1"/>
      <c r="V40" s="1"/>
      <c r="W40" s="1"/>
      <c r="X40" s="1"/>
    </row>
    <row r="41" spans="1:24" ht="13.5">
      <c r="A41" s="149" t="s">
        <v>735</v>
      </c>
      <c r="B41" s="583" t="s">
        <v>736</v>
      </c>
      <c r="C41" s="24">
        <v>0.105</v>
      </c>
      <c r="D41" s="112"/>
      <c r="E41" s="7" t="s">
        <v>737</v>
      </c>
      <c r="G41" s="7" t="s">
        <v>526</v>
      </c>
      <c r="H41" s="7" t="s">
        <v>738</v>
      </c>
      <c r="J41" s="11" t="s">
        <v>695</v>
      </c>
      <c r="K41" s="16">
        <v>0.15</v>
      </c>
      <c r="L41" s="611" t="s">
        <v>529</v>
      </c>
      <c r="M41" s="599" t="s">
        <v>739</v>
      </c>
      <c r="N41" s="615" t="str">
        <f t="shared" si="0"/>
        <v>東京都小金井市</v>
      </c>
      <c r="O41" s="597">
        <v>11.05</v>
      </c>
      <c r="P41" s="599">
        <v>10.83</v>
      </c>
      <c r="Q41" s="635">
        <v>10.68</v>
      </c>
      <c r="R41" s="610" t="s">
        <v>735</v>
      </c>
      <c r="S41" s="604">
        <v>0.7</v>
      </c>
      <c r="T41" s="132"/>
      <c r="U41" s="1"/>
      <c r="V41" s="1"/>
      <c r="W41" s="1"/>
      <c r="X41" s="1"/>
    </row>
    <row r="42" spans="1:24" ht="13.5">
      <c r="A42" s="149" t="s">
        <v>740</v>
      </c>
      <c r="B42" s="583" t="s">
        <v>125</v>
      </c>
      <c r="C42" s="24">
        <v>0.105</v>
      </c>
      <c r="D42" s="112"/>
      <c r="E42" s="7" t="s">
        <v>741</v>
      </c>
      <c r="G42" s="7" t="s">
        <v>526</v>
      </c>
      <c r="H42" s="7" t="s">
        <v>742</v>
      </c>
      <c r="J42" s="11" t="s">
        <v>695</v>
      </c>
      <c r="K42" s="16">
        <v>0.15</v>
      </c>
      <c r="L42" s="611" t="s">
        <v>529</v>
      </c>
      <c r="M42" s="599" t="s">
        <v>743</v>
      </c>
      <c r="N42" s="615" t="str">
        <f t="shared" si="0"/>
        <v>東京都小平市</v>
      </c>
      <c r="O42" s="597">
        <v>11.05</v>
      </c>
      <c r="P42" s="599">
        <v>10.83</v>
      </c>
      <c r="Q42" s="635">
        <v>10.68</v>
      </c>
      <c r="R42" s="611" t="s">
        <v>740</v>
      </c>
      <c r="S42" s="603">
        <v>0.7</v>
      </c>
      <c r="T42" s="132"/>
      <c r="U42" s="1"/>
      <c r="V42" s="1"/>
      <c r="W42" s="1"/>
      <c r="X42" s="1"/>
    </row>
    <row r="43" spans="1:24" ht="13.5">
      <c r="A43" s="149" t="s">
        <v>744</v>
      </c>
      <c r="B43" s="583" t="s">
        <v>127</v>
      </c>
      <c r="C43" s="24">
        <v>0.105</v>
      </c>
      <c r="D43" s="112"/>
      <c r="E43" s="7" t="s">
        <v>745</v>
      </c>
      <c r="G43" s="7" t="s">
        <v>526</v>
      </c>
      <c r="H43" s="7" t="s">
        <v>746</v>
      </c>
      <c r="J43" s="11" t="s">
        <v>695</v>
      </c>
      <c r="K43" s="16">
        <v>0.15</v>
      </c>
      <c r="L43" s="611" t="s">
        <v>529</v>
      </c>
      <c r="M43" s="599" t="s">
        <v>747</v>
      </c>
      <c r="N43" s="615" t="str">
        <f t="shared" si="0"/>
        <v>東京都日野市</v>
      </c>
      <c r="O43" s="597">
        <v>11.05</v>
      </c>
      <c r="P43" s="599">
        <v>10.83</v>
      </c>
      <c r="Q43" s="635">
        <v>10.68</v>
      </c>
      <c r="R43" s="611" t="s">
        <v>744</v>
      </c>
      <c r="S43" s="603">
        <v>0.7</v>
      </c>
      <c r="T43" s="132"/>
      <c r="U43" s="1"/>
      <c r="V43" s="1"/>
      <c r="W43" s="1"/>
      <c r="X43" s="1"/>
    </row>
    <row r="44" spans="1:24" ht="13.5">
      <c r="A44" s="149" t="s">
        <v>748</v>
      </c>
      <c r="B44" s="583" t="s">
        <v>749</v>
      </c>
      <c r="C44" s="25">
        <v>6.4000000000000001E-2</v>
      </c>
      <c r="D44" s="112"/>
      <c r="E44" s="7" t="s">
        <v>750</v>
      </c>
      <c r="G44" s="7" t="s">
        <v>526</v>
      </c>
      <c r="H44" s="7" t="s">
        <v>751</v>
      </c>
      <c r="J44" s="11" t="s">
        <v>695</v>
      </c>
      <c r="K44" s="16">
        <v>0.15</v>
      </c>
      <c r="L44" s="611" t="s">
        <v>529</v>
      </c>
      <c r="M44" s="599" t="s">
        <v>752</v>
      </c>
      <c r="N44" s="615" t="str">
        <f t="shared" si="0"/>
        <v>東京都東村山市</v>
      </c>
      <c r="O44" s="597">
        <v>11.05</v>
      </c>
      <c r="P44" s="599">
        <v>10.83</v>
      </c>
      <c r="Q44" s="635">
        <v>10.68</v>
      </c>
      <c r="R44" s="611" t="s">
        <v>748</v>
      </c>
      <c r="S44" s="18">
        <v>0.45</v>
      </c>
      <c r="T44" s="132"/>
      <c r="U44" s="1"/>
      <c r="V44" s="1"/>
      <c r="W44" s="1"/>
      <c r="X44" s="1"/>
    </row>
    <row r="45" spans="1:24" ht="13.5">
      <c r="A45" s="149" t="s">
        <v>753</v>
      </c>
      <c r="B45" s="583" t="s">
        <v>130</v>
      </c>
      <c r="C45" s="25">
        <v>6.4000000000000001E-2</v>
      </c>
      <c r="D45" s="112"/>
      <c r="E45" s="7" t="s">
        <v>754</v>
      </c>
      <c r="G45" s="7" t="s">
        <v>526</v>
      </c>
      <c r="H45" s="7" t="s">
        <v>755</v>
      </c>
      <c r="J45" s="11" t="s">
        <v>695</v>
      </c>
      <c r="K45" s="16">
        <v>0.15</v>
      </c>
      <c r="L45" s="611" t="s">
        <v>529</v>
      </c>
      <c r="M45" s="599" t="s">
        <v>756</v>
      </c>
      <c r="N45" s="615" t="str">
        <f t="shared" si="0"/>
        <v>東京都国分寺市</v>
      </c>
      <c r="O45" s="597">
        <v>11.05</v>
      </c>
      <c r="P45" s="599">
        <v>10.83</v>
      </c>
      <c r="Q45" s="635">
        <v>10.68</v>
      </c>
      <c r="R45" s="611" t="s">
        <v>753</v>
      </c>
      <c r="S45" s="18">
        <v>0.45</v>
      </c>
      <c r="T45" s="132"/>
      <c r="U45" s="1"/>
      <c r="V45" s="1"/>
      <c r="W45" s="1"/>
      <c r="X45" s="1"/>
    </row>
    <row r="46" spans="1:24" ht="14" thickBot="1">
      <c r="A46" s="151" t="s">
        <v>757</v>
      </c>
      <c r="B46" s="584" t="s">
        <v>132</v>
      </c>
      <c r="C46" s="114">
        <v>6.4000000000000001E-2</v>
      </c>
      <c r="D46" s="112"/>
      <c r="E46" s="7" t="s">
        <v>758</v>
      </c>
      <c r="G46" s="7" t="s">
        <v>526</v>
      </c>
      <c r="H46" s="7" t="s">
        <v>759</v>
      </c>
      <c r="J46" s="11" t="s">
        <v>695</v>
      </c>
      <c r="K46" s="16">
        <v>0.15</v>
      </c>
      <c r="L46" s="611" t="s">
        <v>529</v>
      </c>
      <c r="M46" s="599" t="s">
        <v>760</v>
      </c>
      <c r="N46" s="615" t="str">
        <f t="shared" si="0"/>
        <v>東京都国立市</v>
      </c>
      <c r="O46" s="597">
        <v>11.05</v>
      </c>
      <c r="P46" s="599">
        <v>10.83</v>
      </c>
      <c r="Q46" s="635">
        <v>10.68</v>
      </c>
      <c r="R46" s="612" t="s">
        <v>757</v>
      </c>
      <c r="S46" s="605">
        <v>0.45</v>
      </c>
      <c r="T46" s="132"/>
      <c r="U46" s="1"/>
      <c r="V46" s="1"/>
      <c r="W46" s="1"/>
      <c r="X46" s="1"/>
    </row>
    <row r="47" spans="1:24">
      <c r="E47" s="7" t="s">
        <v>761</v>
      </c>
      <c r="G47" s="7" t="s">
        <v>526</v>
      </c>
      <c r="H47" s="7" t="s">
        <v>762</v>
      </c>
      <c r="J47" s="11" t="s">
        <v>695</v>
      </c>
      <c r="K47" s="16">
        <v>0.15</v>
      </c>
      <c r="L47" s="611" t="s">
        <v>529</v>
      </c>
      <c r="M47" s="599" t="s">
        <v>763</v>
      </c>
      <c r="N47" s="615" t="str">
        <f t="shared" si="0"/>
        <v>東京都清瀬市</v>
      </c>
      <c r="O47" s="597">
        <v>11.05</v>
      </c>
      <c r="P47" s="599">
        <v>10.83</v>
      </c>
      <c r="Q47" s="635">
        <v>10.68</v>
      </c>
      <c r="T47" s="1"/>
      <c r="U47" s="1"/>
      <c r="V47" s="1"/>
      <c r="W47" s="1"/>
      <c r="X47" s="1"/>
    </row>
    <row r="48" spans="1:24">
      <c r="E48" s="7" t="s">
        <v>764</v>
      </c>
      <c r="G48" s="7" t="s">
        <v>526</v>
      </c>
      <c r="H48" s="7" t="s">
        <v>765</v>
      </c>
      <c r="J48" s="11" t="s">
        <v>695</v>
      </c>
      <c r="K48" s="16">
        <v>0.15</v>
      </c>
      <c r="L48" s="611" t="s">
        <v>529</v>
      </c>
      <c r="M48" s="599" t="s">
        <v>766</v>
      </c>
      <c r="N48" s="615" t="str">
        <f t="shared" si="0"/>
        <v>東京都東久留米市</v>
      </c>
      <c r="O48" s="597">
        <v>11.05</v>
      </c>
      <c r="P48" s="599">
        <v>10.83</v>
      </c>
      <c r="Q48" s="635">
        <v>10.68</v>
      </c>
      <c r="T48" s="1"/>
      <c r="U48" s="1"/>
      <c r="V48" s="1"/>
      <c r="W48" s="1"/>
      <c r="X48" s="1"/>
    </row>
    <row r="49" spans="5:24" ht="13.5" thickBot="1">
      <c r="E49" s="8" t="s">
        <v>767</v>
      </c>
      <c r="G49" s="7" t="s">
        <v>526</v>
      </c>
      <c r="H49" s="7" t="s">
        <v>768</v>
      </c>
      <c r="J49" s="11" t="s">
        <v>695</v>
      </c>
      <c r="K49" s="16">
        <v>0.15</v>
      </c>
      <c r="L49" s="611" t="s">
        <v>529</v>
      </c>
      <c r="M49" s="599" t="s">
        <v>769</v>
      </c>
      <c r="N49" s="615" t="str">
        <f t="shared" si="0"/>
        <v>東京都稲城市</v>
      </c>
      <c r="O49" s="597">
        <v>11.05</v>
      </c>
      <c r="P49" s="599">
        <v>10.83</v>
      </c>
      <c r="Q49" s="635">
        <v>10.68</v>
      </c>
      <c r="T49" s="1"/>
      <c r="U49" s="1"/>
      <c r="V49" s="1"/>
      <c r="W49" s="1"/>
      <c r="X49" s="1"/>
    </row>
    <row r="50" spans="5:24">
      <c r="E50" s="2"/>
      <c r="G50" s="7" t="s">
        <v>526</v>
      </c>
      <c r="H50" s="7" t="s">
        <v>770</v>
      </c>
      <c r="J50" s="11" t="s">
        <v>695</v>
      </c>
      <c r="K50" s="16">
        <v>0.15</v>
      </c>
      <c r="L50" s="611" t="s">
        <v>529</v>
      </c>
      <c r="M50" s="599" t="s">
        <v>771</v>
      </c>
      <c r="N50" s="615" t="str">
        <f t="shared" si="0"/>
        <v>東京都西東京市</v>
      </c>
      <c r="O50" s="597">
        <v>11.05</v>
      </c>
      <c r="P50" s="599">
        <v>10.83</v>
      </c>
      <c r="Q50" s="635">
        <v>10.68</v>
      </c>
      <c r="T50" s="1"/>
      <c r="U50" s="1"/>
      <c r="V50" s="1"/>
      <c r="W50" s="1"/>
      <c r="X50" s="1"/>
    </row>
    <row r="51" spans="5:24">
      <c r="E51" s="2"/>
      <c r="G51" s="7" t="s">
        <v>526</v>
      </c>
      <c r="H51" s="7" t="s">
        <v>772</v>
      </c>
      <c r="J51" s="11" t="s">
        <v>695</v>
      </c>
      <c r="K51" s="16">
        <v>0.15</v>
      </c>
      <c r="L51" s="611" t="s">
        <v>678</v>
      </c>
      <c r="M51" s="599" t="s">
        <v>773</v>
      </c>
      <c r="N51" s="615" t="str">
        <f t="shared" si="0"/>
        <v>神奈川県鎌倉市</v>
      </c>
      <c r="O51" s="597">
        <v>11.05</v>
      </c>
      <c r="P51" s="599">
        <v>10.83</v>
      </c>
      <c r="Q51" s="635">
        <v>10.68</v>
      </c>
      <c r="T51" s="1"/>
      <c r="U51" s="1"/>
      <c r="V51" s="1"/>
      <c r="W51" s="1"/>
      <c r="X51" s="1"/>
    </row>
    <row r="52" spans="5:24">
      <c r="E52" s="2"/>
      <c r="G52" s="7" t="s">
        <v>526</v>
      </c>
      <c r="H52" s="7" t="s">
        <v>774</v>
      </c>
      <c r="J52" s="11" t="s">
        <v>695</v>
      </c>
      <c r="K52" s="16">
        <v>0.15</v>
      </c>
      <c r="L52" s="611" t="s">
        <v>678</v>
      </c>
      <c r="M52" s="599" t="s">
        <v>775</v>
      </c>
      <c r="N52" s="615" t="str">
        <f t="shared" si="0"/>
        <v>神奈川県厚木市</v>
      </c>
      <c r="O52" s="597">
        <v>11.05</v>
      </c>
      <c r="P52" s="599">
        <v>10.83</v>
      </c>
      <c r="Q52" s="635">
        <v>10.68</v>
      </c>
      <c r="T52" s="1"/>
      <c r="U52" s="1"/>
      <c r="V52" s="1"/>
      <c r="W52" s="1"/>
      <c r="X52" s="1"/>
    </row>
    <row r="53" spans="5:24">
      <c r="E53" s="2"/>
      <c r="G53" s="7" t="s">
        <v>526</v>
      </c>
      <c r="H53" s="7" t="s">
        <v>776</v>
      </c>
      <c r="J53" s="11" t="s">
        <v>695</v>
      </c>
      <c r="K53" s="16">
        <v>0.15</v>
      </c>
      <c r="L53" s="611" t="s">
        <v>777</v>
      </c>
      <c r="M53" s="599" t="s">
        <v>778</v>
      </c>
      <c r="N53" s="615" t="str">
        <f t="shared" si="0"/>
        <v>愛知県名古屋市</v>
      </c>
      <c r="O53" s="597">
        <v>11.05</v>
      </c>
      <c r="P53" s="599">
        <v>10.83</v>
      </c>
      <c r="Q53" s="635">
        <v>10.68</v>
      </c>
      <c r="T53" s="1"/>
      <c r="U53" s="1"/>
      <c r="V53" s="1"/>
      <c r="W53" s="1"/>
      <c r="X53" s="1"/>
    </row>
    <row r="54" spans="5:24">
      <c r="E54" s="2"/>
      <c r="G54" s="7" t="s">
        <v>526</v>
      </c>
      <c r="H54" s="7" t="s">
        <v>779</v>
      </c>
      <c r="J54" s="11" t="s">
        <v>695</v>
      </c>
      <c r="K54" s="16">
        <v>0.15</v>
      </c>
      <c r="L54" s="611" t="s">
        <v>777</v>
      </c>
      <c r="M54" s="599" t="s">
        <v>780</v>
      </c>
      <c r="N54" s="615" t="str">
        <f t="shared" si="0"/>
        <v>愛知県刈谷市</v>
      </c>
      <c r="O54" s="597">
        <v>11.05</v>
      </c>
      <c r="P54" s="599">
        <v>10.83</v>
      </c>
      <c r="Q54" s="635">
        <v>10.68</v>
      </c>
      <c r="T54" s="1"/>
      <c r="U54" s="1"/>
      <c r="V54" s="1"/>
      <c r="W54" s="1"/>
      <c r="X54" s="1"/>
    </row>
    <row r="55" spans="5:24">
      <c r="E55" s="2"/>
      <c r="G55" s="7" t="s">
        <v>526</v>
      </c>
      <c r="H55" s="7" t="s">
        <v>781</v>
      </c>
      <c r="J55" s="11" t="s">
        <v>695</v>
      </c>
      <c r="K55" s="16">
        <v>0.15</v>
      </c>
      <c r="L55" s="611" t="s">
        <v>777</v>
      </c>
      <c r="M55" s="599" t="s">
        <v>782</v>
      </c>
      <c r="N55" s="615" t="str">
        <f t="shared" si="0"/>
        <v>愛知県豊田市</v>
      </c>
      <c r="O55" s="597">
        <v>11.05</v>
      </c>
      <c r="P55" s="599">
        <v>10.83</v>
      </c>
      <c r="Q55" s="635">
        <v>10.68</v>
      </c>
      <c r="T55" s="1"/>
      <c r="U55" s="1"/>
      <c r="V55" s="1"/>
      <c r="W55" s="1"/>
      <c r="X55" s="1"/>
    </row>
    <row r="56" spans="5:24">
      <c r="E56" s="2"/>
      <c r="G56" s="7" t="s">
        <v>526</v>
      </c>
      <c r="H56" s="7" t="s">
        <v>783</v>
      </c>
      <c r="J56" s="11" t="s">
        <v>695</v>
      </c>
      <c r="K56" s="16">
        <v>0.15</v>
      </c>
      <c r="L56" s="611" t="s">
        <v>688</v>
      </c>
      <c r="M56" s="599" t="s">
        <v>784</v>
      </c>
      <c r="N56" s="615" t="str">
        <f t="shared" si="0"/>
        <v>大阪府守口市</v>
      </c>
      <c r="O56" s="597">
        <v>11.05</v>
      </c>
      <c r="P56" s="599">
        <v>10.83</v>
      </c>
      <c r="Q56" s="635">
        <v>10.68</v>
      </c>
      <c r="T56" s="1"/>
      <c r="U56" s="1"/>
      <c r="V56" s="1"/>
      <c r="W56" s="1"/>
      <c r="X56" s="1"/>
    </row>
    <row r="57" spans="5:24">
      <c r="E57" s="2"/>
      <c r="G57" s="7" t="s">
        <v>526</v>
      </c>
      <c r="H57" s="7" t="s">
        <v>785</v>
      </c>
      <c r="J57" s="11" t="s">
        <v>695</v>
      </c>
      <c r="K57" s="16">
        <v>0.15</v>
      </c>
      <c r="L57" s="611" t="s">
        <v>688</v>
      </c>
      <c r="M57" s="599" t="s">
        <v>786</v>
      </c>
      <c r="N57" s="615" t="str">
        <f t="shared" si="0"/>
        <v>大阪府大東市</v>
      </c>
      <c r="O57" s="597">
        <v>11.05</v>
      </c>
      <c r="P57" s="599">
        <v>10.83</v>
      </c>
      <c r="Q57" s="635">
        <v>10.68</v>
      </c>
      <c r="T57" s="1"/>
      <c r="U57" s="1"/>
      <c r="V57" s="1"/>
      <c r="W57" s="1"/>
      <c r="X57" s="1"/>
    </row>
    <row r="58" spans="5:24">
      <c r="E58" s="2"/>
      <c r="G58" s="7" t="s">
        <v>526</v>
      </c>
      <c r="H58" s="7" t="s">
        <v>787</v>
      </c>
      <c r="J58" s="11" t="s">
        <v>695</v>
      </c>
      <c r="K58" s="16">
        <v>0.15</v>
      </c>
      <c r="L58" s="611" t="s">
        <v>688</v>
      </c>
      <c r="M58" s="599" t="s">
        <v>788</v>
      </c>
      <c r="N58" s="615" t="str">
        <f t="shared" si="0"/>
        <v>大阪府門真市</v>
      </c>
      <c r="O58" s="597">
        <v>11.05</v>
      </c>
      <c r="P58" s="599">
        <v>10.83</v>
      </c>
      <c r="Q58" s="635">
        <v>10.68</v>
      </c>
      <c r="T58" s="1"/>
      <c r="U58" s="1"/>
      <c r="V58" s="1"/>
      <c r="W58" s="1"/>
      <c r="X58" s="1"/>
    </row>
    <row r="59" spans="5:24">
      <c r="E59" s="2"/>
      <c r="G59" s="7" t="s">
        <v>526</v>
      </c>
      <c r="H59" s="7" t="s">
        <v>789</v>
      </c>
      <c r="J59" s="11" t="s">
        <v>695</v>
      </c>
      <c r="K59" s="16">
        <v>0.15</v>
      </c>
      <c r="L59" s="611" t="s">
        <v>790</v>
      </c>
      <c r="M59" s="599" t="s">
        <v>791</v>
      </c>
      <c r="N59" s="615" t="str">
        <f t="shared" si="0"/>
        <v>兵庫県西宮市</v>
      </c>
      <c r="O59" s="597">
        <v>11.05</v>
      </c>
      <c r="P59" s="599">
        <v>10.83</v>
      </c>
      <c r="Q59" s="635">
        <v>10.68</v>
      </c>
      <c r="T59" s="1"/>
      <c r="U59" s="1"/>
      <c r="V59" s="1"/>
      <c r="W59" s="1"/>
      <c r="X59" s="1"/>
    </row>
    <row r="60" spans="5:24">
      <c r="E60" s="2"/>
      <c r="G60" s="7" t="s">
        <v>526</v>
      </c>
      <c r="H60" s="7" t="s">
        <v>792</v>
      </c>
      <c r="J60" s="11" t="s">
        <v>695</v>
      </c>
      <c r="K60" s="16">
        <v>0.15</v>
      </c>
      <c r="L60" s="611" t="s">
        <v>790</v>
      </c>
      <c r="M60" s="599" t="s">
        <v>793</v>
      </c>
      <c r="N60" s="615" t="str">
        <f t="shared" si="0"/>
        <v>兵庫県芦屋市</v>
      </c>
      <c r="O60" s="597">
        <v>11.05</v>
      </c>
      <c r="P60" s="599">
        <v>10.83</v>
      </c>
      <c r="Q60" s="635">
        <v>10.68</v>
      </c>
      <c r="T60" s="1"/>
      <c r="U60" s="1"/>
      <c r="V60" s="1"/>
      <c r="W60" s="1"/>
      <c r="X60" s="1"/>
    </row>
    <row r="61" spans="5:24" ht="13.5" thickBot="1">
      <c r="E61" s="2"/>
      <c r="G61" s="7" t="s">
        <v>526</v>
      </c>
      <c r="H61" s="7" t="s">
        <v>794</v>
      </c>
      <c r="J61" s="12" t="s">
        <v>695</v>
      </c>
      <c r="K61" s="605">
        <v>0.15</v>
      </c>
      <c r="L61" s="612" t="s">
        <v>790</v>
      </c>
      <c r="M61" s="602" t="s">
        <v>795</v>
      </c>
      <c r="N61" s="640" t="str">
        <f t="shared" si="0"/>
        <v>兵庫県宝塚市</v>
      </c>
      <c r="O61" s="601">
        <v>11.05</v>
      </c>
      <c r="P61" s="602">
        <v>10.83</v>
      </c>
      <c r="Q61" s="658">
        <v>10.68</v>
      </c>
      <c r="T61" s="1"/>
      <c r="U61" s="1"/>
      <c r="V61" s="1"/>
      <c r="W61" s="1"/>
      <c r="X61" s="1"/>
    </row>
    <row r="62" spans="5:24">
      <c r="E62" s="2"/>
      <c r="G62" s="7" t="s">
        <v>526</v>
      </c>
      <c r="H62" s="7" t="s">
        <v>796</v>
      </c>
      <c r="J62" s="13" t="s">
        <v>797</v>
      </c>
      <c r="K62" s="133">
        <v>0.12</v>
      </c>
      <c r="L62" s="628" t="s">
        <v>574</v>
      </c>
      <c r="M62" s="629" t="s">
        <v>798</v>
      </c>
      <c r="N62" s="630" t="str">
        <f t="shared" si="0"/>
        <v>茨城県牛久市</v>
      </c>
      <c r="O62" s="644">
        <v>10.84</v>
      </c>
      <c r="P62" s="629">
        <v>10.66</v>
      </c>
      <c r="Q62" s="635">
        <v>10.54</v>
      </c>
      <c r="T62" s="1"/>
      <c r="U62" s="1"/>
      <c r="V62" s="1"/>
      <c r="W62" s="1"/>
      <c r="X62" s="1"/>
    </row>
    <row r="63" spans="5:24">
      <c r="E63" s="2"/>
      <c r="G63" s="7" t="s">
        <v>526</v>
      </c>
      <c r="H63" s="7" t="s">
        <v>799</v>
      </c>
      <c r="J63" s="11" t="s">
        <v>797</v>
      </c>
      <c r="K63" s="16">
        <v>0.12</v>
      </c>
      <c r="L63" s="620" t="s">
        <v>588</v>
      </c>
      <c r="M63" s="599" t="s">
        <v>800</v>
      </c>
      <c r="N63" s="631" t="str">
        <f t="shared" si="0"/>
        <v>埼玉県朝霞市</v>
      </c>
      <c r="O63" s="597">
        <v>10.84</v>
      </c>
      <c r="P63" s="599">
        <v>10.66</v>
      </c>
      <c r="Q63" s="635">
        <v>10.54</v>
      </c>
      <c r="T63" s="1"/>
      <c r="U63" s="1"/>
      <c r="V63" s="1"/>
      <c r="W63" s="1"/>
      <c r="X63" s="1"/>
    </row>
    <row r="64" spans="5:24">
      <c r="E64" s="2"/>
      <c r="G64" s="7" t="s">
        <v>526</v>
      </c>
      <c r="H64" s="7" t="s">
        <v>801</v>
      </c>
      <c r="J64" s="11" t="s">
        <v>797</v>
      </c>
      <c r="K64" s="16">
        <v>0.12</v>
      </c>
      <c r="L64" s="620" t="s">
        <v>588</v>
      </c>
      <c r="M64" s="599" t="s">
        <v>802</v>
      </c>
      <c r="N64" s="631" t="str">
        <f t="shared" si="0"/>
        <v>埼玉県志木市</v>
      </c>
      <c r="O64" s="597">
        <v>10.84</v>
      </c>
      <c r="P64" s="599">
        <v>10.66</v>
      </c>
      <c r="Q64" s="635">
        <v>10.54</v>
      </c>
      <c r="T64" s="1"/>
      <c r="U64" s="1"/>
      <c r="V64" s="1"/>
      <c r="W64" s="1"/>
      <c r="X64" s="1"/>
    </row>
    <row r="65" spans="5:24">
      <c r="E65" s="2"/>
      <c r="G65" s="7" t="s">
        <v>526</v>
      </c>
      <c r="H65" s="7" t="s">
        <v>803</v>
      </c>
      <c r="J65" s="11" t="s">
        <v>797</v>
      </c>
      <c r="K65" s="16">
        <v>0.12</v>
      </c>
      <c r="L65" s="620" t="s">
        <v>588</v>
      </c>
      <c r="M65" s="599" t="s">
        <v>804</v>
      </c>
      <c r="N65" s="631" t="str">
        <f t="shared" si="0"/>
        <v>埼玉県和光市</v>
      </c>
      <c r="O65" s="597">
        <v>10.84</v>
      </c>
      <c r="P65" s="599">
        <v>10.66</v>
      </c>
      <c r="Q65" s="635">
        <v>10.54</v>
      </c>
      <c r="T65" s="1"/>
      <c r="U65" s="1"/>
      <c r="V65" s="1"/>
      <c r="W65" s="1"/>
      <c r="X65" s="1"/>
    </row>
    <row r="66" spans="5:24">
      <c r="E66" s="2"/>
      <c r="G66" s="7" t="s">
        <v>526</v>
      </c>
      <c r="H66" s="7" t="s">
        <v>805</v>
      </c>
      <c r="J66" s="11" t="s">
        <v>797</v>
      </c>
      <c r="K66" s="16">
        <v>0.12</v>
      </c>
      <c r="L66" s="620" t="s">
        <v>593</v>
      </c>
      <c r="M66" s="599" t="s">
        <v>806</v>
      </c>
      <c r="N66" s="631" t="str">
        <f t="shared" si="0"/>
        <v>千葉県船橋市</v>
      </c>
      <c r="O66" s="597">
        <v>10.84</v>
      </c>
      <c r="P66" s="599">
        <v>10.66</v>
      </c>
      <c r="Q66" s="635">
        <v>10.54</v>
      </c>
      <c r="T66" s="1"/>
      <c r="U66" s="1"/>
      <c r="V66" s="1"/>
      <c r="W66" s="1"/>
      <c r="X66" s="1"/>
    </row>
    <row r="67" spans="5:24">
      <c r="E67" s="2"/>
      <c r="G67" s="7" t="s">
        <v>526</v>
      </c>
      <c r="H67" s="7" t="s">
        <v>807</v>
      </c>
      <c r="J67" s="11" t="s">
        <v>797</v>
      </c>
      <c r="K67" s="16">
        <v>0.12</v>
      </c>
      <c r="L67" s="620" t="s">
        <v>593</v>
      </c>
      <c r="M67" s="599" t="s">
        <v>808</v>
      </c>
      <c r="N67" s="631" t="str">
        <f t="shared" si="0"/>
        <v>千葉県成田市</v>
      </c>
      <c r="O67" s="597">
        <v>10.84</v>
      </c>
      <c r="P67" s="599">
        <v>10.66</v>
      </c>
      <c r="Q67" s="635">
        <v>10.54</v>
      </c>
      <c r="T67" s="1"/>
      <c r="U67" s="1"/>
      <c r="V67" s="1"/>
      <c r="W67" s="1"/>
      <c r="X67" s="1"/>
    </row>
    <row r="68" spans="5:24">
      <c r="E68" s="2"/>
      <c r="G68" s="7" t="s">
        <v>526</v>
      </c>
      <c r="H68" s="7" t="s">
        <v>809</v>
      </c>
      <c r="J68" s="11" t="s">
        <v>797</v>
      </c>
      <c r="K68" s="16">
        <v>0.12</v>
      </c>
      <c r="L68" s="620" t="s">
        <v>593</v>
      </c>
      <c r="M68" s="599" t="s">
        <v>810</v>
      </c>
      <c r="N68" s="631" t="str">
        <f t="shared" ref="N68:N131" si="1">L68&amp;M68</f>
        <v>千葉県習志野市</v>
      </c>
      <c r="O68" s="597">
        <v>10.84</v>
      </c>
      <c r="P68" s="599">
        <v>10.66</v>
      </c>
      <c r="Q68" s="635">
        <v>10.54</v>
      </c>
      <c r="T68" s="1"/>
      <c r="U68" s="1"/>
      <c r="V68" s="1"/>
      <c r="W68" s="1"/>
      <c r="X68" s="1"/>
    </row>
    <row r="69" spans="5:24">
      <c r="E69" s="2"/>
      <c r="G69" s="7" t="s">
        <v>526</v>
      </c>
      <c r="H69" s="7" t="s">
        <v>811</v>
      </c>
      <c r="J69" s="11" t="s">
        <v>797</v>
      </c>
      <c r="K69" s="16">
        <v>0.12</v>
      </c>
      <c r="L69" s="620" t="s">
        <v>598</v>
      </c>
      <c r="M69" s="599" t="s">
        <v>812</v>
      </c>
      <c r="N69" s="631" t="str">
        <f t="shared" si="1"/>
        <v>東京都立川市</v>
      </c>
      <c r="O69" s="597">
        <v>10.84</v>
      </c>
      <c r="P69" s="599">
        <v>10.66</v>
      </c>
      <c r="Q69" s="635">
        <v>10.54</v>
      </c>
      <c r="T69" s="1"/>
      <c r="U69" s="1"/>
      <c r="V69" s="1"/>
      <c r="W69" s="1"/>
      <c r="X69" s="1"/>
    </row>
    <row r="70" spans="5:24">
      <c r="E70" s="2"/>
      <c r="G70" s="7" t="s">
        <v>526</v>
      </c>
      <c r="H70" s="7" t="s">
        <v>813</v>
      </c>
      <c r="J70" s="11" t="s">
        <v>797</v>
      </c>
      <c r="K70" s="16">
        <v>0.12</v>
      </c>
      <c r="L70" s="620" t="s">
        <v>598</v>
      </c>
      <c r="M70" s="599" t="s">
        <v>814</v>
      </c>
      <c r="N70" s="631" t="str">
        <f t="shared" si="1"/>
        <v>東京都昭島市</v>
      </c>
      <c r="O70" s="597">
        <v>10.84</v>
      </c>
      <c r="P70" s="599">
        <v>10.66</v>
      </c>
      <c r="Q70" s="635">
        <v>10.54</v>
      </c>
      <c r="T70" s="1"/>
      <c r="U70" s="1"/>
      <c r="V70" s="1"/>
      <c r="W70" s="1"/>
      <c r="X70" s="1"/>
    </row>
    <row r="71" spans="5:24">
      <c r="E71" s="2"/>
      <c r="G71" s="7" t="s">
        <v>526</v>
      </c>
      <c r="H71" s="7" t="s">
        <v>815</v>
      </c>
      <c r="J71" s="11" t="s">
        <v>797</v>
      </c>
      <c r="K71" s="16">
        <v>0.12</v>
      </c>
      <c r="L71" s="620" t="s">
        <v>598</v>
      </c>
      <c r="M71" s="599" t="s">
        <v>816</v>
      </c>
      <c r="N71" s="631" t="str">
        <f t="shared" si="1"/>
        <v>東京都東大和市</v>
      </c>
      <c r="O71" s="597">
        <v>10.84</v>
      </c>
      <c r="P71" s="599">
        <v>10.66</v>
      </c>
      <c r="Q71" s="635">
        <v>10.54</v>
      </c>
      <c r="T71" s="1"/>
      <c r="U71" s="1"/>
      <c r="V71" s="1"/>
      <c r="W71" s="1"/>
      <c r="X71" s="1"/>
    </row>
    <row r="72" spans="5:24">
      <c r="E72" s="2"/>
      <c r="G72" s="7" t="s">
        <v>526</v>
      </c>
      <c r="H72" s="7" t="s">
        <v>817</v>
      </c>
      <c r="J72" s="11" t="s">
        <v>797</v>
      </c>
      <c r="K72" s="16">
        <v>0.12</v>
      </c>
      <c r="L72" s="620" t="s">
        <v>603</v>
      </c>
      <c r="M72" s="599" t="s">
        <v>818</v>
      </c>
      <c r="N72" s="631" t="str">
        <f t="shared" si="1"/>
        <v>神奈川県相模原市</v>
      </c>
      <c r="O72" s="597">
        <v>10.84</v>
      </c>
      <c r="P72" s="599">
        <v>10.66</v>
      </c>
      <c r="Q72" s="635">
        <v>10.54</v>
      </c>
      <c r="T72" s="1"/>
      <c r="U72" s="1"/>
      <c r="V72" s="1"/>
      <c r="W72" s="1"/>
      <c r="X72" s="1"/>
    </row>
    <row r="73" spans="5:24">
      <c r="E73" s="2"/>
      <c r="G73" s="7" t="s">
        <v>526</v>
      </c>
      <c r="H73" s="7" t="s">
        <v>819</v>
      </c>
      <c r="J73" s="11" t="s">
        <v>797</v>
      </c>
      <c r="K73" s="16">
        <v>0.12</v>
      </c>
      <c r="L73" s="620" t="s">
        <v>603</v>
      </c>
      <c r="M73" s="599" t="s">
        <v>820</v>
      </c>
      <c r="N73" s="631" t="str">
        <f t="shared" si="1"/>
        <v>神奈川県横須賀市</v>
      </c>
      <c r="O73" s="597">
        <v>10.84</v>
      </c>
      <c r="P73" s="599">
        <v>10.66</v>
      </c>
      <c r="Q73" s="635">
        <v>10.54</v>
      </c>
      <c r="T73" s="1"/>
      <c r="U73" s="1"/>
      <c r="V73" s="1"/>
      <c r="W73" s="1"/>
      <c r="X73" s="1"/>
    </row>
    <row r="74" spans="5:24">
      <c r="E74" s="2"/>
      <c r="G74" s="7" t="s">
        <v>526</v>
      </c>
      <c r="H74" s="7" t="s">
        <v>821</v>
      </c>
      <c r="J74" s="11" t="s">
        <v>797</v>
      </c>
      <c r="K74" s="16">
        <v>0.12</v>
      </c>
      <c r="L74" s="620" t="s">
        <v>603</v>
      </c>
      <c r="M74" s="599" t="s">
        <v>822</v>
      </c>
      <c r="N74" s="631" t="str">
        <f t="shared" si="1"/>
        <v>神奈川県藤沢市</v>
      </c>
      <c r="O74" s="597">
        <v>10.84</v>
      </c>
      <c r="P74" s="599">
        <v>10.66</v>
      </c>
      <c r="Q74" s="635">
        <v>10.54</v>
      </c>
      <c r="T74" s="1"/>
      <c r="U74" s="1"/>
      <c r="V74" s="1"/>
      <c r="W74" s="1"/>
      <c r="X74" s="1"/>
    </row>
    <row r="75" spans="5:24">
      <c r="E75" s="2"/>
      <c r="G75" s="7" t="s">
        <v>526</v>
      </c>
      <c r="H75" s="7" t="s">
        <v>823</v>
      </c>
      <c r="J75" s="11" t="s">
        <v>797</v>
      </c>
      <c r="K75" s="16">
        <v>0.12</v>
      </c>
      <c r="L75" s="620" t="s">
        <v>603</v>
      </c>
      <c r="M75" s="599" t="s">
        <v>824</v>
      </c>
      <c r="N75" s="631" t="str">
        <f t="shared" si="1"/>
        <v>神奈川県逗子市</v>
      </c>
      <c r="O75" s="597">
        <v>10.84</v>
      </c>
      <c r="P75" s="599">
        <v>10.66</v>
      </c>
      <c r="Q75" s="635">
        <v>10.54</v>
      </c>
      <c r="T75" s="1"/>
      <c r="U75" s="1"/>
      <c r="V75" s="1"/>
      <c r="W75" s="1"/>
      <c r="X75" s="1"/>
    </row>
    <row r="76" spans="5:24">
      <c r="E76" s="2"/>
      <c r="G76" s="7" t="s">
        <v>526</v>
      </c>
      <c r="H76" s="7" t="s">
        <v>825</v>
      </c>
      <c r="J76" s="11" t="s">
        <v>797</v>
      </c>
      <c r="K76" s="16">
        <v>0.12</v>
      </c>
      <c r="L76" s="620" t="s">
        <v>603</v>
      </c>
      <c r="M76" s="599" t="s">
        <v>826</v>
      </c>
      <c r="N76" s="631" t="str">
        <f t="shared" si="1"/>
        <v>神奈川県三浦市</v>
      </c>
      <c r="O76" s="597">
        <v>10.84</v>
      </c>
      <c r="P76" s="599">
        <v>10.66</v>
      </c>
      <c r="Q76" s="635">
        <v>10.54</v>
      </c>
      <c r="T76" s="1"/>
      <c r="U76" s="1"/>
      <c r="V76" s="1"/>
      <c r="W76" s="1"/>
      <c r="X76" s="1"/>
    </row>
    <row r="77" spans="5:24">
      <c r="E77" s="2"/>
      <c r="G77" s="7" t="s">
        <v>526</v>
      </c>
      <c r="H77" s="7" t="s">
        <v>827</v>
      </c>
      <c r="J77" s="11" t="s">
        <v>797</v>
      </c>
      <c r="K77" s="16">
        <v>0.12</v>
      </c>
      <c r="L77" s="620" t="s">
        <v>603</v>
      </c>
      <c r="M77" s="599" t="s">
        <v>828</v>
      </c>
      <c r="N77" s="631" t="str">
        <f t="shared" si="1"/>
        <v>神奈川県海老名市</v>
      </c>
      <c r="O77" s="597">
        <v>10.84</v>
      </c>
      <c r="P77" s="599">
        <v>10.66</v>
      </c>
      <c r="Q77" s="635">
        <v>10.54</v>
      </c>
      <c r="T77" s="1"/>
      <c r="U77" s="1"/>
      <c r="V77" s="1"/>
      <c r="W77" s="1"/>
      <c r="X77" s="1"/>
    </row>
    <row r="78" spans="5:24">
      <c r="E78" s="2"/>
      <c r="G78" s="7" t="s">
        <v>526</v>
      </c>
      <c r="H78" s="7" t="s">
        <v>829</v>
      </c>
      <c r="J78" s="11" t="s">
        <v>797</v>
      </c>
      <c r="K78" s="16">
        <v>0.12</v>
      </c>
      <c r="L78" s="620" t="s">
        <v>670</v>
      </c>
      <c r="M78" s="599" t="s">
        <v>830</v>
      </c>
      <c r="N78" s="631" t="str">
        <f t="shared" si="1"/>
        <v>大阪府豊中市</v>
      </c>
      <c r="O78" s="597">
        <v>10.84</v>
      </c>
      <c r="P78" s="599">
        <v>10.66</v>
      </c>
      <c r="Q78" s="635">
        <v>10.54</v>
      </c>
      <c r="T78" s="1"/>
      <c r="U78" s="1"/>
      <c r="V78" s="1"/>
      <c r="W78" s="1"/>
      <c r="X78" s="1"/>
    </row>
    <row r="79" spans="5:24">
      <c r="E79" s="2"/>
      <c r="G79" s="7" t="s">
        <v>526</v>
      </c>
      <c r="H79" s="7" t="s">
        <v>831</v>
      </c>
      <c r="J79" s="11" t="s">
        <v>797</v>
      </c>
      <c r="K79" s="16">
        <v>0.12</v>
      </c>
      <c r="L79" s="620" t="s">
        <v>670</v>
      </c>
      <c r="M79" s="599" t="s">
        <v>832</v>
      </c>
      <c r="N79" s="631" t="str">
        <f t="shared" si="1"/>
        <v>大阪府池田市</v>
      </c>
      <c r="O79" s="597">
        <v>10.84</v>
      </c>
      <c r="P79" s="599">
        <v>10.66</v>
      </c>
      <c r="Q79" s="635">
        <v>10.54</v>
      </c>
      <c r="T79" s="1"/>
      <c r="U79" s="1"/>
      <c r="V79" s="1"/>
      <c r="W79" s="1"/>
      <c r="X79" s="1"/>
    </row>
    <row r="80" spans="5:24">
      <c r="E80" s="2"/>
      <c r="G80" s="7" t="s">
        <v>526</v>
      </c>
      <c r="H80" s="7" t="s">
        <v>833</v>
      </c>
      <c r="J80" s="11" t="s">
        <v>797</v>
      </c>
      <c r="K80" s="16">
        <v>0.12</v>
      </c>
      <c r="L80" s="620" t="s">
        <v>670</v>
      </c>
      <c r="M80" s="599" t="s">
        <v>834</v>
      </c>
      <c r="N80" s="631" t="str">
        <f t="shared" si="1"/>
        <v>大阪府吹田市</v>
      </c>
      <c r="O80" s="597">
        <v>10.84</v>
      </c>
      <c r="P80" s="599">
        <v>10.66</v>
      </c>
      <c r="Q80" s="635">
        <v>10.54</v>
      </c>
      <c r="T80" s="1"/>
      <c r="U80" s="1"/>
      <c r="V80" s="1"/>
      <c r="W80" s="1"/>
      <c r="X80" s="1"/>
    </row>
    <row r="81" spans="5:24">
      <c r="E81" s="2"/>
      <c r="G81" s="7" t="s">
        <v>526</v>
      </c>
      <c r="H81" s="7" t="s">
        <v>835</v>
      </c>
      <c r="J81" s="11" t="s">
        <v>797</v>
      </c>
      <c r="K81" s="16">
        <v>0.12</v>
      </c>
      <c r="L81" s="620" t="s">
        <v>670</v>
      </c>
      <c r="M81" s="599" t="s">
        <v>836</v>
      </c>
      <c r="N81" s="631" t="str">
        <f t="shared" si="1"/>
        <v>大阪府高槻市</v>
      </c>
      <c r="O81" s="597">
        <v>10.84</v>
      </c>
      <c r="P81" s="599">
        <v>10.66</v>
      </c>
      <c r="Q81" s="635">
        <v>10.54</v>
      </c>
      <c r="T81" s="1"/>
      <c r="U81" s="1"/>
      <c r="V81" s="1"/>
      <c r="W81" s="1"/>
      <c r="X81" s="1"/>
    </row>
    <row r="82" spans="5:24">
      <c r="E82" s="2"/>
      <c r="G82" s="7" t="s">
        <v>526</v>
      </c>
      <c r="H82" s="7" t="s">
        <v>837</v>
      </c>
      <c r="J82" s="11" t="s">
        <v>797</v>
      </c>
      <c r="K82" s="16">
        <v>0.12</v>
      </c>
      <c r="L82" s="620" t="s">
        <v>670</v>
      </c>
      <c r="M82" s="599" t="s">
        <v>838</v>
      </c>
      <c r="N82" s="631" t="str">
        <f t="shared" si="1"/>
        <v>大阪府寝屋川市</v>
      </c>
      <c r="O82" s="597">
        <v>10.84</v>
      </c>
      <c r="P82" s="599">
        <v>10.66</v>
      </c>
      <c r="Q82" s="635">
        <v>10.54</v>
      </c>
      <c r="T82" s="1"/>
      <c r="U82" s="1"/>
      <c r="V82" s="1"/>
      <c r="W82" s="1"/>
      <c r="X82" s="1"/>
    </row>
    <row r="83" spans="5:24">
      <c r="E83" s="2"/>
      <c r="G83" s="7" t="s">
        <v>526</v>
      </c>
      <c r="H83" s="7" t="s">
        <v>839</v>
      </c>
      <c r="J83" s="11" t="s">
        <v>797</v>
      </c>
      <c r="K83" s="16">
        <v>0.12</v>
      </c>
      <c r="L83" s="620" t="s">
        <v>670</v>
      </c>
      <c r="M83" s="599" t="s">
        <v>840</v>
      </c>
      <c r="N83" s="631" t="str">
        <f t="shared" si="1"/>
        <v>大阪府箕面市</v>
      </c>
      <c r="O83" s="597">
        <v>10.84</v>
      </c>
      <c r="P83" s="599">
        <v>10.66</v>
      </c>
      <c r="Q83" s="635">
        <v>10.54</v>
      </c>
      <c r="T83" s="1"/>
      <c r="U83" s="1"/>
      <c r="V83" s="1"/>
      <c r="W83" s="1"/>
      <c r="X83" s="1"/>
    </row>
    <row r="84" spans="5:24">
      <c r="E84" s="2"/>
      <c r="G84" s="7" t="s">
        <v>526</v>
      </c>
      <c r="H84" s="7" t="s">
        <v>841</v>
      </c>
      <c r="J84" s="11" t="s">
        <v>797</v>
      </c>
      <c r="K84" s="16">
        <v>0.12</v>
      </c>
      <c r="L84" s="620" t="s">
        <v>670</v>
      </c>
      <c r="M84" s="599" t="s">
        <v>842</v>
      </c>
      <c r="N84" s="631" t="str">
        <f t="shared" si="1"/>
        <v>大阪府四條畷市</v>
      </c>
      <c r="O84" s="597">
        <v>10.84</v>
      </c>
      <c r="P84" s="599">
        <v>10.66</v>
      </c>
      <c r="Q84" s="635">
        <v>10.54</v>
      </c>
      <c r="T84" s="1"/>
      <c r="U84" s="1"/>
      <c r="V84" s="1"/>
      <c r="W84" s="1"/>
      <c r="X84" s="1"/>
    </row>
    <row r="85" spans="5:24" ht="13.5" thickBot="1">
      <c r="E85" s="2"/>
      <c r="G85" s="7" t="s">
        <v>526</v>
      </c>
      <c r="H85" s="7" t="s">
        <v>843</v>
      </c>
      <c r="J85" s="12" t="s">
        <v>797</v>
      </c>
      <c r="K85" s="605">
        <v>0.12</v>
      </c>
      <c r="L85" s="632" t="s">
        <v>676</v>
      </c>
      <c r="M85" s="602" t="s">
        <v>844</v>
      </c>
      <c r="N85" s="633" t="str">
        <f t="shared" si="1"/>
        <v>兵庫県神戸市</v>
      </c>
      <c r="O85" s="601">
        <v>10.84</v>
      </c>
      <c r="P85" s="602">
        <v>10.66</v>
      </c>
      <c r="Q85" s="658">
        <v>10.54</v>
      </c>
      <c r="T85" s="1"/>
      <c r="U85" s="1"/>
      <c r="V85" s="1"/>
      <c r="W85" s="1"/>
      <c r="X85" s="1"/>
    </row>
    <row r="86" spans="5:24">
      <c r="E86" s="2"/>
      <c r="G86" s="7" t="s">
        <v>526</v>
      </c>
      <c r="H86" s="7" t="s">
        <v>845</v>
      </c>
      <c r="J86" s="13" t="s">
        <v>846</v>
      </c>
      <c r="K86" s="133">
        <v>0.1</v>
      </c>
      <c r="L86" s="628" t="s">
        <v>574</v>
      </c>
      <c r="M86" s="629" t="s">
        <v>847</v>
      </c>
      <c r="N86" s="636" t="str">
        <f t="shared" si="1"/>
        <v>茨城県水戸市</v>
      </c>
      <c r="O86" s="644">
        <v>10.7</v>
      </c>
      <c r="P86" s="629">
        <v>10.55</v>
      </c>
      <c r="Q86" s="635">
        <v>10.45</v>
      </c>
      <c r="T86" s="1"/>
      <c r="U86" s="1"/>
      <c r="V86" s="1"/>
      <c r="W86" s="1"/>
      <c r="X86" s="1"/>
    </row>
    <row r="87" spans="5:24">
      <c r="E87" s="2"/>
      <c r="G87" s="7" t="s">
        <v>526</v>
      </c>
      <c r="H87" s="7" t="s">
        <v>848</v>
      </c>
      <c r="J87" s="11" t="s">
        <v>846</v>
      </c>
      <c r="K87" s="16">
        <v>0.1</v>
      </c>
      <c r="L87" s="620" t="s">
        <v>574</v>
      </c>
      <c r="M87" s="599" t="s">
        <v>849</v>
      </c>
      <c r="N87" s="615" t="str">
        <f t="shared" si="1"/>
        <v>茨城県日立市</v>
      </c>
      <c r="O87" s="597">
        <v>10.7</v>
      </c>
      <c r="P87" s="599">
        <v>10.55</v>
      </c>
      <c r="Q87" s="635">
        <v>10.45</v>
      </c>
      <c r="T87" s="1"/>
      <c r="U87" s="1"/>
      <c r="V87" s="1"/>
      <c r="W87" s="1"/>
      <c r="X87" s="1"/>
    </row>
    <row r="88" spans="5:24">
      <c r="E88" s="2"/>
      <c r="G88" s="7" t="s">
        <v>526</v>
      </c>
      <c r="H88" s="7" t="s">
        <v>850</v>
      </c>
      <c r="J88" s="11" t="s">
        <v>846</v>
      </c>
      <c r="K88" s="16">
        <v>0.1</v>
      </c>
      <c r="L88" s="620" t="s">
        <v>574</v>
      </c>
      <c r="M88" s="599" t="s">
        <v>851</v>
      </c>
      <c r="N88" s="615" t="str">
        <f t="shared" si="1"/>
        <v>茨城県龍ケ崎市</v>
      </c>
      <c r="O88" s="597">
        <v>10.7</v>
      </c>
      <c r="P88" s="599">
        <v>10.55</v>
      </c>
      <c r="Q88" s="635">
        <v>10.45</v>
      </c>
      <c r="T88" s="1"/>
      <c r="U88" s="1"/>
      <c r="V88" s="1"/>
      <c r="W88" s="1"/>
      <c r="X88" s="1"/>
    </row>
    <row r="89" spans="5:24">
      <c r="E89" s="2"/>
      <c r="G89" s="7" t="s">
        <v>526</v>
      </c>
      <c r="H89" s="7" t="s">
        <v>852</v>
      </c>
      <c r="J89" s="11" t="s">
        <v>846</v>
      </c>
      <c r="K89" s="16">
        <v>0.1</v>
      </c>
      <c r="L89" s="620" t="s">
        <v>574</v>
      </c>
      <c r="M89" s="599" t="s">
        <v>853</v>
      </c>
      <c r="N89" s="615" t="str">
        <f t="shared" si="1"/>
        <v>茨城県取手市</v>
      </c>
      <c r="O89" s="597">
        <v>10.7</v>
      </c>
      <c r="P89" s="599">
        <v>10.55</v>
      </c>
      <c r="Q89" s="635">
        <v>10.45</v>
      </c>
      <c r="T89" s="1"/>
      <c r="U89" s="1"/>
      <c r="V89" s="1"/>
      <c r="W89" s="1"/>
      <c r="X89" s="1"/>
    </row>
    <row r="90" spans="5:24">
      <c r="E90" s="2"/>
      <c r="G90" s="7" t="s">
        <v>526</v>
      </c>
      <c r="H90" s="7" t="s">
        <v>854</v>
      </c>
      <c r="J90" s="11" t="s">
        <v>846</v>
      </c>
      <c r="K90" s="16">
        <v>0.1</v>
      </c>
      <c r="L90" s="620" t="s">
        <v>574</v>
      </c>
      <c r="M90" s="599" t="s">
        <v>855</v>
      </c>
      <c r="N90" s="615" t="str">
        <f t="shared" si="1"/>
        <v>茨城県つくば市</v>
      </c>
      <c r="O90" s="597">
        <v>10.7</v>
      </c>
      <c r="P90" s="599">
        <v>10.55</v>
      </c>
      <c r="Q90" s="635">
        <v>10.45</v>
      </c>
      <c r="T90" s="1"/>
      <c r="U90" s="1"/>
      <c r="V90" s="1"/>
      <c r="W90" s="1"/>
      <c r="X90" s="1"/>
    </row>
    <row r="91" spans="5:24">
      <c r="E91" s="2"/>
      <c r="G91" s="7" t="s">
        <v>526</v>
      </c>
      <c r="H91" s="7" t="s">
        <v>856</v>
      </c>
      <c r="J91" s="11" t="s">
        <v>846</v>
      </c>
      <c r="K91" s="16">
        <v>0.1</v>
      </c>
      <c r="L91" s="620" t="s">
        <v>574</v>
      </c>
      <c r="M91" s="599" t="s">
        <v>857</v>
      </c>
      <c r="N91" s="615" t="str">
        <f t="shared" si="1"/>
        <v>茨城県守谷市</v>
      </c>
      <c r="O91" s="597">
        <v>10.7</v>
      </c>
      <c r="P91" s="599">
        <v>10.55</v>
      </c>
      <c r="Q91" s="635">
        <v>10.45</v>
      </c>
      <c r="T91" s="1"/>
      <c r="U91" s="1"/>
      <c r="V91" s="1"/>
      <c r="W91" s="1"/>
      <c r="X91" s="1"/>
    </row>
    <row r="92" spans="5:24">
      <c r="E92" s="2"/>
      <c r="G92" s="7" t="s">
        <v>526</v>
      </c>
      <c r="H92" s="7" t="s">
        <v>858</v>
      </c>
      <c r="J92" s="11" t="s">
        <v>846</v>
      </c>
      <c r="K92" s="16">
        <v>0.1</v>
      </c>
      <c r="L92" s="620" t="s">
        <v>588</v>
      </c>
      <c r="M92" s="599" t="s">
        <v>859</v>
      </c>
      <c r="N92" s="615" t="str">
        <f t="shared" si="1"/>
        <v>埼玉県川口市</v>
      </c>
      <c r="O92" s="597">
        <v>10.7</v>
      </c>
      <c r="P92" s="599">
        <v>10.55</v>
      </c>
      <c r="Q92" s="635">
        <v>10.45</v>
      </c>
      <c r="T92" s="1"/>
      <c r="U92" s="1"/>
      <c r="V92" s="1"/>
      <c r="W92" s="1"/>
      <c r="X92" s="1"/>
    </row>
    <row r="93" spans="5:24">
      <c r="E93" s="2"/>
      <c r="G93" s="7" t="s">
        <v>526</v>
      </c>
      <c r="H93" s="7" t="s">
        <v>860</v>
      </c>
      <c r="J93" s="11" t="s">
        <v>846</v>
      </c>
      <c r="K93" s="16">
        <v>0.1</v>
      </c>
      <c r="L93" s="620" t="s">
        <v>588</v>
      </c>
      <c r="M93" s="599" t="s">
        <v>861</v>
      </c>
      <c r="N93" s="615" t="str">
        <f t="shared" si="1"/>
        <v>埼玉県草加市</v>
      </c>
      <c r="O93" s="597">
        <v>10.7</v>
      </c>
      <c r="P93" s="599">
        <v>10.55</v>
      </c>
      <c r="Q93" s="635">
        <v>10.45</v>
      </c>
      <c r="T93" s="1"/>
      <c r="U93" s="1"/>
      <c r="V93" s="1"/>
      <c r="W93" s="1"/>
      <c r="X93" s="1"/>
    </row>
    <row r="94" spans="5:24">
      <c r="E94" s="2"/>
      <c r="G94" s="7" t="s">
        <v>526</v>
      </c>
      <c r="H94" s="7" t="s">
        <v>862</v>
      </c>
      <c r="J94" s="11" t="s">
        <v>846</v>
      </c>
      <c r="K94" s="16">
        <v>0.1</v>
      </c>
      <c r="L94" s="620" t="s">
        <v>588</v>
      </c>
      <c r="M94" s="599" t="s">
        <v>863</v>
      </c>
      <c r="N94" s="615" t="str">
        <f t="shared" si="1"/>
        <v>埼玉県戸田市</v>
      </c>
      <c r="O94" s="597">
        <v>10.7</v>
      </c>
      <c r="P94" s="599">
        <v>10.55</v>
      </c>
      <c r="Q94" s="635">
        <v>10.45</v>
      </c>
      <c r="T94" s="1"/>
      <c r="U94" s="1"/>
      <c r="V94" s="1"/>
      <c r="W94" s="1"/>
      <c r="X94" s="1"/>
    </row>
    <row r="95" spans="5:24">
      <c r="E95" s="2"/>
      <c r="G95" s="7" t="s">
        <v>526</v>
      </c>
      <c r="H95" s="7" t="s">
        <v>864</v>
      </c>
      <c r="J95" s="11" t="s">
        <v>846</v>
      </c>
      <c r="K95" s="16">
        <v>0.1</v>
      </c>
      <c r="L95" s="620" t="s">
        <v>588</v>
      </c>
      <c r="M95" s="599" t="s">
        <v>865</v>
      </c>
      <c r="N95" s="615" t="str">
        <f t="shared" si="1"/>
        <v>埼玉県新座市</v>
      </c>
      <c r="O95" s="597">
        <v>10.7</v>
      </c>
      <c r="P95" s="599">
        <v>10.55</v>
      </c>
      <c r="Q95" s="635">
        <v>10.45</v>
      </c>
      <c r="T95" s="1"/>
      <c r="U95" s="1"/>
      <c r="V95" s="1"/>
      <c r="W95" s="1"/>
      <c r="X95" s="1"/>
    </row>
    <row r="96" spans="5:24">
      <c r="E96" s="2"/>
      <c r="G96" s="7" t="s">
        <v>526</v>
      </c>
      <c r="H96" s="7" t="s">
        <v>866</v>
      </c>
      <c r="J96" s="11" t="s">
        <v>846</v>
      </c>
      <c r="K96" s="16">
        <v>0.1</v>
      </c>
      <c r="L96" s="620" t="s">
        <v>588</v>
      </c>
      <c r="M96" s="599" t="s">
        <v>867</v>
      </c>
      <c r="N96" s="615" t="str">
        <f t="shared" si="1"/>
        <v>埼玉県八潮市</v>
      </c>
      <c r="O96" s="597">
        <v>10.7</v>
      </c>
      <c r="P96" s="599">
        <v>10.55</v>
      </c>
      <c r="Q96" s="635">
        <v>10.45</v>
      </c>
      <c r="T96" s="1"/>
      <c r="U96" s="1"/>
      <c r="V96" s="1"/>
      <c r="W96" s="1"/>
      <c r="X96" s="1"/>
    </row>
    <row r="97" spans="5:24">
      <c r="E97" s="2"/>
      <c r="G97" s="7" t="s">
        <v>526</v>
      </c>
      <c r="H97" s="7" t="s">
        <v>868</v>
      </c>
      <c r="J97" s="11" t="s">
        <v>846</v>
      </c>
      <c r="K97" s="16">
        <v>0.1</v>
      </c>
      <c r="L97" s="620" t="s">
        <v>588</v>
      </c>
      <c r="M97" s="599" t="s">
        <v>869</v>
      </c>
      <c r="N97" s="615" t="str">
        <f t="shared" si="1"/>
        <v>埼玉県ふじみ野市</v>
      </c>
      <c r="O97" s="597">
        <v>10.7</v>
      </c>
      <c r="P97" s="599">
        <v>10.55</v>
      </c>
      <c r="Q97" s="635">
        <v>10.45</v>
      </c>
      <c r="T97" s="1"/>
      <c r="U97" s="1"/>
      <c r="V97" s="1"/>
      <c r="W97" s="1"/>
      <c r="X97" s="1"/>
    </row>
    <row r="98" spans="5:24">
      <c r="E98" s="2"/>
      <c r="G98" s="7" t="s">
        <v>526</v>
      </c>
      <c r="H98" s="7" t="s">
        <v>870</v>
      </c>
      <c r="J98" s="11" t="s">
        <v>846</v>
      </c>
      <c r="K98" s="16">
        <v>0.1</v>
      </c>
      <c r="L98" s="620" t="s">
        <v>593</v>
      </c>
      <c r="M98" s="599" t="s">
        <v>871</v>
      </c>
      <c r="N98" s="615" t="str">
        <f t="shared" si="1"/>
        <v>千葉県市川市</v>
      </c>
      <c r="O98" s="597">
        <v>10.7</v>
      </c>
      <c r="P98" s="599">
        <v>10.55</v>
      </c>
      <c r="Q98" s="635">
        <v>10.45</v>
      </c>
      <c r="T98" s="1"/>
      <c r="U98" s="1"/>
      <c r="V98" s="1"/>
      <c r="W98" s="1"/>
      <c r="X98" s="1"/>
    </row>
    <row r="99" spans="5:24">
      <c r="E99" s="2"/>
      <c r="G99" s="7" t="s">
        <v>526</v>
      </c>
      <c r="H99" s="7" t="s">
        <v>872</v>
      </c>
      <c r="J99" s="11" t="s">
        <v>846</v>
      </c>
      <c r="K99" s="16">
        <v>0.1</v>
      </c>
      <c r="L99" s="620" t="s">
        <v>593</v>
      </c>
      <c r="M99" s="599" t="s">
        <v>873</v>
      </c>
      <c r="N99" s="615" t="str">
        <f t="shared" si="1"/>
        <v>千葉県松戸市</v>
      </c>
      <c r="O99" s="597">
        <v>10.7</v>
      </c>
      <c r="P99" s="599">
        <v>10.55</v>
      </c>
      <c r="Q99" s="635">
        <v>10.45</v>
      </c>
      <c r="T99" s="1"/>
      <c r="U99" s="1"/>
      <c r="V99" s="1"/>
      <c r="W99" s="1"/>
      <c r="X99" s="1"/>
    </row>
    <row r="100" spans="5:24">
      <c r="E100" s="2"/>
      <c r="G100" s="7" t="s">
        <v>526</v>
      </c>
      <c r="H100" s="7" t="s">
        <v>874</v>
      </c>
      <c r="J100" s="11" t="s">
        <v>846</v>
      </c>
      <c r="K100" s="16">
        <v>0.1</v>
      </c>
      <c r="L100" s="620" t="s">
        <v>593</v>
      </c>
      <c r="M100" s="599" t="s">
        <v>875</v>
      </c>
      <c r="N100" s="615" t="str">
        <f t="shared" si="1"/>
        <v>千葉県佐倉市</v>
      </c>
      <c r="O100" s="597">
        <v>10.7</v>
      </c>
      <c r="P100" s="599">
        <v>10.55</v>
      </c>
      <c r="Q100" s="635">
        <v>10.45</v>
      </c>
      <c r="T100" s="1"/>
      <c r="U100" s="1"/>
      <c r="V100" s="1"/>
      <c r="W100" s="1"/>
      <c r="X100" s="1"/>
    </row>
    <row r="101" spans="5:24">
      <c r="E101" s="2"/>
      <c r="G101" s="7" t="s">
        <v>526</v>
      </c>
      <c r="H101" s="7" t="s">
        <v>876</v>
      </c>
      <c r="J101" s="11" t="s">
        <v>846</v>
      </c>
      <c r="K101" s="16">
        <v>0.1</v>
      </c>
      <c r="L101" s="620" t="s">
        <v>593</v>
      </c>
      <c r="M101" s="599" t="s">
        <v>877</v>
      </c>
      <c r="N101" s="615" t="str">
        <f t="shared" si="1"/>
        <v>千葉県市原市</v>
      </c>
      <c r="O101" s="597">
        <v>10.7</v>
      </c>
      <c r="P101" s="599">
        <v>10.55</v>
      </c>
      <c r="Q101" s="635">
        <v>10.45</v>
      </c>
      <c r="T101" s="1"/>
      <c r="U101" s="1"/>
      <c r="V101" s="1"/>
      <c r="W101" s="1"/>
      <c r="X101" s="1"/>
    </row>
    <row r="102" spans="5:24">
      <c r="E102" s="2"/>
      <c r="G102" s="7" t="s">
        <v>526</v>
      </c>
      <c r="H102" s="7" t="s">
        <v>878</v>
      </c>
      <c r="J102" s="11" t="s">
        <v>846</v>
      </c>
      <c r="K102" s="16">
        <v>0.1</v>
      </c>
      <c r="L102" s="620" t="s">
        <v>879</v>
      </c>
      <c r="M102" s="599" t="s">
        <v>880</v>
      </c>
      <c r="N102" s="615" t="str">
        <f t="shared" si="1"/>
        <v>千葉県八千代市</v>
      </c>
      <c r="O102" s="597">
        <v>10.7</v>
      </c>
      <c r="P102" s="599">
        <v>10.55</v>
      </c>
      <c r="Q102" s="635">
        <v>10.45</v>
      </c>
      <c r="T102" s="1"/>
      <c r="U102" s="1"/>
      <c r="V102" s="1"/>
      <c r="W102" s="1"/>
      <c r="X102" s="1"/>
    </row>
    <row r="103" spans="5:24">
      <c r="E103" s="2"/>
      <c r="G103" s="7" t="s">
        <v>526</v>
      </c>
      <c r="H103" s="7" t="s">
        <v>881</v>
      </c>
      <c r="J103" s="11" t="s">
        <v>846</v>
      </c>
      <c r="K103" s="16">
        <v>0.1</v>
      </c>
      <c r="L103" s="620" t="s">
        <v>593</v>
      </c>
      <c r="M103" s="599" t="s">
        <v>882</v>
      </c>
      <c r="N103" s="615" t="str">
        <f t="shared" si="1"/>
        <v>千葉県四街道市</v>
      </c>
      <c r="O103" s="597">
        <v>10.7</v>
      </c>
      <c r="P103" s="599">
        <v>10.55</v>
      </c>
      <c r="Q103" s="635">
        <v>10.45</v>
      </c>
      <c r="T103" s="1"/>
      <c r="U103" s="1"/>
      <c r="V103" s="1"/>
      <c r="W103" s="1"/>
      <c r="X103" s="1"/>
    </row>
    <row r="104" spans="5:24">
      <c r="E104" s="2"/>
      <c r="G104" s="7" t="s">
        <v>526</v>
      </c>
      <c r="H104" s="7" t="s">
        <v>883</v>
      </c>
      <c r="J104" s="11" t="s">
        <v>846</v>
      </c>
      <c r="K104" s="16">
        <v>0.1</v>
      </c>
      <c r="L104" s="620" t="s">
        <v>593</v>
      </c>
      <c r="M104" s="599" t="s">
        <v>884</v>
      </c>
      <c r="N104" s="615" t="str">
        <f t="shared" si="1"/>
        <v>千葉県袖ケ浦市</v>
      </c>
      <c r="O104" s="597">
        <v>10.7</v>
      </c>
      <c r="P104" s="599">
        <v>10.55</v>
      </c>
      <c r="Q104" s="635">
        <v>10.45</v>
      </c>
      <c r="T104" s="1"/>
      <c r="U104" s="1"/>
      <c r="V104" s="1"/>
      <c r="W104" s="1"/>
      <c r="X104" s="1"/>
    </row>
    <row r="105" spans="5:24">
      <c r="E105" s="2"/>
      <c r="G105" s="7" t="s">
        <v>526</v>
      </c>
      <c r="H105" s="7" t="s">
        <v>885</v>
      </c>
      <c r="J105" s="11" t="s">
        <v>846</v>
      </c>
      <c r="K105" s="16">
        <v>0.1</v>
      </c>
      <c r="L105" s="620" t="s">
        <v>593</v>
      </c>
      <c r="M105" s="599" t="s">
        <v>886</v>
      </c>
      <c r="N105" s="615" t="str">
        <f t="shared" si="1"/>
        <v>千葉県印西市</v>
      </c>
      <c r="O105" s="597">
        <v>10.7</v>
      </c>
      <c r="P105" s="599">
        <v>10.55</v>
      </c>
      <c r="Q105" s="635">
        <v>10.45</v>
      </c>
      <c r="T105" s="1"/>
      <c r="U105" s="1"/>
      <c r="V105" s="1"/>
      <c r="W105" s="1"/>
      <c r="X105" s="1"/>
    </row>
    <row r="106" spans="5:24">
      <c r="E106" s="2"/>
      <c r="G106" s="7" t="s">
        <v>526</v>
      </c>
      <c r="H106" s="7" t="s">
        <v>887</v>
      </c>
      <c r="J106" s="11" t="s">
        <v>846</v>
      </c>
      <c r="K106" s="16">
        <v>0.1</v>
      </c>
      <c r="L106" s="620" t="s">
        <v>593</v>
      </c>
      <c r="M106" s="599" t="s">
        <v>888</v>
      </c>
      <c r="N106" s="615" t="str">
        <f t="shared" si="1"/>
        <v>千葉県栄町</v>
      </c>
      <c r="O106" s="597">
        <v>10.7</v>
      </c>
      <c r="P106" s="599">
        <v>10.55</v>
      </c>
      <c r="Q106" s="635">
        <v>10.45</v>
      </c>
      <c r="T106" s="1"/>
      <c r="U106" s="1"/>
      <c r="V106" s="1"/>
      <c r="W106" s="1"/>
      <c r="X106" s="1"/>
    </row>
    <row r="107" spans="5:24">
      <c r="E107" s="2"/>
      <c r="G107" s="7" t="s">
        <v>526</v>
      </c>
      <c r="H107" s="7" t="s">
        <v>889</v>
      </c>
      <c r="J107" s="11" t="s">
        <v>846</v>
      </c>
      <c r="K107" s="16">
        <v>0.1</v>
      </c>
      <c r="L107" s="620" t="s">
        <v>598</v>
      </c>
      <c r="M107" s="599" t="s">
        <v>890</v>
      </c>
      <c r="N107" s="615" t="str">
        <f t="shared" si="1"/>
        <v>東京都福生市</v>
      </c>
      <c r="O107" s="597">
        <v>10.7</v>
      </c>
      <c r="P107" s="599">
        <v>10.55</v>
      </c>
      <c r="Q107" s="635">
        <v>10.45</v>
      </c>
      <c r="T107" s="1"/>
      <c r="U107" s="1"/>
      <c r="V107" s="1"/>
      <c r="W107" s="1"/>
      <c r="X107" s="1"/>
    </row>
    <row r="108" spans="5:24">
      <c r="E108" s="2"/>
      <c r="G108" s="7" t="s">
        <v>526</v>
      </c>
      <c r="H108" s="7" t="s">
        <v>891</v>
      </c>
      <c r="J108" s="11" t="s">
        <v>846</v>
      </c>
      <c r="K108" s="16">
        <v>0.1</v>
      </c>
      <c r="L108" s="620" t="s">
        <v>598</v>
      </c>
      <c r="M108" s="599" t="s">
        <v>892</v>
      </c>
      <c r="N108" s="615" t="str">
        <f t="shared" si="1"/>
        <v>東京都あきる野市</v>
      </c>
      <c r="O108" s="597">
        <v>10.7</v>
      </c>
      <c r="P108" s="599">
        <v>10.55</v>
      </c>
      <c r="Q108" s="635">
        <v>10.45</v>
      </c>
      <c r="T108" s="1"/>
      <c r="U108" s="1"/>
      <c r="V108" s="1"/>
      <c r="W108" s="1"/>
      <c r="X108" s="1"/>
    </row>
    <row r="109" spans="5:24">
      <c r="E109" s="2"/>
      <c r="G109" s="7" t="s">
        <v>526</v>
      </c>
      <c r="H109" s="7" t="s">
        <v>893</v>
      </c>
      <c r="J109" s="11" t="s">
        <v>846</v>
      </c>
      <c r="K109" s="16">
        <v>0.1</v>
      </c>
      <c r="L109" s="620" t="s">
        <v>598</v>
      </c>
      <c r="M109" s="599" t="s">
        <v>894</v>
      </c>
      <c r="N109" s="615" t="str">
        <f t="shared" si="1"/>
        <v>東京都日の出町</v>
      </c>
      <c r="O109" s="597">
        <v>10.7</v>
      </c>
      <c r="P109" s="599">
        <v>10.55</v>
      </c>
      <c r="Q109" s="635">
        <v>10.45</v>
      </c>
      <c r="T109" s="1"/>
      <c r="U109" s="1"/>
      <c r="V109" s="1"/>
      <c r="W109" s="1"/>
      <c r="X109" s="1"/>
    </row>
    <row r="110" spans="5:24">
      <c r="E110" s="2"/>
      <c r="G110" s="7" t="s">
        <v>526</v>
      </c>
      <c r="H110" s="7" t="s">
        <v>895</v>
      </c>
      <c r="J110" s="11" t="s">
        <v>846</v>
      </c>
      <c r="K110" s="16">
        <v>0.1</v>
      </c>
      <c r="L110" s="620" t="s">
        <v>603</v>
      </c>
      <c r="M110" s="599" t="s">
        <v>896</v>
      </c>
      <c r="N110" s="615" t="str">
        <f t="shared" si="1"/>
        <v>神奈川県平塚市</v>
      </c>
      <c r="O110" s="597">
        <v>10.7</v>
      </c>
      <c r="P110" s="599">
        <v>10.55</v>
      </c>
      <c r="Q110" s="635">
        <v>10.45</v>
      </c>
      <c r="T110" s="1"/>
      <c r="U110" s="1"/>
      <c r="V110" s="1"/>
      <c r="W110" s="1"/>
      <c r="X110" s="1"/>
    </row>
    <row r="111" spans="5:24">
      <c r="E111" s="2"/>
      <c r="G111" s="7" t="s">
        <v>526</v>
      </c>
      <c r="H111" s="7" t="s">
        <v>897</v>
      </c>
      <c r="J111" s="11" t="s">
        <v>846</v>
      </c>
      <c r="K111" s="16">
        <v>0.1</v>
      </c>
      <c r="L111" s="620" t="s">
        <v>603</v>
      </c>
      <c r="M111" s="599" t="s">
        <v>898</v>
      </c>
      <c r="N111" s="615" t="str">
        <f t="shared" si="1"/>
        <v>神奈川県小田原市</v>
      </c>
      <c r="O111" s="597">
        <v>10.7</v>
      </c>
      <c r="P111" s="599">
        <v>10.55</v>
      </c>
      <c r="Q111" s="635">
        <v>10.45</v>
      </c>
      <c r="T111" s="1"/>
      <c r="U111" s="1"/>
      <c r="V111" s="1"/>
      <c r="W111" s="1"/>
      <c r="X111" s="1"/>
    </row>
    <row r="112" spans="5:24">
      <c r="E112" s="2"/>
      <c r="G112" s="7" t="s">
        <v>526</v>
      </c>
      <c r="H112" s="7" t="s">
        <v>899</v>
      </c>
      <c r="J112" s="11" t="s">
        <v>846</v>
      </c>
      <c r="K112" s="16">
        <v>0.1</v>
      </c>
      <c r="L112" s="620" t="s">
        <v>603</v>
      </c>
      <c r="M112" s="599" t="s">
        <v>900</v>
      </c>
      <c r="N112" s="615" t="str">
        <f t="shared" si="1"/>
        <v>神奈川県茅ヶ崎市</v>
      </c>
      <c r="O112" s="597">
        <v>10.7</v>
      </c>
      <c r="P112" s="599">
        <v>10.55</v>
      </c>
      <c r="Q112" s="635">
        <v>10.45</v>
      </c>
      <c r="T112" s="1"/>
      <c r="U112" s="1"/>
      <c r="V112" s="1"/>
      <c r="W112" s="1"/>
      <c r="X112" s="1"/>
    </row>
    <row r="113" spans="5:24">
      <c r="E113" s="2"/>
      <c r="G113" s="7" t="s">
        <v>526</v>
      </c>
      <c r="H113" s="7" t="s">
        <v>901</v>
      </c>
      <c r="J113" s="11" t="s">
        <v>846</v>
      </c>
      <c r="K113" s="16">
        <v>0.1</v>
      </c>
      <c r="L113" s="620" t="s">
        <v>603</v>
      </c>
      <c r="M113" s="599" t="s">
        <v>902</v>
      </c>
      <c r="N113" s="615" t="str">
        <f t="shared" si="1"/>
        <v>神奈川県大和市</v>
      </c>
      <c r="O113" s="597">
        <v>10.7</v>
      </c>
      <c r="P113" s="599">
        <v>10.55</v>
      </c>
      <c r="Q113" s="635">
        <v>10.45</v>
      </c>
      <c r="T113" s="1"/>
      <c r="U113" s="1"/>
      <c r="V113" s="1"/>
      <c r="W113" s="1"/>
      <c r="X113" s="1"/>
    </row>
    <row r="114" spans="5:24">
      <c r="E114" s="2"/>
      <c r="G114" s="7" t="s">
        <v>526</v>
      </c>
      <c r="H114" s="7" t="s">
        <v>903</v>
      </c>
      <c r="J114" s="11" t="s">
        <v>846</v>
      </c>
      <c r="K114" s="16">
        <v>0.1</v>
      </c>
      <c r="L114" s="620" t="s">
        <v>603</v>
      </c>
      <c r="M114" s="599" t="s">
        <v>904</v>
      </c>
      <c r="N114" s="615" t="str">
        <f t="shared" si="1"/>
        <v>神奈川県伊勢原市</v>
      </c>
      <c r="O114" s="597">
        <v>10.7</v>
      </c>
      <c r="P114" s="599">
        <v>10.55</v>
      </c>
      <c r="Q114" s="635">
        <v>10.45</v>
      </c>
      <c r="T114" s="1"/>
      <c r="U114" s="1"/>
      <c r="V114" s="1"/>
      <c r="W114" s="1"/>
      <c r="X114" s="1"/>
    </row>
    <row r="115" spans="5:24">
      <c r="E115" s="2"/>
      <c r="G115" s="7" t="s">
        <v>526</v>
      </c>
      <c r="H115" s="7" t="s">
        <v>905</v>
      </c>
      <c r="J115" s="11" t="s">
        <v>846</v>
      </c>
      <c r="K115" s="16">
        <v>0.1</v>
      </c>
      <c r="L115" s="620" t="s">
        <v>603</v>
      </c>
      <c r="M115" s="599" t="s">
        <v>906</v>
      </c>
      <c r="N115" s="615" t="str">
        <f t="shared" si="1"/>
        <v>神奈川県座間市</v>
      </c>
      <c r="O115" s="597">
        <v>10.7</v>
      </c>
      <c r="P115" s="599">
        <v>10.55</v>
      </c>
      <c r="Q115" s="635">
        <v>10.45</v>
      </c>
      <c r="T115" s="1"/>
      <c r="U115" s="1"/>
      <c r="V115" s="1"/>
      <c r="W115" s="1"/>
      <c r="X115" s="1"/>
    </row>
    <row r="116" spans="5:24">
      <c r="E116" s="2"/>
      <c r="G116" s="7" t="s">
        <v>526</v>
      </c>
      <c r="H116" s="7" t="s">
        <v>907</v>
      </c>
      <c r="J116" s="11" t="s">
        <v>846</v>
      </c>
      <c r="K116" s="16">
        <v>0.1</v>
      </c>
      <c r="L116" s="620" t="s">
        <v>603</v>
      </c>
      <c r="M116" s="599" t="s">
        <v>908</v>
      </c>
      <c r="N116" s="615" t="str">
        <f t="shared" si="1"/>
        <v>神奈川県綾瀬市</v>
      </c>
      <c r="O116" s="597">
        <v>10.7</v>
      </c>
      <c r="P116" s="599">
        <v>10.55</v>
      </c>
      <c r="Q116" s="635">
        <v>10.45</v>
      </c>
      <c r="T116" s="1"/>
      <c r="U116" s="1"/>
      <c r="V116" s="1"/>
      <c r="W116" s="1"/>
      <c r="X116" s="1"/>
    </row>
    <row r="117" spans="5:24">
      <c r="E117" s="2"/>
      <c r="G117" s="7" t="s">
        <v>526</v>
      </c>
      <c r="H117" s="7" t="s">
        <v>909</v>
      </c>
      <c r="J117" s="11" t="s">
        <v>846</v>
      </c>
      <c r="K117" s="16">
        <v>0.1</v>
      </c>
      <c r="L117" s="620" t="s">
        <v>603</v>
      </c>
      <c r="M117" s="599" t="s">
        <v>910</v>
      </c>
      <c r="N117" s="615" t="str">
        <f t="shared" si="1"/>
        <v>神奈川県葉山町</v>
      </c>
      <c r="O117" s="597">
        <v>10.7</v>
      </c>
      <c r="P117" s="599">
        <v>10.55</v>
      </c>
      <c r="Q117" s="635">
        <v>10.45</v>
      </c>
      <c r="T117" s="1"/>
      <c r="U117" s="1"/>
      <c r="V117" s="1"/>
      <c r="W117" s="1"/>
      <c r="X117" s="1"/>
    </row>
    <row r="118" spans="5:24">
      <c r="E118" s="2"/>
      <c r="G118" s="7" t="s">
        <v>526</v>
      </c>
      <c r="H118" s="7" t="s">
        <v>911</v>
      </c>
      <c r="J118" s="11" t="s">
        <v>846</v>
      </c>
      <c r="K118" s="16">
        <v>0.1</v>
      </c>
      <c r="L118" s="620" t="s">
        <v>603</v>
      </c>
      <c r="M118" s="599" t="s">
        <v>912</v>
      </c>
      <c r="N118" s="615" t="str">
        <f t="shared" si="1"/>
        <v>神奈川県寒川町</v>
      </c>
      <c r="O118" s="597">
        <v>10.7</v>
      </c>
      <c r="P118" s="599">
        <v>10.55</v>
      </c>
      <c r="Q118" s="635">
        <v>10.45</v>
      </c>
      <c r="T118" s="1"/>
      <c r="U118" s="1"/>
      <c r="V118" s="1"/>
      <c r="W118" s="1"/>
      <c r="X118" s="1"/>
    </row>
    <row r="119" spans="5:24">
      <c r="E119" s="2"/>
      <c r="G119" s="7" t="s">
        <v>526</v>
      </c>
      <c r="H119" s="7" t="s">
        <v>913</v>
      </c>
      <c r="J119" s="11" t="s">
        <v>846</v>
      </c>
      <c r="K119" s="16">
        <v>0.1</v>
      </c>
      <c r="L119" s="620" t="s">
        <v>603</v>
      </c>
      <c r="M119" s="599" t="s">
        <v>914</v>
      </c>
      <c r="N119" s="615" t="str">
        <f t="shared" si="1"/>
        <v>神奈川県愛川町</v>
      </c>
      <c r="O119" s="597">
        <v>10.7</v>
      </c>
      <c r="P119" s="599">
        <v>10.55</v>
      </c>
      <c r="Q119" s="635">
        <v>10.45</v>
      </c>
      <c r="T119" s="1"/>
      <c r="U119" s="1"/>
      <c r="V119" s="1"/>
      <c r="W119" s="1"/>
      <c r="X119" s="1"/>
    </row>
    <row r="120" spans="5:24">
      <c r="E120" s="2"/>
      <c r="G120" s="7" t="s">
        <v>526</v>
      </c>
      <c r="H120" s="7" t="s">
        <v>915</v>
      </c>
      <c r="J120" s="11" t="s">
        <v>846</v>
      </c>
      <c r="K120" s="16">
        <v>0.1</v>
      </c>
      <c r="L120" s="620" t="s">
        <v>916</v>
      </c>
      <c r="M120" s="599" t="s">
        <v>917</v>
      </c>
      <c r="N120" s="615" t="str">
        <f t="shared" si="1"/>
        <v>愛知県知立市</v>
      </c>
      <c r="O120" s="597">
        <v>10.7</v>
      </c>
      <c r="P120" s="599">
        <v>10.55</v>
      </c>
      <c r="Q120" s="635">
        <v>10.45</v>
      </c>
      <c r="T120" s="1"/>
      <c r="U120" s="1"/>
      <c r="V120" s="1"/>
      <c r="W120" s="1"/>
      <c r="X120" s="1"/>
    </row>
    <row r="121" spans="5:24">
      <c r="E121" s="2"/>
      <c r="G121" s="7" t="s">
        <v>526</v>
      </c>
      <c r="H121" s="7" t="s">
        <v>918</v>
      </c>
      <c r="J121" s="11" t="s">
        <v>846</v>
      </c>
      <c r="K121" s="16">
        <v>0.1</v>
      </c>
      <c r="L121" s="620" t="s">
        <v>916</v>
      </c>
      <c r="M121" s="599" t="s">
        <v>919</v>
      </c>
      <c r="N121" s="615" t="str">
        <f t="shared" si="1"/>
        <v>愛知県豊明市</v>
      </c>
      <c r="O121" s="597">
        <v>10.7</v>
      </c>
      <c r="P121" s="599">
        <v>10.55</v>
      </c>
      <c r="Q121" s="635">
        <v>10.45</v>
      </c>
      <c r="T121" s="1"/>
      <c r="U121" s="1"/>
      <c r="V121" s="1"/>
      <c r="W121" s="1"/>
      <c r="X121" s="1"/>
    </row>
    <row r="122" spans="5:24">
      <c r="E122" s="2"/>
      <c r="G122" s="7" t="s">
        <v>526</v>
      </c>
      <c r="H122" s="7" t="s">
        <v>920</v>
      </c>
      <c r="J122" s="11" t="s">
        <v>846</v>
      </c>
      <c r="K122" s="16">
        <v>0.1</v>
      </c>
      <c r="L122" s="620" t="s">
        <v>916</v>
      </c>
      <c r="M122" s="599" t="s">
        <v>921</v>
      </c>
      <c r="N122" s="615" t="str">
        <f t="shared" si="1"/>
        <v>愛知県みよし市</v>
      </c>
      <c r="O122" s="597">
        <v>10.7</v>
      </c>
      <c r="P122" s="599">
        <v>10.55</v>
      </c>
      <c r="Q122" s="635">
        <v>10.45</v>
      </c>
      <c r="T122" s="1"/>
      <c r="U122" s="1"/>
      <c r="V122" s="1"/>
      <c r="W122" s="1"/>
      <c r="X122" s="1"/>
    </row>
    <row r="123" spans="5:24">
      <c r="E123" s="2"/>
      <c r="G123" s="7" t="s">
        <v>526</v>
      </c>
      <c r="H123" s="7" t="s">
        <v>922</v>
      </c>
      <c r="J123" s="11" t="s">
        <v>846</v>
      </c>
      <c r="K123" s="16">
        <v>0.1</v>
      </c>
      <c r="L123" s="620" t="s">
        <v>659</v>
      </c>
      <c r="M123" s="599" t="s">
        <v>923</v>
      </c>
      <c r="N123" s="615" t="str">
        <f t="shared" si="1"/>
        <v>滋賀県大津市</v>
      </c>
      <c r="O123" s="597">
        <v>10.7</v>
      </c>
      <c r="P123" s="599">
        <v>10.55</v>
      </c>
      <c r="Q123" s="635">
        <v>10.45</v>
      </c>
      <c r="T123" s="1"/>
      <c r="U123" s="1"/>
      <c r="V123" s="1"/>
      <c r="W123" s="1"/>
      <c r="X123" s="1"/>
    </row>
    <row r="124" spans="5:24">
      <c r="E124" s="2"/>
      <c r="G124" s="7" t="s">
        <v>526</v>
      </c>
      <c r="H124" s="7" t="s">
        <v>924</v>
      </c>
      <c r="J124" s="11" t="s">
        <v>846</v>
      </c>
      <c r="K124" s="16">
        <v>0.1</v>
      </c>
      <c r="L124" s="620" t="s">
        <v>659</v>
      </c>
      <c r="M124" s="599" t="s">
        <v>925</v>
      </c>
      <c r="N124" s="615" t="str">
        <f t="shared" si="1"/>
        <v>滋賀県草津市</v>
      </c>
      <c r="O124" s="597">
        <v>10.7</v>
      </c>
      <c r="P124" s="599">
        <v>10.55</v>
      </c>
      <c r="Q124" s="635">
        <v>10.45</v>
      </c>
      <c r="T124" s="1"/>
      <c r="U124" s="1"/>
      <c r="V124" s="1"/>
      <c r="W124" s="1"/>
      <c r="X124" s="1"/>
    </row>
    <row r="125" spans="5:24">
      <c r="E125" s="2"/>
      <c r="G125" s="7" t="s">
        <v>526</v>
      </c>
      <c r="H125" s="7" t="s">
        <v>926</v>
      </c>
      <c r="J125" s="11" t="s">
        <v>846</v>
      </c>
      <c r="K125" s="16">
        <v>0.1</v>
      </c>
      <c r="L125" s="620" t="s">
        <v>659</v>
      </c>
      <c r="M125" s="599" t="s">
        <v>927</v>
      </c>
      <c r="N125" s="615" t="str">
        <f t="shared" si="1"/>
        <v>滋賀県栗東市</v>
      </c>
      <c r="O125" s="597">
        <v>10.7</v>
      </c>
      <c r="P125" s="599">
        <v>10.55</v>
      </c>
      <c r="Q125" s="635">
        <v>10.45</v>
      </c>
      <c r="T125" s="1"/>
      <c r="U125" s="1"/>
      <c r="V125" s="1"/>
      <c r="W125" s="1"/>
      <c r="X125" s="1"/>
    </row>
    <row r="126" spans="5:24">
      <c r="E126" s="2"/>
      <c r="G126" s="7" t="s">
        <v>526</v>
      </c>
      <c r="H126" s="7" t="s">
        <v>928</v>
      </c>
      <c r="J126" s="11" t="s">
        <v>846</v>
      </c>
      <c r="K126" s="16">
        <v>0.1</v>
      </c>
      <c r="L126" s="620" t="s">
        <v>664</v>
      </c>
      <c r="M126" s="599" t="s">
        <v>929</v>
      </c>
      <c r="N126" s="615" t="str">
        <f t="shared" si="1"/>
        <v>京都府京都市</v>
      </c>
      <c r="O126" s="597">
        <v>10.7</v>
      </c>
      <c r="P126" s="599">
        <v>10.55</v>
      </c>
      <c r="Q126" s="635">
        <v>10.45</v>
      </c>
      <c r="T126" s="1"/>
      <c r="U126" s="1"/>
      <c r="V126" s="1"/>
      <c r="W126" s="1"/>
      <c r="X126" s="1"/>
    </row>
    <row r="127" spans="5:24">
      <c r="E127" s="2"/>
      <c r="G127" s="7" t="s">
        <v>526</v>
      </c>
      <c r="H127" s="7" t="s">
        <v>930</v>
      </c>
      <c r="J127" s="11" t="s">
        <v>846</v>
      </c>
      <c r="K127" s="16">
        <v>0.1</v>
      </c>
      <c r="L127" s="620" t="s">
        <v>664</v>
      </c>
      <c r="M127" s="599" t="s">
        <v>931</v>
      </c>
      <c r="N127" s="615" t="str">
        <f t="shared" si="1"/>
        <v>京都府長岡京市</v>
      </c>
      <c r="O127" s="597">
        <v>10.7</v>
      </c>
      <c r="P127" s="599">
        <v>10.55</v>
      </c>
      <c r="Q127" s="635">
        <v>10.45</v>
      </c>
      <c r="T127" s="1"/>
      <c r="U127" s="1"/>
      <c r="V127" s="1"/>
      <c r="W127" s="1"/>
      <c r="X127" s="1"/>
    </row>
    <row r="128" spans="5:24">
      <c r="E128" s="2"/>
      <c r="G128" s="7" t="s">
        <v>526</v>
      </c>
      <c r="H128" s="7" t="s">
        <v>932</v>
      </c>
      <c r="J128" s="11" t="s">
        <v>846</v>
      </c>
      <c r="K128" s="16">
        <v>0.1</v>
      </c>
      <c r="L128" s="620" t="s">
        <v>670</v>
      </c>
      <c r="M128" s="599" t="s">
        <v>933</v>
      </c>
      <c r="N128" s="615" t="str">
        <f t="shared" si="1"/>
        <v>大阪府堺市</v>
      </c>
      <c r="O128" s="597">
        <v>10.7</v>
      </c>
      <c r="P128" s="599">
        <v>10.55</v>
      </c>
      <c r="Q128" s="635">
        <v>10.45</v>
      </c>
      <c r="T128" s="1"/>
      <c r="U128" s="1"/>
      <c r="V128" s="1"/>
      <c r="W128" s="1"/>
      <c r="X128" s="1"/>
    </row>
    <row r="129" spans="5:24">
      <c r="E129" s="2"/>
      <c r="G129" s="7" t="s">
        <v>526</v>
      </c>
      <c r="H129" s="7" t="s">
        <v>934</v>
      </c>
      <c r="J129" s="11" t="s">
        <v>846</v>
      </c>
      <c r="K129" s="16">
        <v>0.1</v>
      </c>
      <c r="L129" s="620" t="s">
        <v>670</v>
      </c>
      <c r="M129" s="599" t="s">
        <v>935</v>
      </c>
      <c r="N129" s="615" t="str">
        <f t="shared" si="1"/>
        <v>大阪府枚方市</v>
      </c>
      <c r="O129" s="597">
        <v>10.7</v>
      </c>
      <c r="P129" s="599">
        <v>10.55</v>
      </c>
      <c r="Q129" s="635">
        <v>10.45</v>
      </c>
      <c r="T129" s="1"/>
      <c r="U129" s="1"/>
      <c r="V129" s="1"/>
      <c r="W129" s="1"/>
      <c r="X129" s="1"/>
    </row>
    <row r="130" spans="5:24">
      <c r="E130" s="2"/>
      <c r="G130" s="7" t="s">
        <v>526</v>
      </c>
      <c r="H130" s="7" t="s">
        <v>936</v>
      </c>
      <c r="J130" s="11" t="s">
        <v>846</v>
      </c>
      <c r="K130" s="16">
        <v>0.1</v>
      </c>
      <c r="L130" s="620" t="s">
        <v>670</v>
      </c>
      <c r="M130" s="599" t="s">
        <v>937</v>
      </c>
      <c r="N130" s="615" t="str">
        <f t="shared" si="1"/>
        <v>大阪府茨木市</v>
      </c>
      <c r="O130" s="597">
        <v>10.7</v>
      </c>
      <c r="P130" s="599">
        <v>10.55</v>
      </c>
      <c r="Q130" s="635">
        <v>10.45</v>
      </c>
      <c r="T130" s="1"/>
      <c r="U130" s="1"/>
      <c r="V130" s="1"/>
      <c r="W130" s="1"/>
      <c r="X130" s="1"/>
    </row>
    <row r="131" spans="5:24">
      <c r="E131" s="2"/>
      <c r="G131" s="7" t="s">
        <v>526</v>
      </c>
      <c r="H131" s="7" t="s">
        <v>938</v>
      </c>
      <c r="J131" s="11" t="s">
        <v>846</v>
      </c>
      <c r="K131" s="16">
        <v>0.1</v>
      </c>
      <c r="L131" s="620" t="s">
        <v>670</v>
      </c>
      <c r="M131" s="599" t="s">
        <v>939</v>
      </c>
      <c r="N131" s="615" t="str">
        <f t="shared" si="1"/>
        <v>大阪府八尾市</v>
      </c>
      <c r="O131" s="597">
        <v>10.7</v>
      </c>
      <c r="P131" s="599">
        <v>10.55</v>
      </c>
      <c r="Q131" s="635">
        <v>10.45</v>
      </c>
      <c r="T131" s="1"/>
      <c r="U131" s="1"/>
      <c r="V131" s="1"/>
      <c r="W131" s="1"/>
      <c r="X131" s="1"/>
    </row>
    <row r="132" spans="5:24">
      <c r="E132" s="2"/>
      <c r="G132" s="7" t="s">
        <v>526</v>
      </c>
      <c r="H132" s="7" t="s">
        <v>940</v>
      </c>
      <c r="J132" s="11" t="s">
        <v>846</v>
      </c>
      <c r="K132" s="16">
        <v>0.1</v>
      </c>
      <c r="L132" s="620" t="s">
        <v>670</v>
      </c>
      <c r="M132" s="599" t="s">
        <v>941</v>
      </c>
      <c r="N132" s="615" t="str">
        <f t="shared" ref="N132:N195" si="2">L132&amp;M132</f>
        <v>大阪府松原市</v>
      </c>
      <c r="O132" s="597">
        <v>10.7</v>
      </c>
      <c r="P132" s="599">
        <v>10.55</v>
      </c>
      <c r="Q132" s="635">
        <v>10.45</v>
      </c>
      <c r="T132" s="1"/>
      <c r="U132" s="1"/>
      <c r="V132" s="1"/>
      <c r="W132" s="1"/>
      <c r="X132" s="1"/>
    </row>
    <row r="133" spans="5:24">
      <c r="E133" s="2"/>
      <c r="G133" s="7" t="s">
        <v>526</v>
      </c>
      <c r="H133" s="7" t="s">
        <v>942</v>
      </c>
      <c r="J133" s="11" t="s">
        <v>846</v>
      </c>
      <c r="K133" s="16">
        <v>0.1</v>
      </c>
      <c r="L133" s="620" t="s">
        <v>670</v>
      </c>
      <c r="M133" s="599" t="s">
        <v>943</v>
      </c>
      <c r="N133" s="615" t="str">
        <f t="shared" si="2"/>
        <v>大阪府摂津市</v>
      </c>
      <c r="O133" s="597">
        <v>10.7</v>
      </c>
      <c r="P133" s="599">
        <v>10.55</v>
      </c>
      <c r="Q133" s="635">
        <v>10.45</v>
      </c>
      <c r="T133" s="1"/>
      <c r="U133" s="1"/>
      <c r="V133" s="1"/>
      <c r="W133" s="1"/>
      <c r="X133" s="1"/>
    </row>
    <row r="134" spans="5:24">
      <c r="E134" s="2"/>
      <c r="G134" s="7" t="s">
        <v>526</v>
      </c>
      <c r="H134" s="7" t="s">
        <v>944</v>
      </c>
      <c r="J134" s="11" t="s">
        <v>846</v>
      </c>
      <c r="K134" s="16">
        <v>0.1</v>
      </c>
      <c r="L134" s="620" t="s">
        <v>670</v>
      </c>
      <c r="M134" s="599" t="s">
        <v>945</v>
      </c>
      <c r="N134" s="615" t="str">
        <f t="shared" si="2"/>
        <v>大阪府高石市</v>
      </c>
      <c r="O134" s="597">
        <v>10.7</v>
      </c>
      <c r="P134" s="599">
        <v>10.55</v>
      </c>
      <c r="Q134" s="635">
        <v>10.45</v>
      </c>
      <c r="T134" s="1"/>
      <c r="U134" s="1"/>
      <c r="V134" s="1"/>
      <c r="W134" s="1"/>
      <c r="X134" s="1"/>
    </row>
    <row r="135" spans="5:24">
      <c r="E135" s="2"/>
      <c r="G135" s="7" t="s">
        <v>526</v>
      </c>
      <c r="H135" s="7" t="s">
        <v>946</v>
      </c>
      <c r="J135" s="11" t="s">
        <v>846</v>
      </c>
      <c r="K135" s="16">
        <v>0.1</v>
      </c>
      <c r="L135" s="620" t="s">
        <v>670</v>
      </c>
      <c r="M135" s="599" t="s">
        <v>947</v>
      </c>
      <c r="N135" s="615" t="str">
        <f t="shared" si="2"/>
        <v>大阪府東大阪市</v>
      </c>
      <c r="O135" s="597">
        <v>10.7</v>
      </c>
      <c r="P135" s="599">
        <v>10.55</v>
      </c>
      <c r="Q135" s="635">
        <v>10.45</v>
      </c>
      <c r="T135" s="1"/>
      <c r="U135" s="1"/>
      <c r="V135" s="1"/>
      <c r="W135" s="1"/>
      <c r="X135" s="1"/>
    </row>
    <row r="136" spans="5:24">
      <c r="E136" s="2"/>
      <c r="G136" s="7" t="s">
        <v>526</v>
      </c>
      <c r="H136" s="7" t="s">
        <v>948</v>
      </c>
      <c r="J136" s="11" t="s">
        <v>846</v>
      </c>
      <c r="K136" s="16">
        <v>0.1</v>
      </c>
      <c r="L136" s="620" t="s">
        <v>670</v>
      </c>
      <c r="M136" s="599" t="s">
        <v>949</v>
      </c>
      <c r="N136" s="615" t="str">
        <f t="shared" si="2"/>
        <v>大阪府交野市</v>
      </c>
      <c r="O136" s="597">
        <v>10.7</v>
      </c>
      <c r="P136" s="599">
        <v>10.55</v>
      </c>
      <c r="Q136" s="635">
        <v>10.45</v>
      </c>
      <c r="T136" s="1"/>
      <c r="U136" s="1"/>
      <c r="V136" s="1"/>
      <c r="W136" s="1"/>
      <c r="X136" s="1"/>
    </row>
    <row r="137" spans="5:24">
      <c r="E137" s="2"/>
      <c r="G137" s="7" t="s">
        <v>526</v>
      </c>
      <c r="H137" s="7" t="s">
        <v>950</v>
      </c>
      <c r="J137" s="11" t="s">
        <v>846</v>
      </c>
      <c r="K137" s="16">
        <v>0.1</v>
      </c>
      <c r="L137" s="620" t="s">
        <v>676</v>
      </c>
      <c r="M137" s="599" t="s">
        <v>951</v>
      </c>
      <c r="N137" s="615" t="str">
        <f t="shared" si="2"/>
        <v>兵庫県尼崎市</v>
      </c>
      <c r="O137" s="597">
        <v>10.7</v>
      </c>
      <c r="P137" s="599">
        <v>10.55</v>
      </c>
      <c r="Q137" s="635">
        <v>10.45</v>
      </c>
      <c r="T137" s="1"/>
      <c r="U137" s="1"/>
      <c r="V137" s="1"/>
      <c r="W137" s="1"/>
      <c r="X137" s="1"/>
    </row>
    <row r="138" spans="5:24">
      <c r="E138" s="2"/>
      <c r="G138" s="7" t="s">
        <v>526</v>
      </c>
      <c r="H138" s="7" t="s">
        <v>952</v>
      </c>
      <c r="J138" s="11" t="s">
        <v>846</v>
      </c>
      <c r="K138" s="16">
        <v>0.1</v>
      </c>
      <c r="L138" s="620" t="s">
        <v>676</v>
      </c>
      <c r="M138" s="599" t="s">
        <v>953</v>
      </c>
      <c r="N138" s="615" t="str">
        <f t="shared" si="2"/>
        <v>兵庫県伊丹市</v>
      </c>
      <c r="O138" s="597">
        <v>10.7</v>
      </c>
      <c r="P138" s="599">
        <v>10.55</v>
      </c>
      <c r="Q138" s="635">
        <v>10.45</v>
      </c>
      <c r="T138" s="1"/>
      <c r="U138" s="1"/>
      <c r="V138" s="1"/>
      <c r="W138" s="1"/>
      <c r="X138" s="1"/>
    </row>
    <row r="139" spans="5:24">
      <c r="E139" s="2"/>
      <c r="G139" s="7" t="s">
        <v>526</v>
      </c>
      <c r="H139" s="7" t="s">
        <v>954</v>
      </c>
      <c r="J139" s="11" t="s">
        <v>846</v>
      </c>
      <c r="K139" s="16">
        <v>0.1</v>
      </c>
      <c r="L139" s="620" t="s">
        <v>676</v>
      </c>
      <c r="M139" s="599" t="s">
        <v>955</v>
      </c>
      <c r="N139" s="615" t="str">
        <f t="shared" si="2"/>
        <v>兵庫県川西市</v>
      </c>
      <c r="O139" s="597">
        <v>10.7</v>
      </c>
      <c r="P139" s="599">
        <v>10.55</v>
      </c>
      <c r="Q139" s="635">
        <v>10.45</v>
      </c>
      <c r="T139" s="1"/>
      <c r="U139" s="1"/>
      <c r="V139" s="1"/>
      <c r="W139" s="1"/>
      <c r="X139" s="1"/>
    </row>
    <row r="140" spans="5:24">
      <c r="E140" s="2"/>
      <c r="G140" s="7" t="s">
        <v>526</v>
      </c>
      <c r="H140" s="7" t="s">
        <v>956</v>
      </c>
      <c r="J140" s="11" t="s">
        <v>846</v>
      </c>
      <c r="K140" s="16">
        <v>0.1</v>
      </c>
      <c r="L140" s="620" t="s">
        <v>676</v>
      </c>
      <c r="M140" s="599" t="s">
        <v>957</v>
      </c>
      <c r="N140" s="615" t="str">
        <f t="shared" si="2"/>
        <v>兵庫県三田市</v>
      </c>
      <c r="O140" s="597">
        <v>10.7</v>
      </c>
      <c r="P140" s="599">
        <v>10.55</v>
      </c>
      <c r="Q140" s="635">
        <v>10.45</v>
      </c>
      <c r="T140" s="1"/>
      <c r="U140" s="1"/>
      <c r="V140" s="1"/>
      <c r="W140" s="1"/>
      <c r="X140" s="1"/>
    </row>
    <row r="141" spans="5:24">
      <c r="E141" s="2"/>
      <c r="G141" s="7" t="s">
        <v>526</v>
      </c>
      <c r="H141" s="7" t="s">
        <v>958</v>
      </c>
      <c r="J141" s="11" t="s">
        <v>846</v>
      </c>
      <c r="K141" s="16">
        <v>0.1</v>
      </c>
      <c r="L141" s="620" t="s">
        <v>710</v>
      </c>
      <c r="M141" s="599" t="s">
        <v>959</v>
      </c>
      <c r="N141" s="615" t="str">
        <f t="shared" si="2"/>
        <v>広島県広島市</v>
      </c>
      <c r="O141" s="597">
        <v>10.7</v>
      </c>
      <c r="P141" s="599">
        <v>10.55</v>
      </c>
      <c r="Q141" s="635">
        <v>10.45</v>
      </c>
      <c r="T141" s="1"/>
      <c r="U141" s="1"/>
      <c r="V141" s="1"/>
      <c r="W141" s="1"/>
      <c r="X141" s="1"/>
    </row>
    <row r="142" spans="5:24">
      <c r="E142" s="2"/>
      <c r="G142" s="7" t="s">
        <v>526</v>
      </c>
      <c r="H142" s="7" t="s">
        <v>960</v>
      </c>
      <c r="J142" s="11" t="s">
        <v>846</v>
      </c>
      <c r="K142" s="16">
        <v>0.1</v>
      </c>
      <c r="L142" s="620" t="s">
        <v>710</v>
      </c>
      <c r="M142" s="599" t="s">
        <v>961</v>
      </c>
      <c r="N142" s="615" t="str">
        <f t="shared" si="2"/>
        <v>広島県府中町</v>
      </c>
      <c r="O142" s="597">
        <v>10.7</v>
      </c>
      <c r="P142" s="599">
        <v>10.55</v>
      </c>
      <c r="Q142" s="635">
        <v>10.45</v>
      </c>
      <c r="T142" s="1"/>
      <c r="U142" s="1"/>
      <c r="V142" s="1"/>
      <c r="W142" s="1"/>
      <c r="X142" s="1"/>
    </row>
    <row r="143" spans="5:24">
      <c r="E143" s="2"/>
      <c r="G143" s="7" t="s">
        <v>526</v>
      </c>
      <c r="H143" s="7" t="s">
        <v>962</v>
      </c>
      <c r="J143" s="11" t="s">
        <v>846</v>
      </c>
      <c r="K143" s="16">
        <v>0.1</v>
      </c>
      <c r="L143" s="620" t="s">
        <v>741</v>
      </c>
      <c r="M143" s="599" t="s">
        <v>963</v>
      </c>
      <c r="N143" s="615" t="str">
        <f t="shared" si="2"/>
        <v>福岡県福岡市</v>
      </c>
      <c r="O143" s="597">
        <v>10.7</v>
      </c>
      <c r="P143" s="599">
        <v>10.55</v>
      </c>
      <c r="Q143" s="635">
        <v>10.45</v>
      </c>
      <c r="T143" s="1"/>
      <c r="U143" s="1"/>
      <c r="V143" s="1"/>
      <c r="W143" s="1"/>
      <c r="X143" s="1"/>
    </row>
    <row r="144" spans="5:24" ht="13.5" thickBot="1">
      <c r="E144" s="2"/>
      <c r="G144" s="7" t="s">
        <v>526</v>
      </c>
      <c r="H144" s="7" t="s">
        <v>964</v>
      </c>
      <c r="J144" s="12" t="s">
        <v>846</v>
      </c>
      <c r="K144" s="605">
        <v>0.1</v>
      </c>
      <c r="L144" s="632" t="s">
        <v>741</v>
      </c>
      <c r="M144" s="602" t="s">
        <v>965</v>
      </c>
      <c r="N144" s="640" t="str">
        <f t="shared" si="2"/>
        <v>福岡県春日市</v>
      </c>
      <c r="O144" s="601">
        <v>10.7</v>
      </c>
      <c r="P144" s="602">
        <v>10.55</v>
      </c>
      <c r="Q144" s="658">
        <v>10.45</v>
      </c>
      <c r="T144" s="1"/>
      <c r="U144" s="1"/>
      <c r="V144" s="1"/>
      <c r="W144" s="1"/>
      <c r="X144" s="1"/>
    </row>
    <row r="145" spans="5:24">
      <c r="E145" s="2"/>
      <c r="G145" s="7" t="s">
        <v>526</v>
      </c>
      <c r="H145" s="7" t="s">
        <v>966</v>
      </c>
      <c r="J145" s="593" t="s">
        <v>967</v>
      </c>
      <c r="K145" s="622">
        <v>0.06</v>
      </c>
      <c r="L145" s="627" t="s">
        <v>550</v>
      </c>
      <c r="M145" s="600" t="s">
        <v>968</v>
      </c>
      <c r="N145" s="635" t="str">
        <f t="shared" si="2"/>
        <v>宮城県仙台市</v>
      </c>
      <c r="O145" s="595">
        <v>10.42</v>
      </c>
      <c r="P145" s="600">
        <v>10.33</v>
      </c>
      <c r="Q145" s="635">
        <v>10.27</v>
      </c>
      <c r="T145" s="1"/>
      <c r="U145" s="1"/>
      <c r="V145" s="1"/>
      <c r="W145" s="1"/>
      <c r="X145" s="1"/>
    </row>
    <row r="146" spans="5:24">
      <c r="E146" s="2"/>
      <c r="G146" s="7" t="s">
        <v>526</v>
      </c>
      <c r="H146" s="7" t="s">
        <v>969</v>
      </c>
      <c r="J146" s="11" t="s">
        <v>967</v>
      </c>
      <c r="K146" s="16">
        <v>0.06</v>
      </c>
      <c r="L146" s="620" t="s">
        <v>550</v>
      </c>
      <c r="M146" s="599" t="s">
        <v>970</v>
      </c>
      <c r="N146" s="631" t="str">
        <f t="shared" si="2"/>
        <v>宮城県多賀城市</v>
      </c>
      <c r="O146" s="597">
        <v>10.42</v>
      </c>
      <c r="P146" s="599">
        <v>10.33</v>
      </c>
      <c r="Q146" s="635">
        <v>10.27</v>
      </c>
      <c r="T146" s="1"/>
      <c r="U146" s="1"/>
      <c r="V146" s="1"/>
      <c r="W146" s="1"/>
      <c r="X146" s="1"/>
    </row>
    <row r="147" spans="5:24">
      <c r="E147" s="2"/>
      <c r="G147" s="7" t="s">
        <v>526</v>
      </c>
      <c r="H147" s="7" t="s">
        <v>971</v>
      </c>
      <c r="J147" s="11" t="s">
        <v>967</v>
      </c>
      <c r="K147" s="16">
        <v>0.06</v>
      </c>
      <c r="L147" s="620" t="s">
        <v>574</v>
      </c>
      <c r="M147" s="599" t="s">
        <v>972</v>
      </c>
      <c r="N147" s="631" t="str">
        <f t="shared" si="2"/>
        <v>茨城県土浦市</v>
      </c>
      <c r="O147" s="597">
        <v>10.42</v>
      </c>
      <c r="P147" s="599">
        <v>10.33</v>
      </c>
      <c r="Q147" s="635">
        <v>10.27</v>
      </c>
      <c r="T147" s="1"/>
      <c r="U147" s="1"/>
      <c r="V147" s="1"/>
      <c r="W147" s="1"/>
      <c r="X147" s="1"/>
    </row>
    <row r="148" spans="5:24">
      <c r="E148" s="2"/>
      <c r="G148" s="7" t="s">
        <v>526</v>
      </c>
      <c r="H148" s="7" t="s">
        <v>973</v>
      </c>
      <c r="J148" s="11" t="s">
        <v>967</v>
      </c>
      <c r="K148" s="16">
        <v>0.06</v>
      </c>
      <c r="L148" s="620" t="s">
        <v>574</v>
      </c>
      <c r="M148" s="599" t="s">
        <v>974</v>
      </c>
      <c r="N148" s="631" t="str">
        <f t="shared" si="2"/>
        <v>茨城県古河市</v>
      </c>
      <c r="O148" s="597">
        <v>10.42</v>
      </c>
      <c r="P148" s="599">
        <v>10.33</v>
      </c>
      <c r="Q148" s="635">
        <v>10.27</v>
      </c>
      <c r="T148" s="1"/>
      <c r="U148" s="1"/>
      <c r="V148" s="1"/>
      <c r="W148" s="1"/>
      <c r="X148" s="1"/>
    </row>
    <row r="149" spans="5:24">
      <c r="E149" s="2"/>
      <c r="G149" s="7" t="s">
        <v>526</v>
      </c>
      <c r="H149" s="7" t="s">
        <v>975</v>
      </c>
      <c r="J149" s="11" t="s">
        <v>967</v>
      </c>
      <c r="K149" s="16">
        <v>0.06</v>
      </c>
      <c r="L149" s="620" t="s">
        <v>574</v>
      </c>
      <c r="M149" s="599" t="s">
        <v>976</v>
      </c>
      <c r="N149" s="631" t="str">
        <f t="shared" si="2"/>
        <v>茨城県利根町</v>
      </c>
      <c r="O149" s="597">
        <v>10.42</v>
      </c>
      <c r="P149" s="599">
        <v>10.33</v>
      </c>
      <c r="Q149" s="635">
        <v>10.27</v>
      </c>
      <c r="T149" s="1"/>
      <c r="U149" s="1"/>
      <c r="V149" s="1"/>
      <c r="W149" s="1"/>
      <c r="X149" s="1"/>
    </row>
    <row r="150" spans="5:24">
      <c r="E150" s="2"/>
      <c r="G150" s="7" t="s">
        <v>526</v>
      </c>
      <c r="H150" s="7" t="s">
        <v>977</v>
      </c>
      <c r="J150" s="11" t="s">
        <v>967</v>
      </c>
      <c r="K150" s="16">
        <v>0.06</v>
      </c>
      <c r="L150" s="620" t="s">
        <v>579</v>
      </c>
      <c r="M150" s="599" t="s">
        <v>978</v>
      </c>
      <c r="N150" s="631" t="str">
        <f t="shared" si="2"/>
        <v>栃木県宇都宮市</v>
      </c>
      <c r="O150" s="597">
        <v>10.42</v>
      </c>
      <c r="P150" s="599">
        <v>10.33</v>
      </c>
      <c r="Q150" s="635">
        <v>10.27</v>
      </c>
      <c r="T150" s="1"/>
      <c r="U150" s="1"/>
      <c r="V150" s="1"/>
      <c r="W150" s="1"/>
      <c r="X150" s="1"/>
    </row>
    <row r="151" spans="5:24">
      <c r="E151" s="2"/>
      <c r="G151" s="7" t="s">
        <v>526</v>
      </c>
      <c r="H151" s="7" t="s">
        <v>979</v>
      </c>
      <c r="J151" s="11" t="s">
        <v>967</v>
      </c>
      <c r="K151" s="16">
        <v>0.06</v>
      </c>
      <c r="L151" s="620" t="s">
        <v>579</v>
      </c>
      <c r="M151" s="599" t="s">
        <v>980</v>
      </c>
      <c r="N151" s="631" t="str">
        <f t="shared" si="2"/>
        <v>栃木県野木町</v>
      </c>
      <c r="O151" s="597">
        <v>10.42</v>
      </c>
      <c r="P151" s="599">
        <v>10.33</v>
      </c>
      <c r="Q151" s="635">
        <v>10.27</v>
      </c>
      <c r="T151" s="1"/>
      <c r="U151" s="1"/>
      <c r="V151" s="1"/>
      <c r="W151" s="1"/>
      <c r="X151" s="1"/>
    </row>
    <row r="152" spans="5:24">
      <c r="E152" s="2"/>
      <c r="G152" s="7" t="s">
        <v>526</v>
      </c>
      <c r="H152" s="7" t="s">
        <v>981</v>
      </c>
      <c r="J152" s="11" t="s">
        <v>967</v>
      </c>
      <c r="K152" s="16">
        <v>0.06</v>
      </c>
      <c r="L152" s="620" t="s">
        <v>584</v>
      </c>
      <c r="M152" s="599" t="s">
        <v>982</v>
      </c>
      <c r="N152" s="631" t="str">
        <f t="shared" si="2"/>
        <v>群馬県高崎市</v>
      </c>
      <c r="O152" s="597">
        <v>10.42</v>
      </c>
      <c r="P152" s="599">
        <v>10.33</v>
      </c>
      <c r="Q152" s="635">
        <v>10.27</v>
      </c>
      <c r="T152" s="1"/>
      <c r="U152" s="1"/>
      <c r="V152" s="1"/>
      <c r="W152" s="1"/>
      <c r="X152" s="1"/>
    </row>
    <row r="153" spans="5:24">
      <c r="E153" s="2"/>
      <c r="G153" s="7" t="s">
        <v>526</v>
      </c>
      <c r="H153" s="7" t="s">
        <v>983</v>
      </c>
      <c r="J153" s="11" t="s">
        <v>967</v>
      </c>
      <c r="K153" s="16">
        <v>0.06</v>
      </c>
      <c r="L153" s="620" t="s">
        <v>588</v>
      </c>
      <c r="M153" s="599" t="s">
        <v>984</v>
      </c>
      <c r="N153" s="631" t="str">
        <f t="shared" si="2"/>
        <v>埼玉県川越市</v>
      </c>
      <c r="O153" s="597">
        <v>10.42</v>
      </c>
      <c r="P153" s="599">
        <v>10.33</v>
      </c>
      <c r="Q153" s="635">
        <v>10.27</v>
      </c>
      <c r="T153" s="1"/>
      <c r="U153" s="1"/>
      <c r="V153" s="1"/>
      <c r="W153" s="1"/>
      <c r="X153" s="1"/>
    </row>
    <row r="154" spans="5:24">
      <c r="E154" s="2"/>
      <c r="G154" s="7" t="s">
        <v>526</v>
      </c>
      <c r="H154" s="7" t="s">
        <v>985</v>
      </c>
      <c r="J154" s="11" t="s">
        <v>967</v>
      </c>
      <c r="K154" s="16">
        <v>0.06</v>
      </c>
      <c r="L154" s="620" t="s">
        <v>588</v>
      </c>
      <c r="M154" s="599" t="s">
        <v>986</v>
      </c>
      <c r="N154" s="631" t="str">
        <f t="shared" si="2"/>
        <v>埼玉県行田市</v>
      </c>
      <c r="O154" s="597">
        <v>10.42</v>
      </c>
      <c r="P154" s="599">
        <v>10.33</v>
      </c>
      <c r="Q154" s="635">
        <v>10.27</v>
      </c>
      <c r="T154" s="1"/>
      <c r="U154" s="1"/>
      <c r="V154" s="1"/>
      <c r="W154" s="1"/>
      <c r="X154" s="1"/>
    </row>
    <row r="155" spans="5:24">
      <c r="E155" s="2"/>
      <c r="G155" s="7" t="s">
        <v>526</v>
      </c>
      <c r="H155" s="7" t="s">
        <v>987</v>
      </c>
      <c r="J155" s="11" t="s">
        <v>967</v>
      </c>
      <c r="K155" s="16">
        <v>0.06</v>
      </c>
      <c r="L155" s="620" t="s">
        <v>588</v>
      </c>
      <c r="M155" s="599" t="s">
        <v>988</v>
      </c>
      <c r="N155" s="631" t="str">
        <f t="shared" si="2"/>
        <v>埼玉県所沢市</v>
      </c>
      <c r="O155" s="597">
        <v>10.42</v>
      </c>
      <c r="P155" s="599">
        <v>10.33</v>
      </c>
      <c r="Q155" s="635">
        <v>10.27</v>
      </c>
      <c r="T155" s="1"/>
      <c r="U155" s="1"/>
      <c r="V155" s="1"/>
      <c r="W155" s="1"/>
      <c r="X155" s="1"/>
    </row>
    <row r="156" spans="5:24">
      <c r="E156" s="2"/>
      <c r="G156" s="7" t="s">
        <v>526</v>
      </c>
      <c r="H156" s="7" t="s">
        <v>989</v>
      </c>
      <c r="J156" s="11" t="s">
        <v>967</v>
      </c>
      <c r="K156" s="16">
        <v>0.06</v>
      </c>
      <c r="L156" s="620" t="s">
        <v>588</v>
      </c>
      <c r="M156" s="599" t="s">
        <v>990</v>
      </c>
      <c r="N156" s="631" t="str">
        <f t="shared" si="2"/>
        <v>埼玉県飯能市</v>
      </c>
      <c r="O156" s="597">
        <v>10.42</v>
      </c>
      <c r="P156" s="599">
        <v>10.33</v>
      </c>
      <c r="Q156" s="635">
        <v>10.27</v>
      </c>
      <c r="T156" s="1"/>
      <c r="U156" s="1"/>
      <c r="V156" s="1"/>
      <c r="W156" s="1"/>
      <c r="X156" s="1"/>
    </row>
    <row r="157" spans="5:24">
      <c r="E157" s="2"/>
      <c r="G157" s="7" t="s">
        <v>526</v>
      </c>
      <c r="H157" s="7" t="s">
        <v>991</v>
      </c>
      <c r="J157" s="11" t="s">
        <v>967</v>
      </c>
      <c r="K157" s="16">
        <v>0.06</v>
      </c>
      <c r="L157" s="620" t="s">
        <v>588</v>
      </c>
      <c r="M157" s="599" t="s">
        <v>992</v>
      </c>
      <c r="N157" s="631" t="str">
        <f t="shared" si="2"/>
        <v>埼玉県加須市</v>
      </c>
      <c r="O157" s="597">
        <v>10.42</v>
      </c>
      <c r="P157" s="599">
        <v>10.33</v>
      </c>
      <c r="Q157" s="635">
        <v>10.27</v>
      </c>
      <c r="T157" s="1"/>
      <c r="U157" s="1"/>
      <c r="V157" s="1"/>
      <c r="W157" s="1"/>
      <c r="X157" s="1"/>
    </row>
    <row r="158" spans="5:24">
      <c r="E158" s="2"/>
      <c r="G158" s="7" t="s">
        <v>526</v>
      </c>
      <c r="H158" s="7" t="s">
        <v>993</v>
      </c>
      <c r="J158" s="11" t="s">
        <v>967</v>
      </c>
      <c r="K158" s="16">
        <v>0.06</v>
      </c>
      <c r="L158" s="620" t="s">
        <v>588</v>
      </c>
      <c r="M158" s="599" t="s">
        <v>994</v>
      </c>
      <c r="N158" s="631" t="str">
        <f t="shared" si="2"/>
        <v>埼玉県東松山市</v>
      </c>
      <c r="O158" s="597">
        <v>10.42</v>
      </c>
      <c r="P158" s="599">
        <v>10.33</v>
      </c>
      <c r="Q158" s="635">
        <v>10.27</v>
      </c>
      <c r="T158" s="1"/>
      <c r="U158" s="1"/>
      <c r="V158" s="1"/>
      <c r="W158" s="1"/>
      <c r="X158" s="1"/>
    </row>
    <row r="159" spans="5:24">
      <c r="E159" s="2"/>
      <c r="G159" s="7" t="s">
        <v>526</v>
      </c>
      <c r="H159" s="7" t="s">
        <v>995</v>
      </c>
      <c r="J159" s="11" t="s">
        <v>967</v>
      </c>
      <c r="K159" s="16">
        <v>0.06</v>
      </c>
      <c r="L159" s="620" t="s">
        <v>588</v>
      </c>
      <c r="M159" s="599" t="s">
        <v>996</v>
      </c>
      <c r="N159" s="631" t="str">
        <f t="shared" si="2"/>
        <v>埼玉県春日部市</v>
      </c>
      <c r="O159" s="597">
        <v>10.42</v>
      </c>
      <c r="P159" s="599">
        <v>10.33</v>
      </c>
      <c r="Q159" s="635">
        <v>10.27</v>
      </c>
      <c r="T159" s="1"/>
      <c r="U159" s="1"/>
      <c r="V159" s="1"/>
      <c r="W159" s="1"/>
      <c r="X159" s="1"/>
    </row>
    <row r="160" spans="5:24">
      <c r="E160" s="2"/>
      <c r="G160" s="7" t="s">
        <v>526</v>
      </c>
      <c r="H160" s="7" t="s">
        <v>997</v>
      </c>
      <c r="J160" s="11" t="s">
        <v>967</v>
      </c>
      <c r="K160" s="16">
        <v>0.06</v>
      </c>
      <c r="L160" s="620" t="s">
        <v>588</v>
      </c>
      <c r="M160" s="599" t="s">
        <v>998</v>
      </c>
      <c r="N160" s="631" t="str">
        <f t="shared" si="2"/>
        <v>埼玉県狭山市</v>
      </c>
      <c r="O160" s="597">
        <v>10.42</v>
      </c>
      <c r="P160" s="599">
        <v>10.33</v>
      </c>
      <c r="Q160" s="635">
        <v>10.27</v>
      </c>
      <c r="T160" s="1"/>
      <c r="U160" s="1"/>
      <c r="V160" s="1"/>
      <c r="W160" s="1"/>
      <c r="X160" s="1"/>
    </row>
    <row r="161" spans="5:24">
      <c r="E161" s="2"/>
      <c r="G161" s="7" t="s">
        <v>526</v>
      </c>
      <c r="H161" s="7" t="s">
        <v>999</v>
      </c>
      <c r="J161" s="11" t="s">
        <v>967</v>
      </c>
      <c r="K161" s="16">
        <v>0.06</v>
      </c>
      <c r="L161" s="620" t="s">
        <v>588</v>
      </c>
      <c r="M161" s="599" t="s">
        <v>1000</v>
      </c>
      <c r="N161" s="631" t="str">
        <f t="shared" si="2"/>
        <v>埼玉県羽生市</v>
      </c>
      <c r="O161" s="597">
        <v>10.42</v>
      </c>
      <c r="P161" s="599">
        <v>10.33</v>
      </c>
      <c r="Q161" s="635">
        <v>10.27</v>
      </c>
      <c r="T161" s="1"/>
      <c r="U161" s="1"/>
      <c r="V161" s="1"/>
      <c r="W161" s="1"/>
      <c r="X161" s="1"/>
    </row>
    <row r="162" spans="5:24">
      <c r="E162" s="2"/>
      <c r="G162" s="7" t="s">
        <v>526</v>
      </c>
      <c r="H162" s="7" t="s">
        <v>1001</v>
      </c>
      <c r="J162" s="11" t="s">
        <v>967</v>
      </c>
      <c r="K162" s="16">
        <v>0.06</v>
      </c>
      <c r="L162" s="620" t="s">
        <v>588</v>
      </c>
      <c r="M162" s="599" t="s">
        <v>1002</v>
      </c>
      <c r="N162" s="631" t="str">
        <f t="shared" si="2"/>
        <v>埼玉県鴻巣市</v>
      </c>
      <c r="O162" s="597">
        <v>10.42</v>
      </c>
      <c r="P162" s="599">
        <v>10.33</v>
      </c>
      <c r="Q162" s="635">
        <v>10.27</v>
      </c>
      <c r="T162" s="1"/>
      <c r="U162" s="1"/>
      <c r="V162" s="1"/>
      <c r="W162" s="1"/>
      <c r="X162" s="1"/>
    </row>
    <row r="163" spans="5:24">
      <c r="E163" s="2"/>
      <c r="G163" s="7" t="s">
        <v>526</v>
      </c>
      <c r="H163" s="7" t="s">
        <v>1003</v>
      </c>
      <c r="J163" s="11" t="s">
        <v>967</v>
      </c>
      <c r="K163" s="16">
        <v>0.06</v>
      </c>
      <c r="L163" s="620" t="s">
        <v>588</v>
      </c>
      <c r="M163" s="599" t="s">
        <v>1004</v>
      </c>
      <c r="N163" s="631" t="str">
        <f t="shared" si="2"/>
        <v>埼玉県上尾市</v>
      </c>
      <c r="O163" s="597">
        <v>10.42</v>
      </c>
      <c r="P163" s="599">
        <v>10.33</v>
      </c>
      <c r="Q163" s="635">
        <v>10.27</v>
      </c>
      <c r="T163" s="1"/>
      <c r="U163" s="1"/>
      <c r="V163" s="1"/>
      <c r="W163" s="1"/>
      <c r="X163" s="1"/>
    </row>
    <row r="164" spans="5:24">
      <c r="E164" s="2"/>
      <c r="G164" s="7" t="s">
        <v>526</v>
      </c>
      <c r="H164" s="7" t="s">
        <v>1005</v>
      </c>
      <c r="J164" s="11" t="s">
        <v>967</v>
      </c>
      <c r="K164" s="16">
        <v>0.06</v>
      </c>
      <c r="L164" s="620" t="s">
        <v>588</v>
      </c>
      <c r="M164" s="599" t="s">
        <v>1006</v>
      </c>
      <c r="N164" s="631" t="str">
        <f t="shared" si="2"/>
        <v>埼玉県越谷市</v>
      </c>
      <c r="O164" s="597">
        <v>10.42</v>
      </c>
      <c r="P164" s="599">
        <v>10.33</v>
      </c>
      <c r="Q164" s="635">
        <v>10.27</v>
      </c>
      <c r="T164" s="1"/>
      <c r="U164" s="1"/>
      <c r="V164" s="1"/>
      <c r="W164" s="1"/>
      <c r="X164" s="1"/>
    </row>
    <row r="165" spans="5:24">
      <c r="E165" s="2"/>
      <c r="G165" s="7" t="s">
        <v>526</v>
      </c>
      <c r="H165" s="7" t="s">
        <v>1007</v>
      </c>
      <c r="J165" s="11" t="s">
        <v>967</v>
      </c>
      <c r="K165" s="16">
        <v>0.06</v>
      </c>
      <c r="L165" s="620" t="s">
        <v>588</v>
      </c>
      <c r="M165" s="599" t="s">
        <v>1008</v>
      </c>
      <c r="N165" s="631" t="str">
        <f t="shared" si="2"/>
        <v>埼玉県蕨市</v>
      </c>
      <c r="O165" s="597">
        <v>10.42</v>
      </c>
      <c r="P165" s="599">
        <v>10.33</v>
      </c>
      <c r="Q165" s="635">
        <v>10.27</v>
      </c>
      <c r="T165" s="1"/>
      <c r="U165" s="1"/>
      <c r="V165" s="1"/>
      <c r="W165" s="1"/>
      <c r="X165" s="1"/>
    </row>
    <row r="166" spans="5:24">
      <c r="E166" s="2"/>
      <c r="G166" s="7" t="s">
        <v>526</v>
      </c>
      <c r="H166" s="7" t="s">
        <v>1009</v>
      </c>
      <c r="J166" s="11" t="s">
        <v>967</v>
      </c>
      <c r="K166" s="16">
        <v>0.06</v>
      </c>
      <c r="L166" s="620" t="s">
        <v>588</v>
      </c>
      <c r="M166" s="599" t="s">
        <v>1010</v>
      </c>
      <c r="N166" s="631" t="str">
        <f t="shared" si="2"/>
        <v>埼玉県入間市</v>
      </c>
      <c r="O166" s="597">
        <v>10.42</v>
      </c>
      <c r="P166" s="599">
        <v>10.33</v>
      </c>
      <c r="Q166" s="635">
        <v>10.27</v>
      </c>
      <c r="T166" s="1"/>
      <c r="U166" s="1"/>
      <c r="V166" s="1"/>
      <c r="W166" s="1"/>
      <c r="X166" s="1"/>
    </row>
    <row r="167" spans="5:24">
      <c r="E167" s="2"/>
      <c r="G167" s="7" t="s">
        <v>526</v>
      </c>
      <c r="H167" s="7" t="s">
        <v>1011</v>
      </c>
      <c r="J167" s="11" t="s">
        <v>967</v>
      </c>
      <c r="K167" s="16">
        <v>0.06</v>
      </c>
      <c r="L167" s="620" t="s">
        <v>588</v>
      </c>
      <c r="M167" s="599" t="s">
        <v>1012</v>
      </c>
      <c r="N167" s="631" t="str">
        <f t="shared" si="2"/>
        <v>埼玉県桶川市</v>
      </c>
      <c r="O167" s="597">
        <v>10.42</v>
      </c>
      <c r="P167" s="599">
        <v>10.33</v>
      </c>
      <c r="Q167" s="635">
        <v>10.27</v>
      </c>
      <c r="T167" s="1"/>
      <c r="U167" s="1"/>
      <c r="V167" s="1"/>
      <c r="W167" s="1"/>
      <c r="X167" s="1"/>
    </row>
    <row r="168" spans="5:24">
      <c r="E168" s="2"/>
      <c r="G168" s="7" t="s">
        <v>526</v>
      </c>
      <c r="H168" s="7" t="s">
        <v>1013</v>
      </c>
      <c r="J168" s="11" t="s">
        <v>967</v>
      </c>
      <c r="K168" s="16">
        <v>0.06</v>
      </c>
      <c r="L168" s="620" t="s">
        <v>588</v>
      </c>
      <c r="M168" s="599" t="s">
        <v>1014</v>
      </c>
      <c r="N168" s="631" t="str">
        <f t="shared" si="2"/>
        <v>埼玉県久喜市</v>
      </c>
      <c r="O168" s="597">
        <v>10.42</v>
      </c>
      <c r="P168" s="599">
        <v>10.33</v>
      </c>
      <c r="Q168" s="635">
        <v>10.27</v>
      </c>
      <c r="T168" s="1"/>
      <c r="U168" s="1"/>
      <c r="V168" s="1"/>
      <c r="W168" s="1"/>
      <c r="X168" s="1"/>
    </row>
    <row r="169" spans="5:24">
      <c r="E169" s="2"/>
      <c r="G169" s="7" t="s">
        <v>526</v>
      </c>
      <c r="H169" s="7" t="s">
        <v>1015</v>
      </c>
      <c r="J169" s="11" t="s">
        <v>967</v>
      </c>
      <c r="K169" s="16">
        <v>0.06</v>
      </c>
      <c r="L169" s="620" t="s">
        <v>588</v>
      </c>
      <c r="M169" s="599" t="s">
        <v>1016</v>
      </c>
      <c r="N169" s="631" t="str">
        <f t="shared" si="2"/>
        <v>埼玉県北本市</v>
      </c>
      <c r="O169" s="597">
        <v>10.42</v>
      </c>
      <c r="P169" s="599">
        <v>10.33</v>
      </c>
      <c r="Q169" s="635">
        <v>10.27</v>
      </c>
      <c r="T169" s="1"/>
      <c r="U169" s="1"/>
      <c r="V169" s="1"/>
      <c r="W169" s="1"/>
      <c r="X169" s="1"/>
    </row>
    <row r="170" spans="5:24">
      <c r="E170" s="2"/>
      <c r="G170" s="7" t="s">
        <v>526</v>
      </c>
      <c r="H170" s="7" t="s">
        <v>1017</v>
      </c>
      <c r="J170" s="11" t="s">
        <v>967</v>
      </c>
      <c r="K170" s="16">
        <v>0.06</v>
      </c>
      <c r="L170" s="620" t="s">
        <v>588</v>
      </c>
      <c r="M170" s="599" t="s">
        <v>1018</v>
      </c>
      <c r="N170" s="631" t="str">
        <f t="shared" si="2"/>
        <v>埼玉県富士見市</v>
      </c>
      <c r="O170" s="597">
        <v>10.42</v>
      </c>
      <c r="P170" s="599">
        <v>10.33</v>
      </c>
      <c r="Q170" s="635">
        <v>10.27</v>
      </c>
      <c r="T170" s="1"/>
      <c r="U170" s="1"/>
      <c r="V170" s="1"/>
      <c r="W170" s="1"/>
      <c r="X170" s="1"/>
    </row>
    <row r="171" spans="5:24">
      <c r="E171" s="2"/>
      <c r="G171" s="7" t="s">
        <v>526</v>
      </c>
      <c r="H171" s="7" t="s">
        <v>1019</v>
      </c>
      <c r="J171" s="11" t="s">
        <v>967</v>
      </c>
      <c r="K171" s="16">
        <v>0.06</v>
      </c>
      <c r="L171" s="620" t="s">
        <v>588</v>
      </c>
      <c r="M171" s="599" t="s">
        <v>1020</v>
      </c>
      <c r="N171" s="631" t="str">
        <f t="shared" si="2"/>
        <v>埼玉県三郷市</v>
      </c>
      <c r="O171" s="597">
        <v>10.42</v>
      </c>
      <c r="P171" s="599">
        <v>10.33</v>
      </c>
      <c r="Q171" s="635">
        <v>10.27</v>
      </c>
      <c r="T171" s="1"/>
      <c r="U171" s="1"/>
      <c r="V171" s="1"/>
      <c r="W171" s="1"/>
      <c r="X171" s="1"/>
    </row>
    <row r="172" spans="5:24">
      <c r="E172" s="2"/>
      <c r="G172" s="7" t="s">
        <v>526</v>
      </c>
      <c r="H172" s="7" t="s">
        <v>1021</v>
      </c>
      <c r="J172" s="11" t="s">
        <v>967</v>
      </c>
      <c r="K172" s="16">
        <v>0.06</v>
      </c>
      <c r="L172" s="620" t="s">
        <v>588</v>
      </c>
      <c r="M172" s="599" t="s">
        <v>1022</v>
      </c>
      <c r="N172" s="631" t="str">
        <f t="shared" si="2"/>
        <v>埼玉県蓮田市</v>
      </c>
      <c r="O172" s="597">
        <v>10.42</v>
      </c>
      <c r="P172" s="599">
        <v>10.33</v>
      </c>
      <c r="Q172" s="635">
        <v>10.27</v>
      </c>
      <c r="T172" s="1"/>
      <c r="U172" s="1"/>
      <c r="V172" s="1"/>
      <c r="W172" s="1"/>
      <c r="X172" s="1"/>
    </row>
    <row r="173" spans="5:24">
      <c r="E173" s="2"/>
      <c r="G173" s="7" t="s">
        <v>526</v>
      </c>
      <c r="H173" s="7" t="s">
        <v>1023</v>
      </c>
      <c r="J173" s="11" t="s">
        <v>967</v>
      </c>
      <c r="K173" s="16">
        <v>0.06</v>
      </c>
      <c r="L173" s="620" t="s">
        <v>588</v>
      </c>
      <c r="M173" s="599" t="s">
        <v>1024</v>
      </c>
      <c r="N173" s="631" t="str">
        <f t="shared" si="2"/>
        <v>埼玉県坂戸市</v>
      </c>
      <c r="O173" s="597">
        <v>10.42</v>
      </c>
      <c r="P173" s="599">
        <v>10.33</v>
      </c>
      <c r="Q173" s="635">
        <v>10.27</v>
      </c>
      <c r="T173" s="1"/>
      <c r="U173" s="1"/>
      <c r="V173" s="1"/>
      <c r="W173" s="1"/>
      <c r="X173" s="1"/>
    </row>
    <row r="174" spans="5:24">
      <c r="E174" s="2"/>
      <c r="G174" s="7" t="s">
        <v>526</v>
      </c>
      <c r="H174" s="7" t="s">
        <v>1025</v>
      </c>
      <c r="J174" s="11" t="s">
        <v>967</v>
      </c>
      <c r="K174" s="16">
        <v>0.06</v>
      </c>
      <c r="L174" s="620" t="s">
        <v>588</v>
      </c>
      <c r="M174" s="599" t="s">
        <v>1026</v>
      </c>
      <c r="N174" s="631" t="str">
        <f t="shared" si="2"/>
        <v>埼玉県幸手市</v>
      </c>
      <c r="O174" s="597">
        <v>10.42</v>
      </c>
      <c r="P174" s="599">
        <v>10.33</v>
      </c>
      <c r="Q174" s="635">
        <v>10.27</v>
      </c>
      <c r="T174" s="1"/>
      <c r="U174" s="1"/>
      <c r="V174" s="1"/>
      <c r="W174" s="1"/>
      <c r="X174" s="1"/>
    </row>
    <row r="175" spans="5:24">
      <c r="E175" s="2"/>
      <c r="G175" s="7" t="s">
        <v>526</v>
      </c>
      <c r="H175" s="7" t="s">
        <v>1027</v>
      </c>
      <c r="J175" s="11" t="s">
        <v>967</v>
      </c>
      <c r="K175" s="16">
        <v>0.06</v>
      </c>
      <c r="L175" s="620" t="s">
        <v>588</v>
      </c>
      <c r="M175" s="599" t="s">
        <v>1028</v>
      </c>
      <c r="N175" s="631" t="str">
        <f t="shared" si="2"/>
        <v>埼玉県鶴ヶ島市</v>
      </c>
      <c r="O175" s="597">
        <v>10.42</v>
      </c>
      <c r="P175" s="599">
        <v>10.33</v>
      </c>
      <c r="Q175" s="635">
        <v>10.27</v>
      </c>
      <c r="T175" s="1"/>
      <c r="U175" s="1"/>
      <c r="V175" s="1"/>
      <c r="W175" s="1"/>
      <c r="X175" s="1"/>
    </row>
    <row r="176" spans="5:24">
      <c r="E176" s="2"/>
      <c r="G176" s="7" t="s">
        <v>526</v>
      </c>
      <c r="H176" s="7" t="s">
        <v>1029</v>
      </c>
      <c r="J176" s="11" t="s">
        <v>967</v>
      </c>
      <c r="K176" s="16">
        <v>0.06</v>
      </c>
      <c r="L176" s="620" t="s">
        <v>588</v>
      </c>
      <c r="M176" s="599" t="s">
        <v>1030</v>
      </c>
      <c r="N176" s="631" t="str">
        <f t="shared" si="2"/>
        <v>埼玉県吉川市</v>
      </c>
      <c r="O176" s="597">
        <v>10.42</v>
      </c>
      <c r="P176" s="599">
        <v>10.33</v>
      </c>
      <c r="Q176" s="635">
        <v>10.27</v>
      </c>
      <c r="T176" s="1"/>
      <c r="U176" s="1"/>
      <c r="V176" s="1"/>
      <c r="W176" s="1"/>
      <c r="X176" s="1"/>
    </row>
    <row r="177" spans="5:24">
      <c r="E177" s="2"/>
      <c r="G177" s="7" t="s">
        <v>526</v>
      </c>
      <c r="H177" s="7" t="s">
        <v>1031</v>
      </c>
      <c r="J177" s="11" t="s">
        <v>967</v>
      </c>
      <c r="K177" s="16">
        <v>0.06</v>
      </c>
      <c r="L177" s="620" t="s">
        <v>588</v>
      </c>
      <c r="M177" s="599" t="s">
        <v>1032</v>
      </c>
      <c r="N177" s="631" t="str">
        <f t="shared" si="2"/>
        <v>埼玉県白岡市</v>
      </c>
      <c r="O177" s="597">
        <v>10.42</v>
      </c>
      <c r="P177" s="599">
        <v>10.33</v>
      </c>
      <c r="Q177" s="635">
        <v>10.27</v>
      </c>
      <c r="T177" s="1"/>
      <c r="U177" s="1"/>
      <c r="V177" s="1"/>
      <c r="W177" s="1"/>
      <c r="X177" s="1"/>
    </row>
    <row r="178" spans="5:24">
      <c r="E178" s="2"/>
      <c r="G178" s="7" t="s">
        <v>526</v>
      </c>
      <c r="H178" s="7" t="s">
        <v>1033</v>
      </c>
      <c r="J178" s="11" t="s">
        <v>967</v>
      </c>
      <c r="K178" s="16">
        <v>0.06</v>
      </c>
      <c r="L178" s="620" t="s">
        <v>588</v>
      </c>
      <c r="M178" s="599" t="s">
        <v>1034</v>
      </c>
      <c r="N178" s="631" t="str">
        <f t="shared" si="2"/>
        <v>埼玉県伊奈町</v>
      </c>
      <c r="O178" s="597">
        <v>10.42</v>
      </c>
      <c r="P178" s="599">
        <v>10.33</v>
      </c>
      <c r="Q178" s="635">
        <v>10.27</v>
      </c>
      <c r="T178" s="1"/>
      <c r="U178" s="1"/>
      <c r="V178" s="1"/>
      <c r="W178" s="1"/>
      <c r="X178" s="1"/>
    </row>
    <row r="179" spans="5:24">
      <c r="E179" s="2"/>
      <c r="G179" s="7" t="s">
        <v>526</v>
      </c>
      <c r="H179" s="7" t="s">
        <v>1035</v>
      </c>
      <c r="J179" s="11" t="s">
        <v>967</v>
      </c>
      <c r="K179" s="16">
        <v>0.06</v>
      </c>
      <c r="L179" s="620" t="s">
        <v>588</v>
      </c>
      <c r="M179" s="599" t="s">
        <v>1036</v>
      </c>
      <c r="N179" s="631" t="str">
        <f t="shared" si="2"/>
        <v>埼玉県三芳町</v>
      </c>
      <c r="O179" s="597">
        <v>10.42</v>
      </c>
      <c r="P179" s="599">
        <v>10.33</v>
      </c>
      <c r="Q179" s="635">
        <v>10.27</v>
      </c>
      <c r="T179" s="1"/>
      <c r="U179" s="1"/>
      <c r="V179" s="1"/>
      <c r="W179" s="1"/>
      <c r="X179" s="1"/>
    </row>
    <row r="180" spans="5:24">
      <c r="E180" s="2"/>
      <c r="G180" s="7" t="s">
        <v>526</v>
      </c>
      <c r="H180" s="7" t="s">
        <v>1037</v>
      </c>
      <c r="J180" s="11" t="s">
        <v>967</v>
      </c>
      <c r="K180" s="16">
        <v>0.06</v>
      </c>
      <c r="L180" s="620" t="s">
        <v>588</v>
      </c>
      <c r="M180" s="599" t="s">
        <v>1038</v>
      </c>
      <c r="N180" s="631" t="str">
        <f t="shared" si="2"/>
        <v>埼玉県宮代町</v>
      </c>
      <c r="O180" s="597">
        <v>10.42</v>
      </c>
      <c r="P180" s="599">
        <v>10.33</v>
      </c>
      <c r="Q180" s="635">
        <v>10.27</v>
      </c>
      <c r="T180" s="1"/>
      <c r="U180" s="1"/>
      <c r="V180" s="1"/>
      <c r="W180" s="1"/>
      <c r="X180" s="1"/>
    </row>
    <row r="181" spans="5:24">
      <c r="E181" s="2"/>
      <c r="G181" s="7" t="s">
        <v>526</v>
      </c>
      <c r="H181" s="7" t="s">
        <v>1039</v>
      </c>
      <c r="J181" s="11" t="s">
        <v>967</v>
      </c>
      <c r="K181" s="16">
        <v>0.06</v>
      </c>
      <c r="L181" s="620" t="s">
        <v>588</v>
      </c>
      <c r="M181" s="599" t="s">
        <v>1040</v>
      </c>
      <c r="N181" s="631" t="str">
        <f t="shared" si="2"/>
        <v>埼玉県杉戸町</v>
      </c>
      <c r="O181" s="597">
        <v>10.42</v>
      </c>
      <c r="P181" s="599">
        <v>10.33</v>
      </c>
      <c r="Q181" s="635">
        <v>10.27</v>
      </c>
      <c r="T181" s="1"/>
      <c r="U181" s="1"/>
      <c r="V181" s="1"/>
      <c r="W181" s="1"/>
      <c r="X181" s="1"/>
    </row>
    <row r="182" spans="5:24">
      <c r="E182" s="2"/>
      <c r="G182" s="7" t="s">
        <v>526</v>
      </c>
      <c r="H182" s="7" t="s">
        <v>1041</v>
      </c>
      <c r="J182" s="11" t="s">
        <v>967</v>
      </c>
      <c r="K182" s="16">
        <v>0.06</v>
      </c>
      <c r="L182" s="620" t="s">
        <v>588</v>
      </c>
      <c r="M182" s="599" t="s">
        <v>1042</v>
      </c>
      <c r="N182" s="631" t="str">
        <f t="shared" si="2"/>
        <v>埼玉県松伏町</v>
      </c>
      <c r="O182" s="597">
        <v>10.42</v>
      </c>
      <c r="P182" s="599">
        <v>10.33</v>
      </c>
      <c r="Q182" s="635">
        <v>10.27</v>
      </c>
      <c r="T182" s="1"/>
      <c r="U182" s="1"/>
      <c r="V182" s="1"/>
      <c r="W182" s="1"/>
      <c r="X182" s="1"/>
    </row>
    <row r="183" spans="5:24">
      <c r="E183" s="2"/>
      <c r="G183" s="7" t="s">
        <v>526</v>
      </c>
      <c r="H183" s="7" t="s">
        <v>1043</v>
      </c>
      <c r="J183" s="11" t="s">
        <v>967</v>
      </c>
      <c r="K183" s="16">
        <v>0.06</v>
      </c>
      <c r="L183" s="620" t="s">
        <v>593</v>
      </c>
      <c r="M183" s="599" t="s">
        <v>1044</v>
      </c>
      <c r="N183" s="631" t="str">
        <f t="shared" si="2"/>
        <v>千葉県木更津市</v>
      </c>
      <c r="O183" s="597">
        <v>10.42</v>
      </c>
      <c r="P183" s="599">
        <v>10.33</v>
      </c>
      <c r="Q183" s="635">
        <v>10.27</v>
      </c>
      <c r="T183" s="1"/>
      <c r="U183" s="1"/>
      <c r="V183" s="1"/>
      <c r="W183" s="1"/>
      <c r="X183" s="1"/>
    </row>
    <row r="184" spans="5:24">
      <c r="E184" s="2"/>
      <c r="G184" s="7" t="s">
        <v>526</v>
      </c>
      <c r="H184" s="7" t="s">
        <v>1045</v>
      </c>
      <c r="J184" s="11" t="s">
        <v>967</v>
      </c>
      <c r="K184" s="16">
        <v>0.06</v>
      </c>
      <c r="L184" s="620" t="s">
        <v>593</v>
      </c>
      <c r="M184" s="599" t="s">
        <v>1046</v>
      </c>
      <c r="N184" s="631" t="str">
        <f t="shared" si="2"/>
        <v>千葉県野田市</v>
      </c>
      <c r="O184" s="597">
        <v>10.42</v>
      </c>
      <c r="P184" s="599">
        <v>10.33</v>
      </c>
      <c r="Q184" s="635">
        <v>10.27</v>
      </c>
      <c r="T184" s="1"/>
      <c r="U184" s="1"/>
      <c r="V184" s="1"/>
      <c r="W184" s="1"/>
      <c r="X184" s="1"/>
    </row>
    <row r="185" spans="5:24">
      <c r="E185" s="2"/>
      <c r="G185" s="7" t="s">
        <v>526</v>
      </c>
      <c r="H185" s="7" t="s">
        <v>1047</v>
      </c>
      <c r="J185" s="11" t="s">
        <v>967</v>
      </c>
      <c r="K185" s="16">
        <v>0.06</v>
      </c>
      <c r="L185" s="620" t="s">
        <v>593</v>
      </c>
      <c r="M185" s="599" t="s">
        <v>1048</v>
      </c>
      <c r="N185" s="631" t="str">
        <f t="shared" si="2"/>
        <v>千葉県茂原市</v>
      </c>
      <c r="O185" s="597">
        <v>10.42</v>
      </c>
      <c r="P185" s="599">
        <v>10.33</v>
      </c>
      <c r="Q185" s="635">
        <v>10.27</v>
      </c>
      <c r="T185" s="1"/>
      <c r="U185" s="1"/>
      <c r="V185" s="1"/>
      <c r="W185" s="1"/>
      <c r="X185" s="1"/>
    </row>
    <row r="186" spans="5:24">
      <c r="E186" s="2"/>
      <c r="G186" s="7" t="s">
        <v>526</v>
      </c>
      <c r="H186" s="7" t="s">
        <v>1049</v>
      </c>
      <c r="J186" s="11" t="s">
        <v>967</v>
      </c>
      <c r="K186" s="16">
        <v>0.06</v>
      </c>
      <c r="L186" s="620" t="s">
        <v>593</v>
      </c>
      <c r="M186" s="599" t="s">
        <v>1050</v>
      </c>
      <c r="N186" s="631" t="str">
        <f t="shared" si="2"/>
        <v>千葉県柏市</v>
      </c>
      <c r="O186" s="597">
        <v>10.42</v>
      </c>
      <c r="P186" s="599">
        <v>10.33</v>
      </c>
      <c r="Q186" s="635">
        <v>10.27</v>
      </c>
      <c r="T186" s="1"/>
      <c r="U186" s="1"/>
      <c r="V186" s="1"/>
      <c r="W186" s="1"/>
      <c r="X186" s="1"/>
    </row>
    <row r="187" spans="5:24">
      <c r="E187" s="2"/>
      <c r="G187" s="7" t="s">
        <v>526</v>
      </c>
      <c r="H187" s="7" t="s">
        <v>1051</v>
      </c>
      <c r="J187" s="11" t="s">
        <v>967</v>
      </c>
      <c r="K187" s="16">
        <v>0.06</v>
      </c>
      <c r="L187" s="620" t="s">
        <v>593</v>
      </c>
      <c r="M187" s="599" t="s">
        <v>1052</v>
      </c>
      <c r="N187" s="631" t="str">
        <f t="shared" si="2"/>
        <v>千葉県流山市</v>
      </c>
      <c r="O187" s="597">
        <v>10.42</v>
      </c>
      <c r="P187" s="599">
        <v>10.33</v>
      </c>
      <c r="Q187" s="635">
        <v>10.27</v>
      </c>
      <c r="T187" s="1"/>
      <c r="U187" s="1"/>
      <c r="V187" s="1"/>
      <c r="W187" s="1"/>
      <c r="X187" s="1"/>
    </row>
    <row r="188" spans="5:24">
      <c r="E188" s="2"/>
      <c r="G188" s="7" t="s">
        <v>537</v>
      </c>
      <c r="H188" s="7" t="s">
        <v>1053</v>
      </c>
      <c r="J188" s="11" t="s">
        <v>967</v>
      </c>
      <c r="K188" s="16">
        <v>0.06</v>
      </c>
      <c r="L188" s="620" t="s">
        <v>593</v>
      </c>
      <c r="M188" s="599" t="s">
        <v>1054</v>
      </c>
      <c r="N188" s="631" t="str">
        <f t="shared" si="2"/>
        <v>千葉県我孫子市</v>
      </c>
      <c r="O188" s="597">
        <v>10.42</v>
      </c>
      <c r="P188" s="599">
        <v>10.33</v>
      </c>
      <c r="Q188" s="635">
        <v>10.27</v>
      </c>
      <c r="T188" s="1"/>
      <c r="U188" s="1"/>
      <c r="V188" s="1"/>
      <c r="W188" s="1"/>
      <c r="X188" s="1"/>
    </row>
    <row r="189" spans="5:24">
      <c r="E189" s="2"/>
      <c r="G189" s="7" t="s">
        <v>537</v>
      </c>
      <c r="H189" s="7" t="s">
        <v>1055</v>
      </c>
      <c r="J189" s="11" t="s">
        <v>967</v>
      </c>
      <c r="K189" s="16">
        <v>0.06</v>
      </c>
      <c r="L189" s="620" t="s">
        <v>593</v>
      </c>
      <c r="M189" s="599" t="s">
        <v>1056</v>
      </c>
      <c r="N189" s="631" t="str">
        <f t="shared" si="2"/>
        <v>千葉県鎌ケ谷市</v>
      </c>
      <c r="O189" s="597">
        <v>10.42</v>
      </c>
      <c r="P189" s="599">
        <v>10.33</v>
      </c>
      <c r="Q189" s="635">
        <v>10.27</v>
      </c>
      <c r="T189" s="1"/>
      <c r="U189" s="1"/>
      <c r="V189" s="1"/>
      <c r="W189" s="1"/>
      <c r="X189" s="1"/>
    </row>
    <row r="190" spans="5:24">
      <c r="E190" s="2"/>
      <c r="G190" s="7" t="s">
        <v>537</v>
      </c>
      <c r="H190" s="7" t="s">
        <v>1057</v>
      </c>
      <c r="J190" s="11" t="s">
        <v>967</v>
      </c>
      <c r="K190" s="16">
        <v>0.06</v>
      </c>
      <c r="L190" s="620" t="s">
        <v>593</v>
      </c>
      <c r="M190" s="599" t="s">
        <v>1058</v>
      </c>
      <c r="N190" s="631" t="str">
        <f t="shared" si="2"/>
        <v>千葉県白井市</v>
      </c>
      <c r="O190" s="597">
        <v>10.42</v>
      </c>
      <c r="P190" s="599">
        <v>10.33</v>
      </c>
      <c r="Q190" s="635">
        <v>10.27</v>
      </c>
      <c r="T190" s="1"/>
      <c r="U190" s="1"/>
      <c r="V190" s="1"/>
      <c r="W190" s="1"/>
      <c r="X190" s="1"/>
    </row>
    <row r="191" spans="5:24">
      <c r="E191" s="2"/>
      <c r="G191" s="7" t="s">
        <v>537</v>
      </c>
      <c r="H191" s="7" t="s">
        <v>1059</v>
      </c>
      <c r="J191" s="11" t="s">
        <v>967</v>
      </c>
      <c r="K191" s="16">
        <v>0.06</v>
      </c>
      <c r="L191" s="620" t="s">
        <v>593</v>
      </c>
      <c r="M191" s="599" t="s">
        <v>1060</v>
      </c>
      <c r="N191" s="631" t="str">
        <f t="shared" si="2"/>
        <v>千葉県酒々井町</v>
      </c>
      <c r="O191" s="597">
        <v>10.42</v>
      </c>
      <c r="P191" s="599">
        <v>10.33</v>
      </c>
      <c r="Q191" s="635">
        <v>10.27</v>
      </c>
      <c r="T191" s="1"/>
      <c r="U191" s="1"/>
      <c r="V191" s="1"/>
      <c r="W191" s="1"/>
      <c r="X191" s="1"/>
    </row>
    <row r="192" spans="5:24">
      <c r="E192" s="2"/>
      <c r="G192" s="7" t="s">
        <v>537</v>
      </c>
      <c r="H192" s="7" t="s">
        <v>1061</v>
      </c>
      <c r="J192" s="11" t="s">
        <v>967</v>
      </c>
      <c r="K192" s="16">
        <v>0.06</v>
      </c>
      <c r="L192" s="620" t="s">
        <v>598</v>
      </c>
      <c r="M192" s="599" t="s">
        <v>1062</v>
      </c>
      <c r="N192" s="631" t="str">
        <f t="shared" si="2"/>
        <v>東京都武蔵村山市</v>
      </c>
      <c r="O192" s="597">
        <v>10.42</v>
      </c>
      <c r="P192" s="599">
        <v>10.33</v>
      </c>
      <c r="Q192" s="635">
        <v>10.27</v>
      </c>
      <c r="T192" s="1"/>
      <c r="U192" s="1"/>
      <c r="V192" s="1"/>
      <c r="W192" s="1"/>
      <c r="X192" s="1"/>
    </row>
    <row r="193" spans="5:24">
      <c r="E193" s="2"/>
      <c r="G193" s="7" t="s">
        <v>537</v>
      </c>
      <c r="H193" s="7" t="s">
        <v>1063</v>
      </c>
      <c r="J193" s="11" t="s">
        <v>967</v>
      </c>
      <c r="K193" s="16">
        <v>0.06</v>
      </c>
      <c r="L193" s="620" t="s">
        <v>598</v>
      </c>
      <c r="M193" s="599" t="s">
        <v>1064</v>
      </c>
      <c r="N193" s="631" t="str">
        <f t="shared" si="2"/>
        <v>東京都羽村市</v>
      </c>
      <c r="O193" s="597">
        <v>10.42</v>
      </c>
      <c r="P193" s="599">
        <v>10.33</v>
      </c>
      <c r="Q193" s="635">
        <v>10.27</v>
      </c>
      <c r="T193" s="1"/>
      <c r="U193" s="1"/>
      <c r="V193" s="1"/>
      <c r="W193" s="1"/>
      <c r="X193" s="1"/>
    </row>
    <row r="194" spans="5:24">
      <c r="E194" s="2"/>
      <c r="G194" s="7" t="s">
        <v>537</v>
      </c>
      <c r="H194" s="7" t="s">
        <v>1065</v>
      </c>
      <c r="J194" s="11" t="s">
        <v>967</v>
      </c>
      <c r="K194" s="16">
        <v>0.06</v>
      </c>
      <c r="L194" s="620" t="s">
        <v>598</v>
      </c>
      <c r="M194" s="599" t="s">
        <v>1066</v>
      </c>
      <c r="N194" s="631" t="str">
        <f t="shared" si="2"/>
        <v>東京都瑞穂町</v>
      </c>
      <c r="O194" s="597">
        <v>10.42</v>
      </c>
      <c r="P194" s="599">
        <v>10.33</v>
      </c>
      <c r="Q194" s="635">
        <v>10.27</v>
      </c>
      <c r="T194" s="1"/>
      <c r="U194" s="1"/>
      <c r="V194" s="1"/>
      <c r="W194" s="1"/>
      <c r="X194" s="1"/>
    </row>
    <row r="195" spans="5:24">
      <c r="E195" s="2"/>
      <c r="G195" s="7" t="s">
        <v>537</v>
      </c>
      <c r="H195" s="7" t="s">
        <v>1067</v>
      </c>
      <c r="J195" s="11" t="s">
        <v>967</v>
      </c>
      <c r="K195" s="16">
        <v>0.06</v>
      </c>
      <c r="L195" s="620" t="s">
        <v>598</v>
      </c>
      <c r="M195" s="599" t="s">
        <v>1068</v>
      </c>
      <c r="N195" s="631" t="str">
        <f t="shared" si="2"/>
        <v>東京都奥多摩町</v>
      </c>
      <c r="O195" s="597">
        <v>10.42</v>
      </c>
      <c r="P195" s="599">
        <v>10.33</v>
      </c>
      <c r="Q195" s="635">
        <v>10.27</v>
      </c>
      <c r="T195" s="1"/>
      <c r="U195" s="1"/>
      <c r="V195" s="1"/>
      <c r="W195" s="1"/>
      <c r="X195" s="1"/>
    </row>
    <row r="196" spans="5:24">
      <c r="E196" s="2"/>
      <c r="G196" s="7" t="s">
        <v>537</v>
      </c>
      <c r="H196" s="7" t="s">
        <v>1069</v>
      </c>
      <c r="J196" s="11" t="s">
        <v>967</v>
      </c>
      <c r="K196" s="16">
        <v>0.06</v>
      </c>
      <c r="L196" s="620" t="s">
        <v>598</v>
      </c>
      <c r="M196" s="599" t="s">
        <v>1070</v>
      </c>
      <c r="N196" s="631" t="str">
        <f t="shared" ref="N196:N259" si="3">L196&amp;M196</f>
        <v>東京都檜原村</v>
      </c>
      <c r="O196" s="597">
        <v>10.42</v>
      </c>
      <c r="P196" s="599">
        <v>10.33</v>
      </c>
      <c r="Q196" s="635">
        <v>10.27</v>
      </c>
      <c r="T196" s="1"/>
      <c r="U196" s="1"/>
      <c r="V196" s="1"/>
      <c r="W196" s="1"/>
      <c r="X196" s="1"/>
    </row>
    <row r="197" spans="5:24">
      <c r="E197" s="2"/>
      <c r="G197" s="7" t="s">
        <v>537</v>
      </c>
      <c r="H197" s="7" t="s">
        <v>1071</v>
      </c>
      <c r="J197" s="11" t="s">
        <v>967</v>
      </c>
      <c r="K197" s="16">
        <v>0.06</v>
      </c>
      <c r="L197" s="620" t="s">
        <v>603</v>
      </c>
      <c r="M197" s="599" t="s">
        <v>1072</v>
      </c>
      <c r="N197" s="631" t="str">
        <f t="shared" si="3"/>
        <v>神奈川県秦野市</v>
      </c>
      <c r="O197" s="597">
        <v>10.42</v>
      </c>
      <c r="P197" s="599">
        <v>10.33</v>
      </c>
      <c r="Q197" s="635">
        <v>10.27</v>
      </c>
      <c r="T197" s="1"/>
      <c r="U197" s="1"/>
      <c r="V197" s="1"/>
      <c r="W197" s="1"/>
      <c r="X197" s="1"/>
    </row>
    <row r="198" spans="5:24">
      <c r="E198" s="2"/>
      <c r="G198" s="7" t="s">
        <v>537</v>
      </c>
      <c r="H198" s="7" t="s">
        <v>1073</v>
      </c>
      <c r="J198" s="11" t="s">
        <v>967</v>
      </c>
      <c r="K198" s="16">
        <v>0.06</v>
      </c>
      <c r="L198" s="620" t="s">
        <v>603</v>
      </c>
      <c r="M198" s="599" t="s">
        <v>1074</v>
      </c>
      <c r="N198" s="631" t="str">
        <f t="shared" si="3"/>
        <v>神奈川県大磯町</v>
      </c>
      <c r="O198" s="597">
        <v>10.42</v>
      </c>
      <c r="P198" s="599">
        <v>10.33</v>
      </c>
      <c r="Q198" s="635">
        <v>10.27</v>
      </c>
      <c r="T198" s="1"/>
      <c r="U198" s="1"/>
      <c r="V198" s="1"/>
      <c r="W198" s="1"/>
      <c r="X198" s="1"/>
    </row>
    <row r="199" spans="5:24">
      <c r="E199" s="2"/>
      <c r="G199" s="7" t="s">
        <v>537</v>
      </c>
      <c r="H199" s="7" t="s">
        <v>1075</v>
      </c>
      <c r="J199" s="11" t="s">
        <v>967</v>
      </c>
      <c r="K199" s="16">
        <v>0.06</v>
      </c>
      <c r="L199" s="620" t="s">
        <v>603</v>
      </c>
      <c r="M199" s="599" t="s">
        <v>1076</v>
      </c>
      <c r="N199" s="631" t="str">
        <f t="shared" si="3"/>
        <v>神奈川県二宮町</v>
      </c>
      <c r="O199" s="597">
        <v>10.42</v>
      </c>
      <c r="P199" s="599">
        <v>10.33</v>
      </c>
      <c r="Q199" s="635">
        <v>10.27</v>
      </c>
      <c r="T199" s="1"/>
      <c r="U199" s="1"/>
      <c r="V199" s="1"/>
      <c r="W199" s="1"/>
      <c r="X199" s="1"/>
    </row>
    <row r="200" spans="5:24">
      <c r="E200" s="2"/>
      <c r="G200" s="7" t="s">
        <v>537</v>
      </c>
      <c r="H200" s="7" t="s">
        <v>1077</v>
      </c>
      <c r="J200" s="11" t="s">
        <v>967</v>
      </c>
      <c r="K200" s="16">
        <v>0.06</v>
      </c>
      <c r="L200" s="620" t="s">
        <v>603</v>
      </c>
      <c r="M200" s="599" t="s">
        <v>1078</v>
      </c>
      <c r="N200" s="631" t="str">
        <f t="shared" si="3"/>
        <v>神奈川県中井町</v>
      </c>
      <c r="O200" s="597">
        <v>10.42</v>
      </c>
      <c r="P200" s="599">
        <v>10.33</v>
      </c>
      <c r="Q200" s="635">
        <v>10.27</v>
      </c>
      <c r="T200" s="1"/>
      <c r="U200" s="1"/>
      <c r="V200" s="1"/>
      <c r="W200" s="1"/>
      <c r="X200" s="1"/>
    </row>
    <row r="201" spans="5:24">
      <c r="E201" s="2"/>
      <c r="G201" s="7" t="s">
        <v>537</v>
      </c>
      <c r="H201" s="7" t="s">
        <v>1079</v>
      </c>
      <c r="J201" s="11" t="s">
        <v>967</v>
      </c>
      <c r="K201" s="16">
        <v>0.06</v>
      </c>
      <c r="L201" s="620" t="s">
        <v>603</v>
      </c>
      <c r="M201" s="599" t="s">
        <v>1080</v>
      </c>
      <c r="N201" s="631" t="str">
        <f t="shared" si="3"/>
        <v>神奈川県清川村</v>
      </c>
      <c r="O201" s="597">
        <v>10.42</v>
      </c>
      <c r="P201" s="599">
        <v>10.33</v>
      </c>
      <c r="Q201" s="635">
        <v>10.27</v>
      </c>
      <c r="T201" s="1"/>
      <c r="U201" s="1"/>
      <c r="V201" s="1"/>
      <c r="W201" s="1"/>
      <c r="X201" s="1"/>
    </row>
    <row r="202" spans="5:24">
      <c r="E202" s="2"/>
      <c r="G202" s="7" t="s">
        <v>537</v>
      </c>
      <c r="H202" s="7" t="s">
        <v>1081</v>
      </c>
      <c r="J202" s="11" t="s">
        <v>967</v>
      </c>
      <c r="K202" s="16">
        <v>0.06</v>
      </c>
      <c r="L202" s="620" t="s">
        <v>638</v>
      </c>
      <c r="M202" s="599" t="s">
        <v>1082</v>
      </c>
      <c r="N202" s="631" t="str">
        <f t="shared" si="3"/>
        <v>岐阜県岐阜市</v>
      </c>
      <c r="O202" s="597">
        <v>10.42</v>
      </c>
      <c r="P202" s="599">
        <v>10.33</v>
      </c>
      <c r="Q202" s="635">
        <v>10.27</v>
      </c>
      <c r="T202" s="1"/>
      <c r="U202" s="1"/>
      <c r="V202" s="1"/>
      <c r="W202" s="1"/>
      <c r="X202" s="1"/>
    </row>
    <row r="203" spans="5:24">
      <c r="E203" s="2"/>
      <c r="G203" s="7" t="s">
        <v>537</v>
      </c>
      <c r="H203" s="7" t="s">
        <v>1083</v>
      </c>
      <c r="J203" s="11" t="s">
        <v>967</v>
      </c>
      <c r="K203" s="16">
        <v>0.06</v>
      </c>
      <c r="L203" s="620" t="s">
        <v>643</v>
      </c>
      <c r="M203" s="599" t="s">
        <v>1084</v>
      </c>
      <c r="N203" s="631" t="str">
        <f t="shared" si="3"/>
        <v>静岡県静岡市</v>
      </c>
      <c r="O203" s="597">
        <v>10.42</v>
      </c>
      <c r="P203" s="599">
        <v>10.33</v>
      </c>
      <c r="Q203" s="635">
        <v>10.27</v>
      </c>
      <c r="T203" s="1"/>
      <c r="U203" s="1"/>
      <c r="V203" s="1"/>
      <c r="W203" s="1"/>
      <c r="X203" s="1"/>
    </row>
    <row r="204" spans="5:24">
      <c r="E204" s="2"/>
      <c r="G204" s="7" t="s">
        <v>537</v>
      </c>
      <c r="H204" s="7" t="s">
        <v>1085</v>
      </c>
      <c r="J204" s="11" t="s">
        <v>967</v>
      </c>
      <c r="K204" s="16">
        <v>0.06</v>
      </c>
      <c r="L204" s="620" t="s">
        <v>648</v>
      </c>
      <c r="M204" s="599" t="s">
        <v>1086</v>
      </c>
      <c r="N204" s="631" t="str">
        <f t="shared" si="3"/>
        <v>愛知県岡崎市</v>
      </c>
      <c r="O204" s="597">
        <v>10.42</v>
      </c>
      <c r="P204" s="599">
        <v>10.33</v>
      </c>
      <c r="Q204" s="635">
        <v>10.27</v>
      </c>
      <c r="T204" s="1"/>
      <c r="U204" s="1"/>
      <c r="V204" s="1"/>
      <c r="W204" s="1"/>
      <c r="X204" s="1"/>
    </row>
    <row r="205" spans="5:24">
      <c r="E205" s="2"/>
      <c r="G205" s="7" t="s">
        <v>537</v>
      </c>
      <c r="H205" s="7" t="s">
        <v>1087</v>
      </c>
      <c r="J205" s="11" t="s">
        <v>967</v>
      </c>
      <c r="K205" s="16">
        <v>0.06</v>
      </c>
      <c r="L205" s="620" t="s">
        <v>648</v>
      </c>
      <c r="M205" s="599" t="s">
        <v>1088</v>
      </c>
      <c r="N205" s="631" t="str">
        <f t="shared" si="3"/>
        <v>愛知県一宮市</v>
      </c>
      <c r="O205" s="597">
        <v>10.42</v>
      </c>
      <c r="P205" s="599">
        <v>10.33</v>
      </c>
      <c r="Q205" s="635">
        <v>10.27</v>
      </c>
      <c r="T205" s="1"/>
      <c r="U205" s="1"/>
      <c r="V205" s="1"/>
      <c r="W205" s="1"/>
      <c r="X205" s="1"/>
    </row>
    <row r="206" spans="5:24">
      <c r="E206" s="2"/>
      <c r="G206" s="7" t="s">
        <v>537</v>
      </c>
      <c r="H206" s="7" t="s">
        <v>1089</v>
      </c>
      <c r="J206" s="11" t="s">
        <v>967</v>
      </c>
      <c r="K206" s="16">
        <v>0.06</v>
      </c>
      <c r="L206" s="620" t="s">
        <v>648</v>
      </c>
      <c r="M206" s="599" t="s">
        <v>1090</v>
      </c>
      <c r="N206" s="631" t="str">
        <f t="shared" si="3"/>
        <v>愛知県瀬戸市</v>
      </c>
      <c r="O206" s="597">
        <v>10.42</v>
      </c>
      <c r="P206" s="599">
        <v>10.33</v>
      </c>
      <c r="Q206" s="635">
        <v>10.27</v>
      </c>
      <c r="T206" s="1"/>
      <c r="U206" s="1"/>
      <c r="V206" s="1"/>
      <c r="W206" s="1"/>
      <c r="X206" s="1"/>
    </row>
    <row r="207" spans="5:24">
      <c r="E207" s="2"/>
      <c r="G207" s="7" t="s">
        <v>537</v>
      </c>
      <c r="H207" s="7" t="s">
        <v>1091</v>
      </c>
      <c r="J207" s="11" t="s">
        <v>967</v>
      </c>
      <c r="K207" s="16">
        <v>0.06</v>
      </c>
      <c r="L207" s="620" t="s">
        <v>648</v>
      </c>
      <c r="M207" s="599" t="s">
        <v>1092</v>
      </c>
      <c r="N207" s="631" t="str">
        <f t="shared" si="3"/>
        <v>愛知県春日井市</v>
      </c>
      <c r="O207" s="597">
        <v>10.42</v>
      </c>
      <c r="P207" s="599">
        <v>10.33</v>
      </c>
      <c r="Q207" s="635">
        <v>10.27</v>
      </c>
      <c r="T207" s="1"/>
      <c r="U207" s="1"/>
      <c r="V207" s="1"/>
      <c r="W207" s="1"/>
      <c r="X207" s="1"/>
    </row>
    <row r="208" spans="5:24">
      <c r="E208" s="2"/>
      <c r="G208" s="7" t="s">
        <v>537</v>
      </c>
      <c r="H208" s="7" t="s">
        <v>1093</v>
      </c>
      <c r="J208" s="11" t="s">
        <v>967</v>
      </c>
      <c r="K208" s="16">
        <v>0.06</v>
      </c>
      <c r="L208" s="620" t="s">
        <v>648</v>
      </c>
      <c r="M208" s="599" t="s">
        <v>1094</v>
      </c>
      <c r="N208" s="631" t="str">
        <f t="shared" si="3"/>
        <v>愛知県津島市</v>
      </c>
      <c r="O208" s="597">
        <v>10.42</v>
      </c>
      <c r="P208" s="599">
        <v>10.33</v>
      </c>
      <c r="Q208" s="635">
        <v>10.27</v>
      </c>
      <c r="T208" s="1"/>
      <c r="U208" s="1"/>
      <c r="V208" s="1"/>
      <c r="W208" s="1"/>
      <c r="X208" s="1"/>
    </row>
    <row r="209" spans="5:24">
      <c r="E209" s="2"/>
      <c r="G209" s="7" t="s">
        <v>537</v>
      </c>
      <c r="H209" s="7" t="s">
        <v>1095</v>
      </c>
      <c r="J209" s="11" t="s">
        <v>967</v>
      </c>
      <c r="K209" s="16">
        <v>0.06</v>
      </c>
      <c r="L209" s="620" t="s">
        <v>648</v>
      </c>
      <c r="M209" s="599" t="s">
        <v>1096</v>
      </c>
      <c r="N209" s="631" t="str">
        <f t="shared" si="3"/>
        <v>愛知県碧南市</v>
      </c>
      <c r="O209" s="597">
        <v>10.42</v>
      </c>
      <c r="P209" s="599">
        <v>10.33</v>
      </c>
      <c r="Q209" s="635">
        <v>10.27</v>
      </c>
      <c r="T209" s="1"/>
      <c r="U209" s="1"/>
      <c r="V209" s="1"/>
      <c r="W209" s="1"/>
      <c r="X209" s="1"/>
    </row>
    <row r="210" spans="5:24">
      <c r="E210" s="2"/>
      <c r="G210" s="7" t="s">
        <v>537</v>
      </c>
      <c r="H210" s="7" t="s">
        <v>1097</v>
      </c>
      <c r="J210" s="11" t="s">
        <v>967</v>
      </c>
      <c r="K210" s="16">
        <v>0.06</v>
      </c>
      <c r="L210" s="620" t="s">
        <v>648</v>
      </c>
      <c r="M210" s="599" t="s">
        <v>1098</v>
      </c>
      <c r="N210" s="631" t="str">
        <f t="shared" si="3"/>
        <v>愛知県安城市</v>
      </c>
      <c r="O210" s="597">
        <v>10.42</v>
      </c>
      <c r="P210" s="599">
        <v>10.33</v>
      </c>
      <c r="Q210" s="635">
        <v>10.27</v>
      </c>
      <c r="T210" s="1"/>
      <c r="U210" s="1"/>
      <c r="V210" s="1"/>
      <c r="W210" s="1"/>
      <c r="X210" s="1"/>
    </row>
    <row r="211" spans="5:24">
      <c r="E211" s="2"/>
      <c r="G211" s="7" t="s">
        <v>537</v>
      </c>
      <c r="H211" s="7" t="s">
        <v>1099</v>
      </c>
      <c r="J211" s="11" t="s">
        <v>967</v>
      </c>
      <c r="K211" s="16">
        <v>0.06</v>
      </c>
      <c r="L211" s="620" t="s">
        <v>648</v>
      </c>
      <c r="M211" s="599" t="s">
        <v>1100</v>
      </c>
      <c r="N211" s="631" t="str">
        <f t="shared" si="3"/>
        <v>愛知県西尾市</v>
      </c>
      <c r="O211" s="597">
        <v>10.42</v>
      </c>
      <c r="P211" s="599">
        <v>10.33</v>
      </c>
      <c r="Q211" s="635">
        <v>10.27</v>
      </c>
      <c r="T211" s="1"/>
      <c r="U211" s="1"/>
      <c r="V211" s="1"/>
      <c r="W211" s="1"/>
      <c r="X211" s="1"/>
    </row>
    <row r="212" spans="5:24">
      <c r="E212" s="2"/>
      <c r="G212" s="7" t="s">
        <v>537</v>
      </c>
      <c r="H212" s="7" t="s">
        <v>1101</v>
      </c>
      <c r="J212" s="11" t="s">
        <v>967</v>
      </c>
      <c r="K212" s="16">
        <v>0.06</v>
      </c>
      <c r="L212" s="620" t="s">
        <v>648</v>
      </c>
      <c r="M212" s="599" t="s">
        <v>1102</v>
      </c>
      <c r="N212" s="631" t="str">
        <f t="shared" si="3"/>
        <v>愛知県犬山市</v>
      </c>
      <c r="O212" s="597">
        <v>10.42</v>
      </c>
      <c r="P212" s="599">
        <v>10.33</v>
      </c>
      <c r="Q212" s="635">
        <v>10.27</v>
      </c>
      <c r="T212" s="1"/>
      <c r="U212" s="1"/>
      <c r="V212" s="1"/>
      <c r="W212" s="1"/>
      <c r="X212" s="1"/>
    </row>
    <row r="213" spans="5:24">
      <c r="E213" s="2"/>
      <c r="G213" s="7" t="s">
        <v>537</v>
      </c>
      <c r="H213" s="7" t="s">
        <v>1103</v>
      </c>
      <c r="J213" s="11" t="s">
        <v>967</v>
      </c>
      <c r="K213" s="16">
        <v>0.06</v>
      </c>
      <c r="L213" s="620" t="s">
        <v>648</v>
      </c>
      <c r="M213" s="599" t="s">
        <v>1104</v>
      </c>
      <c r="N213" s="631" t="str">
        <f t="shared" si="3"/>
        <v>愛知県江南市</v>
      </c>
      <c r="O213" s="597">
        <v>10.42</v>
      </c>
      <c r="P213" s="599">
        <v>10.33</v>
      </c>
      <c r="Q213" s="635">
        <v>10.27</v>
      </c>
      <c r="T213" s="1"/>
      <c r="U213" s="1"/>
      <c r="V213" s="1"/>
      <c r="W213" s="1"/>
      <c r="X213" s="1"/>
    </row>
    <row r="214" spans="5:24">
      <c r="E214" s="2"/>
      <c r="G214" s="7" t="s">
        <v>537</v>
      </c>
      <c r="H214" s="7" t="s">
        <v>1105</v>
      </c>
      <c r="J214" s="11" t="s">
        <v>967</v>
      </c>
      <c r="K214" s="16">
        <v>0.06</v>
      </c>
      <c r="L214" s="620" t="s">
        <v>648</v>
      </c>
      <c r="M214" s="599" t="s">
        <v>1106</v>
      </c>
      <c r="N214" s="631" t="str">
        <f t="shared" si="3"/>
        <v>愛知県稲沢市</v>
      </c>
      <c r="O214" s="597">
        <v>10.42</v>
      </c>
      <c r="P214" s="599">
        <v>10.33</v>
      </c>
      <c r="Q214" s="635">
        <v>10.27</v>
      </c>
      <c r="T214" s="1"/>
      <c r="U214" s="1"/>
      <c r="V214" s="1"/>
      <c r="W214" s="1"/>
      <c r="X214" s="1"/>
    </row>
    <row r="215" spans="5:24">
      <c r="E215" s="2"/>
      <c r="G215" s="7" t="s">
        <v>537</v>
      </c>
      <c r="H215" s="7" t="s">
        <v>1107</v>
      </c>
      <c r="J215" s="11" t="s">
        <v>967</v>
      </c>
      <c r="K215" s="16">
        <v>0.06</v>
      </c>
      <c r="L215" s="620" t="s">
        <v>648</v>
      </c>
      <c r="M215" s="599" t="s">
        <v>1108</v>
      </c>
      <c r="N215" s="631" t="str">
        <f t="shared" si="3"/>
        <v>愛知県尾張旭市</v>
      </c>
      <c r="O215" s="597">
        <v>10.42</v>
      </c>
      <c r="P215" s="599">
        <v>10.33</v>
      </c>
      <c r="Q215" s="635">
        <v>10.27</v>
      </c>
      <c r="T215" s="1"/>
      <c r="U215" s="1"/>
      <c r="V215" s="1"/>
      <c r="W215" s="1"/>
      <c r="X215" s="1"/>
    </row>
    <row r="216" spans="5:24">
      <c r="E216" s="2"/>
      <c r="G216" s="7" t="s">
        <v>537</v>
      </c>
      <c r="H216" s="7" t="s">
        <v>1109</v>
      </c>
      <c r="J216" s="11" t="s">
        <v>967</v>
      </c>
      <c r="K216" s="16">
        <v>0.06</v>
      </c>
      <c r="L216" s="620" t="s">
        <v>648</v>
      </c>
      <c r="M216" s="599" t="s">
        <v>1110</v>
      </c>
      <c r="N216" s="631" t="str">
        <f t="shared" si="3"/>
        <v>愛知県岩倉市</v>
      </c>
      <c r="O216" s="597">
        <v>10.42</v>
      </c>
      <c r="P216" s="599">
        <v>10.33</v>
      </c>
      <c r="Q216" s="635">
        <v>10.27</v>
      </c>
      <c r="T216" s="1"/>
      <c r="U216" s="1"/>
      <c r="V216" s="1"/>
      <c r="W216" s="1"/>
      <c r="X216" s="1"/>
    </row>
    <row r="217" spans="5:24">
      <c r="E217" s="2"/>
      <c r="G217" s="7" t="s">
        <v>537</v>
      </c>
      <c r="H217" s="7" t="s">
        <v>1111</v>
      </c>
      <c r="J217" s="11" t="s">
        <v>967</v>
      </c>
      <c r="K217" s="16">
        <v>0.06</v>
      </c>
      <c r="L217" s="620" t="s">
        <v>648</v>
      </c>
      <c r="M217" s="599" t="s">
        <v>1112</v>
      </c>
      <c r="N217" s="631" t="str">
        <f t="shared" si="3"/>
        <v>愛知県日進市</v>
      </c>
      <c r="O217" s="597">
        <v>10.42</v>
      </c>
      <c r="P217" s="599">
        <v>10.33</v>
      </c>
      <c r="Q217" s="635">
        <v>10.27</v>
      </c>
      <c r="T217" s="1"/>
      <c r="U217" s="1"/>
      <c r="V217" s="1"/>
      <c r="W217" s="1"/>
      <c r="X217" s="1"/>
    </row>
    <row r="218" spans="5:24">
      <c r="E218" s="2"/>
      <c r="G218" s="7" t="s">
        <v>537</v>
      </c>
      <c r="H218" s="7" t="s">
        <v>1113</v>
      </c>
      <c r="J218" s="11" t="s">
        <v>967</v>
      </c>
      <c r="K218" s="16">
        <v>0.06</v>
      </c>
      <c r="L218" s="620" t="s">
        <v>648</v>
      </c>
      <c r="M218" s="599" t="s">
        <v>1114</v>
      </c>
      <c r="N218" s="631" t="str">
        <f t="shared" si="3"/>
        <v>愛知県愛西市</v>
      </c>
      <c r="O218" s="597">
        <v>10.42</v>
      </c>
      <c r="P218" s="599">
        <v>10.33</v>
      </c>
      <c r="Q218" s="635">
        <v>10.27</v>
      </c>
      <c r="T218" s="1"/>
      <c r="U218" s="1"/>
      <c r="V218" s="1"/>
      <c r="W218" s="1"/>
      <c r="X218" s="1"/>
    </row>
    <row r="219" spans="5:24">
      <c r="E219" s="2"/>
      <c r="G219" s="7" t="s">
        <v>537</v>
      </c>
      <c r="H219" s="7" t="s">
        <v>1115</v>
      </c>
      <c r="J219" s="11" t="s">
        <v>967</v>
      </c>
      <c r="K219" s="16">
        <v>0.06</v>
      </c>
      <c r="L219" s="620" t="s">
        <v>648</v>
      </c>
      <c r="M219" s="599" t="s">
        <v>1116</v>
      </c>
      <c r="N219" s="631" t="str">
        <f t="shared" si="3"/>
        <v>愛知県清須市</v>
      </c>
      <c r="O219" s="597">
        <v>10.42</v>
      </c>
      <c r="P219" s="599">
        <v>10.33</v>
      </c>
      <c r="Q219" s="635">
        <v>10.27</v>
      </c>
      <c r="T219" s="1"/>
      <c r="U219" s="1"/>
      <c r="V219" s="1"/>
      <c r="W219" s="1"/>
      <c r="X219" s="1"/>
    </row>
    <row r="220" spans="5:24">
      <c r="E220" s="2"/>
      <c r="G220" s="7" t="s">
        <v>537</v>
      </c>
      <c r="H220" s="7" t="s">
        <v>1117</v>
      </c>
      <c r="J220" s="11" t="s">
        <v>967</v>
      </c>
      <c r="K220" s="16">
        <v>0.06</v>
      </c>
      <c r="L220" s="620" t="s">
        <v>648</v>
      </c>
      <c r="M220" s="599" t="s">
        <v>1118</v>
      </c>
      <c r="N220" s="631" t="str">
        <f t="shared" si="3"/>
        <v>愛知県北名古屋市</v>
      </c>
      <c r="O220" s="597">
        <v>10.42</v>
      </c>
      <c r="P220" s="599">
        <v>10.33</v>
      </c>
      <c r="Q220" s="635">
        <v>10.27</v>
      </c>
      <c r="T220" s="1"/>
      <c r="U220" s="1"/>
      <c r="V220" s="1"/>
      <c r="W220" s="1"/>
      <c r="X220" s="1"/>
    </row>
    <row r="221" spans="5:24">
      <c r="E221" s="2"/>
      <c r="G221" s="7" t="s">
        <v>537</v>
      </c>
      <c r="H221" s="7" t="s">
        <v>1119</v>
      </c>
      <c r="J221" s="11" t="s">
        <v>967</v>
      </c>
      <c r="K221" s="16">
        <v>0.06</v>
      </c>
      <c r="L221" s="620" t="s">
        <v>648</v>
      </c>
      <c r="M221" s="599" t="s">
        <v>1120</v>
      </c>
      <c r="N221" s="631" t="str">
        <f t="shared" si="3"/>
        <v>愛知県弥富市</v>
      </c>
      <c r="O221" s="597">
        <v>10.42</v>
      </c>
      <c r="P221" s="599">
        <v>10.33</v>
      </c>
      <c r="Q221" s="635">
        <v>10.27</v>
      </c>
      <c r="T221" s="1"/>
      <c r="U221" s="1"/>
      <c r="V221" s="1"/>
      <c r="W221" s="1"/>
      <c r="X221" s="1"/>
    </row>
    <row r="222" spans="5:24">
      <c r="E222" s="2"/>
      <c r="G222" s="7" t="s">
        <v>537</v>
      </c>
      <c r="H222" s="7" t="s">
        <v>1121</v>
      </c>
      <c r="J222" s="11" t="s">
        <v>967</v>
      </c>
      <c r="K222" s="16">
        <v>0.06</v>
      </c>
      <c r="L222" s="620" t="s">
        <v>648</v>
      </c>
      <c r="M222" s="599" t="s">
        <v>1122</v>
      </c>
      <c r="N222" s="631" t="str">
        <f t="shared" si="3"/>
        <v>愛知県あま市</v>
      </c>
      <c r="O222" s="597">
        <v>10.42</v>
      </c>
      <c r="P222" s="599">
        <v>10.33</v>
      </c>
      <c r="Q222" s="635">
        <v>10.27</v>
      </c>
      <c r="T222" s="1"/>
      <c r="U222" s="1"/>
      <c r="V222" s="1"/>
      <c r="W222" s="1"/>
      <c r="X222" s="1"/>
    </row>
    <row r="223" spans="5:24">
      <c r="E223" s="2"/>
      <c r="G223" s="7" t="s">
        <v>537</v>
      </c>
      <c r="H223" s="7" t="s">
        <v>1123</v>
      </c>
      <c r="J223" s="11" t="s">
        <v>967</v>
      </c>
      <c r="K223" s="16">
        <v>0.06</v>
      </c>
      <c r="L223" s="620" t="s">
        <v>648</v>
      </c>
      <c r="M223" s="599" t="s">
        <v>1124</v>
      </c>
      <c r="N223" s="631" t="str">
        <f t="shared" si="3"/>
        <v>愛知県長久手市</v>
      </c>
      <c r="O223" s="597">
        <v>10.42</v>
      </c>
      <c r="P223" s="599">
        <v>10.33</v>
      </c>
      <c r="Q223" s="635">
        <v>10.27</v>
      </c>
      <c r="T223" s="1"/>
      <c r="U223" s="1"/>
      <c r="V223" s="1"/>
      <c r="W223" s="1"/>
      <c r="X223" s="1"/>
    </row>
    <row r="224" spans="5:24">
      <c r="E224" s="2"/>
      <c r="G224" s="7" t="s">
        <v>537</v>
      </c>
      <c r="H224" s="7" t="s">
        <v>1125</v>
      </c>
      <c r="J224" s="11" t="s">
        <v>967</v>
      </c>
      <c r="K224" s="16">
        <v>0.06</v>
      </c>
      <c r="L224" s="620" t="s">
        <v>648</v>
      </c>
      <c r="M224" s="599" t="s">
        <v>1126</v>
      </c>
      <c r="N224" s="631" t="str">
        <f t="shared" si="3"/>
        <v>愛知県東郷町</v>
      </c>
      <c r="O224" s="597">
        <v>10.42</v>
      </c>
      <c r="P224" s="599">
        <v>10.33</v>
      </c>
      <c r="Q224" s="635">
        <v>10.27</v>
      </c>
      <c r="T224" s="1"/>
      <c r="U224" s="1"/>
      <c r="V224" s="1"/>
      <c r="W224" s="1"/>
      <c r="X224" s="1"/>
    </row>
    <row r="225" spans="5:24">
      <c r="E225" s="2"/>
      <c r="G225" s="7" t="s">
        <v>537</v>
      </c>
      <c r="H225" s="7" t="s">
        <v>1127</v>
      </c>
      <c r="J225" s="11" t="s">
        <v>967</v>
      </c>
      <c r="K225" s="16">
        <v>0.06</v>
      </c>
      <c r="L225" s="620" t="s">
        <v>648</v>
      </c>
      <c r="M225" s="599" t="s">
        <v>1128</v>
      </c>
      <c r="N225" s="631" t="str">
        <f t="shared" si="3"/>
        <v>愛知県大治町</v>
      </c>
      <c r="O225" s="597">
        <v>10.42</v>
      </c>
      <c r="P225" s="599">
        <v>10.33</v>
      </c>
      <c r="Q225" s="635">
        <v>10.27</v>
      </c>
      <c r="T225" s="1"/>
      <c r="U225" s="1"/>
      <c r="V225" s="1"/>
      <c r="W225" s="1"/>
      <c r="X225" s="1"/>
    </row>
    <row r="226" spans="5:24">
      <c r="E226" s="2"/>
      <c r="G226" s="7" t="s">
        <v>537</v>
      </c>
      <c r="H226" s="7" t="s">
        <v>1129</v>
      </c>
      <c r="J226" s="11" t="s">
        <v>967</v>
      </c>
      <c r="K226" s="16">
        <v>0.06</v>
      </c>
      <c r="L226" s="620" t="s">
        <v>648</v>
      </c>
      <c r="M226" s="599" t="s">
        <v>1130</v>
      </c>
      <c r="N226" s="631" t="str">
        <f t="shared" si="3"/>
        <v>愛知県蟹江町</v>
      </c>
      <c r="O226" s="597">
        <v>10.42</v>
      </c>
      <c r="P226" s="599">
        <v>10.33</v>
      </c>
      <c r="Q226" s="635">
        <v>10.27</v>
      </c>
      <c r="T226" s="1"/>
      <c r="U226" s="1"/>
      <c r="V226" s="1"/>
      <c r="W226" s="1"/>
      <c r="X226" s="1"/>
    </row>
    <row r="227" spans="5:24">
      <c r="E227" s="2"/>
      <c r="G227" s="7" t="s">
        <v>537</v>
      </c>
      <c r="H227" s="7" t="s">
        <v>1131</v>
      </c>
      <c r="J227" s="11" t="s">
        <v>967</v>
      </c>
      <c r="K227" s="16">
        <v>0.06</v>
      </c>
      <c r="L227" s="620" t="s">
        <v>648</v>
      </c>
      <c r="M227" s="599" t="s">
        <v>1132</v>
      </c>
      <c r="N227" s="631" t="str">
        <f t="shared" si="3"/>
        <v>愛知県豊山町</v>
      </c>
      <c r="O227" s="597">
        <v>10.42</v>
      </c>
      <c r="P227" s="599">
        <v>10.33</v>
      </c>
      <c r="Q227" s="635">
        <v>10.27</v>
      </c>
      <c r="T227" s="1"/>
      <c r="U227" s="1"/>
      <c r="V227" s="1"/>
      <c r="W227" s="1"/>
      <c r="X227" s="1"/>
    </row>
    <row r="228" spans="5:24">
      <c r="E228" s="2"/>
      <c r="G228" s="7" t="s">
        <v>545</v>
      </c>
      <c r="H228" s="7" t="s">
        <v>1133</v>
      </c>
      <c r="J228" s="11" t="s">
        <v>967</v>
      </c>
      <c r="K228" s="16">
        <v>0.06</v>
      </c>
      <c r="L228" s="620" t="s">
        <v>648</v>
      </c>
      <c r="M228" s="599" t="s">
        <v>1134</v>
      </c>
      <c r="N228" s="631" t="str">
        <f t="shared" si="3"/>
        <v>愛知県飛島村</v>
      </c>
      <c r="O228" s="597">
        <v>10.42</v>
      </c>
      <c r="P228" s="599">
        <v>10.33</v>
      </c>
      <c r="Q228" s="635">
        <v>10.27</v>
      </c>
      <c r="T228" s="1"/>
      <c r="U228" s="1"/>
      <c r="V228" s="1"/>
      <c r="W228" s="1"/>
      <c r="X228" s="1"/>
    </row>
    <row r="229" spans="5:24">
      <c r="E229" s="2"/>
      <c r="G229" s="7" t="s">
        <v>545</v>
      </c>
      <c r="H229" s="7" t="s">
        <v>1135</v>
      </c>
      <c r="J229" s="11" t="s">
        <v>967</v>
      </c>
      <c r="K229" s="16">
        <v>0.06</v>
      </c>
      <c r="L229" s="620" t="s">
        <v>653</v>
      </c>
      <c r="M229" s="599" t="s">
        <v>1136</v>
      </c>
      <c r="N229" s="631" t="str">
        <f t="shared" si="3"/>
        <v>三重県津市</v>
      </c>
      <c r="O229" s="597">
        <v>10.42</v>
      </c>
      <c r="P229" s="599">
        <v>10.33</v>
      </c>
      <c r="Q229" s="635">
        <v>10.27</v>
      </c>
      <c r="T229" s="1"/>
      <c r="U229" s="1"/>
      <c r="V229" s="1"/>
      <c r="W229" s="1"/>
      <c r="X229" s="1"/>
    </row>
    <row r="230" spans="5:24">
      <c r="E230" s="2"/>
      <c r="G230" s="7" t="s">
        <v>545</v>
      </c>
      <c r="H230" s="7" t="s">
        <v>1137</v>
      </c>
      <c r="J230" s="11" t="s">
        <v>967</v>
      </c>
      <c r="K230" s="16">
        <v>0.06</v>
      </c>
      <c r="L230" s="620" t="s">
        <v>653</v>
      </c>
      <c r="M230" s="599" t="s">
        <v>1138</v>
      </c>
      <c r="N230" s="631" t="str">
        <f t="shared" si="3"/>
        <v>三重県四日市市</v>
      </c>
      <c r="O230" s="597">
        <v>10.42</v>
      </c>
      <c r="P230" s="599">
        <v>10.33</v>
      </c>
      <c r="Q230" s="635">
        <v>10.27</v>
      </c>
      <c r="T230" s="1"/>
      <c r="U230" s="1"/>
      <c r="V230" s="1"/>
      <c r="W230" s="1"/>
      <c r="X230" s="1"/>
    </row>
    <row r="231" spans="5:24">
      <c r="E231" s="2"/>
      <c r="G231" s="7" t="s">
        <v>545</v>
      </c>
      <c r="H231" s="7" t="s">
        <v>1139</v>
      </c>
      <c r="J231" s="11" t="s">
        <v>967</v>
      </c>
      <c r="K231" s="16">
        <v>0.06</v>
      </c>
      <c r="L231" s="620" t="s">
        <v>653</v>
      </c>
      <c r="M231" s="599" t="s">
        <v>1140</v>
      </c>
      <c r="N231" s="631" t="str">
        <f t="shared" si="3"/>
        <v>三重県桑名市</v>
      </c>
      <c r="O231" s="597">
        <v>10.42</v>
      </c>
      <c r="P231" s="599">
        <v>10.33</v>
      </c>
      <c r="Q231" s="635">
        <v>10.27</v>
      </c>
      <c r="T231" s="1"/>
      <c r="U231" s="1"/>
      <c r="V231" s="1"/>
      <c r="W231" s="1"/>
      <c r="X231" s="1"/>
    </row>
    <row r="232" spans="5:24">
      <c r="E232" s="2"/>
      <c r="G232" s="7" t="s">
        <v>545</v>
      </c>
      <c r="H232" s="7" t="s">
        <v>1141</v>
      </c>
      <c r="J232" s="11" t="s">
        <v>967</v>
      </c>
      <c r="K232" s="16">
        <v>0.06</v>
      </c>
      <c r="L232" s="620" t="s">
        <v>653</v>
      </c>
      <c r="M232" s="599" t="s">
        <v>1142</v>
      </c>
      <c r="N232" s="631" t="str">
        <f t="shared" si="3"/>
        <v>三重県鈴鹿市</v>
      </c>
      <c r="O232" s="597">
        <v>10.42</v>
      </c>
      <c r="P232" s="599">
        <v>10.33</v>
      </c>
      <c r="Q232" s="635">
        <v>10.27</v>
      </c>
      <c r="T232" s="1"/>
      <c r="U232" s="1"/>
      <c r="V232" s="1"/>
      <c r="W232" s="1"/>
      <c r="X232" s="1"/>
    </row>
    <row r="233" spans="5:24">
      <c r="E233" s="2"/>
      <c r="G233" s="7" t="s">
        <v>545</v>
      </c>
      <c r="H233" s="7" t="s">
        <v>1143</v>
      </c>
      <c r="J233" s="11" t="s">
        <v>967</v>
      </c>
      <c r="K233" s="16">
        <v>0.06</v>
      </c>
      <c r="L233" s="620" t="s">
        <v>653</v>
      </c>
      <c r="M233" s="599" t="s">
        <v>1144</v>
      </c>
      <c r="N233" s="631" t="str">
        <f t="shared" si="3"/>
        <v>三重県亀山市</v>
      </c>
      <c r="O233" s="597">
        <v>10.42</v>
      </c>
      <c r="P233" s="599">
        <v>10.33</v>
      </c>
      <c r="Q233" s="635">
        <v>10.27</v>
      </c>
      <c r="T233" s="1"/>
      <c r="U233" s="1"/>
      <c r="V233" s="1"/>
      <c r="W233" s="1"/>
      <c r="X233" s="1"/>
    </row>
    <row r="234" spans="5:24">
      <c r="E234" s="2"/>
      <c r="G234" s="7" t="s">
        <v>545</v>
      </c>
      <c r="H234" s="7" t="s">
        <v>1145</v>
      </c>
      <c r="J234" s="11" t="s">
        <v>967</v>
      </c>
      <c r="K234" s="16">
        <v>0.06</v>
      </c>
      <c r="L234" s="620" t="s">
        <v>659</v>
      </c>
      <c r="M234" s="599" t="s">
        <v>1146</v>
      </c>
      <c r="N234" s="631" t="str">
        <f t="shared" si="3"/>
        <v>滋賀県彦根市</v>
      </c>
      <c r="O234" s="597">
        <v>10.42</v>
      </c>
      <c r="P234" s="599">
        <v>10.33</v>
      </c>
      <c r="Q234" s="635">
        <v>10.27</v>
      </c>
      <c r="T234" s="1"/>
      <c r="U234" s="1"/>
      <c r="V234" s="1"/>
      <c r="W234" s="1"/>
      <c r="X234" s="1"/>
    </row>
    <row r="235" spans="5:24">
      <c r="E235" s="2"/>
      <c r="G235" s="7" t="s">
        <v>545</v>
      </c>
      <c r="H235" s="7" t="s">
        <v>1147</v>
      </c>
      <c r="J235" s="11" t="s">
        <v>967</v>
      </c>
      <c r="K235" s="16">
        <v>0.06</v>
      </c>
      <c r="L235" s="620" t="s">
        <v>659</v>
      </c>
      <c r="M235" s="599" t="s">
        <v>1148</v>
      </c>
      <c r="N235" s="631" t="str">
        <f t="shared" si="3"/>
        <v>滋賀県守山市</v>
      </c>
      <c r="O235" s="597">
        <v>10.42</v>
      </c>
      <c r="P235" s="599">
        <v>10.33</v>
      </c>
      <c r="Q235" s="635">
        <v>10.27</v>
      </c>
      <c r="T235" s="1"/>
      <c r="U235" s="1"/>
      <c r="V235" s="1"/>
      <c r="W235" s="1"/>
      <c r="X235" s="1"/>
    </row>
    <row r="236" spans="5:24">
      <c r="E236" s="2"/>
      <c r="G236" s="7" t="s">
        <v>545</v>
      </c>
      <c r="H236" s="7" t="s">
        <v>1149</v>
      </c>
      <c r="J236" s="11" t="s">
        <v>967</v>
      </c>
      <c r="K236" s="16">
        <v>0.06</v>
      </c>
      <c r="L236" s="620" t="s">
        <v>659</v>
      </c>
      <c r="M236" s="599" t="s">
        <v>1150</v>
      </c>
      <c r="N236" s="631" t="str">
        <f t="shared" si="3"/>
        <v>滋賀県甲賀市</v>
      </c>
      <c r="O236" s="597">
        <v>10.42</v>
      </c>
      <c r="P236" s="599">
        <v>10.33</v>
      </c>
      <c r="Q236" s="635">
        <v>10.27</v>
      </c>
      <c r="T236" s="1"/>
      <c r="U236" s="1"/>
      <c r="V236" s="1"/>
      <c r="W236" s="1"/>
      <c r="X236" s="1"/>
    </row>
    <row r="237" spans="5:24">
      <c r="E237" s="2"/>
      <c r="G237" s="7" t="s">
        <v>545</v>
      </c>
      <c r="H237" s="7" t="s">
        <v>1151</v>
      </c>
      <c r="J237" s="11" t="s">
        <v>967</v>
      </c>
      <c r="K237" s="16">
        <v>0.06</v>
      </c>
      <c r="L237" s="620" t="s">
        <v>664</v>
      </c>
      <c r="M237" s="599" t="s">
        <v>1152</v>
      </c>
      <c r="N237" s="631" t="str">
        <f t="shared" si="3"/>
        <v>京都府宇治市</v>
      </c>
      <c r="O237" s="597">
        <v>10.42</v>
      </c>
      <c r="P237" s="599">
        <v>10.33</v>
      </c>
      <c r="Q237" s="635">
        <v>10.27</v>
      </c>
      <c r="T237" s="1"/>
      <c r="U237" s="1"/>
      <c r="V237" s="1"/>
      <c r="W237" s="1"/>
      <c r="X237" s="1"/>
    </row>
    <row r="238" spans="5:24">
      <c r="E238" s="2"/>
      <c r="G238" s="7" t="s">
        <v>545</v>
      </c>
      <c r="H238" s="7" t="s">
        <v>1153</v>
      </c>
      <c r="J238" s="11" t="s">
        <v>967</v>
      </c>
      <c r="K238" s="16">
        <v>0.06</v>
      </c>
      <c r="L238" s="620" t="s">
        <v>664</v>
      </c>
      <c r="M238" s="599" t="s">
        <v>1154</v>
      </c>
      <c r="N238" s="631" t="str">
        <f t="shared" si="3"/>
        <v>京都府亀岡市</v>
      </c>
      <c r="O238" s="597">
        <v>10.42</v>
      </c>
      <c r="P238" s="599">
        <v>10.33</v>
      </c>
      <c r="Q238" s="635">
        <v>10.27</v>
      </c>
      <c r="T238" s="1"/>
      <c r="U238" s="1"/>
      <c r="V238" s="1"/>
      <c r="W238" s="1"/>
      <c r="X238" s="1"/>
    </row>
    <row r="239" spans="5:24">
      <c r="E239" s="2"/>
      <c r="G239" s="7" t="s">
        <v>545</v>
      </c>
      <c r="H239" s="7" t="s">
        <v>1155</v>
      </c>
      <c r="J239" s="11" t="s">
        <v>967</v>
      </c>
      <c r="K239" s="16">
        <v>0.06</v>
      </c>
      <c r="L239" s="620" t="s">
        <v>664</v>
      </c>
      <c r="M239" s="599" t="s">
        <v>1156</v>
      </c>
      <c r="N239" s="631" t="str">
        <f t="shared" si="3"/>
        <v>京都府城陽市</v>
      </c>
      <c r="O239" s="597">
        <v>10.42</v>
      </c>
      <c r="P239" s="599">
        <v>10.33</v>
      </c>
      <c r="Q239" s="635">
        <v>10.27</v>
      </c>
      <c r="T239" s="1"/>
      <c r="U239" s="1"/>
      <c r="V239" s="1"/>
      <c r="W239" s="1"/>
      <c r="X239" s="1"/>
    </row>
    <row r="240" spans="5:24">
      <c r="E240" s="2"/>
      <c r="G240" s="7" t="s">
        <v>545</v>
      </c>
      <c r="H240" s="7" t="s">
        <v>1157</v>
      </c>
      <c r="J240" s="11" t="s">
        <v>967</v>
      </c>
      <c r="K240" s="16">
        <v>0.06</v>
      </c>
      <c r="L240" s="620" t="s">
        <v>664</v>
      </c>
      <c r="M240" s="599" t="s">
        <v>1158</v>
      </c>
      <c r="N240" s="631" t="str">
        <f t="shared" si="3"/>
        <v>京都府向日市</v>
      </c>
      <c r="O240" s="597">
        <v>10.42</v>
      </c>
      <c r="P240" s="599">
        <v>10.33</v>
      </c>
      <c r="Q240" s="635">
        <v>10.27</v>
      </c>
      <c r="T240" s="1"/>
      <c r="U240" s="1"/>
      <c r="V240" s="1"/>
      <c r="W240" s="1"/>
      <c r="X240" s="1"/>
    </row>
    <row r="241" spans="5:24">
      <c r="E241" s="2"/>
      <c r="G241" s="7" t="s">
        <v>545</v>
      </c>
      <c r="H241" s="7" t="s">
        <v>1159</v>
      </c>
      <c r="J241" s="11" t="s">
        <v>967</v>
      </c>
      <c r="K241" s="16">
        <v>0.06</v>
      </c>
      <c r="L241" s="620" t="s">
        <v>664</v>
      </c>
      <c r="M241" s="599" t="s">
        <v>1160</v>
      </c>
      <c r="N241" s="631" t="str">
        <f t="shared" si="3"/>
        <v>京都府八幡市</v>
      </c>
      <c r="O241" s="597">
        <v>10.42</v>
      </c>
      <c r="P241" s="599">
        <v>10.33</v>
      </c>
      <c r="Q241" s="635">
        <v>10.27</v>
      </c>
      <c r="T241" s="1"/>
      <c r="U241" s="1"/>
      <c r="V241" s="1"/>
      <c r="W241" s="1"/>
      <c r="X241" s="1"/>
    </row>
    <row r="242" spans="5:24">
      <c r="E242" s="2"/>
      <c r="G242" s="7" t="s">
        <v>545</v>
      </c>
      <c r="H242" s="7" t="s">
        <v>1161</v>
      </c>
      <c r="J242" s="11" t="s">
        <v>967</v>
      </c>
      <c r="K242" s="16">
        <v>0.06</v>
      </c>
      <c r="L242" s="620" t="s">
        <v>664</v>
      </c>
      <c r="M242" s="599" t="s">
        <v>1162</v>
      </c>
      <c r="N242" s="631" t="str">
        <f t="shared" si="3"/>
        <v>京都府京田辺市</v>
      </c>
      <c r="O242" s="597">
        <v>10.42</v>
      </c>
      <c r="P242" s="599">
        <v>10.33</v>
      </c>
      <c r="Q242" s="635">
        <v>10.27</v>
      </c>
      <c r="T242" s="1"/>
      <c r="U242" s="1"/>
      <c r="V242" s="1"/>
      <c r="W242" s="1"/>
      <c r="X242" s="1"/>
    </row>
    <row r="243" spans="5:24">
      <c r="E243" s="2"/>
      <c r="G243" s="7" t="s">
        <v>545</v>
      </c>
      <c r="H243" s="7" t="s">
        <v>1163</v>
      </c>
      <c r="J243" s="11" t="s">
        <v>967</v>
      </c>
      <c r="K243" s="16">
        <v>0.06</v>
      </c>
      <c r="L243" s="620" t="s">
        <v>664</v>
      </c>
      <c r="M243" s="599" t="s">
        <v>1164</v>
      </c>
      <c r="N243" s="631" t="str">
        <f t="shared" si="3"/>
        <v>京都府木津川市</v>
      </c>
      <c r="O243" s="597">
        <v>10.42</v>
      </c>
      <c r="P243" s="599">
        <v>10.33</v>
      </c>
      <c r="Q243" s="635">
        <v>10.27</v>
      </c>
      <c r="T243" s="1"/>
      <c r="U243" s="1"/>
      <c r="V243" s="1"/>
      <c r="W243" s="1"/>
      <c r="X243" s="1"/>
    </row>
    <row r="244" spans="5:24">
      <c r="E244" s="2"/>
      <c r="G244" s="7" t="s">
        <v>545</v>
      </c>
      <c r="H244" s="7" t="s">
        <v>1165</v>
      </c>
      <c r="J244" s="11" t="s">
        <v>967</v>
      </c>
      <c r="K244" s="16">
        <v>0.06</v>
      </c>
      <c r="L244" s="620" t="s">
        <v>664</v>
      </c>
      <c r="M244" s="599" t="s">
        <v>1166</v>
      </c>
      <c r="N244" s="631" t="str">
        <f t="shared" si="3"/>
        <v>京都府大山崎町</v>
      </c>
      <c r="O244" s="597">
        <v>10.42</v>
      </c>
      <c r="P244" s="599">
        <v>10.33</v>
      </c>
      <c r="Q244" s="635">
        <v>10.27</v>
      </c>
      <c r="T244" s="1"/>
      <c r="U244" s="1"/>
      <c r="V244" s="1"/>
      <c r="W244" s="1"/>
      <c r="X244" s="1"/>
    </row>
    <row r="245" spans="5:24">
      <c r="E245" s="2"/>
      <c r="G245" s="7" t="s">
        <v>545</v>
      </c>
      <c r="H245" s="7" t="s">
        <v>1167</v>
      </c>
      <c r="J245" s="11" t="s">
        <v>967</v>
      </c>
      <c r="K245" s="16">
        <v>0.06</v>
      </c>
      <c r="L245" s="620" t="s">
        <v>664</v>
      </c>
      <c r="M245" s="599" t="s">
        <v>1168</v>
      </c>
      <c r="N245" s="631" t="str">
        <f t="shared" si="3"/>
        <v>京都府精華町</v>
      </c>
      <c r="O245" s="597">
        <v>10.42</v>
      </c>
      <c r="P245" s="599">
        <v>10.33</v>
      </c>
      <c r="Q245" s="635">
        <v>10.27</v>
      </c>
      <c r="T245" s="1"/>
      <c r="U245" s="1"/>
      <c r="V245" s="1"/>
      <c r="W245" s="1"/>
      <c r="X245" s="1"/>
    </row>
    <row r="246" spans="5:24">
      <c r="E246" s="2"/>
      <c r="G246" s="7" t="s">
        <v>545</v>
      </c>
      <c r="H246" s="7" t="s">
        <v>1169</v>
      </c>
      <c r="J246" s="11" t="s">
        <v>967</v>
      </c>
      <c r="K246" s="16">
        <v>0.06</v>
      </c>
      <c r="L246" s="620" t="s">
        <v>670</v>
      </c>
      <c r="M246" s="599" t="s">
        <v>1170</v>
      </c>
      <c r="N246" s="631" t="str">
        <f t="shared" si="3"/>
        <v>大阪府岸和田市</v>
      </c>
      <c r="O246" s="597">
        <v>10.42</v>
      </c>
      <c r="P246" s="599">
        <v>10.33</v>
      </c>
      <c r="Q246" s="635">
        <v>10.27</v>
      </c>
      <c r="T246" s="1"/>
      <c r="U246" s="1"/>
      <c r="V246" s="1"/>
      <c r="W246" s="1"/>
      <c r="X246" s="1"/>
    </row>
    <row r="247" spans="5:24">
      <c r="E247" s="2"/>
      <c r="G247" s="7" t="s">
        <v>545</v>
      </c>
      <c r="H247" s="7" t="s">
        <v>1171</v>
      </c>
      <c r="J247" s="11" t="s">
        <v>967</v>
      </c>
      <c r="K247" s="16">
        <v>0.06</v>
      </c>
      <c r="L247" s="620" t="s">
        <v>670</v>
      </c>
      <c r="M247" s="599" t="s">
        <v>1172</v>
      </c>
      <c r="N247" s="631" t="str">
        <f t="shared" si="3"/>
        <v>大阪府泉大津市</v>
      </c>
      <c r="O247" s="597">
        <v>10.42</v>
      </c>
      <c r="P247" s="599">
        <v>10.33</v>
      </c>
      <c r="Q247" s="635">
        <v>10.27</v>
      </c>
      <c r="T247" s="1"/>
      <c r="U247" s="1"/>
      <c r="V247" s="1"/>
      <c r="W247" s="1"/>
      <c r="X247" s="1"/>
    </row>
    <row r="248" spans="5:24">
      <c r="E248" s="2"/>
      <c r="G248" s="7" t="s">
        <v>545</v>
      </c>
      <c r="H248" s="7" t="s">
        <v>1173</v>
      </c>
      <c r="J248" s="11" t="s">
        <v>967</v>
      </c>
      <c r="K248" s="16">
        <v>0.06</v>
      </c>
      <c r="L248" s="620" t="s">
        <v>670</v>
      </c>
      <c r="M248" s="599" t="s">
        <v>1174</v>
      </c>
      <c r="N248" s="631" t="str">
        <f t="shared" si="3"/>
        <v>大阪府貝塚市</v>
      </c>
      <c r="O248" s="597">
        <v>10.42</v>
      </c>
      <c r="P248" s="599">
        <v>10.33</v>
      </c>
      <c r="Q248" s="635">
        <v>10.27</v>
      </c>
      <c r="T248" s="1"/>
      <c r="U248" s="1"/>
      <c r="V248" s="1"/>
      <c r="W248" s="1"/>
      <c r="X248" s="1"/>
    </row>
    <row r="249" spans="5:24">
      <c r="E249" s="2"/>
      <c r="G249" s="7" t="s">
        <v>545</v>
      </c>
      <c r="H249" s="7" t="s">
        <v>1175</v>
      </c>
      <c r="J249" s="11" t="s">
        <v>967</v>
      </c>
      <c r="K249" s="16">
        <v>0.06</v>
      </c>
      <c r="L249" s="620" t="s">
        <v>670</v>
      </c>
      <c r="M249" s="599" t="s">
        <v>1176</v>
      </c>
      <c r="N249" s="631" t="str">
        <f t="shared" si="3"/>
        <v>大阪府泉佐野市</v>
      </c>
      <c r="O249" s="597">
        <v>10.42</v>
      </c>
      <c r="P249" s="599">
        <v>10.33</v>
      </c>
      <c r="Q249" s="635">
        <v>10.27</v>
      </c>
      <c r="T249" s="1"/>
      <c r="U249" s="1"/>
      <c r="V249" s="1"/>
      <c r="W249" s="1"/>
      <c r="X249" s="1"/>
    </row>
    <row r="250" spans="5:24">
      <c r="E250" s="2"/>
      <c r="G250" s="7" t="s">
        <v>545</v>
      </c>
      <c r="H250" s="7" t="s">
        <v>1177</v>
      </c>
      <c r="J250" s="11" t="s">
        <v>967</v>
      </c>
      <c r="K250" s="16">
        <v>0.06</v>
      </c>
      <c r="L250" s="620" t="s">
        <v>670</v>
      </c>
      <c r="M250" s="599" t="s">
        <v>1178</v>
      </c>
      <c r="N250" s="631" t="str">
        <f t="shared" si="3"/>
        <v>大阪府富田林市</v>
      </c>
      <c r="O250" s="597">
        <v>10.42</v>
      </c>
      <c r="P250" s="599">
        <v>10.33</v>
      </c>
      <c r="Q250" s="635">
        <v>10.27</v>
      </c>
      <c r="T250" s="1"/>
      <c r="U250" s="1"/>
      <c r="V250" s="1"/>
      <c r="W250" s="1"/>
      <c r="X250" s="1"/>
    </row>
    <row r="251" spans="5:24">
      <c r="E251" s="2"/>
      <c r="G251" s="7" t="s">
        <v>545</v>
      </c>
      <c r="H251" s="7" t="s">
        <v>1179</v>
      </c>
      <c r="J251" s="11" t="s">
        <v>967</v>
      </c>
      <c r="K251" s="16">
        <v>0.06</v>
      </c>
      <c r="L251" s="620" t="s">
        <v>670</v>
      </c>
      <c r="M251" s="599" t="s">
        <v>1180</v>
      </c>
      <c r="N251" s="631" t="str">
        <f t="shared" si="3"/>
        <v>大阪府河内長野市</v>
      </c>
      <c r="O251" s="597">
        <v>10.42</v>
      </c>
      <c r="P251" s="599">
        <v>10.33</v>
      </c>
      <c r="Q251" s="635">
        <v>10.27</v>
      </c>
      <c r="T251" s="1"/>
      <c r="U251" s="1"/>
      <c r="V251" s="1"/>
      <c r="W251" s="1"/>
      <c r="X251" s="1"/>
    </row>
    <row r="252" spans="5:24">
      <c r="E252" s="2"/>
      <c r="G252" s="7" t="s">
        <v>545</v>
      </c>
      <c r="H252" s="7" t="s">
        <v>1181</v>
      </c>
      <c r="J252" s="11" t="s">
        <v>967</v>
      </c>
      <c r="K252" s="16">
        <v>0.06</v>
      </c>
      <c r="L252" s="620" t="s">
        <v>670</v>
      </c>
      <c r="M252" s="599" t="s">
        <v>1182</v>
      </c>
      <c r="N252" s="631" t="str">
        <f t="shared" si="3"/>
        <v>大阪府和泉市</v>
      </c>
      <c r="O252" s="597">
        <v>10.42</v>
      </c>
      <c r="P252" s="599">
        <v>10.33</v>
      </c>
      <c r="Q252" s="635">
        <v>10.27</v>
      </c>
      <c r="T252" s="1"/>
      <c r="U252" s="1"/>
      <c r="V252" s="1"/>
      <c r="W252" s="1"/>
      <c r="X252" s="1"/>
    </row>
    <row r="253" spans="5:24">
      <c r="E253" s="2"/>
      <c r="G253" s="7" t="s">
        <v>545</v>
      </c>
      <c r="H253" s="7" t="s">
        <v>1183</v>
      </c>
      <c r="J253" s="11" t="s">
        <v>967</v>
      </c>
      <c r="K253" s="16">
        <v>0.06</v>
      </c>
      <c r="L253" s="620" t="s">
        <v>670</v>
      </c>
      <c r="M253" s="599" t="s">
        <v>1184</v>
      </c>
      <c r="N253" s="631" t="str">
        <f t="shared" si="3"/>
        <v>大阪府柏原市</v>
      </c>
      <c r="O253" s="597">
        <v>10.42</v>
      </c>
      <c r="P253" s="599">
        <v>10.33</v>
      </c>
      <c r="Q253" s="635">
        <v>10.27</v>
      </c>
      <c r="T253" s="1"/>
      <c r="U253" s="1"/>
      <c r="V253" s="1"/>
      <c r="W253" s="1"/>
      <c r="X253" s="1"/>
    </row>
    <row r="254" spans="5:24">
      <c r="E254" s="2"/>
      <c r="G254" s="7" t="s">
        <v>545</v>
      </c>
      <c r="H254" s="7" t="s">
        <v>1185</v>
      </c>
      <c r="J254" s="11" t="s">
        <v>967</v>
      </c>
      <c r="K254" s="16">
        <v>0.06</v>
      </c>
      <c r="L254" s="620" t="s">
        <v>670</v>
      </c>
      <c r="M254" s="599" t="s">
        <v>1186</v>
      </c>
      <c r="N254" s="631" t="str">
        <f t="shared" si="3"/>
        <v>大阪府羽曳野市</v>
      </c>
      <c r="O254" s="597">
        <v>10.42</v>
      </c>
      <c r="P254" s="599">
        <v>10.33</v>
      </c>
      <c r="Q254" s="635">
        <v>10.27</v>
      </c>
      <c r="T254" s="1"/>
      <c r="U254" s="1"/>
      <c r="V254" s="1"/>
      <c r="W254" s="1"/>
      <c r="X254" s="1"/>
    </row>
    <row r="255" spans="5:24">
      <c r="E255" s="2"/>
      <c r="G255" s="7" t="s">
        <v>545</v>
      </c>
      <c r="H255" s="7" t="s">
        <v>1187</v>
      </c>
      <c r="J255" s="11" t="s">
        <v>967</v>
      </c>
      <c r="K255" s="16">
        <v>0.06</v>
      </c>
      <c r="L255" s="620" t="s">
        <v>670</v>
      </c>
      <c r="M255" s="599" t="s">
        <v>1188</v>
      </c>
      <c r="N255" s="631" t="str">
        <f t="shared" si="3"/>
        <v>大阪府藤井寺市</v>
      </c>
      <c r="O255" s="597">
        <v>10.42</v>
      </c>
      <c r="P255" s="599">
        <v>10.33</v>
      </c>
      <c r="Q255" s="635">
        <v>10.27</v>
      </c>
      <c r="T255" s="1"/>
      <c r="U255" s="1"/>
      <c r="V255" s="1"/>
      <c r="W255" s="1"/>
      <c r="X255" s="1"/>
    </row>
    <row r="256" spans="5:24">
      <c r="E256" s="2"/>
      <c r="G256" s="7" t="s">
        <v>545</v>
      </c>
      <c r="H256" s="7" t="s">
        <v>1189</v>
      </c>
      <c r="J256" s="11" t="s">
        <v>967</v>
      </c>
      <c r="K256" s="16">
        <v>0.06</v>
      </c>
      <c r="L256" s="620" t="s">
        <v>670</v>
      </c>
      <c r="M256" s="599" t="s">
        <v>1190</v>
      </c>
      <c r="N256" s="631" t="str">
        <f t="shared" si="3"/>
        <v>大阪府泉南市</v>
      </c>
      <c r="O256" s="597">
        <v>10.42</v>
      </c>
      <c r="P256" s="599">
        <v>10.33</v>
      </c>
      <c r="Q256" s="635">
        <v>10.27</v>
      </c>
      <c r="T256" s="1"/>
      <c r="U256" s="1"/>
      <c r="V256" s="1"/>
      <c r="W256" s="1"/>
      <c r="X256" s="1"/>
    </row>
    <row r="257" spans="5:24">
      <c r="E257" s="2"/>
      <c r="G257" s="7" t="s">
        <v>545</v>
      </c>
      <c r="H257" s="7" t="s">
        <v>1191</v>
      </c>
      <c r="J257" s="11" t="s">
        <v>967</v>
      </c>
      <c r="K257" s="16">
        <v>0.06</v>
      </c>
      <c r="L257" s="620" t="s">
        <v>670</v>
      </c>
      <c r="M257" s="599" t="s">
        <v>1192</v>
      </c>
      <c r="N257" s="631" t="str">
        <f t="shared" si="3"/>
        <v>大阪府大阪狭山市</v>
      </c>
      <c r="O257" s="597">
        <v>10.42</v>
      </c>
      <c r="P257" s="599">
        <v>10.33</v>
      </c>
      <c r="Q257" s="635">
        <v>10.27</v>
      </c>
      <c r="T257" s="1"/>
      <c r="U257" s="1"/>
      <c r="V257" s="1"/>
      <c r="W257" s="1"/>
      <c r="X257" s="1"/>
    </row>
    <row r="258" spans="5:24">
      <c r="E258" s="2"/>
      <c r="G258" s="7" t="s">
        <v>545</v>
      </c>
      <c r="H258" s="7" t="s">
        <v>1193</v>
      </c>
      <c r="J258" s="11" t="s">
        <v>967</v>
      </c>
      <c r="K258" s="16">
        <v>0.06</v>
      </c>
      <c r="L258" s="620" t="s">
        <v>670</v>
      </c>
      <c r="M258" s="599" t="s">
        <v>1194</v>
      </c>
      <c r="N258" s="631" t="str">
        <f t="shared" si="3"/>
        <v>大阪府阪南市</v>
      </c>
      <c r="O258" s="597">
        <v>10.42</v>
      </c>
      <c r="P258" s="599">
        <v>10.33</v>
      </c>
      <c r="Q258" s="635">
        <v>10.27</v>
      </c>
      <c r="T258" s="1"/>
      <c r="U258" s="1"/>
      <c r="V258" s="1"/>
      <c r="W258" s="1"/>
      <c r="X258" s="1"/>
    </row>
    <row r="259" spans="5:24">
      <c r="E259" s="2"/>
      <c r="G259" s="7" t="s">
        <v>545</v>
      </c>
      <c r="H259" s="7" t="s">
        <v>1195</v>
      </c>
      <c r="J259" s="11" t="s">
        <v>967</v>
      </c>
      <c r="K259" s="16">
        <v>0.06</v>
      </c>
      <c r="L259" s="620" t="s">
        <v>670</v>
      </c>
      <c r="M259" s="599" t="s">
        <v>1196</v>
      </c>
      <c r="N259" s="631" t="str">
        <f t="shared" si="3"/>
        <v>大阪府島本町</v>
      </c>
      <c r="O259" s="597">
        <v>10.42</v>
      </c>
      <c r="P259" s="599">
        <v>10.33</v>
      </c>
      <c r="Q259" s="635">
        <v>10.27</v>
      </c>
      <c r="T259" s="1"/>
      <c r="U259" s="1"/>
      <c r="V259" s="1"/>
      <c r="W259" s="1"/>
      <c r="X259" s="1"/>
    </row>
    <row r="260" spans="5:24">
      <c r="E260" s="2"/>
      <c r="G260" s="7" t="s">
        <v>545</v>
      </c>
      <c r="H260" s="7" t="s">
        <v>1197</v>
      </c>
      <c r="J260" s="11" t="s">
        <v>967</v>
      </c>
      <c r="K260" s="16">
        <v>0.06</v>
      </c>
      <c r="L260" s="620" t="s">
        <v>670</v>
      </c>
      <c r="M260" s="599" t="s">
        <v>1198</v>
      </c>
      <c r="N260" s="631" t="str">
        <f t="shared" ref="N260:N323" si="4">L260&amp;M260</f>
        <v>大阪府豊能町</v>
      </c>
      <c r="O260" s="597">
        <v>10.42</v>
      </c>
      <c r="P260" s="599">
        <v>10.33</v>
      </c>
      <c r="Q260" s="635">
        <v>10.27</v>
      </c>
      <c r="T260" s="1"/>
      <c r="U260" s="1"/>
      <c r="V260" s="1"/>
      <c r="W260" s="1"/>
      <c r="X260" s="1"/>
    </row>
    <row r="261" spans="5:24">
      <c r="E261" s="2"/>
      <c r="G261" s="7" t="s">
        <v>550</v>
      </c>
      <c r="H261" s="7" t="s">
        <v>968</v>
      </c>
      <c r="J261" s="11" t="s">
        <v>967</v>
      </c>
      <c r="K261" s="16">
        <v>0.06</v>
      </c>
      <c r="L261" s="620" t="s">
        <v>670</v>
      </c>
      <c r="M261" s="599" t="s">
        <v>1199</v>
      </c>
      <c r="N261" s="631" t="str">
        <f t="shared" si="4"/>
        <v>大阪府能勢町</v>
      </c>
      <c r="O261" s="597">
        <v>10.42</v>
      </c>
      <c r="P261" s="599">
        <v>10.33</v>
      </c>
      <c r="Q261" s="635">
        <v>10.27</v>
      </c>
      <c r="T261" s="1"/>
      <c r="U261" s="1"/>
      <c r="V261" s="1"/>
      <c r="W261" s="1"/>
      <c r="X261" s="1"/>
    </row>
    <row r="262" spans="5:24">
      <c r="E262" s="2"/>
      <c r="G262" s="7" t="s">
        <v>550</v>
      </c>
      <c r="H262" s="7" t="s">
        <v>1200</v>
      </c>
      <c r="J262" s="11" t="s">
        <v>967</v>
      </c>
      <c r="K262" s="16">
        <v>0.06</v>
      </c>
      <c r="L262" s="620" t="s">
        <v>670</v>
      </c>
      <c r="M262" s="599" t="s">
        <v>1201</v>
      </c>
      <c r="N262" s="631" t="str">
        <f t="shared" si="4"/>
        <v>大阪府忠岡町</v>
      </c>
      <c r="O262" s="597">
        <v>10.42</v>
      </c>
      <c r="P262" s="599">
        <v>10.33</v>
      </c>
      <c r="Q262" s="635">
        <v>10.27</v>
      </c>
      <c r="T262" s="1"/>
      <c r="U262" s="1"/>
      <c r="V262" s="1"/>
      <c r="W262" s="1"/>
      <c r="X262" s="1"/>
    </row>
    <row r="263" spans="5:24">
      <c r="E263" s="2"/>
      <c r="G263" s="7" t="s">
        <v>550</v>
      </c>
      <c r="H263" s="7" t="s">
        <v>1202</v>
      </c>
      <c r="J263" s="11" t="s">
        <v>967</v>
      </c>
      <c r="K263" s="16">
        <v>0.06</v>
      </c>
      <c r="L263" s="620" t="s">
        <v>670</v>
      </c>
      <c r="M263" s="599" t="s">
        <v>1203</v>
      </c>
      <c r="N263" s="631" t="str">
        <f t="shared" si="4"/>
        <v>大阪府熊取町</v>
      </c>
      <c r="O263" s="597">
        <v>10.42</v>
      </c>
      <c r="P263" s="599">
        <v>10.33</v>
      </c>
      <c r="Q263" s="635">
        <v>10.27</v>
      </c>
      <c r="T263" s="1"/>
      <c r="U263" s="1"/>
      <c r="V263" s="1"/>
      <c r="W263" s="1"/>
      <c r="X263" s="1"/>
    </row>
    <row r="264" spans="5:24">
      <c r="E264" s="2"/>
      <c r="G264" s="7" t="s">
        <v>550</v>
      </c>
      <c r="H264" s="7" t="s">
        <v>1204</v>
      </c>
      <c r="J264" s="11" t="s">
        <v>967</v>
      </c>
      <c r="K264" s="16">
        <v>0.06</v>
      </c>
      <c r="L264" s="620" t="s">
        <v>670</v>
      </c>
      <c r="M264" s="599" t="s">
        <v>1205</v>
      </c>
      <c r="N264" s="631" t="str">
        <f t="shared" si="4"/>
        <v>大阪府田尻町</v>
      </c>
      <c r="O264" s="597">
        <v>10.42</v>
      </c>
      <c r="P264" s="599">
        <v>10.33</v>
      </c>
      <c r="Q264" s="635">
        <v>10.27</v>
      </c>
      <c r="T264" s="1"/>
      <c r="U264" s="1"/>
      <c r="V264" s="1"/>
      <c r="W264" s="1"/>
      <c r="X264" s="1"/>
    </row>
    <row r="265" spans="5:24">
      <c r="E265" s="2"/>
      <c r="G265" s="7" t="s">
        <v>550</v>
      </c>
      <c r="H265" s="7" t="s">
        <v>1206</v>
      </c>
      <c r="J265" s="11" t="s">
        <v>967</v>
      </c>
      <c r="K265" s="16">
        <v>0.06</v>
      </c>
      <c r="L265" s="620" t="s">
        <v>670</v>
      </c>
      <c r="M265" s="599" t="s">
        <v>1207</v>
      </c>
      <c r="N265" s="631" t="str">
        <f t="shared" si="4"/>
        <v>大阪府岬町</v>
      </c>
      <c r="O265" s="597">
        <v>10.42</v>
      </c>
      <c r="P265" s="599">
        <v>10.33</v>
      </c>
      <c r="Q265" s="635">
        <v>10.27</v>
      </c>
      <c r="T265" s="1"/>
      <c r="U265" s="1"/>
      <c r="V265" s="1"/>
      <c r="W265" s="1"/>
      <c r="X265" s="1"/>
    </row>
    <row r="266" spans="5:24">
      <c r="E266" s="2"/>
      <c r="G266" s="7" t="s">
        <v>550</v>
      </c>
      <c r="H266" s="7" t="s">
        <v>1208</v>
      </c>
      <c r="J266" s="11" t="s">
        <v>967</v>
      </c>
      <c r="K266" s="16">
        <v>0.06</v>
      </c>
      <c r="L266" s="620" t="s">
        <v>670</v>
      </c>
      <c r="M266" s="599" t="s">
        <v>1209</v>
      </c>
      <c r="N266" s="631" t="str">
        <f t="shared" si="4"/>
        <v>大阪府太子町</v>
      </c>
      <c r="O266" s="597">
        <v>10.42</v>
      </c>
      <c r="P266" s="599">
        <v>10.33</v>
      </c>
      <c r="Q266" s="635">
        <v>10.27</v>
      </c>
      <c r="T266" s="1"/>
      <c r="U266" s="1"/>
      <c r="V266" s="1"/>
      <c r="W266" s="1"/>
      <c r="X266" s="1"/>
    </row>
    <row r="267" spans="5:24">
      <c r="E267" s="2"/>
      <c r="G267" s="7" t="s">
        <v>550</v>
      </c>
      <c r="H267" s="7" t="s">
        <v>1210</v>
      </c>
      <c r="J267" s="11" t="s">
        <v>967</v>
      </c>
      <c r="K267" s="16">
        <v>0.06</v>
      </c>
      <c r="L267" s="620" t="s">
        <v>670</v>
      </c>
      <c r="M267" s="599" t="s">
        <v>1211</v>
      </c>
      <c r="N267" s="631" t="str">
        <f t="shared" si="4"/>
        <v>大阪府河南町</v>
      </c>
      <c r="O267" s="597">
        <v>10.42</v>
      </c>
      <c r="P267" s="599">
        <v>10.33</v>
      </c>
      <c r="Q267" s="635">
        <v>10.27</v>
      </c>
      <c r="T267" s="1"/>
      <c r="U267" s="1"/>
      <c r="V267" s="1"/>
      <c r="W267" s="1"/>
      <c r="X267" s="1"/>
    </row>
    <row r="268" spans="5:24">
      <c r="E268" s="2"/>
      <c r="G268" s="7" t="s">
        <v>550</v>
      </c>
      <c r="H268" s="7" t="s">
        <v>1212</v>
      </c>
      <c r="J268" s="11" t="s">
        <v>967</v>
      </c>
      <c r="K268" s="16">
        <v>0.06</v>
      </c>
      <c r="L268" s="620" t="s">
        <v>670</v>
      </c>
      <c r="M268" s="599" t="s">
        <v>1213</v>
      </c>
      <c r="N268" s="631" t="str">
        <f t="shared" si="4"/>
        <v>大阪府千早赤阪村</v>
      </c>
      <c r="O268" s="597">
        <v>10.42</v>
      </c>
      <c r="P268" s="599">
        <v>10.33</v>
      </c>
      <c r="Q268" s="635">
        <v>10.27</v>
      </c>
      <c r="T268" s="1"/>
      <c r="U268" s="1"/>
      <c r="V268" s="1"/>
      <c r="W268" s="1"/>
      <c r="X268" s="1"/>
    </row>
    <row r="269" spans="5:24">
      <c r="E269" s="2"/>
      <c r="G269" s="7" t="s">
        <v>550</v>
      </c>
      <c r="H269" s="7" t="s">
        <v>1214</v>
      </c>
      <c r="J269" s="11" t="s">
        <v>967</v>
      </c>
      <c r="K269" s="16">
        <v>0.06</v>
      </c>
      <c r="L269" s="620" t="s">
        <v>676</v>
      </c>
      <c r="M269" s="599" t="s">
        <v>1215</v>
      </c>
      <c r="N269" s="631" t="str">
        <f t="shared" si="4"/>
        <v>兵庫県明石市</v>
      </c>
      <c r="O269" s="597">
        <v>10.42</v>
      </c>
      <c r="P269" s="599">
        <v>10.33</v>
      </c>
      <c r="Q269" s="635">
        <v>10.27</v>
      </c>
      <c r="T269" s="1"/>
      <c r="U269" s="1"/>
      <c r="V269" s="1"/>
      <c r="W269" s="1"/>
      <c r="X269" s="1"/>
    </row>
    <row r="270" spans="5:24">
      <c r="E270" s="2"/>
      <c r="G270" s="7" t="s">
        <v>550</v>
      </c>
      <c r="H270" s="7" t="s">
        <v>1216</v>
      </c>
      <c r="J270" s="11" t="s">
        <v>967</v>
      </c>
      <c r="K270" s="16">
        <v>0.06</v>
      </c>
      <c r="L270" s="620" t="s">
        <v>676</v>
      </c>
      <c r="M270" s="599" t="s">
        <v>1217</v>
      </c>
      <c r="N270" s="631" t="str">
        <f t="shared" si="4"/>
        <v>兵庫県猪名川町</v>
      </c>
      <c r="O270" s="597">
        <v>10.42</v>
      </c>
      <c r="P270" s="599">
        <v>10.33</v>
      </c>
      <c r="Q270" s="635">
        <v>10.27</v>
      </c>
      <c r="T270" s="1"/>
      <c r="U270" s="1"/>
      <c r="V270" s="1"/>
      <c r="W270" s="1"/>
      <c r="X270" s="1"/>
    </row>
    <row r="271" spans="5:24">
      <c r="E271" s="2"/>
      <c r="G271" s="7" t="s">
        <v>550</v>
      </c>
      <c r="H271" s="7" t="s">
        <v>1218</v>
      </c>
      <c r="J271" s="11" t="s">
        <v>967</v>
      </c>
      <c r="K271" s="16">
        <v>0.06</v>
      </c>
      <c r="L271" s="620" t="s">
        <v>681</v>
      </c>
      <c r="M271" s="599" t="s">
        <v>1219</v>
      </c>
      <c r="N271" s="631" t="str">
        <f t="shared" si="4"/>
        <v>奈良県奈良市</v>
      </c>
      <c r="O271" s="597">
        <v>10.42</v>
      </c>
      <c r="P271" s="599">
        <v>10.33</v>
      </c>
      <c r="Q271" s="635">
        <v>10.27</v>
      </c>
      <c r="T271" s="1"/>
      <c r="U271" s="1"/>
      <c r="V271" s="1"/>
      <c r="W271" s="1"/>
      <c r="X271" s="1"/>
    </row>
    <row r="272" spans="5:24">
      <c r="E272" s="2"/>
      <c r="G272" s="7" t="s">
        <v>550</v>
      </c>
      <c r="H272" s="7" t="s">
        <v>1220</v>
      </c>
      <c r="J272" s="11" t="s">
        <v>967</v>
      </c>
      <c r="K272" s="16">
        <v>0.06</v>
      </c>
      <c r="L272" s="620" t="s">
        <v>681</v>
      </c>
      <c r="M272" s="599" t="s">
        <v>1221</v>
      </c>
      <c r="N272" s="631" t="str">
        <f t="shared" si="4"/>
        <v>奈良県大和郡山市</v>
      </c>
      <c r="O272" s="597">
        <v>10.42</v>
      </c>
      <c r="P272" s="599">
        <v>10.33</v>
      </c>
      <c r="Q272" s="635">
        <v>10.27</v>
      </c>
      <c r="T272" s="1"/>
      <c r="U272" s="1"/>
      <c r="V272" s="1"/>
      <c r="W272" s="1"/>
      <c r="X272" s="1"/>
    </row>
    <row r="273" spans="5:24">
      <c r="E273" s="2"/>
      <c r="G273" s="7" t="s">
        <v>550</v>
      </c>
      <c r="H273" s="7" t="s">
        <v>1222</v>
      </c>
      <c r="J273" s="11" t="s">
        <v>967</v>
      </c>
      <c r="K273" s="16">
        <v>0.06</v>
      </c>
      <c r="L273" s="620" t="s">
        <v>681</v>
      </c>
      <c r="M273" s="599" t="s">
        <v>1223</v>
      </c>
      <c r="N273" s="631" t="str">
        <f t="shared" si="4"/>
        <v>奈良県生駒市</v>
      </c>
      <c r="O273" s="597">
        <v>10.42</v>
      </c>
      <c r="P273" s="599">
        <v>10.33</v>
      </c>
      <c r="Q273" s="635">
        <v>10.27</v>
      </c>
      <c r="T273" s="1"/>
      <c r="U273" s="1"/>
      <c r="V273" s="1"/>
      <c r="W273" s="1"/>
      <c r="X273" s="1"/>
    </row>
    <row r="274" spans="5:24">
      <c r="E274" s="2"/>
      <c r="G274" s="7" t="s">
        <v>550</v>
      </c>
      <c r="H274" s="7" t="s">
        <v>1224</v>
      </c>
      <c r="J274" s="11" t="s">
        <v>967</v>
      </c>
      <c r="K274" s="16">
        <v>0.06</v>
      </c>
      <c r="L274" s="620" t="s">
        <v>686</v>
      </c>
      <c r="M274" s="599" t="s">
        <v>1225</v>
      </c>
      <c r="N274" s="631" t="str">
        <f t="shared" si="4"/>
        <v>和歌山県和歌山市</v>
      </c>
      <c r="O274" s="597">
        <v>10.42</v>
      </c>
      <c r="P274" s="599">
        <v>10.33</v>
      </c>
      <c r="Q274" s="635">
        <v>10.27</v>
      </c>
      <c r="T274" s="1"/>
      <c r="U274" s="1"/>
      <c r="V274" s="1"/>
      <c r="W274" s="1"/>
      <c r="X274" s="1"/>
    </row>
    <row r="275" spans="5:24">
      <c r="E275" s="2"/>
      <c r="G275" s="7" t="s">
        <v>550</v>
      </c>
      <c r="H275" s="7" t="s">
        <v>1226</v>
      </c>
      <c r="J275" s="11" t="s">
        <v>967</v>
      </c>
      <c r="K275" s="16">
        <v>0.06</v>
      </c>
      <c r="L275" s="620" t="s">
        <v>686</v>
      </c>
      <c r="M275" s="599" t="s">
        <v>1227</v>
      </c>
      <c r="N275" s="631" t="str">
        <f t="shared" si="4"/>
        <v>和歌山県橋本市</v>
      </c>
      <c r="O275" s="597">
        <v>10.42</v>
      </c>
      <c r="P275" s="599">
        <v>10.33</v>
      </c>
      <c r="Q275" s="635">
        <v>10.27</v>
      </c>
      <c r="T275" s="1"/>
      <c r="U275" s="1"/>
      <c r="V275" s="1"/>
      <c r="W275" s="1"/>
      <c r="X275" s="1"/>
    </row>
    <row r="276" spans="5:24">
      <c r="E276" s="2"/>
      <c r="G276" s="7" t="s">
        <v>550</v>
      </c>
      <c r="H276" s="7" t="s">
        <v>1228</v>
      </c>
      <c r="J276" s="11" t="s">
        <v>967</v>
      </c>
      <c r="K276" s="16">
        <v>0.06</v>
      </c>
      <c r="L276" s="620" t="s">
        <v>741</v>
      </c>
      <c r="M276" s="599" t="s">
        <v>1229</v>
      </c>
      <c r="N276" s="631" t="str">
        <f t="shared" si="4"/>
        <v>福岡県大野城市</v>
      </c>
      <c r="O276" s="597">
        <v>10.42</v>
      </c>
      <c r="P276" s="599">
        <v>10.33</v>
      </c>
      <c r="Q276" s="635">
        <v>10.27</v>
      </c>
      <c r="T276" s="1"/>
      <c r="U276" s="1"/>
      <c r="V276" s="1"/>
      <c r="W276" s="1"/>
      <c r="X276" s="1"/>
    </row>
    <row r="277" spans="5:24">
      <c r="E277" s="2"/>
      <c r="G277" s="7" t="s">
        <v>550</v>
      </c>
      <c r="H277" s="7" t="s">
        <v>1230</v>
      </c>
      <c r="J277" s="11" t="s">
        <v>967</v>
      </c>
      <c r="K277" s="16">
        <v>0.06</v>
      </c>
      <c r="L277" s="620" t="s">
        <v>741</v>
      </c>
      <c r="M277" s="599" t="s">
        <v>1231</v>
      </c>
      <c r="N277" s="631" t="str">
        <f t="shared" si="4"/>
        <v>福岡県太宰府市</v>
      </c>
      <c r="O277" s="597">
        <v>10.42</v>
      </c>
      <c r="P277" s="599">
        <v>10.33</v>
      </c>
      <c r="Q277" s="635">
        <v>10.27</v>
      </c>
      <c r="T277" s="1"/>
      <c r="U277" s="1"/>
      <c r="V277" s="1"/>
      <c r="W277" s="1"/>
      <c r="X277" s="1"/>
    </row>
    <row r="278" spans="5:24">
      <c r="E278" s="2"/>
      <c r="G278" s="7" t="s">
        <v>550</v>
      </c>
      <c r="H278" s="7" t="s">
        <v>1232</v>
      </c>
      <c r="J278" s="11" t="s">
        <v>967</v>
      </c>
      <c r="K278" s="16">
        <v>0.06</v>
      </c>
      <c r="L278" s="620" t="s">
        <v>741</v>
      </c>
      <c r="M278" s="599" t="s">
        <v>1233</v>
      </c>
      <c r="N278" s="631" t="str">
        <f t="shared" si="4"/>
        <v>福岡県福津市</v>
      </c>
      <c r="O278" s="597">
        <v>10.42</v>
      </c>
      <c r="P278" s="599">
        <v>10.33</v>
      </c>
      <c r="Q278" s="635">
        <v>10.27</v>
      </c>
      <c r="T278" s="1"/>
      <c r="U278" s="1"/>
      <c r="V278" s="1"/>
      <c r="W278" s="1"/>
      <c r="X278" s="1"/>
    </row>
    <row r="279" spans="5:24">
      <c r="E279" s="2"/>
      <c r="G279" s="7" t="s">
        <v>550</v>
      </c>
      <c r="H279" s="7" t="s">
        <v>1234</v>
      </c>
      <c r="J279" s="11" t="s">
        <v>967</v>
      </c>
      <c r="K279" s="16">
        <v>0.06</v>
      </c>
      <c r="L279" s="620" t="s">
        <v>741</v>
      </c>
      <c r="M279" s="599" t="s">
        <v>1235</v>
      </c>
      <c r="N279" s="631" t="str">
        <f t="shared" si="4"/>
        <v>福岡県糸島市</v>
      </c>
      <c r="O279" s="597">
        <v>10.42</v>
      </c>
      <c r="P279" s="599">
        <v>10.33</v>
      </c>
      <c r="Q279" s="635">
        <v>10.27</v>
      </c>
      <c r="T279" s="1"/>
      <c r="U279" s="1"/>
      <c r="V279" s="1"/>
      <c r="W279" s="1"/>
      <c r="X279" s="1"/>
    </row>
    <row r="280" spans="5:24">
      <c r="E280" s="2"/>
      <c r="G280" s="7" t="s">
        <v>550</v>
      </c>
      <c r="H280" s="7" t="s">
        <v>1236</v>
      </c>
      <c r="J280" s="11" t="s">
        <v>967</v>
      </c>
      <c r="K280" s="16">
        <v>0.06</v>
      </c>
      <c r="L280" s="620" t="s">
        <v>741</v>
      </c>
      <c r="M280" s="599" t="s">
        <v>1237</v>
      </c>
      <c r="N280" s="631" t="str">
        <f t="shared" si="4"/>
        <v>福岡県那珂川市</v>
      </c>
      <c r="O280" s="597">
        <v>10.42</v>
      </c>
      <c r="P280" s="599">
        <v>10.33</v>
      </c>
      <c r="Q280" s="635">
        <v>10.27</v>
      </c>
      <c r="T280" s="1"/>
      <c r="U280" s="1"/>
      <c r="V280" s="1"/>
      <c r="W280" s="1"/>
      <c r="X280" s="1"/>
    </row>
    <row r="281" spans="5:24" ht="13.5" thickBot="1">
      <c r="E281" s="2"/>
      <c r="G281" s="7" t="s">
        <v>550</v>
      </c>
      <c r="H281" s="7" t="s">
        <v>1238</v>
      </c>
      <c r="J281" s="17" t="s">
        <v>967</v>
      </c>
      <c r="K281" s="18">
        <v>0.06</v>
      </c>
      <c r="L281" s="626" t="s">
        <v>741</v>
      </c>
      <c r="M281" s="623" t="s">
        <v>1239</v>
      </c>
      <c r="N281" s="643" t="str">
        <f t="shared" si="4"/>
        <v>福岡県粕屋町</v>
      </c>
      <c r="O281" s="624">
        <v>10.42</v>
      </c>
      <c r="P281" s="623">
        <v>10.33</v>
      </c>
      <c r="Q281" s="658">
        <v>10.27</v>
      </c>
      <c r="T281" s="1"/>
      <c r="U281" s="1"/>
      <c r="V281" s="1"/>
      <c r="W281" s="1"/>
      <c r="X281" s="1"/>
    </row>
    <row r="282" spans="5:24">
      <c r="E282" s="2"/>
      <c r="G282" s="7" t="s">
        <v>550</v>
      </c>
      <c r="H282" s="7" t="s">
        <v>1240</v>
      </c>
      <c r="J282" s="13" t="s">
        <v>1241</v>
      </c>
      <c r="K282" s="133">
        <v>0.03</v>
      </c>
      <c r="L282" s="628" t="s">
        <v>526</v>
      </c>
      <c r="M282" s="629" t="s">
        <v>527</v>
      </c>
      <c r="N282" s="636" t="str">
        <f t="shared" si="4"/>
        <v>北海道札幌市</v>
      </c>
      <c r="O282" s="644">
        <v>10.210000000000001</v>
      </c>
      <c r="P282" s="629">
        <v>10.17</v>
      </c>
      <c r="Q282" s="635">
        <v>10.14</v>
      </c>
      <c r="T282" s="1"/>
      <c r="U282" s="1"/>
      <c r="V282" s="1"/>
      <c r="W282" s="1"/>
      <c r="X282" s="1"/>
    </row>
    <row r="283" spans="5:24">
      <c r="E283" s="2"/>
      <c r="G283" s="7" t="s">
        <v>550</v>
      </c>
      <c r="H283" s="7" t="s">
        <v>1242</v>
      </c>
      <c r="J283" s="11" t="s">
        <v>1241</v>
      </c>
      <c r="K283" s="16">
        <v>0.03</v>
      </c>
      <c r="L283" s="608" t="s">
        <v>574</v>
      </c>
      <c r="M283" s="599" t="s">
        <v>1243</v>
      </c>
      <c r="N283" s="615" t="str">
        <f t="shared" si="4"/>
        <v>茨城県結城市</v>
      </c>
      <c r="O283" s="597">
        <v>10.210000000000001</v>
      </c>
      <c r="P283" s="599">
        <v>10.17</v>
      </c>
      <c r="Q283" s="635">
        <v>10.14</v>
      </c>
      <c r="T283" s="1"/>
      <c r="U283" s="1"/>
      <c r="V283" s="1"/>
      <c r="W283" s="1"/>
      <c r="X283" s="1"/>
    </row>
    <row r="284" spans="5:24">
      <c r="E284" s="2"/>
      <c r="G284" s="7" t="s">
        <v>550</v>
      </c>
      <c r="H284" s="7" t="s">
        <v>1244</v>
      </c>
      <c r="J284" s="11" t="s">
        <v>1241</v>
      </c>
      <c r="K284" s="16">
        <v>0.03</v>
      </c>
      <c r="L284" s="608" t="s">
        <v>574</v>
      </c>
      <c r="M284" s="599" t="s">
        <v>1245</v>
      </c>
      <c r="N284" s="615" t="str">
        <f t="shared" si="4"/>
        <v>茨城県下妻市</v>
      </c>
      <c r="O284" s="597">
        <v>10.210000000000001</v>
      </c>
      <c r="P284" s="599">
        <v>10.17</v>
      </c>
      <c r="Q284" s="635">
        <v>10.14</v>
      </c>
      <c r="T284" s="1"/>
      <c r="U284" s="1"/>
      <c r="V284" s="1"/>
      <c r="W284" s="1"/>
      <c r="X284" s="1"/>
    </row>
    <row r="285" spans="5:24">
      <c r="E285" s="2"/>
      <c r="G285" s="7" t="s">
        <v>550</v>
      </c>
      <c r="H285" s="7" t="s">
        <v>1246</v>
      </c>
      <c r="J285" s="11" t="s">
        <v>1241</v>
      </c>
      <c r="K285" s="16">
        <v>0.03</v>
      </c>
      <c r="L285" s="608" t="s">
        <v>574</v>
      </c>
      <c r="M285" s="599" t="s">
        <v>1247</v>
      </c>
      <c r="N285" s="615" t="str">
        <f t="shared" si="4"/>
        <v>茨城県常総市</v>
      </c>
      <c r="O285" s="597">
        <v>10.210000000000001</v>
      </c>
      <c r="P285" s="599">
        <v>10.17</v>
      </c>
      <c r="Q285" s="635">
        <v>10.14</v>
      </c>
      <c r="T285" s="1"/>
      <c r="U285" s="1"/>
      <c r="V285" s="1"/>
      <c r="W285" s="1"/>
      <c r="X285" s="1"/>
    </row>
    <row r="286" spans="5:24">
      <c r="E286" s="2"/>
      <c r="G286" s="7" t="s">
        <v>550</v>
      </c>
      <c r="H286" s="7" t="s">
        <v>1248</v>
      </c>
      <c r="J286" s="11" t="s">
        <v>1241</v>
      </c>
      <c r="K286" s="16">
        <v>0.03</v>
      </c>
      <c r="L286" s="608" t="s">
        <v>574</v>
      </c>
      <c r="M286" s="599" t="s">
        <v>1249</v>
      </c>
      <c r="N286" s="615" t="str">
        <f t="shared" si="4"/>
        <v>茨城県笠間市</v>
      </c>
      <c r="O286" s="597">
        <v>10.210000000000001</v>
      </c>
      <c r="P286" s="599">
        <v>10.17</v>
      </c>
      <c r="Q286" s="635">
        <v>10.14</v>
      </c>
      <c r="T286" s="1"/>
      <c r="U286" s="1"/>
      <c r="V286" s="1"/>
      <c r="W286" s="1"/>
      <c r="X286" s="1"/>
    </row>
    <row r="287" spans="5:24">
      <c r="E287" s="2"/>
      <c r="G287" s="7" t="s">
        <v>550</v>
      </c>
      <c r="H287" s="7" t="s">
        <v>1250</v>
      </c>
      <c r="J287" s="11" t="s">
        <v>1241</v>
      </c>
      <c r="K287" s="16">
        <v>0.03</v>
      </c>
      <c r="L287" s="608" t="s">
        <v>574</v>
      </c>
      <c r="M287" s="599" t="s">
        <v>1251</v>
      </c>
      <c r="N287" s="615" t="str">
        <f t="shared" si="4"/>
        <v>茨城県ひたちなか市</v>
      </c>
      <c r="O287" s="597">
        <v>10.210000000000001</v>
      </c>
      <c r="P287" s="599">
        <v>10.17</v>
      </c>
      <c r="Q287" s="635">
        <v>10.14</v>
      </c>
      <c r="T287" s="1"/>
      <c r="U287" s="1"/>
      <c r="V287" s="1"/>
      <c r="W287" s="1"/>
      <c r="X287" s="1"/>
    </row>
    <row r="288" spans="5:24">
      <c r="E288" s="2"/>
      <c r="G288" s="7" t="s">
        <v>550</v>
      </c>
      <c r="H288" s="7" t="s">
        <v>1252</v>
      </c>
      <c r="J288" s="11" t="s">
        <v>1241</v>
      </c>
      <c r="K288" s="16">
        <v>0.03</v>
      </c>
      <c r="L288" s="608" t="s">
        <v>574</v>
      </c>
      <c r="M288" s="599" t="s">
        <v>1253</v>
      </c>
      <c r="N288" s="615" t="str">
        <f t="shared" si="4"/>
        <v>茨城県那珂市</v>
      </c>
      <c r="O288" s="597">
        <v>10.210000000000001</v>
      </c>
      <c r="P288" s="599">
        <v>10.17</v>
      </c>
      <c r="Q288" s="635">
        <v>10.14</v>
      </c>
      <c r="T288" s="1"/>
      <c r="U288" s="1"/>
      <c r="V288" s="1"/>
      <c r="W288" s="1"/>
      <c r="X288" s="1"/>
    </row>
    <row r="289" spans="5:24">
      <c r="E289" s="2"/>
      <c r="G289" s="7" t="s">
        <v>550</v>
      </c>
      <c r="H289" s="7" t="s">
        <v>1254</v>
      </c>
      <c r="J289" s="11" t="s">
        <v>1241</v>
      </c>
      <c r="K289" s="16">
        <v>0.03</v>
      </c>
      <c r="L289" s="608" t="s">
        <v>574</v>
      </c>
      <c r="M289" s="599" t="s">
        <v>1255</v>
      </c>
      <c r="N289" s="615" t="str">
        <f t="shared" si="4"/>
        <v>茨城県筑西市</v>
      </c>
      <c r="O289" s="597">
        <v>10.210000000000001</v>
      </c>
      <c r="P289" s="599">
        <v>10.17</v>
      </c>
      <c r="Q289" s="635">
        <v>10.14</v>
      </c>
      <c r="T289" s="1"/>
      <c r="U289" s="1"/>
      <c r="V289" s="1"/>
      <c r="W289" s="1"/>
      <c r="X289" s="1"/>
    </row>
    <row r="290" spans="5:24">
      <c r="E290" s="2"/>
      <c r="G290" s="7" t="s">
        <v>550</v>
      </c>
      <c r="H290" s="7" t="s">
        <v>1256</v>
      </c>
      <c r="J290" s="11" t="s">
        <v>1241</v>
      </c>
      <c r="K290" s="16">
        <v>0.03</v>
      </c>
      <c r="L290" s="608" t="s">
        <v>574</v>
      </c>
      <c r="M290" s="599" t="s">
        <v>1257</v>
      </c>
      <c r="N290" s="615" t="str">
        <f t="shared" si="4"/>
        <v>茨城県坂東市</v>
      </c>
      <c r="O290" s="597">
        <v>10.210000000000001</v>
      </c>
      <c r="P290" s="599">
        <v>10.17</v>
      </c>
      <c r="Q290" s="635">
        <v>10.14</v>
      </c>
      <c r="T290" s="1"/>
      <c r="U290" s="1"/>
      <c r="V290" s="1"/>
      <c r="W290" s="1"/>
      <c r="X290" s="1"/>
    </row>
    <row r="291" spans="5:24">
      <c r="E291" s="2"/>
      <c r="G291" s="7" t="s">
        <v>550</v>
      </c>
      <c r="H291" s="7" t="s">
        <v>1258</v>
      </c>
      <c r="J291" s="11" t="s">
        <v>1241</v>
      </c>
      <c r="K291" s="16">
        <v>0.03</v>
      </c>
      <c r="L291" s="608" t="s">
        <v>574</v>
      </c>
      <c r="M291" s="599" t="s">
        <v>1259</v>
      </c>
      <c r="N291" s="615" t="str">
        <f t="shared" si="4"/>
        <v>茨城県稲敷市</v>
      </c>
      <c r="O291" s="597">
        <v>10.210000000000001</v>
      </c>
      <c r="P291" s="599">
        <v>10.17</v>
      </c>
      <c r="Q291" s="635">
        <v>10.14</v>
      </c>
      <c r="T291" s="1"/>
      <c r="U291" s="1"/>
      <c r="V291" s="1"/>
      <c r="W291" s="1"/>
      <c r="X291" s="1"/>
    </row>
    <row r="292" spans="5:24">
      <c r="E292" s="2"/>
      <c r="G292" s="7" t="s">
        <v>550</v>
      </c>
      <c r="H292" s="7" t="s">
        <v>1260</v>
      </c>
      <c r="J292" s="11" t="s">
        <v>1241</v>
      </c>
      <c r="K292" s="16">
        <v>0.03</v>
      </c>
      <c r="L292" s="608" t="s">
        <v>574</v>
      </c>
      <c r="M292" s="599" t="s">
        <v>1261</v>
      </c>
      <c r="N292" s="615" t="str">
        <f t="shared" si="4"/>
        <v>茨城県つくばみらい市</v>
      </c>
      <c r="O292" s="597">
        <v>10.210000000000001</v>
      </c>
      <c r="P292" s="599">
        <v>10.17</v>
      </c>
      <c r="Q292" s="635">
        <v>10.14</v>
      </c>
      <c r="T292" s="1"/>
      <c r="U292" s="1"/>
      <c r="V292" s="1"/>
      <c r="W292" s="1"/>
      <c r="X292" s="1"/>
    </row>
    <row r="293" spans="5:24">
      <c r="E293" s="2"/>
      <c r="G293" s="7" t="s">
        <v>550</v>
      </c>
      <c r="H293" s="7" t="s">
        <v>1262</v>
      </c>
      <c r="J293" s="11" t="s">
        <v>1241</v>
      </c>
      <c r="K293" s="16">
        <v>0.03</v>
      </c>
      <c r="L293" s="608" t="s">
        <v>574</v>
      </c>
      <c r="M293" s="599" t="s">
        <v>1263</v>
      </c>
      <c r="N293" s="615" t="str">
        <f t="shared" si="4"/>
        <v>茨城県大洗町</v>
      </c>
      <c r="O293" s="597">
        <v>10.210000000000001</v>
      </c>
      <c r="P293" s="599">
        <v>10.17</v>
      </c>
      <c r="Q293" s="635">
        <v>10.14</v>
      </c>
      <c r="T293" s="1"/>
      <c r="U293" s="1"/>
      <c r="V293" s="1"/>
      <c r="W293" s="1"/>
      <c r="X293" s="1"/>
    </row>
    <row r="294" spans="5:24">
      <c r="E294" s="2"/>
      <c r="G294" s="7" t="s">
        <v>550</v>
      </c>
      <c r="H294" s="7" t="s">
        <v>1264</v>
      </c>
      <c r="J294" s="11" t="s">
        <v>1241</v>
      </c>
      <c r="K294" s="16">
        <v>0.03</v>
      </c>
      <c r="L294" s="608" t="s">
        <v>574</v>
      </c>
      <c r="M294" s="599" t="s">
        <v>1265</v>
      </c>
      <c r="N294" s="615" t="str">
        <f t="shared" si="4"/>
        <v>茨城県阿見町</v>
      </c>
      <c r="O294" s="597">
        <v>10.210000000000001</v>
      </c>
      <c r="P294" s="599">
        <v>10.17</v>
      </c>
      <c r="Q294" s="635">
        <v>10.14</v>
      </c>
      <c r="T294" s="1"/>
      <c r="U294" s="1"/>
      <c r="V294" s="1"/>
      <c r="W294" s="1"/>
      <c r="X294" s="1"/>
    </row>
    <row r="295" spans="5:24">
      <c r="E295" s="2"/>
      <c r="G295" s="7" t="s">
        <v>550</v>
      </c>
      <c r="H295" s="7" t="s">
        <v>1266</v>
      </c>
      <c r="J295" s="11" t="s">
        <v>1241</v>
      </c>
      <c r="K295" s="16">
        <v>0.03</v>
      </c>
      <c r="L295" s="608" t="s">
        <v>574</v>
      </c>
      <c r="M295" s="599" t="s">
        <v>1267</v>
      </c>
      <c r="N295" s="615" t="str">
        <f t="shared" si="4"/>
        <v>茨城県河内町</v>
      </c>
      <c r="O295" s="597">
        <v>10.210000000000001</v>
      </c>
      <c r="P295" s="599">
        <v>10.17</v>
      </c>
      <c r="Q295" s="635">
        <v>10.14</v>
      </c>
      <c r="T295" s="1"/>
      <c r="U295" s="1"/>
      <c r="V295" s="1"/>
      <c r="W295" s="1"/>
      <c r="X295" s="1"/>
    </row>
    <row r="296" spans="5:24">
      <c r="E296" s="2"/>
      <c r="G296" s="7" t="s">
        <v>556</v>
      </c>
      <c r="H296" s="7" t="s">
        <v>1268</v>
      </c>
      <c r="J296" s="11" t="s">
        <v>1241</v>
      </c>
      <c r="K296" s="16">
        <v>0.03</v>
      </c>
      <c r="L296" s="608" t="s">
        <v>574</v>
      </c>
      <c r="M296" s="599" t="s">
        <v>1269</v>
      </c>
      <c r="N296" s="615" t="str">
        <f t="shared" si="4"/>
        <v>茨城県八千代町</v>
      </c>
      <c r="O296" s="597">
        <v>10.210000000000001</v>
      </c>
      <c r="P296" s="599">
        <v>10.17</v>
      </c>
      <c r="Q296" s="635">
        <v>10.14</v>
      </c>
      <c r="T296" s="1"/>
      <c r="U296" s="1"/>
      <c r="V296" s="1"/>
      <c r="W296" s="1"/>
      <c r="X296" s="1"/>
    </row>
    <row r="297" spans="5:24">
      <c r="E297" s="2"/>
      <c r="G297" s="7" t="s">
        <v>556</v>
      </c>
      <c r="H297" s="7" t="s">
        <v>1270</v>
      </c>
      <c r="J297" s="11" t="s">
        <v>1241</v>
      </c>
      <c r="K297" s="16">
        <v>0.03</v>
      </c>
      <c r="L297" s="608" t="s">
        <v>574</v>
      </c>
      <c r="M297" s="599" t="s">
        <v>1271</v>
      </c>
      <c r="N297" s="615" t="str">
        <f t="shared" si="4"/>
        <v>茨城県五霞町</v>
      </c>
      <c r="O297" s="597">
        <v>10.210000000000001</v>
      </c>
      <c r="P297" s="599">
        <v>10.17</v>
      </c>
      <c r="Q297" s="635">
        <v>10.14</v>
      </c>
      <c r="T297" s="1"/>
      <c r="U297" s="1"/>
      <c r="V297" s="1"/>
      <c r="W297" s="1"/>
      <c r="X297" s="1"/>
    </row>
    <row r="298" spans="5:24">
      <c r="E298" s="2"/>
      <c r="G298" s="7" t="s">
        <v>556</v>
      </c>
      <c r="H298" s="7" t="s">
        <v>1272</v>
      </c>
      <c r="J298" s="11" t="s">
        <v>1241</v>
      </c>
      <c r="K298" s="16">
        <v>0.03</v>
      </c>
      <c r="L298" s="608" t="s">
        <v>574</v>
      </c>
      <c r="M298" s="599" t="s">
        <v>1273</v>
      </c>
      <c r="N298" s="615" t="str">
        <f t="shared" si="4"/>
        <v>茨城県境町</v>
      </c>
      <c r="O298" s="597">
        <v>10.210000000000001</v>
      </c>
      <c r="P298" s="599">
        <v>10.17</v>
      </c>
      <c r="Q298" s="635">
        <v>10.14</v>
      </c>
      <c r="T298" s="1"/>
      <c r="U298" s="1"/>
      <c r="V298" s="1"/>
      <c r="W298" s="1"/>
      <c r="X298" s="1"/>
    </row>
    <row r="299" spans="5:24">
      <c r="E299" s="2"/>
      <c r="G299" s="7" t="s">
        <v>556</v>
      </c>
      <c r="H299" s="7" t="s">
        <v>1274</v>
      </c>
      <c r="J299" s="11" t="s">
        <v>1241</v>
      </c>
      <c r="K299" s="16">
        <v>0.03</v>
      </c>
      <c r="L299" s="608" t="s">
        <v>579</v>
      </c>
      <c r="M299" s="599" t="s">
        <v>1275</v>
      </c>
      <c r="N299" s="615" t="str">
        <f t="shared" si="4"/>
        <v>栃木県栃木市</v>
      </c>
      <c r="O299" s="597">
        <v>10.210000000000001</v>
      </c>
      <c r="P299" s="599">
        <v>10.17</v>
      </c>
      <c r="Q299" s="635">
        <v>10.14</v>
      </c>
      <c r="T299" s="1"/>
      <c r="U299" s="1"/>
      <c r="V299" s="1"/>
      <c r="W299" s="1"/>
      <c r="X299" s="1"/>
    </row>
    <row r="300" spans="5:24">
      <c r="E300" s="2"/>
      <c r="G300" s="7" t="s">
        <v>556</v>
      </c>
      <c r="H300" s="7" t="s">
        <v>1276</v>
      </c>
      <c r="J300" s="11" t="s">
        <v>1241</v>
      </c>
      <c r="K300" s="16">
        <v>0.03</v>
      </c>
      <c r="L300" s="608" t="s">
        <v>579</v>
      </c>
      <c r="M300" s="599" t="s">
        <v>1277</v>
      </c>
      <c r="N300" s="615" t="str">
        <f t="shared" si="4"/>
        <v>栃木県鹿沼市</v>
      </c>
      <c r="O300" s="597">
        <v>10.210000000000001</v>
      </c>
      <c r="P300" s="599">
        <v>10.17</v>
      </c>
      <c r="Q300" s="635">
        <v>10.14</v>
      </c>
      <c r="T300" s="1"/>
      <c r="U300" s="1"/>
      <c r="V300" s="1"/>
      <c r="W300" s="1"/>
      <c r="X300" s="1"/>
    </row>
    <row r="301" spans="5:24">
      <c r="E301" s="2"/>
      <c r="G301" s="7" t="s">
        <v>556</v>
      </c>
      <c r="H301" s="7" t="s">
        <v>1278</v>
      </c>
      <c r="J301" s="11" t="s">
        <v>1241</v>
      </c>
      <c r="K301" s="16">
        <v>0.03</v>
      </c>
      <c r="L301" s="608" t="s">
        <v>579</v>
      </c>
      <c r="M301" s="599" t="s">
        <v>1279</v>
      </c>
      <c r="N301" s="615" t="str">
        <f t="shared" si="4"/>
        <v>栃木県日光市</v>
      </c>
      <c r="O301" s="597">
        <v>10.210000000000001</v>
      </c>
      <c r="P301" s="599">
        <v>10.17</v>
      </c>
      <c r="Q301" s="635">
        <v>10.14</v>
      </c>
      <c r="T301" s="1"/>
      <c r="U301" s="1"/>
      <c r="V301" s="1"/>
      <c r="W301" s="1"/>
      <c r="X301" s="1"/>
    </row>
    <row r="302" spans="5:24">
      <c r="E302" s="2"/>
      <c r="G302" s="7" t="s">
        <v>556</v>
      </c>
      <c r="H302" s="7" t="s">
        <v>1280</v>
      </c>
      <c r="J302" s="11" t="s">
        <v>1241</v>
      </c>
      <c r="K302" s="16">
        <v>0.03</v>
      </c>
      <c r="L302" s="608" t="s">
        <v>579</v>
      </c>
      <c r="M302" s="599" t="s">
        <v>1281</v>
      </c>
      <c r="N302" s="615" t="str">
        <f t="shared" si="4"/>
        <v>栃木県小山市</v>
      </c>
      <c r="O302" s="597">
        <v>10.210000000000001</v>
      </c>
      <c r="P302" s="599">
        <v>10.17</v>
      </c>
      <c r="Q302" s="635">
        <v>10.14</v>
      </c>
      <c r="T302" s="1"/>
      <c r="U302" s="1"/>
      <c r="V302" s="1"/>
      <c r="W302" s="1"/>
      <c r="X302" s="1"/>
    </row>
    <row r="303" spans="5:24">
      <c r="E303" s="2"/>
      <c r="G303" s="7" t="s">
        <v>556</v>
      </c>
      <c r="H303" s="7" t="s">
        <v>1282</v>
      </c>
      <c r="J303" s="11" t="s">
        <v>1241</v>
      </c>
      <c r="K303" s="16">
        <v>0.03</v>
      </c>
      <c r="L303" s="608" t="s">
        <v>579</v>
      </c>
      <c r="M303" s="599" t="s">
        <v>1283</v>
      </c>
      <c r="N303" s="615" t="str">
        <f t="shared" si="4"/>
        <v>栃木県真岡市</v>
      </c>
      <c r="O303" s="597">
        <v>10.210000000000001</v>
      </c>
      <c r="P303" s="599">
        <v>10.17</v>
      </c>
      <c r="Q303" s="635">
        <v>10.14</v>
      </c>
      <c r="T303" s="1"/>
      <c r="U303" s="1"/>
      <c r="V303" s="1"/>
      <c r="W303" s="1"/>
      <c r="X303" s="1"/>
    </row>
    <row r="304" spans="5:24">
      <c r="E304" s="2"/>
      <c r="G304" s="7" t="s">
        <v>556</v>
      </c>
      <c r="H304" s="7" t="s">
        <v>1284</v>
      </c>
      <c r="J304" s="11" t="s">
        <v>1241</v>
      </c>
      <c r="K304" s="16">
        <v>0.03</v>
      </c>
      <c r="L304" s="608" t="s">
        <v>579</v>
      </c>
      <c r="M304" s="599" t="s">
        <v>1285</v>
      </c>
      <c r="N304" s="615" t="str">
        <f t="shared" si="4"/>
        <v>栃木県大田原市</v>
      </c>
      <c r="O304" s="597">
        <v>10.210000000000001</v>
      </c>
      <c r="P304" s="599">
        <v>10.17</v>
      </c>
      <c r="Q304" s="635">
        <v>10.14</v>
      </c>
      <c r="T304" s="1"/>
      <c r="U304" s="1"/>
      <c r="V304" s="1"/>
      <c r="W304" s="1"/>
      <c r="X304" s="1"/>
    </row>
    <row r="305" spans="5:24">
      <c r="E305" s="2"/>
      <c r="G305" s="7" t="s">
        <v>556</v>
      </c>
      <c r="H305" s="7" t="s">
        <v>1286</v>
      </c>
      <c r="J305" s="11" t="s">
        <v>1241</v>
      </c>
      <c r="K305" s="16">
        <v>0.03</v>
      </c>
      <c r="L305" s="608" t="s">
        <v>579</v>
      </c>
      <c r="M305" s="599" t="s">
        <v>1287</v>
      </c>
      <c r="N305" s="615" t="str">
        <f t="shared" si="4"/>
        <v>栃木県さくら市</v>
      </c>
      <c r="O305" s="597">
        <v>10.210000000000001</v>
      </c>
      <c r="P305" s="599">
        <v>10.17</v>
      </c>
      <c r="Q305" s="635">
        <v>10.14</v>
      </c>
      <c r="T305" s="1"/>
      <c r="U305" s="1"/>
      <c r="V305" s="1"/>
      <c r="W305" s="1"/>
      <c r="X305" s="1"/>
    </row>
    <row r="306" spans="5:24">
      <c r="E306" s="2"/>
      <c r="G306" s="7" t="s">
        <v>556</v>
      </c>
      <c r="H306" s="7" t="s">
        <v>1288</v>
      </c>
      <c r="J306" s="11" t="s">
        <v>1241</v>
      </c>
      <c r="K306" s="16">
        <v>0.03</v>
      </c>
      <c r="L306" s="608" t="s">
        <v>579</v>
      </c>
      <c r="M306" s="599" t="s">
        <v>1289</v>
      </c>
      <c r="N306" s="615" t="str">
        <f t="shared" si="4"/>
        <v>栃木県下野市</v>
      </c>
      <c r="O306" s="597">
        <v>10.210000000000001</v>
      </c>
      <c r="P306" s="599">
        <v>10.17</v>
      </c>
      <c r="Q306" s="635">
        <v>10.14</v>
      </c>
      <c r="T306" s="1"/>
      <c r="U306" s="1"/>
      <c r="V306" s="1"/>
      <c r="W306" s="1"/>
      <c r="X306" s="1"/>
    </row>
    <row r="307" spans="5:24">
      <c r="E307" s="2"/>
      <c r="G307" s="7" t="s">
        <v>556</v>
      </c>
      <c r="H307" s="7" t="s">
        <v>1290</v>
      </c>
      <c r="J307" s="11" t="s">
        <v>1241</v>
      </c>
      <c r="K307" s="16">
        <v>0.03</v>
      </c>
      <c r="L307" s="608" t="s">
        <v>579</v>
      </c>
      <c r="M307" s="599" t="s">
        <v>1291</v>
      </c>
      <c r="N307" s="615" t="str">
        <f t="shared" si="4"/>
        <v>栃木県壬生町</v>
      </c>
      <c r="O307" s="597">
        <v>10.210000000000001</v>
      </c>
      <c r="P307" s="599">
        <v>10.17</v>
      </c>
      <c r="Q307" s="635">
        <v>10.14</v>
      </c>
      <c r="T307" s="1"/>
      <c r="U307" s="1"/>
      <c r="V307" s="1"/>
      <c r="W307" s="1"/>
      <c r="X307" s="1"/>
    </row>
    <row r="308" spans="5:24">
      <c r="E308" s="2"/>
      <c r="G308" s="7" t="s">
        <v>556</v>
      </c>
      <c r="H308" s="7" t="s">
        <v>1292</v>
      </c>
      <c r="J308" s="11" t="s">
        <v>1241</v>
      </c>
      <c r="K308" s="16">
        <v>0.03</v>
      </c>
      <c r="L308" s="608" t="s">
        <v>584</v>
      </c>
      <c r="M308" s="599" t="s">
        <v>1293</v>
      </c>
      <c r="N308" s="615" t="str">
        <f t="shared" si="4"/>
        <v>群馬県前橋市</v>
      </c>
      <c r="O308" s="597">
        <v>10.210000000000001</v>
      </c>
      <c r="P308" s="599">
        <v>10.17</v>
      </c>
      <c r="Q308" s="635">
        <v>10.14</v>
      </c>
      <c r="T308" s="1"/>
      <c r="U308" s="1"/>
      <c r="V308" s="1"/>
      <c r="W308" s="1"/>
      <c r="X308" s="1"/>
    </row>
    <row r="309" spans="5:24">
      <c r="E309" s="2"/>
      <c r="G309" s="7" t="s">
        <v>556</v>
      </c>
      <c r="H309" s="7" t="s">
        <v>1294</v>
      </c>
      <c r="J309" s="11" t="s">
        <v>1241</v>
      </c>
      <c r="K309" s="16">
        <v>0.03</v>
      </c>
      <c r="L309" s="608" t="s">
        <v>584</v>
      </c>
      <c r="M309" s="599" t="s">
        <v>1295</v>
      </c>
      <c r="N309" s="615" t="str">
        <f t="shared" si="4"/>
        <v>群馬県伊勢崎市</v>
      </c>
      <c r="O309" s="597">
        <v>10.210000000000001</v>
      </c>
      <c r="P309" s="599">
        <v>10.17</v>
      </c>
      <c r="Q309" s="635">
        <v>10.14</v>
      </c>
      <c r="T309" s="1"/>
      <c r="U309" s="1"/>
      <c r="V309" s="1"/>
      <c r="W309" s="1"/>
      <c r="X309" s="1"/>
    </row>
    <row r="310" spans="5:24">
      <c r="E310" s="2"/>
      <c r="G310" s="7" t="s">
        <v>556</v>
      </c>
      <c r="H310" s="7" t="s">
        <v>1296</v>
      </c>
      <c r="J310" s="11" t="s">
        <v>1241</v>
      </c>
      <c r="K310" s="16">
        <v>0.03</v>
      </c>
      <c r="L310" s="608" t="s">
        <v>584</v>
      </c>
      <c r="M310" s="599" t="s">
        <v>1297</v>
      </c>
      <c r="N310" s="615" t="str">
        <f t="shared" si="4"/>
        <v>群馬県太田市</v>
      </c>
      <c r="O310" s="597">
        <v>10.210000000000001</v>
      </c>
      <c r="P310" s="599">
        <v>10.17</v>
      </c>
      <c r="Q310" s="635">
        <v>10.14</v>
      </c>
      <c r="T310" s="1"/>
      <c r="U310" s="1"/>
      <c r="V310" s="1"/>
      <c r="W310" s="1"/>
      <c r="X310" s="1"/>
    </row>
    <row r="311" spans="5:24">
      <c r="E311" s="2"/>
      <c r="G311" s="7" t="s">
        <v>556</v>
      </c>
      <c r="H311" s="7" t="s">
        <v>1298</v>
      </c>
      <c r="J311" s="11" t="s">
        <v>1241</v>
      </c>
      <c r="K311" s="16">
        <v>0.03</v>
      </c>
      <c r="L311" s="608" t="s">
        <v>584</v>
      </c>
      <c r="M311" s="599" t="s">
        <v>1299</v>
      </c>
      <c r="N311" s="615" t="str">
        <f t="shared" si="4"/>
        <v>群馬県渋川市</v>
      </c>
      <c r="O311" s="597">
        <v>10.210000000000001</v>
      </c>
      <c r="P311" s="599">
        <v>10.17</v>
      </c>
      <c r="Q311" s="635">
        <v>10.14</v>
      </c>
      <c r="T311" s="1"/>
      <c r="U311" s="1"/>
      <c r="V311" s="1"/>
      <c r="W311" s="1"/>
      <c r="X311" s="1"/>
    </row>
    <row r="312" spans="5:24">
      <c r="E312" s="2"/>
      <c r="G312" s="7" t="s">
        <v>556</v>
      </c>
      <c r="H312" s="7" t="s">
        <v>1300</v>
      </c>
      <c r="J312" s="11" t="s">
        <v>1241</v>
      </c>
      <c r="K312" s="16">
        <v>0.03</v>
      </c>
      <c r="L312" s="608" t="s">
        <v>584</v>
      </c>
      <c r="M312" s="599" t="s">
        <v>1301</v>
      </c>
      <c r="N312" s="615" t="str">
        <f t="shared" si="4"/>
        <v>群馬県榛東村</v>
      </c>
      <c r="O312" s="597">
        <v>10.210000000000001</v>
      </c>
      <c r="P312" s="599">
        <v>10.17</v>
      </c>
      <c r="Q312" s="635">
        <v>10.14</v>
      </c>
      <c r="T312" s="1"/>
      <c r="U312" s="1"/>
      <c r="V312" s="1"/>
      <c r="W312" s="1"/>
      <c r="X312" s="1"/>
    </row>
    <row r="313" spans="5:24">
      <c r="E313" s="2"/>
      <c r="G313" s="7" t="s">
        <v>556</v>
      </c>
      <c r="H313" s="7" t="s">
        <v>1302</v>
      </c>
      <c r="J313" s="11" t="s">
        <v>1241</v>
      </c>
      <c r="K313" s="16">
        <v>0.03</v>
      </c>
      <c r="L313" s="608" t="s">
        <v>584</v>
      </c>
      <c r="M313" s="599" t="s">
        <v>1303</v>
      </c>
      <c r="N313" s="615" t="str">
        <f t="shared" si="4"/>
        <v>群馬県吉岡町</v>
      </c>
      <c r="O313" s="597">
        <v>10.210000000000001</v>
      </c>
      <c r="P313" s="599">
        <v>10.17</v>
      </c>
      <c r="Q313" s="635">
        <v>10.14</v>
      </c>
      <c r="T313" s="1"/>
      <c r="U313" s="1"/>
      <c r="V313" s="1"/>
      <c r="W313" s="1"/>
      <c r="X313" s="1"/>
    </row>
    <row r="314" spans="5:24">
      <c r="E314" s="2"/>
      <c r="G314" s="7" t="s">
        <v>556</v>
      </c>
      <c r="H314" s="7" t="s">
        <v>1304</v>
      </c>
      <c r="J314" s="11" t="s">
        <v>1241</v>
      </c>
      <c r="K314" s="16">
        <v>0.03</v>
      </c>
      <c r="L314" s="608" t="s">
        <v>584</v>
      </c>
      <c r="M314" s="599" t="s">
        <v>1305</v>
      </c>
      <c r="N314" s="615" t="str">
        <f t="shared" si="4"/>
        <v>群馬県玉村町</v>
      </c>
      <c r="O314" s="597">
        <v>10.210000000000001</v>
      </c>
      <c r="P314" s="599">
        <v>10.17</v>
      </c>
      <c r="Q314" s="635">
        <v>10.14</v>
      </c>
      <c r="T314" s="1"/>
      <c r="U314" s="1"/>
      <c r="V314" s="1"/>
      <c r="W314" s="1"/>
      <c r="X314" s="1"/>
    </row>
    <row r="315" spans="5:24">
      <c r="E315" s="2"/>
      <c r="G315" s="7" t="s">
        <v>556</v>
      </c>
      <c r="H315" s="7" t="s">
        <v>1306</v>
      </c>
      <c r="J315" s="11" t="s">
        <v>1241</v>
      </c>
      <c r="K315" s="16">
        <v>0.03</v>
      </c>
      <c r="L315" s="608" t="s">
        <v>588</v>
      </c>
      <c r="M315" s="599" t="s">
        <v>1307</v>
      </c>
      <c r="N315" s="615" t="str">
        <f t="shared" si="4"/>
        <v>埼玉県熊谷市</v>
      </c>
      <c r="O315" s="597">
        <v>10.210000000000001</v>
      </c>
      <c r="P315" s="599">
        <v>10.17</v>
      </c>
      <c r="Q315" s="635">
        <v>10.14</v>
      </c>
      <c r="T315" s="1"/>
      <c r="U315" s="1"/>
      <c r="V315" s="1"/>
      <c r="W315" s="1"/>
      <c r="X315" s="1"/>
    </row>
    <row r="316" spans="5:24">
      <c r="E316" s="2"/>
      <c r="G316" s="7" t="s">
        <v>556</v>
      </c>
      <c r="H316" s="7" t="s">
        <v>1308</v>
      </c>
      <c r="J316" s="11" t="s">
        <v>1241</v>
      </c>
      <c r="K316" s="16">
        <v>0.03</v>
      </c>
      <c r="L316" s="608" t="s">
        <v>588</v>
      </c>
      <c r="M316" s="599" t="s">
        <v>1309</v>
      </c>
      <c r="N316" s="615" t="str">
        <f t="shared" si="4"/>
        <v>埼玉県深谷市</v>
      </c>
      <c r="O316" s="597">
        <v>10.210000000000001</v>
      </c>
      <c r="P316" s="599">
        <v>10.17</v>
      </c>
      <c r="Q316" s="635">
        <v>10.14</v>
      </c>
      <c r="T316" s="1"/>
      <c r="U316" s="1"/>
      <c r="V316" s="1"/>
      <c r="W316" s="1"/>
      <c r="X316" s="1"/>
    </row>
    <row r="317" spans="5:24">
      <c r="E317" s="2"/>
      <c r="G317" s="7" t="s">
        <v>556</v>
      </c>
      <c r="H317" s="7" t="s">
        <v>1310</v>
      </c>
      <c r="J317" s="11" t="s">
        <v>1241</v>
      </c>
      <c r="K317" s="16">
        <v>0.03</v>
      </c>
      <c r="L317" s="608" t="s">
        <v>588</v>
      </c>
      <c r="M317" s="599" t="s">
        <v>1311</v>
      </c>
      <c r="N317" s="615" t="str">
        <f t="shared" si="4"/>
        <v>埼玉県日高市</v>
      </c>
      <c r="O317" s="597">
        <v>10.210000000000001</v>
      </c>
      <c r="P317" s="599">
        <v>10.17</v>
      </c>
      <c r="Q317" s="635">
        <v>10.14</v>
      </c>
      <c r="T317" s="1"/>
      <c r="U317" s="1"/>
      <c r="V317" s="1"/>
      <c r="W317" s="1"/>
      <c r="X317" s="1"/>
    </row>
    <row r="318" spans="5:24">
      <c r="E318" s="2"/>
      <c r="G318" s="7" t="s">
        <v>556</v>
      </c>
      <c r="H318" s="7" t="s">
        <v>1312</v>
      </c>
      <c r="J318" s="11" t="s">
        <v>1241</v>
      </c>
      <c r="K318" s="16">
        <v>0.03</v>
      </c>
      <c r="L318" s="608" t="s">
        <v>588</v>
      </c>
      <c r="M318" s="599" t="s">
        <v>1313</v>
      </c>
      <c r="N318" s="615" t="str">
        <f t="shared" si="4"/>
        <v>埼玉県毛呂山町</v>
      </c>
      <c r="O318" s="597">
        <v>10.210000000000001</v>
      </c>
      <c r="P318" s="599">
        <v>10.17</v>
      </c>
      <c r="Q318" s="635">
        <v>10.14</v>
      </c>
      <c r="T318" s="1"/>
      <c r="U318" s="1"/>
      <c r="V318" s="1"/>
      <c r="W318" s="1"/>
      <c r="X318" s="1"/>
    </row>
    <row r="319" spans="5:24">
      <c r="E319" s="2"/>
      <c r="G319" s="7" t="s">
        <v>556</v>
      </c>
      <c r="H319" s="7" t="s">
        <v>1314</v>
      </c>
      <c r="J319" s="11" t="s">
        <v>1241</v>
      </c>
      <c r="K319" s="16">
        <v>0.03</v>
      </c>
      <c r="L319" s="608" t="s">
        <v>588</v>
      </c>
      <c r="M319" s="599" t="s">
        <v>1315</v>
      </c>
      <c r="N319" s="615" t="str">
        <f t="shared" si="4"/>
        <v>埼玉県越生町</v>
      </c>
      <c r="O319" s="597">
        <v>10.210000000000001</v>
      </c>
      <c r="P319" s="599">
        <v>10.17</v>
      </c>
      <c r="Q319" s="635">
        <v>10.14</v>
      </c>
      <c r="T319" s="1"/>
      <c r="U319" s="1"/>
      <c r="V319" s="1"/>
      <c r="W319" s="1"/>
      <c r="X319" s="1"/>
    </row>
    <row r="320" spans="5:24">
      <c r="E320" s="2"/>
      <c r="G320" s="7" t="s">
        <v>556</v>
      </c>
      <c r="H320" s="7" t="s">
        <v>1316</v>
      </c>
      <c r="J320" s="11" t="s">
        <v>1241</v>
      </c>
      <c r="K320" s="16">
        <v>0.03</v>
      </c>
      <c r="L320" s="608" t="s">
        <v>588</v>
      </c>
      <c r="M320" s="599" t="s">
        <v>1317</v>
      </c>
      <c r="N320" s="615" t="str">
        <f t="shared" si="4"/>
        <v>埼玉県滑川町</v>
      </c>
      <c r="O320" s="597">
        <v>10.210000000000001</v>
      </c>
      <c r="P320" s="599">
        <v>10.17</v>
      </c>
      <c r="Q320" s="635">
        <v>10.14</v>
      </c>
      <c r="T320" s="1"/>
      <c r="U320" s="1"/>
      <c r="V320" s="1"/>
      <c r="W320" s="1"/>
      <c r="X320" s="1"/>
    </row>
    <row r="321" spans="5:24">
      <c r="E321" s="2"/>
      <c r="G321" s="7" t="s">
        <v>563</v>
      </c>
      <c r="H321" s="7" t="s">
        <v>1318</v>
      </c>
      <c r="J321" s="11" t="s">
        <v>1241</v>
      </c>
      <c r="K321" s="16">
        <v>0.03</v>
      </c>
      <c r="L321" s="608" t="s">
        <v>588</v>
      </c>
      <c r="M321" s="599" t="s">
        <v>1319</v>
      </c>
      <c r="N321" s="615" t="str">
        <f t="shared" si="4"/>
        <v>埼玉県川島町</v>
      </c>
      <c r="O321" s="597">
        <v>10.210000000000001</v>
      </c>
      <c r="P321" s="599">
        <v>10.17</v>
      </c>
      <c r="Q321" s="635">
        <v>10.14</v>
      </c>
      <c r="T321" s="1"/>
      <c r="U321" s="1"/>
      <c r="V321" s="1"/>
      <c r="W321" s="1"/>
      <c r="X321" s="1"/>
    </row>
    <row r="322" spans="5:24">
      <c r="E322" s="2"/>
      <c r="G322" s="7" t="s">
        <v>563</v>
      </c>
      <c r="H322" s="7" t="s">
        <v>1320</v>
      </c>
      <c r="J322" s="11" t="s">
        <v>1241</v>
      </c>
      <c r="K322" s="16">
        <v>0.03</v>
      </c>
      <c r="L322" s="608" t="s">
        <v>588</v>
      </c>
      <c r="M322" s="599" t="s">
        <v>1321</v>
      </c>
      <c r="N322" s="615" t="str">
        <f t="shared" si="4"/>
        <v>埼玉県吉見町</v>
      </c>
      <c r="O322" s="597">
        <v>10.210000000000001</v>
      </c>
      <c r="P322" s="599">
        <v>10.17</v>
      </c>
      <c r="Q322" s="635">
        <v>10.14</v>
      </c>
      <c r="T322" s="1"/>
      <c r="U322" s="1"/>
      <c r="V322" s="1"/>
      <c r="W322" s="1"/>
      <c r="X322" s="1"/>
    </row>
    <row r="323" spans="5:24">
      <c r="E323" s="2"/>
      <c r="G323" s="7" t="s">
        <v>563</v>
      </c>
      <c r="H323" s="7" t="s">
        <v>1322</v>
      </c>
      <c r="J323" s="11" t="s">
        <v>1241</v>
      </c>
      <c r="K323" s="16">
        <v>0.03</v>
      </c>
      <c r="L323" s="608" t="s">
        <v>588</v>
      </c>
      <c r="M323" s="599" t="s">
        <v>1323</v>
      </c>
      <c r="N323" s="615" t="str">
        <f t="shared" si="4"/>
        <v>埼玉県鳩山町</v>
      </c>
      <c r="O323" s="597">
        <v>10.210000000000001</v>
      </c>
      <c r="P323" s="599">
        <v>10.17</v>
      </c>
      <c r="Q323" s="635">
        <v>10.14</v>
      </c>
      <c r="T323" s="1"/>
      <c r="U323" s="1"/>
      <c r="V323" s="1"/>
      <c r="W323" s="1"/>
      <c r="X323" s="1"/>
    </row>
    <row r="324" spans="5:24">
      <c r="E324" s="2"/>
      <c r="G324" s="7" t="s">
        <v>563</v>
      </c>
      <c r="H324" s="7" t="s">
        <v>1324</v>
      </c>
      <c r="J324" s="11" t="s">
        <v>1241</v>
      </c>
      <c r="K324" s="16">
        <v>0.03</v>
      </c>
      <c r="L324" s="608" t="s">
        <v>588</v>
      </c>
      <c r="M324" s="599" t="s">
        <v>1325</v>
      </c>
      <c r="N324" s="615" t="str">
        <f t="shared" ref="N324:N387" si="5">L324&amp;M324</f>
        <v>埼玉県寄居町</v>
      </c>
      <c r="O324" s="597">
        <v>10.210000000000001</v>
      </c>
      <c r="P324" s="599">
        <v>10.17</v>
      </c>
      <c r="Q324" s="635">
        <v>10.14</v>
      </c>
      <c r="T324" s="1"/>
      <c r="U324" s="1"/>
      <c r="V324" s="1"/>
      <c r="W324" s="1"/>
      <c r="X324" s="1"/>
    </row>
    <row r="325" spans="5:24">
      <c r="E325" s="2"/>
      <c r="G325" s="7" t="s">
        <v>563</v>
      </c>
      <c r="H325" s="7" t="s">
        <v>1326</v>
      </c>
      <c r="J325" s="11" t="s">
        <v>1241</v>
      </c>
      <c r="K325" s="16">
        <v>0.03</v>
      </c>
      <c r="L325" s="608" t="s">
        <v>593</v>
      </c>
      <c r="M325" s="599" t="s">
        <v>1327</v>
      </c>
      <c r="N325" s="615" t="str">
        <f t="shared" si="5"/>
        <v>千葉県東金市</v>
      </c>
      <c r="O325" s="597">
        <v>10.210000000000001</v>
      </c>
      <c r="P325" s="599">
        <v>10.17</v>
      </c>
      <c r="Q325" s="635">
        <v>10.14</v>
      </c>
      <c r="T325" s="1"/>
      <c r="U325" s="1"/>
      <c r="V325" s="1"/>
      <c r="W325" s="1"/>
      <c r="X325" s="1"/>
    </row>
    <row r="326" spans="5:24">
      <c r="E326" s="2"/>
      <c r="G326" s="7" t="s">
        <v>563</v>
      </c>
      <c r="H326" s="7" t="s">
        <v>1328</v>
      </c>
      <c r="J326" s="11" t="s">
        <v>1241</v>
      </c>
      <c r="K326" s="16">
        <v>0.03</v>
      </c>
      <c r="L326" s="608" t="s">
        <v>593</v>
      </c>
      <c r="M326" s="599" t="s">
        <v>1329</v>
      </c>
      <c r="N326" s="615" t="str">
        <f t="shared" si="5"/>
        <v>千葉県君津市</v>
      </c>
      <c r="O326" s="597">
        <v>10.210000000000001</v>
      </c>
      <c r="P326" s="599">
        <v>10.17</v>
      </c>
      <c r="Q326" s="635">
        <v>10.14</v>
      </c>
      <c r="T326" s="1"/>
      <c r="U326" s="1"/>
      <c r="V326" s="1"/>
      <c r="W326" s="1"/>
      <c r="X326" s="1"/>
    </row>
    <row r="327" spans="5:24">
      <c r="E327" s="2"/>
      <c r="G327" s="7" t="s">
        <v>563</v>
      </c>
      <c r="H327" s="7" t="s">
        <v>1330</v>
      </c>
      <c r="J327" s="11" t="s">
        <v>1241</v>
      </c>
      <c r="K327" s="16">
        <v>0.03</v>
      </c>
      <c r="L327" s="608" t="s">
        <v>593</v>
      </c>
      <c r="M327" s="599" t="s">
        <v>1331</v>
      </c>
      <c r="N327" s="615" t="str">
        <f t="shared" si="5"/>
        <v>千葉県富津市</v>
      </c>
      <c r="O327" s="597">
        <v>10.210000000000001</v>
      </c>
      <c r="P327" s="599">
        <v>10.17</v>
      </c>
      <c r="Q327" s="635">
        <v>10.14</v>
      </c>
      <c r="T327" s="1"/>
      <c r="U327" s="1"/>
      <c r="V327" s="1"/>
      <c r="W327" s="1"/>
      <c r="X327" s="1"/>
    </row>
    <row r="328" spans="5:24">
      <c r="E328" s="2"/>
      <c r="G328" s="7" t="s">
        <v>563</v>
      </c>
      <c r="H328" s="7" t="s">
        <v>1332</v>
      </c>
      <c r="J328" s="11" t="s">
        <v>1241</v>
      </c>
      <c r="K328" s="16">
        <v>0.03</v>
      </c>
      <c r="L328" s="608" t="s">
        <v>593</v>
      </c>
      <c r="M328" s="599" t="s">
        <v>1333</v>
      </c>
      <c r="N328" s="615" t="str">
        <f t="shared" si="5"/>
        <v>千葉県八街市</v>
      </c>
      <c r="O328" s="597">
        <v>10.210000000000001</v>
      </c>
      <c r="P328" s="599">
        <v>10.17</v>
      </c>
      <c r="Q328" s="635">
        <v>10.14</v>
      </c>
      <c r="T328" s="1"/>
      <c r="U328" s="1"/>
      <c r="V328" s="1"/>
      <c r="W328" s="1"/>
      <c r="X328" s="1"/>
    </row>
    <row r="329" spans="5:24">
      <c r="E329" s="2"/>
      <c r="G329" s="7" t="s">
        <v>563</v>
      </c>
      <c r="H329" s="7" t="s">
        <v>1334</v>
      </c>
      <c r="J329" s="11" t="s">
        <v>1241</v>
      </c>
      <c r="K329" s="16">
        <v>0.03</v>
      </c>
      <c r="L329" s="608" t="s">
        <v>593</v>
      </c>
      <c r="M329" s="599" t="s">
        <v>1335</v>
      </c>
      <c r="N329" s="615" t="str">
        <f t="shared" si="5"/>
        <v>千葉県富里市</v>
      </c>
      <c r="O329" s="597">
        <v>10.210000000000001</v>
      </c>
      <c r="P329" s="599">
        <v>10.17</v>
      </c>
      <c r="Q329" s="635">
        <v>10.14</v>
      </c>
      <c r="T329" s="1"/>
      <c r="U329" s="1"/>
      <c r="V329" s="1"/>
      <c r="W329" s="1"/>
      <c r="X329" s="1"/>
    </row>
    <row r="330" spans="5:24">
      <c r="E330" s="2"/>
      <c r="G330" s="7" t="s">
        <v>563</v>
      </c>
      <c r="H330" s="7" t="s">
        <v>1336</v>
      </c>
      <c r="J330" s="11" t="s">
        <v>1241</v>
      </c>
      <c r="K330" s="16">
        <v>0.03</v>
      </c>
      <c r="L330" s="608" t="s">
        <v>593</v>
      </c>
      <c r="M330" s="599" t="s">
        <v>1337</v>
      </c>
      <c r="N330" s="615" t="str">
        <f t="shared" si="5"/>
        <v>千葉県山武市</v>
      </c>
      <c r="O330" s="597">
        <v>10.210000000000001</v>
      </c>
      <c r="P330" s="599">
        <v>10.17</v>
      </c>
      <c r="Q330" s="635">
        <v>10.14</v>
      </c>
      <c r="T330" s="1"/>
      <c r="U330" s="1"/>
      <c r="V330" s="1"/>
      <c r="W330" s="1"/>
      <c r="X330" s="1"/>
    </row>
    <row r="331" spans="5:24">
      <c r="E331" s="2"/>
      <c r="G331" s="7" t="s">
        <v>563</v>
      </c>
      <c r="H331" s="7" t="s">
        <v>1338</v>
      </c>
      <c r="J331" s="11" t="s">
        <v>1241</v>
      </c>
      <c r="K331" s="16">
        <v>0.03</v>
      </c>
      <c r="L331" s="608" t="s">
        <v>593</v>
      </c>
      <c r="M331" s="599" t="s">
        <v>1339</v>
      </c>
      <c r="N331" s="615" t="str">
        <f t="shared" si="5"/>
        <v>千葉県大網白里市</v>
      </c>
      <c r="O331" s="597">
        <v>10.210000000000001</v>
      </c>
      <c r="P331" s="599">
        <v>10.17</v>
      </c>
      <c r="Q331" s="635">
        <v>10.14</v>
      </c>
      <c r="T331" s="1"/>
      <c r="U331" s="1"/>
      <c r="V331" s="1"/>
      <c r="W331" s="1"/>
      <c r="X331" s="1"/>
    </row>
    <row r="332" spans="5:24">
      <c r="E332" s="2"/>
      <c r="G332" s="7" t="s">
        <v>563</v>
      </c>
      <c r="H332" s="7" t="s">
        <v>1340</v>
      </c>
      <c r="J332" s="11" t="s">
        <v>1241</v>
      </c>
      <c r="K332" s="16">
        <v>0.03</v>
      </c>
      <c r="L332" s="608" t="s">
        <v>593</v>
      </c>
      <c r="M332" s="599" t="s">
        <v>1341</v>
      </c>
      <c r="N332" s="615" t="str">
        <f t="shared" si="5"/>
        <v>千葉県長柄町</v>
      </c>
      <c r="O332" s="597">
        <v>10.210000000000001</v>
      </c>
      <c r="P332" s="599">
        <v>10.17</v>
      </c>
      <c r="Q332" s="635">
        <v>10.14</v>
      </c>
      <c r="T332" s="1"/>
      <c r="U332" s="1"/>
      <c r="V332" s="1"/>
      <c r="W332" s="1"/>
      <c r="X332" s="1"/>
    </row>
    <row r="333" spans="5:24">
      <c r="E333" s="2"/>
      <c r="G333" s="7" t="s">
        <v>563</v>
      </c>
      <c r="H333" s="7" t="s">
        <v>1342</v>
      </c>
      <c r="J333" s="11" t="s">
        <v>1241</v>
      </c>
      <c r="K333" s="16">
        <v>0.03</v>
      </c>
      <c r="L333" s="608" t="s">
        <v>593</v>
      </c>
      <c r="M333" s="599" t="s">
        <v>1343</v>
      </c>
      <c r="N333" s="615" t="str">
        <f t="shared" si="5"/>
        <v>千葉県長南町</v>
      </c>
      <c r="O333" s="597">
        <v>10.210000000000001</v>
      </c>
      <c r="P333" s="599">
        <v>10.17</v>
      </c>
      <c r="Q333" s="635">
        <v>10.14</v>
      </c>
      <c r="T333" s="1"/>
      <c r="U333" s="1"/>
      <c r="V333" s="1"/>
      <c r="W333" s="1"/>
      <c r="X333" s="1"/>
    </row>
    <row r="334" spans="5:24">
      <c r="E334" s="2"/>
      <c r="G334" s="7" t="s">
        <v>563</v>
      </c>
      <c r="H334" s="7" t="s">
        <v>1344</v>
      </c>
      <c r="J334" s="11" t="s">
        <v>1241</v>
      </c>
      <c r="K334" s="16">
        <v>0.03</v>
      </c>
      <c r="L334" s="608" t="s">
        <v>603</v>
      </c>
      <c r="M334" s="599" t="s">
        <v>1345</v>
      </c>
      <c r="N334" s="615" t="str">
        <f t="shared" si="5"/>
        <v>神奈川県南足柄市</v>
      </c>
      <c r="O334" s="597">
        <v>10.210000000000001</v>
      </c>
      <c r="P334" s="599">
        <v>10.17</v>
      </c>
      <c r="Q334" s="635">
        <v>10.14</v>
      </c>
      <c r="T334" s="1"/>
      <c r="U334" s="1"/>
      <c r="V334" s="1"/>
      <c r="W334" s="1"/>
      <c r="X334" s="1"/>
    </row>
    <row r="335" spans="5:24">
      <c r="E335" s="2"/>
      <c r="G335" s="7" t="s">
        <v>563</v>
      </c>
      <c r="H335" s="7" t="s">
        <v>1346</v>
      </c>
      <c r="J335" s="11" t="s">
        <v>1241</v>
      </c>
      <c r="K335" s="16">
        <v>0.03</v>
      </c>
      <c r="L335" s="608" t="s">
        <v>603</v>
      </c>
      <c r="M335" s="599" t="s">
        <v>1347</v>
      </c>
      <c r="N335" s="615" t="str">
        <f t="shared" si="5"/>
        <v>神奈川県山北町</v>
      </c>
      <c r="O335" s="597">
        <v>10.210000000000001</v>
      </c>
      <c r="P335" s="599">
        <v>10.17</v>
      </c>
      <c r="Q335" s="635">
        <v>10.14</v>
      </c>
      <c r="T335" s="1"/>
      <c r="U335" s="1"/>
      <c r="V335" s="1"/>
      <c r="W335" s="1"/>
      <c r="X335" s="1"/>
    </row>
    <row r="336" spans="5:24">
      <c r="E336" s="2"/>
      <c r="G336" s="7" t="s">
        <v>563</v>
      </c>
      <c r="H336" s="7" t="s">
        <v>1348</v>
      </c>
      <c r="J336" s="11" t="s">
        <v>1241</v>
      </c>
      <c r="K336" s="16">
        <v>0.03</v>
      </c>
      <c r="L336" s="608" t="s">
        <v>603</v>
      </c>
      <c r="M336" s="599" t="s">
        <v>1349</v>
      </c>
      <c r="N336" s="615" t="str">
        <f t="shared" si="5"/>
        <v>神奈川県箱根町</v>
      </c>
      <c r="O336" s="597">
        <v>10.210000000000001</v>
      </c>
      <c r="P336" s="599">
        <v>10.17</v>
      </c>
      <c r="Q336" s="635">
        <v>10.14</v>
      </c>
      <c r="T336" s="1"/>
      <c r="U336" s="1"/>
      <c r="V336" s="1"/>
      <c r="W336" s="1"/>
      <c r="X336" s="1"/>
    </row>
    <row r="337" spans="5:24">
      <c r="E337" s="2"/>
      <c r="G337" s="7" t="s">
        <v>563</v>
      </c>
      <c r="H337" s="7" t="s">
        <v>1350</v>
      </c>
      <c r="J337" s="11" t="s">
        <v>1241</v>
      </c>
      <c r="K337" s="16">
        <v>0.03</v>
      </c>
      <c r="L337" s="608" t="s">
        <v>608</v>
      </c>
      <c r="M337" s="599" t="s">
        <v>1351</v>
      </c>
      <c r="N337" s="615" t="str">
        <f t="shared" si="5"/>
        <v>新潟県新潟市</v>
      </c>
      <c r="O337" s="597">
        <v>10.210000000000001</v>
      </c>
      <c r="P337" s="599">
        <v>10.17</v>
      </c>
      <c r="Q337" s="635">
        <v>10.14</v>
      </c>
      <c r="T337" s="1"/>
      <c r="U337" s="1"/>
      <c r="V337" s="1"/>
      <c r="W337" s="1"/>
      <c r="X337" s="1"/>
    </row>
    <row r="338" spans="5:24">
      <c r="E338" s="2"/>
      <c r="G338" s="7" t="s">
        <v>563</v>
      </c>
      <c r="H338" s="7" t="s">
        <v>1352</v>
      </c>
      <c r="J338" s="11" t="s">
        <v>1241</v>
      </c>
      <c r="K338" s="16">
        <v>0.03</v>
      </c>
      <c r="L338" s="608" t="s">
        <v>613</v>
      </c>
      <c r="M338" s="599" t="s">
        <v>1353</v>
      </c>
      <c r="N338" s="615" t="str">
        <f t="shared" si="5"/>
        <v>富山県富山市</v>
      </c>
      <c r="O338" s="597">
        <v>10.210000000000001</v>
      </c>
      <c r="P338" s="599">
        <v>10.17</v>
      </c>
      <c r="Q338" s="635">
        <v>10.14</v>
      </c>
      <c r="T338" s="1"/>
      <c r="U338" s="1"/>
      <c r="V338" s="1"/>
      <c r="W338" s="1"/>
      <c r="X338" s="1"/>
    </row>
    <row r="339" spans="5:24">
      <c r="E339" s="2"/>
      <c r="G339" s="7" t="s">
        <v>563</v>
      </c>
      <c r="H339" s="7" t="s">
        <v>1354</v>
      </c>
      <c r="J339" s="11" t="s">
        <v>1241</v>
      </c>
      <c r="K339" s="16">
        <v>0.03</v>
      </c>
      <c r="L339" s="608" t="s">
        <v>618</v>
      </c>
      <c r="M339" s="599" t="s">
        <v>1355</v>
      </c>
      <c r="N339" s="615" t="str">
        <f t="shared" si="5"/>
        <v>石川県金沢市</v>
      </c>
      <c r="O339" s="597">
        <v>10.210000000000001</v>
      </c>
      <c r="P339" s="599">
        <v>10.17</v>
      </c>
      <c r="Q339" s="635">
        <v>10.14</v>
      </c>
      <c r="T339" s="1"/>
      <c r="U339" s="1"/>
      <c r="V339" s="1"/>
      <c r="W339" s="1"/>
      <c r="X339" s="1"/>
    </row>
    <row r="340" spans="5:24">
      <c r="E340" s="2"/>
      <c r="G340" s="7" t="s">
        <v>563</v>
      </c>
      <c r="H340" s="7" t="s">
        <v>1356</v>
      </c>
      <c r="J340" s="11" t="s">
        <v>1241</v>
      </c>
      <c r="K340" s="16">
        <v>0.03</v>
      </c>
      <c r="L340" s="608" t="s">
        <v>618</v>
      </c>
      <c r="M340" s="599" t="s">
        <v>1357</v>
      </c>
      <c r="N340" s="615" t="str">
        <f t="shared" si="5"/>
        <v>石川県内灘町</v>
      </c>
      <c r="O340" s="597">
        <v>10.210000000000001</v>
      </c>
      <c r="P340" s="599">
        <v>10.17</v>
      </c>
      <c r="Q340" s="635">
        <v>10.14</v>
      </c>
      <c r="T340" s="1"/>
      <c r="U340" s="1"/>
      <c r="V340" s="1"/>
      <c r="W340" s="1"/>
      <c r="X340" s="1"/>
    </row>
    <row r="341" spans="5:24">
      <c r="E341" s="2"/>
      <c r="G341" s="7" t="s">
        <v>563</v>
      </c>
      <c r="H341" s="7" t="s">
        <v>1358</v>
      </c>
      <c r="J341" s="11" t="s">
        <v>1241</v>
      </c>
      <c r="K341" s="16">
        <v>0.03</v>
      </c>
      <c r="L341" s="608" t="s">
        <v>623</v>
      </c>
      <c r="M341" s="599" t="s">
        <v>1359</v>
      </c>
      <c r="N341" s="615" t="str">
        <f t="shared" si="5"/>
        <v>福井県福井市</v>
      </c>
      <c r="O341" s="597">
        <v>10.210000000000001</v>
      </c>
      <c r="P341" s="599">
        <v>10.17</v>
      </c>
      <c r="Q341" s="635">
        <v>10.14</v>
      </c>
      <c r="T341" s="1"/>
      <c r="U341" s="1"/>
      <c r="V341" s="1"/>
      <c r="W341" s="1"/>
      <c r="X341" s="1"/>
    </row>
    <row r="342" spans="5:24">
      <c r="E342" s="2"/>
      <c r="G342" s="7" t="s">
        <v>563</v>
      </c>
      <c r="H342" s="7" t="s">
        <v>1360</v>
      </c>
      <c r="J342" s="11" t="s">
        <v>1241</v>
      </c>
      <c r="K342" s="16">
        <v>0.03</v>
      </c>
      <c r="L342" s="608" t="s">
        <v>628</v>
      </c>
      <c r="M342" s="599" t="s">
        <v>1361</v>
      </c>
      <c r="N342" s="615" t="str">
        <f t="shared" si="5"/>
        <v>山梨県甲府市</v>
      </c>
      <c r="O342" s="597">
        <v>10.210000000000001</v>
      </c>
      <c r="P342" s="599">
        <v>10.17</v>
      </c>
      <c r="Q342" s="635">
        <v>10.14</v>
      </c>
      <c r="T342" s="1"/>
      <c r="U342" s="1"/>
      <c r="V342" s="1"/>
      <c r="W342" s="1"/>
      <c r="X342" s="1"/>
    </row>
    <row r="343" spans="5:24">
      <c r="E343" s="2"/>
      <c r="G343" s="7" t="s">
        <v>563</v>
      </c>
      <c r="H343" s="7" t="s">
        <v>1362</v>
      </c>
      <c r="J343" s="11" t="s">
        <v>1241</v>
      </c>
      <c r="K343" s="16">
        <v>0.03</v>
      </c>
      <c r="L343" s="608" t="s">
        <v>628</v>
      </c>
      <c r="M343" s="599" t="s">
        <v>1363</v>
      </c>
      <c r="N343" s="615" t="str">
        <f t="shared" si="5"/>
        <v>山梨県南アルプス市</v>
      </c>
      <c r="O343" s="597">
        <v>10.210000000000001</v>
      </c>
      <c r="P343" s="599">
        <v>10.17</v>
      </c>
      <c r="Q343" s="635">
        <v>10.14</v>
      </c>
      <c r="T343" s="1"/>
      <c r="U343" s="1"/>
      <c r="V343" s="1"/>
      <c r="W343" s="1"/>
      <c r="X343" s="1"/>
    </row>
    <row r="344" spans="5:24">
      <c r="E344" s="2"/>
      <c r="G344" s="7" t="s">
        <v>563</v>
      </c>
      <c r="H344" s="7" t="s">
        <v>1364</v>
      </c>
      <c r="J344" s="11" t="s">
        <v>1241</v>
      </c>
      <c r="K344" s="16">
        <v>0.03</v>
      </c>
      <c r="L344" s="608" t="s">
        <v>628</v>
      </c>
      <c r="M344" s="599" t="s">
        <v>1365</v>
      </c>
      <c r="N344" s="615" t="str">
        <f t="shared" si="5"/>
        <v>山梨県南部町</v>
      </c>
      <c r="O344" s="597">
        <v>10.210000000000001</v>
      </c>
      <c r="P344" s="599">
        <v>10.17</v>
      </c>
      <c r="Q344" s="635">
        <v>10.14</v>
      </c>
      <c r="T344" s="1"/>
      <c r="U344" s="1"/>
      <c r="V344" s="1"/>
      <c r="W344" s="1"/>
      <c r="X344" s="1"/>
    </row>
    <row r="345" spans="5:24">
      <c r="E345" s="2"/>
      <c r="G345" s="7" t="s">
        <v>563</v>
      </c>
      <c r="H345" s="7" t="s">
        <v>1366</v>
      </c>
      <c r="J345" s="11" t="s">
        <v>1241</v>
      </c>
      <c r="K345" s="16">
        <v>0.03</v>
      </c>
      <c r="L345" s="608" t="s">
        <v>633</v>
      </c>
      <c r="M345" s="599" t="s">
        <v>1367</v>
      </c>
      <c r="N345" s="615" t="str">
        <f t="shared" si="5"/>
        <v>長野県長野市</v>
      </c>
      <c r="O345" s="597">
        <v>10.210000000000001</v>
      </c>
      <c r="P345" s="599">
        <v>10.17</v>
      </c>
      <c r="Q345" s="635">
        <v>10.14</v>
      </c>
      <c r="T345" s="1"/>
      <c r="U345" s="1"/>
      <c r="V345" s="1"/>
      <c r="W345" s="1"/>
      <c r="X345" s="1"/>
    </row>
    <row r="346" spans="5:24">
      <c r="E346" s="2"/>
      <c r="G346" s="7" t="s">
        <v>563</v>
      </c>
      <c r="H346" s="7" t="s">
        <v>1368</v>
      </c>
      <c r="J346" s="11" t="s">
        <v>1241</v>
      </c>
      <c r="K346" s="16">
        <v>0.03</v>
      </c>
      <c r="L346" s="608" t="s">
        <v>633</v>
      </c>
      <c r="M346" s="599" t="s">
        <v>1369</v>
      </c>
      <c r="N346" s="615" t="str">
        <f t="shared" si="5"/>
        <v>長野県松本市</v>
      </c>
      <c r="O346" s="597">
        <v>10.210000000000001</v>
      </c>
      <c r="P346" s="599">
        <v>10.17</v>
      </c>
      <c r="Q346" s="635">
        <v>10.14</v>
      </c>
      <c r="T346" s="1"/>
      <c r="U346" s="1"/>
      <c r="V346" s="1"/>
      <c r="W346" s="1"/>
      <c r="X346" s="1"/>
    </row>
    <row r="347" spans="5:24">
      <c r="E347" s="2"/>
      <c r="G347" s="7" t="s">
        <v>563</v>
      </c>
      <c r="H347" s="7" t="s">
        <v>1370</v>
      </c>
      <c r="J347" s="11" t="s">
        <v>1241</v>
      </c>
      <c r="K347" s="16">
        <v>0.03</v>
      </c>
      <c r="L347" s="608" t="s">
        <v>633</v>
      </c>
      <c r="M347" s="599" t="s">
        <v>1371</v>
      </c>
      <c r="N347" s="615" t="str">
        <f t="shared" si="5"/>
        <v>長野県塩尻市</v>
      </c>
      <c r="O347" s="597">
        <v>10.210000000000001</v>
      </c>
      <c r="P347" s="599">
        <v>10.17</v>
      </c>
      <c r="Q347" s="635">
        <v>10.14</v>
      </c>
      <c r="T347" s="1"/>
      <c r="U347" s="1"/>
      <c r="V347" s="1"/>
      <c r="W347" s="1"/>
      <c r="X347" s="1"/>
    </row>
    <row r="348" spans="5:24">
      <c r="E348" s="2"/>
      <c r="G348" s="7" t="s">
        <v>563</v>
      </c>
      <c r="H348" s="7" t="s">
        <v>1372</v>
      </c>
      <c r="J348" s="11" t="s">
        <v>1241</v>
      </c>
      <c r="K348" s="16">
        <v>0.03</v>
      </c>
      <c r="L348" s="608" t="s">
        <v>638</v>
      </c>
      <c r="M348" s="599" t="s">
        <v>1373</v>
      </c>
      <c r="N348" s="615" t="str">
        <f t="shared" si="5"/>
        <v>岐阜県大垣市</v>
      </c>
      <c r="O348" s="597">
        <v>10.210000000000001</v>
      </c>
      <c r="P348" s="599">
        <v>10.17</v>
      </c>
      <c r="Q348" s="635">
        <v>10.14</v>
      </c>
      <c r="T348" s="1"/>
      <c r="U348" s="1"/>
      <c r="V348" s="1"/>
      <c r="W348" s="1"/>
      <c r="X348" s="1"/>
    </row>
    <row r="349" spans="5:24">
      <c r="E349" s="2"/>
      <c r="G349" s="7" t="s">
        <v>563</v>
      </c>
      <c r="H349" s="7" t="s">
        <v>1374</v>
      </c>
      <c r="J349" s="11" t="s">
        <v>1241</v>
      </c>
      <c r="K349" s="16">
        <v>0.03</v>
      </c>
      <c r="L349" s="608" t="s">
        <v>638</v>
      </c>
      <c r="M349" s="599" t="s">
        <v>1375</v>
      </c>
      <c r="N349" s="615" t="str">
        <f t="shared" si="5"/>
        <v>岐阜県多治見市</v>
      </c>
      <c r="O349" s="597">
        <v>10.210000000000001</v>
      </c>
      <c r="P349" s="599">
        <v>10.17</v>
      </c>
      <c r="Q349" s="635">
        <v>10.14</v>
      </c>
      <c r="T349" s="1"/>
      <c r="U349" s="1"/>
      <c r="V349" s="1"/>
      <c r="W349" s="1"/>
      <c r="X349" s="1"/>
    </row>
    <row r="350" spans="5:24">
      <c r="E350" s="2"/>
      <c r="G350" s="7" t="s">
        <v>563</v>
      </c>
      <c r="H350" s="7" t="s">
        <v>1376</v>
      </c>
      <c r="J350" s="11" t="s">
        <v>1241</v>
      </c>
      <c r="K350" s="16">
        <v>0.03</v>
      </c>
      <c r="L350" s="608" t="s">
        <v>638</v>
      </c>
      <c r="M350" s="599" t="s">
        <v>1377</v>
      </c>
      <c r="N350" s="615" t="str">
        <f t="shared" si="5"/>
        <v>岐阜県美濃加茂市</v>
      </c>
      <c r="O350" s="597">
        <v>10.210000000000001</v>
      </c>
      <c r="P350" s="599">
        <v>10.17</v>
      </c>
      <c r="Q350" s="635">
        <v>10.14</v>
      </c>
      <c r="T350" s="1"/>
      <c r="U350" s="1"/>
      <c r="V350" s="1"/>
      <c r="W350" s="1"/>
      <c r="X350" s="1"/>
    </row>
    <row r="351" spans="5:24">
      <c r="E351" s="2"/>
      <c r="G351" s="7" t="s">
        <v>563</v>
      </c>
      <c r="H351" s="7" t="s">
        <v>1378</v>
      </c>
      <c r="J351" s="11" t="s">
        <v>1241</v>
      </c>
      <c r="K351" s="16">
        <v>0.03</v>
      </c>
      <c r="L351" s="608" t="s">
        <v>638</v>
      </c>
      <c r="M351" s="599" t="s">
        <v>1379</v>
      </c>
      <c r="N351" s="615" t="str">
        <f t="shared" si="5"/>
        <v>岐阜県各務原市</v>
      </c>
      <c r="O351" s="597">
        <v>10.210000000000001</v>
      </c>
      <c r="P351" s="599">
        <v>10.17</v>
      </c>
      <c r="Q351" s="635">
        <v>10.14</v>
      </c>
      <c r="T351" s="1"/>
      <c r="U351" s="1"/>
      <c r="V351" s="1"/>
      <c r="W351" s="1"/>
      <c r="X351" s="1"/>
    </row>
    <row r="352" spans="5:24">
      <c r="E352" s="2"/>
      <c r="G352" s="7" t="s">
        <v>563</v>
      </c>
      <c r="H352" s="7" t="s">
        <v>1380</v>
      </c>
      <c r="J352" s="11" t="s">
        <v>1241</v>
      </c>
      <c r="K352" s="16">
        <v>0.03</v>
      </c>
      <c r="L352" s="608" t="s">
        <v>638</v>
      </c>
      <c r="M352" s="599" t="s">
        <v>1381</v>
      </c>
      <c r="N352" s="615" t="str">
        <f t="shared" si="5"/>
        <v>岐阜県可児市</v>
      </c>
      <c r="O352" s="597">
        <v>10.210000000000001</v>
      </c>
      <c r="P352" s="599">
        <v>10.17</v>
      </c>
      <c r="Q352" s="635">
        <v>10.14</v>
      </c>
      <c r="T352" s="1"/>
      <c r="U352" s="1"/>
      <c r="V352" s="1"/>
      <c r="W352" s="1"/>
      <c r="X352" s="1"/>
    </row>
    <row r="353" spans="5:24">
      <c r="E353" s="2"/>
      <c r="G353" s="7" t="s">
        <v>563</v>
      </c>
      <c r="H353" s="7" t="s">
        <v>1382</v>
      </c>
      <c r="J353" s="11" t="s">
        <v>1241</v>
      </c>
      <c r="K353" s="16">
        <v>0.03</v>
      </c>
      <c r="L353" s="608" t="s">
        <v>643</v>
      </c>
      <c r="M353" s="599" t="s">
        <v>1383</v>
      </c>
      <c r="N353" s="615" t="str">
        <f t="shared" si="5"/>
        <v>静岡県浜松市</v>
      </c>
      <c r="O353" s="597">
        <v>10.210000000000001</v>
      </c>
      <c r="P353" s="599">
        <v>10.17</v>
      </c>
      <c r="Q353" s="635">
        <v>10.14</v>
      </c>
      <c r="T353" s="1"/>
      <c r="U353" s="1"/>
      <c r="V353" s="1"/>
      <c r="W353" s="1"/>
      <c r="X353" s="1"/>
    </row>
    <row r="354" spans="5:24">
      <c r="E354" s="2"/>
      <c r="G354" s="7" t="s">
        <v>563</v>
      </c>
      <c r="H354" s="7" t="s">
        <v>1384</v>
      </c>
      <c r="J354" s="11" t="s">
        <v>1241</v>
      </c>
      <c r="K354" s="16">
        <v>0.03</v>
      </c>
      <c r="L354" s="608" t="s">
        <v>643</v>
      </c>
      <c r="M354" s="599" t="s">
        <v>1385</v>
      </c>
      <c r="N354" s="615" t="str">
        <f t="shared" si="5"/>
        <v>静岡県沼津市</v>
      </c>
      <c r="O354" s="597">
        <v>10.210000000000001</v>
      </c>
      <c r="P354" s="599">
        <v>10.17</v>
      </c>
      <c r="Q354" s="635">
        <v>10.14</v>
      </c>
      <c r="T354" s="1"/>
      <c r="U354" s="1"/>
      <c r="V354" s="1"/>
      <c r="W354" s="1"/>
      <c r="X354" s="1"/>
    </row>
    <row r="355" spans="5:24">
      <c r="E355" s="2"/>
      <c r="G355" s="7" t="s">
        <v>563</v>
      </c>
      <c r="H355" s="7" t="s">
        <v>1386</v>
      </c>
      <c r="J355" s="11" t="s">
        <v>1241</v>
      </c>
      <c r="K355" s="16">
        <v>0.03</v>
      </c>
      <c r="L355" s="608" t="s">
        <v>643</v>
      </c>
      <c r="M355" s="599" t="s">
        <v>1387</v>
      </c>
      <c r="N355" s="615" t="str">
        <f t="shared" si="5"/>
        <v>静岡県三島市</v>
      </c>
      <c r="O355" s="597">
        <v>10.210000000000001</v>
      </c>
      <c r="P355" s="599">
        <v>10.17</v>
      </c>
      <c r="Q355" s="635">
        <v>10.14</v>
      </c>
      <c r="T355" s="1"/>
      <c r="U355" s="1"/>
      <c r="V355" s="1"/>
      <c r="W355" s="1"/>
      <c r="X355" s="1"/>
    </row>
    <row r="356" spans="5:24">
      <c r="E356" s="2"/>
      <c r="G356" s="7" t="s">
        <v>569</v>
      </c>
      <c r="H356" s="7" t="s">
        <v>1388</v>
      </c>
      <c r="J356" s="11" t="s">
        <v>1241</v>
      </c>
      <c r="K356" s="16">
        <v>0.03</v>
      </c>
      <c r="L356" s="608" t="s">
        <v>643</v>
      </c>
      <c r="M356" s="599" t="s">
        <v>1389</v>
      </c>
      <c r="N356" s="615" t="str">
        <f t="shared" si="5"/>
        <v>静岡県富士宮市</v>
      </c>
      <c r="O356" s="597">
        <v>10.210000000000001</v>
      </c>
      <c r="P356" s="599">
        <v>10.17</v>
      </c>
      <c r="Q356" s="635">
        <v>10.14</v>
      </c>
      <c r="T356" s="1"/>
      <c r="U356" s="1"/>
      <c r="V356" s="1"/>
      <c r="W356" s="1"/>
      <c r="X356" s="1"/>
    </row>
    <row r="357" spans="5:24">
      <c r="E357" s="2"/>
      <c r="G357" s="7" t="s">
        <v>569</v>
      </c>
      <c r="H357" s="7" t="s">
        <v>1390</v>
      </c>
      <c r="J357" s="11" t="s">
        <v>1241</v>
      </c>
      <c r="K357" s="16">
        <v>0.03</v>
      </c>
      <c r="L357" s="608" t="s">
        <v>643</v>
      </c>
      <c r="M357" s="599" t="s">
        <v>1391</v>
      </c>
      <c r="N357" s="615" t="str">
        <f t="shared" si="5"/>
        <v>静岡県島田市</v>
      </c>
      <c r="O357" s="597">
        <v>10.210000000000001</v>
      </c>
      <c r="P357" s="599">
        <v>10.17</v>
      </c>
      <c r="Q357" s="635">
        <v>10.14</v>
      </c>
      <c r="T357" s="1"/>
      <c r="U357" s="1"/>
      <c r="V357" s="1"/>
      <c r="W357" s="1"/>
      <c r="X357" s="1"/>
    </row>
    <row r="358" spans="5:24">
      <c r="E358" s="2"/>
      <c r="G358" s="7" t="s">
        <v>569</v>
      </c>
      <c r="H358" s="7" t="s">
        <v>1392</v>
      </c>
      <c r="J358" s="11" t="s">
        <v>1241</v>
      </c>
      <c r="K358" s="16">
        <v>0.03</v>
      </c>
      <c r="L358" s="608" t="s">
        <v>643</v>
      </c>
      <c r="M358" s="599" t="s">
        <v>1393</v>
      </c>
      <c r="N358" s="615" t="str">
        <f t="shared" si="5"/>
        <v>静岡県富士市</v>
      </c>
      <c r="O358" s="597">
        <v>10.210000000000001</v>
      </c>
      <c r="P358" s="599">
        <v>10.17</v>
      </c>
      <c r="Q358" s="635">
        <v>10.14</v>
      </c>
      <c r="T358" s="1"/>
      <c r="U358" s="1"/>
      <c r="V358" s="1"/>
      <c r="W358" s="1"/>
      <c r="X358" s="1"/>
    </row>
    <row r="359" spans="5:24">
      <c r="E359" s="2"/>
      <c r="G359" s="7" t="s">
        <v>569</v>
      </c>
      <c r="H359" s="7" t="s">
        <v>1394</v>
      </c>
      <c r="J359" s="11" t="s">
        <v>1241</v>
      </c>
      <c r="K359" s="16">
        <v>0.03</v>
      </c>
      <c r="L359" s="608" t="s">
        <v>643</v>
      </c>
      <c r="M359" s="599" t="s">
        <v>1395</v>
      </c>
      <c r="N359" s="615" t="str">
        <f t="shared" si="5"/>
        <v>静岡県磐田市</v>
      </c>
      <c r="O359" s="597">
        <v>10.210000000000001</v>
      </c>
      <c r="P359" s="599">
        <v>10.17</v>
      </c>
      <c r="Q359" s="635">
        <v>10.14</v>
      </c>
      <c r="T359" s="1"/>
      <c r="U359" s="1"/>
      <c r="V359" s="1"/>
      <c r="W359" s="1"/>
      <c r="X359" s="1"/>
    </row>
    <row r="360" spans="5:24">
      <c r="E360" s="2"/>
      <c r="G360" s="7" t="s">
        <v>569</v>
      </c>
      <c r="H360" s="7" t="s">
        <v>1396</v>
      </c>
      <c r="J360" s="11" t="s">
        <v>1241</v>
      </c>
      <c r="K360" s="16">
        <v>0.03</v>
      </c>
      <c r="L360" s="608" t="s">
        <v>643</v>
      </c>
      <c r="M360" s="599" t="s">
        <v>1397</v>
      </c>
      <c r="N360" s="615" t="str">
        <f t="shared" si="5"/>
        <v>静岡県焼津市</v>
      </c>
      <c r="O360" s="597">
        <v>10.210000000000001</v>
      </c>
      <c r="P360" s="599">
        <v>10.17</v>
      </c>
      <c r="Q360" s="635">
        <v>10.14</v>
      </c>
      <c r="T360" s="1"/>
      <c r="U360" s="1"/>
      <c r="V360" s="1"/>
      <c r="W360" s="1"/>
      <c r="X360" s="1"/>
    </row>
    <row r="361" spans="5:24">
      <c r="E361" s="2"/>
      <c r="G361" s="7" t="s">
        <v>569</v>
      </c>
      <c r="H361" s="7" t="s">
        <v>1398</v>
      </c>
      <c r="J361" s="11" t="s">
        <v>1241</v>
      </c>
      <c r="K361" s="16">
        <v>0.03</v>
      </c>
      <c r="L361" s="608" t="s">
        <v>643</v>
      </c>
      <c r="M361" s="599" t="s">
        <v>1399</v>
      </c>
      <c r="N361" s="615" t="str">
        <f t="shared" si="5"/>
        <v>静岡県掛川市</v>
      </c>
      <c r="O361" s="597">
        <v>10.210000000000001</v>
      </c>
      <c r="P361" s="599">
        <v>10.17</v>
      </c>
      <c r="Q361" s="635">
        <v>10.14</v>
      </c>
      <c r="T361" s="1"/>
      <c r="U361" s="1"/>
      <c r="V361" s="1"/>
      <c r="W361" s="1"/>
      <c r="X361" s="1"/>
    </row>
    <row r="362" spans="5:24">
      <c r="E362" s="2"/>
      <c r="G362" s="7" t="s">
        <v>569</v>
      </c>
      <c r="H362" s="7" t="s">
        <v>1400</v>
      </c>
      <c r="J362" s="11" t="s">
        <v>1241</v>
      </c>
      <c r="K362" s="16">
        <v>0.03</v>
      </c>
      <c r="L362" s="608" t="s">
        <v>643</v>
      </c>
      <c r="M362" s="599" t="s">
        <v>1401</v>
      </c>
      <c r="N362" s="615" t="str">
        <f t="shared" si="5"/>
        <v>静岡県藤枝市</v>
      </c>
      <c r="O362" s="597">
        <v>10.210000000000001</v>
      </c>
      <c r="P362" s="599">
        <v>10.17</v>
      </c>
      <c r="Q362" s="635">
        <v>10.14</v>
      </c>
      <c r="T362" s="1"/>
      <c r="U362" s="1"/>
      <c r="V362" s="1"/>
      <c r="W362" s="1"/>
      <c r="X362" s="1"/>
    </row>
    <row r="363" spans="5:24">
      <c r="E363" s="2"/>
      <c r="G363" s="7" t="s">
        <v>569</v>
      </c>
      <c r="H363" s="7" t="s">
        <v>1402</v>
      </c>
      <c r="J363" s="11" t="s">
        <v>1241</v>
      </c>
      <c r="K363" s="16">
        <v>0.03</v>
      </c>
      <c r="L363" s="608" t="s">
        <v>643</v>
      </c>
      <c r="M363" s="599" t="s">
        <v>1403</v>
      </c>
      <c r="N363" s="615" t="str">
        <f t="shared" si="5"/>
        <v>静岡県御殿場市</v>
      </c>
      <c r="O363" s="597">
        <v>10.210000000000001</v>
      </c>
      <c r="P363" s="599">
        <v>10.17</v>
      </c>
      <c r="Q363" s="635">
        <v>10.14</v>
      </c>
      <c r="T363" s="1"/>
      <c r="U363" s="1"/>
      <c r="V363" s="1"/>
      <c r="W363" s="1"/>
      <c r="X363" s="1"/>
    </row>
    <row r="364" spans="5:24">
      <c r="E364" s="2"/>
      <c r="G364" s="7" t="s">
        <v>569</v>
      </c>
      <c r="H364" s="7" t="s">
        <v>1404</v>
      </c>
      <c r="J364" s="11" t="s">
        <v>1241</v>
      </c>
      <c r="K364" s="16">
        <v>0.03</v>
      </c>
      <c r="L364" s="608" t="s">
        <v>643</v>
      </c>
      <c r="M364" s="599" t="s">
        <v>1405</v>
      </c>
      <c r="N364" s="615" t="str">
        <f t="shared" si="5"/>
        <v>静岡県袋井市</v>
      </c>
      <c r="O364" s="597">
        <v>10.210000000000001</v>
      </c>
      <c r="P364" s="599">
        <v>10.17</v>
      </c>
      <c r="Q364" s="635">
        <v>10.14</v>
      </c>
      <c r="T364" s="1"/>
      <c r="U364" s="1"/>
      <c r="V364" s="1"/>
      <c r="W364" s="1"/>
      <c r="X364" s="1"/>
    </row>
    <row r="365" spans="5:24">
      <c r="E365" s="2"/>
      <c r="G365" s="7" t="s">
        <v>569</v>
      </c>
      <c r="H365" s="7" t="s">
        <v>1406</v>
      </c>
      <c r="J365" s="11" t="s">
        <v>1241</v>
      </c>
      <c r="K365" s="16">
        <v>0.03</v>
      </c>
      <c r="L365" s="608" t="s">
        <v>643</v>
      </c>
      <c r="M365" s="599" t="s">
        <v>1407</v>
      </c>
      <c r="N365" s="615" t="str">
        <f t="shared" si="5"/>
        <v>静岡県裾野市</v>
      </c>
      <c r="O365" s="597">
        <v>10.210000000000001</v>
      </c>
      <c r="P365" s="599">
        <v>10.17</v>
      </c>
      <c r="Q365" s="635">
        <v>10.14</v>
      </c>
      <c r="T365" s="1"/>
      <c r="U365" s="1"/>
      <c r="V365" s="1"/>
      <c r="W365" s="1"/>
      <c r="X365" s="1"/>
    </row>
    <row r="366" spans="5:24">
      <c r="E366" s="2"/>
      <c r="G366" s="7" t="s">
        <v>569</v>
      </c>
      <c r="H366" s="7" t="s">
        <v>1408</v>
      </c>
      <c r="J366" s="11" t="s">
        <v>1241</v>
      </c>
      <c r="K366" s="16">
        <v>0.03</v>
      </c>
      <c r="L366" s="608" t="s">
        <v>643</v>
      </c>
      <c r="M366" s="599" t="s">
        <v>1409</v>
      </c>
      <c r="N366" s="615" t="str">
        <f t="shared" si="5"/>
        <v>静岡県函南町</v>
      </c>
      <c r="O366" s="597">
        <v>10.210000000000001</v>
      </c>
      <c r="P366" s="599">
        <v>10.17</v>
      </c>
      <c r="Q366" s="635">
        <v>10.14</v>
      </c>
      <c r="T366" s="1"/>
      <c r="U366" s="1"/>
      <c r="V366" s="1"/>
      <c r="W366" s="1"/>
      <c r="X366" s="1"/>
    </row>
    <row r="367" spans="5:24">
      <c r="E367" s="2"/>
      <c r="G367" s="7" t="s">
        <v>569</v>
      </c>
      <c r="H367" s="7" t="s">
        <v>701</v>
      </c>
      <c r="J367" s="11" t="s">
        <v>1241</v>
      </c>
      <c r="K367" s="16">
        <v>0.03</v>
      </c>
      <c r="L367" s="608" t="s">
        <v>643</v>
      </c>
      <c r="M367" s="599" t="s">
        <v>1410</v>
      </c>
      <c r="N367" s="615" t="str">
        <f t="shared" si="5"/>
        <v>静岡県清水町</v>
      </c>
      <c r="O367" s="597">
        <v>10.210000000000001</v>
      </c>
      <c r="P367" s="599">
        <v>10.17</v>
      </c>
      <c r="Q367" s="635">
        <v>10.14</v>
      </c>
      <c r="T367" s="1"/>
      <c r="U367" s="1"/>
      <c r="V367" s="1"/>
      <c r="W367" s="1"/>
      <c r="X367" s="1"/>
    </row>
    <row r="368" spans="5:24">
      <c r="E368" s="2"/>
      <c r="G368" s="7" t="s">
        <v>569</v>
      </c>
      <c r="H368" s="7" t="s">
        <v>1411</v>
      </c>
      <c r="J368" s="11" t="s">
        <v>1241</v>
      </c>
      <c r="K368" s="16">
        <v>0.03</v>
      </c>
      <c r="L368" s="608" t="s">
        <v>643</v>
      </c>
      <c r="M368" s="599" t="s">
        <v>1412</v>
      </c>
      <c r="N368" s="615" t="str">
        <f t="shared" si="5"/>
        <v>静岡県長泉町</v>
      </c>
      <c r="O368" s="597">
        <v>10.210000000000001</v>
      </c>
      <c r="P368" s="599">
        <v>10.17</v>
      </c>
      <c r="Q368" s="635">
        <v>10.14</v>
      </c>
      <c r="T368" s="1"/>
      <c r="U368" s="1"/>
      <c r="V368" s="1"/>
      <c r="W368" s="1"/>
      <c r="X368" s="1"/>
    </row>
    <row r="369" spans="5:24">
      <c r="E369" s="2"/>
      <c r="G369" s="7" t="s">
        <v>569</v>
      </c>
      <c r="H369" s="7" t="s">
        <v>1413</v>
      </c>
      <c r="J369" s="11" t="s">
        <v>1241</v>
      </c>
      <c r="K369" s="16">
        <v>0.03</v>
      </c>
      <c r="L369" s="608" t="s">
        <v>643</v>
      </c>
      <c r="M369" s="599" t="s">
        <v>1414</v>
      </c>
      <c r="N369" s="615" t="str">
        <f t="shared" si="5"/>
        <v>静岡県小山町</v>
      </c>
      <c r="O369" s="597">
        <v>10.210000000000001</v>
      </c>
      <c r="P369" s="599">
        <v>10.17</v>
      </c>
      <c r="Q369" s="635">
        <v>10.14</v>
      </c>
      <c r="T369" s="1"/>
      <c r="U369" s="1"/>
      <c r="V369" s="1"/>
      <c r="W369" s="1"/>
      <c r="X369" s="1"/>
    </row>
    <row r="370" spans="5:24">
      <c r="E370" s="2"/>
      <c r="G370" s="7" t="s">
        <v>569</v>
      </c>
      <c r="H370" s="7" t="s">
        <v>1415</v>
      </c>
      <c r="J370" s="11" t="s">
        <v>1241</v>
      </c>
      <c r="K370" s="16">
        <v>0.03</v>
      </c>
      <c r="L370" s="608" t="s">
        <v>643</v>
      </c>
      <c r="M370" s="599" t="s">
        <v>1416</v>
      </c>
      <c r="N370" s="615" t="str">
        <f t="shared" si="5"/>
        <v>静岡県川根本町</v>
      </c>
      <c r="O370" s="597">
        <v>10.210000000000001</v>
      </c>
      <c r="P370" s="599">
        <v>10.17</v>
      </c>
      <c r="Q370" s="635">
        <v>10.14</v>
      </c>
      <c r="T370" s="1"/>
      <c r="U370" s="1"/>
      <c r="V370" s="1"/>
      <c r="W370" s="1"/>
      <c r="X370" s="1"/>
    </row>
    <row r="371" spans="5:24">
      <c r="E371" s="2"/>
      <c r="G371" s="7" t="s">
        <v>569</v>
      </c>
      <c r="H371" s="7" t="s">
        <v>1417</v>
      </c>
      <c r="J371" s="11" t="s">
        <v>1241</v>
      </c>
      <c r="K371" s="16">
        <v>0.03</v>
      </c>
      <c r="L371" s="608" t="s">
        <v>643</v>
      </c>
      <c r="M371" s="599" t="s">
        <v>1418</v>
      </c>
      <c r="N371" s="615" t="str">
        <f t="shared" si="5"/>
        <v>静岡県森町</v>
      </c>
      <c r="O371" s="597">
        <v>10.210000000000001</v>
      </c>
      <c r="P371" s="599">
        <v>10.17</v>
      </c>
      <c r="Q371" s="635">
        <v>10.14</v>
      </c>
      <c r="T371" s="1"/>
      <c r="U371" s="1"/>
      <c r="V371" s="1"/>
      <c r="W371" s="1"/>
      <c r="X371" s="1"/>
    </row>
    <row r="372" spans="5:24">
      <c r="E372" s="2"/>
      <c r="G372" s="7" t="s">
        <v>569</v>
      </c>
      <c r="H372" s="7" t="s">
        <v>1419</v>
      </c>
      <c r="J372" s="11" t="s">
        <v>1241</v>
      </c>
      <c r="K372" s="16">
        <v>0.03</v>
      </c>
      <c r="L372" s="608" t="s">
        <v>648</v>
      </c>
      <c r="M372" s="599" t="s">
        <v>1420</v>
      </c>
      <c r="N372" s="615" t="str">
        <f t="shared" si="5"/>
        <v>愛知県豊橋市</v>
      </c>
      <c r="O372" s="597">
        <v>10.210000000000001</v>
      </c>
      <c r="P372" s="599">
        <v>10.17</v>
      </c>
      <c r="Q372" s="635">
        <v>10.14</v>
      </c>
      <c r="T372" s="1"/>
      <c r="U372" s="1"/>
      <c r="V372" s="1"/>
      <c r="W372" s="1"/>
      <c r="X372" s="1"/>
    </row>
    <row r="373" spans="5:24">
      <c r="E373" s="2"/>
      <c r="G373" s="7" t="s">
        <v>569</v>
      </c>
      <c r="H373" s="7" t="s">
        <v>1421</v>
      </c>
      <c r="J373" s="11" t="s">
        <v>1241</v>
      </c>
      <c r="K373" s="16">
        <v>0.03</v>
      </c>
      <c r="L373" s="608" t="s">
        <v>648</v>
      </c>
      <c r="M373" s="599" t="s">
        <v>1422</v>
      </c>
      <c r="N373" s="615" t="str">
        <f t="shared" si="5"/>
        <v>愛知県半田市</v>
      </c>
      <c r="O373" s="597">
        <v>10.210000000000001</v>
      </c>
      <c r="P373" s="599">
        <v>10.17</v>
      </c>
      <c r="Q373" s="635">
        <v>10.14</v>
      </c>
      <c r="T373" s="1"/>
      <c r="U373" s="1"/>
      <c r="V373" s="1"/>
      <c r="W373" s="1"/>
      <c r="X373" s="1"/>
    </row>
    <row r="374" spans="5:24">
      <c r="E374" s="2"/>
      <c r="G374" s="7" t="s">
        <v>569</v>
      </c>
      <c r="H374" s="7" t="s">
        <v>1423</v>
      </c>
      <c r="J374" s="11" t="s">
        <v>1241</v>
      </c>
      <c r="K374" s="16">
        <v>0.03</v>
      </c>
      <c r="L374" s="608" t="s">
        <v>648</v>
      </c>
      <c r="M374" s="599" t="s">
        <v>1424</v>
      </c>
      <c r="N374" s="615" t="str">
        <f t="shared" si="5"/>
        <v>愛知県豊川市</v>
      </c>
      <c r="O374" s="597">
        <v>10.210000000000001</v>
      </c>
      <c r="P374" s="599">
        <v>10.17</v>
      </c>
      <c r="Q374" s="635">
        <v>10.14</v>
      </c>
      <c r="T374" s="1"/>
      <c r="U374" s="1"/>
      <c r="V374" s="1"/>
      <c r="W374" s="1"/>
      <c r="X374" s="1"/>
    </row>
    <row r="375" spans="5:24">
      <c r="E375" s="2"/>
      <c r="G375" s="7" t="s">
        <v>569</v>
      </c>
      <c r="H375" s="7" t="s">
        <v>1425</v>
      </c>
      <c r="J375" s="11" t="s">
        <v>1241</v>
      </c>
      <c r="K375" s="16">
        <v>0.03</v>
      </c>
      <c r="L375" s="608" t="s">
        <v>648</v>
      </c>
      <c r="M375" s="599" t="s">
        <v>1426</v>
      </c>
      <c r="N375" s="615" t="str">
        <f t="shared" si="5"/>
        <v>愛知県蒲郡市</v>
      </c>
      <c r="O375" s="597">
        <v>10.210000000000001</v>
      </c>
      <c r="P375" s="599">
        <v>10.17</v>
      </c>
      <c r="Q375" s="635">
        <v>10.14</v>
      </c>
      <c r="T375" s="1"/>
      <c r="U375" s="1"/>
      <c r="V375" s="1"/>
      <c r="W375" s="1"/>
      <c r="X375" s="1"/>
    </row>
    <row r="376" spans="5:24">
      <c r="E376" s="2"/>
      <c r="G376" s="7" t="s">
        <v>569</v>
      </c>
      <c r="H376" s="7" t="s">
        <v>1427</v>
      </c>
      <c r="J376" s="11" t="s">
        <v>1241</v>
      </c>
      <c r="K376" s="16">
        <v>0.03</v>
      </c>
      <c r="L376" s="608" t="s">
        <v>648</v>
      </c>
      <c r="M376" s="599" t="s">
        <v>1428</v>
      </c>
      <c r="N376" s="615" t="str">
        <f t="shared" si="5"/>
        <v>愛知県常滑市</v>
      </c>
      <c r="O376" s="597">
        <v>10.210000000000001</v>
      </c>
      <c r="P376" s="599">
        <v>10.17</v>
      </c>
      <c r="Q376" s="635">
        <v>10.14</v>
      </c>
      <c r="T376" s="1"/>
      <c r="U376" s="1"/>
      <c r="V376" s="1"/>
      <c r="W376" s="1"/>
      <c r="X376" s="1"/>
    </row>
    <row r="377" spans="5:24">
      <c r="E377" s="2"/>
      <c r="G377" s="7" t="s">
        <v>569</v>
      </c>
      <c r="H377" s="7" t="s">
        <v>1429</v>
      </c>
      <c r="J377" s="11" t="s">
        <v>1241</v>
      </c>
      <c r="K377" s="16">
        <v>0.03</v>
      </c>
      <c r="L377" s="608" t="s">
        <v>648</v>
      </c>
      <c r="M377" s="599" t="s">
        <v>1430</v>
      </c>
      <c r="N377" s="615" t="str">
        <f t="shared" si="5"/>
        <v>愛知県小牧市</v>
      </c>
      <c r="O377" s="597">
        <v>10.210000000000001</v>
      </c>
      <c r="P377" s="599">
        <v>10.17</v>
      </c>
      <c r="Q377" s="635">
        <v>10.14</v>
      </c>
      <c r="T377" s="1"/>
      <c r="U377" s="1"/>
      <c r="V377" s="1"/>
      <c r="W377" s="1"/>
      <c r="X377" s="1"/>
    </row>
    <row r="378" spans="5:24">
      <c r="E378" s="2"/>
      <c r="G378" s="7" t="s">
        <v>569</v>
      </c>
      <c r="H378" s="7" t="s">
        <v>1431</v>
      </c>
      <c r="J378" s="11" t="s">
        <v>1241</v>
      </c>
      <c r="K378" s="16">
        <v>0.03</v>
      </c>
      <c r="L378" s="608" t="s">
        <v>648</v>
      </c>
      <c r="M378" s="599" t="s">
        <v>1432</v>
      </c>
      <c r="N378" s="615" t="str">
        <f t="shared" si="5"/>
        <v>愛知県新城市</v>
      </c>
      <c r="O378" s="597">
        <v>10.210000000000001</v>
      </c>
      <c r="P378" s="599">
        <v>10.17</v>
      </c>
      <c r="Q378" s="635">
        <v>10.14</v>
      </c>
      <c r="T378" s="1"/>
      <c r="U378" s="1"/>
      <c r="V378" s="1"/>
      <c r="W378" s="1"/>
      <c r="X378" s="1"/>
    </row>
    <row r="379" spans="5:24">
      <c r="E379" s="2"/>
      <c r="G379" s="7" t="s">
        <v>569</v>
      </c>
      <c r="H379" s="7" t="s">
        <v>1433</v>
      </c>
      <c r="J379" s="11" t="s">
        <v>1241</v>
      </c>
      <c r="K379" s="16">
        <v>0.03</v>
      </c>
      <c r="L379" s="608" t="s">
        <v>648</v>
      </c>
      <c r="M379" s="599" t="s">
        <v>1434</v>
      </c>
      <c r="N379" s="615" t="str">
        <f t="shared" si="5"/>
        <v>愛知県東海市</v>
      </c>
      <c r="O379" s="597">
        <v>10.210000000000001</v>
      </c>
      <c r="P379" s="599">
        <v>10.17</v>
      </c>
      <c r="Q379" s="635">
        <v>10.14</v>
      </c>
      <c r="T379" s="1"/>
      <c r="U379" s="1"/>
      <c r="V379" s="1"/>
      <c r="W379" s="1"/>
      <c r="X379" s="1"/>
    </row>
    <row r="380" spans="5:24">
      <c r="E380" s="2"/>
      <c r="G380" s="7" t="s">
        <v>569</v>
      </c>
      <c r="H380" s="7" t="s">
        <v>1435</v>
      </c>
      <c r="J380" s="11" t="s">
        <v>1241</v>
      </c>
      <c r="K380" s="16">
        <v>0.03</v>
      </c>
      <c r="L380" s="608" t="s">
        <v>648</v>
      </c>
      <c r="M380" s="599" t="s">
        <v>1436</v>
      </c>
      <c r="N380" s="615" t="str">
        <f t="shared" si="5"/>
        <v>愛知県大府市</v>
      </c>
      <c r="O380" s="597">
        <v>10.210000000000001</v>
      </c>
      <c r="P380" s="599">
        <v>10.17</v>
      </c>
      <c r="Q380" s="635">
        <v>10.14</v>
      </c>
      <c r="T380" s="1"/>
      <c r="U380" s="1"/>
      <c r="V380" s="1"/>
      <c r="W380" s="1"/>
      <c r="X380" s="1"/>
    </row>
    <row r="381" spans="5:24">
      <c r="E381" s="2"/>
      <c r="G381" s="7" t="s">
        <v>569</v>
      </c>
      <c r="H381" s="7" t="s">
        <v>1437</v>
      </c>
      <c r="J381" s="11" t="s">
        <v>1241</v>
      </c>
      <c r="K381" s="16">
        <v>0.03</v>
      </c>
      <c r="L381" s="608" t="s">
        <v>648</v>
      </c>
      <c r="M381" s="599" t="s">
        <v>1438</v>
      </c>
      <c r="N381" s="615" t="str">
        <f t="shared" si="5"/>
        <v>愛知県知多市</v>
      </c>
      <c r="O381" s="597">
        <v>10.210000000000001</v>
      </c>
      <c r="P381" s="599">
        <v>10.17</v>
      </c>
      <c r="Q381" s="635">
        <v>10.14</v>
      </c>
      <c r="T381" s="1"/>
      <c r="U381" s="1"/>
      <c r="V381" s="1"/>
      <c r="W381" s="1"/>
      <c r="X381" s="1"/>
    </row>
    <row r="382" spans="5:24">
      <c r="E382" s="2"/>
      <c r="G382" s="7" t="s">
        <v>569</v>
      </c>
      <c r="H382" s="7" t="s">
        <v>1439</v>
      </c>
      <c r="J382" s="11" t="s">
        <v>1241</v>
      </c>
      <c r="K382" s="16">
        <v>0.03</v>
      </c>
      <c r="L382" s="608" t="s">
        <v>648</v>
      </c>
      <c r="M382" s="599" t="s">
        <v>1440</v>
      </c>
      <c r="N382" s="615" t="str">
        <f t="shared" si="5"/>
        <v>愛知県高浜市</v>
      </c>
      <c r="O382" s="597">
        <v>10.210000000000001</v>
      </c>
      <c r="P382" s="599">
        <v>10.17</v>
      </c>
      <c r="Q382" s="635">
        <v>10.14</v>
      </c>
      <c r="T382" s="1"/>
      <c r="U382" s="1"/>
      <c r="V382" s="1"/>
      <c r="W382" s="1"/>
      <c r="X382" s="1"/>
    </row>
    <row r="383" spans="5:24">
      <c r="E383" s="2"/>
      <c r="G383" s="7" t="s">
        <v>569</v>
      </c>
      <c r="H383" s="7" t="s">
        <v>1441</v>
      </c>
      <c r="J383" s="11" t="s">
        <v>1241</v>
      </c>
      <c r="K383" s="16">
        <v>0.03</v>
      </c>
      <c r="L383" s="608" t="s">
        <v>648</v>
      </c>
      <c r="M383" s="599" t="s">
        <v>1442</v>
      </c>
      <c r="N383" s="615" t="str">
        <f t="shared" si="5"/>
        <v>愛知県田原市</v>
      </c>
      <c r="O383" s="597">
        <v>10.210000000000001</v>
      </c>
      <c r="P383" s="599">
        <v>10.17</v>
      </c>
      <c r="Q383" s="635">
        <v>10.14</v>
      </c>
      <c r="T383" s="1"/>
      <c r="U383" s="1"/>
      <c r="V383" s="1"/>
      <c r="W383" s="1"/>
      <c r="X383" s="1"/>
    </row>
    <row r="384" spans="5:24">
      <c r="E384" s="2"/>
      <c r="G384" s="7" t="s">
        <v>569</v>
      </c>
      <c r="H384" s="7" t="s">
        <v>1443</v>
      </c>
      <c r="J384" s="11" t="s">
        <v>1241</v>
      </c>
      <c r="K384" s="16">
        <v>0.03</v>
      </c>
      <c r="L384" s="608" t="s">
        <v>648</v>
      </c>
      <c r="M384" s="599" t="s">
        <v>1444</v>
      </c>
      <c r="N384" s="615" t="str">
        <f t="shared" si="5"/>
        <v>愛知県大口町</v>
      </c>
      <c r="O384" s="597">
        <v>10.210000000000001</v>
      </c>
      <c r="P384" s="599">
        <v>10.17</v>
      </c>
      <c r="Q384" s="635">
        <v>10.14</v>
      </c>
      <c r="T384" s="1"/>
      <c r="U384" s="1"/>
      <c r="V384" s="1"/>
      <c r="W384" s="1"/>
      <c r="X384" s="1"/>
    </row>
    <row r="385" spans="5:24">
      <c r="E385" s="2"/>
      <c r="G385" s="7" t="s">
        <v>569</v>
      </c>
      <c r="H385" s="7" t="s">
        <v>1445</v>
      </c>
      <c r="J385" s="11" t="s">
        <v>1241</v>
      </c>
      <c r="K385" s="16">
        <v>0.03</v>
      </c>
      <c r="L385" s="608" t="s">
        <v>648</v>
      </c>
      <c r="M385" s="599" t="s">
        <v>1446</v>
      </c>
      <c r="N385" s="615" t="str">
        <f t="shared" si="5"/>
        <v>愛知県扶桑町</v>
      </c>
      <c r="O385" s="597">
        <v>10.210000000000001</v>
      </c>
      <c r="P385" s="599">
        <v>10.17</v>
      </c>
      <c r="Q385" s="635">
        <v>10.14</v>
      </c>
      <c r="T385" s="1"/>
      <c r="U385" s="1"/>
      <c r="V385" s="1"/>
      <c r="W385" s="1"/>
      <c r="X385" s="1"/>
    </row>
    <row r="386" spans="5:24">
      <c r="E386" s="2"/>
      <c r="G386" s="7" t="s">
        <v>569</v>
      </c>
      <c r="H386" s="7" t="s">
        <v>1447</v>
      </c>
      <c r="J386" s="11" t="s">
        <v>1241</v>
      </c>
      <c r="K386" s="16">
        <v>0.03</v>
      </c>
      <c r="L386" s="608" t="s">
        <v>648</v>
      </c>
      <c r="M386" s="599" t="s">
        <v>1448</v>
      </c>
      <c r="N386" s="615" t="str">
        <f t="shared" si="5"/>
        <v>愛知県阿久比町</v>
      </c>
      <c r="O386" s="597">
        <v>10.210000000000001</v>
      </c>
      <c r="P386" s="599">
        <v>10.17</v>
      </c>
      <c r="Q386" s="635">
        <v>10.14</v>
      </c>
      <c r="T386" s="1"/>
      <c r="U386" s="1"/>
      <c r="V386" s="1"/>
      <c r="W386" s="1"/>
      <c r="X386" s="1"/>
    </row>
    <row r="387" spans="5:24">
      <c r="E387" s="2"/>
      <c r="G387" s="7" t="s">
        <v>569</v>
      </c>
      <c r="H387" s="7" t="s">
        <v>1358</v>
      </c>
      <c r="J387" s="11" t="s">
        <v>1241</v>
      </c>
      <c r="K387" s="16">
        <v>0.03</v>
      </c>
      <c r="L387" s="608" t="s">
        <v>648</v>
      </c>
      <c r="M387" s="599" t="s">
        <v>1449</v>
      </c>
      <c r="N387" s="615" t="str">
        <f t="shared" si="5"/>
        <v>愛知県東浦町</v>
      </c>
      <c r="O387" s="597">
        <v>10.210000000000001</v>
      </c>
      <c r="P387" s="599">
        <v>10.17</v>
      </c>
      <c r="Q387" s="635">
        <v>10.14</v>
      </c>
      <c r="T387" s="1"/>
      <c r="U387" s="1"/>
      <c r="V387" s="1"/>
      <c r="W387" s="1"/>
      <c r="X387" s="1"/>
    </row>
    <row r="388" spans="5:24">
      <c r="E388" s="2"/>
      <c r="G388" s="7" t="s">
        <v>569</v>
      </c>
      <c r="H388" s="7" t="s">
        <v>1450</v>
      </c>
      <c r="J388" s="11" t="s">
        <v>1241</v>
      </c>
      <c r="K388" s="16">
        <v>0.03</v>
      </c>
      <c r="L388" s="608" t="s">
        <v>648</v>
      </c>
      <c r="M388" s="599" t="s">
        <v>1451</v>
      </c>
      <c r="N388" s="615" t="str">
        <f t="shared" ref="N388:N451" si="6">L388&amp;M388</f>
        <v>愛知県武豊町</v>
      </c>
      <c r="O388" s="597">
        <v>10.210000000000001</v>
      </c>
      <c r="P388" s="599">
        <v>10.17</v>
      </c>
      <c r="Q388" s="635">
        <v>10.14</v>
      </c>
      <c r="T388" s="1"/>
      <c r="U388" s="1"/>
      <c r="V388" s="1"/>
      <c r="W388" s="1"/>
      <c r="X388" s="1"/>
    </row>
    <row r="389" spans="5:24">
      <c r="E389" s="2"/>
      <c r="G389" s="7" t="s">
        <v>569</v>
      </c>
      <c r="H389" s="7" t="s">
        <v>1452</v>
      </c>
      <c r="J389" s="11" t="s">
        <v>1241</v>
      </c>
      <c r="K389" s="16">
        <v>0.03</v>
      </c>
      <c r="L389" s="608" t="s">
        <v>648</v>
      </c>
      <c r="M389" s="599" t="s">
        <v>1453</v>
      </c>
      <c r="N389" s="615" t="str">
        <f t="shared" si="6"/>
        <v>愛知県幸田町</v>
      </c>
      <c r="O389" s="597">
        <v>10.210000000000001</v>
      </c>
      <c r="P389" s="599">
        <v>10.17</v>
      </c>
      <c r="Q389" s="635">
        <v>10.14</v>
      </c>
      <c r="T389" s="1"/>
      <c r="U389" s="1"/>
      <c r="V389" s="1"/>
      <c r="W389" s="1"/>
      <c r="X389" s="1"/>
    </row>
    <row r="390" spans="5:24">
      <c r="E390" s="2"/>
      <c r="G390" s="7" t="s">
        <v>569</v>
      </c>
      <c r="H390" s="7" t="s">
        <v>1454</v>
      </c>
      <c r="J390" s="11" t="s">
        <v>1241</v>
      </c>
      <c r="K390" s="16">
        <v>0.03</v>
      </c>
      <c r="L390" s="608" t="s">
        <v>648</v>
      </c>
      <c r="M390" s="599" t="s">
        <v>1455</v>
      </c>
      <c r="N390" s="615" t="str">
        <f t="shared" si="6"/>
        <v>愛知県設楽町</v>
      </c>
      <c r="O390" s="597">
        <v>10.210000000000001</v>
      </c>
      <c r="P390" s="599">
        <v>10.17</v>
      </c>
      <c r="Q390" s="635">
        <v>10.14</v>
      </c>
      <c r="T390" s="1"/>
      <c r="U390" s="1"/>
      <c r="V390" s="1"/>
      <c r="W390" s="1"/>
      <c r="X390" s="1"/>
    </row>
    <row r="391" spans="5:24">
      <c r="E391" s="2"/>
      <c r="G391" s="7" t="s">
        <v>569</v>
      </c>
      <c r="H391" s="7" t="s">
        <v>1456</v>
      </c>
      <c r="J391" s="11" t="s">
        <v>1241</v>
      </c>
      <c r="K391" s="16">
        <v>0.03</v>
      </c>
      <c r="L391" s="608" t="s">
        <v>648</v>
      </c>
      <c r="M391" s="599" t="s">
        <v>1457</v>
      </c>
      <c r="N391" s="615" t="str">
        <f t="shared" si="6"/>
        <v>愛知県東栄町</v>
      </c>
      <c r="O391" s="597">
        <v>10.210000000000001</v>
      </c>
      <c r="P391" s="599">
        <v>10.17</v>
      </c>
      <c r="Q391" s="635">
        <v>10.14</v>
      </c>
      <c r="T391" s="1"/>
      <c r="U391" s="1"/>
      <c r="V391" s="1"/>
      <c r="W391" s="1"/>
      <c r="X391" s="1"/>
    </row>
    <row r="392" spans="5:24">
      <c r="E392" s="2"/>
      <c r="G392" s="7" t="s">
        <v>569</v>
      </c>
      <c r="H392" s="7" t="s">
        <v>1458</v>
      </c>
      <c r="J392" s="11" t="s">
        <v>1241</v>
      </c>
      <c r="K392" s="16">
        <v>0.03</v>
      </c>
      <c r="L392" s="608" t="s">
        <v>648</v>
      </c>
      <c r="M392" s="599" t="s">
        <v>1459</v>
      </c>
      <c r="N392" s="615" t="str">
        <f t="shared" si="6"/>
        <v>愛知県豊根村</v>
      </c>
      <c r="O392" s="597">
        <v>10.210000000000001</v>
      </c>
      <c r="P392" s="599">
        <v>10.17</v>
      </c>
      <c r="Q392" s="635">
        <v>10.14</v>
      </c>
      <c r="T392" s="1"/>
      <c r="U392" s="1"/>
      <c r="V392" s="1"/>
      <c r="W392" s="1"/>
      <c r="X392" s="1"/>
    </row>
    <row r="393" spans="5:24">
      <c r="E393" s="2"/>
      <c r="G393" s="7" t="s">
        <v>569</v>
      </c>
      <c r="H393" s="7" t="s">
        <v>1460</v>
      </c>
      <c r="J393" s="11" t="s">
        <v>1241</v>
      </c>
      <c r="K393" s="16">
        <v>0.03</v>
      </c>
      <c r="L393" s="608" t="s">
        <v>653</v>
      </c>
      <c r="M393" s="599" t="s">
        <v>1461</v>
      </c>
      <c r="N393" s="615" t="str">
        <f t="shared" si="6"/>
        <v>三重県名張市</v>
      </c>
      <c r="O393" s="597">
        <v>10.210000000000001</v>
      </c>
      <c r="P393" s="599">
        <v>10.17</v>
      </c>
      <c r="Q393" s="635">
        <v>10.14</v>
      </c>
      <c r="T393" s="1"/>
      <c r="U393" s="1"/>
      <c r="V393" s="1"/>
      <c r="W393" s="1"/>
      <c r="X393" s="1"/>
    </row>
    <row r="394" spans="5:24">
      <c r="E394" s="2"/>
      <c r="G394" s="7" t="s">
        <v>569</v>
      </c>
      <c r="H394" s="7" t="s">
        <v>1462</v>
      </c>
      <c r="J394" s="11" t="s">
        <v>1241</v>
      </c>
      <c r="K394" s="16">
        <v>0.03</v>
      </c>
      <c r="L394" s="608" t="s">
        <v>653</v>
      </c>
      <c r="M394" s="599" t="s">
        <v>1463</v>
      </c>
      <c r="N394" s="615" t="str">
        <f t="shared" si="6"/>
        <v>三重県いなべ市</v>
      </c>
      <c r="O394" s="597">
        <v>10.210000000000001</v>
      </c>
      <c r="P394" s="599">
        <v>10.17</v>
      </c>
      <c r="Q394" s="635">
        <v>10.14</v>
      </c>
      <c r="T394" s="1"/>
      <c r="U394" s="1"/>
      <c r="V394" s="1"/>
      <c r="W394" s="1"/>
      <c r="X394" s="1"/>
    </row>
    <row r="395" spans="5:24">
      <c r="E395" s="2"/>
      <c r="G395" s="7" t="s">
        <v>569</v>
      </c>
      <c r="H395" s="7" t="s">
        <v>1464</v>
      </c>
      <c r="J395" s="11" t="s">
        <v>1241</v>
      </c>
      <c r="K395" s="16">
        <v>0.03</v>
      </c>
      <c r="L395" s="608" t="s">
        <v>653</v>
      </c>
      <c r="M395" s="599" t="s">
        <v>1465</v>
      </c>
      <c r="N395" s="615" t="str">
        <f t="shared" si="6"/>
        <v>三重県伊賀市</v>
      </c>
      <c r="O395" s="597">
        <v>10.210000000000001</v>
      </c>
      <c r="P395" s="599">
        <v>10.17</v>
      </c>
      <c r="Q395" s="635">
        <v>10.14</v>
      </c>
      <c r="T395" s="1"/>
      <c r="U395" s="1"/>
      <c r="V395" s="1"/>
      <c r="W395" s="1"/>
      <c r="X395" s="1"/>
    </row>
    <row r="396" spans="5:24">
      <c r="E396" s="2"/>
      <c r="G396" s="7" t="s">
        <v>569</v>
      </c>
      <c r="H396" s="7" t="s">
        <v>1466</v>
      </c>
      <c r="J396" s="11" t="s">
        <v>1241</v>
      </c>
      <c r="K396" s="16">
        <v>0.03</v>
      </c>
      <c r="L396" s="608" t="s">
        <v>653</v>
      </c>
      <c r="M396" s="599" t="s">
        <v>1467</v>
      </c>
      <c r="N396" s="615" t="str">
        <f t="shared" si="6"/>
        <v>三重県木曽岬町</v>
      </c>
      <c r="O396" s="597">
        <v>10.210000000000001</v>
      </c>
      <c r="P396" s="599">
        <v>10.17</v>
      </c>
      <c r="Q396" s="635">
        <v>10.14</v>
      </c>
      <c r="T396" s="1"/>
      <c r="U396" s="1"/>
      <c r="V396" s="1"/>
      <c r="W396" s="1"/>
      <c r="X396" s="1"/>
    </row>
    <row r="397" spans="5:24">
      <c r="E397" s="2"/>
      <c r="G397" s="7" t="s">
        <v>569</v>
      </c>
      <c r="H397" s="7" t="s">
        <v>1468</v>
      </c>
      <c r="J397" s="11" t="s">
        <v>1241</v>
      </c>
      <c r="K397" s="16">
        <v>0.03</v>
      </c>
      <c r="L397" s="608" t="s">
        <v>653</v>
      </c>
      <c r="M397" s="599" t="s">
        <v>1469</v>
      </c>
      <c r="N397" s="615" t="str">
        <f t="shared" si="6"/>
        <v>三重県東員町</v>
      </c>
      <c r="O397" s="597">
        <v>10.210000000000001</v>
      </c>
      <c r="P397" s="599">
        <v>10.17</v>
      </c>
      <c r="Q397" s="635">
        <v>10.14</v>
      </c>
      <c r="T397" s="1"/>
      <c r="U397" s="1"/>
      <c r="V397" s="1"/>
      <c r="W397" s="1"/>
      <c r="X397" s="1"/>
    </row>
    <row r="398" spans="5:24">
      <c r="E398" s="2"/>
      <c r="G398" s="7" t="s">
        <v>569</v>
      </c>
      <c r="H398" s="7" t="s">
        <v>1470</v>
      </c>
      <c r="J398" s="11" t="s">
        <v>1241</v>
      </c>
      <c r="K398" s="16">
        <v>0.03</v>
      </c>
      <c r="L398" s="608" t="s">
        <v>653</v>
      </c>
      <c r="M398" s="599" t="s">
        <v>1471</v>
      </c>
      <c r="N398" s="615" t="str">
        <f t="shared" si="6"/>
        <v>三重県菰野町</v>
      </c>
      <c r="O398" s="597">
        <v>10.210000000000001</v>
      </c>
      <c r="P398" s="599">
        <v>10.17</v>
      </c>
      <c r="Q398" s="635">
        <v>10.14</v>
      </c>
      <c r="T398" s="1"/>
      <c r="U398" s="1"/>
      <c r="V398" s="1"/>
      <c r="W398" s="1"/>
      <c r="X398" s="1"/>
    </row>
    <row r="399" spans="5:24">
      <c r="E399" s="2"/>
      <c r="G399" s="7" t="s">
        <v>569</v>
      </c>
      <c r="H399" s="7" t="s">
        <v>1472</v>
      </c>
      <c r="J399" s="11" t="s">
        <v>1241</v>
      </c>
      <c r="K399" s="16">
        <v>0.03</v>
      </c>
      <c r="L399" s="608" t="s">
        <v>653</v>
      </c>
      <c r="M399" s="599" t="s">
        <v>1473</v>
      </c>
      <c r="N399" s="615" t="str">
        <f t="shared" si="6"/>
        <v>三重県朝日町</v>
      </c>
      <c r="O399" s="597">
        <v>10.210000000000001</v>
      </c>
      <c r="P399" s="599">
        <v>10.17</v>
      </c>
      <c r="Q399" s="635">
        <v>10.14</v>
      </c>
      <c r="T399" s="1"/>
      <c r="U399" s="1"/>
      <c r="V399" s="1"/>
      <c r="W399" s="1"/>
      <c r="X399" s="1"/>
    </row>
    <row r="400" spans="5:24">
      <c r="E400" s="2"/>
      <c r="G400" s="7" t="s">
        <v>569</v>
      </c>
      <c r="H400" s="7" t="s">
        <v>1474</v>
      </c>
      <c r="J400" s="11" t="s">
        <v>1241</v>
      </c>
      <c r="K400" s="16">
        <v>0.03</v>
      </c>
      <c r="L400" s="608" t="s">
        <v>653</v>
      </c>
      <c r="M400" s="599" t="s">
        <v>1475</v>
      </c>
      <c r="N400" s="615" t="str">
        <f t="shared" si="6"/>
        <v>三重県川越町</v>
      </c>
      <c r="O400" s="597">
        <v>10.210000000000001</v>
      </c>
      <c r="P400" s="599">
        <v>10.17</v>
      </c>
      <c r="Q400" s="635">
        <v>10.14</v>
      </c>
      <c r="T400" s="1"/>
      <c r="U400" s="1"/>
      <c r="V400" s="1"/>
      <c r="W400" s="1"/>
      <c r="X400" s="1"/>
    </row>
    <row r="401" spans="5:24">
      <c r="E401" s="2"/>
      <c r="G401" s="7" t="s">
        <v>569</v>
      </c>
      <c r="H401" s="7" t="s">
        <v>1476</v>
      </c>
      <c r="J401" s="11" t="s">
        <v>1241</v>
      </c>
      <c r="K401" s="16">
        <v>0.03</v>
      </c>
      <c r="L401" s="608" t="s">
        <v>659</v>
      </c>
      <c r="M401" s="599" t="s">
        <v>1477</v>
      </c>
      <c r="N401" s="615" t="str">
        <f t="shared" si="6"/>
        <v>滋賀県長浜市</v>
      </c>
      <c r="O401" s="597">
        <v>10.210000000000001</v>
      </c>
      <c r="P401" s="599">
        <v>10.17</v>
      </c>
      <c r="Q401" s="635">
        <v>10.14</v>
      </c>
      <c r="T401" s="1"/>
      <c r="U401" s="1"/>
      <c r="V401" s="1"/>
      <c r="W401" s="1"/>
      <c r="X401" s="1"/>
    </row>
    <row r="402" spans="5:24">
      <c r="E402" s="2"/>
      <c r="G402" s="7" t="s">
        <v>569</v>
      </c>
      <c r="H402" s="7" t="s">
        <v>1478</v>
      </c>
      <c r="J402" s="11" t="s">
        <v>1241</v>
      </c>
      <c r="K402" s="16">
        <v>0.03</v>
      </c>
      <c r="L402" s="608" t="s">
        <v>659</v>
      </c>
      <c r="M402" s="599" t="s">
        <v>1479</v>
      </c>
      <c r="N402" s="615" t="str">
        <f t="shared" si="6"/>
        <v>滋賀県近江八幡市</v>
      </c>
      <c r="O402" s="597">
        <v>10.210000000000001</v>
      </c>
      <c r="P402" s="599">
        <v>10.17</v>
      </c>
      <c r="Q402" s="635">
        <v>10.14</v>
      </c>
      <c r="T402" s="1"/>
      <c r="U402" s="1"/>
      <c r="V402" s="1"/>
      <c r="W402" s="1"/>
      <c r="X402" s="1"/>
    </row>
    <row r="403" spans="5:24">
      <c r="E403" s="2"/>
      <c r="G403" s="7" t="s">
        <v>569</v>
      </c>
      <c r="H403" s="7" t="s">
        <v>1480</v>
      </c>
      <c r="J403" s="11" t="s">
        <v>1241</v>
      </c>
      <c r="K403" s="16">
        <v>0.03</v>
      </c>
      <c r="L403" s="608" t="s">
        <v>659</v>
      </c>
      <c r="M403" s="599" t="s">
        <v>1481</v>
      </c>
      <c r="N403" s="615" t="str">
        <f t="shared" si="6"/>
        <v>滋賀県野洲市</v>
      </c>
      <c r="O403" s="597">
        <v>10.210000000000001</v>
      </c>
      <c r="P403" s="599">
        <v>10.17</v>
      </c>
      <c r="Q403" s="635">
        <v>10.14</v>
      </c>
      <c r="T403" s="1"/>
      <c r="U403" s="1"/>
      <c r="V403" s="1"/>
      <c r="W403" s="1"/>
      <c r="X403" s="1"/>
    </row>
    <row r="404" spans="5:24">
      <c r="E404" s="2"/>
      <c r="G404" s="7" t="s">
        <v>569</v>
      </c>
      <c r="H404" s="7" t="s">
        <v>1482</v>
      </c>
      <c r="J404" s="11" t="s">
        <v>1241</v>
      </c>
      <c r="K404" s="16">
        <v>0.03</v>
      </c>
      <c r="L404" s="608" t="s">
        <v>659</v>
      </c>
      <c r="M404" s="599" t="s">
        <v>1483</v>
      </c>
      <c r="N404" s="615" t="str">
        <f t="shared" si="6"/>
        <v>滋賀県湖南市</v>
      </c>
      <c r="O404" s="597">
        <v>10.210000000000001</v>
      </c>
      <c r="P404" s="599">
        <v>10.17</v>
      </c>
      <c r="Q404" s="635">
        <v>10.14</v>
      </c>
      <c r="T404" s="1"/>
      <c r="U404" s="1"/>
      <c r="V404" s="1"/>
      <c r="W404" s="1"/>
      <c r="X404" s="1"/>
    </row>
    <row r="405" spans="5:24">
      <c r="E405" s="2"/>
      <c r="G405" s="7" t="s">
        <v>569</v>
      </c>
      <c r="H405" s="7" t="s">
        <v>1484</v>
      </c>
      <c r="J405" s="11" t="s">
        <v>1241</v>
      </c>
      <c r="K405" s="16">
        <v>0.03</v>
      </c>
      <c r="L405" s="608" t="s">
        <v>659</v>
      </c>
      <c r="M405" s="599" t="s">
        <v>1485</v>
      </c>
      <c r="N405" s="615" t="str">
        <f t="shared" si="6"/>
        <v>滋賀県高島市</v>
      </c>
      <c r="O405" s="597">
        <v>10.210000000000001</v>
      </c>
      <c r="P405" s="599">
        <v>10.17</v>
      </c>
      <c r="Q405" s="635">
        <v>10.14</v>
      </c>
      <c r="T405" s="1"/>
      <c r="U405" s="1"/>
      <c r="V405" s="1"/>
      <c r="W405" s="1"/>
      <c r="X405" s="1"/>
    </row>
    <row r="406" spans="5:24">
      <c r="E406" s="2"/>
      <c r="G406" s="7" t="s">
        <v>569</v>
      </c>
      <c r="H406" s="7" t="s">
        <v>1486</v>
      </c>
      <c r="J406" s="11" t="s">
        <v>1241</v>
      </c>
      <c r="K406" s="16">
        <v>0.03</v>
      </c>
      <c r="L406" s="608" t="s">
        <v>659</v>
      </c>
      <c r="M406" s="599" t="s">
        <v>1487</v>
      </c>
      <c r="N406" s="615" t="str">
        <f t="shared" si="6"/>
        <v>滋賀県東近江市</v>
      </c>
      <c r="O406" s="597">
        <v>10.210000000000001</v>
      </c>
      <c r="P406" s="599">
        <v>10.17</v>
      </c>
      <c r="Q406" s="635">
        <v>10.14</v>
      </c>
      <c r="T406" s="1"/>
      <c r="U406" s="1"/>
      <c r="V406" s="1"/>
      <c r="W406" s="1"/>
      <c r="X406" s="1"/>
    </row>
    <row r="407" spans="5:24">
      <c r="E407" s="2"/>
      <c r="G407" s="7" t="s">
        <v>569</v>
      </c>
      <c r="H407" s="7" t="s">
        <v>1488</v>
      </c>
      <c r="J407" s="11" t="s">
        <v>1241</v>
      </c>
      <c r="K407" s="16">
        <v>0.03</v>
      </c>
      <c r="L407" s="608" t="s">
        <v>659</v>
      </c>
      <c r="M407" s="599" t="s">
        <v>1489</v>
      </c>
      <c r="N407" s="615" t="str">
        <f t="shared" si="6"/>
        <v>滋賀県日野町</v>
      </c>
      <c r="O407" s="597">
        <v>10.210000000000001</v>
      </c>
      <c r="P407" s="599">
        <v>10.17</v>
      </c>
      <c r="Q407" s="635">
        <v>10.14</v>
      </c>
      <c r="T407" s="1"/>
      <c r="U407" s="1"/>
      <c r="V407" s="1"/>
      <c r="W407" s="1"/>
      <c r="X407" s="1"/>
    </row>
    <row r="408" spans="5:24">
      <c r="E408" s="2"/>
      <c r="G408" s="7" t="s">
        <v>569</v>
      </c>
      <c r="H408" s="7" t="s">
        <v>1490</v>
      </c>
      <c r="J408" s="11" t="s">
        <v>1241</v>
      </c>
      <c r="K408" s="16">
        <v>0.03</v>
      </c>
      <c r="L408" s="608" t="s">
        <v>659</v>
      </c>
      <c r="M408" s="599" t="s">
        <v>1491</v>
      </c>
      <c r="N408" s="615" t="str">
        <f t="shared" si="6"/>
        <v>滋賀県竜王町</v>
      </c>
      <c r="O408" s="597">
        <v>10.210000000000001</v>
      </c>
      <c r="P408" s="599">
        <v>10.17</v>
      </c>
      <c r="Q408" s="635">
        <v>10.14</v>
      </c>
      <c r="T408" s="1"/>
      <c r="U408" s="1"/>
      <c r="V408" s="1"/>
      <c r="W408" s="1"/>
      <c r="X408" s="1"/>
    </row>
    <row r="409" spans="5:24">
      <c r="E409" s="2"/>
      <c r="G409" s="7" t="s">
        <v>569</v>
      </c>
      <c r="H409" s="7" t="s">
        <v>1492</v>
      </c>
      <c r="J409" s="11" t="s">
        <v>1241</v>
      </c>
      <c r="K409" s="16">
        <v>0.03</v>
      </c>
      <c r="L409" s="608" t="s">
        <v>664</v>
      </c>
      <c r="M409" s="599" t="s">
        <v>1493</v>
      </c>
      <c r="N409" s="615" t="str">
        <f t="shared" si="6"/>
        <v>京都府久御山町</v>
      </c>
      <c r="O409" s="597">
        <v>10.210000000000001</v>
      </c>
      <c r="P409" s="599">
        <v>10.17</v>
      </c>
      <c r="Q409" s="635">
        <v>10.14</v>
      </c>
      <c r="T409" s="1"/>
      <c r="U409" s="1"/>
      <c r="V409" s="1"/>
      <c r="W409" s="1"/>
      <c r="X409" s="1"/>
    </row>
    <row r="410" spans="5:24">
      <c r="E410" s="2"/>
      <c r="G410" s="7" t="s">
        <v>569</v>
      </c>
      <c r="H410" s="7" t="s">
        <v>1494</v>
      </c>
      <c r="J410" s="11" t="s">
        <v>1241</v>
      </c>
      <c r="K410" s="16">
        <v>0.03</v>
      </c>
      <c r="L410" s="608" t="s">
        <v>676</v>
      </c>
      <c r="M410" s="599" t="s">
        <v>1495</v>
      </c>
      <c r="N410" s="615" t="str">
        <f t="shared" si="6"/>
        <v>兵庫県姫路市</v>
      </c>
      <c r="O410" s="597">
        <v>10.210000000000001</v>
      </c>
      <c r="P410" s="599">
        <v>10.17</v>
      </c>
      <c r="Q410" s="635">
        <v>10.14</v>
      </c>
      <c r="T410" s="1"/>
      <c r="U410" s="1"/>
      <c r="V410" s="1"/>
      <c r="W410" s="1"/>
      <c r="X410" s="1"/>
    </row>
    <row r="411" spans="5:24">
      <c r="E411" s="2"/>
      <c r="G411" s="7" t="s">
        <v>569</v>
      </c>
      <c r="H411" s="7" t="s">
        <v>1496</v>
      </c>
      <c r="J411" s="11" t="s">
        <v>1241</v>
      </c>
      <c r="K411" s="16">
        <v>0.03</v>
      </c>
      <c r="L411" s="608" t="s">
        <v>676</v>
      </c>
      <c r="M411" s="599" t="s">
        <v>1497</v>
      </c>
      <c r="N411" s="615" t="str">
        <f t="shared" si="6"/>
        <v>兵庫県加古川市</v>
      </c>
      <c r="O411" s="597">
        <v>10.210000000000001</v>
      </c>
      <c r="P411" s="599">
        <v>10.17</v>
      </c>
      <c r="Q411" s="635">
        <v>10.14</v>
      </c>
      <c r="T411" s="1"/>
      <c r="U411" s="1"/>
      <c r="V411" s="1"/>
      <c r="W411" s="1"/>
      <c r="X411" s="1"/>
    </row>
    <row r="412" spans="5:24">
      <c r="E412" s="2"/>
      <c r="G412" s="7" t="s">
        <v>569</v>
      </c>
      <c r="H412" s="7" t="s">
        <v>1498</v>
      </c>
      <c r="J412" s="11" t="s">
        <v>1241</v>
      </c>
      <c r="K412" s="16">
        <v>0.03</v>
      </c>
      <c r="L412" s="608" t="s">
        <v>676</v>
      </c>
      <c r="M412" s="599" t="s">
        <v>1499</v>
      </c>
      <c r="N412" s="615" t="str">
        <f t="shared" si="6"/>
        <v>兵庫県三木市</v>
      </c>
      <c r="O412" s="597">
        <v>10.210000000000001</v>
      </c>
      <c r="P412" s="599">
        <v>10.17</v>
      </c>
      <c r="Q412" s="635">
        <v>10.14</v>
      </c>
      <c r="T412" s="1"/>
      <c r="U412" s="1"/>
      <c r="V412" s="1"/>
      <c r="W412" s="1"/>
      <c r="X412" s="1"/>
    </row>
    <row r="413" spans="5:24">
      <c r="E413" s="2"/>
      <c r="G413" s="7" t="s">
        <v>569</v>
      </c>
      <c r="H413" s="7" t="s">
        <v>1500</v>
      </c>
      <c r="J413" s="11" t="s">
        <v>1241</v>
      </c>
      <c r="K413" s="16">
        <v>0.03</v>
      </c>
      <c r="L413" s="608" t="s">
        <v>676</v>
      </c>
      <c r="M413" s="599" t="s">
        <v>1501</v>
      </c>
      <c r="N413" s="615" t="str">
        <f t="shared" si="6"/>
        <v>兵庫県高砂市</v>
      </c>
      <c r="O413" s="597">
        <v>10.210000000000001</v>
      </c>
      <c r="P413" s="599">
        <v>10.17</v>
      </c>
      <c r="Q413" s="635">
        <v>10.14</v>
      </c>
      <c r="T413" s="1"/>
      <c r="U413" s="1"/>
      <c r="V413" s="1"/>
      <c r="W413" s="1"/>
      <c r="X413" s="1"/>
    </row>
    <row r="414" spans="5:24">
      <c r="E414" s="2"/>
      <c r="G414" s="7" t="s">
        <v>569</v>
      </c>
      <c r="H414" s="7" t="s">
        <v>1502</v>
      </c>
      <c r="J414" s="11" t="s">
        <v>1241</v>
      </c>
      <c r="K414" s="16">
        <v>0.03</v>
      </c>
      <c r="L414" s="608" t="s">
        <v>676</v>
      </c>
      <c r="M414" s="599" t="s">
        <v>1503</v>
      </c>
      <c r="N414" s="615" t="str">
        <f t="shared" si="6"/>
        <v>兵庫県稲美町</v>
      </c>
      <c r="O414" s="597">
        <v>10.210000000000001</v>
      </c>
      <c r="P414" s="599">
        <v>10.17</v>
      </c>
      <c r="Q414" s="635">
        <v>10.14</v>
      </c>
      <c r="T414" s="1"/>
      <c r="U414" s="1"/>
      <c r="V414" s="1"/>
      <c r="W414" s="1"/>
      <c r="X414" s="1"/>
    </row>
    <row r="415" spans="5:24">
      <c r="E415" s="2"/>
      <c r="G415" s="7" t="s">
        <v>574</v>
      </c>
      <c r="H415" s="7" t="s">
        <v>847</v>
      </c>
      <c r="J415" s="11" t="s">
        <v>1241</v>
      </c>
      <c r="K415" s="16">
        <v>0.03</v>
      </c>
      <c r="L415" s="608" t="s">
        <v>676</v>
      </c>
      <c r="M415" s="599" t="s">
        <v>1504</v>
      </c>
      <c r="N415" s="615" t="str">
        <f t="shared" si="6"/>
        <v>兵庫県播磨町</v>
      </c>
      <c r="O415" s="597">
        <v>10.210000000000001</v>
      </c>
      <c r="P415" s="599">
        <v>10.17</v>
      </c>
      <c r="Q415" s="635">
        <v>10.14</v>
      </c>
      <c r="T415" s="1"/>
      <c r="U415" s="1"/>
      <c r="V415" s="1"/>
      <c r="W415" s="1"/>
      <c r="X415" s="1"/>
    </row>
    <row r="416" spans="5:24">
      <c r="E416" s="2"/>
      <c r="G416" s="7" t="s">
        <v>574</v>
      </c>
      <c r="H416" s="7" t="s">
        <v>849</v>
      </c>
      <c r="J416" s="11" t="s">
        <v>1241</v>
      </c>
      <c r="K416" s="16">
        <v>0.03</v>
      </c>
      <c r="L416" s="608" t="s">
        <v>681</v>
      </c>
      <c r="M416" s="599" t="s">
        <v>1505</v>
      </c>
      <c r="N416" s="615" t="str">
        <f t="shared" si="6"/>
        <v>奈良県大和高田市</v>
      </c>
      <c r="O416" s="597">
        <v>10.210000000000001</v>
      </c>
      <c r="P416" s="599">
        <v>10.17</v>
      </c>
      <c r="Q416" s="635">
        <v>10.14</v>
      </c>
      <c r="T416" s="1"/>
      <c r="U416" s="1"/>
      <c r="V416" s="1"/>
      <c r="W416" s="1"/>
      <c r="X416" s="1"/>
    </row>
    <row r="417" spans="5:24">
      <c r="E417" s="2"/>
      <c r="G417" s="7" t="s">
        <v>574</v>
      </c>
      <c r="H417" s="7" t="s">
        <v>972</v>
      </c>
      <c r="J417" s="11" t="s">
        <v>1241</v>
      </c>
      <c r="K417" s="16">
        <v>0.03</v>
      </c>
      <c r="L417" s="608" t="s">
        <v>681</v>
      </c>
      <c r="M417" s="599" t="s">
        <v>1506</v>
      </c>
      <c r="N417" s="615" t="str">
        <f t="shared" si="6"/>
        <v>奈良県天理市</v>
      </c>
      <c r="O417" s="597">
        <v>10.210000000000001</v>
      </c>
      <c r="P417" s="599">
        <v>10.17</v>
      </c>
      <c r="Q417" s="635">
        <v>10.14</v>
      </c>
      <c r="T417" s="1"/>
      <c r="U417" s="1"/>
      <c r="V417" s="1"/>
      <c r="W417" s="1"/>
      <c r="X417" s="1"/>
    </row>
    <row r="418" spans="5:24">
      <c r="E418" s="2"/>
      <c r="G418" s="7" t="s">
        <v>574</v>
      </c>
      <c r="H418" s="7" t="s">
        <v>974</v>
      </c>
      <c r="J418" s="11" t="s">
        <v>1241</v>
      </c>
      <c r="K418" s="16">
        <v>0.03</v>
      </c>
      <c r="L418" s="608" t="s">
        <v>681</v>
      </c>
      <c r="M418" s="599" t="s">
        <v>1507</v>
      </c>
      <c r="N418" s="615" t="str">
        <f t="shared" si="6"/>
        <v>奈良県橿原市</v>
      </c>
      <c r="O418" s="597">
        <v>10.210000000000001</v>
      </c>
      <c r="P418" s="599">
        <v>10.17</v>
      </c>
      <c r="Q418" s="635">
        <v>10.14</v>
      </c>
      <c r="T418" s="1"/>
      <c r="U418" s="1"/>
      <c r="V418" s="1"/>
      <c r="W418" s="1"/>
      <c r="X418" s="1"/>
    </row>
    <row r="419" spans="5:24">
      <c r="E419" s="2"/>
      <c r="G419" s="7" t="s">
        <v>574</v>
      </c>
      <c r="H419" s="7" t="s">
        <v>1508</v>
      </c>
      <c r="J419" s="11" t="s">
        <v>1241</v>
      </c>
      <c r="K419" s="16">
        <v>0.03</v>
      </c>
      <c r="L419" s="608" t="s">
        <v>681</v>
      </c>
      <c r="M419" s="599" t="s">
        <v>1509</v>
      </c>
      <c r="N419" s="615" t="str">
        <f t="shared" si="6"/>
        <v>奈良県桜井市</v>
      </c>
      <c r="O419" s="597">
        <v>10.210000000000001</v>
      </c>
      <c r="P419" s="599">
        <v>10.17</v>
      </c>
      <c r="Q419" s="635">
        <v>10.14</v>
      </c>
      <c r="T419" s="1"/>
      <c r="U419" s="1"/>
      <c r="V419" s="1"/>
      <c r="W419" s="1"/>
      <c r="X419" s="1"/>
    </row>
    <row r="420" spans="5:24">
      <c r="E420" s="2"/>
      <c r="G420" s="7" t="s">
        <v>574</v>
      </c>
      <c r="H420" s="7" t="s">
        <v>1243</v>
      </c>
      <c r="J420" s="11" t="s">
        <v>1241</v>
      </c>
      <c r="K420" s="16">
        <v>0.03</v>
      </c>
      <c r="L420" s="608" t="s">
        <v>681</v>
      </c>
      <c r="M420" s="599" t="s">
        <v>1510</v>
      </c>
      <c r="N420" s="615" t="str">
        <f t="shared" si="6"/>
        <v>奈良県御所市</v>
      </c>
      <c r="O420" s="597">
        <v>10.210000000000001</v>
      </c>
      <c r="P420" s="599">
        <v>10.17</v>
      </c>
      <c r="Q420" s="635">
        <v>10.14</v>
      </c>
      <c r="T420" s="1"/>
      <c r="U420" s="1"/>
      <c r="V420" s="1"/>
      <c r="W420" s="1"/>
      <c r="X420" s="1"/>
    </row>
    <row r="421" spans="5:24">
      <c r="E421" s="2"/>
      <c r="G421" s="7" t="s">
        <v>574</v>
      </c>
      <c r="H421" s="7" t="s">
        <v>851</v>
      </c>
      <c r="J421" s="11" t="s">
        <v>1241</v>
      </c>
      <c r="K421" s="16">
        <v>0.03</v>
      </c>
      <c r="L421" s="608" t="s">
        <v>681</v>
      </c>
      <c r="M421" s="599" t="s">
        <v>1511</v>
      </c>
      <c r="N421" s="615" t="str">
        <f t="shared" si="6"/>
        <v>奈良県香芝市</v>
      </c>
      <c r="O421" s="597">
        <v>10.210000000000001</v>
      </c>
      <c r="P421" s="599">
        <v>10.17</v>
      </c>
      <c r="Q421" s="635">
        <v>10.14</v>
      </c>
      <c r="T421" s="1"/>
      <c r="U421" s="1"/>
      <c r="V421" s="1"/>
      <c r="W421" s="1"/>
      <c r="X421" s="1"/>
    </row>
    <row r="422" spans="5:24">
      <c r="E422" s="2"/>
      <c r="G422" s="7" t="s">
        <v>574</v>
      </c>
      <c r="H422" s="7" t="s">
        <v>1245</v>
      </c>
      <c r="J422" s="11" t="s">
        <v>1241</v>
      </c>
      <c r="K422" s="16">
        <v>0.03</v>
      </c>
      <c r="L422" s="608" t="s">
        <v>681</v>
      </c>
      <c r="M422" s="599" t="s">
        <v>1512</v>
      </c>
      <c r="N422" s="615" t="str">
        <f t="shared" si="6"/>
        <v>奈良県葛城市</v>
      </c>
      <c r="O422" s="597">
        <v>10.210000000000001</v>
      </c>
      <c r="P422" s="599">
        <v>10.17</v>
      </c>
      <c r="Q422" s="635">
        <v>10.14</v>
      </c>
      <c r="T422" s="1"/>
      <c r="U422" s="1"/>
      <c r="V422" s="1"/>
      <c r="W422" s="1"/>
      <c r="X422" s="1"/>
    </row>
    <row r="423" spans="5:24">
      <c r="E423" s="2"/>
      <c r="G423" s="7" t="s">
        <v>574</v>
      </c>
      <c r="H423" s="7" t="s">
        <v>1247</v>
      </c>
      <c r="J423" s="11" t="s">
        <v>1241</v>
      </c>
      <c r="K423" s="16">
        <v>0.03</v>
      </c>
      <c r="L423" s="608" t="s">
        <v>681</v>
      </c>
      <c r="M423" s="599" t="s">
        <v>1513</v>
      </c>
      <c r="N423" s="615" t="str">
        <f t="shared" si="6"/>
        <v>奈良県宇陀市</v>
      </c>
      <c r="O423" s="597">
        <v>10.210000000000001</v>
      </c>
      <c r="P423" s="599">
        <v>10.17</v>
      </c>
      <c r="Q423" s="635">
        <v>10.14</v>
      </c>
      <c r="T423" s="1"/>
      <c r="U423" s="1"/>
      <c r="V423" s="1"/>
      <c r="W423" s="1"/>
      <c r="X423" s="1"/>
    </row>
    <row r="424" spans="5:24">
      <c r="E424" s="2"/>
      <c r="G424" s="7" t="s">
        <v>574</v>
      </c>
      <c r="H424" s="7" t="s">
        <v>1514</v>
      </c>
      <c r="J424" s="11" t="s">
        <v>1241</v>
      </c>
      <c r="K424" s="16">
        <v>0.03</v>
      </c>
      <c r="L424" s="608" t="s">
        <v>681</v>
      </c>
      <c r="M424" s="599" t="s">
        <v>1515</v>
      </c>
      <c r="N424" s="615" t="str">
        <f t="shared" si="6"/>
        <v>奈良県山添村</v>
      </c>
      <c r="O424" s="597">
        <v>10.210000000000001</v>
      </c>
      <c r="P424" s="599">
        <v>10.17</v>
      </c>
      <c r="Q424" s="635">
        <v>10.14</v>
      </c>
      <c r="T424" s="1"/>
      <c r="U424" s="1"/>
      <c r="V424" s="1"/>
      <c r="W424" s="1"/>
      <c r="X424" s="1"/>
    </row>
    <row r="425" spans="5:24">
      <c r="E425" s="2"/>
      <c r="G425" s="7" t="s">
        <v>574</v>
      </c>
      <c r="H425" s="7" t="s">
        <v>1516</v>
      </c>
      <c r="J425" s="11" t="s">
        <v>1241</v>
      </c>
      <c r="K425" s="16">
        <v>0.03</v>
      </c>
      <c r="L425" s="608" t="s">
        <v>681</v>
      </c>
      <c r="M425" s="599" t="s">
        <v>1517</v>
      </c>
      <c r="N425" s="615" t="str">
        <f t="shared" si="6"/>
        <v>奈良県平群町</v>
      </c>
      <c r="O425" s="597">
        <v>10.210000000000001</v>
      </c>
      <c r="P425" s="599">
        <v>10.17</v>
      </c>
      <c r="Q425" s="635">
        <v>10.14</v>
      </c>
      <c r="T425" s="1"/>
      <c r="U425" s="1"/>
      <c r="V425" s="1"/>
      <c r="W425" s="1"/>
      <c r="X425" s="1"/>
    </row>
    <row r="426" spans="5:24">
      <c r="E426" s="2"/>
      <c r="G426" s="7" t="s">
        <v>574</v>
      </c>
      <c r="H426" s="7" t="s">
        <v>1518</v>
      </c>
      <c r="J426" s="11" t="s">
        <v>1241</v>
      </c>
      <c r="K426" s="16">
        <v>0.03</v>
      </c>
      <c r="L426" s="608" t="s">
        <v>681</v>
      </c>
      <c r="M426" s="599" t="s">
        <v>1519</v>
      </c>
      <c r="N426" s="615" t="str">
        <f t="shared" si="6"/>
        <v>奈良県三郷町</v>
      </c>
      <c r="O426" s="597">
        <v>10.210000000000001</v>
      </c>
      <c r="P426" s="599">
        <v>10.17</v>
      </c>
      <c r="Q426" s="635">
        <v>10.14</v>
      </c>
      <c r="T426" s="1"/>
      <c r="U426" s="1"/>
      <c r="V426" s="1"/>
      <c r="W426" s="1"/>
      <c r="X426" s="1"/>
    </row>
    <row r="427" spans="5:24">
      <c r="E427" s="2"/>
      <c r="G427" s="7" t="s">
        <v>574</v>
      </c>
      <c r="H427" s="7" t="s">
        <v>1249</v>
      </c>
      <c r="J427" s="11" t="s">
        <v>1241</v>
      </c>
      <c r="K427" s="16">
        <v>0.03</v>
      </c>
      <c r="L427" s="608" t="s">
        <v>681</v>
      </c>
      <c r="M427" s="599" t="s">
        <v>1520</v>
      </c>
      <c r="N427" s="615" t="str">
        <f t="shared" si="6"/>
        <v>奈良県斑鳩町</v>
      </c>
      <c r="O427" s="597">
        <v>10.210000000000001</v>
      </c>
      <c r="P427" s="599">
        <v>10.17</v>
      </c>
      <c r="Q427" s="635">
        <v>10.14</v>
      </c>
      <c r="T427" s="1"/>
      <c r="U427" s="1"/>
      <c r="V427" s="1"/>
      <c r="W427" s="1"/>
      <c r="X427" s="1"/>
    </row>
    <row r="428" spans="5:24">
      <c r="E428" s="2"/>
      <c r="G428" s="7" t="s">
        <v>574</v>
      </c>
      <c r="H428" s="7" t="s">
        <v>853</v>
      </c>
      <c r="J428" s="11" t="s">
        <v>1241</v>
      </c>
      <c r="K428" s="16">
        <v>0.03</v>
      </c>
      <c r="L428" s="608" t="s">
        <v>681</v>
      </c>
      <c r="M428" s="599" t="s">
        <v>1521</v>
      </c>
      <c r="N428" s="615" t="str">
        <f t="shared" si="6"/>
        <v>奈良県安堵町</v>
      </c>
      <c r="O428" s="597">
        <v>10.210000000000001</v>
      </c>
      <c r="P428" s="599">
        <v>10.17</v>
      </c>
      <c r="Q428" s="635">
        <v>10.14</v>
      </c>
      <c r="T428" s="1"/>
      <c r="U428" s="1"/>
      <c r="V428" s="1"/>
      <c r="W428" s="1"/>
      <c r="X428" s="1"/>
    </row>
    <row r="429" spans="5:24">
      <c r="E429" s="2"/>
      <c r="G429" s="7" t="s">
        <v>574</v>
      </c>
      <c r="H429" s="7" t="s">
        <v>798</v>
      </c>
      <c r="J429" s="11" t="s">
        <v>1241</v>
      </c>
      <c r="K429" s="16">
        <v>0.03</v>
      </c>
      <c r="L429" s="608" t="s">
        <v>681</v>
      </c>
      <c r="M429" s="599" t="s">
        <v>1522</v>
      </c>
      <c r="N429" s="615" t="str">
        <f t="shared" si="6"/>
        <v>奈良県川西町</v>
      </c>
      <c r="O429" s="597">
        <v>10.210000000000001</v>
      </c>
      <c r="P429" s="599">
        <v>10.17</v>
      </c>
      <c r="Q429" s="635">
        <v>10.14</v>
      </c>
      <c r="T429" s="1"/>
      <c r="U429" s="1"/>
      <c r="V429" s="1"/>
      <c r="W429" s="1"/>
      <c r="X429" s="1"/>
    </row>
    <row r="430" spans="5:24">
      <c r="E430" s="2"/>
      <c r="G430" s="7" t="s">
        <v>574</v>
      </c>
      <c r="H430" s="7" t="s">
        <v>855</v>
      </c>
      <c r="J430" s="11" t="s">
        <v>1241</v>
      </c>
      <c r="K430" s="16">
        <v>0.03</v>
      </c>
      <c r="L430" s="608" t="s">
        <v>681</v>
      </c>
      <c r="M430" s="599" t="s">
        <v>1523</v>
      </c>
      <c r="N430" s="615" t="str">
        <f t="shared" si="6"/>
        <v>奈良県三宅町</v>
      </c>
      <c r="O430" s="597">
        <v>10.210000000000001</v>
      </c>
      <c r="P430" s="599">
        <v>10.17</v>
      </c>
      <c r="Q430" s="635">
        <v>10.14</v>
      </c>
      <c r="T430" s="1"/>
      <c r="U430" s="1"/>
      <c r="V430" s="1"/>
      <c r="W430" s="1"/>
      <c r="X430" s="1"/>
    </row>
    <row r="431" spans="5:24">
      <c r="E431" s="2"/>
      <c r="G431" s="7" t="s">
        <v>574</v>
      </c>
      <c r="H431" s="7" t="s">
        <v>1251</v>
      </c>
      <c r="J431" s="11" t="s">
        <v>1241</v>
      </c>
      <c r="K431" s="16">
        <v>0.03</v>
      </c>
      <c r="L431" s="608" t="s">
        <v>681</v>
      </c>
      <c r="M431" s="599" t="s">
        <v>1524</v>
      </c>
      <c r="N431" s="615" t="str">
        <f t="shared" si="6"/>
        <v>奈良県田原本町</v>
      </c>
      <c r="O431" s="597">
        <v>10.210000000000001</v>
      </c>
      <c r="P431" s="599">
        <v>10.17</v>
      </c>
      <c r="Q431" s="635">
        <v>10.14</v>
      </c>
      <c r="T431" s="1"/>
      <c r="U431" s="1"/>
      <c r="V431" s="1"/>
      <c r="W431" s="1"/>
      <c r="X431" s="1"/>
    </row>
    <row r="432" spans="5:24">
      <c r="E432" s="2"/>
      <c r="G432" s="7" t="s">
        <v>574</v>
      </c>
      <c r="H432" s="7" t="s">
        <v>1525</v>
      </c>
      <c r="J432" s="11" t="s">
        <v>1241</v>
      </c>
      <c r="K432" s="16">
        <v>0.03</v>
      </c>
      <c r="L432" s="608" t="s">
        <v>681</v>
      </c>
      <c r="M432" s="599" t="s">
        <v>1526</v>
      </c>
      <c r="N432" s="615" t="str">
        <f t="shared" si="6"/>
        <v>奈良県曽爾村</v>
      </c>
      <c r="O432" s="597">
        <v>10.210000000000001</v>
      </c>
      <c r="P432" s="599">
        <v>10.17</v>
      </c>
      <c r="Q432" s="635">
        <v>10.14</v>
      </c>
      <c r="T432" s="1"/>
      <c r="U432" s="1"/>
      <c r="V432" s="1"/>
      <c r="W432" s="1"/>
      <c r="X432" s="1"/>
    </row>
    <row r="433" spans="5:24">
      <c r="E433" s="2"/>
      <c r="G433" s="7" t="s">
        <v>574</v>
      </c>
      <c r="H433" s="7" t="s">
        <v>1527</v>
      </c>
      <c r="J433" s="11" t="s">
        <v>1241</v>
      </c>
      <c r="K433" s="16">
        <v>0.03</v>
      </c>
      <c r="L433" s="608" t="s">
        <v>681</v>
      </c>
      <c r="M433" s="599" t="s">
        <v>1528</v>
      </c>
      <c r="N433" s="615" t="str">
        <f t="shared" si="6"/>
        <v>奈良県明日香村</v>
      </c>
      <c r="O433" s="597">
        <v>10.210000000000001</v>
      </c>
      <c r="P433" s="599">
        <v>10.17</v>
      </c>
      <c r="Q433" s="635">
        <v>10.14</v>
      </c>
      <c r="T433" s="1"/>
      <c r="U433" s="1"/>
      <c r="V433" s="1"/>
      <c r="W433" s="1"/>
      <c r="X433" s="1"/>
    </row>
    <row r="434" spans="5:24">
      <c r="E434" s="2"/>
      <c r="G434" s="7" t="s">
        <v>574</v>
      </c>
      <c r="H434" s="7" t="s">
        <v>857</v>
      </c>
      <c r="J434" s="11" t="s">
        <v>1241</v>
      </c>
      <c r="K434" s="16">
        <v>0.03</v>
      </c>
      <c r="L434" s="608" t="s">
        <v>681</v>
      </c>
      <c r="M434" s="599" t="s">
        <v>1529</v>
      </c>
      <c r="N434" s="615" t="str">
        <f t="shared" si="6"/>
        <v>奈良県上牧町</v>
      </c>
      <c r="O434" s="597">
        <v>10.210000000000001</v>
      </c>
      <c r="P434" s="599">
        <v>10.17</v>
      </c>
      <c r="Q434" s="635">
        <v>10.14</v>
      </c>
      <c r="T434" s="1"/>
      <c r="U434" s="1"/>
      <c r="V434" s="1"/>
      <c r="W434" s="1"/>
      <c r="X434" s="1"/>
    </row>
    <row r="435" spans="5:24">
      <c r="E435" s="2"/>
      <c r="G435" s="7" t="s">
        <v>574</v>
      </c>
      <c r="H435" s="7" t="s">
        <v>1530</v>
      </c>
      <c r="J435" s="11" t="s">
        <v>1241</v>
      </c>
      <c r="K435" s="16">
        <v>0.03</v>
      </c>
      <c r="L435" s="608" t="s">
        <v>681</v>
      </c>
      <c r="M435" s="599" t="s">
        <v>1531</v>
      </c>
      <c r="N435" s="615" t="str">
        <f t="shared" si="6"/>
        <v>奈良県王寺町</v>
      </c>
      <c r="O435" s="597">
        <v>10.210000000000001</v>
      </c>
      <c r="P435" s="599">
        <v>10.17</v>
      </c>
      <c r="Q435" s="635">
        <v>10.14</v>
      </c>
      <c r="T435" s="1"/>
      <c r="U435" s="1"/>
      <c r="V435" s="1"/>
      <c r="W435" s="1"/>
      <c r="X435" s="1"/>
    </row>
    <row r="436" spans="5:24">
      <c r="E436" s="2"/>
      <c r="G436" s="7" t="s">
        <v>574</v>
      </c>
      <c r="H436" s="7" t="s">
        <v>1253</v>
      </c>
      <c r="J436" s="11" t="s">
        <v>1241</v>
      </c>
      <c r="K436" s="16">
        <v>0.03</v>
      </c>
      <c r="L436" s="608" t="s">
        <v>681</v>
      </c>
      <c r="M436" s="599" t="s">
        <v>1532</v>
      </c>
      <c r="N436" s="615" t="str">
        <f t="shared" si="6"/>
        <v>奈良県広陵町</v>
      </c>
      <c r="O436" s="597">
        <v>10.210000000000001</v>
      </c>
      <c r="P436" s="599">
        <v>10.17</v>
      </c>
      <c r="Q436" s="635">
        <v>10.14</v>
      </c>
      <c r="T436" s="1"/>
      <c r="U436" s="1"/>
      <c r="V436" s="1"/>
      <c r="W436" s="1"/>
      <c r="X436" s="1"/>
    </row>
    <row r="437" spans="5:24">
      <c r="E437" s="2"/>
      <c r="G437" s="7" t="s">
        <v>574</v>
      </c>
      <c r="H437" s="7" t="s">
        <v>1255</v>
      </c>
      <c r="J437" s="11" t="s">
        <v>1241</v>
      </c>
      <c r="K437" s="16">
        <v>0.03</v>
      </c>
      <c r="L437" s="608" t="s">
        <v>681</v>
      </c>
      <c r="M437" s="599" t="s">
        <v>1533</v>
      </c>
      <c r="N437" s="615" t="str">
        <f t="shared" si="6"/>
        <v>奈良県河合町</v>
      </c>
      <c r="O437" s="597">
        <v>10.210000000000001</v>
      </c>
      <c r="P437" s="599">
        <v>10.17</v>
      </c>
      <c r="Q437" s="635">
        <v>10.14</v>
      </c>
      <c r="T437" s="1"/>
      <c r="U437" s="1"/>
      <c r="V437" s="1"/>
      <c r="W437" s="1"/>
      <c r="X437" s="1"/>
    </row>
    <row r="438" spans="5:24">
      <c r="E438" s="2"/>
      <c r="G438" s="7" t="s">
        <v>574</v>
      </c>
      <c r="H438" s="7" t="s">
        <v>1257</v>
      </c>
      <c r="J438" s="11" t="s">
        <v>1241</v>
      </c>
      <c r="K438" s="16">
        <v>0.03</v>
      </c>
      <c r="L438" s="608" t="s">
        <v>706</v>
      </c>
      <c r="M438" s="599" t="s">
        <v>1534</v>
      </c>
      <c r="N438" s="615" t="str">
        <f t="shared" si="6"/>
        <v>岡山県岡山市</v>
      </c>
      <c r="O438" s="597">
        <v>10.210000000000001</v>
      </c>
      <c r="P438" s="599">
        <v>10.17</v>
      </c>
      <c r="Q438" s="635">
        <v>10.14</v>
      </c>
      <c r="T438" s="1"/>
      <c r="U438" s="1"/>
      <c r="V438" s="1"/>
      <c r="W438" s="1"/>
      <c r="X438" s="1"/>
    </row>
    <row r="439" spans="5:24">
      <c r="E439" s="2"/>
      <c r="G439" s="7" t="s">
        <v>574</v>
      </c>
      <c r="H439" s="7" t="s">
        <v>1259</v>
      </c>
      <c r="J439" s="11" t="s">
        <v>1241</v>
      </c>
      <c r="K439" s="16">
        <v>0.03</v>
      </c>
      <c r="L439" s="608" t="s">
        <v>710</v>
      </c>
      <c r="M439" s="599" t="s">
        <v>1535</v>
      </c>
      <c r="N439" s="615" t="str">
        <f t="shared" si="6"/>
        <v>広島県東広島市</v>
      </c>
      <c r="O439" s="597">
        <v>10.210000000000001</v>
      </c>
      <c r="P439" s="599">
        <v>10.17</v>
      </c>
      <c r="Q439" s="635">
        <v>10.14</v>
      </c>
      <c r="T439" s="1"/>
      <c r="U439" s="1"/>
      <c r="V439" s="1"/>
      <c r="W439" s="1"/>
      <c r="X439" s="1"/>
    </row>
    <row r="440" spans="5:24">
      <c r="E440" s="2"/>
      <c r="G440" s="7" t="s">
        <v>574</v>
      </c>
      <c r="H440" s="7" t="s">
        <v>1536</v>
      </c>
      <c r="J440" s="11" t="s">
        <v>1241</v>
      </c>
      <c r="K440" s="16">
        <v>0.03</v>
      </c>
      <c r="L440" s="608" t="s">
        <v>710</v>
      </c>
      <c r="M440" s="599" t="s">
        <v>1537</v>
      </c>
      <c r="N440" s="615" t="str">
        <f t="shared" si="6"/>
        <v>広島県廿日市市</v>
      </c>
      <c r="O440" s="597">
        <v>10.210000000000001</v>
      </c>
      <c r="P440" s="599">
        <v>10.17</v>
      </c>
      <c r="Q440" s="635">
        <v>10.14</v>
      </c>
      <c r="T440" s="1"/>
      <c r="U440" s="1"/>
      <c r="V440" s="1"/>
      <c r="W440" s="1"/>
      <c r="X440" s="1"/>
    </row>
    <row r="441" spans="5:24">
      <c r="E441" s="2"/>
      <c r="G441" s="7" t="s">
        <v>574</v>
      </c>
      <c r="H441" s="7" t="s">
        <v>1538</v>
      </c>
      <c r="J441" s="11" t="s">
        <v>1241</v>
      </c>
      <c r="K441" s="16">
        <v>0.03</v>
      </c>
      <c r="L441" s="608" t="s">
        <v>710</v>
      </c>
      <c r="M441" s="599" t="s">
        <v>1539</v>
      </c>
      <c r="N441" s="615" t="str">
        <f t="shared" si="6"/>
        <v>広島県海田町</v>
      </c>
      <c r="O441" s="597">
        <v>10.210000000000001</v>
      </c>
      <c r="P441" s="599">
        <v>10.17</v>
      </c>
      <c r="Q441" s="635">
        <v>10.14</v>
      </c>
      <c r="T441" s="1"/>
      <c r="U441" s="1"/>
      <c r="V441" s="1"/>
      <c r="W441" s="1"/>
      <c r="X441" s="1"/>
    </row>
    <row r="442" spans="5:24">
      <c r="E442" s="2"/>
      <c r="G442" s="7" t="s">
        <v>574</v>
      </c>
      <c r="H442" s="7" t="s">
        <v>1540</v>
      </c>
      <c r="J442" s="11" t="s">
        <v>1241</v>
      </c>
      <c r="K442" s="16">
        <v>0.03</v>
      </c>
      <c r="L442" s="608" t="s">
        <v>710</v>
      </c>
      <c r="M442" s="599" t="s">
        <v>1541</v>
      </c>
      <c r="N442" s="615" t="str">
        <f t="shared" si="6"/>
        <v>広島県熊野町</v>
      </c>
      <c r="O442" s="597">
        <v>10.210000000000001</v>
      </c>
      <c r="P442" s="599">
        <v>10.17</v>
      </c>
      <c r="Q442" s="635">
        <v>10.14</v>
      </c>
      <c r="T442" s="1"/>
      <c r="U442" s="1"/>
      <c r="V442" s="1"/>
      <c r="W442" s="1"/>
      <c r="X442" s="1"/>
    </row>
    <row r="443" spans="5:24">
      <c r="E443" s="2"/>
      <c r="G443" s="7" t="s">
        <v>574</v>
      </c>
      <c r="H443" s="7" t="s">
        <v>1542</v>
      </c>
      <c r="J443" s="11" t="s">
        <v>1241</v>
      </c>
      <c r="K443" s="16">
        <v>0.03</v>
      </c>
      <c r="L443" s="608" t="s">
        <v>710</v>
      </c>
      <c r="M443" s="599" t="s">
        <v>1543</v>
      </c>
      <c r="N443" s="615" t="str">
        <f t="shared" si="6"/>
        <v>広島県坂町</v>
      </c>
      <c r="O443" s="597">
        <v>10.210000000000001</v>
      </c>
      <c r="P443" s="599">
        <v>10.17</v>
      </c>
      <c r="Q443" s="635">
        <v>10.14</v>
      </c>
      <c r="T443" s="1"/>
      <c r="U443" s="1"/>
      <c r="V443" s="1"/>
      <c r="W443" s="1"/>
      <c r="X443" s="1"/>
    </row>
    <row r="444" spans="5:24">
      <c r="E444" s="2"/>
      <c r="G444" s="7" t="s">
        <v>574</v>
      </c>
      <c r="H444" s="7" t="s">
        <v>1544</v>
      </c>
      <c r="J444" s="11" t="s">
        <v>1241</v>
      </c>
      <c r="K444" s="16">
        <v>0.03</v>
      </c>
      <c r="L444" s="608" t="s">
        <v>715</v>
      </c>
      <c r="M444" s="599" t="s">
        <v>1545</v>
      </c>
      <c r="N444" s="615" t="str">
        <f t="shared" si="6"/>
        <v>山口県周南市</v>
      </c>
      <c r="O444" s="597">
        <v>10.210000000000001</v>
      </c>
      <c r="P444" s="599">
        <v>10.17</v>
      </c>
      <c r="Q444" s="635">
        <v>10.14</v>
      </c>
      <c r="T444" s="1"/>
      <c r="U444" s="1"/>
      <c r="V444" s="1"/>
      <c r="W444" s="1"/>
      <c r="X444" s="1"/>
    </row>
    <row r="445" spans="5:24">
      <c r="E445" s="2"/>
      <c r="G445" s="7" t="s">
        <v>574</v>
      </c>
      <c r="H445" s="7" t="s">
        <v>1261</v>
      </c>
      <c r="J445" s="11" t="s">
        <v>1241</v>
      </c>
      <c r="K445" s="16">
        <v>0.03</v>
      </c>
      <c r="L445" s="608" t="s">
        <v>721</v>
      </c>
      <c r="M445" s="599" t="s">
        <v>1546</v>
      </c>
      <c r="N445" s="615" t="str">
        <f t="shared" si="6"/>
        <v>徳島県徳島市</v>
      </c>
      <c r="O445" s="597">
        <v>10.210000000000001</v>
      </c>
      <c r="P445" s="599">
        <v>10.17</v>
      </c>
      <c r="Q445" s="635">
        <v>10.14</v>
      </c>
      <c r="T445" s="1"/>
      <c r="U445" s="1"/>
      <c r="V445" s="1"/>
      <c r="W445" s="1"/>
      <c r="X445" s="1"/>
    </row>
    <row r="446" spans="5:24">
      <c r="E446" s="2"/>
      <c r="G446" s="7" t="s">
        <v>574</v>
      </c>
      <c r="H446" s="7" t="s">
        <v>1547</v>
      </c>
      <c r="J446" s="11" t="s">
        <v>1241</v>
      </c>
      <c r="K446" s="16">
        <v>0.03</v>
      </c>
      <c r="L446" s="608" t="s">
        <v>726</v>
      </c>
      <c r="M446" s="599" t="s">
        <v>1548</v>
      </c>
      <c r="N446" s="615" t="str">
        <f t="shared" si="6"/>
        <v>香川県高松市</v>
      </c>
      <c r="O446" s="597">
        <v>10.210000000000001</v>
      </c>
      <c r="P446" s="599">
        <v>10.17</v>
      </c>
      <c r="Q446" s="635">
        <v>10.14</v>
      </c>
      <c r="T446" s="1"/>
      <c r="U446" s="1"/>
      <c r="V446" s="1"/>
      <c r="W446" s="1"/>
      <c r="X446" s="1"/>
    </row>
    <row r="447" spans="5:24">
      <c r="E447" s="2"/>
      <c r="G447" s="7" t="s">
        <v>574</v>
      </c>
      <c r="H447" s="7" t="s">
        <v>1549</v>
      </c>
      <c r="J447" s="11" t="s">
        <v>1241</v>
      </c>
      <c r="K447" s="16">
        <v>0.03</v>
      </c>
      <c r="L447" s="608" t="s">
        <v>741</v>
      </c>
      <c r="M447" s="599" t="s">
        <v>1550</v>
      </c>
      <c r="N447" s="615" t="str">
        <f t="shared" si="6"/>
        <v>福岡県北九州市</v>
      </c>
      <c r="O447" s="597">
        <v>10.210000000000001</v>
      </c>
      <c r="P447" s="599">
        <v>10.17</v>
      </c>
      <c r="Q447" s="635">
        <v>10.14</v>
      </c>
      <c r="T447" s="1"/>
      <c r="U447" s="1"/>
      <c r="V447" s="1"/>
      <c r="W447" s="1"/>
      <c r="X447" s="1"/>
    </row>
    <row r="448" spans="5:24">
      <c r="E448" s="2"/>
      <c r="G448" s="7" t="s">
        <v>574</v>
      </c>
      <c r="H448" s="7" t="s">
        <v>1263</v>
      </c>
      <c r="J448" s="11" t="s">
        <v>1241</v>
      </c>
      <c r="K448" s="16">
        <v>0.03</v>
      </c>
      <c r="L448" s="608" t="s">
        <v>741</v>
      </c>
      <c r="M448" s="599" t="s">
        <v>1551</v>
      </c>
      <c r="N448" s="615" t="str">
        <f t="shared" si="6"/>
        <v>福岡県飯塚市</v>
      </c>
      <c r="O448" s="597">
        <v>10.210000000000001</v>
      </c>
      <c r="P448" s="599">
        <v>10.17</v>
      </c>
      <c r="Q448" s="635">
        <v>10.14</v>
      </c>
      <c r="T448" s="1"/>
      <c r="U448" s="1"/>
      <c r="V448" s="1"/>
      <c r="W448" s="1"/>
      <c r="X448" s="1"/>
    </row>
    <row r="449" spans="5:24">
      <c r="E449" s="2"/>
      <c r="G449" s="7" t="s">
        <v>574</v>
      </c>
      <c r="H449" s="7" t="s">
        <v>1552</v>
      </c>
      <c r="J449" s="11" t="s">
        <v>1241</v>
      </c>
      <c r="K449" s="16">
        <v>0.03</v>
      </c>
      <c r="L449" s="608" t="s">
        <v>741</v>
      </c>
      <c r="M449" s="599" t="s">
        <v>1553</v>
      </c>
      <c r="N449" s="615" t="str">
        <f t="shared" si="6"/>
        <v>福岡県筑紫野市</v>
      </c>
      <c r="O449" s="597">
        <v>10.210000000000001</v>
      </c>
      <c r="P449" s="599">
        <v>10.17</v>
      </c>
      <c r="Q449" s="635">
        <v>10.14</v>
      </c>
      <c r="T449" s="1"/>
      <c r="U449" s="1"/>
      <c r="V449" s="1"/>
      <c r="W449" s="1"/>
      <c r="X449" s="1"/>
    </row>
    <row r="450" spans="5:24">
      <c r="E450" s="2"/>
      <c r="G450" s="7" t="s">
        <v>574</v>
      </c>
      <c r="H450" s="7" t="s">
        <v>1554</v>
      </c>
      <c r="J450" s="11" t="s">
        <v>1241</v>
      </c>
      <c r="K450" s="16">
        <v>0.03</v>
      </c>
      <c r="L450" s="608" t="s">
        <v>741</v>
      </c>
      <c r="M450" s="599" t="s">
        <v>1555</v>
      </c>
      <c r="N450" s="615" t="str">
        <f t="shared" si="6"/>
        <v>福岡県古賀市</v>
      </c>
      <c r="O450" s="597">
        <v>10.210000000000001</v>
      </c>
      <c r="P450" s="599">
        <v>10.17</v>
      </c>
      <c r="Q450" s="635">
        <v>10.14</v>
      </c>
      <c r="T450" s="1"/>
      <c r="U450" s="1"/>
      <c r="V450" s="1"/>
      <c r="W450" s="1"/>
      <c r="X450" s="1"/>
    </row>
    <row r="451" spans="5:24" ht="13.5" thickBot="1">
      <c r="E451" s="2"/>
      <c r="G451" s="7" t="s">
        <v>574</v>
      </c>
      <c r="H451" s="7" t="s">
        <v>1556</v>
      </c>
      <c r="J451" s="12" t="s">
        <v>1241</v>
      </c>
      <c r="K451" s="605">
        <v>0.03</v>
      </c>
      <c r="L451" s="645" t="s">
        <v>750</v>
      </c>
      <c r="M451" s="602" t="s">
        <v>1557</v>
      </c>
      <c r="N451" s="640" t="str">
        <f t="shared" si="6"/>
        <v>長崎県長崎市</v>
      </c>
      <c r="O451" s="601">
        <v>10.210000000000001</v>
      </c>
      <c r="P451" s="602">
        <v>10.17</v>
      </c>
      <c r="Q451" s="658">
        <v>10.14</v>
      </c>
      <c r="T451" s="1"/>
      <c r="U451" s="1"/>
      <c r="V451" s="1"/>
      <c r="W451" s="1"/>
      <c r="X451" s="1"/>
    </row>
    <row r="452" spans="5:24" ht="13.5" thickBot="1">
      <c r="E452" s="2"/>
      <c r="G452" s="7" t="s">
        <v>574</v>
      </c>
      <c r="H452" s="7" t="s">
        <v>1558</v>
      </c>
      <c r="J452" s="14" t="s">
        <v>1559</v>
      </c>
      <c r="K452" s="625">
        <v>0</v>
      </c>
      <c r="L452" s="606"/>
      <c r="M452" s="15"/>
      <c r="N452" s="614" t="str">
        <f t="shared" ref="N452" si="7">L452&amp;M452</f>
        <v/>
      </c>
      <c r="O452" s="14" t="str">
        <f t="shared" ref="O452" si="8">L452&amp;M452</f>
        <v/>
      </c>
      <c r="P452" s="19"/>
      <c r="Q452" s="20"/>
      <c r="T452" s="1"/>
      <c r="U452" s="1"/>
      <c r="V452" s="1"/>
      <c r="W452" s="1"/>
      <c r="X452" s="1"/>
    </row>
    <row r="453" spans="5:24">
      <c r="E453" s="2"/>
      <c r="G453" s="7" t="s">
        <v>574</v>
      </c>
      <c r="H453" s="7" t="s">
        <v>1265</v>
      </c>
      <c r="J453" s="10"/>
      <c r="K453" s="10"/>
      <c r="T453" s="1"/>
      <c r="U453" s="1"/>
      <c r="V453" s="1"/>
      <c r="W453" s="1"/>
      <c r="X453" s="1"/>
    </row>
    <row r="454" spans="5:24">
      <c r="E454" s="2"/>
      <c r="G454" s="7" t="s">
        <v>574</v>
      </c>
      <c r="H454" s="7" t="s">
        <v>1267</v>
      </c>
      <c r="J454" s="10"/>
      <c r="K454" s="10"/>
      <c r="T454" s="1"/>
      <c r="U454" s="1"/>
      <c r="V454" s="1"/>
      <c r="W454" s="1"/>
      <c r="X454" s="1"/>
    </row>
    <row r="455" spans="5:24">
      <c r="E455" s="2"/>
      <c r="G455" s="7" t="s">
        <v>574</v>
      </c>
      <c r="H455" s="7" t="s">
        <v>1269</v>
      </c>
      <c r="J455" s="10"/>
      <c r="K455" s="10"/>
      <c r="T455" s="1"/>
      <c r="U455" s="1"/>
      <c r="V455" s="1"/>
      <c r="W455" s="1"/>
      <c r="X455" s="1"/>
    </row>
    <row r="456" spans="5:24">
      <c r="E456" s="2"/>
      <c r="G456" s="7" t="s">
        <v>574</v>
      </c>
      <c r="H456" s="7" t="s">
        <v>1271</v>
      </c>
      <c r="J456" s="10"/>
      <c r="K456" s="10"/>
      <c r="T456" s="1"/>
      <c r="U456" s="1"/>
      <c r="V456" s="1"/>
      <c r="W456" s="1"/>
      <c r="X456" s="1"/>
    </row>
    <row r="457" spans="5:24">
      <c r="E457" s="2"/>
      <c r="G457" s="7" t="s">
        <v>574</v>
      </c>
      <c r="H457" s="7" t="s">
        <v>1273</v>
      </c>
      <c r="J457" s="10"/>
      <c r="K457" s="10"/>
      <c r="T457" s="1"/>
      <c r="U457" s="1"/>
      <c r="V457" s="1"/>
      <c r="W457" s="1"/>
      <c r="X457" s="1"/>
    </row>
    <row r="458" spans="5:24">
      <c r="E458" s="2"/>
      <c r="G458" s="7" t="s">
        <v>574</v>
      </c>
      <c r="H458" s="7" t="s">
        <v>976</v>
      </c>
      <c r="J458" s="10"/>
      <c r="K458" s="10"/>
      <c r="T458" s="1"/>
      <c r="U458" s="1"/>
      <c r="V458" s="1"/>
      <c r="W458" s="1"/>
      <c r="X458" s="1"/>
    </row>
    <row r="459" spans="5:24">
      <c r="E459" s="2"/>
      <c r="G459" s="7" t="s">
        <v>579</v>
      </c>
      <c r="H459" s="7" t="s">
        <v>978</v>
      </c>
      <c r="J459" s="10"/>
      <c r="K459" s="10"/>
      <c r="T459" s="1"/>
      <c r="U459" s="1"/>
      <c r="V459" s="1"/>
      <c r="W459" s="1"/>
      <c r="X459" s="1"/>
    </row>
    <row r="460" spans="5:24">
      <c r="E460" s="2"/>
      <c r="G460" s="7" t="s">
        <v>579</v>
      </c>
      <c r="H460" s="7" t="s">
        <v>1560</v>
      </c>
      <c r="J460" s="10"/>
      <c r="K460" s="10"/>
      <c r="T460" s="1"/>
      <c r="U460" s="1"/>
      <c r="V460" s="1"/>
      <c r="W460" s="1"/>
      <c r="X460" s="1"/>
    </row>
    <row r="461" spans="5:24">
      <c r="E461" s="2"/>
      <c r="G461" s="7" t="s">
        <v>579</v>
      </c>
      <c r="H461" s="7" t="s">
        <v>1275</v>
      </c>
      <c r="J461" s="10"/>
      <c r="K461" s="10"/>
      <c r="T461" s="1"/>
      <c r="U461" s="1"/>
      <c r="V461" s="1"/>
      <c r="W461" s="1"/>
      <c r="X461" s="1"/>
    </row>
    <row r="462" spans="5:24">
      <c r="E462" s="2"/>
      <c r="G462" s="7" t="s">
        <v>579</v>
      </c>
      <c r="H462" s="7" t="s">
        <v>1561</v>
      </c>
      <c r="J462" s="10"/>
      <c r="K462" s="10"/>
      <c r="T462" s="1"/>
      <c r="U462" s="1"/>
      <c r="V462" s="1"/>
      <c r="W462" s="1"/>
      <c r="X462" s="1"/>
    </row>
    <row r="463" spans="5:24">
      <c r="E463" s="2"/>
      <c r="G463" s="7" t="s">
        <v>579</v>
      </c>
      <c r="H463" s="7" t="s">
        <v>1277</v>
      </c>
      <c r="J463" s="10"/>
      <c r="K463" s="10"/>
      <c r="T463" s="1"/>
      <c r="U463" s="1"/>
      <c r="V463" s="1"/>
      <c r="W463" s="1"/>
      <c r="X463" s="1"/>
    </row>
    <row r="464" spans="5:24">
      <c r="E464" s="2"/>
      <c r="G464" s="7" t="s">
        <v>579</v>
      </c>
      <c r="H464" s="7" t="s">
        <v>1279</v>
      </c>
      <c r="J464" s="10"/>
      <c r="K464" s="10"/>
      <c r="T464" s="1"/>
      <c r="U464" s="1"/>
      <c r="V464" s="1"/>
      <c r="W464" s="1"/>
      <c r="X464" s="1"/>
    </row>
    <row r="465" spans="5:24">
      <c r="E465" s="2"/>
      <c r="G465" s="7" t="s">
        <v>579</v>
      </c>
      <c r="H465" s="7" t="s">
        <v>1281</v>
      </c>
      <c r="J465" s="10"/>
      <c r="K465" s="10"/>
      <c r="T465" s="1"/>
      <c r="U465" s="1"/>
      <c r="V465" s="1"/>
      <c r="W465" s="1"/>
      <c r="X465" s="1"/>
    </row>
    <row r="466" spans="5:24">
      <c r="E466" s="2"/>
      <c r="G466" s="7" t="s">
        <v>579</v>
      </c>
      <c r="H466" s="7" t="s">
        <v>1283</v>
      </c>
      <c r="J466" s="10"/>
      <c r="K466" s="10"/>
      <c r="T466" s="1"/>
      <c r="U466" s="1"/>
      <c r="V466" s="1"/>
      <c r="W466" s="1"/>
      <c r="X466" s="1"/>
    </row>
    <row r="467" spans="5:24">
      <c r="E467" s="2"/>
      <c r="G467" s="7" t="s">
        <v>579</v>
      </c>
      <c r="H467" s="7" t="s">
        <v>1285</v>
      </c>
      <c r="J467" s="10"/>
      <c r="K467" s="10"/>
      <c r="T467" s="1"/>
      <c r="U467" s="1"/>
      <c r="V467" s="1"/>
      <c r="W467" s="1"/>
      <c r="X467" s="1"/>
    </row>
    <row r="468" spans="5:24">
      <c r="E468" s="2"/>
      <c r="G468" s="7" t="s">
        <v>579</v>
      </c>
      <c r="H468" s="7" t="s">
        <v>1562</v>
      </c>
      <c r="J468" s="10"/>
      <c r="K468" s="10"/>
      <c r="T468" s="1"/>
      <c r="U468" s="1"/>
      <c r="V468" s="1"/>
      <c r="W468" s="1"/>
      <c r="X468" s="1"/>
    </row>
    <row r="469" spans="5:24">
      <c r="E469" s="2"/>
      <c r="G469" s="7" t="s">
        <v>579</v>
      </c>
      <c r="H469" s="7" t="s">
        <v>1563</v>
      </c>
      <c r="J469" s="10"/>
      <c r="K469" s="10"/>
      <c r="T469" s="1"/>
      <c r="U469" s="1"/>
      <c r="V469" s="1"/>
      <c r="W469" s="1"/>
      <c r="X469" s="1"/>
    </row>
    <row r="470" spans="5:24">
      <c r="E470" s="2"/>
      <c r="G470" s="7" t="s">
        <v>579</v>
      </c>
      <c r="H470" s="7" t="s">
        <v>1287</v>
      </c>
      <c r="J470" s="10"/>
      <c r="K470" s="10"/>
      <c r="T470" s="1"/>
      <c r="U470" s="1"/>
      <c r="V470" s="1"/>
      <c r="W470" s="1"/>
      <c r="X470" s="1"/>
    </row>
    <row r="471" spans="5:24">
      <c r="E471" s="2"/>
      <c r="G471" s="7" t="s">
        <v>579</v>
      </c>
      <c r="H471" s="7" t="s">
        <v>1564</v>
      </c>
      <c r="J471" s="10"/>
      <c r="K471" s="10"/>
      <c r="T471" s="1"/>
      <c r="U471" s="1"/>
      <c r="V471" s="1"/>
      <c r="W471" s="1"/>
      <c r="X471" s="1"/>
    </row>
    <row r="472" spans="5:24">
      <c r="E472" s="2"/>
      <c r="G472" s="7" t="s">
        <v>579</v>
      </c>
      <c r="H472" s="7" t="s">
        <v>1289</v>
      </c>
      <c r="J472" s="10"/>
      <c r="K472" s="10"/>
      <c r="T472" s="1"/>
      <c r="U472" s="1"/>
      <c r="V472" s="1"/>
      <c r="W472" s="1"/>
      <c r="X472" s="1"/>
    </row>
    <row r="473" spans="5:24">
      <c r="E473" s="2"/>
      <c r="G473" s="7" t="s">
        <v>579</v>
      </c>
      <c r="H473" s="7" t="s">
        <v>1565</v>
      </c>
      <c r="J473" s="10"/>
      <c r="K473" s="10"/>
      <c r="T473" s="1"/>
      <c r="U473" s="1"/>
      <c r="V473" s="1"/>
      <c r="W473" s="1"/>
      <c r="X473" s="1"/>
    </row>
    <row r="474" spans="5:24">
      <c r="E474" s="2"/>
      <c r="G474" s="7" t="s">
        <v>579</v>
      </c>
      <c r="H474" s="7" t="s">
        <v>1566</v>
      </c>
      <c r="J474" s="10"/>
      <c r="K474" s="10"/>
      <c r="T474" s="1"/>
      <c r="U474" s="1"/>
      <c r="V474" s="1"/>
      <c r="W474" s="1"/>
      <c r="X474" s="1"/>
    </row>
    <row r="475" spans="5:24">
      <c r="E475" s="2"/>
      <c r="G475" s="7" t="s">
        <v>579</v>
      </c>
      <c r="H475" s="7" t="s">
        <v>1567</v>
      </c>
      <c r="J475" s="10"/>
      <c r="K475" s="10"/>
      <c r="T475" s="1"/>
      <c r="U475" s="1"/>
      <c r="V475" s="1"/>
      <c r="W475" s="1"/>
      <c r="X475" s="1"/>
    </row>
    <row r="476" spans="5:24">
      <c r="E476" s="2"/>
      <c r="G476" s="7" t="s">
        <v>579</v>
      </c>
      <c r="H476" s="7" t="s">
        <v>1568</v>
      </c>
      <c r="J476" s="10"/>
      <c r="K476" s="10"/>
      <c r="T476" s="1"/>
      <c r="U476" s="1"/>
      <c r="V476" s="1"/>
      <c r="W476" s="1"/>
      <c r="X476" s="1"/>
    </row>
    <row r="477" spans="5:24">
      <c r="E477" s="2"/>
      <c r="G477" s="7" t="s">
        <v>579</v>
      </c>
      <c r="H477" s="7" t="s">
        <v>1569</v>
      </c>
      <c r="J477" s="10"/>
      <c r="K477" s="10"/>
      <c r="T477" s="1"/>
      <c r="U477" s="1"/>
      <c r="V477" s="1"/>
      <c r="W477" s="1"/>
      <c r="X477" s="1"/>
    </row>
    <row r="478" spans="5:24">
      <c r="E478" s="2"/>
      <c r="G478" s="7" t="s">
        <v>579</v>
      </c>
      <c r="H478" s="7" t="s">
        <v>1291</v>
      </c>
      <c r="J478" s="10"/>
      <c r="K478" s="10"/>
      <c r="T478" s="1"/>
      <c r="U478" s="1"/>
      <c r="V478" s="1"/>
      <c r="W478" s="1"/>
      <c r="X478" s="1"/>
    </row>
    <row r="479" spans="5:24">
      <c r="E479" s="2"/>
      <c r="G479" s="7" t="s">
        <v>579</v>
      </c>
      <c r="H479" s="7" t="s">
        <v>980</v>
      </c>
      <c r="J479" s="10"/>
      <c r="K479" s="10"/>
      <c r="T479" s="1"/>
      <c r="U479" s="1"/>
      <c r="V479" s="1"/>
      <c r="W479" s="1"/>
      <c r="X479" s="1"/>
    </row>
    <row r="480" spans="5:24">
      <c r="E480" s="2"/>
      <c r="G480" s="7" t="s">
        <v>579</v>
      </c>
      <c r="H480" s="7" t="s">
        <v>1570</v>
      </c>
      <c r="J480" s="10"/>
      <c r="K480" s="10"/>
      <c r="T480" s="1"/>
      <c r="U480" s="1"/>
      <c r="V480" s="1"/>
      <c r="W480" s="1"/>
      <c r="X480" s="1"/>
    </row>
    <row r="481" spans="5:24">
      <c r="E481" s="2"/>
      <c r="G481" s="7" t="s">
        <v>579</v>
      </c>
      <c r="H481" s="7" t="s">
        <v>1571</v>
      </c>
      <c r="J481" s="10"/>
      <c r="K481" s="10"/>
      <c r="T481" s="1"/>
      <c r="U481" s="1"/>
      <c r="V481" s="1"/>
      <c r="W481" s="1"/>
      <c r="X481" s="1"/>
    </row>
    <row r="482" spans="5:24">
      <c r="E482" s="2"/>
      <c r="G482" s="7" t="s">
        <v>579</v>
      </c>
      <c r="H482" s="7" t="s">
        <v>1572</v>
      </c>
      <c r="J482" s="10"/>
      <c r="K482" s="10"/>
      <c r="T482" s="1"/>
      <c r="U482" s="1"/>
      <c r="V482" s="1"/>
      <c r="W482" s="1"/>
      <c r="X482" s="1"/>
    </row>
    <row r="483" spans="5:24">
      <c r="E483" s="2"/>
      <c r="G483" s="7" t="s">
        <v>579</v>
      </c>
      <c r="H483" s="7" t="s">
        <v>1573</v>
      </c>
      <c r="J483" s="10"/>
      <c r="K483" s="10"/>
      <c r="T483" s="1"/>
      <c r="U483" s="1"/>
      <c r="V483" s="1"/>
      <c r="W483" s="1"/>
      <c r="X483" s="1"/>
    </row>
    <row r="484" spans="5:24">
      <c r="E484" s="2"/>
      <c r="G484" s="7" t="s">
        <v>584</v>
      </c>
      <c r="H484" s="7" t="s">
        <v>1293</v>
      </c>
      <c r="J484" s="10"/>
      <c r="K484" s="10"/>
      <c r="T484" s="1"/>
      <c r="U484" s="1"/>
      <c r="V484" s="1"/>
      <c r="W484" s="1"/>
      <c r="X484" s="1"/>
    </row>
    <row r="485" spans="5:24">
      <c r="E485" s="2"/>
      <c r="G485" s="7" t="s">
        <v>584</v>
      </c>
      <c r="H485" s="7" t="s">
        <v>982</v>
      </c>
      <c r="J485" s="10"/>
      <c r="K485" s="10"/>
      <c r="T485" s="1"/>
      <c r="U485" s="1"/>
      <c r="V485" s="1"/>
      <c r="W485" s="1"/>
      <c r="X485" s="1"/>
    </row>
    <row r="486" spans="5:24">
      <c r="E486" s="2"/>
      <c r="G486" s="7" t="s">
        <v>584</v>
      </c>
      <c r="H486" s="7" t="s">
        <v>1574</v>
      </c>
      <c r="J486" s="10"/>
      <c r="K486" s="10"/>
      <c r="T486" s="1"/>
      <c r="U486" s="1"/>
      <c r="V486" s="1"/>
      <c r="W486" s="1"/>
      <c r="X486" s="1"/>
    </row>
    <row r="487" spans="5:24">
      <c r="E487" s="2"/>
      <c r="G487" s="7" t="s">
        <v>584</v>
      </c>
      <c r="H487" s="7" t="s">
        <v>1295</v>
      </c>
      <c r="J487" s="10"/>
      <c r="K487" s="10"/>
      <c r="T487" s="1"/>
      <c r="U487" s="1"/>
      <c r="V487" s="1"/>
      <c r="W487" s="1"/>
      <c r="X487" s="1"/>
    </row>
    <row r="488" spans="5:24">
      <c r="E488" s="2"/>
      <c r="G488" s="7" t="s">
        <v>584</v>
      </c>
      <c r="H488" s="7" t="s">
        <v>1297</v>
      </c>
      <c r="J488" s="10"/>
      <c r="K488" s="10"/>
      <c r="T488" s="1"/>
      <c r="U488" s="1"/>
      <c r="V488" s="1"/>
      <c r="W488" s="1"/>
      <c r="X488" s="1"/>
    </row>
    <row r="489" spans="5:24">
      <c r="E489" s="2"/>
      <c r="G489" s="7" t="s">
        <v>584</v>
      </c>
      <c r="H489" s="7" t="s">
        <v>1575</v>
      </c>
      <c r="J489" s="10"/>
      <c r="K489" s="10"/>
      <c r="T489" s="1"/>
      <c r="U489" s="1"/>
      <c r="V489" s="1"/>
      <c r="W489" s="1"/>
      <c r="X489" s="1"/>
    </row>
    <row r="490" spans="5:24">
      <c r="E490" s="2"/>
      <c r="G490" s="7" t="s">
        <v>584</v>
      </c>
      <c r="H490" s="7" t="s">
        <v>1576</v>
      </c>
      <c r="J490" s="10"/>
      <c r="K490" s="10"/>
      <c r="T490" s="1"/>
      <c r="U490" s="1"/>
      <c r="V490" s="1"/>
      <c r="W490" s="1"/>
      <c r="X490" s="1"/>
    </row>
    <row r="491" spans="5:24">
      <c r="E491" s="2"/>
      <c r="G491" s="7" t="s">
        <v>584</v>
      </c>
      <c r="H491" s="7" t="s">
        <v>1299</v>
      </c>
      <c r="J491" s="10"/>
      <c r="K491" s="10"/>
      <c r="T491" s="1"/>
      <c r="U491" s="1"/>
      <c r="V491" s="1"/>
      <c r="W491" s="1"/>
      <c r="X491" s="1"/>
    </row>
    <row r="492" spans="5:24">
      <c r="E492" s="2"/>
      <c r="G492" s="7" t="s">
        <v>584</v>
      </c>
      <c r="H492" s="7" t="s">
        <v>1577</v>
      </c>
      <c r="J492" s="10"/>
      <c r="K492" s="10"/>
      <c r="T492" s="1"/>
      <c r="U492" s="1"/>
      <c r="V492" s="1"/>
      <c r="W492" s="1"/>
      <c r="X492" s="1"/>
    </row>
    <row r="493" spans="5:24">
      <c r="E493" s="2"/>
      <c r="G493" s="7" t="s">
        <v>584</v>
      </c>
      <c r="H493" s="7" t="s">
        <v>1578</v>
      </c>
      <c r="J493" s="10"/>
      <c r="K493" s="10"/>
      <c r="T493" s="1"/>
      <c r="U493" s="1"/>
      <c r="V493" s="1"/>
      <c r="W493" s="1"/>
      <c r="X493" s="1"/>
    </row>
    <row r="494" spans="5:24">
      <c r="E494" s="2"/>
      <c r="G494" s="7" t="s">
        <v>584</v>
      </c>
      <c r="H494" s="7" t="s">
        <v>1579</v>
      </c>
      <c r="J494" s="10"/>
      <c r="K494" s="10"/>
      <c r="T494" s="1"/>
      <c r="U494" s="1"/>
      <c r="V494" s="1"/>
      <c r="W494" s="1"/>
      <c r="X494" s="1"/>
    </row>
    <row r="495" spans="5:24">
      <c r="E495" s="2"/>
      <c r="G495" s="7" t="s">
        <v>584</v>
      </c>
      <c r="H495" s="7" t="s">
        <v>1580</v>
      </c>
      <c r="J495" s="10"/>
      <c r="K495" s="10"/>
      <c r="T495" s="1"/>
      <c r="U495" s="1"/>
      <c r="V495" s="1"/>
      <c r="W495" s="1"/>
      <c r="X495" s="1"/>
    </row>
    <row r="496" spans="5:24">
      <c r="E496" s="2"/>
      <c r="G496" s="7" t="s">
        <v>584</v>
      </c>
      <c r="H496" s="7" t="s">
        <v>1581</v>
      </c>
      <c r="J496" s="10"/>
      <c r="K496" s="10"/>
      <c r="T496" s="1"/>
      <c r="U496" s="1"/>
      <c r="V496" s="1"/>
      <c r="W496" s="1"/>
      <c r="X496" s="1"/>
    </row>
    <row r="497" spans="5:24">
      <c r="E497" s="2"/>
      <c r="G497" s="7" t="s">
        <v>584</v>
      </c>
      <c r="H497" s="7" t="s">
        <v>1582</v>
      </c>
      <c r="J497" s="10"/>
      <c r="K497" s="10"/>
      <c r="T497" s="1"/>
      <c r="U497" s="1"/>
      <c r="V497" s="1"/>
      <c r="W497" s="1"/>
      <c r="X497" s="1"/>
    </row>
    <row r="498" spans="5:24">
      <c r="E498" s="2"/>
      <c r="G498" s="7" t="s">
        <v>584</v>
      </c>
      <c r="H498" s="7" t="s">
        <v>1583</v>
      </c>
      <c r="J498" s="10"/>
      <c r="K498" s="10"/>
      <c r="T498" s="1"/>
      <c r="U498" s="1"/>
      <c r="V498" s="1"/>
      <c r="W498" s="1"/>
      <c r="X498" s="1"/>
    </row>
    <row r="499" spans="5:24">
      <c r="E499" s="2"/>
      <c r="G499" s="7" t="s">
        <v>584</v>
      </c>
      <c r="H499" s="7" t="s">
        <v>1584</v>
      </c>
      <c r="J499" s="10"/>
      <c r="K499" s="10"/>
      <c r="T499" s="1"/>
      <c r="U499" s="1"/>
      <c r="V499" s="1"/>
      <c r="W499" s="1"/>
      <c r="X499" s="1"/>
    </row>
    <row r="500" spans="5:24">
      <c r="E500" s="2"/>
      <c r="G500" s="7" t="s">
        <v>584</v>
      </c>
      <c r="H500" s="7" t="s">
        <v>1585</v>
      </c>
      <c r="J500" s="10"/>
      <c r="K500" s="10"/>
      <c r="T500" s="1"/>
      <c r="U500" s="1"/>
      <c r="V500" s="1"/>
      <c r="W500" s="1"/>
      <c r="X500" s="1"/>
    </row>
    <row r="501" spans="5:24">
      <c r="E501" s="2"/>
      <c r="G501" s="7" t="s">
        <v>584</v>
      </c>
      <c r="H501" s="7" t="s">
        <v>1586</v>
      </c>
      <c r="J501" s="10"/>
      <c r="K501" s="10"/>
      <c r="T501" s="1"/>
      <c r="U501" s="1"/>
      <c r="V501" s="1"/>
      <c r="W501" s="1"/>
      <c r="X501" s="1"/>
    </row>
    <row r="502" spans="5:24">
      <c r="E502" s="2"/>
      <c r="G502" s="7" t="s">
        <v>584</v>
      </c>
      <c r="H502" s="7" t="s">
        <v>1587</v>
      </c>
      <c r="J502" s="10"/>
      <c r="K502" s="10"/>
      <c r="T502" s="1"/>
      <c r="U502" s="1"/>
      <c r="V502" s="1"/>
      <c r="W502" s="1"/>
      <c r="X502" s="1"/>
    </row>
    <row r="503" spans="5:24">
      <c r="E503" s="2"/>
      <c r="G503" s="7" t="s">
        <v>584</v>
      </c>
      <c r="H503" s="7" t="s">
        <v>1588</v>
      </c>
      <c r="J503" s="10"/>
      <c r="K503" s="10"/>
      <c r="T503" s="1"/>
      <c r="U503" s="1"/>
      <c r="V503" s="1"/>
      <c r="W503" s="1"/>
      <c r="X503" s="1"/>
    </row>
    <row r="504" spans="5:24">
      <c r="E504" s="2"/>
      <c r="G504" s="7" t="s">
        <v>584</v>
      </c>
      <c r="H504" s="7" t="s">
        <v>1589</v>
      </c>
      <c r="J504" s="10"/>
      <c r="K504" s="10"/>
      <c r="T504" s="1"/>
      <c r="U504" s="1"/>
      <c r="V504" s="1"/>
      <c r="W504" s="1"/>
      <c r="X504" s="1"/>
    </row>
    <row r="505" spans="5:24">
      <c r="E505" s="2"/>
      <c r="G505" s="7" t="s">
        <v>584</v>
      </c>
      <c r="H505" s="7" t="s">
        <v>1590</v>
      </c>
      <c r="J505" s="10"/>
      <c r="K505" s="10"/>
      <c r="T505" s="1"/>
      <c r="U505" s="1"/>
      <c r="V505" s="1"/>
      <c r="W505" s="1"/>
      <c r="X505" s="1"/>
    </row>
    <row r="506" spans="5:24">
      <c r="E506" s="2"/>
      <c r="G506" s="7" t="s">
        <v>584</v>
      </c>
      <c r="H506" s="7" t="s">
        <v>1591</v>
      </c>
      <c r="J506" s="10"/>
      <c r="K506" s="10"/>
      <c r="T506" s="1"/>
      <c r="U506" s="1"/>
      <c r="V506" s="1"/>
      <c r="W506" s="1"/>
      <c r="X506" s="1"/>
    </row>
    <row r="507" spans="5:24">
      <c r="E507" s="2"/>
      <c r="G507" s="7" t="s">
        <v>584</v>
      </c>
      <c r="H507" s="7" t="s">
        <v>1592</v>
      </c>
      <c r="J507" s="10"/>
      <c r="K507" s="10"/>
      <c r="T507" s="1"/>
      <c r="U507" s="1"/>
      <c r="V507" s="1"/>
      <c r="W507" s="1"/>
      <c r="X507" s="1"/>
    </row>
    <row r="508" spans="5:24">
      <c r="E508" s="2"/>
      <c r="G508" s="7" t="s">
        <v>584</v>
      </c>
      <c r="H508" s="7" t="s">
        <v>1593</v>
      </c>
      <c r="J508" s="10"/>
      <c r="K508" s="10"/>
      <c r="T508" s="1"/>
      <c r="U508" s="1"/>
      <c r="V508" s="1"/>
      <c r="W508" s="1"/>
      <c r="X508" s="1"/>
    </row>
    <row r="509" spans="5:24">
      <c r="E509" s="2"/>
      <c r="G509" s="7" t="s">
        <v>584</v>
      </c>
      <c r="H509" s="7" t="s">
        <v>1594</v>
      </c>
      <c r="J509" s="10"/>
      <c r="K509" s="10"/>
      <c r="T509" s="1"/>
      <c r="U509" s="1"/>
      <c r="V509" s="1"/>
      <c r="W509" s="1"/>
      <c r="X509" s="1"/>
    </row>
    <row r="510" spans="5:24">
      <c r="E510" s="2"/>
      <c r="G510" s="7" t="s">
        <v>584</v>
      </c>
      <c r="H510" s="7" t="s">
        <v>1595</v>
      </c>
      <c r="J510" s="10"/>
      <c r="K510" s="10"/>
      <c r="T510" s="1"/>
      <c r="U510" s="1"/>
      <c r="V510" s="1"/>
      <c r="W510" s="1"/>
      <c r="X510" s="1"/>
    </row>
    <row r="511" spans="5:24">
      <c r="E511" s="2"/>
      <c r="G511" s="7" t="s">
        <v>584</v>
      </c>
      <c r="H511" s="7" t="s">
        <v>1450</v>
      </c>
      <c r="J511" s="10"/>
      <c r="K511" s="10"/>
      <c r="T511" s="1"/>
      <c r="U511" s="1"/>
      <c r="V511" s="1"/>
      <c r="W511" s="1"/>
      <c r="X511" s="1"/>
    </row>
    <row r="512" spans="5:24">
      <c r="E512" s="2"/>
      <c r="G512" s="7" t="s">
        <v>584</v>
      </c>
      <c r="H512" s="7" t="s">
        <v>1596</v>
      </c>
      <c r="J512" s="10"/>
      <c r="K512" s="10"/>
      <c r="T512" s="1"/>
      <c r="U512" s="1"/>
      <c r="V512" s="1"/>
      <c r="W512" s="1"/>
      <c r="X512" s="1"/>
    </row>
    <row r="513" spans="5:24">
      <c r="E513" s="2"/>
      <c r="G513" s="7" t="s">
        <v>584</v>
      </c>
      <c r="H513" s="7" t="s">
        <v>1305</v>
      </c>
      <c r="J513" s="10"/>
      <c r="K513" s="10"/>
      <c r="T513" s="1"/>
      <c r="U513" s="1"/>
      <c r="V513" s="1"/>
      <c r="W513" s="1"/>
      <c r="X513" s="1"/>
    </row>
    <row r="514" spans="5:24">
      <c r="E514" s="2"/>
      <c r="G514" s="7" t="s">
        <v>584</v>
      </c>
      <c r="H514" s="7" t="s">
        <v>1597</v>
      </c>
      <c r="J514" s="10"/>
      <c r="K514" s="10"/>
      <c r="T514" s="1"/>
      <c r="U514" s="1"/>
      <c r="V514" s="1"/>
      <c r="W514" s="1"/>
      <c r="X514" s="1"/>
    </row>
    <row r="515" spans="5:24">
      <c r="E515" s="2"/>
      <c r="G515" s="7" t="s">
        <v>584</v>
      </c>
      <c r="H515" s="7" t="s">
        <v>1598</v>
      </c>
      <c r="J515" s="10"/>
      <c r="K515" s="10"/>
      <c r="T515" s="1"/>
      <c r="U515" s="1"/>
      <c r="V515" s="1"/>
      <c r="W515" s="1"/>
      <c r="X515" s="1"/>
    </row>
    <row r="516" spans="5:24">
      <c r="E516" s="2"/>
      <c r="G516" s="7" t="s">
        <v>584</v>
      </c>
      <c r="H516" s="7" t="s">
        <v>1599</v>
      </c>
      <c r="J516" s="10"/>
      <c r="K516" s="10"/>
      <c r="T516" s="1"/>
      <c r="U516" s="1"/>
      <c r="V516" s="1"/>
      <c r="W516" s="1"/>
      <c r="X516" s="1"/>
    </row>
    <row r="517" spans="5:24">
      <c r="E517" s="2"/>
      <c r="G517" s="7" t="s">
        <v>584</v>
      </c>
      <c r="H517" s="7" t="s">
        <v>1600</v>
      </c>
      <c r="J517" s="10"/>
      <c r="K517" s="10"/>
      <c r="T517" s="1"/>
      <c r="U517" s="1"/>
      <c r="V517" s="1"/>
      <c r="W517" s="1"/>
      <c r="X517" s="1"/>
    </row>
    <row r="518" spans="5:24">
      <c r="E518" s="2"/>
      <c r="G518" s="7" t="s">
        <v>584</v>
      </c>
      <c r="H518" s="7" t="s">
        <v>1601</v>
      </c>
      <c r="J518" s="10"/>
      <c r="K518" s="10"/>
      <c r="T518" s="1"/>
      <c r="U518" s="1"/>
      <c r="V518" s="1"/>
      <c r="W518" s="1"/>
      <c r="X518" s="1"/>
    </row>
    <row r="519" spans="5:24">
      <c r="E519" s="2"/>
      <c r="G519" s="7" t="s">
        <v>588</v>
      </c>
      <c r="H519" s="7" t="s">
        <v>697</v>
      </c>
      <c r="J519" s="10"/>
      <c r="K519" s="10"/>
      <c r="T519" s="1"/>
      <c r="U519" s="1"/>
      <c r="V519" s="1"/>
      <c r="W519" s="1"/>
      <c r="X519" s="1"/>
    </row>
    <row r="520" spans="5:24">
      <c r="E520" s="2"/>
      <c r="G520" s="7" t="s">
        <v>588</v>
      </c>
      <c r="H520" s="7" t="s">
        <v>984</v>
      </c>
      <c r="J520" s="10"/>
      <c r="K520" s="10"/>
      <c r="T520" s="1"/>
      <c r="U520" s="1"/>
      <c r="V520" s="1"/>
      <c r="W520" s="1"/>
      <c r="X520" s="1"/>
    </row>
    <row r="521" spans="5:24">
      <c r="E521" s="2"/>
      <c r="G521" s="7" t="s">
        <v>588</v>
      </c>
      <c r="H521" s="7" t="s">
        <v>1307</v>
      </c>
      <c r="J521" s="10"/>
      <c r="K521" s="10"/>
      <c r="T521" s="1"/>
      <c r="U521" s="1"/>
      <c r="V521" s="1"/>
      <c r="W521" s="1"/>
      <c r="X521" s="1"/>
    </row>
    <row r="522" spans="5:24">
      <c r="E522" s="2"/>
      <c r="G522" s="7" t="s">
        <v>588</v>
      </c>
      <c r="H522" s="7" t="s">
        <v>859</v>
      </c>
      <c r="J522" s="10"/>
      <c r="K522" s="10"/>
      <c r="T522" s="1"/>
      <c r="U522" s="1"/>
      <c r="V522" s="1"/>
      <c r="W522" s="1"/>
      <c r="X522" s="1"/>
    </row>
    <row r="523" spans="5:24">
      <c r="E523" s="2"/>
      <c r="G523" s="7" t="s">
        <v>588</v>
      </c>
      <c r="H523" s="7" t="s">
        <v>986</v>
      </c>
      <c r="J523" s="10"/>
      <c r="K523" s="10"/>
      <c r="T523" s="1"/>
      <c r="U523" s="1"/>
      <c r="V523" s="1"/>
      <c r="W523" s="1"/>
      <c r="X523" s="1"/>
    </row>
    <row r="524" spans="5:24">
      <c r="E524" s="2"/>
      <c r="G524" s="7" t="s">
        <v>588</v>
      </c>
      <c r="H524" s="7" t="s">
        <v>1602</v>
      </c>
      <c r="J524" s="10"/>
      <c r="K524" s="10"/>
      <c r="T524" s="1"/>
      <c r="U524" s="1"/>
      <c r="V524" s="1"/>
      <c r="W524" s="1"/>
      <c r="X524" s="1"/>
    </row>
    <row r="525" spans="5:24">
      <c r="E525" s="2"/>
      <c r="G525" s="7" t="s">
        <v>588</v>
      </c>
      <c r="H525" s="7" t="s">
        <v>988</v>
      </c>
      <c r="J525" s="10"/>
      <c r="K525" s="10"/>
      <c r="T525" s="1"/>
      <c r="U525" s="1"/>
      <c r="V525" s="1"/>
      <c r="W525" s="1"/>
      <c r="X525" s="1"/>
    </row>
    <row r="526" spans="5:24">
      <c r="E526" s="2"/>
      <c r="G526" s="7" t="s">
        <v>588</v>
      </c>
      <c r="H526" s="7" t="s">
        <v>1603</v>
      </c>
      <c r="J526" s="10"/>
      <c r="K526" s="10"/>
      <c r="T526" s="1"/>
      <c r="U526" s="1"/>
      <c r="V526" s="1"/>
      <c r="W526" s="1"/>
      <c r="X526" s="1"/>
    </row>
    <row r="527" spans="5:24">
      <c r="E527" s="2"/>
      <c r="G527" s="7" t="s">
        <v>588</v>
      </c>
      <c r="H527" s="7" t="s">
        <v>992</v>
      </c>
      <c r="J527" s="10"/>
      <c r="K527" s="10"/>
      <c r="T527" s="1"/>
      <c r="U527" s="1"/>
      <c r="V527" s="1"/>
      <c r="W527" s="1"/>
      <c r="X527" s="1"/>
    </row>
    <row r="528" spans="5:24">
      <c r="E528" s="2"/>
      <c r="G528" s="7" t="s">
        <v>588</v>
      </c>
      <c r="H528" s="7" t="s">
        <v>1604</v>
      </c>
      <c r="J528" s="10"/>
      <c r="K528" s="10"/>
      <c r="T528" s="1"/>
      <c r="U528" s="1"/>
      <c r="V528" s="1"/>
      <c r="W528" s="1"/>
      <c r="X528" s="1"/>
    </row>
    <row r="529" spans="5:24">
      <c r="E529" s="2"/>
      <c r="G529" s="7" t="s">
        <v>588</v>
      </c>
      <c r="H529" s="7" t="s">
        <v>994</v>
      </c>
      <c r="J529" s="10"/>
      <c r="K529" s="10"/>
      <c r="T529" s="1"/>
      <c r="U529" s="1"/>
      <c r="V529" s="1"/>
      <c r="W529" s="1"/>
      <c r="X529" s="1"/>
    </row>
    <row r="530" spans="5:24">
      <c r="E530" s="2"/>
      <c r="G530" s="7" t="s">
        <v>588</v>
      </c>
      <c r="H530" s="7" t="s">
        <v>996</v>
      </c>
      <c r="J530" s="10"/>
      <c r="K530" s="10"/>
      <c r="T530" s="1"/>
      <c r="U530" s="1"/>
      <c r="V530" s="1"/>
      <c r="W530" s="1"/>
      <c r="X530" s="1"/>
    </row>
    <row r="531" spans="5:24">
      <c r="E531" s="2"/>
      <c r="G531" s="7" t="s">
        <v>588</v>
      </c>
      <c r="H531" s="7" t="s">
        <v>998</v>
      </c>
      <c r="J531" s="10"/>
      <c r="K531" s="10"/>
      <c r="T531" s="1"/>
      <c r="U531" s="1"/>
      <c r="V531" s="1"/>
      <c r="W531" s="1"/>
      <c r="X531" s="1"/>
    </row>
    <row r="532" spans="5:24">
      <c r="E532" s="2"/>
      <c r="G532" s="7" t="s">
        <v>588</v>
      </c>
      <c r="H532" s="7" t="s">
        <v>1000</v>
      </c>
      <c r="J532" s="10"/>
      <c r="K532" s="10"/>
      <c r="T532" s="1"/>
      <c r="U532" s="1"/>
      <c r="V532" s="1"/>
      <c r="W532" s="1"/>
      <c r="X532" s="1"/>
    </row>
    <row r="533" spans="5:24">
      <c r="E533" s="2"/>
      <c r="G533" s="7" t="s">
        <v>588</v>
      </c>
      <c r="H533" s="7" t="s">
        <v>1002</v>
      </c>
      <c r="J533" s="10"/>
      <c r="K533" s="10"/>
      <c r="T533" s="1"/>
      <c r="U533" s="1"/>
      <c r="V533" s="1"/>
      <c r="W533" s="1"/>
      <c r="X533" s="1"/>
    </row>
    <row r="534" spans="5:24">
      <c r="E534" s="2"/>
      <c r="G534" s="7" t="s">
        <v>588</v>
      </c>
      <c r="H534" s="7" t="s">
        <v>1309</v>
      </c>
      <c r="J534" s="10"/>
      <c r="K534" s="10"/>
      <c r="T534" s="1"/>
      <c r="U534" s="1"/>
      <c r="V534" s="1"/>
      <c r="W534" s="1"/>
      <c r="X534" s="1"/>
    </row>
    <row r="535" spans="5:24">
      <c r="E535" s="2"/>
      <c r="G535" s="7" t="s">
        <v>588</v>
      </c>
      <c r="H535" s="7" t="s">
        <v>1004</v>
      </c>
      <c r="J535" s="10"/>
      <c r="K535" s="10"/>
      <c r="T535" s="1"/>
      <c r="U535" s="1"/>
      <c r="V535" s="1"/>
      <c r="W535" s="1"/>
      <c r="X535" s="1"/>
    </row>
    <row r="536" spans="5:24">
      <c r="E536" s="2"/>
      <c r="G536" s="7" t="s">
        <v>588</v>
      </c>
      <c r="H536" s="7" t="s">
        <v>861</v>
      </c>
      <c r="J536" s="10"/>
      <c r="K536" s="10"/>
      <c r="T536" s="1"/>
      <c r="U536" s="1"/>
      <c r="V536" s="1"/>
      <c r="W536" s="1"/>
      <c r="X536" s="1"/>
    </row>
    <row r="537" spans="5:24">
      <c r="E537" s="2"/>
      <c r="G537" s="7" t="s">
        <v>588</v>
      </c>
      <c r="H537" s="7" t="s">
        <v>1006</v>
      </c>
      <c r="J537" s="10"/>
      <c r="K537" s="10"/>
      <c r="T537" s="1"/>
      <c r="U537" s="1"/>
      <c r="V537" s="1"/>
      <c r="W537" s="1"/>
      <c r="X537" s="1"/>
    </row>
    <row r="538" spans="5:24">
      <c r="E538" s="2"/>
      <c r="G538" s="7" t="s">
        <v>588</v>
      </c>
      <c r="H538" s="7" t="s">
        <v>1008</v>
      </c>
      <c r="J538" s="10"/>
      <c r="K538" s="10"/>
      <c r="T538" s="1"/>
      <c r="U538" s="1"/>
      <c r="V538" s="1"/>
      <c r="W538" s="1"/>
      <c r="X538" s="1"/>
    </row>
    <row r="539" spans="5:24">
      <c r="E539" s="2"/>
      <c r="G539" s="7" t="s">
        <v>588</v>
      </c>
      <c r="H539" s="7" t="s">
        <v>863</v>
      </c>
      <c r="J539" s="10"/>
      <c r="K539" s="10"/>
      <c r="T539" s="1"/>
      <c r="U539" s="1"/>
      <c r="V539" s="1"/>
      <c r="W539" s="1"/>
      <c r="X539" s="1"/>
    </row>
    <row r="540" spans="5:24">
      <c r="E540" s="2"/>
      <c r="G540" s="7" t="s">
        <v>588</v>
      </c>
      <c r="H540" s="7" t="s">
        <v>1010</v>
      </c>
      <c r="J540" s="10"/>
      <c r="K540" s="10"/>
      <c r="T540" s="1"/>
      <c r="U540" s="1"/>
      <c r="V540" s="1"/>
      <c r="W540" s="1"/>
      <c r="X540" s="1"/>
    </row>
    <row r="541" spans="5:24">
      <c r="E541" s="2"/>
      <c r="G541" s="7" t="s">
        <v>588</v>
      </c>
      <c r="H541" s="7" t="s">
        <v>800</v>
      </c>
      <c r="J541" s="10"/>
      <c r="K541" s="10"/>
      <c r="T541" s="1"/>
      <c r="U541" s="1"/>
      <c r="V541" s="1"/>
      <c r="W541" s="1"/>
      <c r="X541" s="1"/>
    </row>
    <row r="542" spans="5:24">
      <c r="E542" s="2"/>
      <c r="G542" s="7" t="s">
        <v>588</v>
      </c>
      <c r="H542" s="7" t="s">
        <v>1605</v>
      </c>
      <c r="J542" s="10"/>
      <c r="K542" s="10"/>
      <c r="T542" s="1"/>
      <c r="U542" s="1"/>
      <c r="V542" s="1"/>
      <c r="W542" s="1"/>
      <c r="X542" s="1"/>
    </row>
    <row r="543" spans="5:24">
      <c r="E543" s="2"/>
      <c r="G543" s="7" t="s">
        <v>588</v>
      </c>
      <c r="H543" s="7" t="s">
        <v>1606</v>
      </c>
      <c r="J543" s="10"/>
      <c r="K543" s="10"/>
      <c r="T543" s="1"/>
      <c r="U543" s="1"/>
      <c r="V543" s="1"/>
      <c r="W543" s="1"/>
      <c r="X543" s="1"/>
    </row>
    <row r="544" spans="5:24">
      <c r="E544" s="2"/>
      <c r="G544" s="7" t="s">
        <v>588</v>
      </c>
      <c r="H544" s="7" t="s">
        <v>865</v>
      </c>
      <c r="J544" s="10"/>
      <c r="K544" s="10"/>
      <c r="T544" s="1"/>
      <c r="U544" s="1"/>
      <c r="V544" s="1"/>
      <c r="W544" s="1"/>
      <c r="X544" s="1"/>
    </row>
    <row r="545" spans="5:24">
      <c r="E545" s="2"/>
      <c r="G545" s="7" t="s">
        <v>588</v>
      </c>
      <c r="H545" s="7" t="s">
        <v>1012</v>
      </c>
      <c r="J545" s="10"/>
      <c r="K545" s="10"/>
      <c r="T545" s="1"/>
      <c r="U545" s="1"/>
      <c r="V545" s="1"/>
      <c r="W545" s="1"/>
      <c r="X545" s="1"/>
    </row>
    <row r="546" spans="5:24">
      <c r="E546" s="2"/>
      <c r="G546" s="7" t="s">
        <v>588</v>
      </c>
      <c r="H546" s="7" t="s">
        <v>1014</v>
      </c>
      <c r="J546" s="10"/>
      <c r="K546" s="10"/>
      <c r="T546" s="1"/>
      <c r="U546" s="1"/>
      <c r="V546" s="1"/>
      <c r="W546" s="1"/>
      <c r="X546" s="1"/>
    </row>
    <row r="547" spans="5:24">
      <c r="E547" s="2"/>
      <c r="G547" s="7" t="s">
        <v>588</v>
      </c>
      <c r="H547" s="7" t="s">
        <v>1016</v>
      </c>
      <c r="J547" s="10"/>
      <c r="K547" s="10"/>
      <c r="T547" s="1"/>
      <c r="U547" s="1"/>
      <c r="V547" s="1"/>
      <c r="W547" s="1"/>
      <c r="X547" s="1"/>
    </row>
    <row r="548" spans="5:24">
      <c r="E548" s="2"/>
      <c r="G548" s="7" t="s">
        <v>588</v>
      </c>
      <c r="H548" s="7" t="s">
        <v>867</v>
      </c>
      <c r="J548" s="10"/>
      <c r="K548" s="10"/>
      <c r="T548" s="1"/>
      <c r="U548" s="1"/>
      <c r="V548" s="1"/>
      <c r="W548" s="1"/>
      <c r="X548" s="1"/>
    </row>
    <row r="549" spans="5:24">
      <c r="E549" s="2"/>
      <c r="G549" s="7" t="s">
        <v>588</v>
      </c>
      <c r="H549" s="7" t="s">
        <v>1018</v>
      </c>
      <c r="J549" s="10"/>
      <c r="K549" s="10"/>
      <c r="T549" s="1"/>
      <c r="U549" s="1"/>
      <c r="V549" s="1"/>
      <c r="W549" s="1"/>
      <c r="X549" s="1"/>
    </row>
    <row r="550" spans="5:24">
      <c r="E550" s="2"/>
      <c r="G550" s="7" t="s">
        <v>588</v>
      </c>
      <c r="H550" s="7" t="s">
        <v>1020</v>
      </c>
      <c r="J550" s="10"/>
      <c r="K550" s="10"/>
      <c r="T550" s="1"/>
      <c r="U550" s="1"/>
      <c r="V550" s="1"/>
      <c r="W550" s="1"/>
      <c r="X550" s="1"/>
    </row>
    <row r="551" spans="5:24">
      <c r="E551" s="2"/>
      <c r="G551" s="7" t="s">
        <v>588</v>
      </c>
      <c r="H551" s="7" t="s">
        <v>1022</v>
      </c>
      <c r="J551" s="10"/>
      <c r="K551" s="10"/>
      <c r="T551" s="1"/>
      <c r="U551" s="1"/>
      <c r="V551" s="1"/>
      <c r="W551" s="1"/>
      <c r="X551" s="1"/>
    </row>
    <row r="552" spans="5:24">
      <c r="E552" s="2"/>
      <c r="G552" s="7" t="s">
        <v>588</v>
      </c>
      <c r="H552" s="7" t="s">
        <v>1024</v>
      </c>
      <c r="J552" s="10"/>
      <c r="K552" s="10"/>
      <c r="T552" s="1"/>
      <c r="U552" s="1"/>
      <c r="V552" s="1"/>
      <c r="W552" s="1"/>
      <c r="X552" s="1"/>
    </row>
    <row r="553" spans="5:24">
      <c r="E553" s="2"/>
      <c r="G553" s="7" t="s">
        <v>588</v>
      </c>
      <c r="H553" s="7" t="s">
        <v>1026</v>
      </c>
      <c r="J553" s="10"/>
      <c r="K553" s="10"/>
      <c r="T553" s="1"/>
      <c r="U553" s="1"/>
      <c r="V553" s="1"/>
      <c r="W553" s="1"/>
      <c r="X553" s="1"/>
    </row>
    <row r="554" spans="5:24">
      <c r="E554" s="2"/>
      <c r="G554" s="7" t="s">
        <v>588</v>
      </c>
      <c r="H554" s="7" t="s">
        <v>1028</v>
      </c>
      <c r="J554" s="10"/>
      <c r="K554" s="10"/>
      <c r="T554" s="1"/>
      <c r="U554" s="1"/>
      <c r="V554" s="1"/>
      <c r="W554" s="1"/>
      <c r="X554" s="1"/>
    </row>
    <row r="555" spans="5:24">
      <c r="E555" s="2"/>
      <c r="G555" s="7" t="s">
        <v>588</v>
      </c>
      <c r="H555" s="7" t="s">
        <v>1311</v>
      </c>
      <c r="J555" s="10"/>
      <c r="K555" s="10"/>
      <c r="T555" s="1"/>
      <c r="U555" s="1"/>
      <c r="V555" s="1"/>
      <c r="W555" s="1"/>
      <c r="X555" s="1"/>
    </row>
    <row r="556" spans="5:24">
      <c r="E556" s="2"/>
      <c r="G556" s="7" t="s">
        <v>588</v>
      </c>
      <c r="H556" s="7" t="s">
        <v>1030</v>
      </c>
      <c r="J556" s="10"/>
      <c r="K556" s="10"/>
      <c r="T556" s="1"/>
      <c r="U556" s="1"/>
      <c r="V556" s="1"/>
      <c r="W556" s="1"/>
      <c r="X556" s="1"/>
    </row>
    <row r="557" spans="5:24">
      <c r="E557" s="2"/>
      <c r="G557" s="7" t="s">
        <v>588</v>
      </c>
      <c r="H557" s="7" t="s">
        <v>869</v>
      </c>
      <c r="J557" s="10"/>
      <c r="K557" s="10"/>
      <c r="T557" s="1"/>
      <c r="U557" s="1"/>
      <c r="V557" s="1"/>
      <c r="W557" s="1"/>
      <c r="X557" s="1"/>
    </row>
    <row r="558" spans="5:24">
      <c r="E558" s="2"/>
      <c r="G558" s="7" t="s">
        <v>588</v>
      </c>
      <c r="H558" s="7" t="s">
        <v>1607</v>
      </c>
      <c r="J558" s="10"/>
      <c r="K558" s="10"/>
      <c r="T558" s="1"/>
      <c r="U558" s="1"/>
      <c r="V558" s="1"/>
      <c r="W558" s="1"/>
      <c r="X558" s="1"/>
    </row>
    <row r="559" spans="5:24">
      <c r="E559" s="2"/>
      <c r="G559" s="7" t="s">
        <v>588</v>
      </c>
      <c r="H559" s="7" t="s">
        <v>1034</v>
      </c>
      <c r="J559" s="10"/>
      <c r="K559" s="10"/>
      <c r="T559" s="1"/>
      <c r="U559" s="1"/>
      <c r="V559" s="1"/>
      <c r="W559" s="1"/>
      <c r="X559" s="1"/>
    </row>
    <row r="560" spans="5:24">
      <c r="E560" s="2"/>
      <c r="G560" s="7" t="s">
        <v>588</v>
      </c>
      <c r="H560" s="7" t="s">
        <v>1036</v>
      </c>
      <c r="J560" s="10"/>
      <c r="K560" s="10"/>
      <c r="T560" s="1"/>
      <c r="U560" s="1"/>
      <c r="V560" s="1"/>
      <c r="W560" s="1"/>
      <c r="X560" s="1"/>
    </row>
    <row r="561" spans="5:24">
      <c r="E561" s="2"/>
      <c r="G561" s="7" t="s">
        <v>588</v>
      </c>
      <c r="H561" s="7" t="s">
        <v>1313</v>
      </c>
      <c r="J561" s="10"/>
      <c r="K561" s="10"/>
      <c r="T561" s="1"/>
      <c r="U561" s="1"/>
      <c r="V561" s="1"/>
      <c r="W561" s="1"/>
      <c r="X561" s="1"/>
    </row>
    <row r="562" spans="5:24">
      <c r="E562" s="2"/>
      <c r="G562" s="7" t="s">
        <v>588</v>
      </c>
      <c r="H562" s="7" t="s">
        <v>1315</v>
      </c>
      <c r="J562" s="10"/>
      <c r="K562" s="10"/>
      <c r="T562" s="1"/>
      <c r="U562" s="1"/>
      <c r="V562" s="1"/>
      <c r="W562" s="1"/>
      <c r="X562" s="1"/>
    </row>
    <row r="563" spans="5:24">
      <c r="E563" s="2"/>
      <c r="G563" s="7" t="s">
        <v>588</v>
      </c>
      <c r="H563" s="7" t="s">
        <v>1317</v>
      </c>
      <c r="J563" s="10"/>
      <c r="K563" s="10"/>
      <c r="T563" s="1"/>
      <c r="U563" s="1"/>
      <c r="V563" s="1"/>
      <c r="W563" s="1"/>
      <c r="X563" s="1"/>
    </row>
    <row r="564" spans="5:24">
      <c r="E564" s="2"/>
      <c r="G564" s="7" t="s">
        <v>588</v>
      </c>
      <c r="H564" s="7" t="s">
        <v>1608</v>
      </c>
      <c r="J564" s="10"/>
      <c r="K564" s="10"/>
      <c r="T564" s="1"/>
      <c r="U564" s="1"/>
      <c r="V564" s="1"/>
      <c r="W564" s="1"/>
      <c r="X564" s="1"/>
    </row>
    <row r="565" spans="5:24">
      <c r="E565" s="2"/>
      <c r="G565" s="7" t="s">
        <v>588</v>
      </c>
      <c r="H565" s="7" t="s">
        <v>1609</v>
      </c>
      <c r="J565" s="10"/>
      <c r="K565" s="10"/>
      <c r="T565" s="1"/>
      <c r="U565" s="1"/>
      <c r="V565" s="1"/>
      <c r="W565" s="1"/>
      <c r="X565" s="1"/>
    </row>
    <row r="566" spans="5:24">
      <c r="E566" s="2"/>
      <c r="G566" s="7" t="s">
        <v>588</v>
      </c>
      <c r="H566" s="7" t="s">
        <v>1319</v>
      </c>
      <c r="J566" s="10"/>
      <c r="K566" s="10"/>
      <c r="T566" s="1"/>
      <c r="U566" s="1"/>
      <c r="V566" s="1"/>
      <c r="W566" s="1"/>
      <c r="X566" s="1"/>
    </row>
    <row r="567" spans="5:24">
      <c r="E567" s="2"/>
      <c r="G567" s="7" t="s">
        <v>588</v>
      </c>
      <c r="H567" s="7" t="s">
        <v>1321</v>
      </c>
      <c r="J567" s="10"/>
      <c r="K567" s="10"/>
      <c r="T567" s="1"/>
      <c r="U567" s="1"/>
      <c r="V567" s="1"/>
      <c r="W567" s="1"/>
      <c r="X567" s="1"/>
    </row>
    <row r="568" spans="5:24">
      <c r="E568" s="2"/>
      <c r="G568" s="7" t="s">
        <v>588</v>
      </c>
      <c r="H568" s="7" t="s">
        <v>1323</v>
      </c>
      <c r="J568" s="10"/>
      <c r="K568" s="10"/>
      <c r="T568" s="1"/>
      <c r="U568" s="1"/>
      <c r="V568" s="1"/>
      <c r="W568" s="1"/>
      <c r="X568" s="1"/>
    </row>
    <row r="569" spans="5:24">
      <c r="E569" s="2"/>
      <c r="G569" s="7" t="s">
        <v>588</v>
      </c>
      <c r="H569" s="7" t="s">
        <v>1610</v>
      </c>
      <c r="J569" s="10"/>
      <c r="K569" s="10"/>
      <c r="T569" s="1"/>
      <c r="U569" s="1"/>
      <c r="V569" s="1"/>
      <c r="W569" s="1"/>
      <c r="X569" s="1"/>
    </row>
    <row r="570" spans="5:24">
      <c r="E570" s="2"/>
      <c r="G570" s="7" t="s">
        <v>588</v>
      </c>
      <c r="H570" s="7" t="s">
        <v>1611</v>
      </c>
      <c r="J570" s="10"/>
      <c r="K570" s="10"/>
      <c r="T570" s="1"/>
      <c r="U570" s="1"/>
      <c r="V570" s="1"/>
      <c r="W570" s="1"/>
      <c r="X570" s="1"/>
    </row>
    <row r="571" spans="5:24">
      <c r="E571" s="2"/>
      <c r="G571" s="7" t="s">
        <v>588</v>
      </c>
      <c r="H571" s="7" t="s">
        <v>1612</v>
      </c>
      <c r="J571" s="10"/>
      <c r="K571" s="10"/>
      <c r="T571" s="1"/>
      <c r="U571" s="1"/>
      <c r="V571" s="1"/>
      <c r="W571" s="1"/>
      <c r="X571" s="1"/>
    </row>
    <row r="572" spans="5:24">
      <c r="E572" s="2"/>
      <c r="G572" s="7" t="s">
        <v>588</v>
      </c>
      <c r="H572" s="7" t="s">
        <v>1613</v>
      </c>
      <c r="J572" s="10"/>
      <c r="K572" s="10"/>
      <c r="T572" s="1"/>
      <c r="U572" s="1"/>
      <c r="V572" s="1"/>
      <c r="W572" s="1"/>
      <c r="X572" s="1"/>
    </row>
    <row r="573" spans="5:24">
      <c r="E573" s="2"/>
      <c r="G573" s="7" t="s">
        <v>588</v>
      </c>
      <c r="H573" s="7" t="s">
        <v>1614</v>
      </c>
      <c r="J573" s="10"/>
      <c r="K573" s="10"/>
      <c r="T573" s="1"/>
      <c r="U573" s="1"/>
      <c r="V573" s="1"/>
      <c r="W573" s="1"/>
      <c r="X573" s="1"/>
    </row>
    <row r="574" spans="5:24">
      <c r="E574" s="2"/>
      <c r="G574" s="7" t="s">
        <v>588</v>
      </c>
      <c r="H574" s="7" t="s">
        <v>1615</v>
      </c>
      <c r="J574" s="10"/>
      <c r="K574" s="10"/>
      <c r="T574" s="1"/>
      <c r="U574" s="1"/>
      <c r="V574" s="1"/>
      <c r="W574" s="1"/>
      <c r="X574" s="1"/>
    </row>
    <row r="575" spans="5:24">
      <c r="E575" s="2"/>
      <c r="G575" s="7" t="s">
        <v>588</v>
      </c>
      <c r="H575" s="7" t="s">
        <v>1262</v>
      </c>
      <c r="J575" s="10"/>
      <c r="K575" s="10"/>
      <c r="T575" s="1"/>
      <c r="U575" s="1"/>
      <c r="V575" s="1"/>
      <c r="W575" s="1"/>
      <c r="X575" s="1"/>
    </row>
    <row r="576" spans="5:24">
      <c r="E576" s="2"/>
      <c r="G576" s="7" t="s">
        <v>588</v>
      </c>
      <c r="H576" s="7" t="s">
        <v>1616</v>
      </c>
      <c r="J576" s="10"/>
      <c r="K576" s="10"/>
      <c r="T576" s="1"/>
      <c r="U576" s="1"/>
      <c r="V576" s="1"/>
      <c r="W576" s="1"/>
      <c r="X576" s="1"/>
    </row>
    <row r="577" spans="5:24">
      <c r="E577" s="2"/>
      <c r="G577" s="7" t="s">
        <v>588</v>
      </c>
      <c r="H577" s="7" t="s">
        <v>1617</v>
      </c>
      <c r="J577" s="10"/>
      <c r="K577" s="10"/>
      <c r="T577" s="1"/>
      <c r="U577" s="1"/>
      <c r="V577" s="1"/>
      <c r="W577" s="1"/>
      <c r="X577" s="1"/>
    </row>
    <row r="578" spans="5:24">
      <c r="E578" s="2"/>
      <c r="G578" s="7" t="s">
        <v>588</v>
      </c>
      <c r="H578" s="7" t="s">
        <v>1325</v>
      </c>
      <c r="J578" s="10"/>
      <c r="K578" s="10"/>
      <c r="T578" s="1"/>
      <c r="U578" s="1"/>
      <c r="V578" s="1"/>
      <c r="W578" s="1"/>
      <c r="X578" s="1"/>
    </row>
    <row r="579" spans="5:24">
      <c r="E579" s="2"/>
      <c r="G579" s="7" t="s">
        <v>588</v>
      </c>
      <c r="H579" s="7" t="s">
        <v>1038</v>
      </c>
      <c r="J579" s="10"/>
      <c r="K579" s="10"/>
      <c r="T579" s="1"/>
      <c r="U579" s="1"/>
      <c r="V579" s="1"/>
      <c r="W579" s="1"/>
      <c r="X579" s="1"/>
    </row>
    <row r="580" spans="5:24">
      <c r="E580" s="2"/>
      <c r="G580" s="7" t="s">
        <v>588</v>
      </c>
      <c r="H580" s="7" t="s">
        <v>1040</v>
      </c>
      <c r="J580" s="10"/>
      <c r="K580" s="10"/>
      <c r="T580" s="1"/>
      <c r="U580" s="1"/>
      <c r="V580" s="1"/>
      <c r="W580" s="1"/>
      <c r="X580" s="1"/>
    </row>
    <row r="581" spans="5:24">
      <c r="E581" s="2"/>
      <c r="G581" s="7" t="s">
        <v>588</v>
      </c>
      <c r="H581" s="7" t="s">
        <v>1042</v>
      </c>
      <c r="J581" s="10"/>
      <c r="K581" s="10"/>
      <c r="T581" s="1"/>
      <c r="U581" s="1"/>
      <c r="V581" s="1"/>
      <c r="W581" s="1"/>
      <c r="X581" s="1"/>
    </row>
    <row r="582" spans="5:24">
      <c r="E582" s="2"/>
      <c r="G582" s="7" t="s">
        <v>593</v>
      </c>
      <c r="H582" s="7" t="s">
        <v>703</v>
      </c>
      <c r="J582" s="10"/>
      <c r="K582" s="10"/>
      <c r="T582" s="1"/>
      <c r="U582" s="1"/>
      <c r="V582" s="1"/>
      <c r="W582" s="1"/>
      <c r="X582" s="1"/>
    </row>
    <row r="583" spans="5:24">
      <c r="E583" s="2"/>
      <c r="G583" s="7" t="s">
        <v>593</v>
      </c>
      <c r="H583" s="7" t="s">
        <v>1618</v>
      </c>
      <c r="J583" s="10"/>
      <c r="K583" s="10"/>
      <c r="T583" s="1"/>
      <c r="U583" s="1"/>
      <c r="V583" s="1"/>
      <c r="W583" s="1"/>
      <c r="X583" s="1"/>
    </row>
    <row r="584" spans="5:24">
      <c r="E584" s="2"/>
      <c r="G584" s="7" t="s">
        <v>593</v>
      </c>
      <c r="H584" s="7" t="s">
        <v>871</v>
      </c>
      <c r="J584" s="10"/>
      <c r="K584" s="10"/>
      <c r="T584" s="1"/>
      <c r="U584" s="1"/>
      <c r="V584" s="1"/>
      <c r="W584" s="1"/>
      <c r="X584" s="1"/>
    </row>
    <row r="585" spans="5:24">
      <c r="E585" s="2"/>
      <c r="G585" s="7" t="s">
        <v>593</v>
      </c>
      <c r="H585" s="7" t="s">
        <v>806</v>
      </c>
      <c r="J585" s="10"/>
      <c r="K585" s="10"/>
      <c r="T585" s="1"/>
      <c r="U585" s="1"/>
      <c r="V585" s="1"/>
      <c r="W585" s="1"/>
      <c r="X585" s="1"/>
    </row>
    <row r="586" spans="5:24">
      <c r="E586" s="2"/>
      <c r="G586" s="7" t="s">
        <v>593</v>
      </c>
      <c r="H586" s="7" t="s">
        <v>1619</v>
      </c>
      <c r="J586" s="10"/>
      <c r="K586" s="10"/>
      <c r="T586" s="1"/>
      <c r="U586" s="1"/>
      <c r="V586" s="1"/>
      <c r="W586" s="1"/>
      <c r="X586" s="1"/>
    </row>
    <row r="587" spans="5:24">
      <c r="E587" s="2"/>
      <c r="G587" s="7" t="s">
        <v>593</v>
      </c>
      <c r="H587" s="7" t="s">
        <v>1044</v>
      </c>
      <c r="J587" s="10"/>
      <c r="K587" s="10"/>
      <c r="T587" s="1"/>
      <c r="U587" s="1"/>
      <c r="V587" s="1"/>
      <c r="W587" s="1"/>
      <c r="X587" s="1"/>
    </row>
    <row r="588" spans="5:24">
      <c r="E588" s="2"/>
      <c r="G588" s="7" t="s">
        <v>593</v>
      </c>
      <c r="H588" s="7" t="s">
        <v>873</v>
      </c>
      <c r="J588" s="10"/>
      <c r="K588" s="10"/>
      <c r="T588" s="1"/>
      <c r="U588" s="1"/>
      <c r="V588" s="1"/>
      <c r="W588" s="1"/>
      <c r="X588" s="1"/>
    </row>
    <row r="589" spans="5:24">
      <c r="E589" s="2"/>
      <c r="G589" s="7" t="s">
        <v>593</v>
      </c>
      <c r="H589" s="7" t="s">
        <v>1046</v>
      </c>
      <c r="J589" s="10"/>
      <c r="K589" s="10"/>
      <c r="T589" s="1"/>
      <c r="U589" s="1"/>
      <c r="V589" s="1"/>
      <c r="W589" s="1"/>
      <c r="X589" s="1"/>
    </row>
    <row r="590" spans="5:24">
      <c r="E590" s="2"/>
      <c r="G590" s="7" t="s">
        <v>593</v>
      </c>
      <c r="H590" s="7" t="s">
        <v>1048</v>
      </c>
      <c r="J590" s="10"/>
      <c r="K590" s="10"/>
      <c r="T590" s="1"/>
      <c r="U590" s="1"/>
      <c r="V590" s="1"/>
      <c r="W590" s="1"/>
      <c r="X590" s="1"/>
    </row>
    <row r="591" spans="5:24">
      <c r="E591" s="2"/>
      <c r="G591" s="7" t="s">
        <v>593</v>
      </c>
      <c r="H591" s="7" t="s">
        <v>808</v>
      </c>
      <c r="J591" s="10"/>
      <c r="K591" s="10"/>
      <c r="T591" s="1"/>
      <c r="U591" s="1"/>
      <c r="V591" s="1"/>
      <c r="W591" s="1"/>
      <c r="X591" s="1"/>
    </row>
    <row r="592" spans="5:24">
      <c r="E592" s="2"/>
      <c r="G592" s="7" t="s">
        <v>593</v>
      </c>
      <c r="H592" s="7" t="s">
        <v>875</v>
      </c>
      <c r="J592" s="10"/>
      <c r="K592" s="10"/>
      <c r="T592" s="1"/>
      <c r="U592" s="1"/>
      <c r="V592" s="1"/>
      <c r="W592" s="1"/>
      <c r="X592" s="1"/>
    </row>
    <row r="593" spans="5:24">
      <c r="E593" s="2"/>
      <c r="G593" s="7" t="s">
        <v>593</v>
      </c>
      <c r="H593" s="7" t="s">
        <v>1327</v>
      </c>
      <c r="J593" s="10"/>
      <c r="K593" s="10"/>
      <c r="T593" s="1"/>
      <c r="U593" s="1"/>
      <c r="V593" s="1"/>
      <c r="W593" s="1"/>
      <c r="X593" s="1"/>
    </row>
    <row r="594" spans="5:24">
      <c r="E594" s="2"/>
      <c r="G594" s="7" t="s">
        <v>593</v>
      </c>
      <c r="H594" s="7" t="s">
        <v>1620</v>
      </c>
      <c r="J594" s="10"/>
      <c r="K594" s="10"/>
      <c r="T594" s="1"/>
      <c r="U594" s="1"/>
      <c r="V594" s="1"/>
      <c r="W594" s="1"/>
      <c r="X594" s="1"/>
    </row>
    <row r="595" spans="5:24">
      <c r="E595" s="2"/>
      <c r="G595" s="7" t="s">
        <v>593</v>
      </c>
      <c r="H595" s="7" t="s">
        <v>810</v>
      </c>
      <c r="J595" s="10"/>
      <c r="K595" s="10"/>
      <c r="T595" s="1"/>
      <c r="U595" s="1"/>
      <c r="V595" s="1"/>
      <c r="W595" s="1"/>
      <c r="X595" s="1"/>
    </row>
    <row r="596" spans="5:24">
      <c r="E596" s="2"/>
      <c r="G596" s="7" t="s">
        <v>593</v>
      </c>
      <c r="H596" s="7" t="s">
        <v>1050</v>
      </c>
      <c r="J596" s="10"/>
      <c r="K596" s="10"/>
      <c r="T596" s="1"/>
      <c r="U596" s="1"/>
      <c r="V596" s="1"/>
      <c r="W596" s="1"/>
      <c r="X596" s="1"/>
    </row>
    <row r="597" spans="5:24">
      <c r="E597" s="2"/>
      <c r="G597" s="7" t="s">
        <v>593</v>
      </c>
      <c r="H597" s="7" t="s">
        <v>1621</v>
      </c>
      <c r="J597" s="10"/>
      <c r="K597" s="10"/>
      <c r="T597" s="1"/>
      <c r="U597" s="1"/>
      <c r="V597" s="1"/>
      <c r="W597" s="1"/>
      <c r="X597" s="1"/>
    </row>
    <row r="598" spans="5:24">
      <c r="E598" s="2"/>
      <c r="G598" s="7" t="s">
        <v>593</v>
      </c>
      <c r="H598" s="7" t="s">
        <v>877</v>
      </c>
      <c r="J598" s="10"/>
      <c r="K598" s="10"/>
      <c r="T598" s="1"/>
      <c r="U598" s="1"/>
      <c r="V598" s="1"/>
      <c r="W598" s="1"/>
      <c r="X598" s="1"/>
    </row>
    <row r="599" spans="5:24">
      <c r="E599" s="2"/>
      <c r="G599" s="7" t="s">
        <v>593</v>
      </c>
      <c r="H599" s="7" t="s">
        <v>1052</v>
      </c>
      <c r="J599" s="10"/>
      <c r="K599" s="10"/>
      <c r="T599" s="1"/>
      <c r="U599" s="1"/>
      <c r="V599" s="1"/>
      <c r="W599" s="1"/>
      <c r="X599" s="1"/>
    </row>
    <row r="600" spans="5:24">
      <c r="E600" s="2"/>
      <c r="G600" s="7" t="s">
        <v>593</v>
      </c>
      <c r="H600" s="7" t="s">
        <v>880</v>
      </c>
      <c r="J600" s="10"/>
      <c r="K600" s="10"/>
      <c r="T600" s="1"/>
      <c r="U600" s="1"/>
      <c r="V600" s="1"/>
      <c r="W600" s="1"/>
      <c r="X600" s="1"/>
    </row>
    <row r="601" spans="5:24">
      <c r="E601" s="2"/>
      <c r="G601" s="7" t="s">
        <v>593</v>
      </c>
      <c r="H601" s="7" t="s">
        <v>1054</v>
      </c>
      <c r="J601" s="10"/>
      <c r="K601" s="10"/>
      <c r="T601" s="1"/>
      <c r="U601" s="1"/>
      <c r="V601" s="1"/>
      <c r="W601" s="1"/>
      <c r="X601" s="1"/>
    </row>
    <row r="602" spans="5:24">
      <c r="E602" s="2"/>
      <c r="G602" s="7" t="s">
        <v>593</v>
      </c>
      <c r="H602" s="7" t="s">
        <v>1622</v>
      </c>
      <c r="J602" s="10"/>
      <c r="K602" s="10"/>
      <c r="T602" s="1"/>
      <c r="U602" s="1"/>
      <c r="V602" s="1"/>
      <c r="W602" s="1"/>
      <c r="X602" s="1"/>
    </row>
    <row r="603" spans="5:24">
      <c r="E603" s="2"/>
      <c r="G603" s="7" t="s">
        <v>593</v>
      </c>
      <c r="H603" s="7" t="s">
        <v>1056</v>
      </c>
      <c r="J603" s="10"/>
      <c r="K603" s="10"/>
      <c r="T603" s="1"/>
      <c r="U603" s="1"/>
      <c r="V603" s="1"/>
      <c r="W603" s="1"/>
      <c r="X603" s="1"/>
    </row>
    <row r="604" spans="5:24">
      <c r="E604" s="2"/>
      <c r="G604" s="7" t="s">
        <v>593</v>
      </c>
      <c r="H604" s="7" t="s">
        <v>1329</v>
      </c>
      <c r="J604" s="10"/>
      <c r="K604" s="10"/>
      <c r="T604" s="1"/>
      <c r="U604" s="1"/>
      <c r="V604" s="1"/>
      <c r="W604" s="1"/>
      <c r="X604" s="1"/>
    </row>
    <row r="605" spans="5:24">
      <c r="E605" s="2"/>
      <c r="G605" s="7" t="s">
        <v>593</v>
      </c>
      <c r="H605" s="7" t="s">
        <v>1331</v>
      </c>
      <c r="J605" s="10"/>
      <c r="K605" s="10"/>
      <c r="T605" s="1"/>
      <c r="U605" s="1"/>
      <c r="V605" s="1"/>
      <c r="W605" s="1"/>
      <c r="X605" s="1"/>
    </row>
    <row r="606" spans="5:24">
      <c r="E606" s="2"/>
      <c r="G606" s="7" t="s">
        <v>593</v>
      </c>
      <c r="H606" s="7" t="s">
        <v>708</v>
      </c>
      <c r="J606" s="10"/>
      <c r="K606" s="10"/>
      <c r="T606" s="1"/>
      <c r="U606" s="1"/>
      <c r="V606" s="1"/>
      <c r="W606" s="1"/>
      <c r="X606" s="1"/>
    </row>
    <row r="607" spans="5:24">
      <c r="E607" s="2"/>
      <c r="G607" s="7" t="s">
        <v>593</v>
      </c>
      <c r="H607" s="7" t="s">
        <v>882</v>
      </c>
      <c r="J607" s="10"/>
      <c r="K607" s="10"/>
      <c r="T607" s="1"/>
      <c r="U607" s="1"/>
      <c r="V607" s="1"/>
      <c r="W607" s="1"/>
      <c r="X607" s="1"/>
    </row>
    <row r="608" spans="5:24">
      <c r="E608" s="2"/>
      <c r="G608" s="7" t="s">
        <v>593</v>
      </c>
      <c r="H608" s="7" t="s">
        <v>884</v>
      </c>
      <c r="J608" s="10"/>
      <c r="K608" s="10"/>
      <c r="T608" s="1"/>
      <c r="U608" s="1"/>
      <c r="V608" s="1"/>
      <c r="W608" s="1"/>
      <c r="X608" s="1"/>
    </row>
    <row r="609" spans="5:24">
      <c r="E609" s="2"/>
      <c r="G609" s="7" t="s">
        <v>593</v>
      </c>
      <c r="H609" s="7" t="s">
        <v>1333</v>
      </c>
      <c r="J609" s="10"/>
      <c r="K609" s="10"/>
      <c r="T609" s="1"/>
      <c r="U609" s="1"/>
      <c r="V609" s="1"/>
      <c r="W609" s="1"/>
      <c r="X609" s="1"/>
    </row>
    <row r="610" spans="5:24">
      <c r="E610" s="2"/>
      <c r="G610" s="7" t="s">
        <v>593</v>
      </c>
      <c r="H610" s="7" t="s">
        <v>886</v>
      </c>
      <c r="J610" s="10"/>
      <c r="K610" s="10"/>
      <c r="T610" s="1"/>
      <c r="U610" s="1"/>
      <c r="V610" s="1"/>
      <c r="W610" s="1"/>
      <c r="X610" s="1"/>
    </row>
    <row r="611" spans="5:24">
      <c r="E611" s="2"/>
      <c r="G611" s="7" t="s">
        <v>593</v>
      </c>
      <c r="H611" s="7" t="s">
        <v>1058</v>
      </c>
      <c r="J611" s="10"/>
      <c r="K611" s="10"/>
      <c r="T611" s="1"/>
      <c r="U611" s="1"/>
      <c r="V611" s="1"/>
      <c r="W611" s="1"/>
      <c r="X611" s="1"/>
    </row>
    <row r="612" spans="5:24">
      <c r="E612" s="2"/>
      <c r="G612" s="7" t="s">
        <v>593</v>
      </c>
      <c r="H612" s="7" t="s">
        <v>1623</v>
      </c>
      <c r="J612" s="10"/>
      <c r="K612" s="10"/>
      <c r="T612" s="1"/>
      <c r="U612" s="1"/>
      <c r="V612" s="1"/>
      <c r="W612" s="1"/>
      <c r="X612" s="1"/>
    </row>
    <row r="613" spans="5:24">
      <c r="E613" s="2"/>
      <c r="G613" s="7" t="s">
        <v>593</v>
      </c>
      <c r="H613" s="7" t="s">
        <v>1624</v>
      </c>
      <c r="J613" s="10"/>
      <c r="K613" s="10"/>
      <c r="T613" s="1"/>
      <c r="U613" s="1"/>
      <c r="V613" s="1"/>
      <c r="W613" s="1"/>
      <c r="X613" s="1"/>
    </row>
    <row r="614" spans="5:24">
      <c r="E614" s="2"/>
      <c r="G614" s="7" t="s">
        <v>593</v>
      </c>
      <c r="H614" s="7" t="s">
        <v>1625</v>
      </c>
      <c r="J614" s="10"/>
      <c r="K614" s="10"/>
      <c r="T614" s="1"/>
      <c r="U614" s="1"/>
      <c r="V614" s="1"/>
      <c r="W614" s="1"/>
      <c r="X614" s="1"/>
    </row>
    <row r="615" spans="5:24">
      <c r="E615" s="2"/>
      <c r="G615" s="7" t="s">
        <v>593</v>
      </c>
      <c r="H615" s="7" t="s">
        <v>1626</v>
      </c>
      <c r="J615" s="10"/>
      <c r="K615" s="10"/>
      <c r="T615" s="1"/>
      <c r="U615" s="1"/>
      <c r="V615" s="1"/>
      <c r="W615" s="1"/>
      <c r="X615" s="1"/>
    </row>
    <row r="616" spans="5:24">
      <c r="E616" s="2"/>
      <c r="G616" s="7" t="s">
        <v>593</v>
      </c>
      <c r="H616" s="7" t="s">
        <v>1337</v>
      </c>
      <c r="J616" s="10"/>
      <c r="K616" s="10"/>
      <c r="T616" s="1"/>
      <c r="U616" s="1"/>
      <c r="V616" s="1"/>
      <c r="W616" s="1"/>
      <c r="X616" s="1"/>
    </row>
    <row r="617" spans="5:24">
      <c r="E617" s="2"/>
      <c r="G617" s="7" t="s">
        <v>593</v>
      </c>
      <c r="H617" s="7" t="s">
        <v>1627</v>
      </c>
      <c r="J617" s="10"/>
      <c r="K617" s="10"/>
      <c r="T617" s="1"/>
      <c r="U617" s="1"/>
      <c r="V617" s="1"/>
      <c r="W617" s="1"/>
      <c r="X617" s="1"/>
    </row>
    <row r="618" spans="5:24">
      <c r="E618" s="2"/>
      <c r="G618" s="7" t="s">
        <v>593</v>
      </c>
      <c r="H618" s="7" t="s">
        <v>1628</v>
      </c>
      <c r="J618" s="10"/>
      <c r="K618" s="10"/>
      <c r="T618" s="1"/>
      <c r="U618" s="1"/>
      <c r="V618" s="1"/>
      <c r="W618" s="1"/>
      <c r="X618" s="1"/>
    </row>
    <row r="619" spans="5:24">
      <c r="E619" s="2"/>
      <c r="G619" s="7" t="s">
        <v>593</v>
      </c>
      <c r="H619" s="7" t="s">
        <v>1060</v>
      </c>
      <c r="J619" s="10"/>
      <c r="K619" s="10"/>
      <c r="T619" s="1"/>
      <c r="U619" s="1"/>
      <c r="V619" s="1"/>
      <c r="W619" s="1"/>
      <c r="X619" s="1"/>
    </row>
    <row r="620" spans="5:24">
      <c r="E620" s="2"/>
      <c r="G620" s="7" t="s">
        <v>593</v>
      </c>
      <c r="H620" s="7" t="s">
        <v>888</v>
      </c>
      <c r="J620" s="10"/>
      <c r="K620" s="10"/>
      <c r="T620" s="1"/>
      <c r="U620" s="1"/>
      <c r="V620" s="1"/>
      <c r="W620" s="1"/>
      <c r="X620" s="1"/>
    </row>
    <row r="621" spans="5:24">
      <c r="E621" s="2"/>
      <c r="G621" s="7" t="s">
        <v>593</v>
      </c>
      <c r="H621" s="7" t="s">
        <v>1629</v>
      </c>
      <c r="J621" s="10"/>
      <c r="K621" s="10"/>
      <c r="T621" s="1"/>
      <c r="U621" s="1"/>
      <c r="V621" s="1"/>
      <c r="W621" s="1"/>
      <c r="X621" s="1"/>
    </row>
    <row r="622" spans="5:24">
      <c r="E622" s="2"/>
      <c r="G622" s="7" t="s">
        <v>593</v>
      </c>
      <c r="H622" s="7" t="s">
        <v>1630</v>
      </c>
      <c r="J622" s="10"/>
      <c r="K622" s="10"/>
      <c r="T622" s="1"/>
      <c r="U622" s="1"/>
      <c r="V622" s="1"/>
      <c r="W622" s="1"/>
      <c r="X622" s="1"/>
    </row>
    <row r="623" spans="5:24">
      <c r="E623" s="2"/>
      <c r="G623" s="7" t="s">
        <v>593</v>
      </c>
      <c r="H623" s="7" t="s">
        <v>1631</v>
      </c>
      <c r="J623" s="10"/>
      <c r="K623" s="10"/>
      <c r="T623" s="1"/>
      <c r="U623" s="1"/>
      <c r="V623" s="1"/>
      <c r="W623" s="1"/>
      <c r="X623" s="1"/>
    </row>
    <row r="624" spans="5:24">
      <c r="E624" s="2"/>
      <c r="G624" s="7" t="s">
        <v>593</v>
      </c>
      <c r="H624" s="7" t="s">
        <v>1632</v>
      </c>
      <c r="J624" s="10"/>
      <c r="K624" s="10"/>
      <c r="T624" s="1"/>
      <c r="U624" s="1"/>
      <c r="V624" s="1"/>
      <c r="W624" s="1"/>
      <c r="X624" s="1"/>
    </row>
    <row r="625" spans="5:24">
      <c r="E625" s="2"/>
      <c r="G625" s="7" t="s">
        <v>593</v>
      </c>
      <c r="H625" s="7" t="s">
        <v>1633</v>
      </c>
      <c r="J625" s="10"/>
      <c r="K625" s="10"/>
      <c r="T625" s="1"/>
      <c r="U625" s="1"/>
      <c r="V625" s="1"/>
      <c r="W625" s="1"/>
      <c r="X625" s="1"/>
    </row>
    <row r="626" spans="5:24">
      <c r="E626" s="2"/>
      <c r="G626" s="7" t="s">
        <v>593</v>
      </c>
      <c r="H626" s="7" t="s">
        <v>1634</v>
      </c>
      <c r="J626" s="10"/>
      <c r="K626" s="10"/>
      <c r="T626" s="1"/>
      <c r="U626" s="1"/>
      <c r="V626" s="1"/>
      <c r="W626" s="1"/>
      <c r="X626" s="1"/>
    </row>
    <row r="627" spans="5:24">
      <c r="E627" s="2"/>
      <c r="G627" s="7" t="s">
        <v>593</v>
      </c>
      <c r="H627" s="7" t="s">
        <v>1635</v>
      </c>
      <c r="J627" s="10"/>
      <c r="K627" s="10"/>
      <c r="T627" s="1"/>
      <c r="U627" s="1"/>
      <c r="V627" s="1"/>
      <c r="W627" s="1"/>
      <c r="X627" s="1"/>
    </row>
    <row r="628" spans="5:24">
      <c r="E628" s="2"/>
      <c r="G628" s="7" t="s">
        <v>593</v>
      </c>
      <c r="H628" s="7" t="s">
        <v>1636</v>
      </c>
      <c r="J628" s="10"/>
      <c r="K628" s="10"/>
      <c r="T628" s="1"/>
      <c r="U628" s="1"/>
      <c r="V628" s="1"/>
      <c r="W628" s="1"/>
      <c r="X628" s="1"/>
    </row>
    <row r="629" spans="5:24">
      <c r="E629" s="2"/>
      <c r="G629" s="7" t="s">
        <v>593</v>
      </c>
      <c r="H629" s="7" t="s">
        <v>1637</v>
      </c>
      <c r="J629" s="10"/>
      <c r="K629" s="10"/>
      <c r="T629" s="1"/>
      <c r="U629" s="1"/>
      <c r="V629" s="1"/>
      <c r="W629" s="1"/>
      <c r="X629" s="1"/>
    </row>
    <row r="630" spans="5:24">
      <c r="E630" s="2"/>
      <c r="G630" s="7" t="s">
        <v>593</v>
      </c>
      <c r="H630" s="7" t="s">
        <v>1638</v>
      </c>
      <c r="J630" s="10"/>
      <c r="K630" s="10"/>
      <c r="T630" s="1"/>
      <c r="U630" s="1"/>
      <c r="V630" s="1"/>
      <c r="W630" s="1"/>
      <c r="X630" s="1"/>
    </row>
    <row r="631" spans="5:24">
      <c r="E631" s="2"/>
      <c r="G631" s="7" t="s">
        <v>593</v>
      </c>
      <c r="H631" s="7" t="s">
        <v>1341</v>
      </c>
      <c r="J631" s="10"/>
      <c r="K631" s="10"/>
      <c r="T631" s="1"/>
      <c r="U631" s="1"/>
      <c r="V631" s="1"/>
      <c r="W631" s="1"/>
      <c r="X631" s="1"/>
    </row>
    <row r="632" spans="5:24">
      <c r="E632" s="2"/>
      <c r="G632" s="7" t="s">
        <v>593</v>
      </c>
      <c r="H632" s="7" t="s">
        <v>1343</v>
      </c>
      <c r="J632" s="10"/>
      <c r="K632" s="10"/>
      <c r="T632" s="1"/>
      <c r="U632" s="1"/>
      <c r="V632" s="1"/>
      <c r="W632" s="1"/>
      <c r="X632" s="1"/>
    </row>
    <row r="633" spans="5:24">
      <c r="E633" s="2"/>
      <c r="G633" s="7" t="s">
        <v>593</v>
      </c>
      <c r="H633" s="7" t="s">
        <v>1639</v>
      </c>
      <c r="J633" s="10"/>
      <c r="K633" s="10"/>
      <c r="T633" s="1"/>
      <c r="U633" s="1"/>
      <c r="V633" s="1"/>
      <c r="W633" s="1"/>
      <c r="X633" s="1"/>
    </row>
    <row r="634" spans="5:24">
      <c r="E634" s="2"/>
      <c r="G634" s="7" t="s">
        <v>593</v>
      </c>
      <c r="H634" s="7" t="s">
        <v>1640</v>
      </c>
      <c r="J634" s="10"/>
      <c r="K634" s="10"/>
      <c r="T634" s="1"/>
      <c r="U634" s="1"/>
      <c r="V634" s="1"/>
      <c r="W634" s="1"/>
      <c r="X634" s="1"/>
    </row>
    <row r="635" spans="5:24">
      <c r="E635" s="2"/>
      <c r="G635" s="7" t="s">
        <v>593</v>
      </c>
      <c r="H635" s="7" t="s">
        <v>1641</v>
      </c>
      <c r="J635" s="10"/>
      <c r="K635" s="10"/>
      <c r="T635" s="1"/>
      <c r="U635" s="1"/>
      <c r="V635" s="1"/>
      <c r="W635" s="1"/>
      <c r="X635" s="1"/>
    </row>
    <row r="636" spans="5:24">
      <c r="E636" s="2"/>
      <c r="G636" s="7" t="s">
        <v>598</v>
      </c>
      <c r="H636" s="7" t="s">
        <v>1642</v>
      </c>
      <c r="J636" s="10"/>
      <c r="K636" s="10"/>
      <c r="T636" s="1"/>
      <c r="U636" s="1"/>
      <c r="V636" s="1"/>
      <c r="W636" s="1"/>
      <c r="X636" s="1"/>
    </row>
    <row r="637" spans="5:24">
      <c r="E637" s="2"/>
      <c r="G637" s="7" t="s">
        <v>598</v>
      </c>
      <c r="H637" s="7" t="s">
        <v>1643</v>
      </c>
      <c r="J637" s="10"/>
      <c r="K637" s="10"/>
      <c r="T637" s="1"/>
      <c r="U637" s="1"/>
      <c r="V637" s="1"/>
      <c r="W637" s="1"/>
      <c r="X637" s="1"/>
    </row>
    <row r="638" spans="5:24">
      <c r="E638" s="2"/>
      <c r="G638" s="7" t="s">
        <v>598</v>
      </c>
      <c r="H638" s="7" t="s">
        <v>1644</v>
      </c>
      <c r="J638" s="10"/>
      <c r="K638" s="10"/>
      <c r="T638" s="1"/>
      <c r="U638" s="1"/>
      <c r="V638" s="1"/>
      <c r="W638" s="1"/>
      <c r="X638" s="1"/>
    </row>
    <row r="639" spans="5:24">
      <c r="E639" s="2"/>
      <c r="G639" s="7" t="s">
        <v>598</v>
      </c>
      <c r="H639" s="7" t="s">
        <v>1645</v>
      </c>
      <c r="J639" s="10"/>
      <c r="K639" s="10"/>
      <c r="T639" s="1"/>
      <c r="U639" s="1"/>
      <c r="V639" s="1"/>
      <c r="W639" s="1"/>
      <c r="X639" s="1"/>
    </row>
    <row r="640" spans="5:24">
      <c r="E640" s="2"/>
      <c r="G640" s="7" t="s">
        <v>598</v>
      </c>
      <c r="H640" s="7" t="s">
        <v>1646</v>
      </c>
      <c r="J640" s="10"/>
      <c r="K640" s="10"/>
      <c r="T640" s="1"/>
      <c r="U640" s="1"/>
      <c r="V640" s="1"/>
      <c r="W640" s="1"/>
      <c r="X640" s="1"/>
    </row>
    <row r="641" spans="5:24">
      <c r="E641" s="2"/>
      <c r="G641" s="7" t="s">
        <v>598</v>
      </c>
      <c r="H641" s="7" t="s">
        <v>1647</v>
      </c>
      <c r="J641" s="10"/>
      <c r="K641" s="10"/>
      <c r="T641" s="1"/>
      <c r="U641" s="1"/>
      <c r="V641" s="1"/>
      <c r="W641" s="1"/>
      <c r="X641" s="1"/>
    </row>
    <row r="642" spans="5:24">
      <c r="E642" s="2"/>
      <c r="G642" s="7" t="s">
        <v>598</v>
      </c>
      <c r="H642" s="7" t="s">
        <v>1648</v>
      </c>
      <c r="J642" s="10"/>
      <c r="K642" s="10"/>
      <c r="T642" s="1"/>
      <c r="U642" s="1"/>
      <c r="V642" s="1"/>
      <c r="W642" s="1"/>
      <c r="X642" s="1"/>
    </row>
    <row r="643" spans="5:24">
      <c r="E643" s="2"/>
      <c r="G643" s="7" t="s">
        <v>598</v>
      </c>
      <c r="H643" s="7" t="s">
        <v>1649</v>
      </c>
      <c r="J643" s="10"/>
      <c r="K643" s="10"/>
      <c r="T643" s="1"/>
      <c r="U643" s="1"/>
      <c r="V643" s="1"/>
      <c r="W643" s="1"/>
      <c r="X643" s="1"/>
    </row>
    <row r="644" spans="5:24">
      <c r="E644" s="2"/>
      <c r="G644" s="7" t="s">
        <v>598</v>
      </c>
      <c r="H644" s="7" t="s">
        <v>1650</v>
      </c>
      <c r="J644" s="10"/>
      <c r="K644" s="10"/>
      <c r="T644" s="1"/>
      <c r="U644" s="1"/>
      <c r="V644" s="1"/>
      <c r="W644" s="1"/>
      <c r="X644" s="1"/>
    </row>
    <row r="645" spans="5:24">
      <c r="E645" s="2"/>
      <c r="G645" s="7" t="s">
        <v>598</v>
      </c>
      <c r="H645" s="7" t="s">
        <v>1651</v>
      </c>
      <c r="J645" s="10"/>
      <c r="K645" s="10"/>
      <c r="T645" s="1"/>
      <c r="U645" s="1"/>
      <c r="V645" s="1"/>
      <c r="W645" s="1"/>
      <c r="X645" s="1"/>
    </row>
    <row r="646" spans="5:24">
      <c r="E646" s="2"/>
      <c r="G646" s="7" t="s">
        <v>598</v>
      </c>
      <c r="H646" s="7" t="s">
        <v>1652</v>
      </c>
      <c r="J646" s="10"/>
      <c r="K646" s="10"/>
      <c r="T646" s="1"/>
      <c r="U646" s="1"/>
      <c r="V646" s="1"/>
      <c r="W646" s="1"/>
      <c r="X646" s="1"/>
    </row>
    <row r="647" spans="5:24">
      <c r="E647" s="2"/>
      <c r="G647" s="7" t="s">
        <v>598</v>
      </c>
      <c r="H647" s="7" t="s">
        <v>1653</v>
      </c>
      <c r="J647" s="10"/>
      <c r="K647" s="10"/>
      <c r="T647" s="1"/>
      <c r="U647" s="1"/>
      <c r="V647" s="1"/>
      <c r="W647" s="1"/>
      <c r="X647" s="1"/>
    </row>
    <row r="648" spans="5:24">
      <c r="E648" s="2"/>
      <c r="G648" s="7" t="s">
        <v>598</v>
      </c>
      <c r="H648" s="7" t="s">
        <v>1654</v>
      </c>
      <c r="J648" s="10"/>
      <c r="K648" s="10"/>
      <c r="T648" s="1"/>
      <c r="U648" s="1"/>
      <c r="V648" s="1"/>
      <c r="W648" s="1"/>
      <c r="X648" s="1"/>
    </row>
    <row r="649" spans="5:24">
      <c r="E649" s="2"/>
      <c r="G649" s="7" t="s">
        <v>598</v>
      </c>
      <c r="H649" s="7" t="s">
        <v>1655</v>
      </c>
      <c r="J649" s="10"/>
      <c r="K649" s="10"/>
      <c r="T649" s="1"/>
      <c r="U649" s="1"/>
      <c r="V649" s="1"/>
      <c r="W649" s="1"/>
      <c r="X649" s="1"/>
    </row>
    <row r="650" spans="5:24">
      <c r="E650" s="2"/>
      <c r="G650" s="7" t="s">
        <v>598</v>
      </c>
      <c r="H650" s="7" t="s">
        <v>1656</v>
      </c>
      <c r="J650" s="10"/>
      <c r="K650" s="10"/>
      <c r="T650" s="1"/>
      <c r="U650" s="1"/>
      <c r="V650" s="1"/>
      <c r="W650" s="1"/>
      <c r="X650" s="1"/>
    </row>
    <row r="651" spans="5:24">
      <c r="E651" s="2"/>
      <c r="G651" s="7" t="s">
        <v>598</v>
      </c>
      <c r="H651" s="7" t="s">
        <v>1657</v>
      </c>
      <c r="J651" s="10"/>
      <c r="K651" s="10"/>
      <c r="T651" s="1"/>
      <c r="U651" s="1"/>
      <c r="V651" s="1"/>
      <c r="W651" s="1"/>
      <c r="X651" s="1"/>
    </row>
    <row r="652" spans="5:24">
      <c r="E652" s="2"/>
      <c r="G652" s="7" t="s">
        <v>598</v>
      </c>
      <c r="H652" s="7" t="s">
        <v>1658</v>
      </c>
      <c r="J652" s="10"/>
      <c r="K652" s="10"/>
      <c r="T652" s="1"/>
      <c r="U652" s="1"/>
      <c r="V652" s="1"/>
      <c r="W652" s="1"/>
      <c r="X652" s="1"/>
    </row>
    <row r="653" spans="5:24">
      <c r="E653" s="2"/>
      <c r="G653" s="7" t="s">
        <v>598</v>
      </c>
      <c r="H653" s="7" t="s">
        <v>1659</v>
      </c>
      <c r="J653" s="10"/>
      <c r="K653" s="10"/>
      <c r="T653" s="1"/>
      <c r="U653" s="1"/>
      <c r="V653" s="1"/>
      <c r="W653" s="1"/>
      <c r="X653" s="1"/>
    </row>
    <row r="654" spans="5:24">
      <c r="E654" s="2"/>
      <c r="G654" s="7" t="s">
        <v>598</v>
      </c>
      <c r="H654" s="7" t="s">
        <v>1660</v>
      </c>
      <c r="J654" s="10"/>
      <c r="K654" s="10"/>
      <c r="T654" s="1"/>
      <c r="U654" s="1"/>
      <c r="V654" s="1"/>
      <c r="W654" s="1"/>
      <c r="X654" s="1"/>
    </row>
    <row r="655" spans="5:24">
      <c r="E655" s="2"/>
      <c r="G655" s="7" t="s">
        <v>598</v>
      </c>
      <c r="H655" s="7" t="s">
        <v>1661</v>
      </c>
      <c r="J655" s="10"/>
      <c r="K655" s="10"/>
      <c r="T655" s="1"/>
      <c r="U655" s="1"/>
      <c r="V655" s="1"/>
      <c r="W655" s="1"/>
      <c r="X655" s="1"/>
    </row>
    <row r="656" spans="5:24">
      <c r="E656" s="2"/>
      <c r="G656" s="7" t="s">
        <v>598</v>
      </c>
      <c r="H656" s="7" t="s">
        <v>1662</v>
      </c>
      <c r="J656" s="10"/>
      <c r="K656" s="10"/>
      <c r="T656" s="1"/>
      <c r="U656" s="1"/>
      <c r="V656" s="1"/>
      <c r="W656" s="1"/>
      <c r="X656" s="1"/>
    </row>
    <row r="657" spans="5:24">
      <c r="E657" s="2"/>
      <c r="G657" s="7" t="s">
        <v>598</v>
      </c>
      <c r="H657" s="7" t="s">
        <v>1663</v>
      </c>
      <c r="J657" s="10"/>
      <c r="K657" s="10"/>
      <c r="T657" s="1"/>
      <c r="U657" s="1"/>
      <c r="V657" s="1"/>
      <c r="W657" s="1"/>
      <c r="X657" s="1"/>
    </row>
    <row r="658" spans="5:24">
      <c r="E658" s="2"/>
      <c r="G658" s="7" t="s">
        <v>598</v>
      </c>
      <c r="H658" s="7" t="s">
        <v>1664</v>
      </c>
      <c r="J658" s="10"/>
      <c r="K658" s="10"/>
      <c r="T658" s="1"/>
      <c r="U658" s="1"/>
      <c r="V658" s="1"/>
      <c r="W658" s="1"/>
      <c r="X658" s="1"/>
    </row>
    <row r="659" spans="5:24">
      <c r="E659" s="2"/>
      <c r="G659" s="7" t="s">
        <v>598</v>
      </c>
      <c r="H659" s="7" t="s">
        <v>712</v>
      </c>
      <c r="J659" s="10"/>
      <c r="K659" s="10"/>
      <c r="T659" s="1"/>
      <c r="U659" s="1"/>
      <c r="V659" s="1"/>
      <c r="W659" s="1"/>
      <c r="X659" s="1"/>
    </row>
    <row r="660" spans="5:24">
      <c r="E660" s="2"/>
      <c r="G660" s="7" t="s">
        <v>598</v>
      </c>
      <c r="H660" s="7" t="s">
        <v>812</v>
      </c>
      <c r="J660" s="10"/>
      <c r="K660" s="10"/>
      <c r="T660" s="1"/>
      <c r="U660" s="1"/>
      <c r="V660" s="1"/>
      <c r="W660" s="1"/>
      <c r="X660" s="1"/>
    </row>
    <row r="661" spans="5:24">
      <c r="E661" s="2"/>
      <c r="G661" s="7" t="s">
        <v>598</v>
      </c>
      <c r="H661" s="7" t="s">
        <v>717</v>
      </c>
      <c r="J661" s="10"/>
      <c r="K661" s="10"/>
      <c r="T661" s="1"/>
      <c r="U661" s="1"/>
      <c r="V661" s="1"/>
      <c r="W661" s="1"/>
      <c r="X661" s="1"/>
    </row>
    <row r="662" spans="5:24">
      <c r="E662" s="2"/>
      <c r="G662" s="7" t="s">
        <v>598</v>
      </c>
      <c r="H662" s="7" t="s">
        <v>723</v>
      </c>
      <c r="J662" s="10"/>
      <c r="K662" s="10"/>
      <c r="T662" s="1"/>
      <c r="U662" s="1"/>
      <c r="V662" s="1"/>
      <c r="W662" s="1"/>
      <c r="X662" s="1"/>
    </row>
    <row r="663" spans="5:24">
      <c r="E663" s="2"/>
      <c r="G663" s="7" t="s">
        <v>598</v>
      </c>
      <c r="H663" s="7" t="s">
        <v>728</v>
      </c>
      <c r="J663" s="10"/>
      <c r="K663" s="10"/>
      <c r="T663" s="1"/>
      <c r="U663" s="1"/>
      <c r="V663" s="1"/>
      <c r="W663" s="1"/>
      <c r="X663" s="1"/>
    </row>
    <row r="664" spans="5:24">
      <c r="E664" s="2"/>
      <c r="G664" s="7" t="s">
        <v>598</v>
      </c>
      <c r="H664" s="7" t="s">
        <v>1665</v>
      </c>
      <c r="J664" s="10"/>
      <c r="K664" s="10"/>
      <c r="T664" s="1"/>
      <c r="U664" s="1"/>
      <c r="V664" s="1"/>
      <c r="W664" s="1"/>
      <c r="X664" s="1"/>
    </row>
    <row r="665" spans="5:24">
      <c r="E665" s="2"/>
      <c r="G665" s="7" t="s">
        <v>598</v>
      </c>
      <c r="H665" s="7" t="s">
        <v>814</v>
      </c>
      <c r="J665" s="10"/>
      <c r="K665" s="10"/>
      <c r="T665" s="1"/>
      <c r="U665" s="1"/>
      <c r="V665" s="1"/>
      <c r="W665" s="1"/>
      <c r="X665" s="1"/>
    </row>
    <row r="666" spans="5:24">
      <c r="E666" s="2"/>
      <c r="G666" s="7" t="s">
        <v>598</v>
      </c>
      <c r="H666" s="7" t="s">
        <v>656</v>
      </c>
      <c r="J666" s="10"/>
      <c r="K666" s="10"/>
      <c r="T666" s="1"/>
      <c r="U666" s="1"/>
      <c r="V666" s="1"/>
      <c r="W666" s="1"/>
      <c r="X666" s="1"/>
    </row>
    <row r="667" spans="5:24">
      <c r="E667" s="2"/>
      <c r="G667" s="7" t="s">
        <v>598</v>
      </c>
      <c r="H667" s="7" t="s">
        <v>1666</v>
      </c>
      <c r="J667" s="10"/>
      <c r="K667" s="10"/>
      <c r="T667" s="1"/>
      <c r="U667" s="1"/>
      <c r="V667" s="1"/>
      <c r="W667" s="1"/>
      <c r="X667" s="1"/>
    </row>
    <row r="668" spans="5:24">
      <c r="E668" s="2"/>
      <c r="G668" s="7" t="s">
        <v>598</v>
      </c>
      <c r="H668" s="7" t="s">
        <v>739</v>
      </c>
      <c r="J668" s="10"/>
      <c r="K668" s="10"/>
      <c r="T668" s="1"/>
      <c r="U668" s="1"/>
      <c r="V668" s="1"/>
      <c r="W668" s="1"/>
      <c r="X668" s="1"/>
    </row>
    <row r="669" spans="5:24">
      <c r="E669" s="2"/>
      <c r="G669" s="7" t="s">
        <v>598</v>
      </c>
      <c r="H669" s="7" t="s">
        <v>743</v>
      </c>
      <c r="J669" s="10"/>
      <c r="K669" s="10"/>
      <c r="T669" s="1"/>
      <c r="U669" s="1"/>
      <c r="V669" s="1"/>
      <c r="W669" s="1"/>
      <c r="X669" s="1"/>
    </row>
    <row r="670" spans="5:24">
      <c r="E670" s="2"/>
      <c r="G670" s="7" t="s">
        <v>598</v>
      </c>
      <c r="H670" s="7" t="s">
        <v>747</v>
      </c>
      <c r="J670" s="10"/>
      <c r="K670" s="10"/>
      <c r="T670" s="1"/>
      <c r="U670" s="1"/>
      <c r="V670" s="1"/>
      <c r="W670" s="1"/>
      <c r="X670" s="1"/>
    </row>
    <row r="671" spans="5:24">
      <c r="E671" s="2"/>
      <c r="G671" s="7" t="s">
        <v>598</v>
      </c>
      <c r="H671" s="7" t="s">
        <v>1667</v>
      </c>
      <c r="J671" s="10"/>
      <c r="K671" s="10"/>
      <c r="T671" s="1"/>
      <c r="U671" s="1"/>
      <c r="V671" s="1"/>
      <c r="W671" s="1"/>
      <c r="X671" s="1"/>
    </row>
    <row r="672" spans="5:24">
      <c r="E672" s="2"/>
      <c r="G672" s="7" t="s">
        <v>598</v>
      </c>
      <c r="H672" s="7" t="s">
        <v>756</v>
      </c>
      <c r="J672" s="10"/>
      <c r="K672" s="10"/>
      <c r="T672" s="1"/>
      <c r="U672" s="1"/>
      <c r="V672" s="1"/>
      <c r="W672" s="1"/>
      <c r="X672" s="1"/>
    </row>
    <row r="673" spans="5:24">
      <c r="E673" s="2"/>
      <c r="G673" s="7" t="s">
        <v>598</v>
      </c>
      <c r="H673" s="7" t="s">
        <v>760</v>
      </c>
      <c r="J673" s="10"/>
      <c r="K673" s="10"/>
      <c r="T673" s="1"/>
      <c r="U673" s="1"/>
      <c r="V673" s="1"/>
      <c r="W673" s="1"/>
      <c r="X673" s="1"/>
    </row>
    <row r="674" spans="5:24">
      <c r="E674" s="2"/>
      <c r="G674" s="7" t="s">
        <v>598</v>
      </c>
      <c r="H674" s="7" t="s">
        <v>1668</v>
      </c>
      <c r="J674" s="10"/>
      <c r="K674" s="10"/>
      <c r="T674" s="1"/>
      <c r="U674" s="1"/>
      <c r="V674" s="1"/>
      <c r="W674" s="1"/>
      <c r="X674" s="1"/>
    </row>
    <row r="675" spans="5:24">
      <c r="E675" s="2"/>
      <c r="G675" s="7" t="s">
        <v>598</v>
      </c>
      <c r="H675" s="7" t="s">
        <v>1669</v>
      </c>
      <c r="J675" s="10"/>
      <c r="K675" s="10"/>
      <c r="T675" s="1"/>
      <c r="U675" s="1"/>
      <c r="V675" s="1"/>
      <c r="W675" s="1"/>
      <c r="X675" s="1"/>
    </row>
    <row r="676" spans="5:24">
      <c r="E676" s="2"/>
      <c r="G676" s="7" t="s">
        <v>598</v>
      </c>
      <c r="H676" s="7" t="s">
        <v>816</v>
      </c>
      <c r="J676" s="10"/>
      <c r="K676" s="10"/>
      <c r="T676" s="1"/>
      <c r="U676" s="1"/>
      <c r="V676" s="1"/>
      <c r="W676" s="1"/>
      <c r="X676" s="1"/>
    </row>
    <row r="677" spans="5:24">
      <c r="E677" s="2"/>
      <c r="G677" s="7" t="s">
        <v>598</v>
      </c>
      <c r="H677" s="7" t="s">
        <v>1670</v>
      </c>
      <c r="J677" s="10"/>
      <c r="K677" s="10"/>
      <c r="T677" s="1"/>
      <c r="U677" s="1"/>
      <c r="V677" s="1"/>
      <c r="W677" s="1"/>
      <c r="X677" s="1"/>
    </row>
    <row r="678" spans="5:24">
      <c r="E678" s="2"/>
      <c r="G678" s="7" t="s">
        <v>598</v>
      </c>
      <c r="H678" s="7" t="s">
        <v>766</v>
      </c>
      <c r="J678" s="10"/>
      <c r="K678" s="10"/>
      <c r="T678" s="1"/>
      <c r="U678" s="1"/>
      <c r="V678" s="1"/>
      <c r="W678" s="1"/>
      <c r="X678" s="1"/>
    </row>
    <row r="679" spans="5:24">
      <c r="E679" s="2"/>
      <c r="G679" s="7" t="s">
        <v>598</v>
      </c>
      <c r="H679" s="7" t="s">
        <v>1062</v>
      </c>
      <c r="J679" s="10"/>
      <c r="K679" s="10"/>
      <c r="T679" s="1"/>
      <c r="U679" s="1"/>
      <c r="V679" s="1"/>
      <c r="W679" s="1"/>
      <c r="X679" s="1"/>
    </row>
    <row r="680" spans="5:24">
      <c r="E680" s="2"/>
      <c r="G680" s="7" t="s">
        <v>598</v>
      </c>
      <c r="H680" s="7" t="s">
        <v>1671</v>
      </c>
      <c r="J680" s="10"/>
      <c r="K680" s="10"/>
      <c r="T680" s="1"/>
      <c r="U680" s="1"/>
      <c r="V680" s="1"/>
      <c r="W680" s="1"/>
      <c r="X680" s="1"/>
    </row>
    <row r="681" spans="5:24">
      <c r="E681" s="2"/>
      <c r="G681" s="7" t="s">
        <v>598</v>
      </c>
      <c r="H681" s="7" t="s">
        <v>769</v>
      </c>
      <c r="J681" s="10"/>
      <c r="K681" s="10"/>
      <c r="T681" s="1"/>
      <c r="U681" s="1"/>
      <c r="V681" s="1"/>
      <c r="W681" s="1"/>
      <c r="X681" s="1"/>
    </row>
    <row r="682" spans="5:24">
      <c r="E682" s="2"/>
      <c r="G682" s="7" t="s">
        <v>598</v>
      </c>
      <c r="H682" s="7" t="s">
        <v>1064</v>
      </c>
      <c r="J682" s="10"/>
      <c r="K682" s="10"/>
      <c r="T682" s="1"/>
      <c r="U682" s="1"/>
      <c r="V682" s="1"/>
      <c r="W682" s="1"/>
      <c r="X682" s="1"/>
    </row>
    <row r="683" spans="5:24">
      <c r="E683" s="2"/>
      <c r="G683" s="7" t="s">
        <v>598</v>
      </c>
      <c r="H683" s="7" t="s">
        <v>892</v>
      </c>
      <c r="J683" s="10"/>
      <c r="K683" s="10"/>
      <c r="T683" s="1"/>
      <c r="U683" s="1"/>
      <c r="V683" s="1"/>
      <c r="W683" s="1"/>
      <c r="X683" s="1"/>
    </row>
    <row r="684" spans="5:24">
      <c r="E684" s="2"/>
      <c r="G684" s="7" t="s">
        <v>598</v>
      </c>
      <c r="H684" s="7" t="s">
        <v>771</v>
      </c>
      <c r="J684" s="10"/>
      <c r="K684" s="10"/>
      <c r="T684" s="1"/>
      <c r="U684" s="1"/>
      <c r="V684" s="1"/>
      <c r="W684" s="1"/>
      <c r="X684" s="1"/>
    </row>
    <row r="685" spans="5:24">
      <c r="E685" s="2"/>
      <c r="G685" s="7" t="s">
        <v>598</v>
      </c>
      <c r="H685" s="7" t="s">
        <v>1672</v>
      </c>
      <c r="J685" s="10"/>
      <c r="K685" s="10"/>
      <c r="T685" s="1"/>
      <c r="U685" s="1"/>
      <c r="V685" s="1"/>
      <c r="W685" s="1"/>
      <c r="X685" s="1"/>
    </row>
    <row r="686" spans="5:24">
      <c r="E686" s="2"/>
      <c r="G686" s="7" t="s">
        <v>598</v>
      </c>
      <c r="H686" s="7" t="s">
        <v>894</v>
      </c>
      <c r="J686" s="10"/>
      <c r="K686" s="10"/>
      <c r="T686" s="1"/>
      <c r="U686" s="1"/>
      <c r="V686" s="1"/>
      <c r="W686" s="1"/>
      <c r="X686" s="1"/>
    </row>
    <row r="687" spans="5:24">
      <c r="E687" s="2"/>
      <c r="G687" s="7" t="s">
        <v>598</v>
      </c>
      <c r="H687" s="7" t="s">
        <v>1070</v>
      </c>
      <c r="J687" s="10"/>
      <c r="K687" s="10"/>
      <c r="T687" s="1"/>
      <c r="U687" s="1"/>
      <c r="V687" s="1"/>
      <c r="W687" s="1"/>
      <c r="X687" s="1"/>
    </row>
    <row r="688" spans="5:24">
      <c r="E688" s="2"/>
      <c r="G688" s="7" t="s">
        <v>598</v>
      </c>
      <c r="H688" s="7" t="s">
        <v>1068</v>
      </c>
      <c r="J688" s="10"/>
      <c r="K688" s="10"/>
      <c r="T688" s="1"/>
      <c r="U688" s="1"/>
      <c r="V688" s="1"/>
      <c r="W688" s="1"/>
      <c r="X688" s="1"/>
    </row>
    <row r="689" spans="5:24">
      <c r="E689" s="2"/>
      <c r="G689" s="7" t="s">
        <v>598</v>
      </c>
      <c r="H689" s="7" t="s">
        <v>1673</v>
      </c>
      <c r="J689" s="10"/>
      <c r="K689" s="10"/>
      <c r="T689" s="1"/>
      <c r="U689" s="1"/>
      <c r="V689" s="1"/>
      <c r="W689" s="1"/>
      <c r="X689" s="1"/>
    </row>
    <row r="690" spans="5:24">
      <c r="E690" s="2"/>
      <c r="G690" s="7" t="s">
        <v>598</v>
      </c>
      <c r="H690" s="7" t="s">
        <v>1674</v>
      </c>
      <c r="J690" s="10"/>
      <c r="K690" s="10"/>
      <c r="T690" s="1"/>
      <c r="U690" s="1"/>
      <c r="V690" s="1"/>
      <c r="W690" s="1"/>
      <c r="X690" s="1"/>
    </row>
    <row r="691" spans="5:24">
      <c r="E691" s="2"/>
      <c r="G691" s="7" t="s">
        <v>598</v>
      </c>
      <c r="H691" s="7" t="s">
        <v>1675</v>
      </c>
      <c r="J691" s="10"/>
      <c r="K691" s="10"/>
      <c r="T691" s="1"/>
      <c r="U691" s="1"/>
      <c r="V691" s="1"/>
      <c r="W691" s="1"/>
      <c r="X691" s="1"/>
    </row>
    <row r="692" spans="5:24">
      <c r="E692" s="2"/>
      <c r="G692" s="7" t="s">
        <v>598</v>
      </c>
      <c r="H692" s="7" t="s">
        <v>1676</v>
      </c>
      <c r="J692" s="10"/>
      <c r="K692" s="10"/>
      <c r="T692" s="1"/>
      <c r="U692" s="1"/>
      <c r="V692" s="1"/>
      <c r="W692" s="1"/>
      <c r="X692" s="1"/>
    </row>
    <row r="693" spans="5:24">
      <c r="E693" s="2"/>
      <c r="G693" s="7" t="s">
        <v>598</v>
      </c>
      <c r="H693" s="7" t="s">
        <v>1677</v>
      </c>
      <c r="J693" s="10"/>
      <c r="K693" s="10"/>
      <c r="T693" s="1"/>
      <c r="U693" s="1"/>
      <c r="V693" s="1"/>
      <c r="W693" s="1"/>
      <c r="X693" s="1"/>
    </row>
    <row r="694" spans="5:24">
      <c r="E694" s="2"/>
      <c r="G694" s="7" t="s">
        <v>598</v>
      </c>
      <c r="H694" s="7" t="s">
        <v>1678</v>
      </c>
      <c r="J694" s="10"/>
      <c r="K694" s="10"/>
      <c r="T694" s="1"/>
      <c r="U694" s="1"/>
      <c r="V694" s="1"/>
      <c r="W694" s="1"/>
      <c r="X694" s="1"/>
    </row>
    <row r="695" spans="5:24">
      <c r="E695" s="2"/>
      <c r="G695" s="7" t="s">
        <v>598</v>
      </c>
      <c r="H695" s="7" t="s">
        <v>1679</v>
      </c>
      <c r="J695" s="10"/>
      <c r="K695" s="10"/>
      <c r="T695" s="1"/>
      <c r="U695" s="1"/>
      <c r="V695" s="1"/>
      <c r="W695" s="1"/>
      <c r="X695" s="1"/>
    </row>
    <row r="696" spans="5:24">
      <c r="E696" s="2"/>
      <c r="G696" s="7" t="s">
        <v>598</v>
      </c>
      <c r="H696" s="7" t="s">
        <v>1680</v>
      </c>
      <c r="J696" s="10"/>
      <c r="K696" s="10"/>
      <c r="T696" s="1"/>
      <c r="U696" s="1"/>
      <c r="V696" s="1"/>
      <c r="W696" s="1"/>
      <c r="X696" s="1"/>
    </row>
    <row r="697" spans="5:24">
      <c r="E697" s="2"/>
      <c r="G697" s="7" t="s">
        <v>598</v>
      </c>
      <c r="H697" s="7" t="s">
        <v>1681</v>
      </c>
      <c r="J697" s="10"/>
      <c r="K697" s="10"/>
      <c r="T697" s="1"/>
      <c r="U697" s="1"/>
      <c r="V697" s="1"/>
      <c r="W697" s="1"/>
      <c r="X697" s="1"/>
    </row>
    <row r="698" spans="5:24">
      <c r="E698" s="2"/>
      <c r="G698" s="7" t="s">
        <v>603</v>
      </c>
      <c r="H698" s="7" t="s">
        <v>1682</v>
      </c>
      <c r="J698" s="10"/>
      <c r="K698" s="10"/>
      <c r="T698" s="1"/>
      <c r="U698" s="1"/>
      <c r="V698" s="1"/>
      <c r="W698" s="1"/>
      <c r="X698" s="1"/>
    </row>
    <row r="699" spans="5:24">
      <c r="E699" s="2"/>
      <c r="G699" s="7" t="s">
        <v>603</v>
      </c>
      <c r="H699" s="7" t="s">
        <v>1683</v>
      </c>
      <c r="J699" s="10"/>
      <c r="K699" s="10"/>
      <c r="T699" s="1"/>
      <c r="U699" s="1"/>
      <c r="V699" s="1"/>
      <c r="W699" s="1"/>
      <c r="X699" s="1"/>
    </row>
    <row r="700" spans="5:24">
      <c r="E700" s="2"/>
      <c r="G700" s="7" t="s">
        <v>603</v>
      </c>
      <c r="H700" s="7" t="s">
        <v>818</v>
      </c>
      <c r="J700" s="10"/>
      <c r="K700" s="10"/>
      <c r="T700" s="1"/>
      <c r="U700" s="1"/>
      <c r="V700" s="1"/>
      <c r="W700" s="1"/>
      <c r="X700" s="1"/>
    </row>
    <row r="701" spans="5:24">
      <c r="E701" s="2"/>
      <c r="G701" s="7" t="s">
        <v>603</v>
      </c>
      <c r="H701" s="7" t="s">
        <v>820</v>
      </c>
      <c r="J701" s="10"/>
      <c r="K701" s="10"/>
      <c r="T701" s="1"/>
      <c r="U701" s="1"/>
      <c r="V701" s="1"/>
      <c r="W701" s="1"/>
      <c r="X701" s="1"/>
    </row>
    <row r="702" spans="5:24">
      <c r="E702" s="2"/>
      <c r="G702" s="7" t="s">
        <v>603</v>
      </c>
      <c r="H702" s="7" t="s">
        <v>896</v>
      </c>
      <c r="J702" s="10"/>
      <c r="K702" s="10"/>
      <c r="T702" s="1"/>
      <c r="U702" s="1"/>
      <c r="V702" s="1"/>
      <c r="W702" s="1"/>
      <c r="X702" s="1"/>
    </row>
    <row r="703" spans="5:24">
      <c r="E703" s="2"/>
      <c r="G703" s="7" t="s">
        <v>603</v>
      </c>
      <c r="H703" s="7" t="s">
        <v>773</v>
      </c>
      <c r="J703" s="10"/>
      <c r="K703" s="10"/>
      <c r="T703" s="1"/>
      <c r="U703" s="1"/>
      <c r="V703" s="1"/>
      <c r="W703" s="1"/>
      <c r="X703" s="1"/>
    </row>
    <row r="704" spans="5:24">
      <c r="E704" s="2"/>
      <c r="G704" s="7" t="s">
        <v>603</v>
      </c>
      <c r="H704" s="7" t="s">
        <v>822</v>
      </c>
      <c r="J704" s="10"/>
      <c r="K704" s="10"/>
      <c r="T704" s="1"/>
      <c r="U704" s="1"/>
      <c r="V704" s="1"/>
      <c r="W704" s="1"/>
      <c r="X704" s="1"/>
    </row>
    <row r="705" spans="5:24">
      <c r="E705" s="2"/>
      <c r="G705" s="7" t="s">
        <v>603</v>
      </c>
      <c r="H705" s="7" t="s">
        <v>898</v>
      </c>
      <c r="J705" s="10"/>
      <c r="K705" s="10"/>
      <c r="T705" s="1"/>
      <c r="U705" s="1"/>
      <c r="V705" s="1"/>
      <c r="W705" s="1"/>
      <c r="X705" s="1"/>
    </row>
    <row r="706" spans="5:24">
      <c r="E706" s="2"/>
      <c r="G706" s="7" t="s">
        <v>603</v>
      </c>
      <c r="H706" s="7" t="s">
        <v>900</v>
      </c>
      <c r="J706" s="10"/>
      <c r="K706" s="10"/>
      <c r="T706" s="1"/>
      <c r="U706" s="1"/>
      <c r="V706" s="1"/>
      <c r="W706" s="1"/>
      <c r="X706" s="1"/>
    </row>
    <row r="707" spans="5:24">
      <c r="E707" s="2"/>
      <c r="G707" s="7" t="s">
        <v>603</v>
      </c>
      <c r="H707" s="7" t="s">
        <v>824</v>
      </c>
      <c r="J707" s="10"/>
      <c r="K707" s="10"/>
      <c r="T707" s="1"/>
      <c r="U707" s="1"/>
      <c r="V707" s="1"/>
      <c r="W707" s="1"/>
      <c r="X707" s="1"/>
    </row>
    <row r="708" spans="5:24">
      <c r="E708" s="2"/>
      <c r="G708" s="7" t="s">
        <v>603</v>
      </c>
      <c r="H708" s="7" t="s">
        <v>826</v>
      </c>
      <c r="J708" s="10"/>
      <c r="K708" s="10"/>
      <c r="T708" s="1"/>
      <c r="U708" s="1"/>
      <c r="V708" s="1"/>
      <c r="W708" s="1"/>
      <c r="X708" s="1"/>
    </row>
    <row r="709" spans="5:24">
      <c r="E709" s="2"/>
      <c r="G709" s="7" t="s">
        <v>603</v>
      </c>
      <c r="H709" s="7" t="s">
        <v>1072</v>
      </c>
      <c r="J709" s="10"/>
      <c r="K709" s="10"/>
      <c r="T709" s="1"/>
      <c r="U709" s="1"/>
      <c r="V709" s="1"/>
      <c r="W709" s="1"/>
      <c r="X709" s="1"/>
    </row>
    <row r="710" spans="5:24">
      <c r="E710" s="2"/>
      <c r="G710" s="7" t="s">
        <v>603</v>
      </c>
      <c r="H710" s="7" t="s">
        <v>775</v>
      </c>
      <c r="J710" s="10"/>
      <c r="K710" s="10"/>
      <c r="T710" s="1"/>
      <c r="U710" s="1"/>
      <c r="V710" s="1"/>
      <c r="W710" s="1"/>
      <c r="X710" s="1"/>
    </row>
    <row r="711" spans="5:24">
      <c r="E711" s="2"/>
      <c r="G711" s="7" t="s">
        <v>603</v>
      </c>
      <c r="H711" s="7" t="s">
        <v>902</v>
      </c>
      <c r="J711" s="10"/>
      <c r="K711" s="10"/>
      <c r="T711" s="1"/>
      <c r="U711" s="1"/>
      <c r="V711" s="1"/>
      <c r="W711" s="1"/>
      <c r="X711" s="1"/>
    </row>
    <row r="712" spans="5:24">
      <c r="E712" s="2"/>
      <c r="G712" s="7" t="s">
        <v>603</v>
      </c>
      <c r="H712" s="7" t="s">
        <v>904</v>
      </c>
      <c r="J712" s="10"/>
      <c r="K712" s="10"/>
      <c r="T712" s="1"/>
      <c r="U712" s="1"/>
      <c r="V712" s="1"/>
      <c r="W712" s="1"/>
      <c r="X712" s="1"/>
    </row>
    <row r="713" spans="5:24">
      <c r="E713" s="2"/>
      <c r="G713" s="7" t="s">
        <v>603</v>
      </c>
      <c r="H713" s="7" t="s">
        <v>1684</v>
      </c>
      <c r="J713" s="10"/>
      <c r="K713" s="10"/>
      <c r="T713" s="1"/>
      <c r="U713" s="1"/>
      <c r="V713" s="1"/>
      <c r="W713" s="1"/>
      <c r="X713" s="1"/>
    </row>
    <row r="714" spans="5:24">
      <c r="E714" s="2"/>
      <c r="G714" s="7" t="s">
        <v>603</v>
      </c>
      <c r="H714" s="7" t="s">
        <v>906</v>
      </c>
      <c r="J714" s="10"/>
      <c r="K714" s="10"/>
      <c r="T714" s="1"/>
      <c r="U714" s="1"/>
      <c r="V714" s="1"/>
      <c r="W714" s="1"/>
      <c r="X714" s="1"/>
    </row>
    <row r="715" spans="5:24">
      <c r="E715" s="2"/>
      <c r="G715" s="7" t="s">
        <v>603</v>
      </c>
      <c r="H715" s="7" t="s">
        <v>1685</v>
      </c>
      <c r="J715" s="10"/>
      <c r="K715" s="10"/>
      <c r="T715" s="1"/>
      <c r="U715" s="1"/>
      <c r="V715" s="1"/>
      <c r="W715" s="1"/>
      <c r="X715" s="1"/>
    </row>
    <row r="716" spans="5:24">
      <c r="E716" s="2"/>
      <c r="G716" s="7" t="s">
        <v>603</v>
      </c>
      <c r="H716" s="7" t="s">
        <v>908</v>
      </c>
      <c r="J716" s="10"/>
      <c r="K716" s="10"/>
      <c r="T716" s="1"/>
      <c r="U716" s="1"/>
      <c r="V716" s="1"/>
      <c r="W716" s="1"/>
      <c r="X716" s="1"/>
    </row>
    <row r="717" spans="5:24">
      <c r="E717" s="2"/>
      <c r="G717" s="7" t="s">
        <v>603</v>
      </c>
      <c r="H717" s="7" t="s">
        <v>910</v>
      </c>
      <c r="J717" s="10"/>
      <c r="K717" s="10"/>
      <c r="T717" s="1"/>
      <c r="U717" s="1"/>
      <c r="V717" s="1"/>
      <c r="W717" s="1"/>
      <c r="X717" s="1"/>
    </row>
    <row r="718" spans="5:24">
      <c r="E718" s="2"/>
      <c r="G718" s="7" t="s">
        <v>603</v>
      </c>
      <c r="H718" s="7" t="s">
        <v>912</v>
      </c>
      <c r="J718" s="10"/>
      <c r="K718" s="10"/>
      <c r="T718" s="1"/>
      <c r="U718" s="1"/>
      <c r="V718" s="1"/>
      <c r="W718" s="1"/>
      <c r="X718" s="1"/>
    </row>
    <row r="719" spans="5:24">
      <c r="E719" s="2"/>
      <c r="G719" s="7" t="s">
        <v>603</v>
      </c>
      <c r="H719" s="7" t="s">
        <v>1074</v>
      </c>
      <c r="J719" s="10"/>
      <c r="K719" s="10"/>
      <c r="T719" s="1"/>
      <c r="U719" s="1"/>
      <c r="V719" s="1"/>
      <c r="W719" s="1"/>
      <c r="X719" s="1"/>
    </row>
    <row r="720" spans="5:24">
      <c r="E720" s="2"/>
      <c r="G720" s="7" t="s">
        <v>603</v>
      </c>
      <c r="H720" s="7" t="s">
        <v>1076</v>
      </c>
      <c r="J720" s="10"/>
      <c r="K720" s="10"/>
      <c r="T720" s="1"/>
      <c r="U720" s="1"/>
      <c r="V720" s="1"/>
      <c r="W720" s="1"/>
      <c r="X720" s="1"/>
    </row>
    <row r="721" spans="5:24">
      <c r="E721" s="2"/>
      <c r="G721" s="7" t="s">
        <v>603</v>
      </c>
      <c r="H721" s="7" t="s">
        <v>1686</v>
      </c>
      <c r="J721" s="10"/>
      <c r="K721" s="10"/>
      <c r="T721" s="1"/>
      <c r="U721" s="1"/>
      <c r="V721" s="1"/>
      <c r="W721" s="1"/>
      <c r="X721" s="1"/>
    </row>
    <row r="722" spans="5:24">
      <c r="E722" s="2"/>
      <c r="G722" s="7" t="s">
        <v>603</v>
      </c>
      <c r="H722" s="7" t="s">
        <v>1687</v>
      </c>
      <c r="J722" s="10"/>
      <c r="K722" s="10"/>
      <c r="T722" s="1"/>
      <c r="U722" s="1"/>
      <c r="V722" s="1"/>
      <c r="W722" s="1"/>
      <c r="X722" s="1"/>
    </row>
    <row r="723" spans="5:24">
      <c r="E723" s="2"/>
      <c r="G723" s="7" t="s">
        <v>603</v>
      </c>
      <c r="H723" s="7" t="s">
        <v>1688</v>
      </c>
      <c r="J723" s="10"/>
      <c r="K723" s="10"/>
      <c r="T723" s="1"/>
      <c r="U723" s="1"/>
      <c r="V723" s="1"/>
      <c r="W723" s="1"/>
      <c r="X723" s="1"/>
    </row>
    <row r="724" spans="5:24">
      <c r="E724" s="2"/>
      <c r="G724" s="7" t="s">
        <v>603</v>
      </c>
      <c r="H724" s="7" t="s">
        <v>1689</v>
      </c>
      <c r="J724" s="10"/>
      <c r="K724" s="10"/>
      <c r="T724" s="1"/>
      <c r="U724" s="1"/>
      <c r="V724" s="1"/>
      <c r="W724" s="1"/>
      <c r="X724" s="1"/>
    </row>
    <row r="725" spans="5:24">
      <c r="E725" s="2"/>
      <c r="G725" s="7" t="s">
        <v>603</v>
      </c>
      <c r="H725" s="7" t="s">
        <v>1690</v>
      </c>
      <c r="J725" s="10"/>
      <c r="K725" s="10"/>
      <c r="T725" s="1"/>
      <c r="U725" s="1"/>
      <c r="V725" s="1"/>
      <c r="W725" s="1"/>
      <c r="X725" s="1"/>
    </row>
    <row r="726" spans="5:24">
      <c r="E726" s="2"/>
      <c r="G726" s="7" t="s">
        <v>603</v>
      </c>
      <c r="H726" s="7" t="s">
        <v>1349</v>
      </c>
      <c r="J726" s="10"/>
      <c r="K726" s="10"/>
      <c r="T726" s="1"/>
      <c r="U726" s="1"/>
      <c r="V726" s="1"/>
      <c r="W726" s="1"/>
      <c r="X726" s="1"/>
    </row>
    <row r="727" spans="5:24">
      <c r="E727" s="2"/>
      <c r="G727" s="7" t="s">
        <v>603</v>
      </c>
      <c r="H727" s="7" t="s">
        <v>1691</v>
      </c>
      <c r="J727" s="10"/>
      <c r="K727" s="10"/>
      <c r="T727" s="1"/>
      <c r="U727" s="1"/>
      <c r="V727" s="1"/>
      <c r="W727" s="1"/>
      <c r="X727" s="1"/>
    </row>
    <row r="728" spans="5:24">
      <c r="E728" s="2"/>
      <c r="G728" s="7" t="s">
        <v>603</v>
      </c>
      <c r="H728" s="7" t="s">
        <v>1692</v>
      </c>
      <c r="J728" s="10"/>
      <c r="K728" s="10"/>
      <c r="T728" s="1"/>
      <c r="U728" s="1"/>
      <c r="V728" s="1"/>
      <c r="W728" s="1"/>
      <c r="X728" s="1"/>
    </row>
    <row r="729" spans="5:24">
      <c r="E729" s="2"/>
      <c r="G729" s="7" t="s">
        <v>603</v>
      </c>
      <c r="H729" s="7" t="s">
        <v>914</v>
      </c>
      <c r="J729" s="10"/>
      <c r="K729" s="10"/>
      <c r="T729" s="1"/>
      <c r="U729" s="1"/>
      <c r="V729" s="1"/>
      <c r="W729" s="1"/>
      <c r="X729" s="1"/>
    </row>
    <row r="730" spans="5:24">
      <c r="E730" s="2"/>
      <c r="G730" s="7" t="s">
        <v>603</v>
      </c>
      <c r="H730" s="7" t="s">
        <v>1080</v>
      </c>
      <c r="J730" s="10"/>
      <c r="K730" s="10"/>
      <c r="T730" s="1"/>
      <c r="U730" s="1"/>
      <c r="V730" s="1"/>
      <c r="W730" s="1"/>
      <c r="X730" s="1"/>
    </row>
    <row r="731" spans="5:24">
      <c r="E731" s="2"/>
      <c r="G731" s="7" t="s">
        <v>608</v>
      </c>
      <c r="H731" s="7" t="s">
        <v>1351</v>
      </c>
      <c r="J731" s="10"/>
      <c r="K731" s="10"/>
      <c r="T731" s="1"/>
      <c r="U731" s="1"/>
      <c r="V731" s="1"/>
      <c r="W731" s="1"/>
      <c r="X731" s="1"/>
    </row>
    <row r="732" spans="5:24">
      <c r="E732" s="2"/>
      <c r="G732" s="7" t="s">
        <v>608</v>
      </c>
      <c r="H732" s="7" t="s">
        <v>1693</v>
      </c>
      <c r="J732" s="10"/>
      <c r="K732" s="10"/>
      <c r="T732" s="1"/>
      <c r="U732" s="1"/>
      <c r="V732" s="1"/>
      <c r="W732" s="1"/>
      <c r="X732" s="1"/>
    </row>
    <row r="733" spans="5:24">
      <c r="E733" s="2"/>
      <c r="G733" s="7" t="s">
        <v>608</v>
      </c>
      <c r="H733" s="7" t="s">
        <v>1694</v>
      </c>
      <c r="J733" s="10"/>
      <c r="K733" s="10"/>
      <c r="T733" s="1"/>
      <c r="U733" s="1"/>
      <c r="V733" s="1"/>
      <c r="W733" s="1"/>
      <c r="X733" s="1"/>
    </row>
    <row r="734" spans="5:24">
      <c r="E734" s="2"/>
      <c r="G734" s="7" t="s">
        <v>608</v>
      </c>
      <c r="H734" s="7" t="s">
        <v>1695</v>
      </c>
      <c r="J734" s="10"/>
      <c r="K734" s="10"/>
      <c r="T734" s="1"/>
      <c r="U734" s="1"/>
      <c r="V734" s="1"/>
      <c r="W734" s="1"/>
      <c r="X734" s="1"/>
    </row>
    <row r="735" spans="5:24">
      <c r="E735" s="2"/>
      <c r="G735" s="7" t="s">
        <v>608</v>
      </c>
      <c r="H735" s="7" t="s">
        <v>1696</v>
      </c>
      <c r="J735" s="10"/>
      <c r="K735" s="10"/>
      <c r="T735" s="1"/>
      <c r="U735" s="1"/>
      <c r="V735" s="1"/>
      <c r="W735" s="1"/>
      <c r="X735" s="1"/>
    </row>
    <row r="736" spans="5:24">
      <c r="E736" s="2"/>
      <c r="G736" s="7" t="s">
        <v>608</v>
      </c>
      <c r="H736" s="7" t="s">
        <v>1697</v>
      </c>
      <c r="J736" s="10"/>
      <c r="K736" s="10"/>
      <c r="T736" s="1"/>
      <c r="U736" s="1"/>
      <c r="V736" s="1"/>
      <c r="W736" s="1"/>
      <c r="X736" s="1"/>
    </row>
    <row r="737" spans="5:24">
      <c r="E737" s="2"/>
      <c r="G737" s="7" t="s">
        <v>608</v>
      </c>
      <c r="H737" s="7" t="s">
        <v>1698</v>
      </c>
      <c r="J737" s="10"/>
      <c r="K737" s="10"/>
      <c r="T737" s="1"/>
      <c r="U737" s="1"/>
      <c r="V737" s="1"/>
      <c r="W737" s="1"/>
      <c r="X737" s="1"/>
    </row>
    <row r="738" spans="5:24">
      <c r="E738" s="2"/>
      <c r="G738" s="7" t="s">
        <v>608</v>
      </c>
      <c r="H738" s="7" t="s">
        <v>1699</v>
      </c>
      <c r="J738" s="10"/>
      <c r="K738" s="10"/>
      <c r="T738" s="1"/>
      <c r="U738" s="1"/>
      <c r="V738" s="1"/>
      <c r="W738" s="1"/>
      <c r="X738" s="1"/>
    </row>
    <row r="739" spans="5:24">
      <c r="E739" s="2"/>
      <c r="G739" s="7" t="s">
        <v>608</v>
      </c>
      <c r="H739" s="7" t="s">
        <v>1700</v>
      </c>
      <c r="J739" s="10"/>
      <c r="K739" s="10"/>
      <c r="T739" s="1"/>
      <c r="U739" s="1"/>
      <c r="V739" s="1"/>
      <c r="W739" s="1"/>
      <c r="X739" s="1"/>
    </row>
    <row r="740" spans="5:24">
      <c r="E740" s="2"/>
      <c r="G740" s="7" t="s">
        <v>608</v>
      </c>
      <c r="H740" s="7" t="s">
        <v>1701</v>
      </c>
      <c r="J740" s="10"/>
      <c r="K740" s="10"/>
      <c r="T740" s="1"/>
      <c r="U740" s="1"/>
      <c r="V740" s="1"/>
      <c r="W740" s="1"/>
      <c r="X740" s="1"/>
    </row>
    <row r="741" spans="5:24">
      <c r="E741" s="2"/>
      <c r="G741" s="7" t="s">
        <v>608</v>
      </c>
      <c r="H741" s="7" t="s">
        <v>1702</v>
      </c>
      <c r="J741" s="10"/>
      <c r="K741" s="10"/>
      <c r="T741" s="1"/>
      <c r="U741" s="1"/>
      <c r="V741" s="1"/>
      <c r="W741" s="1"/>
      <c r="X741" s="1"/>
    </row>
    <row r="742" spans="5:24">
      <c r="E742" s="2"/>
      <c r="G742" s="7" t="s">
        <v>608</v>
      </c>
      <c r="H742" s="7" t="s">
        <v>1703</v>
      </c>
      <c r="J742" s="10"/>
      <c r="K742" s="10"/>
      <c r="T742" s="1"/>
      <c r="U742" s="1"/>
      <c r="V742" s="1"/>
      <c r="W742" s="1"/>
      <c r="X742" s="1"/>
    </row>
    <row r="743" spans="5:24">
      <c r="E743" s="2"/>
      <c r="G743" s="7" t="s">
        <v>608</v>
      </c>
      <c r="H743" s="7" t="s">
        <v>1704</v>
      </c>
      <c r="J743" s="10"/>
      <c r="K743" s="10"/>
      <c r="T743" s="1"/>
      <c r="U743" s="1"/>
      <c r="V743" s="1"/>
      <c r="W743" s="1"/>
      <c r="X743" s="1"/>
    </row>
    <row r="744" spans="5:24">
      <c r="E744" s="2"/>
      <c r="G744" s="7" t="s">
        <v>608</v>
      </c>
      <c r="H744" s="7" t="s">
        <v>1705</v>
      </c>
      <c r="J744" s="10"/>
      <c r="K744" s="10"/>
      <c r="T744" s="1"/>
      <c r="U744" s="1"/>
      <c r="V744" s="1"/>
      <c r="W744" s="1"/>
      <c r="X744" s="1"/>
    </row>
    <row r="745" spans="5:24">
      <c r="E745" s="2"/>
      <c r="G745" s="7" t="s">
        <v>608</v>
      </c>
      <c r="H745" s="7" t="s">
        <v>1706</v>
      </c>
      <c r="J745" s="10"/>
      <c r="K745" s="10"/>
      <c r="T745" s="1"/>
      <c r="U745" s="1"/>
      <c r="V745" s="1"/>
      <c r="W745" s="1"/>
      <c r="X745" s="1"/>
    </row>
    <row r="746" spans="5:24">
      <c r="E746" s="2"/>
      <c r="G746" s="7" t="s">
        <v>608</v>
      </c>
      <c r="H746" s="7" t="s">
        <v>1707</v>
      </c>
      <c r="J746" s="10"/>
      <c r="K746" s="10"/>
      <c r="T746" s="1"/>
      <c r="U746" s="1"/>
      <c r="V746" s="1"/>
      <c r="W746" s="1"/>
      <c r="X746" s="1"/>
    </row>
    <row r="747" spans="5:24">
      <c r="E747" s="2"/>
      <c r="G747" s="7" t="s">
        <v>608</v>
      </c>
      <c r="H747" s="7" t="s">
        <v>1708</v>
      </c>
      <c r="J747" s="10"/>
      <c r="K747" s="10"/>
      <c r="T747" s="1"/>
      <c r="U747" s="1"/>
      <c r="V747" s="1"/>
      <c r="W747" s="1"/>
      <c r="X747" s="1"/>
    </row>
    <row r="748" spans="5:24">
      <c r="E748" s="2"/>
      <c r="G748" s="7" t="s">
        <v>608</v>
      </c>
      <c r="H748" s="7" t="s">
        <v>1709</v>
      </c>
      <c r="J748" s="10"/>
      <c r="K748" s="10"/>
      <c r="T748" s="1"/>
      <c r="U748" s="1"/>
      <c r="V748" s="1"/>
      <c r="W748" s="1"/>
      <c r="X748" s="1"/>
    </row>
    <row r="749" spans="5:24">
      <c r="E749" s="2"/>
      <c r="G749" s="7" t="s">
        <v>608</v>
      </c>
      <c r="H749" s="7" t="s">
        <v>1710</v>
      </c>
      <c r="J749" s="10"/>
      <c r="K749" s="10"/>
      <c r="T749" s="1"/>
      <c r="U749" s="1"/>
      <c r="V749" s="1"/>
      <c r="W749" s="1"/>
      <c r="X749" s="1"/>
    </row>
    <row r="750" spans="5:24">
      <c r="E750" s="2"/>
      <c r="G750" s="7" t="s">
        <v>608</v>
      </c>
      <c r="H750" s="7" t="s">
        <v>1711</v>
      </c>
      <c r="J750" s="10"/>
      <c r="K750" s="10"/>
      <c r="T750" s="1"/>
      <c r="U750" s="1"/>
      <c r="V750" s="1"/>
      <c r="W750" s="1"/>
      <c r="X750" s="1"/>
    </row>
    <row r="751" spans="5:24">
      <c r="E751" s="2"/>
      <c r="G751" s="7" t="s">
        <v>608</v>
      </c>
      <c r="H751" s="7" t="s">
        <v>1712</v>
      </c>
      <c r="J751" s="10"/>
      <c r="K751" s="10"/>
      <c r="T751" s="1"/>
      <c r="U751" s="1"/>
      <c r="V751" s="1"/>
      <c r="W751" s="1"/>
      <c r="X751" s="1"/>
    </row>
    <row r="752" spans="5:24">
      <c r="E752" s="2"/>
      <c r="G752" s="7" t="s">
        <v>608</v>
      </c>
      <c r="H752" s="7" t="s">
        <v>1713</v>
      </c>
      <c r="J752" s="10"/>
      <c r="K752" s="10"/>
      <c r="T752" s="1"/>
      <c r="U752" s="1"/>
      <c r="V752" s="1"/>
      <c r="W752" s="1"/>
      <c r="X752" s="1"/>
    </row>
    <row r="753" spans="5:24">
      <c r="E753" s="2"/>
      <c r="G753" s="7" t="s">
        <v>608</v>
      </c>
      <c r="H753" s="7" t="s">
        <v>1714</v>
      </c>
      <c r="J753" s="10"/>
      <c r="K753" s="10"/>
      <c r="T753" s="1"/>
      <c r="U753" s="1"/>
      <c r="V753" s="1"/>
      <c r="W753" s="1"/>
      <c r="X753" s="1"/>
    </row>
    <row r="754" spans="5:24">
      <c r="E754" s="2"/>
      <c r="G754" s="7" t="s">
        <v>608</v>
      </c>
      <c r="H754" s="7" t="s">
        <v>1715</v>
      </c>
      <c r="J754" s="10"/>
      <c r="K754" s="10"/>
      <c r="T754" s="1"/>
      <c r="U754" s="1"/>
      <c r="V754" s="1"/>
      <c r="W754" s="1"/>
      <c r="X754" s="1"/>
    </row>
    <row r="755" spans="5:24">
      <c r="E755" s="2"/>
      <c r="G755" s="7" t="s">
        <v>608</v>
      </c>
      <c r="H755" s="7" t="s">
        <v>1716</v>
      </c>
      <c r="J755" s="10"/>
      <c r="K755" s="10"/>
      <c r="T755" s="1"/>
      <c r="U755" s="1"/>
      <c r="V755" s="1"/>
      <c r="W755" s="1"/>
      <c r="X755" s="1"/>
    </row>
    <row r="756" spans="5:24">
      <c r="E756" s="2"/>
      <c r="G756" s="7" t="s">
        <v>608</v>
      </c>
      <c r="H756" s="7" t="s">
        <v>1717</v>
      </c>
      <c r="J756" s="10"/>
      <c r="K756" s="10"/>
      <c r="T756" s="1"/>
      <c r="U756" s="1"/>
      <c r="V756" s="1"/>
      <c r="W756" s="1"/>
      <c r="X756" s="1"/>
    </row>
    <row r="757" spans="5:24">
      <c r="E757" s="2"/>
      <c r="G757" s="7" t="s">
        <v>608</v>
      </c>
      <c r="H757" s="7" t="s">
        <v>1718</v>
      </c>
      <c r="J757" s="10"/>
      <c r="K757" s="10"/>
      <c r="T757" s="1"/>
      <c r="U757" s="1"/>
      <c r="V757" s="1"/>
      <c r="W757" s="1"/>
      <c r="X757" s="1"/>
    </row>
    <row r="758" spans="5:24">
      <c r="E758" s="2"/>
      <c r="G758" s="7" t="s">
        <v>608</v>
      </c>
      <c r="H758" s="7" t="s">
        <v>1719</v>
      </c>
      <c r="J758" s="10"/>
      <c r="K758" s="10"/>
      <c r="T758" s="1"/>
      <c r="U758" s="1"/>
      <c r="V758" s="1"/>
      <c r="W758" s="1"/>
      <c r="X758" s="1"/>
    </row>
    <row r="759" spans="5:24">
      <c r="E759" s="2"/>
      <c r="G759" s="7" t="s">
        <v>608</v>
      </c>
      <c r="H759" s="7" t="s">
        <v>1720</v>
      </c>
      <c r="J759" s="10"/>
      <c r="K759" s="10"/>
      <c r="T759" s="1"/>
      <c r="U759" s="1"/>
      <c r="V759" s="1"/>
      <c r="W759" s="1"/>
      <c r="X759" s="1"/>
    </row>
    <row r="760" spans="5:24">
      <c r="E760" s="2"/>
      <c r="G760" s="7" t="s">
        <v>608</v>
      </c>
      <c r="H760" s="7" t="s">
        <v>1721</v>
      </c>
      <c r="J760" s="10"/>
      <c r="K760" s="10"/>
      <c r="T760" s="1"/>
      <c r="U760" s="1"/>
      <c r="V760" s="1"/>
      <c r="W760" s="1"/>
      <c r="X760" s="1"/>
    </row>
    <row r="761" spans="5:24">
      <c r="E761" s="2"/>
      <c r="G761" s="7" t="s">
        <v>613</v>
      </c>
      <c r="H761" s="7" t="s">
        <v>1353</v>
      </c>
      <c r="J761" s="10"/>
      <c r="K761" s="10"/>
      <c r="T761" s="1"/>
      <c r="U761" s="1"/>
      <c r="V761" s="1"/>
      <c r="W761" s="1"/>
      <c r="X761" s="1"/>
    </row>
    <row r="762" spans="5:24">
      <c r="E762" s="2"/>
      <c r="G762" s="7" t="s">
        <v>613</v>
      </c>
      <c r="H762" s="7" t="s">
        <v>1722</v>
      </c>
      <c r="J762" s="10"/>
      <c r="K762" s="10"/>
      <c r="T762" s="1"/>
      <c r="U762" s="1"/>
      <c r="V762" s="1"/>
      <c r="W762" s="1"/>
      <c r="X762" s="1"/>
    </row>
    <row r="763" spans="5:24">
      <c r="E763" s="2"/>
      <c r="G763" s="7" t="s">
        <v>613</v>
      </c>
      <c r="H763" s="7" t="s">
        <v>1723</v>
      </c>
      <c r="J763" s="10"/>
      <c r="K763" s="10"/>
      <c r="T763" s="1"/>
      <c r="U763" s="1"/>
      <c r="V763" s="1"/>
      <c r="W763" s="1"/>
      <c r="X763" s="1"/>
    </row>
    <row r="764" spans="5:24">
      <c r="E764" s="2"/>
      <c r="G764" s="7" t="s">
        <v>613</v>
      </c>
      <c r="H764" s="7" t="s">
        <v>1724</v>
      </c>
      <c r="J764" s="10"/>
      <c r="K764" s="10"/>
      <c r="T764" s="1"/>
      <c r="U764" s="1"/>
      <c r="V764" s="1"/>
      <c r="W764" s="1"/>
      <c r="X764" s="1"/>
    </row>
    <row r="765" spans="5:24">
      <c r="E765" s="2"/>
      <c r="G765" s="7" t="s">
        <v>613</v>
      </c>
      <c r="H765" s="7" t="s">
        <v>1725</v>
      </c>
      <c r="J765" s="10"/>
      <c r="K765" s="10"/>
      <c r="T765" s="1"/>
      <c r="U765" s="1"/>
      <c r="V765" s="1"/>
      <c r="W765" s="1"/>
      <c r="X765" s="1"/>
    </row>
    <row r="766" spans="5:24">
      <c r="E766" s="2"/>
      <c r="G766" s="7" t="s">
        <v>613</v>
      </c>
      <c r="H766" s="7" t="s">
        <v>1726</v>
      </c>
      <c r="J766" s="10"/>
      <c r="K766" s="10"/>
      <c r="T766" s="1"/>
      <c r="U766" s="1"/>
      <c r="V766" s="1"/>
      <c r="W766" s="1"/>
      <c r="X766" s="1"/>
    </row>
    <row r="767" spans="5:24">
      <c r="E767" s="2"/>
      <c r="G767" s="7" t="s">
        <v>613</v>
      </c>
      <c r="H767" s="7" t="s">
        <v>1727</v>
      </c>
      <c r="J767" s="10"/>
      <c r="K767" s="10"/>
      <c r="T767" s="1"/>
      <c r="U767" s="1"/>
      <c r="V767" s="1"/>
      <c r="W767" s="1"/>
      <c r="X767" s="1"/>
    </row>
    <row r="768" spans="5:24">
      <c r="E768" s="2"/>
      <c r="G768" s="7" t="s">
        <v>613</v>
      </c>
      <c r="H768" s="7" t="s">
        <v>1728</v>
      </c>
      <c r="J768" s="10"/>
      <c r="K768" s="10"/>
      <c r="T768" s="1"/>
      <c r="U768" s="1"/>
      <c r="V768" s="1"/>
      <c r="W768" s="1"/>
      <c r="X768" s="1"/>
    </row>
    <row r="769" spans="5:24">
      <c r="E769" s="2"/>
      <c r="G769" s="7" t="s">
        <v>613</v>
      </c>
      <c r="H769" s="7" t="s">
        <v>1729</v>
      </c>
      <c r="J769" s="10"/>
      <c r="K769" s="10"/>
      <c r="T769" s="1"/>
      <c r="U769" s="1"/>
      <c r="V769" s="1"/>
      <c r="W769" s="1"/>
      <c r="X769" s="1"/>
    </row>
    <row r="770" spans="5:24">
      <c r="E770" s="2"/>
      <c r="G770" s="7" t="s">
        <v>613</v>
      </c>
      <c r="H770" s="7" t="s">
        <v>1730</v>
      </c>
      <c r="J770" s="10"/>
      <c r="K770" s="10"/>
      <c r="T770" s="1"/>
      <c r="U770" s="1"/>
      <c r="V770" s="1"/>
      <c r="W770" s="1"/>
      <c r="X770" s="1"/>
    </row>
    <row r="771" spans="5:24">
      <c r="E771" s="2"/>
      <c r="G771" s="7" t="s">
        <v>613</v>
      </c>
      <c r="H771" s="7" t="s">
        <v>1731</v>
      </c>
      <c r="J771" s="10"/>
      <c r="K771" s="10"/>
      <c r="T771" s="1"/>
      <c r="U771" s="1"/>
      <c r="V771" s="1"/>
      <c r="W771" s="1"/>
      <c r="X771" s="1"/>
    </row>
    <row r="772" spans="5:24">
      <c r="E772" s="2"/>
      <c r="G772" s="7" t="s">
        <v>613</v>
      </c>
      <c r="H772" s="7" t="s">
        <v>1732</v>
      </c>
      <c r="J772" s="10"/>
      <c r="K772" s="10"/>
      <c r="T772" s="1"/>
      <c r="U772" s="1"/>
      <c r="V772" s="1"/>
      <c r="W772" s="1"/>
      <c r="X772" s="1"/>
    </row>
    <row r="773" spans="5:24">
      <c r="E773" s="2"/>
      <c r="G773" s="7" t="s">
        <v>613</v>
      </c>
      <c r="H773" s="7" t="s">
        <v>1733</v>
      </c>
      <c r="J773" s="10"/>
      <c r="K773" s="10"/>
      <c r="T773" s="1"/>
      <c r="U773" s="1"/>
      <c r="V773" s="1"/>
      <c r="W773" s="1"/>
      <c r="X773" s="1"/>
    </row>
    <row r="774" spans="5:24">
      <c r="E774" s="2"/>
      <c r="G774" s="7" t="s">
        <v>613</v>
      </c>
      <c r="H774" s="7" t="s">
        <v>1734</v>
      </c>
      <c r="J774" s="10"/>
      <c r="K774" s="10"/>
      <c r="T774" s="1"/>
      <c r="U774" s="1"/>
      <c r="V774" s="1"/>
      <c r="W774" s="1"/>
      <c r="X774" s="1"/>
    </row>
    <row r="775" spans="5:24">
      <c r="E775" s="2"/>
      <c r="G775" s="7" t="s">
        <v>613</v>
      </c>
      <c r="H775" s="7" t="s">
        <v>1352</v>
      </c>
      <c r="J775" s="10"/>
      <c r="K775" s="10"/>
      <c r="T775" s="1"/>
      <c r="U775" s="1"/>
      <c r="V775" s="1"/>
      <c r="W775" s="1"/>
      <c r="X775" s="1"/>
    </row>
    <row r="776" spans="5:24">
      <c r="E776" s="2"/>
      <c r="G776" s="7" t="s">
        <v>618</v>
      </c>
      <c r="H776" s="7" t="s">
        <v>1355</v>
      </c>
      <c r="J776" s="10"/>
      <c r="K776" s="10"/>
      <c r="T776" s="1"/>
      <c r="U776" s="1"/>
      <c r="V776" s="1"/>
      <c r="W776" s="1"/>
      <c r="X776" s="1"/>
    </row>
    <row r="777" spans="5:24">
      <c r="E777" s="2"/>
      <c r="G777" s="7" t="s">
        <v>618</v>
      </c>
      <c r="H777" s="7" t="s">
        <v>1735</v>
      </c>
      <c r="J777" s="10"/>
      <c r="K777" s="10"/>
      <c r="T777" s="1"/>
      <c r="U777" s="1"/>
      <c r="V777" s="1"/>
      <c r="W777" s="1"/>
      <c r="X777" s="1"/>
    </row>
    <row r="778" spans="5:24">
      <c r="E778" s="2"/>
      <c r="G778" s="7" t="s">
        <v>618</v>
      </c>
      <c r="H778" s="7" t="s">
        <v>1736</v>
      </c>
      <c r="J778" s="10"/>
      <c r="K778" s="10"/>
      <c r="T778" s="1"/>
      <c r="U778" s="1"/>
      <c r="V778" s="1"/>
      <c r="W778" s="1"/>
      <c r="X778" s="1"/>
    </row>
    <row r="779" spans="5:24">
      <c r="E779" s="2"/>
      <c r="G779" s="7" t="s">
        <v>618</v>
      </c>
      <c r="H779" s="7" t="s">
        <v>1737</v>
      </c>
      <c r="J779" s="10"/>
      <c r="K779" s="10"/>
      <c r="T779" s="1"/>
      <c r="U779" s="1"/>
      <c r="V779" s="1"/>
      <c r="W779" s="1"/>
      <c r="X779" s="1"/>
    </row>
    <row r="780" spans="5:24">
      <c r="E780" s="2"/>
      <c r="G780" s="7" t="s">
        <v>618</v>
      </c>
      <c r="H780" s="7" t="s">
        <v>1738</v>
      </c>
      <c r="J780" s="10"/>
      <c r="K780" s="10"/>
      <c r="T780" s="1"/>
      <c r="U780" s="1"/>
      <c r="V780" s="1"/>
      <c r="W780" s="1"/>
      <c r="X780" s="1"/>
    </row>
    <row r="781" spans="5:24">
      <c r="E781" s="2"/>
      <c r="G781" s="7" t="s">
        <v>618</v>
      </c>
      <c r="H781" s="7" t="s">
        <v>1739</v>
      </c>
      <c r="J781" s="10"/>
      <c r="K781" s="10"/>
      <c r="T781" s="1"/>
      <c r="U781" s="1"/>
      <c r="V781" s="1"/>
      <c r="W781" s="1"/>
      <c r="X781" s="1"/>
    </row>
    <row r="782" spans="5:24">
      <c r="E782" s="2"/>
      <c r="G782" s="7" t="s">
        <v>618</v>
      </c>
      <c r="H782" s="7" t="s">
        <v>1740</v>
      </c>
      <c r="J782" s="10"/>
      <c r="K782" s="10"/>
      <c r="T782" s="1"/>
      <c r="U782" s="1"/>
      <c r="V782" s="1"/>
      <c r="W782" s="1"/>
      <c r="X782" s="1"/>
    </row>
    <row r="783" spans="5:24">
      <c r="E783" s="2"/>
      <c r="G783" s="7" t="s">
        <v>618</v>
      </c>
      <c r="H783" s="7" t="s">
        <v>1741</v>
      </c>
      <c r="J783" s="10"/>
      <c r="K783" s="10"/>
      <c r="T783" s="1"/>
      <c r="U783" s="1"/>
      <c r="V783" s="1"/>
      <c r="W783" s="1"/>
      <c r="X783" s="1"/>
    </row>
    <row r="784" spans="5:24">
      <c r="E784" s="2"/>
      <c r="G784" s="7" t="s">
        <v>618</v>
      </c>
      <c r="H784" s="7" t="s">
        <v>1742</v>
      </c>
      <c r="J784" s="10"/>
      <c r="K784" s="10"/>
      <c r="T784" s="1"/>
      <c r="U784" s="1"/>
      <c r="V784" s="1"/>
      <c r="W784" s="1"/>
      <c r="X784" s="1"/>
    </row>
    <row r="785" spans="5:24">
      <c r="E785" s="2"/>
      <c r="G785" s="7" t="s">
        <v>618</v>
      </c>
      <c r="H785" s="7" t="s">
        <v>1743</v>
      </c>
      <c r="J785" s="10"/>
      <c r="K785" s="10"/>
      <c r="T785" s="1"/>
      <c r="U785" s="1"/>
      <c r="V785" s="1"/>
      <c r="W785" s="1"/>
      <c r="X785" s="1"/>
    </row>
    <row r="786" spans="5:24">
      <c r="E786" s="2"/>
      <c r="G786" s="7" t="s">
        <v>618</v>
      </c>
      <c r="H786" s="7" t="s">
        <v>1744</v>
      </c>
      <c r="J786" s="10"/>
      <c r="K786" s="10"/>
      <c r="T786" s="1"/>
      <c r="U786" s="1"/>
      <c r="V786" s="1"/>
      <c r="W786" s="1"/>
      <c r="X786" s="1"/>
    </row>
    <row r="787" spans="5:24">
      <c r="E787" s="2"/>
      <c r="G787" s="7" t="s">
        <v>618</v>
      </c>
      <c r="H787" s="7" t="s">
        <v>1745</v>
      </c>
      <c r="J787" s="10"/>
      <c r="K787" s="10"/>
      <c r="T787" s="1"/>
      <c r="U787" s="1"/>
      <c r="V787" s="1"/>
      <c r="W787" s="1"/>
      <c r="X787" s="1"/>
    </row>
    <row r="788" spans="5:24">
      <c r="E788" s="2"/>
      <c r="G788" s="7" t="s">
        <v>618</v>
      </c>
      <c r="H788" s="7" t="s">
        <v>1746</v>
      </c>
      <c r="J788" s="10"/>
      <c r="K788" s="10"/>
      <c r="T788" s="1"/>
      <c r="U788" s="1"/>
      <c r="V788" s="1"/>
      <c r="W788" s="1"/>
      <c r="X788" s="1"/>
    </row>
    <row r="789" spans="5:24">
      <c r="E789" s="2"/>
      <c r="G789" s="7" t="s">
        <v>618</v>
      </c>
      <c r="H789" s="7" t="s">
        <v>1357</v>
      </c>
      <c r="J789" s="10"/>
      <c r="K789" s="10"/>
      <c r="T789" s="1"/>
      <c r="U789" s="1"/>
      <c r="V789" s="1"/>
      <c r="W789" s="1"/>
      <c r="X789" s="1"/>
    </row>
    <row r="790" spans="5:24">
      <c r="E790" s="2"/>
      <c r="G790" s="7" t="s">
        <v>618</v>
      </c>
      <c r="H790" s="7" t="s">
        <v>1747</v>
      </c>
      <c r="J790" s="10"/>
      <c r="K790" s="10"/>
      <c r="T790" s="1"/>
      <c r="U790" s="1"/>
      <c r="V790" s="1"/>
      <c r="W790" s="1"/>
      <c r="X790" s="1"/>
    </row>
    <row r="791" spans="5:24">
      <c r="E791" s="2"/>
      <c r="G791" s="7" t="s">
        <v>618</v>
      </c>
      <c r="H791" s="7" t="s">
        <v>1748</v>
      </c>
      <c r="J791" s="10"/>
      <c r="K791" s="10"/>
      <c r="T791" s="1"/>
      <c r="U791" s="1"/>
      <c r="V791" s="1"/>
      <c r="W791" s="1"/>
      <c r="X791" s="1"/>
    </row>
    <row r="792" spans="5:24">
      <c r="E792" s="2"/>
      <c r="G792" s="7" t="s">
        <v>618</v>
      </c>
      <c r="H792" s="7" t="s">
        <v>1749</v>
      </c>
      <c r="J792" s="10"/>
      <c r="K792" s="10"/>
      <c r="T792" s="1"/>
      <c r="U792" s="1"/>
      <c r="V792" s="1"/>
      <c r="W792" s="1"/>
      <c r="X792" s="1"/>
    </row>
    <row r="793" spans="5:24">
      <c r="E793" s="2"/>
      <c r="G793" s="7" t="s">
        <v>618</v>
      </c>
      <c r="H793" s="7" t="s">
        <v>1750</v>
      </c>
      <c r="J793" s="10"/>
      <c r="K793" s="10"/>
      <c r="T793" s="1"/>
      <c r="U793" s="1"/>
      <c r="V793" s="1"/>
      <c r="W793" s="1"/>
      <c r="X793" s="1"/>
    </row>
    <row r="794" spans="5:24">
      <c r="E794" s="2"/>
      <c r="G794" s="7" t="s">
        <v>618</v>
      </c>
      <c r="H794" s="7" t="s">
        <v>1751</v>
      </c>
      <c r="J794" s="10"/>
      <c r="K794" s="10"/>
      <c r="T794" s="1"/>
      <c r="U794" s="1"/>
      <c r="V794" s="1"/>
      <c r="W794" s="1"/>
      <c r="X794" s="1"/>
    </row>
    <row r="795" spans="5:24">
      <c r="E795" s="2"/>
      <c r="G795" s="7" t="s">
        <v>623</v>
      </c>
      <c r="H795" s="7" t="s">
        <v>1359</v>
      </c>
      <c r="J795" s="10"/>
      <c r="K795" s="10"/>
      <c r="T795" s="1"/>
      <c r="U795" s="1"/>
      <c r="V795" s="1"/>
      <c r="W795" s="1"/>
      <c r="X795" s="1"/>
    </row>
    <row r="796" spans="5:24">
      <c r="E796" s="2"/>
      <c r="G796" s="7" t="s">
        <v>623</v>
      </c>
      <c r="H796" s="7" t="s">
        <v>1752</v>
      </c>
      <c r="J796" s="10"/>
      <c r="K796" s="10"/>
      <c r="T796" s="1"/>
      <c r="U796" s="1"/>
      <c r="V796" s="1"/>
      <c r="W796" s="1"/>
      <c r="X796" s="1"/>
    </row>
    <row r="797" spans="5:24">
      <c r="E797" s="2"/>
      <c r="G797" s="7" t="s">
        <v>623</v>
      </c>
      <c r="H797" s="7" t="s">
        <v>1753</v>
      </c>
      <c r="J797" s="10"/>
      <c r="K797" s="10"/>
      <c r="T797" s="1"/>
      <c r="U797" s="1"/>
      <c r="V797" s="1"/>
      <c r="W797" s="1"/>
      <c r="X797" s="1"/>
    </row>
    <row r="798" spans="5:24">
      <c r="E798" s="2"/>
      <c r="G798" s="7" t="s">
        <v>623</v>
      </c>
      <c r="H798" s="7" t="s">
        <v>1754</v>
      </c>
      <c r="J798" s="10"/>
      <c r="K798" s="10"/>
      <c r="T798" s="1"/>
      <c r="U798" s="1"/>
      <c r="V798" s="1"/>
      <c r="W798" s="1"/>
      <c r="X798" s="1"/>
    </row>
    <row r="799" spans="5:24">
      <c r="E799" s="2"/>
      <c r="G799" s="7" t="s">
        <v>623</v>
      </c>
      <c r="H799" s="7" t="s">
        <v>1755</v>
      </c>
      <c r="J799" s="10"/>
      <c r="K799" s="10"/>
      <c r="T799" s="1"/>
      <c r="U799" s="1"/>
      <c r="V799" s="1"/>
      <c r="W799" s="1"/>
      <c r="X799" s="1"/>
    </row>
    <row r="800" spans="5:24">
      <c r="E800" s="2"/>
      <c r="G800" s="7" t="s">
        <v>623</v>
      </c>
      <c r="H800" s="7" t="s">
        <v>1756</v>
      </c>
      <c r="J800" s="10"/>
      <c r="K800" s="10"/>
      <c r="T800" s="1"/>
      <c r="U800" s="1"/>
      <c r="V800" s="1"/>
      <c r="W800" s="1"/>
      <c r="X800" s="1"/>
    </row>
    <row r="801" spans="5:24">
      <c r="E801" s="2"/>
      <c r="G801" s="7" t="s">
        <v>623</v>
      </c>
      <c r="H801" s="7" t="s">
        <v>1757</v>
      </c>
      <c r="J801" s="10"/>
      <c r="K801" s="10"/>
      <c r="T801" s="1"/>
      <c r="U801" s="1"/>
      <c r="V801" s="1"/>
      <c r="W801" s="1"/>
      <c r="X801" s="1"/>
    </row>
    <row r="802" spans="5:24">
      <c r="E802" s="2"/>
      <c r="G802" s="7" t="s">
        <v>623</v>
      </c>
      <c r="H802" s="7" t="s">
        <v>1758</v>
      </c>
      <c r="J802" s="10"/>
      <c r="K802" s="10"/>
      <c r="T802" s="1"/>
      <c r="U802" s="1"/>
      <c r="V802" s="1"/>
      <c r="W802" s="1"/>
      <c r="X802" s="1"/>
    </row>
    <row r="803" spans="5:24">
      <c r="E803" s="2"/>
      <c r="G803" s="7" t="s">
        <v>623</v>
      </c>
      <c r="H803" s="7" t="s">
        <v>1759</v>
      </c>
      <c r="J803" s="10"/>
      <c r="K803" s="10"/>
      <c r="T803" s="1"/>
      <c r="U803" s="1"/>
      <c r="V803" s="1"/>
      <c r="W803" s="1"/>
      <c r="X803" s="1"/>
    </row>
    <row r="804" spans="5:24">
      <c r="E804" s="2"/>
      <c r="G804" s="7" t="s">
        <v>623</v>
      </c>
      <c r="H804" s="7" t="s">
        <v>1760</v>
      </c>
      <c r="J804" s="10"/>
      <c r="K804" s="10"/>
      <c r="T804" s="1"/>
      <c r="U804" s="1"/>
      <c r="V804" s="1"/>
      <c r="W804" s="1"/>
      <c r="X804" s="1"/>
    </row>
    <row r="805" spans="5:24">
      <c r="E805" s="2"/>
      <c r="G805" s="7" t="s">
        <v>623</v>
      </c>
      <c r="H805" s="7" t="s">
        <v>1007</v>
      </c>
      <c r="J805" s="10"/>
      <c r="K805" s="10"/>
      <c r="T805" s="1"/>
      <c r="U805" s="1"/>
      <c r="V805" s="1"/>
      <c r="W805" s="1"/>
      <c r="X805" s="1"/>
    </row>
    <row r="806" spans="5:24">
      <c r="E806" s="2"/>
      <c r="G806" s="7" t="s">
        <v>623</v>
      </c>
      <c r="H806" s="7" t="s">
        <v>1761</v>
      </c>
      <c r="J806" s="10"/>
      <c r="K806" s="10"/>
      <c r="T806" s="1"/>
      <c r="U806" s="1"/>
      <c r="V806" s="1"/>
      <c r="W806" s="1"/>
      <c r="X806" s="1"/>
    </row>
    <row r="807" spans="5:24">
      <c r="E807" s="2"/>
      <c r="G807" s="7" t="s">
        <v>623</v>
      </c>
      <c r="H807" s="7" t="s">
        <v>1762</v>
      </c>
      <c r="J807" s="10"/>
      <c r="K807" s="10"/>
      <c r="T807" s="1"/>
      <c r="U807" s="1"/>
      <c r="V807" s="1"/>
      <c r="W807" s="1"/>
      <c r="X807" s="1"/>
    </row>
    <row r="808" spans="5:24">
      <c r="E808" s="2"/>
      <c r="G808" s="7" t="s">
        <v>623</v>
      </c>
      <c r="H808" s="7" t="s">
        <v>1763</v>
      </c>
      <c r="J808" s="10"/>
      <c r="K808" s="10"/>
      <c r="T808" s="1"/>
      <c r="U808" s="1"/>
      <c r="V808" s="1"/>
      <c r="W808" s="1"/>
      <c r="X808" s="1"/>
    </row>
    <row r="809" spans="5:24">
      <c r="E809" s="2"/>
      <c r="G809" s="7" t="s">
        <v>623</v>
      </c>
      <c r="H809" s="7" t="s">
        <v>1764</v>
      </c>
      <c r="J809" s="10"/>
      <c r="K809" s="10"/>
      <c r="T809" s="1"/>
      <c r="U809" s="1"/>
      <c r="V809" s="1"/>
      <c r="W809" s="1"/>
      <c r="X809" s="1"/>
    </row>
    <row r="810" spans="5:24">
      <c r="E810" s="2"/>
      <c r="G810" s="7" t="s">
        <v>623</v>
      </c>
      <c r="H810" s="7" t="s">
        <v>1765</v>
      </c>
      <c r="J810" s="10"/>
      <c r="K810" s="10"/>
      <c r="T810" s="1"/>
      <c r="U810" s="1"/>
      <c r="V810" s="1"/>
      <c r="W810" s="1"/>
      <c r="X810" s="1"/>
    </row>
    <row r="811" spans="5:24">
      <c r="E811" s="2"/>
      <c r="G811" s="7" t="s">
        <v>623</v>
      </c>
      <c r="H811" s="7" t="s">
        <v>1766</v>
      </c>
      <c r="J811" s="10"/>
      <c r="K811" s="10"/>
      <c r="T811" s="1"/>
      <c r="U811" s="1"/>
      <c r="V811" s="1"/>
      <c r="W811" s="1"/>
      <c r="X811" s="1"/>
    </row>
    <row r="812" spans="5:24">
      <c r="E812" s="2"/>
      <c r="G812" s="7" t="s">
        <v>628</v>
      </c>
      <c r="H812" s="7" t="s">
        <v>1361</v>
      </c>
      <c r="J812" s="10"/>
      <c r="K812" s="10"/>
      <c r="T812" s="1"/>
      <c r="U812" s="1"/>
      <c r="V812" s="1"/>
      <c r="W812" s="1"/>
      <c r="X812" s="1"/>
    </row>
    <row r="813" spans="5:24">
      <c r="E813" s="2"/>
      <c r="G813" s="7" t="s">
        <v>628</v>
      </c>
      <c r="H813" s="7" t="s">
        <v>1767</v>
      </c>
      <c r="J813" s="10"/>
      <c r="K813" s="10"/>
      <c r="T813" s="1"/>
      <c r="U813" s="1"/>
      <c r="V813" s="1"/>
      <c r="W813" s="1"/>
      <c r="X813" s="1"/>
    </row>
    <row r="814" spans="5:24">
      <c r="E814" s="2"/>
      <c r="G814" s="7" t="s">
        <v>628</v>
      </c>
      <c r="H814" s="7" t="s">
        <v>1768</v>
      </c>
      <c r="J814" s="10"/>
      <c r="K814" s="10"/>
      <c r="T814" s="1"/>
      <c r="U814" s="1"/>
      <c r="V814" s="1"/>
      <c r="W814" s="1"/>
      <c r="X814" s="1"/>
    </row>
    <row r="815" spans="5:24">
      <c r="E815" s="2"/>
      <c r="G815" s="7" t="s">
        <v>628</v>
      </c>
      <c r="H815" s="7" t="s">
        <v>1769</v>
      </c>
      <c r="J815" s="10"/>
      <c r="K815" s="10"/>
      <c r="T815" s="1"/>
      <c r="U815" s="1"/>
      <c r="V815" s="1"/>
      <c r="W815" s="1"/>
      <c r="X815" s="1"/>
    </row>
    <row r="816" spans="5:24">
      <c r="E816" s="2"/>
      <c r="G816" s="7" t="s">
        <v>628</v>
      </c>
      <c r="H816" s="7" t="s">
        <v>1770</v>
      </c>
      <c r="J816" s="10"/>
      <c r="K816" s="10"/>
      <c r="T816" s="1"/>
      <c r="U816" s="1"/>
      <c r="V816" s="1"/>
      <c r="W816" s="1"/>
      <c r="X816" s="1"/>
    </row>
    <row r="817" spans="5:24">
      <c r="E817" s="2"/>
      <c r="G817" s="7" t="s">
        <v>628</v>
      </c>
      <c r="H817" s="7" t="s">
        <v>1771</v>
      </c>
      <c r="J817" s="10"/>
      <c r="K817" s="10"/>
      <c r="T817" s="1"/>
      <c r="U817" s="1"/>
      <c r="V817" s="1"/>
      <c r="W817" s="1"/>
      <c r="X817" s="1"/>
    </row>
    <row r="818" spans="5:24">
      <c r="E818" s="2"/>
      <c r="G818" s="7" t="s">
        <v>628</v>
      </c>
      <c r="H818" s="7" t="s">
        <v>1772</v>
      </c>
      <c r="J818" s="10"/>
      <c r="K818" s="10"/>
      <c r="T818" s="1"/>
      <c r="U818" s="1"/>
      <c r="V818" s="1"/>
      <c r="W818" s="1"/>
      <c r="X818" s="1"/>
    </row>
    <row r="819" spans="5:24">
      <c r="E819" s="2"/>
      <c r="G819" s="7" t="s">
        <v>628</v>
      </c>
      <c r="H819" s="7" t="s">
        <v>1773</v>
      </c>
      <c r="J819" s="10"/>
      <c r="K819" s="10"/>
      <c r="T819" s="1"/>
      <c r="U819" s="1"/>
      <c r="V819" s="1"/>
      <c r="W819" s="1"/>
      <c r="X819" s="1"/>
    </row>
    <row r="820" spans="5:24">
      <c r="E820" s="2"/>
      <c r="G820" s="7" t="s">
        <v>628</v>
      </c>
      <c r="H820" s="7" t="s">
        <v>1774</v>
      </c>
      <c r="J820" s="10"/>
      <c r="K820" s="10"/>
      <c r="T820" s="1"/>
      <c r="U820" s="1"/>
      <c r="V820" s="1"/>
      <c r="W820" s="1"/>
      <c r="X820" s="1"/>
    </row>
    <row r="821" spans="5:24">
      <c r="E821" s="2"/>
      <c r="G821" s="7" t="s">
        <v>628</v>
      </c>
      <c r="H821" s="7" t="s">
        <v>1775</v>
      </c>
      <c r="J821" s="10"/>
      <c r="K821" s="10"/>
      <c r="T821" s="1"/>
      <c r="U821" s="1"/>
      <c r="V821" s="1"/>
      <c r="W821" s="1"/>
      <c r="X821" s="1"/>
    </row>
    <row r="822" spans="5:24">
      <c r="E822" s="2"/>
      <c r="G822" s="7" t="s">
        <v>628</v>
      </c>
      <c r="H822" s="7" t="s">
        <v>1776</v>
      </c>
      <c r="J822" s="10"/>
      <c r="K822" s="10"/>
      <c r="T822" s="1"/>
      <c r="U822" s="1"/>
      <c r="V822" s="1"/>
      <c r="W822" s="1"/>
      <c r="X822" s="1"/>
    </row>
    <row r="823" spans="5:24">
      <c r="E823" s="2"/>
      <c r="G823" s="7" t="s">
        <v>628</v>
      </c>
      <c r="H823" s="7" t="s">
        <v>1777</v>
      </c>
      <c r="J823" s="10"/>
      <c r="K823" s="10"/>
      <c r="T823" s="1"/>
      <c r="U823" s="1"/>
      <c r="V823" s="1"/>
      <c r="W823" s="1"/>
      <c r="X823" s="1"/>
    </row>
    <row r="824" spans="5:24">
      <c r="E824" s="2"/>
      <c r="G824" s="7" t="s">
        <v>628</v>
      </c>
      <c r="H824" s="7" t="s">
        <v>1778</v>
      </c>
      <c r="J824" s="10"/>
      <c r="K824" s="10"/>
      <c r="T824" s="1"/>
      <c r="U824" s="1"/>
      <c r="V824" s="1"/>
      <c r="W824" s="1"/>
      <c r="X824" s="1"/>
    </row>
    <row r="825" spans="5:24">
      <c r="E825" s="2"/>
      <c r="G825" s="7" t="s">
        <v>628</v>
      </c>
      <c r="H825" s="7" t="s">
        <v>1779</v>
      </c>
      <c r="J825" s="10"/>
      <c r="K825" s="10"/>
      <c r="T825" s="1"/>
      <c r="U825" s="1"/>
      <c r="V825" s="1"/>
      <c r="W825" s="1"/>
      <c r="X825" s="1"/>
    </row>
    <row r="826" spans="5:24">
      <c r="E826" s="2"/>
      <c r="G826" s="7" t="s">
        <v>628</v>
      </c>
      <c r="H826" s="7" t="s">
        <v>1780</v>
      </c>
      <c r="J826" s="10"/>
      <c r="K826" s="10"/>
      <c r="T826" s="1"/>
      <c r="U826" s="1"/>
      <c r="V826" s="1"/>
      <c r="W826" s="1"/>
      <c r="X826" s="1"/>
    </row>
    <row r="827" spans="5:24">
      <c r="E827" s="2"/>
      <c r="G827" s="7" t="s">
        <v>628</v>
      </c>
      <c r="H827" s="7" t="s">
        <v>1781</v>
      </c>
      <c r="J827" s="10"/>
      <c r="K827" s="10"/>
      <c r="T827" s="1"/>
      <c r="U827" s="1"/>
      <c r="V827" s="1"/>
      <c r="W827" s="1"/>
      <c r="X827" s="1"/>
    </row>
    <row r="828" spans="5:24">
      <c r="E828" s="2"/>
      <c r="G828" s="7" t="s">
        <v>628</v>
      </c>
      <c r="H828" s="7" t="s">
        <v>1127</v>
      </c>
      <c r="J828" s="10"/>
      <c r="K828" s="10"/>
      <c r="T828" s="1"/>
      <c r="U828" s="1"/>
      <c r="V828" s="1"/>
      <c r="W828" s="1"/>
      <c r="X828" s="1"/>
    </row>
    <row r="829" spans="5:24">
      <c r="E829" s="2"/>
      <c r="G829" s="7" t="s">
        <v>628</v>
      </c>
      <c r="H829" s="7" t="s">
        <v>1782</v>
      </c>
      <c r="J829" s="10"/>
      <c r="K829" s="10"/>
      <c r="T829" s="1"/>
      <c r="U829" s="1"/>
      <c r="V829" s="1"/>
      <c r="W829" s="1"/>
      <c r="X829" s="1"/>
    </row>
    <row r="830" spans="5:24">
      <c r="E830" s="2"/>
      <c r="G830" s="7" t="s">
        <v>628</v>
      </c>
      <c r="H830" s="7" t="s">
        <v>1783</v>
      </c>
      <c r="J830" s="10"/>
      <c r="K830" s="10"/>
      <c r="T830" s="1"/>
      <c r="U830" s="1"/>
      <c r="V830" s="1"/>
      <c r="W830" s="1"/>
      <c r="X830" s="1"/>
    </row>
    <row r="831" spans="5:24">
      <c r="E831" s="2"/>
      <c r="G831" s="7" t="s">
        <v>628</v>
      </c>
      <c r="H831" s="7" t="s">
        <v>1784</v>
      </c>
      <c r="J831" s="10"/>
      <c r="K831" s="10"/>
      <c r="T831" s="1"/>
      <c r="U831" s="1"/>
      <c r="V831" s="1"/>
      <c r="W831" s="1"/>
      <c r="X831" s="1"/>
    </row>
    <row r="832" spans="5:24">
      <c r="E832" s="2"/>
      <c r="G832" s="7" t="s">
        <v>628</v>
      </c>
      <c r="H832" s="7" t="s">
        <v>1785</v>
      </c>
      <c r="J832" s="10"/>
      <c r="K832" s="10"/>
      <c r="T832" s="1"/>
      <c r="U832" s="1"/>
      <c r="V832" s="1"/>
      <c r="W832" s="1"/>
      <c r="X832" s="1"/>
    </row>
    <row r="833" spans="5:24">
      <c r="E833" s="2"/>
      <c r="G833" s="7" t="s">
        <v>628</v>
      </c>
      <c r="H833" s="7" t="s">
        <v>1786</v>
      </c>
      <c r="J833" s="10"/>
      <c r="K833" s="10"/>
      <c r="T833" s="1"/>
      <c r="U833" s="1"/>
      <c r="V833" s="1"/>
      <c r="W833" s="1"/>
      <c r="X833" s="1"/>
    </row>
    <row r="834" spans="5:24">
      <c r="E834" s="2"/>
      <c r="G834" s="7" t="s">
        <v>628</v>
      </c>
      <c r="H834" s="7" t="s">
        <v>1787</v>
      </c>
      <c r="J834" s="10"/>
      <c r="K834" s="10"/>
      <c r="T834" s="1"/>
      <c r="U834" s="1"/>
      <c r="V834" s="1"/>
      <c r="W834" s="1"/>
      <c r="X834" s="1"/>
    </row>
    <row r="835" spans="5:24">
      <c r="E835" s="2"/>
      <c r="G835" s="7" t="s">
        <v>628</v>
      </c>
      <c r="H835" s="7" t="s">
        <v>1788</v>
      </c>
      <c r="J835" s="10"/>
      <c r="K835" s="10"/>
      <c r="T835" s="1"/>
      <c r="U835" s="1"/>
      <c r="V835" s="1"/>
      <c r="W835" s="1"/>
      <c r="X835" s="1"/>
    </row>
    <row r="836" spans="5:24">
      <c r="E836" s="2"/>
      <c r="G836" s="7" t="s">
        <v>628</v>
      </c>
      <c r="H836" s="7" t="s">
        <v>1789</v>
      </c>
      <c r="J836" s="10"/>
      <c r="K836" s="10"/>
      <c r="T836" s="1"/>
      <c r="U836" s="1"/>
      <c r="V836" s="1"/>
      <c r="W836" s="1"/>
      <c r="X836" s="1"/>
    </row>
    <row r="837" spans="5:24">
      <c r="E837" s="2"/>
      <c r="G837" s="7" t="s">
        <v>628</v>
      </c>
      <c r="H837" s="7" t="s">
        <v>1790</v>
      </c>
      <c r="J837" s="10"/>
      <c r="K837" s="10"/>
      <c r="T837" s="1"/>
      <c r="U837" s="1"/>
      <c r="V837" s="1"/>
      <c r="W837" s="1"/>
      <c r="X837" s="1"/>
    </row>
    <row r="838" spans="5:24">
      <c r="E838" s="2"/>
      <c r="G838" s="7" t="s">
        <v>628</v>
      </c>
      <c r="H838" s="7" t="s">
        <v>1791</v>
      </c>
      <c r="J838" s="10"/>
      <c r="K838" s="10"/>
      <c r="T838" s="1"/>
      <c r="U838" s="1"/>
      <c r="V838" s="1"/>
      <c r="W838" s="1"/>
      <c r="X838" s="1"/>
    </row>
    <row r="839" spans="5:24">
      <c r="E839" s="2"/>
      <c r="G839" s="7" t="s">
        <v>633</v>
      </c>
      <c r="H839" s="7" t="s">
        <v>1367</v>
      </c>
      <c r="J839" s="10"/>
      <c r="K839" s="10"/>
      <c r="T839" s="1"/>
      <c r="U839" s="1"/>
      <c r="V839" s="1"/>
      <c r="W839" s="1"/>
      <c r="X839" s="1"/>
    </row>
    <row r="840" spans="5:24">
      <c r="E840" s="2"/>
      <c r="G840" s="7" t="s">
        <v>633</v>
      </c>
      <c r="H840" s="7" t="s">
        <v>1369</v>
      </c>
      <c r="J840" s="10"/>
      <c r="K840" s="10"/>
      <c r="T840" s="1"/>
      <c r="U840" s="1"/>
      <c r="V840" s="1"/>
      <c r="W840" s="1"/>
      <c r="X840" s="1"/>
    </row>
    <row r="841" spans="5:24">
      <c r="E841" s="2"/>
      <c r="G841" s="7" t="s">
        <v>633</v>
      </c>
      <c r="H841" s="7" t="s">
        <v>1792</v>
      </c>
      <c r="J841" s="10"/>
      <c r="K841" s="10"/>
      <c r="T841" s="1"/>
      <c r="U841" s="1"/>
      <c r="V841" s="1"/>
      <c r="W841" s="1"/>
      <c r="X841" s="1"/>
    </row>
    <row r="842" spans="5:24">
      <c r="E842" s="2"/>
      <c r="G842" s="7" t="s">
        <v>633</v>
      </c>
      <c r="H842" s="7" t="s">
        <v>1793</v>
      </c>
      <c r="J842" s="10"/>
      <c r="K842" s="10"/>
      <c r="T842" s="1"/>
      <c r="U842" s="1"/>
      <c r="V842" s="1"/>
      <c r="W842" s="1"/>
      <c r="X842" s="1"/>
    </row>
    <row r="843" spans="5:24">
      <c r="E843" s="2"/>
      <c r="G843" s="7" t="s">
        <v>633</v>
      </c>
      <c r="H843" s="7" t="s">
        <v>1794</v>
      </c>
      <c r="J843" s="10"/>
      <c r="K843" s="10"/>
      <c r="T843" s="1"/>
      <c r="U843" s="1"/>
      <c r="V843" s="1"/>
      <c r="W843" s="1"/>
      <c r="X843" s="1"/>
    </row>
    <row r="844" spans="5:24">
      <c r="E844" s="2"/>
      <c r="G844" s="7" t="s">
        <v>633</v>
      </c>
      <c r="H844" s="7" t="s">
        <v>1795</v>
      </c>
      <c r="J844" s="10"/>
      <c r="K844" s="10"/>
      <c r="T844" s="1"/>
      <c r="U844" s="1"/>
      <c r="V844" s="1"/>
      <c r="W844" s="1"/>
      <c r="X844" s="1"/>
    </row>
    <row r="845" spans="5:24">
      <c r="E845" s="2"/>
      <c r="G845" s="7" t="s">
        <v>633</v>
      </c>
      <c r="H845" s="7" t="s">
        <v>1796</v>
      </c>
      <c r="J845" s="10"/>
      <c r="K845" s="10"/>
      <c r="T845" s="1"/>
      <c r="U845" s="1"/>
      <c r="V845" s="1"/>
      <c r="W845" s="1"/>
      <c r="X845" s="1"/>
    </row>
    <row r="846" spans="5:24">
      <c r="E846" s="2"/>
      <c r="G846" s="7" t="s">
        <v>633</v>
      </c>
      <c r="H846" s="7" t="s">
        <v>1797</v>
      </c>
      <c r="J846" s="10"/>
      <c r="K846" s="10"/>
      <c r="T846" s="1"/>
      <c r="U846" s="1"/>
      <c r="V846" s="1"/>
      <c r="W846" s="1"/>
      <c r="X846" s="1"/>
    </row>
    <row r="847" spans="5:24">
      <c r="E847" s="2"/>
      <c r="G847" s="7" t="s">
        <v>633</v>
      </c>
      <c r="H847" s="7" t="s">
        <v>1798</v>
      </c>
      <c r="J847" s="10"/>
      <c r="K847" s="10"/>
      <c r="T847" s="1"/>
      <c r="U847" s="1"/>
      <c r="V847" s="1"/>
      <c r="W847" s="1"/>
      <c r="X847" s="1"/>
    </row>
    <row r="848" spans="5:24">
      <c r="E848" s="2"/>
      <c r="G848" s="7" t="s">
        <v>633</v>
      </c>
      <c r="H848" s="7" t="s">
        <v>1799</v>
      </c>
      <c r="J848" s="10"/>
      <c r="K848" s="10"/>
      <c r="T848" s="1"/>
      <c r="U848" s="1"/>
      <c r="V848" s="1"/>
      <c r="W848" s="1"/>
      <c r="X848" s="1"/>
    </row>
    <row r="849" spans="5:24">
      <c r="E849" s="2"/>
      <c r="G849" s="7" t="s">
        <v>633</v>
      </c>
      <c r="H849" s="7" t="s">
        <v>1800</v>
      </c>
      <c r="J849" s="10"/>
      <c r="K849" s="10"/>
      <c r="T849" s="1"/>
      <c r="U849" s="1"/>
      <c r="V849" s="1"/>
      <c r="W849" s="1"/>
      <c r="X849" s="1"/>
    </row>
    <row r="850" spans="5:24">
      <c r="E850" s="2"/>
      <c r="G850" s="7" t="s">
        <v>633</v>
      </c>
      <c r="H850" s="7" t="s">
        <v>1801</v>
      </c>
      <c r="J850" s="10"/>
      <c r="K850" s="10"/>
      <c r="T850" s="1"/>
      <c r="U850" s="1"/>
      <c r="V850" s="1"/>
      <c r="W850" s="1"/>
      <c r="X850" s="1"/>
    </row>
    <row r="851" spans="5:24">
      <c r="E851" s="2"/>
      <c r="G851" s="7" t="s">
        <v>633</v>
      </c>
      <c r="H851" s="7" t="s">
        <v>1802</v>
      </c>
      <c r="J851" s="10"/>
      <c r="K851" s="10"/>
      <c r="T851" s="1"/>
      <c r="U851" s="1"/>
      <c r="V851" s="1"/>
      <c r="W851" s="1"/>
      <c r="X851" s="1"/>
    </row>
    <row r="852" spans="5:24">
      <c r="E852" s="2"/>
      <c r="G852" s="7" t="s">
        <v>633</v>
      </c>
      <c r="H852" s="7" t="s">
        <v>1803</v>
      </c>
      <c r="J852" s="10"/>
      <c r="K852" s="10"/>
      <c r="T852" s="1"/>
      <c r="U852" s="1"/>
      <c r="V852" s="1"/>
      <c r="W852" s="1"/>
      <c r="X852" s="1"/>
    </row>
    <row r="853" spans="5:24">
      <c r="E853" s="2"/>
      <c r="G853" s="7" t="s">
        <v>633</v>
      </c>
      <c r="H853" s="7" t="s">
        <v>1371</v>
      </c>
      <c r="J853" s="10"/>
      <c r="K853" s="10"/>
      <c r="T853" s="1"/>
      <c r="U853" s="1"/>
      <c r="V853" s="1"/>
      <c r="W853" s="1"/>
      <c r="X853" s="1"/>
    </row>
    <row r="854" spans="5:24">
      <c r="E854" s="2"/>
      <c r="G854" s="7" t="s">
        <v>633</v>
      </c>
      <c r="H854" s="7" t="s">
        <v>1804</v>
      </c>
      <c r="J854" s="10"/>
      <c r="K854" s="10"/>
      <c r="T854" s="1"/>
      <c r="U854" s="1"/>
      <c r="V854" s="1"/>
      <c r="W854" s="1"/>
      <c r="X854" s="1"/>
    </row>
    <row r="855" spans="5:24">
      <c r="E855" s="2"/>
      <c r="G855" s="7" t="s">
        <v>633</v>
      </c>
      <c r="H855" s="7" t="s">
        <v>1805</v>
      </c>
      <c r="J855" s="10"/>
      <c r="K855" s="10"/>
      <c r="T855" s="1"/>
      <c r="U855" s="1"/>
      <c r="V855" s="1"/>
      <c r="W855" s="1"/>
      <c r="X855" s="1"/>
    </row>
    <row r="856" spans="5:24">
      <c r="E856" s="2"/>
      <c r="G856" s="7" t="s">
        <v>633</v>
      </c>
      <c r="H856" s="7" t="s">
        <v>1806</v>
      </c>
      <c r="J856" s="10"/>
      <c r="K856" s="10"/>
      <c r="T856" s="1"/>
      <c r="U856" s="1"/>
      <c r="V856" s="1"/>
      <c r="W856" s="1"/>
      <c r="X856" s="1"/>
    </row>
    <row r="857" spans="5:24">
      <c r="E857" s="2"/>
      <c r="G857" s="7" t="s">
        <v>633</v>
      </c>
      <c r="H857" s="7" t="s">
        <v>1807</v>
      </c>
      <c r="J857" s="10"/>
      <c r="K857" s="10"/>
      <c r="T857" s="1"/>
      <c r="U857" s="1"/>
      <c r="V857" s="1"/>
      <c r="W857" s="1"/>
      <c r="X857" s="1"/>
    </row>
    <row r="858" spans="5:24">
      <c r="E858" s="2"/>
      <c r="G858" s="7" t="s">
        <v>633</v>
      </c>
      <c r="H858" s="7" t="s">
        <v>1808</v>
      </c>
      <c r="J858" s="10"/>
      <c r="K858" s="10"/>
      <c r="T858" s="1"/>
      <c r="U858" s="1"/>
      <c r="V858" s="1"/>
      <c r="W858" s="1"/>
      <c r="X858" s="1"/>
    </row>
    <row r="859" spans="5:24">
      <c r="E859" s="2"/>
      <c r="G859" s="7" t="s">
        <v>633</v>
      </c>
      <c r="H859" s="7" t="s">
        <v>1809</v>
      </c>
      <c r="J859" s="10"/>
      <c r="K859" s="10"/>
      <c r="T859" s="1"/>
      <c r="U859" s="1"/>
      <c r="V859" s="1"/>
      <c r="W859" s="1"/>
      <c r="X859" s="1"/>
    </row>
    <row r="860" spans="5:24">
      <c r="E860" s="2"/>
      <c r="G860" s="7" t="s">
        <v>633</v>
      </c>
      <c r="H860" s="7" t="s">
        <v>1586</v>
      </c>
      <c r="J860" s="10"/>
      <c r="K860" s="10"/>
      <c r="T860" s="1"/>
      <c r="U860" s="1"/>
      <c r="V860" s="1"/>
      <c r="W860" s="1"/>
      <c r="X860" s="1"/>
    </row>
    <row r="861" spans="5:24">
      <c r="E861" s="2"/>
      <c r="G861" s="7" t="s">
        <v>633</v>
      </c>
      <c r="H861" s="7" t="s">
        <v>1810</v>
      </c>
      <c r="J861" s="10"/>
      <c r="K861" s="10"/>
      <c r="T861" s="1"/>
      <c r="U861" s="1"/>
      <c r="V861" s="1"/>
      <c r="W861" s="1"/>
      <c r="X861" s="1"/>
    </row>
    <row r="862" spans="5:24">
      <c r="E862" s="2"/>
      <c r="G862" s="7" t="s">
        <v>633</v>
      </c>
      <c r="H862" s="7" t="s">
        <v>1811</v>
      </c>
      <c r="J862" s="10"/>
      <c r="K862" s="10"/>
      <c r="T862" s="1"/>
      <c r="U862" s="1"/>
      <c r="V862" s="1"/>
      <c r="W862" s="1"/>
      <c r="X862" s="1"/>
    </row>
    <row r="863" spans="5:24">
      <c r="E863" s="2"/>
      <c r="G863" s="7" t="s">
        <v>633</v>
      </c>
      <c r="H863" s="7" t="s">
        <v>1812</v>
      </c>
      <c r="J863" s="10"/>
      <c r="K863" s="10"/>
      <c r="T863" s="1"/>
      <c r="U863" s="1"/>
      <c r="V863" s="1"/>
      <c r="W863" s="1"/>
      <c r="X863" s="1"/>
    </row>
    <row r="864" spans="5:24">
      <c r="E864" s="2"/>
      <c r="G864" s="7" t="s">
        <v>633</v>
      </c>
      <c r="H864" s="7" t="s">
        <v>1813</v>
      </c>
      <c r="J864" s="10"/>
      <c r="K864" s="10"/>
      <c r="T864" s="1"/>
      <c r="U864" s="1"/>
      <c r="V864" s="1"/>
      <c r="W864" s="1"/>
      <c r="X864" s="1"/>
    </row>
    <row r="865" spans="5:24">
      <c r="E865" s="2"/>
      <c r="G865" s="7" t="s">
        <v>633</v>
      </c>
      <c r="H865" s="7" t="s">
        <v>1814</v>
      </c>
      <c r="J865" s="10"/>
      <c r="K865" s="10"/>
      <c r="T865" s="1"/>
      <c r="U865" s="1"/>
      <c r="V865" s="1"/>
      <c r="W865" s="1"/>
      <c r="X865" s="1"/>
    </row>
    <row r="866" spans="5:24">
      <c r="E866" s="2"/>
      <c r="G866" s="7" t="s">
        <v>633</v>
      </c>
      <c r="H866" s="7" t="s">
        <v>1815</v>
      </c>
      <c r="J866" s="10"/>
      <c r="K866" s="10"/>
      <c r="T866" s="1"/>
      <c r="U866" s="1"/>
      <c r="V866" s="1"/>
      <c r="W866" s="1"/>
      <c r="X866" s="1"/>
    </row>
    <row r="867" spans="5:24">
      <c r="E867" s="2"/>
      <c r="G867" s="7" t="s">
        <v>633</v>
      </c>
      <c r="H867" s="7" t="s">
        <v>1816</v>
      </c>
      <c r="J867" s="10"/>
      <c r="K867" s="10"/>
      <c r="T867" s="1"/>
      <c r="U867" s="1"/>
      <c r="V867" s="1"/>
      <c r="W867" s="1"/>
      <c r="X867" s="1"/>
    </row>
    <row r="868" spans="5:24">
      <c r="E868" s="2"/>
      <c r="G868" s="7" t="s">
        <v>633</v>
      </c>
      <c r="H868" s="7" t="s">
        <v>1817</v>
      </c>
      <c r="J868" s="10"/>
      <c r="K868" s="10"/>
      <c r="T868" s="1"/>
      <c r="U868" s="1"/>
      <c r="V868" s="1"/>
      <c r="W868" s="1"/>
      <c r="X868" s="1"/>
    </row>
    <row r="869" spans="5:24">
      <c r="E869" s="2"/>
      <c r="G869" s="7" t="s">
        <v>633</v>
      </c>
      <c r="H869" s="7" t="s">
        <v>1818</v>
      </c>
      <c r="J869" s="10"/>
      <c r="K869" s="10"/>
      <c r="T869" s="1"/>
      <c r="U869" s="1"/>
      <c r="V869" s="1"/>
      <c r="W869" s="1"/>
      <c r="X869" s="1"/>
    </row>
    <row r="870" spans="5:24">
      <c r="E870" s="2"/>
      <c r="G870" s="7" t="s">
        <v>633</v>
      </c>
      <c r="H870" s="7" t="s">
        <v>1819</v>
      </c>
      <c r="J870" s="10"/>
      <c r="K870" s="10"/>
      <c r="T870" s="1"/>
      <c r="U870" s="1"/>
      <c r="V870" s="1"/>
      <c r="W870" s="1"/>
      <c r="X870" s="1"/>
    </row>
    <row r="871" spans="5:24">
      <c r="E871" s="2"/>
      <c r="G871" s="7" t="s">
        <v>633</v>
      </c>
      <c r="H871" s="7" t="s">
        <v>1820</v>
      </c>
      <c r="J871" s="10"/>
      <c r="K871" s="10"/>
      <c r="T871" s="1"/>
      <c r="U871" s="1"/>
      <c r="V871" s="1"/>
      <c r="W871" s="1"/>
      <c r="X871" s="1"/>
    </row>
    <row r="872" spans="5:24">
      <c r="E872" s="2"/>
      <c r="G872" s="7" t="s">
        <v>633</v>
      </c>
      <c r="H872" s="7" t="s">
        <v>1821</v>
      </c>
      <c r="J872" s="10"/>
      <c r="K872" s="10"/>
      <c r="T872" s="1"/>
      <c r="U872" s="1"/>
      <c r="V872" s="1"/>
      <c r="W872" s="1"/>
      <c r="X872" s="1"/>
    </row>
    <row r="873" spans="5:24">
      <c r="E873" s="2"/>
      <c r="G873" s="7" t="s">
        <v>633</v>
      </c>
      <c r="H873" s="7" t="s">
        <v>1822</v>
      </c>
      <c r="J873" s="10"/>
      <c r="K873" s="10"/>
      <c r="T873" s="1"/>
      <c r="U873" s="1"/>
      <c r="V873" s="1"/>
      <c r="W873" s="1"/>
      <c r="X873" s="1"/>
    </row>
    <row r="874" spans="5:24">
      <c r="E874" s="2"/>
      <c r="G874" s="7" t="s">
        <v>633</v>
      </c>
      <c r="H874" s="7" t="s">
        <v>1823</v>
      </c>
      <c r="J874" s="10"/>
      <c r="K874" s="10"/>
      <c r="T874" s="1"/>
      <c r="U874" s="1"/>
      <c r="V874" s="1"/>
      <c r="W874" s="1"/>
      <c r="X874" s="1"/>
    </row>
    <row r="875" spans="5:24">
      <c r="E875" s="2"/>
      <c r="G875" s="7" t="s">
        <v>633</v>
      </c>
      <c r="H875" s="7" t="s">
        <v>1824</v>
      </c>
      <c r="J875" s="10"/>
      <c r="K875" s="10"/>
      <c r="T875" s="1"/>
      <c r="U875" s="1"/>
      <c r="V875" s="1"/>
      <c r="W875" s="1"/>
      <c r="X875" s="1"/>
    </row>
    <row r="876" spans="5:24">
      <c r="E876" s="2"/>
      <c r="G876" s="7" t="s">
        <v>633</v>
      </c>
      <c r="H876" s="7" t="s">
        <v>1825</v>
      </c>
      <c r="J876" s="10"/>
      <c r="K876" s="10"/>
      <c r="T876" s="1"/>
      <c r="U876" s="1"/>
      <c r="V876" s="1"/>
      <c r="W876" s="1"/>
      <c r="X876" s="1"/>
    </row>
    <row r="877" spans="5:24">
      <c r="E877" s="2"/>
      <c r="G877" s="7" t="s">
        <v>633</v>
      </c>
      <c r="H877" s="7" t="s">
        <v>1826</v>
      </c>
      <c r="J877" s="10"/>
      <c r="K877" s="10"/>
      <c r="T877" s="1"/>
      <c r="U877" s="1"/>
      <c r="V877" s="1"/>
      <c r="W877" s="1"/>
      <c r="X877" s="1"/>
    </row>
    <row r="878" spans="5:24">
      <c r="E878" s="2"/>
      <c r="G878" s="7" t="s">
        <v>633</v>
      </c>
      <c r="H878" s="7" t="s">
        <v>1827</v>
      </c>
      <c r="J878" s="10"/>
      <c r="K878" s="10"/>
      <c r="T878" s="1"/>
      <c r="U878" s="1"/>
      <c r="V878" s="1"/>
      <c r="W878" s="1"/>
      <c r="X878" s="1"/>
    </row>
    <row r="879" spans="5:24">
      <c r="E879" s="2"/>
      <c r="G879" s="7" t="s">
        <v>633</v>
      </c>
      <c r="H879" s="7" t="s">
        <v>1828</v>
      </c>
      <c r="J879" s="10"/>
      <c r="K879" s="10"/>
      <c r="T879" s="1"/>
      <c r="U879" s="1"/>
      <c r="V879" s="1"/>
      <c r="W879" s="1"/>
      <c r="X879" s="1"/>
    </row>
    <row r="880" spans="5:24">
      <c r="E880" s="2"/>
      <c r="G880" s="7" t="s">
        <v>633</v>
      </c>
      <c r="H880" s="7" t="s">
        <v>1829</v>
      </c>
      <c r="J880" s="10"/>
      <c r="K880" s="10"/>
      <c r="T880" s="1"/>
      <c r="U880" s="1"/>
      <c r="V880" s="1"/>
      <c r="W880" s="1"/>
      <c r="X880" s="1"/>
    </row>
    <row r="881" spans="5:24">
      <c r="E881" s="2"/>
      <c r="G881" s="7" t="s">
        <v>633</v>
      </c>
      <c r="H881" s="7" t="s">
        <v>1830</v>
      </c>
      <c r="J881" s="10"/>
      <c r="K881" s="10"/>
      <c r="T881" s="1"/>
      <c r="U881" s="1"/>
      <c r="V881" s="1"/>
      <c r="W881" s="1"/>
      <c r="X881" s="1"/>
    </row>
    <row r="882" spans="5:24">
      <c r="E882" s="2"/>
      <c r="G882" s="7" t="s">
        <v>633</v>
      </c>
      <c r="H882" s="7" t="s">
        <v>1831</v>
      </c>
      <c r="J882" s="10"/>
      <c r="K882" s="10"/>
      <c r="T882" s="1"/>
      <c r="U882" s="1"/>
      <c r="V882" s="1"/>
      <c r="W882" s="1"/>
      <c r="X882" s="1"/>
    </row>
    <row r="883" spans="5:24">
      <c r="E883" s="2"/>
      <c r="G883" s="7" t="s">
        <v>633</v>
      </c>
      <c r="H883" s="7" t="s">
        <v>1832</v>
      </c>
      <c r="J883" s="10"/>
      <c r="K883" s="10"/>
      <c r="T883" s="1"/>
      <c r="U883" s="1"/>
      <c r="V883" s="1"/>
      <c r="W883" s="1"/>
      <c r="X883" s="1"/>
    </row>
    <row r="884" spans="5:24">
      <c r="E884" s="2"/>
      <c r="G884" s="7" t="s">
        <v>633</v>
      </c>
      <c r="H884" s="7" t="s">
        <v>1833</v>
      </c>
      <c r="J884" s="10"/>
      <c r="K884" s="10"/>
      <c r="T884" s="1"/>
      <c r="U884" s="1"/>
      <c r="V884" s="1"/>
      <c r="W884" s="1"/>
      <c r="X884" s="1"/>
    </row>
    <row r="885" spans="5:24">
      <c r="E885" s="2"/>
      <c r="G885" s="7" t="s">
        <v>633</v>
      </c>
      <c r="H885" s="7" t="s">
        <v>1834</v>
      </c>
      <c r="J885" s="10"/>
      <c r="K885" s="10"/>
      <c r="T885" s="1"/>
      <c r="U885" s="1"/>
      <c r="V885" s="1"/>
      <c r="W885" s="1"/>
      <c r="X885" s="1"/>
    </row>
    <row r="886" spans="5:24">
      <c r="E886" s="2"/>
      <c r="G886" s="7" t="s">
        <v>633</v>
      </c>
      <c r="H886" s="7" t="s">
        <v>1835</v>
      </c>
      <c r="J886" s="10"/>
      <c r="K886" s="10"/>
      <c r="T886" s="1"/>
      <c r="U886" s="1"/>
      <c r="V886" s="1"/>
      <c r="W886" s="1"/>
      <c r="X886" s="1"/>
    </row>
    <row r="887" spans="5:24">
      <c r="E887" s="2"/>
      <c r="G887" s="7" t="s">
        <v>633</v>
      </c>
      <c r="H887" s="7" t="s">
        <v>1836</v>
      </c>
      <c r="J887" s="10"/>
      <c r="K887" s="10"/>
      <c r="T887" s="1"/>
      <c r="U887" s="1"/>
      <c r="V887" s="1"/>
      <c r="W887" s="1"/>
      <c r="X887" s="1"/>
    </row>
    <row r="888" spans="5:24">
      <c r="E888" s="2"/>
      <c r="G888" s="7" t="s">
        <v>633</v>
      </c>
      <c r="H888" s="7" t="s">
        <v>1837</v>
      </c>
      <c r="J888" s="10"/>
      <c r="K888" s="10"/>
      <c r="T888" s="1"/>
      <c r="U888" s="1"/>
      <c r="V888" s="1"/>
      <c r="W888" s="1"/>
      <c r="X888" s="1"/>
    </row>
    <row r="889" spans="5:24">
      <c r="E889" s="2"/>
      <c r="G889" s="7" t="s">
        <v>633</v>
      </c>
      <c r="H889" s="7" t="s">
        <v>1838</v>
      </c>
      <c r="J889" s="10"/>
      <c r="K889" s="10"/>
      <c r="T889" s="1"/>
      <c r="U889" s="1"/>
      <c r="V889" s="1"/>
      <c r="W889" s="1"/>
      <c r="X889" s="1"/>
    </row>
    <row r="890" spans="5:24">
      <c r="E890" s="2"/>
      <c r="G890" s="7" t="s">
        <v>633</v>
      </c>
      <c r="H890" s="7" t="s">
        <v>1839</v>
      </c>
      <c r="J890" s="10"/>
      <c r="K890" s="10"/>
      <c r="T890" s="1"/>
      <c r="U890" s="1"/>
      <c r="V890" s="1"/>
      <c r="W890" s="1"/>
      <c r="X890" s="1"/>
    </row>
    <row r="891" spans="5:24">
      <c r="E891" s="2"/>
      <c r="G891" s="7" t="s">
        <v>633</v>
      </c>
      <c r="H891" s="7" t="s">
        <v>1840</v>
      </c>
      <c r="J891" s="10"/>
      <c r="K891" s="10"/>
      <c r="T891" s="1"/>
      <c r="U891" s="1"/>
      <c r="V891" s="1"/>
      <c r="W891" s="1"/>
      <c r="X891" s="1"/>
    </row>
    <row r="892" spans="5:24">
      <c r="E892" s="2"/>
      <c r="G892" s="7" t="s">
        <v>633</v>
      </c>
      <c r="H892" s="7" t="s">
        <v>1841</v>
      </c>
      <c r="J892" s="10"/>
      <c r="K892" s="10"/>
      <c r="T892" s="1"/>
      <c r="U892" s="1"/>
      <c r="V892" s="1"/>
      <c r="W892" s="1"/>
      <c r="X892" s="1"/>
    </row>
    <row r="893" spans="5:24">
      <c r="E893" s="2"/>
      <c r="G893" s="7" t="s">
        <v>633</v>
      </c>
      <c r="H893" s="7" t="s">
        <v>1842</v>
      </c>
      <c r="J893" s="10"/>
      <c r="K893" s="10"/>
      <c r="T893" s="1"/>
      <c r="U893" s="1"/>
      <c r="V893" s="1"/>
      <c r="W893" s="1"/>
      <c r="X893" s="1"/>
    </row>
    <row r="894" spans="5:24">
      <c r="E894" s="2"/>
      <c r="G894" s="7" t="s">
        <v>633</v>
      </c>
      <c r="H894" s="7" t="s">
        <v>1843</v>
      </c>
      <c r="J894" s="10"/>
      <c r="K894" s="10"/>
      <c r="T894" s="1"/>
      <c r="U894" s="1"/>
      <c r="V894" s="1"/>
      <c r="W894" s="1"/>
      <c r="X894" s="1"/>
    </row>
    <row r="895" spans="5:24">
      <c r="E895" s="2"/>
      <c r="G895" s="7" t="s">
        <v>633</v>
      </c>
      <c r="H895" s="7" t="s">
        <v>1844</v>
      </c>
      <c r="J895" s="10"/>
      <c r="K895" s="10"/>
      <c r="T895" s="1"/>
      <c r="U895" s="1"/>
      <c r="V895" s="1"/>
      <c r="W895" s="1"/>
      <c r="X895" s="1"/>
    </row>
    <row r="896" spans="5:24">
      <c r="E896" s="2"/>
      <c r="G896" s="7" t="s">
        <v>633</v>
      </c>
      <c r="H896" s="7" t="s">
        <v>1845</v>
      </c>
      <c r="J896" s="10"/>
      <c r="K896" s="10"/>
      <c r="T896" s="1"/>
      <c r="U896" s="1"/>
      <c r="V896" s="1"/>
      <c r="W896" s="1"/>
      <c r="X896" s="1"/>
    </row>
    <row r="897" spans="5:24">
      <c r="E897" s="2"/>
      <c r="G897" s="7" t="s">
        <v>633</v>
      </c>
      <c r="H897" s="7" t="s">
        <v>1846</v>
      </c>
      <c r="J897" s="10"/>
      <c r="K897" s="10"/>
      <c r="T897" s="1"/>
      <c r="U897" s="1"/>
      <c r="V897" s="1"/>
      <c r="W897" s="1"/>
      <c r="X897" s="1"/>
    </row>
    <row r="898" spans="5:24">
      <c r="E898" s="2"/>
      <c r="G898" s="7" t="s">
        <v>633</v>
      </c>
      <c r="H898" s="7" t="s">
        <v>1847</v>
      </c>
      <c r="J898" s="10"/>
      <c r="K898" s="10"/>
      <c r="T898" s="1"/>
      <c r="U898" s="1"/>
      <c r="V898" s="1"/>
      <c r="W898" s="1"/>
      <c r="X898" s="1"/>
    </row>
    <row r="899" spans="5:24">
      <c r="E899" s="2"/>
      <c r="G899" s="7" t="s">
        <v>633</v>
      </c>
      <c r="H899" s="7" t="s">
        <v>1848</v>
      </c>
      <c r="J899" s="10"/>
      <c r="K899" s="10"/>
      <c r="T899" s="1"/>
      <c r="U899" s="1"/>
      <c r="V899" s="1"/>
      <c r="W899" s="1"/>
      <c r="X899" s="1"/>
    </row>
    <row r="900" spans="5:24">
      <c r="E900" s="2"/>
      <c r="G900" s="7" t="s">
        <v>633</v>
      </c>
      <c r="H900" s="7" t="s">
        <v>1849</v>
      </c>
      <c r="J900" s="10"/>
      <c r="K900" s="10"/>
      <c r="T900" s="1"/>
      <c r="U900" s="1"/>
      <c r="V900" s="1"/>
      <c r="W900" s="1"/>
      <c r="X900" s="1"/>
    </row>
    <row r="901" spans="5:24">
      <c r="E901" s="2"/>
      <c r="G901" s="7" t="s">
        <v>633</v>
      </c>
      <c r="H901" s="7" t="s">
        <v>1850</v>
      </c>
      <c r="J901" s="10"/>
      <c r="K901" s="10"/>
      <c r="T901" s="1"/>
      <c r="U901" s="1"/>
      <c r="V901" s="1"/>
      <c r="W901" s="1"/>
      <c r="X901" s="1"/>
    </row>
    <row r="902" spans="5:24">
      <c r="E902" s="2"/>
      <c r="G902" s="7" t="s">
        <v>633</v>
      </c>
      <c r="H902" s="7" t="s">
        <v>1007</v>
      </c>
      <c r="J902" s="10"/>
      <c r="K902" s="10"/>
      <c r="T902" s="1"/>
      <c r="U902" s="1"/>
      <c r="V902" s="1"/>
      <c r="W902" s="1"/>
      <c r="X902" s="1"/>
    </row>
    <row r="903" spans="5:24">
      <c r="E903" s="2"/>
      <c r="G903" s="7" t="s">
        <v>633</v>
      </c>
      <c r="H903" s="7" t="s">
        <v>1851</v>
      </c>
      <c r="J903" s="10"/>
      <c r="K903" s="10"/>
      <c r="T903" s="1"/>
      <c r="U903" s="1"/>
      <c r="V903" s="1"/>
      <c r="W903" s="1"/>
      <c r="X903" s="1"/>
    </row>
    <row r="904" spans="5:24">
      <c r="E904" s="2"/>
      <c r="G904" s="7" t="s">
        <v>633</v>
      </c>
      <c r="H904" s="7" t="s">
        <v>1852</v>
      </c>
      <c r="J904" s="10"/>
      <c r="K904" s="10"/>
      <c r="T904" s="1"/>
      <c r="U904" s="1"/>
      <c r="V904" s="1"/>
      <c r="W904" s="1"/>
      <c r="X904" s="1"/>
    </row>
    <row r="905" spans="5:24">
      <c r="E905" s="2"/>
      <c r="G905" s="7" t="s">
        <v>633</v>
      </c>
      <c r="H905" s="7" t="s">
        <v>1853</v>
      </c>
      <c r="J905" s="10"/>
      <c r="K905" s="10"/>
      <c r="T905" s="1"/>
      <c r="U905" s="1"/>
      <c r="V905" s="1"/>
      <c r="W905" s="1"/>
      <c r="X905" s="1"/>
    </row>
    <row r="906" spans="5:24">
      <c r="E906" s="2"/>
      <c r="G906" s="7" t="s">
        <v>633</v>
      </c>
      <c r="H906" s="7" t="s">
        <v>1854</v>
      </c>
      <c r="J906" s="10"/>
      <c r="K906" s="10"/>
      <c r="T906" s="1"/>
      <c r="U906" s="1"/>
      <c r="V906" s="1"/>
      <c r="W906" s="1"/>
      <c r="X906" s="1"/>
    </row>
    <row r="907" spans="5:24">
      <c r="E907" s="2"/>
      <c r="G907" s="7" t="s">
        <v>633</v>
      </c>
      <c r="H907" s="7" t="s">
        <v>1855</v>
      </c>
      <c r="J907" s="10"/>
      <c r="K907" s="10"/>
      <c r="T907" s="1"/>
      <c r="U907" s="1"/>
      <c r="V907" s="1"/>
      <c r="W907" s="1"/>
      <c r="X907" s="1"/>
    </row>
    <row r="908" spans="5:24">
      <c r="E908" s="2"/>
      <c r="G908" s="7" t="s">
        <v>633</v>
      </c>
      <c r="H908" s="7" t="s">
        <v>1592</v>
      </c>
      <c r="J908" s="10"/>
      <c r="K908" s="10"/>
      <c r="T908" s="1"/>
      <c r="U908" s="1"/>
      <c r="V908" s="1"/>
      <c r="W908" s="1"/>
      <c r="X908" s="1"/>
    </row>
    <row r="909" spans="5:24">
      <c r="E909" s="2"/>
      <c r="G909" s="7" t="s">
        <v>633</v>
      </c>
      <c r="H909" s="7" t="s">
        <v>1856</v>
      </c>
      <c r="J909" s="10"/>
      <c r="K909" s="10"/>
      <c r="T909" s="1"/>
      <c r="U909" s="1"/>
      <c r="V909" s="1"/>
      <c r="W909" s="1"/>
      <c r="X909" s="1"/>
    </row>
    <row r="910" spans="5:24">
      <c r="E910" s="2"/>
      <c r="G910" s="7" t="s">
        <v>633</v>
      </c>
      <c r="H910" s="7" t="s">
        <v>1857</v>
      </c>
      <c r="J910" s="10"/>
      <c r="K910" s="10"/>
      <c r="T910" s="1"/>
      <c r="U910" s="1"/>
      <c r="V910" s="1"/>
      <c r="W910" s="1"/>
      <c r="X910" s="1"/>
    </row>
    <row r="911" spans="5:24">
      <c r="E911" s="2"/>
      <c r="G911" s="7" t="s">
        <v>633</v>
      </c>
      <c r="H911" s="7" t="s">
        <v>1858</v>
      </c>
      <c r="J911" s="10"/>
      <c r="K911" s="10"/>
      <c r="T911" s="1"/>
      <c r="U911" s="1"/>
      <c r="V911" s="1"/>
      <c r="W911" s="1"/>
      <c r="X911" s="1"/>
    </row>
    <row r="912" spans="5:24">
      <c r="E912" s="2"/>
      <c r="G912" s="7" t="s">
        <v>633</v>
      </c>
      <c r="H912" s="7" t="s">
        <v>1859</v>
      </c>
      <c r="J912" s="10"/>
      <c r="K912" s="10"/>
      <c r="T912" s="1"/>
      <c r="U912" s="1"/>
      <c r="V912" s="1"/>
      <c r="W912" s="1"/>
      <c r="X912" s="1"/>
    </row>
    <row r="913" spans="5:24">
      <c r="E913" s="2"/>
      <c r="G913" s="7" t="s">
        <v>633</v>
      </c>
      <c r="H913" s="7" t="s">
        <v>1860</v>
      </c>
      <c r="J913" s="10"/>
      <c r="K913" s="10"/>
      <c r="T913" s="1"/>
      <c r="U913" s="1"/>
      <c r="V913" s="1"/>
      <c r="W913" s="1"/>
      <c r="X913" s="1"/>
    </row>
    <row r="914" spans="5:24">
      <c r="E914" s="2"/>
      <c r="G914" s="7" t="s">
        <v>633</v>
      </c>
      <c r="H914" s="7" t="s">
        <v>1861</v>
      </c>
      <c r="J914" s="10"/>
      <c r="K914" s="10"/>
      <c r="T914" s="1"/>
      <c r="U914" s="1"/>
      <c r="V914" s="1"/>
      <c r="W914" s="1"/>
      <c r="X914" s="1"/>
    </row>
    <row r="915" spans="5:24">
      <c r="E915" s="2"/>
      <c r="G915" s="7" t="s">
        <v>633</v>
      </c>
      <c r="H915" s="7" t="s">
        <v>1862</v>
      </c>
      <c r="J915" s="10"/>
      <c r="K915" s="10"/>
      <c r="T915" s="1"/>
      <c r="U915" s="1"/>
      <c r="V915" s="1"/>
      <c r="W915" s="1"/>
      <c r="X915" s="1"/>
    </row>
    <row r="916" spans="5:24">
      <c r="E916" s="2"/>
      <c r="G916" s="7" t="s">
        <v>638</v>
      </c>
      <c r="H916" s="7" t="s">
        <v>1082</v>
      </c>
      <c r="J916" s="10"/>
      <c r="K916" s="10"/>
      <c r="T916" s="1"/>
      <c r="U916" s="1"/>
      <c r="V916" s="1"/>
      <c r="W916" s="1"/>
      <c r="X916" s="1"/>
    </row>
    <row r="917" spans="5:24">
      <c r="E917" s="2"/>
      <c r="G917" s="7" t="s">
        <v>638</v>
      </c>
      <c r="H917" s="7" t="s">
        <v>1373</v>
      </c>
      <c r="J917" s="10"/>
      <c r="K917" s="10"/>
      <c r="T917" s="1"/>
      <c r="U917" s="1"/>
      <c r="V917" s="1"/>
      <c r="W917" s="1"/>
      <c r="X917" s="1"/>
    </row>
    <row r="918" spans="5:24">
      <c r="E918" s="2"/>
      <c r="G918" s="7" t="s">
        <v>638</v>
      </c>
      <c r="H918" s="7" t="s">
        <v>1863</v>
      </c>
      <c r="J918" s="10"/>
      <c r="K918" s="10"/>
      <c r="T918" s="1"/>
      <c r="U918" s="1"/>
      <c r="V918" s="1"/>
      <c r="W918" s="1"/>
      <c r="X918" s="1"/>
    </row>
    <row r="919" spans="5:24">
      <c r="E919" s="2"/>
      <c r="G919" s="7" t="s">
        <v>638</v>
      </c>
      <c r="H919" s="7" t="s">
        <v>1375</v>
      </c>
      <c r="J919" s="10"/>
      <c r="K919" s="10"/>
      <c r="T919" s="1"/>
      <c r="U919" s="1"/>
      <c r="V919" s="1"/>
      <c r="W919" s="1"/>
      <c r="X919" s="1"/>
    </row>
    <row r="920" spans="5:24">
      <c r="E920" s="2"/>
      <c r="G920" s="7" t="s">
        <v>638</v>
      </c>
      <c r="H920" s="7" t="s">
        <v>1864</v>
      </c>
      <c r="J920" s="10"/>
      <c r="K920" s="10"/>
      <c r="T920" s="1"/>
      <c r="U920" s="1"/>
      <c r="V920" s="1"/>
      <c r="W920" s="1"/>
      <c r="X920" s="1"/>
    </row>
    <row r="921" spans="5:24">
      <c r="E921" s="2"/>
      <c r="G921" s="7" t="s">
        <v>638</v>
      </c>
      <c r="H921" s="7" t="s">
        <v>1865</v>
      </c>
      <c r="J921" s="10"/>
      <c r="K921" s="10"/>
      <c r="T921" s="1"/>
      <c r="U921" s="1"/>
      <c r="V921" s="1"/>
      <c r="W921" s="1"/>
      <c r="X921" s="1"/>
    </row>
    <row r="922" spans="5:24">
      <c r="E922" s="2"/>
      <c r="G922" s="7" t="s">
        <v>638</v>
      </c>
      <c r="H922" s="7" t="s">
        <v>1866</v>
      </c>
      <c r="J922" s="10"/>
      <c r="K922" s="10"/>
      <c r="T922" s="1"/>
      <c r="U922" s="1"/>
      <c r="V922" s="1"/>
      <c r="W922" s="1"/>
      <c r="X922" s="1"/>
    </row>
    <row r="923" spans="5:24">
      <c r="E923" s="2"/>
      <c r="G923" s="7" t="s">
        <v>638</v>
      </c>
      <c r="H923" s="7" t="s">
        <v>1867</v>
      </c>
      <c r="J923" s="10"/>
      <c r="K923" s="10"/>
      <c r="T923" s="1"/>
      <c r="U923" s="1"/>
      <c r="V923" s="1"/>
      <c r="W923" s="1"/>
      <c r="X923" s="1"/>
    </row>
    <row r="924" spans="5:24">
      <c r="E924" s="2"/>
      <c r="G924" s="7" t="s">
        <v>638</v>
      </c>
      <c r="H924" s="7" t="s">
        <v>1868</v>
      </c>
      <c r="J924" s="10"/>
      <c r="K924" s="10"/>
      <c r="T924" s="1"/>
      <c r="U924" s="1"/>
      <c r="V924" s="1"/>
      <c r="W924" s="1"/>
      <c r="X924" s="1"/>
    </row>
    <row r="925" spans="5:24">
      <c r="E925" s="2"/>
      <c r="G925" s="7" t="s">
        <v>638</v>
      </c>
      <c r="H925" s="7" t="s">
        <v>1869</v>
      </c>
      <c r="J925" s="10"/>
      <c r="K925" s="10"/>
      <c r="T925" s="1"/>
      <c r="U925" s="1"/>
      <c r="V925" s="1"/>
      <c r="W925" s="1"/>
      <c r="X925" s="1"/>
    </row>
    <row r="926" spans="5:24">
      <c r="E926" s="2"/>
      <c r="G926" s="7" t="s">
        <v>638</v>
      </c>
      <c r="H926" s="7" t="s">
        <v>1870</v>
      </c>
      <c r="J926" s="10"/>
      <c r="K926" s="10"/>
      <c r="T926" s="1"/>
      <c r="U926" s="1"/>
      <c r="V926" s="1"/>
      <c r="W926" s="1"/>
      <c r="X926" s="1"/>
    </row>
    <row r="927" spans="5:24">
      <c r="E927" s="2"/>
      <c r="G927" s="7" t="s">
        <v>638</v>
      </c>
      <c r="H927" s="7" t="s">
        <v>1871</v>
      </c>
      <c r="J927" s="10"/>
      <c r="K927" s="10"/>
      <c r="T927" s="1"/>
      <c r="U927" s="1"/>
      <c r="V927" s="1"/>
      <c r="W927" s="1"/>
      <c r="X927" s="1"/>
    </row>
    <row r="928" spans="5:24">
      <c r="E928" s="2"/>
      <c r="G928" s="7" t="s">
        <v>638</v>
      </c>
      <c r="H928" s="7" t="s">
        <v>1379</v>
      </c>
      <c r="J928" s="10"/>
      <c r="K928" s="10"/>
      <c r="T928" s="1"/>
      <c r="U928" s="1"/>
      <c r="V928" s="1"/>
      <c r="W928" s="1"/>
      <c r="X928" s="1"/>
    </row>
    <row r="929" spans="5:24">
      <c r="E929" s="2"/>
      <c r="G929" s="7" t="s">
        <v>638</v>
      </c>
      <c r="H929" s="7" t="s">
        <v>1381</v>
      </c>
      <c r="J929" s="10"/>
      <c r="K929" s="10"/>
      <c r="T929" s="1"/>
      <c r="U929" s="1"/>
      <c r="V929" s="1"/>
      <c r="W929" s="1"/>
      <c r="X929" s="1"/>
    </row>
    <row r="930" spans="5:24">
      <c r="E930" s="2"/>
      <c r="G930" s="7" t="s">
        <v>638</v>
      </c>
      <c r="H930" s="7" t="s">
        <v>1872</v>
      </c>
      <c r="J930" s="10"/>
      <c r="K930" s="10"/>
      <c r="T930" s="1"/>
      <c r="U930" s="1"/>
      <c r="V930" s="1"/>
      <c r="W930" s="1"/>
      <c r="X930" s="1"/>
    </row>
    <row r="931" spans="5:24">
      <c r="E931" s="2"/>
      <c r="G931" s="7" t="s">
        <v>638</v>
      </c>
      <c r="H931" s="7" t="s">
        <v>1873</v>
      </c>
      <c r="J931" s="10"/>
      <c r="K931" s="10"/>
      <c r="T931" s="1"/>
      <c r="U931" s="1"/>
      <c r="V931" s="1"/>
      <c r="W931" s="1"/>
      <c r="X931" s="1"/>
    </row>
    <row r="932" spans="5:24">
      <c r="E932" s="2"/>
      <c r="G932" s="7" t="s">
        <v>638</v>
      </c>
      <c r="H932" s="7" t="s">
        <v>1874</v>
      </c>
      <c r="J932" s="10"/>
      <c r="K932" s="10"/>
      <c r="T932" s="1"/>
      <c r="U932" s="1"/>
      <c r="V932" s="1"/>
      <c r="W932" s="1"/>
      <c r="X932" s="1"/>
    </row>
    <row r="933" spans="5:24">
      <c r="E933" s="2"/>
      <c r="G933" s="7" t="s">
        <v>638</v>
      </c>
      <c r="H933" s="7" t="s">
        <v>1875</v>
      </c>
      <c r="J933" s="10"/>
      <c r="K933" s="10"/>
      <c r="T933" s="1"/>
      <c r="U933" s="1"/>
      <c r="V933" s="1"/>
      <c r="W933" s="1"/>
      <c r="X933" s="1"/>
    </row>
    <row r="934" spans="5:24">
      <c r="E934" s="2"/>
      <c r="G934" s="7" t="s">
        <v>638</v>
      </c>
      <c r="H934" s="7" t="s">
        <v>1876</v>
      </c>
      <c r="J934" s="10"/>
      <c r="K934" s="10"/>
      <c r="T934" s="1"/>
      <c r="U934" s="1"/>
      <c r="V934" s="1"/>
      <c r="W934" s="1"/>
      <c r="X934" s="1"/>
    </row>
    <row r="935" spans="5:24">
      <c r="E935" s="2"/>
      <c r="G935" s="7" t="s">
        <v>638</v>
      </c>
      <c r="H935" s="7" t="s">
        <v>1877</v>
      </c>
      <c r="J935" s="10"/>
      <c r="K935" s="10"/>
      <c r="T935" s="1"/>
      <c r="U935" s="1"/>
      <c r="V935" s="1"/>
      <c r="W935" s="1"/>
      <c r="X935" s="1"/>
    </row>
    <row r="936" spans="5:24">
      <c r="E936" s="2"/>
      <c r="G936" s="7" t="s">
        <v>638</v>
      </c>
      <c r="H936" s="7" t="s">
        <v>1878</v>
      </c>
      <c r="J936" s="10"/>
      <c r="K936" s="10"/>
      <c r="T936" s="1"/>
      <c r="U936" s="1"/>
      <c r="V936" s="1"/>
      <c r="W936" s="1"/>
      <c r="X936" s="1"/>
    </row>
    <row r="937" spans="5:24">
      <c r="E937" s="2"/>
      <c r="G937" s="7" t="s">
        <v>638</v>
      </c>
      <c r="H937" s="7" t="s">
        <v>1879</v>
      </c>
      <c r="J937" s="10"/>
      <c r="K937" s="10"/>
      <c r="T937" s="1"/>
      <c r="U937" s="1"/>
      <c r="V937" s="1"/>
      <c r="W937" s="1"/>
      <c r="X937" s="1"/>
    </row>
    <row r="938" spans="5:24">
      <c r="E938" s="2"/>
      <c r="G938" s="7" t="s">
        <v>638</v>
      </c>
      <c r="H938" s="7" t="s">
        <v>1880</v>
      </c>
      <c r="J938" s="10"/>
      <c r="K938" s="10"/>
      <c r="T938" s="1"/>
      <c r="U938" s="1"/>
      <c r="V938" s="1"/>
      <c r="W938" s="1"/>
      <c r="X938" s="1"/>
    </row>
    <row r="939" spans="5:24">
      <c r="E939" s="2"/>
      <c r="G939" s="7" t="s">
        <v>638</v>
      </c>
      <c r="H939" s="7" t="s">
        <v>1881</v>
      </c>
      <c r="J939" s="10"/>
      <c r="K939" s="10"/>
      <c r="T939" s="1"/>
      <c r="U939" s="1"/>
      <c r="V939" s="1"/>
      <c r="W939" s="1"/>
      <c r="X939" s="1"/>
    </row>
    <row r="940" spans="5:24">
      <c r="E940" s="2"/>
      <c r="G940" s="7" t="s">
        <v>638</v>
      </c>
      <c r="H940" s="7" t="s">
        <v>1882</v>
      </c>
      <c r="J940" s="10"/>
      <c r="K940" s="10"/>
      <c r="T940" s="1"/>
      <c r="U940" s="1"/>
      <c r="V940" s="1"/>
      <c r="W940" s="1"/>
      <c r="X940" s="1"/>
    </row>
    <row r="941" spans="5:24">
      <c r="E941" s="2"/>
      <c r="G941" s="7" t="s">
        <v>638</v>
      </c>
      <c r="H941" s="7" t="s">
        <v>1883</v>
      </c>
      <c r="J941" s="10"/>
      <c r="K941" s="10"/>
      <c r="T941" s="1"/>
      <c r="U941" s="1"/>
      <c r="V941" s="1"/>
      <c r="W941" s="1"/>
      <c r="X941" s="1"/>
    </row>
    <row r="942" spans="5:24">
      <c r="E942" s="2"/>
      <c r="G942" s="7" t="s">
        <v>638</v>
      </c>
      <c r="H942" s="7" t="s">
        <v>1884</v>
      </c>
      <c r="J942" s="10"/>
      <c r="K942" s="10"/>
      <c r="T942" s="1"/>
      <c r="U942" s="1"/>
      <c r="V942" s="1"/>
      <c r="W942" s="1"/>
      <c r="X942" s="1"/>
    </row>
    <row r="943" spans="5:24">
      <c r="E943" s="2"/>
      <c r="G943" s="7" t="s">
        <v>638</v>
      </c>
      <c r="H943" s="7" t="s">
        <v>1885</v>
      </c>
      <c r="J943" s="10"/>
      <c r="K943" s="10"/>
      <c r="T943" s="1"/>
      <c r="U943" s="1"/>
      <c r="V943" s="1"/>
      <c r="W943" s="1"/>
      <c r="X943" s="1"/>
    </row>
    <row r="944" spans="5:24">
      <c r="E944" s="2"/>
      <c r="G944" s="7" t="s">
        <v>638</v>
      </c>
      <c r="H944" s="7" t="s">
        <v>1886</v>
      </c>
      <c r="J944" s="10"/>
      <c r="K944" s="10"/>
      <c r="T944" s="1"/>
      <c r="U944" s="1"/>
      <c r="V944" s="1"/>
      <c r="W944" s="1"/>
      <c r="X944" s="1"/>
    </row>
    <row r="945" spans="5:24">
      <c r="E945" s="2"/>
      <c r="G945" s="7" t="s">
        <v>638</v>
      </c>
      <c r="H945" s="7" t="s">
        <v>1887</v>
      </c>
      <c r="J945" s="10"/>
      <c r="K945" s="10"/>
      <c r="T945" s="1"/>
      <c r="U945" s="1"/>
      <c r="V945" s="1"/>
      <c r="W945" s="1"/>
      <c r="X945" s="1"/>
    </row>
    <row r="946" spans="5:24">
      <c r="E946" s="2"/>
      <c r="G946" s="7" t="s">
        <v>638</v>
      </c>
      <c r="H946" s="7" t="s">
        <v>1888</v>
      </c>
      <c r="J946" s="10"/>
      <c r="K946" s="10"/>
      <c r="T946" s="1"/>
      <c r="U946" s="1"/>
      <c r="V946" s="1"/>
      <c r="W946" s="1"/>
      <c r="X946" s="1"/>
    </row>
    <row r="947" spans="5:24">
      <c r="E947" s="2"/>
      <c r="G947" s="7" t="s">
        <v>638</v>
      </c>
      <c r="H947" s="7" t="s">
        <v>1007</v>
      </c>
      <c r="J947" s="10"/>
      <c r="K947" s="10"/>
      <c r="T947" s="1"/>
      <c r="U947" s="1"/>
      <c r="V947" s="1"/>
      <c r="W947" s="1"/>
      <c r="X947" s="1"/>
    </row>
    <row r="948" spans="5:24">
      <c r="E948" s="2"/>
      <c r="G948" s="7" t="s">
        <v>638</v>
      </c>
      <c r="H948" s="7" t="s">
        <v>1889</v>
      </c>
      <c r="J948" s="10"/>
      <c r="K948" s="10"/>
      <c r="T948" s="1"/>
      <c r="U948" s="1"/>
      <c r="V948" s="1"/>
      <c r="W948" s="1"/>
      <c r="X948" s="1"/>
    </row>
    <row r="949" spans="5:24">
      <c r="E949" s="2"/>
      <c r="G949" s="7" t="s">
        <v>638</v>
      </c>
      <c r="H949" s="7" t="s">
        <v>1890</v>
      </c>
      <c r="J949" s="10"/>
      <c r="K949" s="10"/>
      <c r="T949" s="1"/>
      <c r="U949" s="1"/>
      <c r="V949" s="1"/>
      <c r="W949" s="1"/>
      <c r="X949" s="1"/>
    </row>
    <row r="950" spans="5:24">
      <c r="E950" s="2"/>
      <c r="G950" s="7" t="s">
        <v>638</v>
      </c>
      <c r="H950" s="7" t="s">
        <v>1891</v>
      </c>
      <c r="J950" s="10"/>
      <c r="K950" s="10"/>
      <c r="T950" s="1"/>
      <c r="U950" s="1"/>
      <c r="V950" s="1"/>
      <c r="W950" s="1"/>
      <c r="X950" s="1"/>
    </row>
    <row r="951" spans="5:24">
      <c r="E951" s="2"/>
      <c r="G951" s="7" t="s">
        <v>638</v>
      </c>
      <c r="H951" s="7" t="s">
        <v>1892</v>
      </c>
      <c r="J951" s="10"/>
      <c r="K951" s="10"/>
      <c r="T951" s="1"/>
      <c r="U951" s="1"/>
      <c r="V951" s="1"/>
      <c r="W951" s="1"/>
      <c r="X951" s="1"/>
    </row>
    <row r="952" spans="5:24">
      <c r="E952" s="2"/>
      <c r="G952" s="7" t="s">
        <v>638</v>
      </c>
      <c r="H952" s="7" t="s">
        <v>1893</v>
      </c>
      <c r="J952" s="10"/>
      <c r="K952" s="10"/>
      <c r="T952" s="1"/>
      <c r="U952" s="1"/>
      <c r="V952" s="1"/>
      <c r="W952" s="1"/>
      <c r="X952" s="1"/>
    </row>
    <row r="953" spans="5:24">
      <c r="E953" s="2"/>
      <c r="G953" s="7" t="s">
        <v>638</v>
      </c>
      <c r="H953" s="7" t="s">
        <v>1894</v>
      </c>
      <c r="J953" s="10"/>
      <c r="K953" s="10"/>
      <c r="T953" s="1"/>
      <c r="U953" s="1"/>
      <c r="V953" s="1"/>
      <c r="W953" s="1"/>
      <c r="X953" s="1"/>
    </row>
    <row r="954" spans="5:24">
      <c r="E954" s="2"/>
      <c r="G954" s="7" t="s">
        <v>638</v>
      </c>
      <c r="H954" s="7" t="s">
        <v>1895</v>
      </c>
      <c r="J954" s="10"/>
      <c r="K954" s="10"/>
      <c r="T954" s="1"/>
      <c r="U954" s="1"/>
      <c r="V954" s="1"/>
      <c r="W954" s="1"/>
      <c r="X954" s="1"/>
    </row>
    <row r="955" spans="5:24">
      <c r="E955" s="2"/>
      <c r="G955" s="7" t="s">
        <v>638</v>
      </c>
      <c r="H955" s="7" t="s">
        <v>1896</v>
      </c>
      <c r="J955" s="10"/>
      <c r="K955" s="10"/>
      <c r="T955" s="1"/>
      <c r="U955" s="1"/>
      <c r="V955" s="1"/>
      <c r="W955" s="1"/>
      <c r="X955" s="1"/>
    </row>
    <row r="956" spans="5:24">
      <c r="E956" s="2"/>
      <c r="G956" s="7" t="s">
        <v>638</v>
      </c>
      <c r="H956" s="7" t="s">
        <v>1897</v>
      </c>
      <c r="J956" s="10"/>
      <c r="K956" s="10"/>
      <c r="T956" s="1"/>
      <c r="U956" s="1"/>
      <c r="V956" s="1"/>
      <c r="W956" s="1"/>
      <c r="X956" s="1"/>
    </row>
    <row r="957" spans="5:24">
      <c r="E957" s="2"/>
      <c r="G957" s="7" t="s">
        <v>638</v>
      </c>
      <c r="H957" s="7" t="s">
        <v>1898</v>
      </c>
      <c r="J957" s="10"/>
      <c r="K957" s="10"/>
      <c r="T957" s="1"/>
      <c r="U957" s="1"/>
      <c r="V957" s="1"/>
      <c r="W957" s="1"/>
      <c r="X957" s="1"/>
    </row>
    <row r="958" spans="5:24">
      <c r="E958" s="2"/>
      <c r="G958" s="7" t="s">
        <v>643</v>
      </c>
      <c r="H958" s="7" t="s">
        <v>1084</v>
      </c>
      <c r="J958" s="10"/>
      <c r="K958" s="10"/>
      <c r="T958" s="1"/>
      <c r="U958" s="1"/>
      <c r="V958" s="1"/>
      <c r="W958" s="1"/>
      <c r="X958" s="1"/>
    </row>
    <row r="959" spans="5:24">
      <c r="E959" s="2"/>
      <c r="G959" s="7" t="s">
        <v>643</v>
      </c>
      <c r="H959" s="7" t="s">
        <v>1383</v>
      </c>
      <c r="J959" s="10"/>
      <c r="K959" s="10"/>
      <c r="T959" s="1"/>
      <c r="U959" s="1"/>
      <c r="V959" s="1"/>
      <c r="W959" s="1"/>
      <c r="X959" s="1"/>
    </row>
    <row r="960" spans="5:24">
      <c r="E960" s="2"/>
      <c r="G960" s="7" t="s">
        <v>643</v>
      </c>
      <c r="H960" s="7" t="s">
        <v>1385</v>
      </c>
      <c r="J960" s="10"/>
      <c r="K960" s="10"/>
      <c r="T960" s="1"/>
      <c r="U960" s="1"/>
      <c r="V960" s="1"/>
      <c r="W960" s="1"/>
      <c r="X960" s="1"/>
    </row>
    <row r="961" spans="5:24">
      <c r="E961" s="2"/>
      <c r="G961" s="7" t="s">
        <v>643</v>
      </c>
      <c r="H961" s="7" t="s">
        <v>1899</v>
      </c>
      <c r="J961" s="10"/>
      <c r="K961" s="10"/>
      <c r="T961" s="1"/>
      <c r="U961" s="1"/>
      <c r="V961" s="1"/>
      <c r="W961" s="1"/>
      <c r="X961" s="1"/>
    </row>
    <row r="962" spans="5:24">
      <c r="E962" s="2"/>
      <c r="G962" s="7" t="s">
        <v>643</v>
      </c>
      <c r="H962" s="7" t="s">
        <v>1387</v>
      </c>
      <c r="J962" s="10"/>
      <c r="K962" s="10"/>
      <c r="T962" s="1"/>
      <c r="U962" s="1"/>
      <c r="V962" s="1"/>
      <c r="W962" s="1"/>
      <c r="X962" s="1"/>
    </row>
    <row r="963" spans="5:24">
      <c r="E963" s="2"/>
      <c r="G963" s="7" t="s">
        <v>643</v>
      </c>
      <c r="H963" s="7" t="s">
        <v>1389</v>
      </c>
      <c r="J963" s="10"/>
      <c r="K963" s="10"/>
      <c r="T963" s="1"/>
      <c r="U963" s="1"/>
      <c r="V963" s="1"/>
      <c r="W963" s="1"/>
      <c r="X963" s="1"/>
    </row>
    <row r="964" spans="5:24">
      <c r="E964" s="2"/>
      <c r="G964" s="7" t="s">
        <v>643</v>
      </c>
      <c r="H964" s="7" t="s">
        <v>1900</v>
      </c>
      <c r="J964" s="10"/>
      <c r="K964" s="10"/>
      <c r="T964" s="1"/>
      <c r="U964" s="1"/>
      <c r="V964" s="1"/>
      <c r="W964" s="1"/>
      <c r="X964" s="1"/>
    </row>
    <row r="965" spans="5:24">
      <c r="E965" s="2"/>
      <c r="G965" s="7" t="s">
        <v>643</v>
      </c>
      <c r="H965" s="7" t="s">
        <v>1391</v>
      </c>
      <c r="J965" s="10"/>
      <c r="K965" s="10"/>
      <c r="T965" s="1"/>
      <c r="U965" s="1"/>
      <c r="V965" s="1"/>
      <c r="W965" s="1"/>
      <c r="X965" s="1"/>
    </row>
    <row r="966" spans="5:24">
      <c r="E966" s="2"/>
      <c r="G966" s="7" t="s">
        <v>643</v>
      </c>
      <c r="H966" s="7" t="s">
        <v>1393</v>
      </c>
      <c r="J966" s="10"/>
      <c r="K966" s="10"/>
      <c r="T966" s="1"/>
      <c r="U966" s="1"/>
      <c r="V966" s="1"/>
      <c r="W966" s="1"/>
      <c r="X966" s="1"/>
    </row>
    <row r="967" spans="5:24">
      <c r="E967" s="2"/>
      <c r="G967" s="7" t="s">
        <v>643</v>
      </c>
      <c r="H967" s="7" t="s">
        <v>1395</v>
      </c>
      <c r="J967" s="10"/>
      <c r="K967" s="10"/>
      <c r="T967" s="1"/>
      <c r="U967" s="1"/>
      <c r="V967" s="1"/>
      <c r="W967" s="1"/>
      <c r="X967" s="1"/>
    </row>
    <row r="968" spans="5:24">
      <c r="E968" s="2"/>
      <c r="G968" s="7" t="s">
        <v>643</v>
      </c>
      <c r="H968" s="7" t="s">
        <v>1397</v>
      </c>
      <c r="J968" s="10"/>
      <c r="K968" s="10"/>
      <c r="T968" s="1"/>
      <c r="U968" s="1"/>
      <c r="V968" s="1"/>
      <c r="W968" s="1"/>
      <c r="X968" s="1"/>
    </row>
    <row r="969" spans="5:24">
      <c r="E969" s="2"/>
      <c r="G969" s="7" t="s">
        <v>643</v>
      </c>
      <c r="H969" s="7" t="s">
        <v>1399</v>
      </c>
      <c r="J969" s="10"/>
      <c r="K969" s="10"/>
      <c r="T969" s="1"/>
      <c r="U969" s="1"/>
      <c r="V969" s="1"/>
      <c r="W969" s="1"/>
      <c r="X969" s="1"/>
    </row>
    <row r="970" spans="5:24">
      <c r="E970" s="2"/>
      <c r="G970" s="7" t="s">
        <v>643</v>
      </c>
      <c r="H970" s="7" t="s">
        <v>1401</v>
      </c>
      <c r="J970" s="10"/>
      <c r="K970" s="10"/>
      <c r="T970" s="1"/>
      <c r="U970" s="1"/>
      <c r="V970" s="1"/>
      <c r="W970" s="1"/>
      <c r="X970" s="1"/>
    </row>
    <row r="971" spans="5:24">
      <c r="E971" s="2"/>
      <c r="G971" s="7" t="s">
        <v>643</v>
      </c>
      <c r="H971" s="7" t="s">
        <v>1403</v>
      </c>
      <c r="J971" s="10"/>
      <c r="K971" s="10"/>
      <c r="T971" s="1"/>
      <c r="U971" s="1"/>
      <c r="V971" s="1"/>
      <c r="W971" s="1"/>
      <c r="X971" s="1"/>
    </row>
    <row r="972" spans="5:24">
      <c r="E972" s="2"/>
      <c r="G972" s="7" t="s">
        <v>643</v>
      </c>
      <c r="H972" s="7" t="s">
        <v>1405</v>
      </c>
      <c r="J972" s="10"/>
      <c r="K972" s="10"/>
      <c r="T972" s="1"/>
      <c r="U972" s="1"/>
      <c r="V972" s="1"/>
      <c r="W972" s="1"/>
      <c r="X972" s="1"/>
    </row>
    <row r="973" spans="5:24">
      <c r="E973" s="2"/>
      <c r="G973" s="7" t="s">
        <v>643</v>
      </c>
      <c r="H973" s="7" t="s">
        <v>1901</v>
      </c>
      <c r="J973" s="10"/>
      <c r="K973" s="10"/>
      <c r="T973" s="1"/>
      <c r="U973" s="1"/>
      <c r="V973" s="1"/>
      <c r="W973" s="1"/>
      <c r="X973" s="1"/>
    </row>
    <row r="974" spans="5:24">
      <c r="E974" s="2"/>
      <c r="G974" s="7" t="s">
        <v>643</v>
      </c>
      <c r="H974" s="7" t="s">
        <v>1407</v>
      </c>
      <c r="J974" s="10"/>
      <c r="K974" s="10"/>
      <c r="T974" s="1"/>
      <c r="U974" s="1"/>
      <c r="V974" s="1"/>
      <c r="W974" s="1"/>
      <c r="X974" s="1"/>
    </row>
    <row r="975" spans="5:24">
      <c r="E975" s="2"/>
      <c r="G975" s="7" t="s">
        <v>643</v>
      </c>
      <c r="H975" s="7" t="s">
        <v>1902</v>
      </c>
      <c r="J975" s="10"/>
      <c r="K975" s="10"/>
      <c r="T975" s="1"/>
      <c r="U975" s="1"/>
      <c r="V975" s="1"/>
      <c r="W975" s="1"/>
      <c r="X975" s="1"/>
    </row>
    <row r="976" spans="5:24">
      <c r="E976" s="2"/>
      <c r="G976" s="7" t="s">
        <v>643</v>
      </c>
      <c r="H976" s="7" t="s">
        <v>1903</v>
      </c>
      <c r="J976" s="10"/>
      <c r="K976" s="10"/>
      <c r="T976" s="1"/>
      <c r="U976" s="1"/>
      <c r="V976" s="1"/>
      <c r="W976" s="1"/>
      <c r="X976" s="1"/>
    </row>
    <row r="977" spans="5:24">
      <c r="E977" s="2"/>
      <c r="G977" s="7" t="s">
        <v>643</v>
      </c>
      <c r="H977" s="7" t="s">
        <v>1904</v>
      </c>
      <c r="J977" s="10"/>
      <c r="K977" s="10"/>
      <c r="T977" s="1"/>
      <c r="U977" s="1"/>
      <c r="V977" s="1"/>
      <c r="W977" s="1"/>
      <c r="X977" s="1"/>
    </row>
    <row r="978" spans="5:24">
      <c r="E978" s="2"/>
      <c r="G978" s="7" t="s">
        <v>643</v>
      </c>
      <c r="H978" s="7" t="s">
        <v>1905</v>
      </c>
      <c r="J978" s="10"/>
      <c r="K978" s="10"/>
      <c r="T978" s="1"/>
      <c r="U978" s="1"/>
      <c r="V978" s="1"/>
      <c r="W978" s="1"/>
      <c r="X978" s="1"/>
    </row>
    <row r="979" spans="5:24">
      <c r="E979" s="2"/>
      <c r="G979" s="7" t="s">
        <v>643</v>
      </c>
      <c r="H979" s="7" t="s">
        <v>1906</v>
      </c>
      <c r="J979" s="10"/>
      <c r="K979" s="10"/>
      <c r="T979" s="1"/>
      <c r="U979" s="1"/>
      <c r="V979" s="1"/>
      <c r="W979" s="1"/>
      <c r="X979" s="1"/>
    </row>
    <row r="980" spans="5:24">
      <c r="E980" s="2"/>
      <c r="G980" s="7" t="s">
        <v>643</v>
      </c>
      <c r="H980" s="7" t="s">
        <v>1907</v>
      </c>
      <c r="J980" s="10"/>
      <c r="K980" s="10"/>
      <c r="T980" s="1"/>
      <c r="U980" s="1"/>
      <c r="V980" s="1"/>
      <c r="W980" s="1"/>
      <c r="X980" s="1"/>
    </row>
    <row r="981" spans="5:24">
      <c r="E981" s="2"/>
      <c r="G981" s="7" t="s">
        <v>643</v>
      </c>
      <c r="H981" s="7" t="s">
        <v>1908</v>
      </c>
      <c r="J981" s="10"/>
      <c r="K981" s="10"/>
      <c r="T981" s="1"/>
      <c r="U981" s="1"/>
      <c r="V981" s="1"/>
      <c r="W981" s="1"/>
      <c r="X981" s="1"/>
    </row>
    <row r="982" spans="5:24">
      <c r="E982" s="2"/>
      <c r="G982" s="7" t="s">
        <v>643</v>
      </c>
      <c r="H982" s="7" t="s">
        <v>1909</v>
      </c>
      <c r="J982" s="10"/>
      <c r="K982" s="10"/>
      <c r="T982" s="1"/>
      <c r="U982" s="1"/>
      <c r="V982" s="1"/>
      <c r="W982" s="1"/>
      <c r="X982" s="1"/>
    </row>
    <row r="983" spans="5:24">
      <c r="E983" s="2"/>
      <c r="G983" s="7" t="s">
        <v>643</v>
      </c>
      <c r="H983" s="7" t="s">
        <v>1910</v>
      </c>
      <c r="J983" s="10"/>
      <c r="K983" s="10"/>
      <c r="T983" s="1"/>
      <c r="U983" s="1"/>
      <c r="V983" s="1"/>
      <c r="W983" s="1"/>
      <c r="X983" s="1"/>
    </row>
    <row r="984" spans="5:24">
      <c r="E984" s="2"/>
      <c r="G984" s="7" t="s">
        <v>643</v>
      </c>
      <c r="H984" s="7" t="s">
        <v>1911</v>
      </c>
      <c r="J984" s="10"/>
      <c r="K984" s="10"/>
      <c r="T984" s="1"/>
      <c r="U984" s="1"/>
      <c r="V984" s="1"/>
      <c r="W984" s="1"/>
      <c r="X984" s="1"/>
    </row>
    <row r="985" spans="5:24">
      <c r="E985" s="2"/>
      <c r="G985" s="7" t="s">
        <v>643</v>
      </c>
      <c r="H985" s="7" t="s">
        <v>1912</v>
      </c>
      <c r="J985" s="10"/>
      <c r="K985" s="10"/>
      <c r="T985" s="1"/>
      <c r="U985" s="1"/>
      <c r="V985" s="1"/>
      <c r="W985" s="1"/>
      <c r="X985" s="1"/>
    </row>
    <row r="986" spans="5:24">
      <c r="E986" s="2"/>
      <c r="G986" s="7" t="s">
        <v>643</v>
      </c>
      <c r="H986" s="7" t="s">
        <v>1409</v>
      </c>
      <c r="J986" s="10"/>
      <c r="K986" s="10"/>
      <c r="T986" s="1"/>
      <c r="U986" s="1"/>
      <c r="V986" s="1"/>
      <c r="W986" s="1"/>
      <c r="X986" s="1"/>
    </row>
    <row r="987" spans="5:24">
      <c r="E987" s="2"/>
      <c r="G987" s="7" t="s">
        <v>643</v>
      </c>
      <c r="H987" s="7" t="s">
        <v>993</v>
      </c>
      <c r="J987" s="10"/>
      <c r="K987" s="10"/>
      <c r="T987" s="1"/>
      <c r="U987" s="1"/>
      <c r="V987" s="1"/>
      <c r="W987" s="1"/>
      <c r="X987" s="1"/>
    </row>
    <row r="988" spans="5:24">
      <c r="E988" s="2"/>
      <c r="G988" s="7" t="s">
        <v>643</v>
      </c>
      <c r="H988" s="7" t="s">
        <v>1412</v>
      </c>
      <c r="J988" s="10"/>
      <c r="K988" s="10"/>
      <c r="T988" s="1"/>
      <c r="U988" s="1"/>
      <c r="V988" s="1"/>
      <c r="W988" s="1"/>
      <c r="X988" s="1"/>
    </row>
    <row r="989" spans="5:24">
      <c r="E989" s="2"/>
      <c r="G989" s="7" t="s">
        <v>643</v>
      </c>
      <c r="H989" s="7" t="s">
        <v>1414</v>
      </c>
      <c r="J989" s="10"/>
      <c r="K989" s="10"/>
      <c r="T989" s="1"/>
      <c r="U989" s="1"/>
      <c r="V989" s="1"/>
      <c r="W989" s="1"/>
      <c r="X989" s="1"/>
    </row>
    <row r="990" spans="5:24">
      <c r="E990" s="2"/>
      <c r="G990" s="7" t="s">
        <v>643</v>
      </c>
      <c r="H990" s="7" t="s">
        <v>1913</v>
      </c>
      <c r="J990" s="10"/>
      <c r="K990" s="10"/>
      <c r="T990" s="1"/>
      <c r="U990" s="1"/>
      <c r="V990" s="1"/>
      <c r="W990" s="1"/>
      <c r="X990" s="1"/>
    </row>
    <row r="991" spans="5:24">
      <c r="E991" s="2"/>
      <c r="G991" s="7" t="s">
        <v>643</v>
      </c>
      <c r="H991" s="7" t="s">
        <v>1416</v>
      </c>
      <c r="J991" s="10"/>
      <c r="K991" s="10"/>
      <c r="T991" s="1"/>
      <c r="U991" s="1"/>
      <c r="V991" s="1"/>
      <c r="W991" s="1"/>
      <c r="X991" s="1"/>
    </row>
    <row r="992" spans="5:24">
      <c r="E992" s="2"/>
      <c r="G992" s="7" t="s">
        <v>643</v>
      </c>
      <c r="H992" s="7" t="s">
        <v>759</v>
      </c>
      <c r="J992" s="10"/>
      <c r="K992" s="10"/>
      <c r="T992" s="1"/>
      <c r="U992" s="1"/>
      <c r="V992" s="1"/>
      <c r="W992" s="1"/>
      <c r="X992" s="1"/>
    </row>
    <row r="993" spans="5:24">
      <c r="E993" s="2"/>
      <c r="G993" s="7" t="s">
        <v>648</v>
      </c>
      <c r="H993" s="7" t="s">
        <v>778</v>
      </c>
      <c r="J993" s="10"/>
      <c r="K993" s="10"/>
      <c r="T993" s="1"/>
      <c r="U993" s="1"/>
      <c r="V993" s="1"/>
      <c r="W993" s="1"/>
      <c r="X993" s="1"/>
    </row>
    <row r="994" spans="5:24">
      <c r="E994" s="2"/>
      <c r="G994" s="7" t="s">
        <v>648</v>
      </c>
      <c r="H994" s="7" t="s">
        <v>1420</v>
      </c>
      <c r="J994" s="10"/>
      <c r="K994" s="10"/>
      <c r="T994" s="1"/>
      <c r="U994" s="1"/>
      <c r="V994" s="1"/>
      <c r="W994" s="1"/>
      <c r="X994" s="1"/>
    </row>
    <row r="995" spans="5:24">
      <c r="E995" s="2"/>
      <c r="G995" s="7" t="s">
        <v>648</v>
      </c>
      <c r="H995" s="7" t="s">
        <v>1086</v>
      </c>
      <c r="J995" s="10"/>
      <c r="K995" s="10"/>
      <c r="T995" s="1"/>
      <c r="U995" s="1"/>
      <c r="V995" s="1"/>
      <c r="W995" s="1"/>
      <c r="X995" s="1"/>
    </row>
    <row r="996" spans="5:24">
      <c r="E996" s="2"/>
      <c r="G996" s="7" t="s">
        <v>648</v>
      </c>
      <c r="H996" s="7" t="s">
        <v>1088</v>
      </c>
      <c r="J996" s="10"/>
      <c r="K996" s="10"/>
      <c r="T996" s="1"/>
      <c r="U996" s="1"/>
      <c r="V996" s="1"/>
      <c r="W996" s="1"/>
      <c r="X996" s="1"/>
    </row>
    <row r="997" spans="5:24">
      <c r="E997" s="2"/>
      <c r="G997" s="7" t="s">
        <v>648</v>
      </c>
      <c r="H997" s="7" t="s">
        <v>1914</v>
      </c>
      <c r="J997" s="10"/>
      <c r="K997" s="10"/>
      <c r="T997" s="1"/>
      <c r="U997" s="1"/>
      <c r="V997" s="1"/>
      <c r="W997" s="1"/>
      <c r="X997" s="1"/>
    </row>
    <row r="998" spans="5:24">
      <c r="E998" s="2"/>
      <c r="G998" s="7" t="s">
        <v>648</v>
      </c>
      <c r="H998" s="7" t="s">
        <v>1422</v>
      </c>
      <c r="J998" s="10"/>
      <c r="K998" s="10"/>
      <c r="T998" s="1"/>
      <c r="U998" s="1"/>
      <c r="V998" s="1"/>
      <c r="W998" s="1"/>
      <c r="X998" s="1"/>
    </row>
    <row r="999" spans="5:24">
      <c r="E999" s="2"/>
      <c r="G999" s="7" t="s">
        <v>648</v>
      </c>
      <c r="H999" s="7" t="s">
        <v>1092</v>
      </c>
      <c r="J999" s="10"/>
      <c r="K999" s="10"/>
      <c r="T999" s="1"/>
      <c r="U999" s="1"/>
      <c r="V999" s="1"/>
      <c r="W999" s="1"/>
      <c r="X999" s="1"/>
    </row>
    <row r="1000" spans="5:24">
      <c r="E1000" s="2"/>
      <c r="G1000" s="7" t="s">
        <v>648</v>
      </c>
      <c r="H1000" s="7" t="s">
        <v>1424</v>
      </c>
      <c r="J1000" s="10"/>
      <c r="K1000" s="10"/>
      <c r="T1000" s="1"/>
      <c r="U1000" s="1"/>
      <c r="V1000" s="1"/>
      <c r="W1000" s="1"/>
      <c r="X1000" s="1"/>
    </row>
    <row r="1001" spans="5:24">
      <c r="E1001" s="2"/>
      <c r="G1001" s="7" t="s">
        <v>648</v>
      </c>
      <c r="H1001" s="7" t="s">
        <v>1094</v>
      </c>
      <c r="J1001" s="10"/>
      <c r="K1001" s="10"/>
      <c r="T1001" s="1"/>
      <c r="U1001" s="1"/>
      <c r="V1001" s="1"/>
      <c r="W1001" s="1"/>
      <c r="X1001" s="1"/>
    </row>
    <row r="1002" spans="5:24">
      <c r="E1002" s="2"/>
      <c r="G1002" s="7" t="s">
        <v>648</v>
      </c>
      <c r="H1002" s="7" t="s">
        <v>1096</v>
      </c>
      <c r="J1002" s="10"/>
      <c r="K1002" s="10"/>
      <c r="T1002" s="1"/>
      <c r="U1002" s="1"/>
      <c r="V1002" s="1"/>
      <c r="W1002" s="1"/>
      <c r="X1002" s="1"/>
    </row>
    <row r="1003" spans="5:24">
      <c r="E1003" s="2"/>
      <c r="G1003" s="7" t="s">
        <v>648</v>
      </c>
      <c r="H1003" s="7" t="s">
        <v>780</v>
      </c>
      <c r="J1003" s="10"/>
      <c r="K1003" s="10"/>
      <c r="T1003" s="1"/>
      <c r="U1003" s="1"/>
      <c r="V1003" s="1"/>
      <c r="W1003" s="1"/>
      <c r="X1003" s="1"/>
    </row>
    <row r="1004" spans="5:24">
      <c r="E1004" s="2"/>
      <c r="G1004" s="7" t="s">
        <v>648</v>
      </c>
      <c r="H1004" s="7" t="s">
        <v>782</v>
      </c>
      <c r="J1004" s="10"/>
      <c r="K1004" s="10"/>
      <c r="T1004" s="1"/>
      <c r="U1004" s="1"/>
      <c r="V1004" s="1"/>
      <c r="W1004" s="1"/>
      <c r="X1004" s="1"/>
    </row>
    <row r="1005" spans="5:24">
      <c r="E1005" s="2"/>
      <c r="G1005" s="7" t="s">
        <v>648</v>
      </c>
      <c r="H1005" s="7" t="s">
        <v>1098</v>
      </c>
      <c r="J1005" s="10"/>
      <c r="K1005" s="10"/>
      <c r="T1005" s="1"/>
      <c r="U1005" s="1"/>
      <c r="V1005" s="1"/>
      <c r="W1005" s="1"/>
      <c r="X1005" s="1"/>
    </row>
    <row r="1006" spans="5:24">
      <c r="E1006" s="2"/>
      <c r="G1006" s="7" t="s">
        <v>648</v>
      </c>
      <c r="H1006" s="7" t="s">
        <v>1100</v>
      </c>
      <c r="J1006" s="10"/>
      <c r="K1006" s="10"/>
      <c r="T1006" s="1"/>
      <c r="U1006" s="1"/>
      <c r="V1006" s="1"/>
      <c r="W1006" s="1"/>
      <c r="X1006" s="1"/>
    </row>
    <row r="1007" spans="5:24">
      <c r="E1007" s="2"/>
      <c r="G1007" s="7" t="s">
        <v>648</v>
      </c>
      <c r="H1007" s="7" t="s">
        <v>1426</v>
      </c>
      <c r="J1007" s="10"/>
      <c r="K1007" s="10"/>
      <c r="T1007" s="1"/>
      <c r="U1007" s="1"/>
      <c r="V1007" s="1"/>
      <c r="W1007" s="1"/>
      <c r="X1007" s="1"/>
    </row>
    <row r="1008" spans="5:24">
      <c r="E1008" s="2"/>
      <c r="G1008" s="7" t="s">
        <v>648</v>
      </c>
      <c r="H1008" s="7" t="s">
        <v>1102</v>
      </c>
      <c r="J1008" s="10"/>
      <c r="K1008" s="10"/>
      <c r="T1008" s="1"/>
      <c r="U1008" s="1"/>
      <c r="V1008" s="1"/>
      <c r="W1008" s="1"/>
      <c r="X1008" s="1"/>
    </row>
    <row r="1009" spans="5:24">
      <c r="E1009" s="2"/>
      <c r="G1009" s="7" t="s">
        <v>648</v>
      </c>
      <c r="H1009" s="7" t="s">
        <v>1428</v>
      </c>
      <c r="J1009" s="10"/>
      <c r="K1009" s="10"/>
      <c r="T1009" s="1"/>
      <c r="U1009" s="1"/>
      <c r="V1009" s="1"/>
      <c r="W1009" s="1"/>
      <c r="X1009" s="1"/>
    </row>
    <row r="1010" spans="5:24">
      <c r="E1010" s="2"/>
      <c r="G1010" s="7" t="s">
        <v>648</v>
      </c>
      <c r="H1010" s="7" t="s">
        <v>1104</v>
      </c>
      <c r="J1010" s="10"/>
      <c r="K1010" s="10"/>
      <c r="T1010" s="1"/>
      <c r="U1010" s="1"/>
      <c r="V1010" s="1"/>
      <c r="W1010" s="1"/>
      <c r="X1010" s="1"/>
    </row>
    <row r="1011" spans="5:24">
      <c r="E1011" s="2"/>
      <c r="G1011" s="7" t="s">
        <v>648</v>
      </c>
      <c r="H1011" s="7" t="s">
        <v>1430</v>
      </c>
      <c r="J1011" s="10"/>
      <c r="K1011" s="10"/>
      <c r="T1011" s="1"/>
      <c r="U1011" s="1"/>
      <c r="V1011" s="1"/>
      <c r="W1011" s="1"/>
      <c r="X1011" s="1"/>
    </row>
    <row r="1012" spans="5:24">
      <c r="E1012" s="2"/>
      <c r="G1012" s="7" t="s">
        <v>648</v>
      </c>
      <c r="H1012" s="7" t="s">
        <v>1106</v>
      </c>
      <c r="J1012" s="10"/>
      <c r="K1012" s="10"/>
      <c r="T1012" s="1"/>
      <c r="U1012" s="1"/>
      <c r="V1012" s="1"/>
      <c r="W1012" s="1"/>
      <c r="X1012" s="1"/>
    </row>
    <row r="1013" spans="5:24">
      <c r="E1013" s="2"/>
      <c r="G1013" s="7" t="s">
        <v>648</v>
      </c>
      <c r="H1013" s="7" t="s">
        <v>1432</v>
      </c>
      <c r="J1013" s="10"/>
      <c r="K1013" s="10"/>
      <c r="T1013" s="1"/>
      <c r="U1013" s="1"/>
      <c r="V1013" s="1"/>
      <c r="W1013" s="1"/>
      <c r="X1013" s="1"/>
    </row>
    <row r="1014" spans="5:24">
      <c r="E1014" s="2"/>
      <c r="G1014" s="7" t="s">
        <v>648</v>
      </c>
      <c r="H1014" s="7" t="s">
        <v>1434</v>
      </c>
      <c r="J1014" s="10"/>
      <c r="K1014" s="10"/>
      <c r="T1014" s="1"/>
      <c r="U1014" s="1"/>
      <c r="V1014" s="1"/>
      <c r="W1014" s="1"/>
      <c r="X1014" s="1"/>
    </row>
    <row r="1015" spans="5:24">
      <c r="E1015" s="2"/>
      <c r="G1015" s="7" t="s">
        <v>648</v>
      </c>
      <c r="H1015" s="7" t="s">
        <v>1436</v>
      </c>
      <c r="J1015" s="10"/>
      <c r="K1015" s="10"/>
      <c r="T1015" s="1"/>
      <c r="U1015" s="1"/>
      <c r="V1015" s="1"/>
      <c r="W1015" s="1"/>
      <c r="X1015" s="1"/>
    </row>
    <row r="1016" spans="5:24">
      <c r="E1016" s="2"/>
      <c r="G1016" s="7" t="s">
        <v>648</v>
      </c>
      <c r="H1016" s="7" t="s">
        <v>1438</v>
      </c>
      <c r="J1016" s="10"/>
      <c r="K1016" s="10"/>
      <c r="T1016" s="1"/>
      <c r="U1016" s="1"/>
      <c r="V1016" s="1"/>
      <c r="W1016" s="1"/>
      <c r="X1016" s="1"/>
    </row>
    <row r="1017" spans="5:24">
      <c r="E1017" s="2"/>
      <c r="G1017" s="7" t="s">
        <v>648</v>
      </c>
      <c r="H1017" s="7" t="s">
        <v>917</v>
      </c>
      <c r="J1017" s="10"/>
      <c r="K1017" s="10"/>
      <c r="T1017" s="1"/>
      <c r="U1017" s="1"/>
      <c r="V1017" s="1"/>
      <c r="W1017" s="1"/>
      <c r="X1017" s="1"/>
    </row>
    <row r="1018" spans="5:24">
      <c r="E1018" s="2"/>
      <c r="G1018" s="7" t="s">
        <v>648</v>
      </c>
      <c r="H1018" s="7" t="s">
        <v>1108</v>
      </c>
      <c r="J1018" s="10"/>
      <c r="K1018" s="10"/>
      <c r="T1018" s="1"/>
      <c r="U1018" s="1"/>
      <c r="V1018" s="1"/>
      <c r="W1018" s="1"/>
      <c r="X1018" s="1"/>
    </row>
    <row r="1019" spans="5:24">
      <c r="E1019" s="2"/>
      <c r="G1019" s="7" t="s">
        <v>648</v>
      </c>
      <c r="H1019" s="7" t="s">
        <v>1440</v>
      </c>
      <c r="J1019" s="10"/>
      <c r="K1019" s="10"/>
      <c r="T1019" s="1"/>
      <c r="U1019" s="1"/>
      <c r="V1019" s="1"/>
      <c r="W1019" s="1"/>
      <c r="X1019" s="1"/>
    </row>
    <row r="1020" spans="5:24">
      <c r="E1020" s="2"/>
      <c r="G1020" s="7" t="s">
        <v>648</v>
      </c>
      <c r="H1020" s="7" t="s">
        <v>1110</v>
      </c>
      <c r="J1020" s="10"/>
      <c r="K1020" s="10"/>
      <c r="T1020" s="1"/>
      <c r="U1020" s="1"/>
      <c r="V1020" s="1"/>
      <c r="W1020" s="1"/>
      <c r="X1020" s="1"/>
    </row>
    <row r="1021" spans="5:24">
      <c r="E1021" s="2"/>
      <c r="G1021" s="7" t="s">
        <v>648</v>
      </c>
      <c r="H1021" s="7" t="s">
        <v>919</v>
      </c>
      <c r="J1021" s="10"/>
      <c r="K1021" s="10"/>
      <c r="T1021" s="1"/>
      <c r="U1021" s="1"/>
      <c r="V1021" s="1"/>
      <c r="W1021" s="1"/>
      <c r="X1021" s="1"/>
    </row>
    <row r="1022" spans="5:24">
      <c r="E1022" s="2"/>
      <c r="G1022" s="7" t="s">
        <v>648</v>
      </c>
      <c r="H1022" s="7" t="s">
        <v>1112</v>
      </c>
      <c r="J1022" s="10"/>
      <c r="K1022" s="10"/>
      <c r="T1022" s="1"/>
      <c r="U1022" s="1"/>
      <c r="V1022" s="1"/>
      <c r="W1022" s="1"/>
      <c r="X1022" s="1"/>
    </row>
    <row r="1023" spans="5:24">
      <c r="E1023" s="2"/>
      <c r="G1023" s="7" t="s">
        <v>648</v>
      </c>
      <c r="H1023" s="7" t="s">
        <v>1442</v>
      </c>
      <c r="J1023" s="10"/>
      <c r="K1023" s="10"/>
      <c r="T1023" s="1"/>
      <c r="U1023" s="1"/>
      <c r="V1023" s="1"/>
      <c r="W1023" s="1"/>
      <c r="X1023" s="1"/>
    </row>
    <row r="1024" spans="5:24">
      <c r="E1024" s="2"/>
      <c r="G1024" s="7" t="s">
        <v>648</v>
      </c>
      <c r="H1024" s="7" t="s">
        <v>1114</v>
      </c>
      <c r="J1024" s="10"/>
      <c r="K1024" s="10"/>
      <c r="T1024" s="1"/>
      <c r="U1024" s="1"/>
      <c r="V1024" s="1"/>
      <c r="W1024" s="1"/>
      <c r="X1024" s="1"/>
    </row>
    <row r="1025" spans="5:24">
      <c r="E1025" s="2"/>
      <c r="G1025" s="7" t="s">
        <v>648</v>
      </c>
      <c r="H1025" s="7" t="s">
        <v>1915</v>
      </c>
      <c r="J1025" s="10"/>
      <c r="K1025" s="10"/>
      <c r="T1025" s="1"/>
      <c r="U1025" s="1"/>
      <c r="V1025" s="1"/>
      <c r="W1025" s="1"/>
      <c r="X1025" s="1"/>
    </row>
    <row r="1026" spans="5:24">
      <c r="E1026" s="2"/>
      <c r="G1026" s="7" t="s">
        <v>648</v>
      </c>
      <c r="H1026" s="7" t="s">
        <v>1118</v>
      </c>
      <c r="J1026" s="10"/>
      <c r="K1026" s="10"/>
      <c r="T1026" s="1"/>
      <c r="U1026" s="1"/>
      <c r="V1026" s="1"/>
      <c r="W1026" s="1"/>
      <c r="X1026" s="1"/>
    </row>
    <row r="1027" spans="5:24">
      <c r="E1027" s="2"/>
      <c r="G1027" s="7" t="s">
        <v>648</v>
      </c>
      <c r="H1027" s="7" t="s">
        <v>1120</v>
      </c>
      <c r="J1027" s="10"/>
      <c r="K1027" s="10"/>
      <c r="T1027" s="1"/>
      <c r="U1027" s="1"/>
      <c r="V1027" s="1"/>
      <c r="W1027" s="1"/>
      <c r="X1027" s="1"/>
    </row>
    <row r="1028" spans="5:24">
      <c r="E1028" s="2"/>
      <c r="G1028" s="7" t="s">
        <v>648</v>
      </c>
      <c r="H1028" s="7" t="s">
        <v>1916</v>
      </c>
      <c r="J1028" s="10"/>
      <c r="K1028" s="10"/>
      <c r="T1028" s="1"/>
      <c r="U1028" s="1"/>
      <c r="V1028" s="1"/>
      <c r="W1028" s="1"/>
      <c r="X1028" s="1"/>
    </row>
    <row r="1029" spans="5:24">
      <c r="E1029" s="2"/>
      <c r="G1029" s="7" t="s">
        <v>648</v>
      </c>
      <c r="H1029" s="7" t="s">
        <v>1122</v>
      </c>
      <c r="J1029" s="10"/>
      <c r="K1029" s="10"/>
      <c r="T1029" s="1"/>
      <c r="U1029" s="1"/>
      <c r="V1029" s="1"/>
      <c r="W1029" s="1"/>
      <c r="X1029" s="1"/>
    </row>
    <row r="1030" spans="5:24">
      <c r="E1030" s="2"/>
      <c r="G1030" s="7" t="s">
        <v>648</v>
      </c>
      <c r="H1030" s="7" t="s">
        <v>1124</v>
      </c>
      <c r="J1030" s="10"/>
      <c r="K1030" s="10"/>
      <c r="T1030" s="1"/>
      <c r="U1030" s="1"/>
      <c r="V1030" s="1"/>
      <c r="W1030" s="1"/>
      <c r="X1030" s="1"/>
    </row>
    <row r="1031" spans="5:24">
      <c r="E1031" s="2"/>
      <c r="G1031" s="7" t="s">
        <v>648</v>
      </c>
      <c r="H1031" s="7" t="s">
        <v>1126</v>
      </c>
      <c r="J1031" s="10"/>
      <c r="K1031" s="10"/>
      <c r="T1031" s="1"/>
      <c r="U1031" s="1"/>
      <c r="V1031" s="1"/>
      <c r="W1031" s="1"/>
      <c r="X1031" s="1"/>
    </row>
    <row r="1032" spans="5:24">
      <c r="E1032" s="2"/>
      <c r="G1032" s="7" t="s">
        <v>648</v>
      </c>
      <c r="H1032" s="7" t="s">
        <v>1917</v>
      </c>
      <c r="J1032" s="10"/>
      <c r="K1032" s="10"/>
      <c r="T1032" s="1"/>
      <c r="U1032" s="1"/>
      <c r="V1032" s="1"/>
      <c r="W1032" s="1"/>
      <c r="X1032" s="1"/>
    </row>
    <row r="1033" spans="5:24">
      <c r="E1033" s="2"/>
      <c r="G1033" s="7" t="s">
        <v>648</v>
      </c>
      <c r="H1033" s="7" t="s">
        <v>1444</v>
      </c>
      <c r="J1033" s="10"/>
      <c r="K1033" s="10"/>
      <c r="T1033" s="1"/>
      <c r="U1033" s="1"/>
      <c r="V1033" s="1"/>
      <c r="W1033" s="1"/>
      <c r="X1033" s="1"/>
    </row>
    <row r="1034" spans="5:24">
      <c r="E1034" s="2"/>
      <c r="G1034" s="7" t="s">
        <v>648</v>
      </c>
      <c r="H1034" s="7" t="s">
        <v>1446</v>
      </c>
      <c r="J1034" s="10"/>
      <c r="K1034" s="10"/>
      <c r="T1034" s="1"/>
      <c r="U1034" s="1"/>
      <c r="V1034" s="1"/>
      <c r="W1034" s="1"/>
      <c r="X1034" s="1"/>
    </row>
    <row r="1035" spans="5:24">
      <c r="E1035" s="2"/>
      <c r="G1035" s="7" t="s">
        <v>648</v>
      </c>
      <c r="H1035" s="7" t="s">
        <v>1128</v>
      </c>
      <c r="J1035" s="10"/>
      <c r="K1035" s="10"/>
      <c r="T1035" s="1"/>
      <c r="U1035" s="1"/>
      <c r="V1035" s="1"/>
      <c r="W1035" s="1"/>
      <c r="X1035" s="1"/>
    </row>
    <row r="1036" spans="5:24">
      <c r="E1036" s="2"/>
      <c r="G1036" s="7" t="s">
        <v>648</v>
      </c>
      <c r="H1036" s="7" t="s">
        <v>1130</v>
      </c>
      <c r="J1036" s="10"/>
      <c r="K1036" s="10"/>
      <c r="T1036" s="1"/>
      <c r="U1036" s="1"/>
      <c r="V1036" s="1"/>
      <c r="W1036" s="1"/>
      <c r="X1036" s="1"/>
    </row>
    <row r="1037" spans="5:24">
      <c r="E1037" s="2"/>
      <c r="G1037" s="7" t="s">
        <v>648</v>
      </c>
      <c r="H1037" s="7" t="s">
        <v>1918</v>
      </c>
      <c r="J1037" s="10"/>
      <c r="K1037" s="10"/>
      <c r="T1037" s="1"/>
      <c r="U1037" s="1"/>
      <c r="V1037" s="1"/>
      <c r="W1037" s="1"/>
      <c r="X1037" s="1"/>
    </row>
    <row r="1038" spans="5:24">
      <c r="E1038" s="2"/>
      <c r="G1038" s="7" t="s">
        <v>648</v>
      </c>
      <c r="H1038" s="7" t="s">
        <v>1448</v>
      </c>
      <c r="J1038" s="10"/>
      <c r="K1038" s="10"/>
      <c r="T1038" s="1"/>
      <c r="U1038" s="1"/>
      <c r="V1038" s="1"/>
      <c r="W1038" s="1"/>
      <c r="X1038" s="1"/>
    </row>
    <row r="1039" spans="5:24">
      <c r="E1039" s="2"/>
      <c r="G1039" s="7" t="s">
        <v>648</v>
      </c>
      <c r="H1039" s="7" t="s">
        <v>1449</v>
      </c>
      <c r="J1039" s="10"/>
      <c r="K1039" s="10"/>
      <c r="T1039" s="1"/>
      <c r="U1039" s="1"/>
      <c r="V1039" s="1"/>
      <c r="W1039" s="1"/>
      <c r="X1039" s="1"/>
    </row>
    <row r="1040" spans="5:24">
      <c r="E1040" s="2"/>
      <c r="G1040" s="7" t="s">
        <v>648</v>
      </c>
      <c r="H1040" s="7" t="s">
        <v>1919</v>
      </c>
      <c r="J1040" s="10"/>
      <c r="K1040" s="10"/>
      <c r="T1040" s="1"/>
      <c r="U1040" s="1"/>
      <c r="V1040" s="1"/>
      <c r="W1040" s="1"/>
      <c r="X1040" s="1"/>
    </row>
    <row r="1041" spans="5:24">
      <c r="E1041" s="2"/>
      <c r="G1041" s="7" t="s">
        <v>648</v>
      </c>
      <c r="H1041" s="7" t="s">
        <v>1763</v>
      </c>
      <c r="J1041" s="10"/>
      <c r="K1041" s="10"/>
      <c r="T1041" s="1"/>
      <c r="U1041" s="1"/>
      <c r="V1041" s="1"/>
      <c r="W1041" s="1"/>
      <c r="X1041" s="1"/>
    </row>
    <row r="1042" spans="5:24">
      <c r="E1042" s="2"/>
      <c r="G1042" s="7" t="s">
        <v>648</v>
      </c>
      <c r="H1042" s="7" t="s">
        <v>1920</v>
      </c>
      <c r="J1042" s="10"/>
      <c r="K1042" s="10"/>
      <c r="T1042" s="1"/>
      <c r="U1042" s="1"/>
      <c r="V1042" s="1"/>
      <c r="W1042" s="1"/>
      <c r="X1042" s="1"/>
    </row>
    <row r="1043" spans="5:24">
      <c r="E1043" s="2"/>
      <c r="G1043" s="7" t="s">
        <v>648</v>
      </c>
      <c r="H1043" s="7" t="s">
        <v>1453</v>
      </c>
      <c r="J1043" s="10"/>
      <c r="K1043" s="10"/>
      <c r="T1043" s="1"/>
      <c r="U1043" s="1"/>
      <c r="V1043" s="1"/>
      <c r="W1043" s="1"/>
      <c r="X1043" s="1"/>
    </row>
    <row r="1044" spans="5:24">
      <c r="E1044" s="2"/>
      <c r="G1044" s="7" t="s">
        <v>648</v>
      </c>
      <c r="H1044" s="7" t="s">
        <v>1455</v>
      </c>
      <c r="J1044" s="10"/>
      <c r="K1044" s="10"/>
      <c r="T1044" s="1"/>
      <c r="U1044" s="1"/>
      <c r="V1044" s="1"/>
      <c r="W1044" s="1"/>
      <c r="X1044" s="1"/>
    </row>
    <row r="1045" spans="5:24">
      <c r="E1045" s="2"/>
      <c r="G1045" s="7" t="s">
        <v>648</v>
      </c>
      <c r="H1045" s="7" t="s">
        <v>1457</v>
      </c>
      <c r="J1045" s="10"/>
      <c r="K1045" s="10"/>
      <c r="T1045" s="1"/>
      <c r="U1045" s="1"/>
      <c r="V1045" s="1"/>
      <c r="W1045" s="1"/>
      <c r="X1045" s="1"/>
    </row>
    <row r="1046" spans="5:24">
      <c r="E1046" s="2"/>
      <c r="G1046" s="7" t="s">
        <v>648</v>
      </c>
      <c r="H1046" s="7" t="s">
        <v>1459</v>
      </c>
      <c r="J1046" s="10"/>
      <c r="K1046" s="10"/>
      <c r="T1046" s="1"/>
      <c r="U1046" s="1"/>
      <c r="V1046" s="1"/>
      <c r="W1046" s="1"/>
      <c r="X1046" s="1"/>
    </row>
    <row r="1047" spans="5:24">
      <c r="E1047" s="2"/>
      <c r="G1047" s="7" t="s">
        <v>653</v>
      </c>
      <c r="H1047" s="7" t="s">
        <v>1136</v>
      </c>
      <c r="J1047" s="10"/>
      <c r="K1047" s="10"/>
      <c r="T1047" s="1"/>
      <c r="U1047" s="1"/>
      <c r="V1047" s="1"/>
      <c r="W1047" s="1"/>
      <c r="X1047" s="1"/>
    </row>
    <row r="1048" spans="5:24">
      <c r="E1048" s="2"/>
      <c r="G1048" s="7" t="s">
        <v>653</v>
      </c>
      <c r="H1048" s="7" t="s">
        <v>1138</v>
      </c>
      <c r="J1048" s="10"/>
      <c r="K1048" s="10"/>
      <c r="T1048" s="1"/>
      <c r="U1048" s="1"/>
      <c r="V1048" s="1"/>
      <c r="W1048" s="1"/>
      <c r="X1048" s="1"/>
    </row>
    <row r="1049" spans="5:24">
      <c r="E1049" s="2"/>
      <c r="G1049" s="7" t="s">
        <v>653</v>
      </c>
      <c r="H1049" s="7" t="s">
        <v>1921</v>
      </c>
      <c r="J1049" s="10"/>
      <c r="K1049" s="10"/>
      <c r="T1049" s="1"/>
      <c r="U1049" s="1"/>
      <c r="V1049" s="1"/>
      <c r="W1049" s="1"/>
      <c r="X1049" s="1"/>
    </row>
    <row r="1050" spans="5:24">
      <c r="E1050" s="2"/>
      <c r="G1050" s="7" t="s">
        <v>653</v>
      </c>
      <c r="H1050" s="7" t="s">
        <v>1922</v>
      </c>
      <c r="J1050" s="10"/>
      <c r="K1050" s="10"/>
      <c r="T1050" s="1"/>
      <c r="U1050" s="1"/>
      <c r="V1050" s="1"/>
      <c r="W1050" s="1"/>
      <c r="X1050" s="1"/>
    </row>
    <row r="1051" spans="5:24">
      <c r="E1051" s="2"/>
      <c r="G1051" s="7" t="s">
        <v>653</v>
      </c>
      <c r="H1051" s="7" t="s">
        <v>1140</v>
      </c>
      <c r="J1051" s="10"/>
      <c r="K1051" s="10"/>
      <c r="T1051" s="1"/>
      <c r="U1051" s="1"/>
      <c r="V1051" s="1"/>
      <c r="W1051" s="1"/>
      <c r="X1051" s="1"/>
    </row>
    <row r="1052" spans="5:24">
      <c r="E1052" s="2"/>
      <c r="G1052" s="7" t="s">
        <v>653</v>
      </c>
      <c r="H1052" s="7" t="s">
        <v>1142</v>
      </c>
      <c r="J1052" s="10"/>
      <c r="K1052" s="10"/>
      <c r="T1052" s="1"/>
      <c r="U1052" s="1"/>
      <c r="V1052" s="1"/>
      <c r="W1052" s="1"/>
      <c r="X1052" s="1"/>
    </row>
    <row r="1053" spans="5:24">
      <c r="E1053" s="2"/>
      <c r="G1053" s="7" t="s">
        <v>653</v>
      </c>
      <c r="H1053" s="7" t="s">
        <v>1461</v>
      </c>
      <c r="J1053" s="10"/>
      <c r="K1053" s="10"/>
      <c r="T1053" s="1"/>
      <c r="U1053" s="1"/>
      <c r="V1053" s="1"/>
      <c r="W1053" s="1"/>
      <c r="X1053" s="1"/>
    </row>
    <row r="1054" spans="5:24">
      <c r="E1054" s="2"/>
      <c r="G1054" s="7" t="s">
        <v>653</v>
      </c>
      <c r="H1054" s="7" t="s">
        <v>1923</v>
      </c>
      <c r="J1054" s="10"/>
      <c r="K1054" s="10"/>
      <c r="T1054" s="1"/>
      <c r="U1054" s="1"/>
      <c r="V1054" s="1"/>
      <c r="W1054" s="1"/>
      <c r="X1054" s="1"/>
    </row>
    <row r="1055" spans="5:24">
      <c r="E1055" s="2"/>
      <c r="G1055" s="7" t="s">
        <v>653</v>
      </c>
      <c r="H1055" s="7" t="s">
        <v>1144</v>
      </c>
      <c r="J1055" s="10"/>
      <c r="K1055" s="10"/>
      <c r="T1055" s="1"/>
      <c r="U1055" s="1"/>
      <c r="V1055" s="1"/>
      <c r="W1055" s="1"/>
      <c r="X1055" s="1"/>
    </row>
    <row r="1056" spans="5:24">
      <c r="E1056" s="2"/>
      <c r="G1056" s="7" t="s">
        <v>653</v>
      </c>
      <c r="H1056" s="7" t="s">
        <v>1924</v>
      </c>
      <c r="J1056" s="10"/>
      <c r="K1056" s="10"/>
      <c r="T1056" s="1"/>
      <c r="U1056" s="1"/>
      <c r="V1056" s="1"/>
      <c r="W1056" s="1"/>
      <c r="X1056" s="1"/>
    </row>
    <row r="1057" spans="5:24">
      <c r="E1057" s="2"/>
      <c r="G1057" s="7" t="s">
        <v>653</v>
      </c>
      <c r="H1057" s="7" t="s">
        <v>1925</v>
      </c>
      <c r="J1057" s="10"/>
      <c r="K1057" s="10"/>
      <c r="T1057" s="1"/>
      <c r="U1057" s="1"/>
      <c r="V1057" s="1"/>
      <c r="W1057" s="1"/>
      <c r="X1057" s="1"/>
    </row>
    <row r="1058" spans="5:24">
      <c r="E1058" s="2"/>
      <c r="G1058" s="7" t="s">
        <v>653</v>
      </c>
      <c r="H1058" s="7" t="s">
        <v>1463</v>
      </c>
      <c r="J1058" s="10"/>
      <c r="K1058" s="10"/>
      <c r="T1058" s="1"/>
      <c r="U1058" s="1"/>
      <c r="V1058" s="1"/>
      <c r="W1058" s="1"/>
      <c r="X1058" s="1"/>
    </row>
    <row r="1059" spans="5:24">
      <c r="E1059" s="2"/>
      <c r="G1059" s="7" t="s">
        <v>653</v>
      </c>
      <c r="H1059" s="7" t="s">
        <v>1926</v>
      </c>
      <c r="J1059" s="10"/>
      <c r="K1059" s="10"/>
      <c r="T1059" s="1"/>
      <c r="U1059" s="1"/>
      <c r="V1059" s="1"/>
      <c r="W1059" s="1"/>
      <c r="X1059" s="1"/>
    </row>
    <row r="1060" spans="5:24">
      <c r="E1060" s="2"/>
      <c r="G1060" s="7" t="s">
        <v>653</v>
      </c>
      <c r="H1060" s="7" t="s">
        <v>1465</v>
      </c>
      <c r="J1060" s="10"/>
      <c r="K1060" s="10"/>
      <c r="T1060" s="1"/>
      <c r="U1060" s="1"/>
      <c r="V1060" s="1"/>
      <c r="W1060" s="1"/>
      <c r="X1060" s="1"/>
    </row>
    <row r="1061" spans="5:24">
      <c r="E1061" s="2"/>
      <c r="G1061" s="7" t="s">
        <v>653</v>
      </c>
      <c r="H1061" s="7" t="s">
        <v>1467</v>
      </c>
      <c r="J1061" s="10"/>
      <c r="K1061" s="10"/>
      <c r="T1061" s="1"/>
      <c r="U1061" s="1"/>
      <c r="V1061" s="1"/>
      <c r="W1061" s="1"/>
      <c r="X1061" s="1"/>
    </row>
    <row r="1062" spans="5:24">
      <c r="E1062" s="2"/>
      <c r="G1062" s="7" t="s">
        <v>653</v>
      </c>
      <c r="H1062" s="7" t="s">
        <v>1469</v>
      </c>
      <c r="J1062" s="10"/>
      <c r="K1062" s="10"/>
      <c r="T1062" s="1"/>
      <c r="U1062" s="1"/>
      <c r="V1062" s="1"/>
      <c r="W1062" s="1"/>
      <c r="X1062" s="1"/>
    </row>
    <row r="1063" spans="5:24">
      <c r="E1063" s="2"/>
      <c r="G1063" s="7" t="s">
        <v>653</v>
      </c>
      <c r="H1063" s="7" t="s">
        <v>1471</v>
      </c>
      <c r="J1063" s="10"/>
      <c r="K1063" s="10"/>
      <c r="T1063" s="1"/>
      <c r="U1063" s="1"/>
      <c r="V1063" s="1"/>
      <c r="W1063" s="1"/>
      <c r="X1063" s="1"/>
    </row>
    <row r="1064" spans="5:24">
      <c r="E1064" s="2"/>
      <c r="G1064" s="7" t="s">
        <v>653</v>
      </c>
      <c r="H1064" s="7" t="s">
        <v>1352</v>
      </c>
      <c r="J1064" s="10"/>
      <c r="K1064" s="10"/>
      <c r="T1064" s="1"/>
      <c r="U1064" s="1"/>
      <c r="V1064" s="1"/>
      <c r="W1064" s="1"/>
      <c r="X1064" s="1"/>
    </row>
    <row r="1065" spans="5:24">
      <c r="E1065" s="2"/>
      <c r="G1065" s="7" t="s">
        <v>653</v>
      </c>
      <c r="H1065" s="7" t="s">
        <v>1475</v>
      </c>
      <c r="J1065" s="10"/>
      <c r="K1065" s="10"/>
      <c r="T1065" s="1"/>
      <c r="U1065" s="1"/>
      <c r="V1065" s="1"/>
      <c r="W1065" s="1"/>
      <c r="X1065" s="1"/>
    </row>
    <row r="1066" spans="5:24">
      <c r="E1066" s="2"/>
      <c r="G1066" s="7" t="s">
        <v>653</v>
      </c>
      <c r="H1066" s="7" t="s">
        <v>1927</v>
      </c>
      <c r="J1066" s="10"/>
      <c r="K1066" s="10"/>
      <c r="T1066" s="1"/>
      <c r="U1066" s="1"/>
      <c r="V1066" s="1"/>
      <c r="W1066" s="1"/>
      <c r="X1066" s="1"/>
    </row>
    <row r="1067" spans="5:24">
      <c r="E1067" s="2"/>
      <c r="G1067" s="7" t="s">
        <v>653</v>
      </c>
      <c r="H1067" s="7" t="s">
        <v>1598</v>
      </c>
      <c r="J1067" s="10"/>
      <c r="K1067" s="10"/>
      <c r="T1067" s="1"/>
      <c r="U1067" s="1"/>
      <c r="V1067" s="1"/>
      <c r="W1067" s="1"/>
      <c r="X1067" s="1"/>
    </row>
    <row r="1068" spans="5:24">
      <c r="E1068" s="2"/>
      <c r="G1068" s="7" t="s">
        <v>653</v>
      </c>
      <c r="H1068" s="7" t="s">
        <v>1928</v>
      </c>
      <c r="J1068" s="10"/>
      <c r="K1068" s="10"/>
      <c r="T1068" s="1"/>
      <c r="U1068" s="1"/>
      <c r="V1068" s="1"/>
      <c r="W1068" s="1"/>
      <c r="X1068" s="1"/>
    </row>
    <row r="1069" spans="5:24">
      <c r="E1069" s="2"/>
      <c r="G1069" s="7" t="s">
        <v>653</v>
      </c>
      <c r="H1069" s="7" t="s">
        <v>1929</v>
      </c>
      <c r="J1069" s="10"/>
      <c r="K1069" s="10"/>
      <c r="T1069" s="1"/>
      <c r="U1069" s="1"/>
      <c r="V1069" s="1"/>
      <c r="W1069" s="1"/>
      <c r="X1069" s="1"/>
    </row>
    <row r="1070" spans="5:24">
      <c r="E1070" s="2"/>
      <c r="G1070" s="7" t="s">
        <v>653</v>
      </c>
      <c r="H1070" s="7" t="s">
        <v>1930</v>
      </c>
      <c r="J1070" s="10"/>
      <c r="K1070" s="10"/>
      <c r="T1070" s="1"/>
      <c r="U1070" s="1"/>
      <c r="V1070" s="1"/>
      <c r="W1070" s="1"/>
      <c r="X1070" s="1"/>
    </row>
    <row r="1071" spans="5:24">
      <c r="E1071" s="2"/>
      <c r="G1071" s="7" t="s">
        <v>653</v>
      </c>
      <c r="H1071" s="7" t="s">
        <v>1931</v>
      </c>
      <c r="J1071" s="10"/>
      <c r="K1071" s="10"/>
      <c r="T1071" s="1"/>
      <c r="U1071" s="1"/>
      <c r="V1071" s="1"/>
      <c r="W1071" s="1"/>
      <c r="X1071" s="1"/>
    </row>
    <row r="1072" spans="5:24">
      <c r="E1072" s="2"/>
      <c r="G1072" s="7" t="s">
        <v>653</v>
      </c>
      <c r="H1072" s="7" t="s">
        <v>1932</v>
      </c>
      <c r="J1072" s="10"/>
      <c r="K1072" s="10"/>
      <c r="T1072" s="1"/>
      <c r="U1072" s="1"/>
      <c r="V1072" s="1"/>
      <c r="W1072" s="1"/>
      <c r="X1072" s="1"/>
    </row>
    <row r="1073" spans="5:24">
      <c r="E1073" s="2"/>
      <c r="G1073" s="7" t="s">
        <v>653</v>
      </c>
      <c r="H1073" s="7" t="s">
        <v>1933</v>
      </c>
      <c r="J1073" s="10"/>
      <c r="K1073" s="10"/>
      <c r="T1073" s="1"/>
      <c r="U1073" s="1"/>
      <c r="V1073" s="1"/>
      <c r="W1073" s="1"/>
      <c r="X1073" s="1"/>
    </row>
    <row r="1074" spans="5:24">
      <c r="E1074" s="2"/>
      <c r="G1074" s="7" t="s">
        <v>653</v>
      </c>
      <c r="H1074" s="7" t="s">
        <v>1934</v>
      </c>
      <c r="J1074" s="10"/>
      <c r="K1074" s="10"/>
      <c r="T1074" s="1"/>
      <c r="U1074" s="1"/>
      <c r="V1074" s="1"/>
      <c r="W1074" s="1"/>
      <c r="X1074" s="1"/>
    </row>
    <row r="1075" spans="5:24">
      <c r="E1075" s="2"/>
      <c r="G1075" s="7" t="s">
        <v>653</v>
      </c>
      <c r="H1075" s="7" t="s">
        <v>1935</v>
      </c>
      <c r="J1075" s="10"/>
      <c r="K1075" s="10"/>
      <c r="T1075" s="1"/>
      <c r="U1075" s="1"/>
      <c r="V1075" s="1"/>
      <c r="W1075" s="1"/>
      <c r="X1075" s="1"/>
    </row>
    <row r="1076" spans="5:24">
      <c r="E1076" s="2"/>
      <c r="G1076" s="7" t="s">
        <v>659</v>
      </c>
      <c r="H1076" s="7" t="s">
        <v>923</v>
      </c>
      <c r="J1076" s="10"/>
      <c r="K1076" s="10"/>
      <c r="T1076" s="1"/>
      <c r="U1076" s="1"/>
      <c r="V1076" s="1"/>
      <c r="W1076" s="1"/>
      <c r="X1076" s="1"/>
    </row>
    <row r="1077" spans="5:24">
      <c r="E1077" s="2"/>
      <c r="G1077" s="7" t="s">
        <v>659</v>
      </c>
      <c r="H1077" s="7" t="s">
        <v>1146</v>
      </c>
      <c r="J1077" s="10"/>
      <c r="K1077" s="10"/>
      <c r="T1077" s="1"/>
      <c r="U1077" s="1"/>
      <c r="V1077" s="1"/>
      <c r="W1077" s="1"/>
      <c r="X1077" s="1"/>
    </row>
    <row r="1078" spans="5:24">
      <c r="E1078" s="2"/>
      <c r="G1078" s="7" t="s">
        <v>659</v>
      </c>
      <c r="H1078" s="7" t="s">
        <v>1477</v>
      </c>
      <c r="J1078" s="10"/>
      <c r="K1078" s="10"/>
      <c r="T1078" s="1"/>
      <c r="U1078" s="1"/>
      <c r="V1078" s="1"/>
      <c r="W1078" s="1"/>
      <c r="X1078" s="1"/>
    </row>
    <row r="1079" spans="5:24">
      <c r="E1079" s="2"/>
      <c r="G1079" s="7" t="s">
        <v>659</v>
      </c>
      <c r="H1079" s="7" t="s">
        <v>1936</v>
      </c>
      <c r="J1079" s="10"/>
      <c r="K1079" s="10"/>
      <c r="T1079" s="1"/>
      <c r="U1079" s="1"/>
      <c r="V1079" s="1"/>
      <c r="W1079" s="1"/>
      <c r="X1079" s="1"/>
    </row>
    <row r="1080" spans="5:24">
      <c r="E1080" s="2"/>
      <c r="G1080" s="7" t="s">
        <v>659</v>
      </c>
      <c r="H1080" s="7" t="s">
        <v>925</v>
      </c>
      <c r="J1080" s="10"/>
      <c r="K1080" s="10"/>
      <c r="T1080" s="1"/>
      <c r="U1080" s="1"/>
      <c r="V1080" s="1"/>
      <c r="W1080" s="1"/>
      <c r="X1080" s="1"/>
    </row>
    <row r="1081" spans="5:24">
      <c r="E1081" s="2"/>
      <c r="G1081" s="7" t="s">
        <v>659</v>
      </c>
      <c r="H1081" s="7" t="s">
        <v>1148</v>
      </c>
      <c r="J1081" s="10"/>
      <c r="K1081" s="10"/>
      <c r="T1081" s="1"/>
      <c r="U1081" s="1"/>
      <c r="V1081" s="1"/>
      <c r="W1081" s="1"/>
      <c r="X1081" s="1"/>
    </row>
    <row r="1082" spans="5:24">
      <c r="E1082" s="2"/>
      <c r="G1082" s="7" t="s">
        <v>659</v>
      </c>
      <c r="H1082" s="7" t="s">
        <v>1937</v>
      </c>
      <c r="J1082" s="10"/>
      <c r="K1082" s="10"/>
      <c r="T1082" s="1"/>
      <c r="U1082" s="1"/>
      <c r="V1082" s="1"/>
      <c r="W1082" s="1"/>
      <c r="X1082" s="1"/>
    </row>
    <row r="1083" spans="5:24">
      <c r="E1083" s="2"/>
      <c r="G1083" s="7" t="s">
        <v>659</v>
      </c>
      <c r="H1083" s="7" t="s">
        <v>1150</v>
      </c>
      <c r="J1083" s="10"/>
      <c r="K1083" s="10"/>
      <c r="T1083" s="1"/>
      <c r="U1083" s="1"/>
      <c r="V1083" s="1"/>
      <c r="W1083" s="1"/>
      <c r="X1083" s="1"/>
    </row>
    <row r="1084" spans="5:24">
      <c r="E1084" s="2"/>
      <c r="G1084" s="7" t="s">
        <v>659</v>
      </c>
      <c r="H1084" s="7" t="s">
        <v>1481</v>
      </c>
      <c r="J1084" s="10"/>
      <c r="K1084" s="10"/>
      <c r="T1084" s="1"/>
      <c r="U1084" s="1"/>
      <c r="V1084" s="1"/>
      <c r="W1084" s="1"/>
      <c r="X1084" s="1"/>
    </row>
    <row r="1085" spans="5:24">
      <c r="E1085" s="2"/>
      <c r="G1085" s="7" t="s">
        <v>659</v>
      </c>
      <c r="H1085" s="7" t="s">
        <v>1483</v>
      </c>
      <c r="J1085" s="10"/>
      <c r="K1085" s="10"/>
      <c r="T1085" s="1"/>
      <c r="U1085" s="1"/>
      <c r="V1085" s="1"/>
      <c r="W1085" s="1"/>
      <c r="X1085" s="1"/>
    </row>
    <row r="1086" spans="5:24">
      <c r="E1086" s="2"/>
      <c r="G1086" s="7" t="s">
        <v>659</v>
      </c>
      <c r="H1086" s="7" t="s">
        <v>1938</v>
      </c>
      <c r="J1086" s="10"/>
      <c r="K1086" s="10"/>
      <c r="T1086" s="1"/>
      <c r="U1086" s="1"/>
      <c r="V1086" s="1"/>
      <c r="W1086" s="1"/>
      <c r="X1086" s="1"/>
    </row>
    <row r="1087" spans="5:24">
      <c r="E1087" s="2"/>
      <c r="G1087" s="7" t="s">
        <v>659</v>
      </c>
      <c r="H1087" s="7" t="s">
        <v>1487</v>
      </c>
      <c r="J1087" s="10"/>
      <c r="K1087" s="10"/>
      <c r="T1087" s="1"/>
      <c r="U1087" s="1"/>
      <c r="V1087" s="1"/>
      <c r="W1087" s="1"/>
      <c r="X1087" s="1"/>
    </row>
    <row r="1088" spans="5:24">
      <c r="E1088" s="2"/>
      <c r="G1088" s="7" t="s">
        <v>659</v>
      </c>
      <c r="H1088" s="7" t="s">
        <v>1939</v>
      </c>
      <c r="J1088" s="10"/>
      <c r="K1088" s="10"/>
      <c r="T1088" s="1"/>
      <c r="U1088" s="1"/>
      <c r="V1088" s="1"/>
      <c r="W1088" s="1"/>
      <c r="X1088" s="1"/>
    </row>
    <row r="1089" spans="5:24">
      <c r="E1089" s="2"/>
      <c r="G1089" s="7" t="s">
        <v>659</v>
      </c>
      <c r="H1089" s="7" t="s">
        <v>1940</v>
      </c>
      <c r="J1089" s="10"/>
      <c r="K1089" s="10"/>
      <c r="T1089" s="1"/>
      <c r="U1089" s="1"/>
      <c r="V1089" s="1"/>
      <c r="W1089" s="1"/>
      <c r="X1089" s="1"/>
    </row>
    <row r="1090" spans="5:24">
      <c r="E1090" s="2"/>
      <c r="G1090" s="7" t="s">
        <v>659</v>
      </c>
      <c r="H1090" s="7" t="s">
        <v>1941</v>
      </c>
      <c r="J1090" s="10"/>
      <c r="K1090" s="10"/>
      <c r="T1090" s="1"/>
      <c r="U1090" s="1"/>
      <c r="V1090" s="1"/>
      <c r="W1090" s="1"/>
      <c r="X1090" s="1"/>
    </row>
    <row r="1091" spans="5:24">
      <c r="E1091" s="2"/>
      <c r="G1091" s="7" t="s">
        <v>659</v>
      </c>
      <c r="H1091" s="7" t="s">
        <v>1942</v>
      </c>
      <c r="J1091" s="10"/>
      <c r="K1091" s="10"/>
      <c r="T1091" s="1"/>
      <c r="U1091" s="1"/>
      <c r="V1091" s="1"/>
      <c r="W1091" s="1"/>
      <c r="X1091" s="1"/>
    </row>
    <row r="1092" spans="5:24">
      <c r="E1092" s="2"/>
      <c r="G1092" s="7" t="s">
        <v>659</v>
      </c>
      <c r="H1092" s="7" t="s">
        <v>1943</v>
      </c>
      <c r="J1092" s="10"/>
      <c r="K1092" s="10"/>
      <c r="T1092" s="1"/>
      <c r="U1092" s="1"/>
      <c r="V1092" s="1"/>
      <c r="W1092" s="1"/>
      <c r="X1092" s="1"/>
    </row>
    <row r="1093" spans="5:24">
      <c r="E1093" s="2"/>
      <c r="G1093" s="7" t="s">
        <v>659</v>
      </c>
      <c r="H1093" s="7" t="s">
        <v>1944</v>
      </c>
      <c r="J1093" s="10"/>
      <c r="K1093" s="10"/>
      <c r="T1093" s="1"/>
      <c r="U1093" s="1"/>
      <c r="V1093" s="1"/>
      <c r="W1093" s="1"/>
      <c r="X1093" s="1"/>
    </row>
    <row r="1094" spans="5:24">
      <c r="E1094" s="2"/>
      <c r="G1094" s="7" t="s">
        <v>659</v>
      </c>
      <c r="H1094" s="7" t="s">
        <v>1945</v>
      </c>
      <c r="J1094" s="10"/>
      <c r="K1094" s="10"/>
      <c r="T1094" s="1"/>
      <c r="U1094" s="1"/>
      <c r="V1094" s="1"/>
      <c r="W1094" s="1"/>
      <c r="X1094" s="1"/>
    </row>
    <row r="1095" spans="5:24">
      <c r="E1095" s="2"/>
      <c r="G1095" s="7" t="s">
        <v>664</v>
      </c>
      <c r="H1095" s="7" t="s">
        <v>929</v>
      </c>
      <c r="J1095" s="10"/>
      <c r="K1095" s="10"/>
      <c r="T1095" s="1"/>
      <c r="U1095" s="1"/>
      <c r="V1095" s="1"/>
      <c r="W1095" s="1"/>
      <c r="X1095" s="1"/>
    </row>
    <row r="1096" spans="5:24">
      <c r="E1096" s="2"/>
      <c r="G1096" s="7" t="s">
        <v>664</v>
      </c>
      <c r="H1096" s="7" t="s">
        <v>1946</v>
      </c>
      <c r="J1096" s="10"/>
      <c r="K1096" s="10"/>
      <c r="T1096" s="1"/>
      <c r="U1096" s="1"/>
      <c r="V1096" s="1"/>
      <c r="W1096" s="1"/>
      <c r="X1096" s="1"/>
    </row>
    <row r="1097" spans="5:24">
      <c r="E1097" s="2"/>
      <c r="G1097" s="7" t="s">
        <v>664</v>
      </c>
      <c r="H1097" s="7" t="s">
        <v>1947</v>
      </c>
      <c r="J1097" s="10"/>
      <c r="K1097" s="10"/>
      <c r="T1097" s="1"/>
      <c r="U1097" s="1"/>
      <c r="V1097" s="1"/>
      <c r="W1097" s="1"/>
      <c r="X1097" s="1"/>
    </row>
    <row r="1098" spans="5:24">
      <c r="E1098" s="2"/>
      <c r="G1098" s="7" t="s">
        <v>664</v>
      </c>
      <c r="H1098" s="7" t="s">
        <v>1948</v>
      </c>
      <c r="J1098" s="10"/>
      <c r="K1098" s="10"/>
      <c r="T1098" s="1"/>
      <c r="U1098" s="1"/>
      <c r="V1098" s="1"/>
      <c r="W1098" s="1"/>
      <c r="X1098" s="1"/>
    </row>
    <row r="1099" spans="5:24">
      <c r="E1099" s="2"/>
      <c r="G1099" s="7" t="s">
        <v>664</v>
      </c>
      <c r="H1099" s="7" t="s">
        <v>1152</v>
      </c>
      <c r="J1099" s="10"/>
      <c r="K1099" s="10"/>
      <c r="T1099" s="1"/>
      <c r="U1099" s="1"/>
      <c r="V1099" s="1"/>
      <c r="W1099" s="1"/>
      <c r="X1099" s="1"/>
    </row>
    <row r="1100" spans="5:24">
      <c r="E1100" s="2"/>
      <c r="G1100" s="7" t="s">
        <v>664</v>
      </c>
      <c r="H1100" s="7" t="s">
        <v>1949</v>
      </c>
      <c r="J1100" s="10"/>
      <c r="K1100" s="10"/>
      <c r="T1100" s="1"/>
      <c r="U1100" s="1"/>
      <c r="V1100" s="1"/>
      <c r="W1100" s="1"/>
      <c r="X1100" s="1"/>
    </row>
    <row r="1101" spans="5:24">
      <c r="E1101" s="2"/>
      <c r="G1101" s="7" t="s">
        <v>664</v>
      </c>
      <c r="H1101" s="7" t="s">
        <v>1154</v>
      </c>
      <c r="J1101" s="10"/>
      <c r="K1101" s="10"/>
      <c r="T1101" s="1"/>
      <c r="U1101" s="1"/>
      <c r="V1101" s="1"/>
      <c r="W1101" s="1"/>
      <c r="X1101" s="1"/>
    </row>
    <row r="1102" spans="5:24">
      <c r="E1102" s="2"/>
      <c r="G1102" s="7" t="s">
        <v>664</v>
      </c>
      <c r="H1102" s="7" t="s">
        <v>1156</v>
      </c>
      <c r="J1102" s="10"/>
      <c r="K1102" s="10"/>
      <c r="T1102" s="1"/>
      <c r="U1102" s="1"/>
      <c r="V1102" s="1"/>
      <c r="W1102" s="1"/>
      <c r="X1102" s="1"/>
    </row>
    <row r="1103" spans="5:24">
      <c r="E1103" s="2"/>
      <c r="G1103" s="7" t="s">
        <v>664</v>
      </c>
      <c r="H1103" s="7" t="s">
        <v>1158</v>
      </c>
      <c r="J1103" s="10"/>
      <c r="K1103" s="10"/>
      <c r="T1103" s="1"/>
      <c r="U1103" s="1"/>
      <c r="V1103" s="1"/>
      <c r="W1103" s="1"/>
      <c r="X1103" s="1"/>
    </row>
    <row r="1104" spans="5:24">
      <c r="E1104" s="2"/>
      <c r="G1104" s="7" t="s">
        <v>664</v>
      </c>
      <c r="H1104" s="7" t="s">
        <v>931</v>
      </c>
      <c r="J1104" s="10"/>
      <c r="K1104" s="10"/>
      <c r="T1104" s="1"/>
      <c r="U1104" s="1"/>
      <c r="V1104" s="1"/>
      <c r="W1104" s="1"/>
      <c r="X1104" s="1"/>
    </row>
    <row r="1105" spans="5:24">
      <c r="E1105" s="2"/>
      <c r="G1105" s="7" t="s">
        <v>664</v>
      </c>
      <c r="H1105" s="7" t="s">
        <v>1160</v>
      </c>
      <c r="J1105" s="10"/>
      <c r="K1105" s="10"/>
      <c r="T1105" s="1"/>
      <c r="U1105" s="1"/>
      <c r="V1105" s="1"/>
      <c r="W1105" s="1"/>
      <c r="X1105" s="1"/>
    </row>
    <row r="1106" spans="5:24">
      <c r="E1106" s="2"/>
      <c r="G1106" s="7" t="s">
        <v>664</v>
      </c>
      <c r="H1106" s="7" t="s">
        <v>1162</v>
      </c>
      <c r="J1106" s="10"/>
      <c r="K1106" s="10"/>
      <c r="T1106" s="1"/>
      <c r="U1106" s="1"/>
      <c r="V1106" s="1"/>
      <c r="W1106" s="1"/>
      <c r="X1106" s="1"/>
    </row>
    <row r="1107" spans="5:24">
      <c r="E1107" s="2"/>
      <c r="G1107" s="7" t="s">
        <v>664</v>
      </c>
      <c r="H1107" s="7" t="s">
        <v>1950</v>
      </c>
      <c r="J1107" s="10"/>
      <c r="K1107" s="10"/>
      <c r="T1107" s="1"/>
      <c r="U1107" s="1"/>
      <c r="V1107" s="1"/>
      <c r="W1107" s="1"/>
      <c r="X1107" s="1"/>
    </row>
    <row r="1108" spans="5:24">
      <c r="E1108" s="2"/>
      <c r="G1108" s="7" t="s">
        <v>664</v>
      </c>
      <c r="H1108" s="7" t="s">
        <v>1951</v>
      </c>
      <c r="J1108" s="10"/>
      <c r="K1108" s="10"/>
      <c r="T1108" s="1"/>
      <c r="U1108" s="1"/>
      <c r="V1108" s="1"/>
      <c r="W1108" s="1"/>
      <c r="X1108" s="1"/>
    </row>
    <row r="1109" spans="5:24">
      <c r="E1109" s="2"/>
      <c r="G1109" s="7" t="s">
        <v>664</v>
      </c>
      <c r="H1109" s="7" t="s">
        <v>1164</v>
      </c>
      <c r="J1109" s="10"/>
      <c r="K1109" s="10"/>
      <c r="T1109" s="1"/>
      <c r="U1109" s="1"/>
      <c r="V1109" s="1"/>
      <c r="W1109" s="1"/>
      <c r="X1109" s="1"/>
    </row>
    <row r="1110" spans="5:24">
      <c r="E1110" s="2"/>
      <c r="G1110" s="7" t="s">
        <v>664</v>
      </c>
      <c r="H1110" s="7" t="s">
        <v>1166</v>
      </c>
      <c r="J1110" s="10"/>
      <c r="K1110" s="10"/>
      <c r="T1110" s="1"/>
      <c r="U1110" s="1"/>
      <c r="V1110" s="1"/>
      <c r="W1110" s="1"/>
      <c r="X1110" s="1"/>
    </row>
    <row r="1111" spans="5:24">
      <c r="E1111" s="2"/>
      <c r="G1111" s="7" t="s">
        <v>664</v>
      </c>
      <c r="H1111" s="7" t="s">
        <v>1493</v>
      </c>
      <c r="J1111" s="10"/>
      <c r="K1111" s="10"/>
      <c r="T1111" s="1"/>
      <c r="U1111" s="1"/>
      <c r="V1111" s="1"/>
      <c r="W1111" s="1"/>
      <c r="X1111" s="1"/>
    </row>
    <row r="1112" spans="5:24">
      <c r="E1112" s="2"/>
      <c r="G1112" s="7" t="s">
        <v>664</v>
      </c>
      <c r="H1112" s="7" t="s">
        <v>1952</v>
      </c>
      <c r="J1112" s="10"/>
      <c r="K1112" s="10"/>
      <c r="T1112" s="1"/>
      <c r="U1112" s="1"/>
      <c r="V1112" s="1"/>
      <c r="W1112" s="1"/>
      <c r="X1112" s="1"/>
    </row>
    <row r="1113" spans="5:24">
      <c r="E1113" s="2"/>
      <c r="G1113" s="7" t="s">
        <v>664</v>
      </c>
      <c r="H1113" s="7" t="s">
        <v>1953</v>
      </c>
      <c r="J1113" s="10"/>
      <c r="K1113" s="10"/>
      <c r="T1113" s="1"/>
      <c r="U1113" s="1"/>
      <c r="V1113" s="1"/>
      <c r="W1113" s="1"/>
      <c r="X1113" s="1"/>
    </row>
    <row r="1114" spans="5:24">
      <c r="E1114" s="2"/>
      <c r="G1114" s="7" t="s">
        <v>664</v>
      </c>
      <c r="H1114" s="7" t="s">
        <v>1954</v>
      </c>
      <c r="J1114" s="10"/>
      <c r="K1114" s="10"/>
      <c r="T1114" s="1"/>
      <c r="U1114" s="1"/>
      <c r="V1114" s="1"/>
      <c r="W1114" s="1"/>
      <c r="X1114" s="1"/>
    </row>
    <row r="1115" spans="5:24">
      <c r="E1115" s="2"/>
      <c r="G1115" s="7" t="s">
        <v>664</v>
      </c>
      <c r="H1115" s="7" t="s">
        <v>1955</v>
      </c>
      <c r="J1115" s="10"/>
      <c r="K1115" s="10"/>
      <c r="T1115" s="1"/>
      <c r="U1115" s="1"/>
      <c r="V1115" s="1"/>
      <c r="W1115" s="1"/>
      <c r="X1115" s="1"/>
    </row>
    <row r="1116" spans="5:24">
      <c r="E1116" s="2"/>
      <c r="G1116" s="7" t="s">
        <v>664</v>
      </c>
      <c r="H1116" s="7" t="s">
        <v>1168</v>
      </c>
      <c r="J1116" s="10"/>
      <c r="K1116" s="10"/>
      <c r="T1116" s="1"/>
      <c r="U1116" s="1"/>
      <c r="V1116" s="1"/>
      <c r="W1116" s="1"/>
      <c r="X1116" s="1"/>
    </row>
    <row r="1117" spans="5:24">
      <c r="E1117" s="2"/>
      <c r="G1117" s="7" t="s">
        <v>664</v>
      </c>
      <c r="H1117" s="7" t="s">
        <v>1956</v>
      </c>
      <c r="J1117" s="10"/>
      <c r="K1117" s="10"/>
      <c r="T1117" s="1"/>
      <c r="U1117" s="1"/>
      <c r="V1117" s="1"/>
      <c r="W1117" s="1"/>
      <c r="X1117" s="1"/>
    </row>
    <row r="1118" spans="5:24">
      <c r="E1118" s="2"/>
      <c r="G1118" s="7" t="s">
        <v>664</v>
      </c>
      <c r="H1118" s="7" t="s">
        <v>1957</v>
      </c>
      <c r="J1118" s="10"/>
      <c r="K1118" s="10"/>
      <c r="T1118" s="1"/>
      <c r="U1118" s="1"/>
      <c r="V1118" s="1"/>
      <c r="W1118" s="1"/>
      <c r="X1118" s="1"/>
    </row>
    <row r="1119" spans="5:24">
      <c r="E1119" s="2"/>
      <c r="G1119" s="7" t="s">
        <v>664</v>
      </c>
      <c r="H1119" s="7" t="s">
        <v>1958</v>
      </c>
      <c r="J1119" s="10"/>
      <c r="K1119" s="10"/>
      <c r="T1119" s="1"/>
      <c r="U1119" s="1"/>
      <c r="V1119" s="1"/>
      <c r="W1119" s="1"/>
      <c r="X1119" s="1"/>
    </row>
    <row r="1120" spans="5:24">
      <c r="E1120" s="2"/>
      <c r="G1120" s="7" t="s">
        <v>664</v>
      </c>
      <c r="H1120" s="7" t="s">
        <v>1959</v>
      </c>
      <c r="J1120" s="10"/>
      <c r="K1120" s="10"/>
      <c r="T1120" s="1"/>
      <c r="U1120" s="1"/>
      <c r="V1120" s="1"/>
      <c r="W1120" s="1"/>
      <c r="X1120" s="1"/>
    </row>
    <row r="1121" spans="5:24">
      <c r="E1121" s="2"/>
      <c r="G1121" s="7" t="s">
        <v>670</v>
      </c>
      <c r="H1121" s="7" t="s">
        <v>1960</v>
      </c>
      <c r="J1121" s="10"/>
      <c r="K1121" s="10"/>
      <c r="T1121" s="1"/>
      <c r="U1121" s="1"/>
      <c r="V1121" s="1"/>
      <c r="W1121" s="1"/>
      <c r="X1121" s="1"/>
    </row>
    <row r="1122" spans="5:24">
      <c r="E1122" s="2"/>
      <c r="G1122" s="7" t="s">
        <v>670</v>
      </c>
      <c r="H1122" s="7" t="s">
        <v>933</v>
      </c>
      <c r="J1122" s="10"/>
      <c r="K1122" s="10"/>
      <c r="T1122" s="1"/>
      <c r="U1122" s="1"/>
      <c r="V1122" s="1"/>
      <c r="W1122" s="1"/>
      <c r="X1122" s="1"/>
    </row>
    <row r="1123" spans="5:24">
      <c r="E1123" s="2"/>
      <c r="G1123" s="7" t="s">
        <v>670</v>
      </c>
      <c r="H1123" s="7" t="s">
        <v>1170</v>
      </c>
      <c r="J1123" s="10"/>
      <c r="K1123" s="10"/>
      <c r="T1123" s="1"/>
      <c r="U1123" s="1"/>
      <c r="V1123" s="1"/>
      <c r="W1123" s="1"/>
      <c r="X1123" s="1"/>
    </row>
    <row r="1124" spans="5:24">
      <c r="E1124" s="2"/>
      <c r="G1124" s="7" t="s">
        <v>670</v>
      </c>
      <c r="H1124" s="7" t="s">
        <v>830</v>
      </c>
      <c r="J1124" s="10"/>
      <c r="K1124" s="10"/>
      <c r="T1124" s="1"/>
      <c r="U1124" s="1"/>
      <c r="V1124" s="1"/>
      <c r="W1124" s="1"/>
      <c r="X1124" s="1"/>
    </row>
    <row r="1125" spans="5:24">
      <c r="E1125" s="2"/>
      <c r="G1125" s="7" t="s">
        <v>670</v>
      </c>
      <c r="H1125" s="7" t="s">
        <v>832</v>
      </c>
      <c r="J1125" s="10"/>
      <c r="K1125" s="10"/>
      <c r="T1125" s="1"/>
      <c r="U1125" s="1"/>
      <c r="V1125" s="1"/>
      <c r="W1125" s="1"/>
      <c r="X1125" s="1"/>
    </row>
    <row r="1126" spans="5:24">
      <c r="E1126" s="2"/>
      <c r="G1126" s="7" t="s">
        <v>670</v>
      </c>
      <c r="H1126" s="7" t="s">
        <v>834</v>
      </c>
      <c r="J1126" s="10"/>
      <c r="K1126" s="10"/>
      <c r="T1126" s="1"/>
      <c r="U1126" s="1"/>
      <c r="V1126" s="1"/>
      <c r="W1126" s="1"/>
      <c r="X1126" s="1"/>
    </row>
    <row r="1127" spans="5:24">
      <c r="E1127" s="2"/>
      <c r="G1127" s="7" t="s">
        <v>670</v>
      </c>
      <c r="H1127" s="7" t="s">
        <v>1172</v>
      </c>
      <c r="J1127" s="10"/>
      <c r="K1127" s="10"/>
      <c r="T1127" s="1"/>
      <c r="U1127" s="1"/>
      <c r="V1127" s="1"/>
      <c r="W1127" s="1"/>
      <c r="X1127" s="1"/>
    </row>
    <row r="1128" spans="5:24">
      <c r="E1128" s="2"/>
      <c r="G1128" s="7" t="s">
        <v>670</v>
      </c>
      <c r="H1128" s="7" t="s">
        <v>836</v>
      </c>
      <c r="J1128" s="10"/>
      <c r="K1128" s="10"/>
      <c r="T1128" s="1"/>
      <c r="U1128" s="1"/>
      <c r="V1128" s="1"/>
      <c r="W1128" s="1"/>
      <c r="X1128" s="1"/>
    </row>
    <row r="1129" spans="5:24">
      <c r="E1129" s="2"/>
      <c r="G1129" s="7" t="s">
        <v>670</v>
      </c>
      <c r="H1129" s="7" t="s">
        <v>1174</v>
      </c>
      <c r="J1129" s="10"/>
      <c r="K1129" s="10"/>
      <c r="T1129" s="1"/>
      <c r="U1129" s="1"/>
      <c r="V1129" s="1"/>
      <c r="W1129" s="1"/>
      <c r="X1129" s="1"/>
    </row>
    <row r="1130" spans="5:24">
      <c r="E1130" s="2"/>
      <c r="G1130" s="7" t="s">
        <v>670</v>
      </c>
      <c r="H1130" s="7" t="s">
        <v>784</v>
      </c>
      <c r="J1130" s="10"/>
      <c r="K1130" s="10"/>
      <c r="T1130" s="1"/>
      <c r="U1130" s="1"/>
      <c r="V1130" s="1"/>
      <c r="W1130" s="1"/>
      <c r="X1130" s="1"/>
    </row>
    <row r="1131" spans="5:24">
      <c r="E1131" s="2"/>
      <c r="G1131" s="7" t="s">
        <v>670</v>
      </c>
      <c r="H1131" s="7" t="s">
        <v>935</v>
      </c>
      <c r="J1131" s="10"/>
      <c r="K1131" s="10"/>
      <c r="T1131" s="1"/>
      <c r="U1131" s="1"/>
      <c r="V1131" s="1"/>
      <c r="W1131" s="1"/>
      <c r="X1131" s="1"/>
    </row>
    <row r="1132" spans="5:24">
      <c r="E1132" s="2"/>
      <c r="G1132" s="7" t="s">
        <v>670</v>
      </c>
      <c r="H1132" s="7" t="s">
        <v>937</v>
      </c>
      <c r="J1132" s="10"/>
      <c r="K1132" s="10"/>
      <c r="T1132" s="1"/>
      <c r="U1132" s="1"/>
      <c r="V1132" s="1"/>
      <c r="W1132" s="1"/>
      <c r="X1132" s="1"/>
    </row>
    <row r="1133" spans="5:24">
      <c r="E1133" s="2"/>
      <c r="G1133" s="7" t="s">
        <v>670</v>
      </c>
      <c r="H1133" s="7" t="s">
        <v>939</v>
      </c>
      <c r="J1133" s="10"/>
      <c r="K1133" s="10"/>
      <c r="T1133" s="1"/>
      <c r="U1133" s="1"/>
      <c r="V1133" s="1"/>
      <c r="W1133" s="1"/>
      <c r="X1133" s="1"/>
    </row>
    <row r="1134" spans="5:24">
      <c r="E1134" s="2"/>
      <c r="G1134" s="7" t="s">
        <v>670</v>
      </c>
      <c r="H1134" s="7" t="s">
        <v>1176</v>
      </c>
      <c r="J1134" s="10"/>
      <c r="K1134" s="10"/>
      <c r="T1134" s="1"/>
      <c r="U1134" s="1"/>
      <c r="V1134" s="1"/>
      <c r="W1134" s="1"/>
      <c r="X1134" s="1"/>
    </row>
    <row r="1135" spans="5:24">
      <c r="E1135" s="2"/>
      <c r="G1135" s="7" t="s">
        <v>670</v>
      </c>
      <c r="H1135" s="7" t="s">
        <v>1178</v>
      </c>
      <c r="J1135" s="10"/>
      <c r="K1135" s="10"/>
      <c r="T1135" s="1"/>
      <c r="U1135" s="1"/>
      <c r="V1135" s="1"/>
      <c r="W1135" s="1"/>
      <c r="X1135" s="1"/>
    </row>
    <row r="1136" spans="5:24">
      <c r="E1136" s="2"/>
      <c r="G1136" s="7" t="s">
        <v>670</v>
      </c>
      <c r="H1136" s="7" t="s">
        <v>838</v>
      </c>
      <c r="J1136" s="10"/>
      <c r="K1136" s="10"/>
      <c r="T1136" s="1"/>
      <c r="U1136" s="1"/>
      <c r="V1136" s="1"/>
      <c r="W1136" s="1"/>
      <c r="X1136" s="1"/>
    </row>
    <row r="1137" spans="5:24">
      <c r="E1137" s="2"/>
      <c r="G1137" s="7" t="s">
        <v>670</v>
      </c>
      <c r="H1137" s="7" t="s">
        <v>1180</v>
      </c>
      <c r="J1137" s="10"/>
      <c r="K1137" s="10"/>
      <c r="T1137" s="1"/>
      <c r="U1137" s="1"/>
      <c r="V1137" s="1"/>
      <c r="W1137" s="1"/>
      <c r="X1137" s="1"/>
    </row>
    <row r="1138" spans="5:24">
      <c r="E1138" s="2"/>
      <c r="G1138" s="7" t="s">
        <v>670</v>
      </c>
      <c r="H1138" s="7" t="s">
        <v>941</v>
      </c>
      <c r="J1138" s="10"/>
      <c r="K1138" s="10"/>
      <c r="T1138" s="1"/>
      <c r="U1138" s="1"/>
      <c r="V1138" s="1"/>
      <c r="W1138" s="1"/>
      <c r="X1138" s="1"/>
    </row>
    <row r="1139" spans="5:24">
      <c r="E1139" s="2"/>
      <c r="G1139" s="7" t="s">
        <v>670</v>
      </c>
      <c r="H1139" s="7" t="s">
        <v>786</v>
      </c>
      <c r="J1139" s="10"/>
      <c r="K1139" s="10"/>
      <c r="T1139" s="1"/>
      <c r="U1139" s="1"/>
      <c r="V1139" s="1"/>
      <c r="W1139" s="1"/>
      <c r="X1139" s="1"/>
    </row>
    <row r="1140" spans="5:24">
      <c r="E1140" s="2"/>
      <c r="G1140" s="7" t="s">
        <v>670</v>
      </c>
      <c r="H1140" s="7" t="s">
        <v>1182</v>
      </c>
      <c r="J1140" s="10"/>
      <c r="K1140" s="10"/>
      <c r="T1140" s="1"/>
      <c r="U1140" s="1"/>
      <c r="V1140" s="1"/>
      <c r="W1140" s="1"/>
      <c r="X1140" s="1"/>
    </row>
    <row r="1141" spans="5:24">
      <c r="E1141" s="2"/>
      <c r="G1141" s="7" t="s">
        <v>670</v>
      </c>
      <c r="H1141" s="7" t="s">
        <v>840</v>
      </c>
      <c r="J1141" s="10"/>
      <c r="K1141" s="10"/>
      <c r="T1141" s="1"/>
      <c r="U1141" s="1"/>
      <c r="V1141" s="1"/>
      <c r="W1141" s="1"/>
      <c r="X1141" s="1"/>
    </row>
    <row r="1142" spans="5:24">
      <c r="E1142" s="2"/>
      <c r="G1142" s="7" t="s">
        <v>670</v>
      </c>
      <c r="H1142" s="7" t="s">
        <v>1184</v>
      </c>
      <c r="J1142" s="10"/>
      <c r="K1142" s="10"/>
      <c r="T1142" s="1"/>
      <c r="U1142" s="1"/>
      <c r="V1142" s="1"/>
      <c r="W1142" s="1"/>
      <c r="X1142" s="1"/>
    </row>
    <row r="1143" spans="5:24">
      <c r="E1143" s="2"/>
      <c r="G1143" s="7" t="s">
        <v>670</v>
      </c>
      <c r="H1143" s="7" t="s">
        <v>1186</v>
      </c>
      <c r="J1143" s="10"/>
      <c r="K1143" s="10"/>
      <c r="T1143" s="1"/>
      <c r="U1143" s="1"/>
      <c r="V1143" s="1"/>
      <c r="W1143" s="1"/>
      <c r="X1143" s="1"/>
    </row>
    <row r="1144" spans="5:24">
      <c r="E1144" s="2"/>
      <c r="G1144" s="7" t="s">
        <v>670</v>
      </c>
      <c r="H1144" s="7" t="s">
        <v>788</v>
      </c>
      <c r="J1144" s="10"/>
      <c r="K1144" s="10"/>
      <c r="T1144" s="1"/>
      <c r="U1144" s="1"/>
      <c r="V1144" s="1"/>
      <c r="W1144" s="1"/>
      <c r="X1144" s="1"/>
    </row>
    <row r="1145" spans="5:24">
      <c r="E1145" s="2"/>
      <c r="G1145" s="7" t="s">
        <v>670</v>
      </c>
      <c r="H1145" s="7" t="s">
        <v>943</v>
      </c>
      <c r="J1145" s="10"/>
      <c r="K1145" s="10"/>
      <c r="T1145" s="1"/>
      <c r="U1145" s="1"/>
      <c r="V1145" s="1"/>
      <c r="W1145" s="1"/>
      <c r="X1145" s="1"/>
    </row>
    <row r="1146" spans="5:24">
      <c r="E1146" s="2"/>
      <c r="G1146" s="7" t="s">
        <v>670</v>
      </c>
      <c r="H1146" s="7" t="s">
        <v>945</v>
      </c>
      <c r="J1146" s="10"/>
      <c r="K1146" s="10"/>
      <c r="T1146" s="1"/>
      <c r="U1146" s="1"/>
      <c r="V1146" s="1"/>
      <c r="W1146" s="1"/>
      <c r="X1146" s="1"/>
    </row>
    <row r="1147" spans="5:24">
      <c r="E1147" s="2"/>
      <c r="G1147" s="7" t="s">
        <v>670</v>
      </c>
      <c r="H1147" s="7" t="s">
        <v>1188</v>
      </c>
      <c r="J1147" s="10"/>
      <c r="K1147" s="10"/>
      <c r="T1147" s="1"/>
      <c r="U1147" s="1"/>
      <c r="V1147" s="1"/>
      <c r="W1147" s="1"/>
      <c r="X1147" s="1"/>
    </row>
    <row r="1148" spans="5:24">
      <c r="E1148" s="2"/>
      <c r="G1148" s="7" t="s">
        <v>670</v>
      </c>
      <c r="H1148" s="7" t="s">
        <v>947</v>
      </c>
      <c r="J1148" s="10"/>
      <c r="K1148" s="10"/>
      <c r="T1148" s="1"/>
      <c r="U1148" s="1"/>
      <c r="V1148" s="1"/>
      <c r="W1148" s="1"/>
      <c r="X1148" s="1"/>
    </row>
    <row r="1149" spans="5:24">
      <c r="E1149" s="2"/>
      <c r="G1149" s="7" t="s">
        <v>670</v>
      </c>
      <c r="H1149" s="7" t="s">
        <v>1190</v>
      </c>
      <c r="J1149" s="10"/>
      <c r="K1149" s="10"/>
      <c r="T1149" s="1"/>
      <c r="U1149" s="1"/>
      <c r="V1149" s="1"/>
      <c r="W1149" s="1"/>
      <c r="X1149" s="1"/>
    </row>
    <row r="1150" spans="5:24">
      <c r="E1150" s="2"/>
      <c r="G1150" s="7" t="s">
        <v>670</v>
      </c>
      <c r="H1150" s="7" t="s">
        <v>842</v>
      </c>
      <c r="J1150" s="10"/>
      <c r="K1150" s="10"/>
      <c r="T1150" s="1"/>
      <c r="U1150" s="1"/>
      <c r="V1150" s="1"/>
      <c r="W1150" s="1"/>
      <c r="X1150" s="1"/>
    </row>
    <row r="1151" spans="5:24">
      <c r="E1151" s="2"/>
      <c r="G1151" s="7" t="s">
        <v>670</v>
      </c>
      <c r="H1151" s="7" t="s">
        <v>949</v>
      </c>
      <c r="J1151" s="10"/>
      <c r="K1151" s="10"/>
      <c r="T1151" s="1"/>
      <c r="U1151" s="1"/>
      <c r="V1151" s="1"/>
      <c r="W1151" s="1"/>
      <c r="X1151" s="1"/>
    </row>
    <row r="1152" spans="5:24">
      <c r="E1152" s="2"/>
      <c r="G1152" s="7" t="s">
        <v>670</v>
      </c>
      <c r="H1152" s="7" t="s">
        <v>1192</v>
      </c>
      <c r="J1152" s="10"/>
      <c r="K1152" s="10"/>
      <c r="T1152" s="1"/>
      <c r="U1152" s="1"/>
      <c r="V1152" s="1"/>
      <c r="W1152" s="1"/>
      <c r="X1152" s="1"/>
    </row>
    <row r="1153" spans="5:24">
      <c r="E1153" s="2"/>
      <c r="G1153" s="7" t="s">
        <v>670</v>
      </c>
      <c r="H1153" s="7" t="s">
        <v>1194</v>
      </c>
      <c r="J1153" s="10"/>
      <c r="K1153" s="10"/>
      <c r="T1153" s="1"/>
      <c r="U1153" s="1"/>
      <c r="V1153" s="1"/>
      <c r="W1153" s="1"/>
      <c r="X1153" s="1"/>
    </row>
    <row r="1154" spans="5:24">
      <c r="E1154" s="2"/>
      <c r="G1154" s="7" t="s">
        <v>670</v>
      </c>
      <c r="H1154" s="7" t="s">
        <v>1196</v>
      </c>
      <c r="J1154" s="10"/>
      <c r="K1154" s="10"/>
      <c r="T1154" s="1"/>
      <c r="U1154" s="1"/>
      <c r="V1154" s="1"/>
      <c r="W1154" s="1"/>
      <c r="X1154" s="1"/>
    </row>
    <row r="1155" spans="5:24">
      <c r="E1155" s="2"/>
      <c r="G1155" s="7" t="s">
        <v>670</v>
      </c>
      <c r="H1155" s="7" t="s">
        <v>1198</v>
      </c>
      <c r="J1155" s="10"/>
      <c r="K1155" s="10"/>
      <c r="T1155" s="1"/>
      <c r="U1155" s="1"/>
      <c r="V1155" s="1"/>
      <c r="W1155" s="1"/>
      <c r="X1155" s="1"/>
    </row>
    <row r="1156" spans="5:24">
      <c r="E1156" s="2"/>
      <c r="G1156" s="7" t="s">
        <v>670</v>
      </c>
      <c r="H1156" s="7" t="s">
        <v>1199</v>
      </c>
      <c r="J1156" s="10"/>
      <c r="K1156" s="10"/>
      <c r="T1156" s="1"/>
      <c r="U1156" s="1"/>
      <c r="V1156" s="1"/>
      <c r="W1156" s="1"/>
      <c r="X1156" s="1"/>
    </row>
    <row r="1157" spans="5:24">
      <c r="E1157" s="2"/>
      <c r="G1157" s="7" t="s">
        <v>670</v>
      </c>
      <c r="H1157" s="7" t="s">
        <v>1201</v>
      </c>
      <c r="J1157" s="10"/>
      <c r="K1157" s="10"/>
      <c r="T1157" s="1"/>
      <c r="U1157" s="1"/>
      <c r="V1157" s="1"/>
      <c r="W1157" s="1"/>
      <c r="X1157" s="1"/>
    </row>
    <row r="1158" spans="5:24">
      <c r="E1158" s="2"/>
      <c r="G1158" s="7" t="s">
        <v>670</v>
      </c>
      <c r="H1158" s="7" t="s">
        <v>1203</v>
      </c>
      <c r="J1158" s="10"/>
      <c r="K1158" s="10"/>
      <c r="T1158" s="1"/>
      <c r="U1158" s="1"/>
      <c r="V1158" s="1"/>
      <c r="W1158" s="1"/>
      <c r="X1158" s="1"/>
    </row>
    <row r="1159" spans="5:24">
      <c r="E1159" s="2"/>
      <c r="G1159" s="7" t="s">
        <v>670</v>
      </c>
      <c r="H1159" s="7" t="s">
        <v>1205</v>
      </c>
      <c r="J1159" s="10"/>
      <c r="K1159" s="10"/>
      <c r="T1159" s="1"/>
      <c r="U1159" s="1"/>
      <c r="V1159" s="1"/>
      <c r="W1159" s="1"/>
      <c r="X1159" s="1"/>
    </row>
    <row r="1160" spans="5:24">
      <c r="E1160" s="2"/>
      <c r="G1160" s="7" t="s">
        <v>670</v>
      </c>
      <c r="H1160" s="7" t="s">
        <v>1207</v>
      </c>
      <c r="J1160" s="10"/>
      <c r="K1160" s="10"/>
      <c r="T1160" s="1"/>
      <c r="U1160" s="1"/>
      <c r="V1160" s="1"/>
      <c r="W1160" s="1"/>
      <c r="X1160" s="1"/>
    </row>
    <row r="1161" spans="5:24">
      <c r="E1161" s="2"/>
      <c r="G1161" s="7" t="s">
        <v>670</v>
      </c>
      <c r="H1161" s="7" t="s">
        <v>1961</v>
      </c>
      <c r="J1161" s="10"/>
      <c r="K1161" s="10"/>
      <c r="T1161" s="1"/>
      <c r="U1161" s="1"/>
      <c r="V1161" s="1"/>
      <c r="W1161" s="1"/>
      <c r="X1161" s="1"/>
    </row>
    <row r="1162" spans="5:24">
      <c r="E1162" s="2"/>
      <c r="G1162" s="7" t="s">
        <v>670</v>
      </c>
      <c r="H1162" s="7" t="s">
        <v>1211</v>
      </c>
      <c r="J1162" s="10"/>
      <c r="K1162" s="10"/>
      <c r="T1162" s="1"/>
      <c r="U1162" s="1"/>
      <c r="V1162" s="1"/>
      <c r="W1162" s="1"/>
      <c r="X1162" s="1"/>
    </row>
    <row r="1163" spans="5:24">
      <c r="E1163" s="2"/>
      <c r="G1163" s="7" t="s">
        <v>670</v>
      </c>
      <c r="H1163" s="7" t="s">
        <v>1213</v>
      </c>
      <c r="J1163" s="10"/>
      <c r="K1163" s="10"/>
      <c r="T1163" s="1"/>
      <c r="U1163" s="1"/>
      <c r="V1163" s="1"/>
      <c r="W1163" s="1"/>
      <c r="X1163" s="1"/>
    </row>
    <row r="1164" spans="5:24">
      <c r="E1164" s="2"/>
      <c r="G1164" s="7" t="s">
        <v>676</v>
      </c>
      <c r="H1164" s="7" t="s">
        <v>844</v>
      </c>
      <c r="J1164" s="10"/>
      <c r="K1164" s="10"/>
      <c r="T1164" s="1"/>
      <c r="U1164" s="1"/>
      <c r="V1164" s="1"/>
      <c r="W1164" s="1"/>
      <c r="X1164" s="1"/>
    </row>
    <row r="1165" spans="5:24">
      <c r="E1165" s="2"/>
      <c r="G1165" s="7" t="s">
        <v>676</v>
      </c>
      <c r="H1165" s="7" t="s">
        <v>1495</v>
      </c>
      <c r="J1165" s="10"/>
      <c r="K1165" s="10"/>
      <c r="T1165" s="1"/>
      <c r="U1165" s="1"/>
      <c r="V1165" s="1"/>
      <c r="W1165" s="1"/>
      <c r="X1165" s="1"/>
    </row>
    <row r="1166" spans="5:24">
      <c r="E1166" s="2"/>
      <c r="G1166" s="7" t="s">
        <v>676</v>
      </c>
      <c r="H1166" s="7" t="s">
        <v>951</v>
      </c>
      <c r="J1166" s="10"/>
      <c r="K1166" s="10"/>
      <c r="T1166" s="1"/>
      <c r="U1166" s="1"/>
      <c r="V1166" s="1"/>
      <c r="W1166" s="1"/>
      <c r="X1166" s="1"/>
    </row>
    <row r="1167" spans="5:24">
      <c r="E1167" s="2"/>
      <c r="G1167" s="7" t="s">
        <v>676</v>
      </c>
      <c r="H1167" s="7" t="s">
        <v>1215</v>
      </c>
      <c r="J1167" s="10"/>
      <c r="K1167" s="10"/>
      <c r="T1167" s="1"/>
      <c r="U1167" s="1"/>
      <c r="V1167" s="1"/>
      <c r="W1167" s="1"/>
      <c r="X1167" s="1"/>
    </row>
    <row r="1168" spans="5:24">
      <c r="E1168" s="2"/>
      <c r="G1168" s="7" t="s">
        <v>676</v>
      </c>
      <c r="H1168" s="7" t="s">
        <v>791</v>
      </c>
      <c r="J1168" s="10"/>
      <c r="K1168" s="10"/>
      <c r="T1168" s="1"/>
      <c r="U1168" s="1"/>
      <c r="V1168" s="1"/>
      <c r="W1168" s="1"/>
      <c r="X1168" s="1"/>
    </row>
    <row r="1169" spans="5:24">
      <c r="E1169" s="2"/>
      <c r="G1169" s="7" t="s">
        <v>676</v>
      </c>
      <c r="H1169" s="7" t="s">
        <v>1962</v>
      </c>
      <c r="J1169" s="10"/>
      <c r="K1169" s="10"/>
      <c r="T1169" s="1"/>
      <c r="U1169" s="1"/>
      <c r="V1169" s="1"/>
      <c r="W1169" s="1"/>
      <c r="X1169" s="1"/>
    </row>
    <row r="1170" spans="5:24">
      <c r="E1170" s="2"/>
      <c r="G1170" s="7" t="s">
        <v>676</v>
      </c>
      <c r="H1170" s="7" t="s">
        <v>793</v>
      </c>
      <c r="J1170" s="10"/>
      <c r="K1170" s="10"/>
      <c r="T1170" s="1"/>
      <c r="U1170" s="1"/>
      <c r="V1170" s="1"/>
      <c r="W1170" s="1"/>
      <c r="X1170" s="1"/>
    </row>
    <row r="1171" spans="5:24">
      <c r="E1171" s="2"/>
      <c r="G1171" s="7" t="s">
        <v>676</v>
      </c>
      <c r="H1171" s="7" t="s">
        <v>953</v>
      </c>
      <c r="J1171" s="10"/>
      <c r="K1171" s="10"/>
      <c r="T1171" s="1"/>
      <c r="U1171" s="1"/>
      <c r="V1171" s="1"/>
      <c r="W1171" s="1"/>
      <c r="X1171" s="1"/>
    </row>
    <row r="1172" spans="5:24">
      <c r="E1172" s="2"/>
      <c r="G1172" s="7" t="s">
        <v>676</v>
      </c>
      <c r="H1172" s="7" t="s">
        <v>1963</v>
      </c>
      <c r="J1172" s="10"/>
      <c r="K1172" s="10"/>
      <c r="T1172" s="1"/>
      <c r="U1172" s="1"/>
      <c r="V1172" s="1"/>
      <c r="W1172" s="1"/>
      <c r="X1172" s="1"/>
    </row>
    <row r="1173" spans="5:24">
      <c r="E1173" s="2"/>
      <c r="G1173" s="7" t="s">
        <v>676</v>
      </c>
      <c r="H1173" s="7" t="s">
        <v>1964</v>
      </c>
      <c r="J1173" s="10"/>
      <c r="K1173" s="10"/>
      <c r="T1173" s="1"/>
      <c r="U1173" s="1"/>
      <c r="V1173" s="1"/>
      <c r="W1173" s="1"/>
      <c r="X1173" s="1"/>
    </row>
    <row r="1174" spans="5:24">
      <c r="E1174" s="2"/>
      <c r="G1174" s="7" t="s">
        <v>676</v>
      </c>
      <c r="H1174" s="7" t="s">
        <v>1497</v>
      </c>
      <c r="J1174" s="10"/>
      <c r="K1174" s="10"/>
      <c r="T1174" s="1"/>
      <c r="U1174" s="1"/>
      <c r="V1174" s="1"/>
      <c r="W1174" s="1"/>
      <c r="X1174" s="1"/>
    </row>
    <row r="1175" spans="5:24">
      <c r="E1175" s="2"/>
      <c r="G1175" s="7" t="s">
        <v>676</v>
      </c>
      <c r="H1175" s="7" t="s">
        <v>1965</v>
      </c>
      <c r="J1175" s="10"/>
      <c r="K1175" s="10"/>
      <c r="T1175" s="1"/>
      <c r="U1175" s="1"/>
      <c r="V1175" s="1"/>
      <c r="W1175" s="1"/>
      <c r="X1175" s="1"/>
    </row>
    <row r="1176" spans="5:24">
      <c r="E1176" s="2"/>
      <c r="G1176" s="7" t="s">
        <v>676</v>
      </c>
      <c r="H1176" s="7" t="s">
        <v>1966</v>
      </c>
      <c r="J1176" s="10"/>
      <c r="K1176" s="10"/>
      <c r="T1176" s="1"/>
      <c r="U1176" s="1"/>
      <c r="V1176" s="1"/>
      <c r="W1176" s="1"/>
      <c r="X1176" s="1"/>
    </row>
    <row r="1177" spans="5:24">
      <c r="E1177" s="2"/>
      <c r="G1177" s="7" t="s">
        <v>676</v>
      </c>
      <c r="H1177" s="7" t="s">
        <v>795</v>
      </c>
      <c r="J1177" s="10"/>
      <c r="K1177" s="10"/>
      <c r="T1177" s="1"/>
      <c r="U1177" s="1"/>
      <c r="V1177" s="1"/>
      <c r="W1177" s="1"/>
      <c r="X1177" s="1"/>
    </row>
    <row r="1178" spans="5:24">
      <c r="E1178" s="2"/>
      <c r="G1178" s="7" t="s">
        <v>676</v>
      </c>
      <c r="H1178" s="7" t="s">
        <v>1499</v>
      </c>
      <c r="J1178" s="10"/>
      <c r="K1178" s="10"/>
      <c r="T1178" s="1"/>
      <c r="U1178" s="1"/>
      <c r="V1178" s="1"/>
      <c r="W1178" s="1"/>
      <c r="X1178" s="1"/>
    </row>
    <row r="1179" spans="5:24">
      <c r="E1179" s="2"/>
      <c r="G1179" s="7" t="s">
        <v>676</v>
      </c>
      <c r="H1179" s="7" t="s">
        <v>1501</v>
      </c>
      <c r="J1179" s="10"/>
      <c r="K1179" s="10"/>
      <c r="T1179" s="1"/>
      <c r="U1179" s="1"/>
      <c r="V1179" s="1"/>
      <c r="W1179" s="1"/>
      <c r="X1179" s="1"/>
    </row>
    <row r="1180" spans="5:24">
      <c r="E1180" s="2"/>
      <c r="G1180" s="7" t="s">
        <v>676</v>
      </c>
      <c r="H1180" s="7" t="s">
        <v>955</v>
      </c>
      <c r="J1180" s="10"/>
      <c r="K1180" s="10"/>
      <c r="T1180" s="1"/>
      <c r="U1180" s="1"/>
      <c r="V1180" s="1"/>
      <c r="W1180" s="1"/>
      <c r="X1180" s="1"/>
    </row>
    <row r="1181" spans="5:24">
      <c r="E1181" s="2"/>
      <c r="G1181" s="7" t="s">
        <v>676</v>
      </c>
      <c r="H1181" s="7" t="s">
        <v>1967</v>
      </c>
      <c r="J1181" s="10"/>
      <c r="K1181" s="10"/>
      <c r="T1181" s="1"/>
      <c r="U1181" s="1"/>
      <c r="V1181" s="1"/>
      <c r="W1181" s="1"/>
      <c r="X1181" s="1"/>
    </row>
    <row r="1182" spans="5:24">
      <c r="E1182" s="2"/>
      <c r="G1182" s="7" t="s">
        <v>676</v>
      </c>
      <c r="H1182" s="7" t="s">
        <v>957</v>
      </c>
      <c r="J1182" s="10"/>
      <c r="K1182" s="10"/>
      <c r="T1182" s="1"/>
      <c r="U1182" s="1"/>
      <c r="V1182" s="1"/>
      <c r="W1182" s="1"/>
      <c r="X1182" s="1"/>
    </row>
    <row r="1183" spans="5:24">
      <c r="E1183" s="2"/>
      <c r="G1183" s="7" t="s">
        <v>676</v>
      </c>
      <c r="H1183" s="7" t="s">
        <v>1968</v>
      </c>
      <c r="J1183" s="10"/>
      <c r="K1183" s="10"/>
      <c r="T1183" s="1"/>
      <c r="U1183" s="1"/>
      <c r="V1183" s="1"/>
      <c r="W1183" s="1"/>
      <c r="X1183" s="1"/>
    </row>
    <row r="1184" spans="5:24">
      <c r="E1184" s="2"/>
      <c r="G1184" s="7" t="s">
        <v>676</v>
      </c>
      <c r="H1184" s="7" t="s">
        <v>1969</v>
      </c>
      <c r="J1184" s="10"/>
      <c r="K1184" s="10"/>
      <c r="T1184" s="1"/>
      <c r="U1184" s="1"/>
      <c r="V1184" s="1"/>
      <c r="W1184" s="1"/>
      <c r="X1184" s="1"/>
    </row>
    <row r="1185" spans="5:24">
      <c r="E1185" s="2"/>
      <c r="G1185" s="7" t="s">
        <v>676</v>
      </c>
      <c r="H1185" s="7" t="s">
        <v>1970</v>
      </c>
      <c r="J1185" s="10"/>
      <c r="K1185" s="10"/>
      <c r="T1185" s="1"/>
      <c r="U1185" s="1"/>
      <c r="V1185" s="1"/>
      <c r="W1185" s="1"/>
      <c r="X1185" s="1"/>
    </row>
    <row r="1186" spans="5:24">
      <c r="E1186" s="2"/>
      <c r="G1186" s="7" t="s">
        <v>676</v>
      </c>
      <c r="H1186" s="7" t="s">
        <v>1971</v>
      </c>
      <c r="J1186" s="10"/>
      <c r="K1186" s="10"/>
      <c r="T1186" s="1"/>
      <c r="U1186" s="1"/>
      <c r="V1186" s="1"/>
      <c r="W1186" s="1"/>
      <c r="X1186" s="1"/>
    </row>
    <row r="1187" spans="5:24">
      <c r="E1187" s="2"/>
      <c r="G1187" s="7" t="s">
        <v>676</v>
      </c>
      <c r="H1187" s="7" t="s">
        <v>1972</v>
      </c>
      <c r="J1187" s="10"/>
      <c r="K1187" s="10"/>
      <c r="T1187" s="1"/>
      <c r="U1187" s="1"/>
      <c r="V1187" s="1"/>
      <c r="W1187" s="1"/>
      <c r="X1187" s="1"/>
    </row>
    <row r="1188" spans="5:24">
      <c r="E1188" s="2"/>
      <c r="G1188" s="7" t="s">
        <v>676</v>
      </c>
      <c r="H1188" s="7" t="s">
        <v>1973</v>
      </c>
      <c r="J1188" s="10"/>
      <c r="K1188" s="10"/>
      <c r="T1188" s="1"/>
      <c r="U1188" s="1"/>
      <c r="V1188" s="1"/>
      <c r="W1188" s="1"/>
      <c r="X1188" s="1"/>
    </row>
    <row r="1189" spans="5:24">
      <c r="E1189" s="2"/>
      <c r="G1189" s="7" t="s">
        <v>676</v>
      </c>
      <c r="H1189" s="7" t="s">
        <v>1974</v>
      </c>
      <c r="J1189" s="10"/>
      <c r="K1189" s="10"/>
      <c r="T1189" s="1"/>
      <c r="U1189" s="1"/>
      <c r="V1189" s="1"/>
      <c r="W1189" s="1"/>
      <c r="X1189" s="1"/>
    </row>
    <row r="1190" spans="5:24">
      <c r="E1190" s="2"/>
      <c r="G1190" s="7" t="s">
        <v>676</v>
      </c>
      <c r="H1190" s="7" t="s">
        <v>1975</v>
      </c>
      <c r="J1190" s="10"/>
      <c r="K1190" s="10"/>
      <c r="T1190" s="1"/>
      <c r="U1190" s="1"/>
      <c r="V1190" s="1"/>
      <c r="W1190" s="1"/>
      <c r="X1190" s="1"/>
    </row>
    <row r="1191" spans="5:24">
      <c r="E1191" s="2"/>
      <c r="G1191" s="7" t="s">
        <v>676</v>
      </c>
      <c r="H1191" s="7" t="s">
        <v>1976</v>
      </c>
      <c r="J1191" s="10"/>
      <c r="K1191" s="10"/>
      <c r="T1191" s="1"/>
      <c r="U1191" s="1"/>
      <c r="V1191" s="1"/>
      <c r="W1191" s="1"/>
      <c r="X1191" s="1"/>
    </row>
    <row r="1192" spans="5:24">
      <c r="E1192" s="2"/>
      <c r="G1192" s="7" t="s">
        <v>676</v>
      </c>
      <c r="H1192" s="7" t="s">
        <v>1977</v>
      </c>
      <c r="J1192" s="10"/>
      <c r="K1192" s="10"/>
      <c r="T1192" s="1"/>
      <c r="U1192" s="1"/>
      <c r="V1192" s="1"/>
      <c r="W1192" s="1"/>
      <c r="X1192" s="1"/>
    </row>
    <row r="1193" spans="5:24">
      <c r="E1193" s="2"/>
      <c r="G1193" s="7" t="s">
        <v>676</v>
      </c>
      <c r="H1193" s="7" t="s">
        <v>1217</v>
      </c>
      <c r="J1193" s="10"/>
      <c r="K1193" s="10"/>
      <c r="T1193" s="1"/>
      <c r="U1193" s="1"/>
      <c r="V1193" s="1"/>
      <c r="W1193" s="1"/>
      <c r="X1193" s="1"/>
    </row>
    <row r="1194" spans="5:24">
      <c r="E1194" s="2"/>
      <c r="G1194" s="7" t="s">
        <v>676</v>
      </c>
      <c r="H1194" s="7" t="s">
        <v>1978</v>
      </c>
      <c r="J1194" s="10"/>
      <c r="K1194" s="10"/>
      <c r="T1194" s="1"/>
      <c r="U1194" s="1"/>
      <c r="V1194" s="1"/>
      <c r="W1194" s="1"/>
      <c r="X1194" s="1"/>
    </row>
    <row r="1195" spans="5:24">
      <c r="E1195" s="2"/>
      <c r="G1195" s="7" t="s">
        <v>676</v>
      </c>
      <c r="H1195" s="7" t="s">
        <v>1503</v>
      </c>
      <c r="J1195" s="10"/>
      <c r="K1195" s="10"/>
      <c r="T1195" s="1"/>
      <c r="U1195" s="1"/>
      <c r="V1195" s="1"/>
      <c r="W1195" s="1"/>
      <c r="X1195" s="1"/>
    </row>
    <row r="1196" spans="5:24">
      <c r="E1196" s="2"/>
      <c r="G1196" s="7" t="s">
        <v>676</v>
      </c>
      <c r="H1196" s="7" t="s">
        <v>1504</v>
      </c>
      <c r="J1196" s="10"/>
      <c r="K1196" s="10"/>
      <c r="T1196" s="1"/>
      <c r="U1196" s="1"/>
      <c r="V1196" s="1"/>
      <c r="W1196" s="1"/>
      <c r="X1196" s="1"/>
    </row>
    <row r="1197" spans="5:24">
      <c r="E1197" s="2"/>
      <c r="G1197" s="7" t="s">
        <v>676</v>
      </c>
      <c r="H1197" s="7" t="s">
        <v>1979</v>
      </c>
      <c r="J1197" s="10"/>
      <c r="K1197" s="10"/>
      <c r="T1197" s="1"/>
      <c r="U1197" s="1"/>
      <c r="V1197" s="1"/>
      <c r="W1197" s="1"/>
      <c r="X1197" s="1"/>
    </row>
    <row r="1198" spans="5:24">
      <c r="E1198" s="2"/>
      <c r="G1198" s="7" t="s">
        <v>676</v>
      </c>
      <c r="H1198" s="7" t="s">
        <v>1980</v>
      </c>
      <c r="J1198" s="10"/>
      <c r="K1198" s="10"/>
      <c r="T1198" s="1"/>
      <c r="U1198" s="1"/>
      <c r="V1198" s="1"/>
      <c r="W1198" s="1"/>
      <c r="X1198" s="1"/>
    </row>
    <row r="1199" spans="5:24">
      <c r="E1199" s="2"/>
      <c r="G1199" s="7" t="s">
        <v>676</v>
      </c>
      <c r="H1199" s="7" t="s">
        <v>1981</v>
      </c>
      <c r="J1199" s="10"/>
      <c r="K1199" s="10"/>
      <c r="T1199" s="1"/>
      <c r="U1199" s="1"/>
      <c r="V1199" s="1"/>
      <c r="W1199" s="1"/>
      <c r="X1199" s="1"/>
    </row>
    <row r="1200" spans="5:24">
      <c r="E1200" s="2"/>
      <c r="G1200" s="7" t="s">
        <v>676</v>
      </c>
      <c r="H1200" s="7" t="s">
        <v>1961</v>
      </c>
      <c r="J1200" s="10"/>
      <c r="K1200" s="10"/>
      <c r="T1200" s="1"/>
      <c r="U1200" s="1"/>
      <c r="V1200" s="1"/>
      <c r="W1200" s="1"/>
      <c r="X1200" s="1"/>
    </row>
    <row r="1201" spans="5:24">
      <c r="E1201" s="2"/>
      <c r="G1201" s="7" t="s">
        <v>676</v>
      </c>
      <c r="H1201" s="7" t="s">
        <v>1982</v>
      </c>
      <c r="J1201" s="10"/>
      <c r="K1201" s="10"/>
      <c r="T1201" s="1"/>
      <c r="U1201" s="1"/>
      <c r="V1201" s="1"/>
      <c r="W1201" s="1"/>
      <c r="X1201" s="1"/>
    </row>
    <row r="1202" spans="5:24">
      <c r="E1202" s="2"/>
      <c r="G1202" s="7" t="s">
        <v>676</v>
      </c>
      <c r="H1202" s="7" t="s">
        <v>1983</v>
      </c>
      <c r="J1202" s="10"/>
      <c r="K1202" s="10"/>
      <c r="T1202" s="1"/>
      <c r="U1202" s="1"/>
      <c r="V1202" s="1"/>
      <c r="W1202" s="1"/>
      <c r="X1202" s="1"/>
    </row>
    <row r="1203" spans="5:24">
      <c r="E1203" s="2"/>
      <c r="G1203" s="7" t="s">
        <v>676</v>
      </c>
      <c r="H1203" s="7" t="s">
        <v>1984</v>
      </c>
      <c r="J1203" s="10"/>
      <c r="K1203" s="10"/>
      <c r="T1203" s="1"/>
      <c r="U1203" s="1"/>
      <c r="V1203" s="1"/>
      <c r="W1203" s="1"/>
      <c r="X1203" s="1"/>
    </row>
    <row r="1204" spans="5:24">
      <c r="E1204" s="2"/>
      <c r="G1204" s="7" t="s">
        <v>676</v>
      </c>
      <c r="H1204" s="7" t="s">
        <v>1985</v>
      </c>
      <c r="J1204" s="10"/>
      <c r="K1204" s="10"/>
      <c r="T1204" s="1"/>
      <c r="U1204" s="1"/>
      <c r="V1204" s="1"/>
      <c r="W1204" s="1"/>
      <c r="X1204" s="1"/>
    </row>
    <row r="1205" spans="5:24">
      <c r="E1205" s="2"/>
      <c r="G1205" s="7" t="s">
        <v>681</v>
      </c>
      <c r="H1205" s="7" t="s">
        <v>1219</v>
      </c>
      <c r="J1205" s="10"/>
      <c r="K1205" s="10"/>
      <c r="T1205" s="1"/>
      <c r="U1205" s="1"/>
      <c r="V1205" s="1"/>
      <c r="W1205" s="1"/>
      <c r="X1205" s="1"/>
    </row>
    <row r="1206" spans="5:24">
      <c r="E1206" s="2"/>
      <c r="G1206" s="7" t="s">
        <v>681</v>
      </c>
      <c r="H1206" s="7" t="s">
        <v>1505</v>
      </c>
      <c r="J1206" s="10"/>
      <c r="K1206" s="10"/>
      <c r="T1206" s="1"/>
      <c r="U1206" s="1"/>
      <c r="V1206" s="1"/>
      <c r="W1206" s="1"/>
      <c r="X1206" s="1"/>
    </row>
    <row r="1207" spans="5:24">
      <c r="E1207" s="2"/>
      <c r="G1207" s="7" t="s">
        <v>681</v>
      </c>
      <c r="H1207" s="7" t="s">
        <v>1221</v>
      </c>
      <c r="J1207" s="10"/>
      <c r="K1207" s="10"/>
      <c r="T1207" s="1"/>
      <c r="U1207" s="1"/>
      <c r="V1207" s="1"/>
      <c r="W1207" s="1"/>
      <c r="X1207" s="1"/>
    </row>
    <row r="1208" spans="5:24">
      <c r="E1208" s="2"/>
      <c r="G1208" s="7" t="s">
        <v>681</v>
      </c>
      <c r="H1208" s="7" t="s">
        <v>1506</v>
      </c>
      <c r="J1208" s="10"/>
      <c r="K1208" s="10"/>
      <c r="T1208" s="1"/>
      <c r="U1208" s="1"/>
      <c r="V1208" s="1"/>
      <c r="W1208" s="1"/>
      <c r="X1208" s="1"/>
    </row>
    <row r="1209" spans="5:24">
      <c r="E1209" s="2"/>
      <c r="G1209" s="7" t="s">
        <v>681</v>
      </c>
      <c r="H1209" s="7" t="s">
        <v>1507</v>
      </c>
      <c r="J1209" s="10"/>
      <c r="K1209" s="10"/>
      <c r="T1209" s="1"/>
      <c r="U1209" s="1"/>
      <c r="V1209" s="1"/>
      <c r="W1209" s="1"/>
      <c r="X1209" s="1"/>
    </row>
    <row r="1210" spans="5:24">
      <c r="E1210" s="2"/>
      <c r="G1210" s="7" t="s">
        <v>681</v>
      </c>
      <c r="H1210" s="7" t="s">
        <v>1509</v>
      </c>
      <c r="J1210" s="10"/>
      <c r="K1210" s="10"/>
      <c r="T1210" s="1"/>
      <c r="U1210" s="1"/>
      <c r="V1210" s="1"/>
      <c r="W1210" s="1"/>
      <c r="X1210" s="1"/>
    </row>
    <row r="1211" spans="5:24">
      <c r="E1211" s="2"/>
      <c r="G1211" s="7" t="s">
        <v>681</v>
      </c>
      <c r="H1211" s="7" t="s">
        <v>1986</v>
      </c>
      <c r="J1211" s="10"/>
      <c r="K1211" s="10"/>
      <c r="T1211" s="1"/>
      <c r="U1211" s="1"/>
      <c r="V1211" s="1"/>
      <c r="W1211" s="1"/>
      <c r="X1211" s="1"/>
    </row>
    <row r="1212" spans="5:24">
      <c r="E1212" s="2"/>
      <c r="G1212" s="7" t="s">
        <v>681</v>
      </c>
      <c r="H1212" s="7" t="s">
        <v>1510</v>
      </c>
      <c r="J1212" s="10"/>
      <c r="K1212" s="10"/>
      <c r="T1212" s="1"/>
      <c r="U1212" s="1"/>
      <c r="V1212" s="1"/>
      <c r="W1212" s="1"/>
      <c r="X1212" s="1"/>
    </row>
    <row r="1213" spans="5:24">
      <c r="E1213" s="2"/>
      <c r="G1213" s="7" t="s">
        <v>681</v>
      </c>
      <c r="H1213" s="7" t="s">
        <v>1223</v>
      </c>
      <c r="J1213" s="10"/>
      <c r="K1213" s="10"/>
      <c r="T1213" s="1"/>
      <c r="U1213" s="1"/>
      <c r="V1213" s="1"/>
      <c r="W1213" s="1"/>
      <c r="X1213" s="1"/>
    </row>
    <row r="1214" spans="5:24">
      <c r="E1214" s="2"/>
      <c r="G1214" s="7" t="s">
        <v>681</v>
      </c>
      <c r="H1214" s="7" t="s">
        <v>1511</v>
      </c>
      <c r="J1214" s="10"/>
      <c r="K1214" s="10"/>
      <c r="T1214" s="1"/>
      <c r="U1214" s="1"/>
      <c r="V1214" s="1"/>
      <c r="W1214" s="1"/>
      <c r="X1214" s="1"/>
    </row>
    <row r="1215" spans="5:24">
      <c r="E1215" s="2"/>
      <c r="G1215" s="7" t="s">
        <v>681</v>
      </c>
      <c r="H1215" s="7" t="s">
        <v>1512</v>
      </c>
      <c r="J1215" s="10"/>
      <c r="K1215" s="10"/>
      <c r="T1215" s="1"/>
      <c r="U1215" s="1"/>
      <c r="V1215" s="1"/>
      <c r="W1215" s="1"/>
      <c r="X1215" s="1"/>
    </row>
    <row r="1216" spans="5:24">
      <c r="E1216" s="2"/>
      <c r="G1216" s="7" t="s">
        <v>681</v>
      </c>
      <c r="H1216" s="7" t="s">
        <v>1513</v>
      </c>
      <c r="J1216" s="10"/>
      <c r="K1216" s="10"/>
      <c r="T1216" s="1"/>
      <c r="U1216" s="1"/>
      <c r="V1216" s="1"/>
      <c r="W1216" s="1"/>
      <c r="X1216" s="1"/>
    </row>
    <row r="1217" spans="5:24">
      <c r="E1217" s="2"/>
      <c r="G1217" s="7" t="s">
        <v>681</v>
      </c>
      <c r="H1217" s="7" t="s">
        <v>1515</v>
      </c>
      <c r="J1217" s="10"/>
      <c r="K1217" s="10"/>
      <c r="T1217" s="1"/>
      <c r="U1217" s="1"/>
      <c r="V1217" s="1"/>
      <c r="W1217" s="1"/>
      <c r="X1217" s="1"/>
    </row>
    <row r="1218" spans="5:24">
      <c r="E1218" s="2"/>
      <c r="G1218" s="7" t="s">
        <v>681</v>
      </c>
      <c r="H1218" s="7" t="s">
        <v>1517</v>
      </c>
      <c r="J1218" s="10"/>
      <c r="K1218" s="10"/>
      <c r="T1218" s="1"/>
      <c r="U1218" s="1"/>
      <c r="V1218" s="1"/>
      <c r="W1218" s="1"/>
      <c r="X1218" s="1"/>
    </row>
    <row r="1219" spans="5:24">
      <c r="E1219" s="2"/>
      <c r="G1219" s="7" t="s">
        <v>681</v>
      </c>
      <c r="H1219" s="7" t="s">
        <v>1519</v>
      </c>
      <c r="J1219" s="10"/>
      <c r="K1219" s="10"/>
      <c r="T1219" s="1"/>
      <c r="U1219" s="1"/>
      <c r="V1219" s="1"/>
      <c r="W1219" s="1"/>
      <c r="X1219" s="1"/>
    </row>
    <row r="1220" spans="5:24">
      <c r="E1220" s="2"/>
      <c r="G1220" s="7" t="s">
        <v>681</v>
      </c>
      <c r="H1220" s="7" t="s">
        <v>1520</v>
      </c>
      <c r="J1220" s="10"/>
      <c r="K1220" s="10"/>
      <c r="T1220" s="1"/>
      <c r="U1220" s="1"/>
      <c r="V1220" s="1"/>
      <c r="W1220" s="1"/>
      <c r="X1220" s="1"/>
    </row>
    <row r="1221" spans="5:24">
      <c r="E1221" s="2"/>
      <c r="G1221" s="7" t="s">
        <v>681</v>
      </c>
      <c r="H1221" s="7" t="s">
        <v>1521</v>
      </c>
      <c r="J1221" s="10"/>
      <c r="K1221" s="10"/>
      <c r="T1221" s="1"/>
      <c r="U1221" s="1"/>
      <c r="V1221" s="1"/>
      <c r="W1221" s="1"/>
      <c r="X1221" s="1"/>
    </row>
    <row r="1222" spans="5:24">
      <c r="E1222" s="2"/>
      <c r="G1222" s="7" t="s">
        <v>681</v>
      </c>
      <c r="H1222" s="7" t="s">
        <v>1374</v>
      </c>
      <c r="J1222" s="10"/>
      <c r="K1222" s="10"/>
      <c r="T1222" s="1"/>
      <c r="U1222" s="1"/>
      <c r="V1222" s="1"/>
      <c r="W1222" s="1"/>
      <c r="X1222" s="1"/>
    </row>
    <row r="1223" spans="5:24">
      <c r="E1223" s="2"/>
      <c r="G1223" s="7" t="s">
        <v>681</v>
      </c>
      <c r="H1223" s="7" t="s">
        <v>1523</v>
      </c>
      <c r="J1223" s="10"/>
      <c r="K1223" s="10"/>
      <c r="T1223" s="1"/>
      <c r="U1223" s="1"/>
      <c r="V1223" s="1"/>
      <c r="W1223" s="1"/>
      <c r="X1223" s="1"/>
    </row>
    <row r="1224" spans="5:24">
      <c r="E1224" s="2"/>
      <c r="G1224" s="7" t="s">
        <v>681</v>
      </c>
      <c r="H1224" s="7" t="s">
        <v>1524</v>
      </c>
      <c r="J1224" s="10"/>
      <c r="K1224" s="10"/>
      <c r="T1224" s="1"/>
      <c r="U1224" s="1"/>
      <c r="V1224" s="1"/>
      <c r="W1224" s="1"/>
      <c r="X1224" s="1"/>
    </row>
    <row r="1225" spans="5:24">
      <c r="E1225" s="2"/>
      <c r="G1225" s="7" t="s">
        <v>681</v>
      </c>
      <c r="H1225" s="7" t="s">
        <v>1526</v>
      </c>
      <c r="J1225" s="10"/>
      <c r="K1225" s="10"/>
      <c r="T1225" s="1"/>
      <c r="U1225" s="1"/>
      <c r="V1225" s="1"/>
      <c r="W1225" s="1"/>
      <c r="X1225" s="1"/>
    </row>
    <row r="1226" spans="5:24">
      <c r="E1226" s="2"/>
      <c r="G1226" s="7" t="s">
        <v>681</v>
      </c>
      <c r="H1226" s="7" t="s">
        <v>1987</v>
      </c>
      <c r="J1226" s="10"/>
      <c r="K1226" s="10"/>
      <c r="T1226" s="1"/>
      <c r="U1226" s="1"/>
      <c r="V1226" s="1"/>
      <c r="W1226" s="1"/>
      <c r="X1226" s="1"/>
    </row>
    <row r="1227" spans="5:24">
      <c r="E1227" s="2"/>
      <c r="G1227" s="7" t="s">
        <v>681</v>
      </c>
      <c r="H1227" s="7" t="s">
        <v>1988</v>
      </c>
      <c r="J1227" s="10"/>
      <c r="K1227" s="10"/>
      <c r="T1227" s="1"/>
      <c r="U1227" s="1"/>
      <c r="V1227" s="1"/>
      <c r="W1227" s="1"/>
      <c r="X1227" s="1"/>
    </row>
    <row r="1228" spans="5:24">
      <c r="E1228" s="2"/>
      <c r="G1228" s="7" t="s">
        <v>681</v>
      </c>
      <c r="H1228" s="7" t="s">
        <v>1528</v>
      </c>
      <c r="J1228" s="10"/>
      <c r="K1228" s="10"/>
      <c r="T1228" s="1"/>
      <c r="U1228" s="1"/>
      <c r="V1228" s="1"/>
      <c r="W1228" s="1"/>
      <c r="X1228" s="1"/>
    </row>
    <row r="1229" spans="5:24">
      <c r="E1229" s="2"/>
      <c r="G1229" s="7" t="s">
        <v>681</v>
      </c>
      <c r="H1229" s="7" t="s">
        <v>1529</v>
      </c>
      <c r="J1229" s="10"/>
      <c r="K1229" s="10"/>
      <c r="T1229" s="1"/>
      <c r="U1229" s="1"/>
      <c r="V1229" s="1"/>
      <c r="W1229" s="1"/>
      <c r="X1229" s="1"/>
    </row>
    <row r="1230" spans="5:24">
      <c r="E1230" s="2"/>
      <c r="G1230" s="7" t="s">
        <v>681</v>
      </c>
      <c r="H1230" s="7" t="s">
        <v>1531</v>
      </c>
      <c r="J1230" s="10"/>
      <c r="K1230" s="10"/>
      <c r="T1230" s="1"/>
      <c r="U1230" s="1"/>
      <c r="V1230" s="1"/>
      <c r="W1230" s="1"/>
      <c r="X1230" s="1"/>
    </row>
    <row r="1231" spans="5:24">
      <c r="E1231" s="2"/>
      <c r="G1231" s="7" t="s">
        <v>681</v>
      </c>
      <c r="H1231" s="7" t="s">
        <v>1532</v>
      </c>
      <c r="J1231" s="10"/>
      <c r="K1231" s="10"/>
      <c r="T1231" s="1"/>
      <c r="U1231" s="1"/>
      <c r="V1231" s="1"/>
      <c r="W1231" s="1"/>
      <c r="X1231" s="1"/>
    </row>
    <row r="1232" spans="5:24">
      <c r="E1232" s="2"/>
      <c r="G1232" s="7" t="s">
        <v>681</v>
      </c>
      <c r="H1232" s="7" t="s">
        <v>1533</v>
      </c>
      <c r="J1232" s="10"/>
      <c r="K1232" s="10"/>
      <c r="T1232" s="1"/>
      <c r="U1232" s="1"/>
      <c r="V1232" s="1"/>
      <c r="W1232" s="1"/>
      <c r="X1232" s="1"/>
    </row>
    <row r="1233" spans="5:24">
      <c r="E1233" s="2"/>
      <c r="G1233" s="7" t="s">
        <v>681</v>
      </c>
      <c r="H1233" s="7" t="s">
        <v>1989</v>
      </c>
      <c r="J1233" s="10"/>
      <c r="K1233" s="10"/>
      <c r="T1233" s="1"/>
      <c r="U1233" s="1"/>
      <c r="V1233" s="1"/>
      <c r="W1233" s="1"/>
      <c r="X1233" s="1"/>
    </row>
    <row r="1234" spans="5:24">
      <c r="E1234" s="2"/>
      <c r="G1234" s="7" t="s">
        <v>681</v>
      </c>
      <c r="H1234" s="7" t="s">
        <v>1990</v>
      </c>
      <c r="J1234" s="10"/>
      <c r="K1234" s="10"/>
      <c r="T1234" s="1"/>
      <c r="U1234" s="1"/>
      <c r="V1234" s="1"/>
      <c r="W1234" s="1"/>
      <c r="X1234" s="1"/>
    </row>
    <row r="1235" spans="5:24">
      <c r="E1235" s="2"/>
      <c r="G1235" s="7" t="s">
        <v>681</v>
      </c>
      <c r="H1235" s="7" t="s">
        <v>1991</v>
      </c>
      <c r="J1235" s="10"/>
      <c r="K1235" s="10"/>
      <c r="T1235" s="1"/>
      <c r="U1235" s="1"/>
      <c r="V1235" s="1"/>
      <c r="W1235" s="1"/>
      <c r="X1235" s="1"/>
    </row>
    <row r="1236" spans="5:24">
      <c r="E1236" s="2"/>
      <c r="G1236" s="7" t="s">
        <v>681</v>
      </c>
      <c r="H1236" s="7" t="s">
        <v>1992</v>
      </c>
      <c r="J1236" s="10"/>
      <c r="K1236" s="10"/>
      <c r="T1236" s="1"/>
      <c r="U1236" s="1"/>
      <c r="V1236" s="1"/>
      <c r="W1236" s="1"/>
      <c r="X1236" s="1"/>
    </row>
    <row r="1237" spans="5:24">
      <c r="E1237" s="2"/>
      <c r="G1237" s="7" t="s">
        <v>681</v>
      </c>
      <c r="H1237" s="7" t="s">
        <v>1993</v>
      </c>
      <c r="J1237" s="10"/>
      <c r="K1237" s="10"/>
      <c r="T1237" s="1"/>
      <c r="U1237" s="1"/>
      <c r="V1237" s="1"/>
      <c r="W1237" s="1"/>
      <c r="X1237" s="1"/>
    </row>
    <row r="1238" spans="5:24">
      <c r="E1238" s="2"/>
      <c r="G1238" s="7" t="s">
        <v>681</v>
      </c>
      <c r="H1238" s="7" t="s">
        <v>1994</v>
      </c>
      <c r="J1238" s="10"/>
      <c r="K1238" s="10"/>
      <c r="T1238" s="1"/>
      <c r="U1238" s="1"/>
      <c r="V1238" s="1"/>
      <c r="W1238" s="1"/>
      <c r="X1238" s="1"/>
    </row>
    <row r="1239" spans="5:24">
      <c r="E1239" s="2"/>
      <c r="G1239" s="7" t="s">
        <v>681</v>
      </c>
      <c r="H1239" s="7" t="s">
        <v>1995</v>
      </c>
      <c r="J1239" s="10"/>
      <c r="K1239" s="10"/>
      <c r="T1239" s="1"/>
      <c r="U1239" s="1"/>
      <c r="V1239" s="1"/>
      <c r="W1239" s="1"/>
      <c r="X1239" s="1"/>
    </row>
    <row r="1240" spans="5:24">
      <c r="E1240" s="2"/>
      <c r="G1240" s="7" t="s">
        <v>681</v>
      </c>
      <c r="H1240" s="7" t="s">
        <v>1996</v>
      </c>
      <c r="J1240" s="10"/>
      <c r="K1240" s="10"/>
      <c r="T1240" s="1"/>
      <c r="U1240" s="1"/>
      <c r="V1240" s="1"/>
      <c r="W1240" s="1"/>
      <c r="X1240" s="1"/>
    </row>
    <row r="1241" spans="5:24">
      <c r="E1241" s="2"/>
      <c r="G1241" s="7" t="s">
        <v>681</v>
      </c>
      <c r="H1241" s="7" t="s">
        <v>1997</v>
      </c>
      <c r="J1241" s="10"/>
      <c r="K1241" s="10"/>
      <c r="T1241" s="1"/>
      <c r="U1241" s="1"/>
      <c r="V1241" s="1"/>
      <c r="W1241" s="1"/>
      <c r="X1241" s="1"/>
    </row>
    <row r="1242" spans="5:24">
      <c r="E1242" s="2"/>
      <c r="G1242" s="7" t="s">
        <v>681</v>
      </c>
      <c r="H1242" s="7" t="s">
        <v>1809</v>
      </c>
      <c r="J1242" s="10"/>
      <c r="K1242" s="10"/>
      <c r="T1242" s="1"/>
      <c r="U1242" s="1"/>
      <c r="V1242" s="1"/>
      <c r="W1242" s="1"/>
      <c r="X1242" s="1"/>
    </row>
    <row r="1243" spans="5:24">
      <c r="E1243" s="2"/>
      <c r="G1243" s="7" t="s">
        <v>681</v>
      </c>
      <c r="H1243" s="7" t="s">
        <v>1998</v>
      </c>
      <c r="J1243" s="10"/>
      <c r="K1243" s="10"/>
      <c r="T1243" s="1"/>
      <c r="U1243" s="1"/>
      <c r="V1243" s="1"/>
      <c r="W1243" s="1"/>
      <c r="X1243" s="1"/>
    </row>
    <row r="1244" spans="5:24">
      <c r="E1244" s="2"/>
      <c r="G1244" s="7" t="s">
        <v>686</v>
      </c>
      <c r="H1244" s="7" t="s">
        <v>1225</v>
      </c>
      <c r="J1244" s="10"/>
      <c r="K1244" s="10"/>
      <c r="T1244" s="1"/>
      <c r="U1244" s="1"/>
      <c r="V1244" s="1"/>
      <c r="W1244" s="1"/>
      <c r="X1244" s="1"/>
    </row>
    <row r="1245" spans="5:24">
      <c r="E1245" s="2"/>
      <c r="G1245" s="7" t="s">
        <v>686</v>
      </c>
      <c r="H1245" s="7" t="s">
        <v>1999</v>
      </c>
      <c r="J1245" s="10"/>
      <c r="K1245" s="10"/>
      <c r="T1245" s="1"/>
      <c r="U1245" s="1"/>
      <c r="V1245" s="1"/>
      <c r="W1245" s="1"/>
      <c r="X1245" s="1"/>
    </row>
    <row r="1246" spans="5:24">
      <c r="E1246" s="2"/>
      <c r="G1246" s="7" t="s">
        <v>686</v>
      </c>
      <c r="H1246" s="7" t="s">
        <v>1227</v>
      </c>
      <c r="J1246" s="10"/>
      <c r="K1246" s="10"/>
      <c r="T1246" s="1"/>
      <c r="U1246" s="1"/>
      <c r="V1246" s="1"/>
      <c r="W1246" s="1"/>
      <c r="X1246" s="1"/>
    </row>
    <row r="1247" spans="5:24">
      <c r="E1247" s="2"/>
      <c r="G1247" s="7" t="s">
        <v>686</v>
      </c>
      <c r="H1247" s="7" t="s">
        <v>2000</v>
      </c>
      <c r="J1247" s="10"/>
      <c r="K1247" s="10"/>
      <c r="T1247" s="1"/>
      <c r="U1247" s="1"/>
      <c r="V1247" s="1"/>
      <c r="W1247" s="1"/>
      <c r="X1247" s="1"/>
    </row>
    <row r="1248" spans="5:24">
      <c r="E1248" s="2"/>
      <c r="G1248" s="7" t="s">
        <v>686</v>
      </c>
      <c r="H1248" s="7" t="s">
        <v>2001</v>
      </c>
      <c r="J1248" s="10"/>
      <c r="K1248" s="10"/>
      <c r="T1248" s="1"/>
      <c r="U1248" s="1"/>
      <c r="V1248" s="1"/>
      <c r="W1248" s="1"/>
      <c r="X1248" s="1"/>
    </row>
    <row r="1249" spans="5:24">
      <c r="E1249" s="2"/>
      <c r="G1249" s="7" t="s">
        <v>686</v>
      </c>
      <c r="H1249" s="7" t="s">
        <v>2002</v>
      </c>
      <c r="J1249" s="10"/>
      <c r="K1249" s="10"/>
      <c r="T1249" s="1"/>
      <c r="U1249" s="1"/>
      <c r="V1249" s="1"/>
      <c r="W1249" s="1"/>
      <c r="X1249" s="1"/>
    </row>
    <row r="1250" spans="5:24">
      <c r="E1250" s="2"/>
      <c r="G1250" s="7" t="s">
        <v>686</v>
      </c>
      <c r="H1250" s="7" t="s">
        <v>2003</v>
      </c>
      <c r="J1250" s="10"/>
      <c r="K1250" s="10"/>
      <c r="T1250" s="1"/>
      <c r="U1250" s="1"/>
      <c r="V1250" s="1"/>
      <c r="W1250" s="1"/>
      <c r="X1250" s="1"/>
    </row>
    <row r="1251" spans="5:24">
      <c r="E1251" s="2"/>
      <c r="G1251" s="7" t="s">
        <v>686</v>
      </c>
      <c r="H1251" s="7" t="s">
        <v>2004</v>
      </c>
      <c r="J1251" s="10"/>
      <c r="K1251" s="10"/>
      <c r="T1251" s="1"/>
      <c r="U1251" s="1"/>
      <c r="V1251" s="1"/>
      <c r="W1251" s="1"/>
      <c r="X1251" s="1"/>
    </row>
    <row r="1252" spans="5:24">
      <c r="E1252" s="2"/>
      <c r="G1252" s="7" t="s">
        <v>686</v>
      </c>
      <c r="H1252" s="7" t="s">
        <v>2005</v>
      </c>
      <c r="J1252" s="10"/>
      <c r="K1252" s="10"/>
      <c r="T1252" s="1"/>
      <c r="U1252" s="1"/>
      <c r="V1252" s="1"/>
      <c r="W1252" s="1"/>
      <c r="X1252" s="1"/>
    </row>
    <row r="1253" spans="5:24">
      <c r="E1253" s="2"/>
      <c r="G1253" s="7" t="s">
        <v>686</v>
      </c>
      <c r="H1253" s="7" t="s">
        <v>2006</v>
      </c>
      <c r="J1253" s="10"/>
      <c r="K1253" s="10"/>
      <c r="T1253" s="1"/>
      <c r="U1253" s="1"/>
      <c r="V1253" s="1"/>
      <c r="W1253" s="1"/>
      <c r="X1253" s="1"/>
    </row>
    <row r="1254" spans="5:24">
      <c r="E1254" s="2"/>
      <c r="G1254" s="7" t="s">
        <v>686</v>
      </c>
      <c r="H1254" s="7" t="s">
        <v>2007</v>
      </c>
      <c r="J1254" s="10"/>
      <c r="K1254" s="10"/>
      <c r="T1254" s="1"/>
      <c r="U1254" s="1"/>
      <c r="V1254" s="1"/>
      <c r="W1254" s="1"/>
      <c r="X1254" s="1"/>
    </row>
    <row r="1255" spans="5:24">
      <c r="E1255" s="2"/>
      <c r="G1255" s="7" t="s">
        <v>686</v>
      </c>
      <c r="H1255" s="7" t="s">
        <v>2008</v>
      </c>
      <c r="J1255" s="10"/>
      <c r="K1255" s="10"/>
      <c r="T1255" s="1"/>
      <c r="U1255" s="1"/>
      <c r="V1255" s="1"/>
      <c r="W1255" s="1"/>
      <c r="X1255" s="1"/>
    </row>
    <row r="1256" spans="5:24">
      <c r="E1256" s="2"/>
      <c r="G1256" s="7" t="s">
        <v>686</v>
      </c>
      <c r="H1256" s="7" t="s">
        <v>2009</v>
      </c>
      <c r="J1256" s="10"/>
      <c r="K1256" s="10"/>
      <c r="T1256" s="1"/>
      <c r="U1256" s="1"/>
      <c r="V1256" s="1"/>
      <c r="W1256" s="1"/>
      <c r="X1256" s="1"/>
    </row>
    <row r="1257" spans="5:24">
      <c r="E1257" s="2"/>
      <c r="G1257" s="7" t="s">
        <v>686</v>
      </c>
      <c r="H1257" s="7" t="s">
        <v>2010</v>
      </c>
      <c r="J1257" s="10"/>
      <c r="K1257" s="10"/>
      <c r="T1257" s="1"/>
      <c r="U1257" s="1"/>
      <c r="V1257" s="1"/>
      <c r="W1257" s="1"/>
      <c r="X1257" s="1"/>
    </row>
    <row r="1258" spans="5:24">
      <c r="E1258" s="2"/>
      <c r="G1258" s="7" t="s">
        <v>686</v>
      </c>
      <c r="H1258" s="7" t="s">
        <v>2011</v>
      </c>
      <c r="J1258" s="10"/>
      <c r="K1258" s="10"/>
      <c r="T1258" s="1"/>
      <c r="U1258" s="1"/>
      <c r="V1258" s="1"/>
      <c r="W1258" s="1"/>
      <c r="X1258" s="1"/>
    </row>
    <row r="1259" spans="5:24">
      <c r="E1259" s="2"/>
      <c r="G1259" s="7" t="s">
        <v>686</v>
      </c>
      <c r="H1259" s="7" t="s">
        <v>2012</v>
      </c>
      <c r="J1259" s="10"/>
      <c r="K1259" s="10"/>
      <c r="T1259" s="1"/>
      <c r="U1259" s="1"/>
      <c r="V1259" s="1"/>
      <c r="W1259" s="1"/>
      <c r="X1259" s="1"/>
    </row>
    <row r="1260" spans="5:24">
      <c r="E1260" s="2"/>
      <c r="G1260" s="7" t="s">
        <v>686</v>
      </c>
      <c r="H1260" s="7" t="s">
        <v>1763</v>
      </c>
      <c r="J1260" s="10"/>
      <c r="K1260" s="10"/>
      <c r="T1260" s="1"/>
      <c r="U1260" s="1"/>
      <c r="V1260" s="1"/>
      <c r="W1260" s="1"/>
      <c r="X1260" s="1"/>
    </row>
    <row r="1261" spans="5:24">
      <c r="E1261" s="2"/>
      <c r="G1261" s="7" t="s">
        <v>686</v>
      </c>
      <c r="H1261" s="7" t="s">
        <v>969</v>
      </c>
      <c r="J1261" s="10"/>
      <c r="K1261" s="10"/>
      <c r="T1261" s="1"/>
      <c r="U1261" s="1"/>
      <c r="V1261" s="1"/>
      <c r="W1261" s="1"/>
      <c r="X1261" s="1"/>
    </row>
    <row r="1262" spans="5:24">
      <c r="E1262" s="2"/>
      <c r="G1262" s="7" t="s">
        <v>686</v>
      </c>
      <c r="H1262" s="7" t="s">
        <v>2013</v>
      </c>
      <c r="J1262" s="10"/>
      <c r="K1262" s="10"/>
      <c r="T1262" s="1"/>
      <c r="U1262" s="1"/>
      <c r="V1262" s="1"/>
      <c r="W1262" s="1"/>
      <c r="X1262" s="1"/>
    </row>
    <row r="1263" spans="5:24">
      <c r="E1263" s="2"/>
      <c r="G1263" s="7" t="s">
        <v>686</v>
      </c>
      <c r="H1263" s="7" t="s">
        <v>2014</v>
      </c>
      <c r="J1263" s="10"/>
      <c r="K1263" s="10"/>
      <c r="T1263" s="1"/>
      <c r="U1263" s="1"/>
      <c r="V1263" s="1"/>
      <c r="W1263" s="1"/>
      <c r="X1263" s="1"/>
    </row>
    <row r="1264" spans="5:24">
      <c r="E1264" s="2"/>
      <c r="G1264" s="7" t="s">
        <v>686</v>
      </c>
      <c r="H1264" s="7" t="s">
        <v>2015</v>
      </c>
      <c r="J1264" s="10"/>
      <c r="K1264" s="10"/>
      <c r="T1264" s="1"/>
      <c r="U1264" s="1"/>
      <c r="V1264" s="1"/>
      <c r="W1264" s="1"/>
      <c r="X1264" s="1"/>
    </row>
    <row r="1265" spans="5:24">
      <c r="E1265" s="2"/>
      <c r="G1265" s="7" t="s">
        <v>686</v>
      </c>
      <c r="H1265" s="7" t="s">
        <v>2016</v>
      </c>
      <c r="J1265" s="10"/>
      <c r="K1265" s="10"/>
      <c r="T1265" s="1"/>
      <c r="U1265" s="1"/>
      <c r="V1265" s="1"/>
      <c r="W1265" s="1"/>
      <c r="X1265" s="1"/>
    </row>
    <row r="1266" spans="5:24">
      <c r="E1266" s="2"/>
      <c r="G1266" s="7" t="s">
        <v>686</v>
      </c>
      <c r="H1266" s="7" t="s">
        <v>2017</v>
      </c>
      <c r="J1266" s="10"/>
      <c r="K1266" s="10"/>
      <c r="T1266" s="1"/>
      <c r="U1266" s="1"/>
      <c r="V1266" s="1"/>
      <c r="W1266" s="1"/>
      <c r="X1266" s="1"/>
    </row>
    <row r="1267" spans="5:24">
      <c r="E1267" s="2"/>
      <c r="G1267" s="7" t="s">
        <v>686</v>
      </c>
      <c r="H1267" s="7" t="s">
        <v>2018</v>
      </c>
      <c r="J1267" s="10"/>
      <c r="K1267" s="10"/>
      <c r="T1267" s="1"/>
      <c r="U1267" s="1"/>
      <c r="V1267" s="1"/>
      <c r="W1267" s="1"/>
      <c r="X1267" s="1"/>
    </row>
    <row r="1268" spans="5:24">
      <c r="E1268" s="2"/>
      <c r="G1268" s="7" t="s">
        <v>686</v>
      </c>
      <c r="H1268" s="7" t="s">
        <v>2019</v>
      </c>
      <c r="J1268" s="10"/>
      <c r="K1268" s="10"/>
      <c r="T1268" s="1"/>
      <c r="U1268" s="1"/>
      <c r="V1268" s="1"/>
      <c r="W1268" s="1"/>
      <c r="X1268" s="1"/>
    </row>
    <row r="1269" spans="5:24">
      <c r="E1269" s="2"/>
      <c r="G1269" s="7" t="s">
        <v>686</v>
      </c>
      <c r="H1269" s="7" t="s">
        <v>2020</v>
      </c>
      <c r="J1269" s="10"/>
      <c r="K1269" s="10"/>
      <c r="T1269" s="1"/>
      <c r="U1269" s="1"/>
      <c r="V1269" s="1"/>
      <c r="W1269" s="1"/>
      <c r="X1269" s="1"/>
    </row>
    <row r="1270" spans="5:24">
      <c r="E1270" s="2"/>
      <c r="G1270" s="7" t="s">
        <v>686</v>
      </c>
      <c r="H1270" s="7" t="s">
        <v>2021</v>
      </c>
      <c r="J1270" s="10"/>
      <c r="K1270" s="10"/>
      <c r="T1270" s="1"/>
      <c r="U1270" s="1"/>
      <c r="V1270" s="1"/>
      <c r="W1270" s="1"/>
      <c r="X1270" s="1"/>
    </row>
    <row r="1271" spans="5:24">
      <c r="E1271" s="2"/>
      <c r="G1271" s="7" t="s">
        <v>686</v>
      </c>
      <c r="H1271" s="7" t="s">
        <v>2022</v>
      </c>
      <c r="J1271" s="10"/>
      <c r="K1271" s="10"/>
      <c r="T1271" s="1"/>
      <c r="U1271" s="1"/>
      <c r="V1271" s="1"/>
      <c r="W1271" s="1"/>
      <c r="X1271" s="1"/>
    </row>
    <row r="1272" spans="5:24">
      <c r="E1272" s="2"/>
      <c r="G1272" s="7" t="s">
        <v>686</v>
      </c>
      <c r="H1272" s="7" t="s">
        <v>2023</v>
      </c>
      <c r="J1272" s="10"/>
      <c r="K1272" s="10"/>
      <c r="T1272" s="1"/>
      <c r="U1272" s="1"/>
      <c r="V1272" s="1"/>
      <c r="W1272" s="1"/>
      <c r="X1272" s="1"/>
    </row>
    <row r="1273" spans="5:24">
      <c r="E1273" s="2"/>
      <c r="G1273" s="7" t="s">
        <v>686</v>
      </c>
      <c r="H1273" s="7" t="s">
        <v>2024</v>
      </c>
      <c r="J1273" s="10"/>
      <c r="K1273" s="10"/>
      <c r="T1273" s="1"/>
      <c r="U1273" s="1"/>
      <c r="V1273" s="1"/>
      <c r="W1273" s="1"/>
      <c r="X1273" s="1"/>
    </row>
    <row r="1274" spans="5:24">
      <c r="E1274" s="2"/>
      <c r="G1274" s="7" t="s">
        <v>693</v>
      </c>
      <c r="H1274" s="7" t="s">
        <v>2025</v>
      </c>
      <c r="J1274" s="10"/>
      <c r="K1274" s="10"/>
      <c r="T1274" s="1"/>
      <c r="U1274" s="1"/>
      <c r="V1274" s="1"/>
      <c r="W1274" s="1"/>
      <c r="X1274" s="1"/>
    </row>
    <row r="1275" spans="5:24">
      <c r="E1275" s="2"/>
      <c r="G1275" s="7" t="s">
        <v>693</v>
      </c>
      <c r="H1275" s="7" t="s">
        <v>2026</v>
      </c>
      <c r="J1275" s="10"/>
      <c r="K1275" s="10"/>
      <c r="T1275" s="1"/>
      <c r="U1275" s="1"/>
      <c r="V1275" s="1"/>
      <c r="W1275" s="1"/>
      <c r="X1275" s="1"/>
    </row>
    <row r="1276" spans="5:24">
      <c r="E1276" s="2"/>
      <c r="G1276" s="7" t="s">
        <v>693</v>
      </c>
      <c r="H1276" s="7" t="s">
        <v>2027</v>
      </c>
      <c r="J1276" s="10"/>
      <c r="K1276" s="10"/>
      <c r="T1276" s="1"/>
      <c r="U1276" s="1"/>
      <c r="V1276" s="1"/>
      <c r="W1276" s="1"/>
      <c r="X1276" s="1"/>
    </row>
    <row r="1277" spans="5:24">
      <c r="E1277" s="2"/>
      <c r="G1277" s="7" t="s">
        <v>693</v>
      </c>
      <c r="H1277" s="7" t="s">
        <v>2028</v>
      </c>
      <c r="J1277" s="10"/>
      <c r="K1277" s="10"/>
      <c r="T1277" s="1"/>
      <c r="U1277" s="1"/>
      <c r="V1277" s="1"/>
      <c r="W1277" s="1"/>
      <c r="X1277" s="1"/>
    </row>
    <row r="1278" spans="5:24">
      <c r="E1278" s="2"/>
      <c r="G1278" s="7" t="s">
        <v>693</v>
      </c>
      <c r="H1278" s="7" t="s">
        <v>2029</v>
      </c>
      <c r="J1278" s="10"/>
      <c r="K1278" s="10"/>
      <c r="T1278" s="1"/>
      <c r="U1278" s="1"/>
      <c r="V1278" s="1"/>
      <c r="W1278" s="1"/>
      <c r="X1278" s="1"/>
    </row>
    <row r="1279" spans="5:24">
      <c r="E1279" s="2"/>
      <c r="G1279" s="7" t="s">
        <v>693</v>
      </c>
      <c r="H1279" s="7" t="s">
        <v>2030</v>
      </c>
      <c r="J1279" s="10"/>
      <c r="K1279" s="10"/>
      <c r="T1279" s="1"/>
      <c r="U1279" s="1"/>
      <c r="V1279" s="1"/>
      <c r="W1279" s="1"/>
      <c r="X1279" s="1"/>
    </row>
    <row r="1280" spans="5:24">
      <c r="E1280" s="2"/>
      <c r="G1280" s="7" t="s">
        <v>693</v>
      </c>
      <c r="H1280" s="7" t="s">
        <v>2031</v>
      </c>
      <c r="J1280" s="10"/>
      <c r="K1280" s="10"/>
      <c r="T1280" s="1"/>
      <c r="U1280" s="1"/>
      <c r="V1280" s="1"/>
      <c r="W1280" s="1"/>
      <c r="X1280" s="1"/>
    </row>
    <row r="1281" spans="5:24">
      <c r="E1281" s="2"/>
      <c r="G1281" s="7" t="s">
        <v>693</v>
      </c>
      <c r="H1281" s="7" t="s">
        <v>2032</v>
      </c>
      <c r="J1281" s="10"/>
      <c r="K1281" s="10"/>
      <c r="T1281" s="1"/>
      <c r="U1281" s="1"/>
      <c r="V1281" s="1"/>
      <c r="W1281" s="1"/>
      <c r="X1281" s="1"/>
    </row>
    <row r="1282" spans="5:24">
      <c r="E1282" s="2"/>
      <c r="G1282" s="7" t="s">
        <v>693</v>
      </c>
      <c r="H1282" s="7" t="s">
        <v>2033</v>
      </c>
      <c r="J1282" s="10"/>
      <c r="K1282" s="10"/>
      <c r="T1282" s="1"/>
      <c r="U1282" s="1"/>
      <c r="V1282" s="1"/>
      <c r="W1282" s="1"/>
      <c r="X1282" s="1"/>
    </row>
    <row r="1283" spans="5:24">
      <c r="E1283" s="2"/>
      <c r="G1283" s="7" t="s">
        <v>693</v>
      </c>
      <c r="H1283" s="7" t="s">
        <v>2034</v>
      </c>
      <c r="J1283" s="10"/>
      <c r="K1283" s="10"/>
      <c r="T1283" s="1"/>
      <c r="U1283" s="1"/>
      <c r="V1283" s="1"/>
      <c r="W1283" s="1"/>
      <c r="X1283" s="1"/>
    </row>
    <row r="1284" spans="5:24">
      <c r="E1284" s="2"/>
      <c r="G1284" s="7" t="s">
        <v>693</v>
      </c>
      <c r="H1284" s="7" t="s">
        <v>2035</v>
      </c>
      <c r="J1284" s="10"/>
      <c r="K1284" s="10"/>
      <c r="T1284" s="1"/>
      <c r="U1284" s="1"/>
      <c r="V1284" s="1"/>
      <c r="W1284" s="1"/>
      <c r="X1284" s="1"/>
    </row>
    <row r="1285" spans="5:24">
      <c r="E1285" s="2"/>
      <c r="G1285" s="7" t="s">
        <v>693</v>
      </c>
      <c r="H1285" s="7" t="s">
        <v>2036</v>
      </c>
      <c r="J1285" s="10"/>
      <c r="K1285" s="10"/>
      <c r="T1285" s="1"/>
      <c r="U1285" s="1"/>
      <c r="V1285" s="1"/>
      <c r="W1285" s="1"/>
      <c r="X1285" s="1"/>
    </row>
    <row r="1286" spans="5:24">
      <c r="E1286" s="2"/>
      <c r="G1286" s="7" t="s">
        <v>693</v>
      </c>
      <c r="H1286" s="7" t="s">
        <v>2037</v>
      </c>
      <c r="J1286" s="10"/>
      <c r="K1286" s="10"/>
      <c r="T1286" s="1"/>
      <c r="U1286" s="1"/>
      <c r="V1286" s="1"/>
      <c r="W1286" s="1"/>
      <c r="X1286" s="1"/>
    </row>
    <row r="1287" spans="5:24">
      <c r="E1287" s="2"/>
      <c r="G1287" s="7" t="s">
        <v>693</v>
      </c>
      <c r="H1287" s="7" t="s">
        <v>2038</v>
      </c>
      <c r="J1287" s="10"/>
      <c r="K1287" s="10"/>
      <c r="T1287" s="1"/>
      <c r="U1287" s="1"/>
      <c r="V1287" s="1"/>
      <c r="W1287" s="1"/>
      <c r="X1287" s="1"/>
    </row>
    <row r="1288" spans="5:24">
      <c r="E1288" s="2"/>
      <c r="G1288" s="7" t="s">
        <v>693</v>
      </c>
      <c r="H1288" s="7" t="s">
        <v>1127</v>
      </c>
      <c r="J1288" s="10"/>
      <c r="K1288" s="10"/>
      <c r="T1288" s="1"/>
      <c r="U1288" s="1"/>
      <c r="V1288" s="1"/>
      <c r="W1288" s="1"/>
      <c r="X1288" s="1"/>
    </row>
    <row r="1289" spans="5:24">
      <c r="E1289" s="2"/>
      <c r="G1289" s="7" t="s">
        <v>693</v>
      </c>
      <c r="H1289" s="7" t="s">
        <v>2039</v>
      </c>
      <c r="J1289" s="10"/>
      <c r="K1289" s="10"/>
      <c r="T1289" s="1"/>
      <c r="U1289" s="1"/>
      <c r="V1289" s="1"/>
      <c r="W1289" s="1"/>
      <c r="X1289" s="1"/>
    </row>
    <row r="1290" spans="5:24">
      <c r="E1290" s="2"/>
      <c r="G1290" s="7" t="s">
        <v>693</v>
      </c>
      <c r="H1290" s="7" t="s">
        <v>2040</v>
      </c>
      <c r="J1290" s="10"/>
      <c r="K1290" s="10"/>
      <c r="T1290" s="1"/>
      <c r="U1290" s="1"/>
      <c r="V1290" s="1"/>
      <c r="W1290" s="1"/>
      <c r="X1290" s="1"/>
    </row>
    <row r="1291" spans="5:24">
      <c r="E1291" s="2"/>
      <c r="G1291" s="7" t="s">
        <v>693</v>
      </c>
      <c r="H1291" s="7" t="s">
        <v>1940</v>
      </c>
      <c r="J1291" s="10"/>
      <c r="K1291" s="10"/>
      <c r="T1291" s="1"/>
      <c r="U1291" s="1"/>
      <c r="V1291" s="1"/>
      <c r="W1291" s="1"/>
      <c r="X1291" s="1"/>
    </row>
    <row r="1292" spans="5:24">
      <c r="E1292" s="2"/>
      <c r="G1292" s="7" t="s">
        <v>693</v>
      </c>
      <c r="H1292" s="7" t="s">
        <v>2041</v>
      </c>
      <c r="J1292" s="10"/>
      <c r="K1292" s="10"/>
      <c r="T1292" s="1"/>
      <c r="U1292" s="1"/>
      <c r="V1292" s="1"/>
      <c r="W1292" s="1"/>
      <c r="X1292" s="1"/>
    </row>
    <row r="1293" spans="5:24">
      <c r="E1293" s="2"/>
      <c r="G1293" s="7" t="s">
        <v>700</v>
      </c>
      <c r="H1293" s="7" t="s">
        <v>2042</v>
      </c>
      <c r="J1293" s="10"/>
      <c r="K1293" s="10"/>
      <c r="T1293" s="1"/>
      <c r="U1293" s="1"/>
      <c r="V1293" s="1"/>
      <c r="W1293" s="1"/>
      <c r="X1293" s="1"/>
    </row>
    <row r="1294" spans="5:24">
      <c r="E1294" s="2"/>
      <c r="G1294" s="7" t="s">
        <v>700</v>
      </c>
      <c r="H1294" s="7" t="s">
        <v>2043</v>
      </c>
      <c r="J1294" s="10"/>
      <c r="K1294" s="10"/>
      <c r="T1294" s="1"/>
      <c r="U1294" s="1"/>
      <c r="V1294" s="1"/>
      <c r="W1294" s="1"/>
      <c r="X1294" s="1"/>
    </row>
    <row r="1295" spans="5:24">
      <c r="E1295" s="2"/>
      <c r="G1295" s="7" t="s">
        <v>700</v>
      </c>
      <c r="H1295" s="7" t="s">
        <v>2044</v>
      </c>
      <c r="J1295" s="10"/>
      <c r="K1295" s="10"/>
      <c r="T1295" s="1"/>
      <c r="U1295" s="1"/>
      <c r="V1295" s="1"/>
      <c r="W1295" s="1"/>
      <c r="X1295" s="1"/>
    </row>
    <row r="1296" spans="5:24">
      <c r="E1296" s="2"/>
      <c r="G1296" s="7" t="s">
        <v>700</v>
      </c>
      <c r="H1296" s="7" t="s">
        <v>2045</v>
      </c>
      <c r="J1296" s="10"/>
      <c r="K1296" s="10"/>
      <c r="T1296" s="1"/>
      <c r="U1296" s="1"/>
      <c r="V1296" s="1"/>
      <c r="W1296" s="1"/>
      <c r="X1296" s="1"/>
    </row>
    <row r="1297" spans="5:24">
      <c r="E1297" s="2"/>
      <c r="G1297" s="7" t="s">
        <v>700</v>
      </c>
      <c r="H1297" s="7" t="s">
        <v>2046</v>
      </c>
      <c r="J1297" s="10"/>
      <c r="K1297" s="10"/>
      <c r="T1297" s="1"/>
      <c r="U1297" s="1"/>
      <c r="V1297" s="1"/>
      <c r="W1297" s="1"/>
      <c r="X1297" s="1"/>
    </row>
    <row r="1298" spans="5:24">
      <c r="E1298" s="2"/>
      <c r="G1298" s="7" t="s">
        <v>700</v>
      </c>
      <c r="H1298" s="7" t="s">
        <v>2047</v>
      </c>
      <c r="J1298" s="10"/>
      <c r="K1298" s="10"/>
      <c r="T1298" s="1"/>
      <c r="U1298" s="1"/>
      <c r="V1298" s="1"/>
      <c r="W1298" s="1"/>
      <c r="X1298" s="1"/>
    </row>
    <row r="1299" spans="5:24">
      <c r="E1299" s="2"/>
      <c r="G1299" s="7" t="s">
        <v>700</v>
      </c>
      <c r="H1299" s="7" t="s">
        <v>2048</v>
      </c>
      <c r="J1299" s="10"/>
      <c r="K1299" s="10"/>
      <c r="T1299" s="1"/>
      <c r="U1299" s="1"/>
      <c r="V1299" s="1"/>
      <c r="W1299" s="1"/>
      <c r="X1299" s="1"/>
    </row>
    <row r="1300" spans="5:24">
      <c r="E1300" s="2"/>
      <c r="G1300" s="7" t="s">
        <v>700</v>
      </c>
      <c r="H1300" s="7" t="s">
        <v>2049</v>
      </c>
      <c r="J1300" s="10"/>
      <c r="K1300" s="10"/>
      <c r="T1300" s="1"/>
      <c r="U1300" s="1"/>
      <c r="V1300" s="1"/>
      <c r="W1300" s="1"/>
      <c r="X1300" s="1"/>
    </row>
    <row r="1301" spans="5:24">
      <c r="E1301" s="2"/>
      <c r="G1301" s="7" t="s">
        <v>700</v>
      </c>
      <c r="H1301" s="7" t="s">
        <v>2050</v>
      </c>
      <c r="J1301" s="10"/>
      <c r="K1301" s="10"/>
      <c r="T1301" s="1"/>
      <c r="U1301" s="1"/>
      <c r="V1301" s="1"/>
      <c r="W1301" s="1"/>
      <c r="X1301" s="1"/>
    </row>
    <row r="1302" spans="5:24">
      <c r="E1302" s="2"/>
      <c r="G1302" s="7" t="s">
        <v>700</v>
      </c>
      <c r="H1302" s="7" t="s">
        <v>2051</v>
      </c>
      <c r="J1302" s="10"/>
      <c r="K1302" s="10"/>
      <c r="T1302" s="1"/>
      <c r="U1302" s="1"/>
      <c r="V1302" s="1"/>
      <c r="W1302" s="1"/>
      <c r="X1302" s="1"/>
    </row>
    <row r="1303" spans="5:24">
      <c r="E1303" s="2"/>
      <c r="G1303" s="7" t="s">
        <v>700</v>
      </c>
      <c r="H1303" s="7" t="s">
        <v>2052</v>
      </c>
      <c r="J1303" s="10"/>
      <c r="K1303" s="10"/>
      <c r="T1303" s="1"/>
      <c r="U1303" s="1"/>
      <c r="V1303" s="1"/>
      <c r="W1303" s="1"/>
      <c r="X1303" s="1"/>
    </row>
    <row r="1304" spans="5:24">
      <c r="E1304" s="2"/>
      <c r="G1304" s="7" t="s">
        <v>700</v>
      </c>
      <c r="H1304" s="7" t="s">
        <v>1312</v>
      </c>
      <c r="J1304" s="10"/>
      <c r="K1304" s="10"/>
      <c r="T1304" s="1"/>
      <c r="U1304" s="1"/>
      <c r="V1304" s="1"/>
      <c r="W1304" s="1"/>
      <c r="X1304" s="1"/>
    </row>
    <row r="1305" spans="5:24">
      <c r="E1305" s="2"/>
      <c r="G1305" s="7" t="s">
        <v>700</v>
      </c>
      <c r="H1305" s="7" t="s">
        <v>2053</v>
      </c>
      <c r="J1305" s="10"/>
      <c r="K1305" s="10"/>
      <c r="T1305" s="1"/>
      <c r="U1305" s="1"/>
      <c r="V1305" s="1"/>
      <c r="W1305" s="1"/>
      <c r="X1305" s="1"/>
    </row>
    <row r="1306" spans="5:24">
      <c r="E1306" s="2"/>
      <c r="G1306" s="7" t="s">
        <v>700</v>
      </c>
      <c r="H1306" s="7" t="s">
        <v>2054</v>
      </c>
      <c r="J1306" s="10"/>
      <c r="K1306" s="10"/>
      <c r="T1306" s="1"/>
      <c r="U1306" s="1"/>
      <c r="V1306" s="1"/>
      <c r="W1306" s="1"/>
      <c r="X1306" s="1"/>
    </row>
    <row r="1307" spans="5:24">
      <c r="E1307" s="2"/>
      <c r="G1307" s="7" t="s">
        <v>700</v>
      </c>
      <c r="H1307" s="7" t="s">
        <v>2055</v>
      </c>
      <c r="J1307" s="10"/>
      <c r="K1307" s="10"/>
      <c r="T1307" s="1"/>
      <c r="U1307" s="1"/>
      <c r="V1307" s="1"/>
      <c r="W1307" s="1"/>
      <c r="X1307" s="1"/>
    </row>
    <row r="1308" spans="5:24">
      <c r="E1308" s="2"/>
      <c r="G1308" s="7" t="s">
        <v>700</v>
      </c>
      <c r="H1308" s="7" t="s">
        <v>2056</v>
      </c>
      <c r="J1308" s="10"/>
      <c r="K1308" s="10"/>
      <c r="T1308" s="1"/>
      <c r="U1308" s="1"/>
      <c r="V1308" s="1"/>
      <c r="W1308" s="1"/>
      <c r="X1308" s="1"/>
    </row>
    <row r="1309" spans="5:24">
      <c r="E1309" s="2"/>
      <c r="G1309" s="7" t="s">
        <v>700</v>
      </c>
      <c r="H1309" s="7" t="s">
        <v>2057</v>
      </c>
      <c r="J1309" s="10"/>
      <c r="K1309" s="10"/>
      <c r="T1309" s="1"/>
      <c r="U1309" s="1"/>
      <c r="V1309" s="1"/>
      <c r="W1309" s="1"/>
      <c r="X1309" s="1"/>
    </row>
    <row r="1310" spans="5:24">
      <c r="E1310" s="2"/>
      <c r="G1310" s="7" t="s">
        <v>700</v>
      </c>
      <c r="H1310" s="7" t="s">
        <v>2058</v>
      </c>
      <c r="J1310" s="10"/>
      <c r="K1310" s="10"/>
      <c r="T1310" s="1"/>
      <c r="U1310" s="1"/>
      <c r="V1310" s="1"/>
      <c r="W1310" s="1"/>
      <c r="X1310" s="1"/>
    </row>
    <row r="1311" spans="5:24">
      <c r="E1311" s="2"/>
      <c r="G1311" s="7" t="s">
        <v>700</v>
      </c>
      <c r="H1311" s="7" t="s">
        <v>2059</v>
      </c>
      <c r="J1311" s="10"/>
      <c r="K1311" s="10"/>
      <c r="T1311" s="1"/>
      <c r="U1311" s="1"/>
      <c r="V1311" s="1"/>
      <c r="W1311" s="1"/>
      <c r="X1311" s="1"/>
    </row>
    <row r="1312" spans="5:24">
      <c r="E1312" s="2"/>
      <c r="G1312" s="7" t="s">
        <v>706</v>
      </c>
      <c r="H1312" s="7" t="s">
        <v>1534</v>
      </c>
      <c r="J1312" s="10"/>
      <c r="K1312" s="10"/>
      <c r="T1312" s="1"/>
      <c r="U1312" s="1"/>
      <c r="V1312" s="1"/>
      <c r="W1312" s="1"/>
      <c r="X1312" s="1"/>
    </row>
    <row r="1313" spans="5:24">
      <c r="E1313" s="2"/>
      <c r="G1313" s="7" t="s">
        <v>706</v>
      </c>
      <c r="H1313" s="7" t="s">
        <v>2060</v>
      </c>
      <c r="J1313" s="10"/>
      <c r="K1313" s="10"/>
      <c r="T1313" s="1"/>
      <c r="U1313" s="1"/>
      <c r="V1313" s="1"/>
      <c r="W1313" s="1"/>
      <c r="X1313" s="1"/>
    </row>
    <row r="1314" spans="5:24">
      <c r="E1314" s="2"/>
      <c r="G1314" s="7" t="s">
        <v>706</v>
      </c>
      <c r="H1314" s="7" t="s">
        <v>2061</v>
      </c>
      <c r="J1314" s="10"/>
      <c r="K1314" s="10"/>
      <c r="T1314" s="1"/>
      <c r="U1314" s="1"/>
      <c r="V1314" s="1"/>
      <c r="W1314" s="1"/>
      <c r="X1314" s="1"/>
    </row>
    <row r="1315" spans="5:24">
      <c r="E1315" s="2"/>
      <c r="G1315" s="7" t="s">
        <v>706</v>
      </c>
      <c r="H1315" s="7" t="s">
        <v>2062</v>
      </c>
      <c r="J1315" s="10"/>
      <c r="K1315" s="10"/>
      <c r="T1315" s="1"/>
      <c r="U1315" s="1"/>
      <c r="V1315" s="1"/>
      <c r="W1315" s="1"/>
      <c r="X1315" s="1"/>
    </row>
    <row r="1316" spans="5:24">
      <c r="E1316" s="2"/>
      <c r="G1316" s="7" t="s">
        <v>706</v>
      </c>
      <c r="H1316" s="7" t="s">
        <v>2063</v>
      </c>
      <c r="J1316" s="10"/>
      <c r="K1316" s="10"/>
      <c r="T1316" s="1"/>
      <c r="U1316" s="1"/>
      <c r="V1316" s="1"/>
      <c r="W1316" s="1"/>
      <c r="X1316" s="1"/>
    </row>
    <row r="1317" spans="5:24">
      <c r="E1317" s="2"/>
      <c r="G1317" s="7" t="s">
        <v>706</v>
      </c>
      <c r="H1317" s="7" t="s">
        <v>2064</v>
      </c>
      <c r="J1317" s="10"/>
      <c r="K1317" s="10"/>
      <c r="T1317" s="1"/>
      <c r="U1317" s="1"/>
      <c r="V1317" s="1"/>
      <c r="W1317" s="1"/>
      <c r="X1317" s="1"/>
    </row>
    <row r="1318" spans="5:24">
      <c r="E1318" s="2"/>
      <c r="G1318" s="7" t="s">
        <v>706</v>
      </c>
      <c r="H1318" s="7" t="s">
        <v>2065</v>
      </c>
      <c r="J1318" s="10"/>
      <c r="K1318" s="10"/>
      <c r="T1318" s="1"/>
      <c r="U1318" s="1"/>
      <c r="V1318" s="1"/>
      <c r="W1318" s="1"/>
      <c r="X1318" s="1"/>
    </row>
    <row r="1319" spans="5:24">
      <c r="E1319" s="2"/>
      <c r="G1319" s="7" t="s">
        <v>706</v>
      </c>
      <c r="H1319" s="7" t="s">
        <v>2066</v>
      </c>
      <c r="J1319" s="10"/>
      <c r="K1319" s="10"/>
      <c r="T1319" s="1"/>
      <c r="U1319" s="1"/>
      <c r="V1319" s="1"/>
      <c r="W1319" s="1"/>
      <c r="X1319" s="1"/>
    </row>
    <row r="1320" spans="5:24">
      <c r="E1320" s="2"/>
      <c r="G1320" s="7" t="s">
        <v>706</v>
      </c>
      <c r="H1320" s="7" t="s">
        <v>2067</v>
      </c>
      <c r="J1320" s="10"/>
      <c r="K1320" s="10"/>
      <c r="T1320" s="1"/>
      <c r="U1320" s="1"/>
      <c r="V1320" s="1"/>
      <c r="W1320" s="1"/>
      <c r="X1320" s="1"/>
    </row>
    <row r="1321" spans="5:24">
      <c r="E1321" s="2"/>
      <c r="G1321" s="7" t="s">
        <v>706</v>
      </c>
      <c r="H1321" s="7" t="s">
        <v>2068</v>
      </c>
      <c r="J1321" s="10"/>
      <c r="K1321" s="10"/>
      <c r="T1321" s="1"/>
      <c r="U1321" s="1"/>
      <c r="V1321" s="1"/>
      <c r="W1321" s="1"/>
      <c r="X1321" s="1"/>
    </row>
    <row r="1322" spans="5:24">
      <c r="E1322" s="2"/>
      <c r="G1322" s="7" t="s">
        <v>706</v>
      </c>
      <c r="H1322" s="7" t="s">
        <v>2069</v>
      </c>
      <c r="J1322" s="10"/>
      <c r="K1322" s="10"/>
      <c r="T1322" s="1"/>
      <c r="U1322" s="1"/>
      <c r="V1322" s="1"/>
      <c r="W1322" s="1"/>
      <c r="X1322" s="1"/>
    </row>
    <row r="1323" spans="5:24">
      <c r="E1323" s="2"/>
      <c r="G1323" s="7" t="s">
        <v>706</v>
      </c>
      <c r="H1323" s="7" t="s">
        <v>2070</v>
      </c>
      <c r="J1323" s="10"/>
      <c r="K1323" s="10"/>
      <c r="T1323" s="1"/>
      <c r="U1323" s="1"/>
      <c r="V1323" s="1"/>
      <c r="W1323" s="1"/>
      <c r="X1323" s="1"/>
    </row>
    <row r="1324" spans="5:24">
      <c r="E1324" s="2"/>
      <c r="G1324" s="7" t="s">
        <v>706</v>
      </c>
      <c r="H1324" s="7" t="s">
        <v>2071</v>
      </c>
      <c r="J1324" s="10"/>
      <c r="K1324" s="10"/>
      <c r="T1324" s="1"/>
      <c r="U1324" s="1"/>
      <c r="V1324" s="1"/>
      <c r="W1324" s="1"/>
      <c r="X1324" s="1"/>
    </row>
    <row r="1325" spans="5:24">
      <c r="E1325" s="2"/>
      <c r="G1325" s="7" t="s">
        <v>706</v>
      </c>
      <c r="H1325" s="7" t="s">
        <v>2072</v>
      </c>
      <c r="J1325" s="10"/>
      <c r="K1325" s="10"/>
      <c r="T1325" s="1"/>
      <c r="U1325" s="1"/>
      <c r="V1325" s="1"/>
      <c r="W1325" s="1"/>
      <c r="X1325" s="1"/>
    </row>
    <row r="1326" spans="5:24">
      <c r="E1326" s="2"/>
      <c r="G1326" s="7" t="s">
        <v>706</v>
      </c>
      <c r="H1326" s="7" t="s">
        <v>2073</v>
      </c>
      <c r="J1326" s="10"/>
      <c r="K1326" s="10"/>
      <c r="T1326" s="1"/>
      <c r="U1326" s="1"/>
      <c r="V1326" s="1"/>
      <c r="W1326" s="1"/>
      <c r="X1326" s="1"/>
    </row>
    <row r="1327" spans="5:24">
      <c r="E1327" s="2"/>
      <c r="G1327" s="7" t="s">
        <v>706</v>
      </c>
      <c r="H1327" s="7" t="s">
        <v>2074</v>
      </c>
      <c r="J1327" s="10"/>
      <c r="K1327" s="10"/>
      <c r="T1327" s="1"/>
      <c r="U1327" s="1"/>
      <c r="V1327" s="1"/>
      <c r="W1327" s="1"/>
      <c r="X1327" s="1"/>
    </row>
    <row r="1328" spans="5:24">
      <c r="E1328" s="2"/>
      <c r="G1328" s="7" t="s">
        <v>706</v>
      </c>
      <c r="H1328" s="7" t="s">
        <v>2075</v>
      </c>
      <c r="J1328" s="10"/>
      <c r="K1328" s="10"/>
      <c r="T1328" s="1"/>
      <c r="U1328" s="1"/>
      <c r="V1328" s="1"/>
      <c r="W1328" s="1"/>
      <c r="X1328" s="1"/>
    </row>
    <row r="1329" spans="5:24">
      <c r="E1329" s="2"/>
      <c r="G1329" s="7" t="s">
        <v>706</v>
      </c>
      <c r="H1329" s="7" t="s">
        <v>2076</v>
      </c>
      <c r="J1329" s="10"/>
      <c r="K1329" s="10"/>
      <c r="T1329" s="1"/>
      <c r="U1329" s="1"/>
      <c r="V1329" s="1"/>
      <c r="W1329" s="1"/>
      <c r="X1329" s="1"/>
    </row>
    <row r="1330" spans="5:24">
      <c r="E1330" s="2"/>
      <c r="G1330" s="7" t="s">
        <v>706</v>
      </c>
      <c r="H1330" s="7" t="s">
        <v>2077</v>
      </c>
      <c r="J1330" s="10"/>
      <c r="K1330" s="10"/>
      <c r="T1330" s="1"/>
      <c r="U1330" s="1"/>
      <c r="V1330" s="1"/>
      <c r="W1330" s="1"/>
      <c r="X1330" s="1"/>
    </row>
    <row r="1331" spans="5:24">
      <c r="E1331" s="2"/>
      <c r="G1331" s="7" t="s">
        <v>706</v>
      </c>
      <c r="H1331" s="7" t="s">
        <v>2078</v>
      </c>
      <c r="J1331" s="10"/>
      <c r="K1331" s="10"/>
      <c r="T1331" s="1"/>
      <c r="U1331" s="1"/>
      <c r="V1331" s="1"/>
      <c r="W1331" s="1"/>
      <c r="X1331" s="1"/>
    </row>
    <row r="1332" spans="5:24">
      <c r="E1332" s="2"/>
      <c r="G1332" s="7" t="s">
        <v>706</v>
      </c>
      <c r="H1332" s="7" t="s">
        <v>2079</v>
      </c>
      <c r="J1332" s="10"/>
      <c r="K1332" s="10"/>
      <c r="T1332" s="1"/>
      <c r="U1332" s="1"/>
      <c r="V1332" s="1"/>
      <c r="W1332" s="1"/>
      <c r="X1332" s="1"/>
    </row>
    <row r="1333" spans="5:24">
      <c r="E1333" s="2"/>
      <c r="G1333" s="7" t="s">
        <v>706</v>
      </c>
      <c r="H1333" s="7" t="s">
        <v>2080</v>
      </c>
      <c r="J1333" s="10"/>
      <c r="K1333" s="10"/>
      <c r="T1333" s="1"/>
      <c r="U1333" s="1"/>
      <c r="V1333" s="1"/>
      <c r="W1333" s="1"/>
      <c r="X1333" s="1"/>
    </row>
    <row r="1334" spans="5:24">
      <c r="E1334" s="2"/>
      <c r="G1334" s="7" t="s">
        <v>706</v>
      </c>
      <c r="H1334" s="7" t="s">
        <v>2081</v>
      </c>
      <c r="J1334" s="10"/>
      <c r="K1334" s="10"/>
      <c r="T1334" s="1"/>
      <c r="U1334" s="1"/>
      <c r="V1334" s="1"/>
      <c r="W1334" s="1"/>
      <c r="X1334" s="1"/>
    </row>
    <row r="1335" spans="5:24">
      <c r="E1335" s="2"/>
      <c r="G1335" s="7" t="s">
        <v>706</v>
      </c>
      <c r="H1335" s="7" t="s">
        <v>2082</v>
      </c>
      <c r="J1335" s="10"/>
      <c r="K1335" s="10"/>
      <c r="T1335" s="1"/>
      <c r="U1335" s="1"/>
      <c r="V1335" s="1"/>
      <c r="W1335" s="1"/>
      <c r="X1335" s="1"/>
    </row>
    <row r="1336" spans="5:24">
      <c r="E1336" s="2"/>
      <c r="G1336" s="7" t="s">
        <v>706</v>
      </c>
      <c r="H1336" s="7" t="s">
        <v>2083</v>
      </c>
      <c r="J1336" s="10"/>
      <c r="K1336" s="10"/>
      <c r="T1336" s="1"/>
      <c r="U1336" s="1"/>
      <c r="V1336" s="1"/>
      <c r="W1336" s="1"/>
      <c r="X1336" s="1"/>
    </row>
    <row r="1337" spans="5:24">
      <c r="E1337" s="2"/>
      <c r="G1337" s="7" t="s">
        <v>706</v>
      </c>
      <c r="H1337" s="7" t="s">
        <v>2084</v>
      </c>
      <c r="J1337" s="10"/>
      <c r="K1337" s="10"/>
      <c r="T1337" s="1"/>
      <c r="U1337" s="1"/>
      <c r="V1337" s="1"/>
      <c r="W1337" s="1"/>
      <c r="X1337" s="1"/>
    </row>
    <row r="1338" spans="5:24">
      <c r="E1338" s="2"/>
      <c r="G1338" s="7" t="s">
        <v>706</v>
      </c>
      <c r="H1338" s="7" t="s">
        <v>2085</v>
      </c>
      <c r="J1338" s="10"/>
      <c r="K1338" s="10"/>
      <c r="T1338" s="1"/>
      <c r="U1338" s="1"/>
      <c r="V1338" s="1"/>
      <c r="W1338" s="1"/>
      <c r="X1338" s="1"/>
    </row>
    <row r="1339" spans="5:24">
      <c r="E1339" s="2"/>
      <c r="G1339" s="7" t="s">
        <v>710</v>
      </c>
      <c r="H1339" s="7" t="s">
        <v>959</v>
      </c>
      <c r="J1339" s="10"/>
      <c r="K1339" s="10"/>
      <c r="T1339" s="1"/>
      <c r="U1339" s="1"/>
      <c r="V1339" s="1"/>
      <c r="W1339" s="1"/>
      <c r="X1339" s="1"/>
    </row>
    <row r="1340" spans="5:24">
      <c r="E1340" s="2"/>
      <c r="G1340" s="7" t="s">
        <v>710</v>
      </c>
      <c r="H1340" s="7" t="s">
        <v>2086</v>
      </c>
      <c r="J1340" s="10"/>
      <c r="K1340" s="10"/>
      <c r="T1340" s="1"/>
      <c r="U1340" s="1"/>
      <c r="V1340" s="1"/>
      <c r="W1340" s="1"/>
      <c r="X1340" s="1"/>
    </row>
    <row r="1341" spans="5:24">
      <c r="E1341" s="2"/>
      <c r="G1341" s="7" t="s">
        <v>710</v>
      </c>
      <c r="H1341" s="7" t="s">
        <v>2087</v>
      </c>
      <c r="J1341" s="10"/>
      <c r="K1341" s="10"/>
      <c r="T1341" s="1"/>
      <c r="U1341" s="1"/>
      <c r="V1341" s="1"/>
      <c r="W1341" s="1"/>
      <c r="X1341" s="1"/>
    </row>
    <row r="1342" spans="5:24">
      <c r="E1342" s="2"/>
      <c r="G1342" s="7" t="s">
        <v>710</v>
      </c>
      <c r="H1342" s="7" t="s">
        <v>2088</v>
      </c>
      <c r="J1342" s="10"/>
      <c r="K1342" s="10"/>
      <c r="T1342" s="1"/>
      <c r="U1342" s="1"/>
      <c r="V1342" s="1"/>
      <c r="W1342" s="1"/>
      <c r="X1342" s="1"/>
    </row>
    <row r="1343" spans="5:24">
      <c r="E1343" s="2"/>
      <c r="G1343" s="7" t="s">
        <v>710</v>
      </c>
      <c r="H1343" s="7" t="s">
        <v>2089</v>
      </c>
      <c r="J1343" s="10"/>
      <c r="K1343" s="10"/>
      <c r="T1343" s="1"/>
      <c r="U1343" s="1"/>
      <c r="V1343" s="1"/>
      <c r="W1343" s="1"/>
      <c r="X1343" s="1"/>
    </row>
    <row r="1344" spans="5:24">
      <c r="E1344" s="2"/>
      <c r="G1344" s="7" t="s">
        <v>710</v>
      </c>
      <c r="H1344" s="7" t="s">
        <v>2090</v>
      </c>
      <c r="J1344" s="10"/>
      <c r="K1344" s="10"/>
      <c r="T1344" s="1"/>
      <c r="U1344" s="1"/>
      <c r="V1344" s="1"/>
      <c r="W1344" s="1"/>
      <c r="X1344" s="1"/>
    </row>
    <row r="1345" spans="5:24">
      <c r="E1345" s="2"/>
      <c r="G1345" s="7" t="s">
        <v>710</v>
      </c>
      <c r="H1345" s="7" t="s">
        <v>1665</v>
      </c>
      <c r="J1345" s="10"/>
      <c r="K1345" s="10"/>
      <c r="T1345" s="1"/>
      <c r="U1345" s="1"/>
      <c r="V1345" s="1"/>
      <c r="W1345" s="1"/>
      <c r="X1345" s="1"/>
    </row>
    <row r="1346" spans="5:24">
      <c r="E1346" s="2"/>
      <c r="G1346" s="7" t="s">
        <v>710</v>
      </c>
      <c r="H1346" s="7" t="s">
        <v>2091</v>
      </c>
      <c r="J1346" s="10"/>
      <c r="K1346" s="10"/>
      <c r="T1346" s="1"/>
      <c r="U1346" s="1"/>
      <c r="V1346" s="1"/>
      <c r="W1346" s="1"/>
      <c r="X1346" s="1"/>
    </row>
    <row r="1347" spans="5:24">
      <c r="E1347" s="2"/>
      <c r="G1347" s="7" t="s">
        <v>710</v>
      </c>
      <c r="H1347" s="7" t="s">
        <v>2092</v>
      </c>
      <c r="J1347" s="10"/>
      <c r="K1347" s="10"/>
      <c r="T1347" s="1"/>
      <c r="U1347" s="1"/>
      <c r="V1347" s="1"/>
      <c r="W1347" s="1"/>
      <c r="X1347" s="1"/>
    </row>
    <row r="1348" spans="5:24">
      <c r="E1348" s="2"/>
      <c r="G1348" s="7" t="s">
        <v>710</v>
      </c>
      <c r="H1348" s="7" t="s">
        <v>2093</v>
      </c>
      <c r="J1348" s="10"/>
      <c r="K1348" s="10"/>
      <c r="T1348" s="1"/>
      <c r="U1348" s="1"/>
      <c r="V1348" s="1"/>
      <c r="W1348" s="1"/>
      <c r="X1348" s="1"/>
    </row>
    <row r="1349" spans="5:24">
      <c r="E1349" s="2"/>
      <c r="G1349" s="7" t="s">
        <v>710</v>
      </c>
      <c r="H1349" s="7" t="s">
        <v>1535</v>
      </c>
      <c r="J1349" s="10"/>
      <c r="K1349" s="10"/>
      <c r="T1349" s="1"/>
      <c r="U1349" s="1"/>
      <c r="V1349" s="1"/>
      <c r="W1349" s="1"/>
      <c r="X1349" s="1"/>
    </row>
    <row r="1350" spans="5:24">
      <c r="E1350" s="2"/>
      <c r="G1350" s="7" t="s">
        <v>710</v>
      </c>
      <c r="H1350" s="7" t="s">
        <v>1537</v>
      </c>
      <c r="J1350" s="10"/>
      <c r="K1350" s="10"/>
      <c r="T1350" s="1"/>
      <c r="U1350" s="1"/>
      <c r="V1350" s="1"/>
      <c r="W1350" s="1"/>
      <c r="X1350" s="1"/>
    </row>
    <row r="1351" spans="5:24">
      <c r="E1351" s="2"/>
      <c r="G1351" s="7" t="s">
        <v>710</v>
      </c>
      <c r="H1351" s="7" t="s">
        <v>2094</v>
      </c>
      <c r="J1351" s="10"/>
      <c r="K1351" s="10"/>
      <c r="T1351" s="1"/>
      <c r="U1351" s="1"/>
      <c r="V1351" s="1"/>
      <c r="W1351" s="1"/>
      <c r="X1351" s="1"/>
    </row>
    <row r="1352" spans="5:24">
      <c r="E1352" s="2"/>
      <c r="G1352" s="7" t="s">
        <v>710</v>
      </c>
      <c r="H1352" s="7" t="s">
        <v>2095</v>
      </c>
      <c r="J1352" s="10"/>
      <c r="K1352" s="10"/>
      <c r="T1352" s="1"/>
      <c r="U1352" s="1"/>
      <c r="V1352" s="1"/>
      <c r="W1352" s="1"/>
      <c r="X1352" s="1"/>
    </row>
    <row r="1353" spans="5:24">
      <c r="E1353" s="2"/>
      <c r="G1353" s="7" t="s">
        <v>710</v>
      </c>
      <c r="H1353" s="7" t="s">
        <v>961</v>
      </c>
      <c r="J1353" s="10"/>
      <c r="K1353" s="10"/>
      <c r="T1353" s="1"/>
      <c r="U1353" s="1"/>
      <c r="V1353" s="1"/>
      <c r="W1353" s="1"/>
      <c r="X1353" s="1"/>
    </row>
    <row r="1354" spans="5:24">
      <c r="E1354" s="2"/>
      <c r="G1354" s="7" t="s">
        <v>710</v>
      </c>
      <c r="H1354" s="7" t="s">
        <v>1539</v>
      </c>
      <c r="J1354" s="10"/>
      <c r="K1354" s="10"/>
      <c r="T1354" s="1"/>
      <c r="U1354" s="1"/>
      <c r="V1354" s="1"/>
      <c r="W1354" s="1"/>
      <c r="X1354" s="1"/>
    </row>
    <row r="1355" spans="5:24">
      <c r="E1355" s="2"/>
      <c r="G1355" s="7" t="s">
        <v>710</v>
      </c>
      <c r="H1355" s="7" t="s">
        <v>2096</v>
      </c>
      <c r="J1355" s="10"/>
      <c r="K1355" s="10"/>
      <c r="T1355" s="1"/>
      <c r="U1355" s="1"/>
      <c r="V1355" s="1"/>
      <c r="W1355" s="1"/>
      <c r="X1355" s="1"/>
    </row>
    <row r="1356" spans="5:24">
      <c r="E1356" s="2"/>
      <c r="G1356" s="7" t="s">
        <v>710</v>
      </c>
      <c r="H1356" s="7" t="s">
        <v>1543</v>
      </c>
      <c r="J1356" s="10"/>
      <c r="K1356" s="10"/>
      <c r="T1356" s="1"/>
      <c r="U1356" s="1"/>
      <c r="V1356" s="1"/>
      <c r="W1356" s="1"/>
      <c r="X1356" s="1"/>
    </row>
    <row r="1357" spans="5:24">
      <c r="E1357" s="2"/>
      <c r="G1357" s="7" t="s">
        <v>710</v>
      </c>
      <c r="H1357" s="7" t="s">
        <v>2097</v>
      </c>
      <c r="J1357" s="10"/>
      <c r="K1357" s="10"/>
      <c r="T1357" s="1"/>
      <c r="U1357" s="1"/>
      <c r="V1357" s="1"/>
      <c r="W1357" s="1"/>
      <c r="X1357" s="1"/>
    </row>
    <row r="1358" spans="5:24">
      <c r="E1358" s="2"/>
      <c r="G1358" s="7" t="s">
        <v>710</v>
      </c>
      <c r="H1358" s="7" t="s">
        <v>2098</v>
      </c>
      <c r="J1358" s="10"/>
      <c r="K1358" s="10"/>
      <c r="T1358" s="1"/>
      <c r="U1358" s="1"/>
      <c r="V1358" s="1"/>
      <c r="W1358" s="1"/>
      <c r="X1358" s="1"/>
    </row>
    <row r="1359" spans="5:24">
      <c r="E1359" s="2"/>
      <c r="G1359" s="7" t="s">
        <v>710</v>
      </c>
      <c r="H1359" s="7" t="s">
        <v>2099</v>
      </c>
      <c r="J1359" s="10"/>
      <c r="K1359" s="10"/>
      <c r="T1359" s="1"/>
      <c r="U1359" s="1"/>
      <c r="V1359" s="1"/>
      <c r="W1359" s="1"/>
      <c r="X1359" s="1"/>
    </row>
    <row r="1360" spans="5:24">
      <c r="E1360" s="2"/>
      <c r="G1360" s="7" t="s">
        <v>710</v>
      </c>
      <c r="H1360" s="7" t="s">
        <v>2100</v>
      </c>
      <c r="J1360" s="10"/>
      <c r="K1360" s="10"/>
      <c r="T1360" s="1"/>
      <c r="U1360" s="1"/>
      <c r="V1360" s="1"/>
      <c r="W1360" s="1"/>
      <c r="X1360" s="1"/>
    </row>
    <row r="1361" spans="5:24">
      <c r="E1361" s="2"/>
      <c r="G1361" s="7" t="s">
        <v>710</v>
      </c>
      <c r="H1361" s="7" t="s">
        <v>2101</v>
      </c>
      <c r="J1361" s="10"/>
      <c r="K1361" s="10"/>
      <c r="T1361" s="1"/>
      <c r="U1361" s="1"/>
      <c r="V1361" s="1"/>
      <c r="W1361" s="1"/>
      <c r="X1361" s="1"/>
    </row>
    <row r="1362" spans="5:24">
      <c r="E1362" s="2"/>
      <c r="G1362" s="7" t="s">
        <v>715</v>
      </c>
      <c r="H1362" s="7" t="s">
        <v>2102</v>
      </c>
      <c r="J1362" s="10"/>
      <c r="K1362" s="10"/>
      <c r="T1362" s="1"/>
      <c r="U1362" s="1"/>
      <c r="V1362" s="1"/>
      <c r="W1362" s="1"/>
      <c r="X1362" s="1"/>
    </row>
    <row r="1363" spans="5:24">
      <c r="E1363" s="2"/>
      <c r="G1363" s="7" t="s">
        <v>715</v>
      </c>
      <c r="H1363" s="7" t="s">
        <v>2103</v>
      </c>
      <c r="J1363" s="10"/>
      <c r="K1363" s="10"/>
      <c r="T1363" s="1"/>
      <c r="U1363" s="1"/>
      <c r="V1363" s="1"/>
      <c r="W1363" s="1"/>
      <c r="X1363" s="1"/>
    </row>
    <row r="1364" spans="5:24">
      <c r="E1364" s="2"/>
      <c r="G1364" s="7" t="s">
        <v>715</v>
      </c>
      <c r="H1364" s="7" t="s">
        <v>2104</v>
      </c>
      <c r="J1364" s="10"/>
      <c r="K1364" s="10"/>
      <c r="T1364" s="1"/>
      <c r="U1364" s="1"/>
      <c r="V1364" s="1"/>
      <c r="W1364" s="1"/>
      <c r="X1364" s="1"/>
    </row>
    <row r="1365" spans="5:24">
      <c r="E1365" s="2"/>
      <c r="G1365" s="7" t="s">
        <v>715</v>
      </c>
      <c r="H1365" s="7" t="s">
        <v>2105</v>
      </c>
      <c r="J1365" s="10"/>
      <c r="K1365" s="10"/>
      <c r="T1365" s="1"/>
      <c r="U1365" s="1"/>
      <c r="V1365" s="1"/>
      <c r="W1365" s="1"/>
      <c r="X1365" s="1"/>
    </row>
    <row r="1366" spans="5:24">
      <c r="E1366" s="2"/>
      <c r="G1366" s="7" t="s">
        <v>715</v>
      </c>
      <c r="H1366" s="7" t="s">
        <v>2106</v>
      </c>
      <c r="J1366" s="10"/>
      <c r="K1366" s="10"/>
      <c r="T1366" s="1"/>
      <c r="U1366" s="1"/>
      <c r="V1366" s="1"/>
      <c r="W1366" s="1"/>
      <c r="X1366" s="1"/>
    </row>
    <row r="1367" spans="5:24">
      <c r="E1367" s="2"/>
      <c r="G1367" s="7" t="s">
        <v>715</v>
      </c>
      <c r="H1367" s="7" t="s">
        <v>2107</v>
      </c>
      <c r="J1367" s="10"/>
      <c r="K1367" s="10"/>
      <c r="T1367" s="1"/>
      <c r="U1367" s="1"/>
      <c r="V1367" s="1"/>
      <c r="W1367" s="1"/>
      <c r="X1367" s="1"/>
    </row>
    <row r="1368" spans="5:24">
      <c r="E1368" s="2"/>
      <c r="G1368" s="7" t="s">
        <v>715</v>
      </c>
      <c r="H1368" s="7" t="s">
        <v>2108</v>
      </c>
      <c r="J1368" s="10"/>
      <c r="K1368" s="10"/>
      <c r="T1368" s="1"/>
      <c r="U1368" s="1"/>
      <c r="V1368" s="1"/>
      <c r="W1368" s="1"/>
      <c r="X1368" s="1"/>
    </row>
    <row r="1369" spans="5:24">
      <c r="E1369" s="2"/>
      <c r="G1369" s="7" t="s">
        <v>715</v>
      </c>
      <c r="H1369" s="7" t="s">
        <v>2109</v>
      </c>
      <c r="J1369" s="10"/>
      <c r="K1369" s="10"/>
      <c r="T1369" s="1"/>
      <c r="U1369" s="1"/>
      <c r="V1369" s="1"/>
      <c r="W1369" s="1"/>
      <c r="X1369" s="1"/>
    </row>
    <row r="1370" spans="5:24">
      <c r="E1370" s="2"/>
      <c r="G1370" s="7" t="s">
        <v>715</v>
      </c>
      <c r="H1370" s="7" t="s">
        <v>2110</v>
      </c>
      <c r="J1370" s="10"/>
      <c r="K1370" s="10"/>
      <c r="T1370" s="1"/>
      <c r="U1370" s="1"/>
      <c r="V1370" s="1"/>
      <c r="W1370" s="1"/>
      <c r="X1370" s="1"/>
    </row>
    <row r="1371" spans="5:24">
      <c r="E1371" s="2"/>
      <c r="G1371" s="7" t="s">
        <v>715</v>
      </c>
      <c r="H1371" s="7" t="s">
        <v>2111</v>
      </c>
      <c r="J1371" s="10"/>
      <c r="K1371" s="10"/>
      <c r="T1371" s="1"/>
      <c r="U1371" s="1"/>
      <c r="V1371" s="1"/>
      <c r="W1371" s="1"/>
      <c r="X1371" s="1"/>
    </row>
    <row r="1372" spans="5:24">
      <c r="E1372" s="2"/>
      <c r="G1372" s="7" t="s">
        <v>715</v>
      </c>
      <c r="H1372" s="7" t="s">
        <v>2112</v>
      </c>
      <c r="J1372" s="10"/>
      <c r="K1372" s="10"/>
      <c r="T1372" s="1"/>
      <c r="U1372" s="1"/>
      <c r="V1372" s="1"/>
      <c r="W1372" s="1"/>
      <c r="X1372" s="1"/>
    </row>
    <row r="1373" spans="5:24">
      <c r="E1373" s="2"/>
      <c r="G1373" s="7" t="s">
        <v>715</v>
      </c>
      <c r="H1373" s="7" t="s">
        <v>1545</v>
      </c>
      <c r="J1373" s="10"/>
      <c r="K1373" s="10"/>
      <c r="T1373" s="1"/>
      <c r="U1373" s="1"/>
      <c r="V1373" s="1"/>
      <c r="W1373" s="1"/>
      <c r="X1373" s="1"/>
    </row>
    <row r="1374" spans="5:24">
      <c r="E1374" s="2"/>
      <c r="G1374" s="7" t="s">
        <v>715</v>
      </c>
      <c r="H1374" s="7" t="s">
        <v>2113</v>
      </c>
      <c r="J1374" s="10"/>
      <c r="K1374" s="10"/>
      <c r="T1374" s="1"/>
      <c r="U1374" s="1"/>
      <c r="V1374" s="1"/>
      <c r="W1374" s="1"/>
      <c r="X1374" s="1"/>
    </row>
    <row r="1375" spans="5:24">
      <c r="E1375" s="2"/>
      <c r="G1375" s="7" t="s">
        <v>715</v>
      </c>
      <c r="H1375" s="7" t="s">
        <v>2114</v>
      </c>
      <c r="J1375" s="10"/>
      <c r="K1375" s="10"/>
      <c r="T1375" s="1"/>
      <c r="U1375" s="1"/>
      <c r="V1375" s="1"/>
      <c r="W1375" s="1"/>
      <c r="X1375" s="1"/>
    </row>
    <row r="1376" spans="5:24">
      <c r="E1376" s="2"/>
      <c r="G1376" s="7" t="s">
        <v>715</v>
      </c>
      <c r="H1376" s="7" t="s">
        <v>2115</v>
      </c>
      <c r="J1376" s="10"/>
      <c r="K1376" s="10"/>
      <c r="T1376" s="1"/>
      <c r="U1376" s="1"/>
      <c r="V1376" s="1"/>
      <c r="W1376" s="1"/>
      <c r="X1376" s="1"/>
    </row>
    <row r="1377" spans="5:24">
      <c r="E1377" s="2"/>
      <c r="G1377" s="7" t="s">
        <v>715</v>
      </c>
      <c r="H1377" s="7" t="s">
        <v>2116</v>
      </c>
      <c r="J1377" s="10"/>
      <c r="K1377" s="10"/>
      <c r="T1377" s="1"/>
      <c r="U1377" s="1"/>
      <c r="V1377" s="1"/>
      <c r="W1377" s="1"/>
      <c r="X1377" s="1"/>
    </row>
    <row r="1378" spans="5:24">
      <c r="E1378" s="2"/>
      <c r="G1378" s="7" t="s">
        <v>715</v>
      </c>
      <c r="H1378" s="7" t="s">
        <v>2117</v>
      </c>
      <c r="J1378" s="10"/>
      <c r="K1378" s="10"/>
      <c r="T1378" s="1"/>
      <c r="U1378" s="1"/>
      <c r="V1378" s="1"/>
      <c r="W1378" s="1"/>
      <c r="X1378" s="1"/>
    </row>
    <row r="1379" spans="5:24">
      <c r="E1379" s="2"/>
      <c r="G1379" s="7" t="s">
        <v>715</v>
      </c>
      <c r="H1379" s="7" t="s">
        <v>2118</v>
      </c>
      <c r="J1379" s="10"/>
      <c r="K1379" s="10"/>
      <c r="T1379" s="1"/>
      <c r="U1379" s="1"/>
      <c r="V1379" s="1"/>
      <c r="W1379" s="1"/>
      <c r="X1379" s="1"/>
    </row>
    <row r="1380" spans="5:24">
      <c r="E1380" s="2"/>
      <c r="G1380" s="7" t="s">
        <v>715</v>
      </c>
      <c r="H1380" s="7" t="s">
        <v>2119</v>
      </c>
      <c r="J1380" s="10"/>
      <c r="K1380" s="10"/>
      <c r="T1380" s="1"/>
      <c r="U1380" s="1"/>
      <c r="V1380" s="1"/>
      <c r="W1380" s="1"/>
      <c r="X1380" s="1"/>
    </row>
    <row r="1381" spans="5:24">
      <c r="E1381" s="2"/>
      <c r="G1381" s="7" t="s">
        <v>721</v>
      </c>
      <c r="H1381" s="7" t="s">
        <v>1546</v>
      </c>
      <c r="J1381" s="10"/>
      <c r="K1381" s="10"/>
      <c r="T1381" s="1"/>
      <c r="U1381" s="1"/>
      <c r="V1381" s="1"/>
      <c r="W1381" s="1"/>
      <c r="X1381" s="1"/>
    </row>
    <row r="1382" spans="5:24">
      <c r="E1382" s="2"/>
      <c r="G1382" s="7" t="s">
        <v>721</v>
      </c>
      <c r="H1382" s="7" t="s">
        <v>2120</v>
      </c>
      <c r="J1382" s="10"/>
      <c r="K1382" s="10"/>
      <c r="T1382" s="1"/>
      <c r="U1382" s="1"/>
      <c r="V1382" s="1"/>
      <c r="W1382" s="1"/>
      <c r="X1382" s="1"/>
    </row>
    <row r="1383" spans="5:24">
      <c r="E1383" s="2"/>
      <c r="G1383" s="7" t="s">
        <v>721</v>
      </c>
      <c r="H1383" s="7" t="s">
        <v>2121</v>
      </c>
      <c r="J1383" s="10"/>
      <c r="K1383" s="10"/>
      <c r="T1383" s="1"/>
      <c r="U1383" s="1"/>
      <c r="V1383" s="1"/>
      <c r="W1383" s="1"/>
      <c r="X1383" s="1"/>
    </row>
    <row r="1384" spans="5:24">
      <c r="E1384" s="2"/>
      <c r="G1384" s="7" t="s">
        <v>721</v>
      </c>
      <c r="H1384" s="7" t="s">
        <v>2122</v>
      </c>
      <c r="J1384" s="10"/>
      <c r="K1384" s="10"/>
      <c r="T1384" s="1"/>
      <c r="U1384" s="1"/>
      <c r="V1384" s="1"/>
      <c r="W1384" s="1"/>
      <c r="X1384" s="1"/>
    </row>
    <row r="1385" spans="5:24">
      <c r="E1385" s="2"/>
      <c r="G1385" s="7" t="s">
        <v>721</v>
      </c>
      <c r="H1385" s="7" t="s">
        <v>2123</v>
      </c>
      <c r="J1385" s="10"/>
      <c r="K1385" s="10"/>
      <c r="T1385" s="1"/>
      <c r="U1385" s="1"/>
      <c r="V1385" s="1"/>
      <c r="W1385" s="1"/>
      <c r="X1385" s="1"/>
    </row>
    <row r="1386" spans="5:24">
      <c r="E1386" s="2"/>
      <c r="G1386" s="7" t="s">
        <v>721</v>
      </c>
      <c r="H1386" s="7" t="s">
        <v>2124</v>
      </c>
      <c r="J1386" s="10"/>
      <c r="K1386" s="10"/>
      <c r="T1386" s="1"/>
      <c r="U1386" s="1"/>
      <c r="V1386" s="1"/>
      <c r="W1386" s="1"/>
      <c r="X1386" s="1"/>
    </row>
    <row r="1387" spans="5:24">
      <c r="E1387" s="2"/>
      <c r="G1387" s="7" t="s">
        <v>721</v>
      </c>
      <c r="H1387" s="7" t="s">
        <v>2125</v>
      </c>
      <c r="J1387" s="10"/>
      <c r="K1387" s="10"/>
      <c r="T1387" s="1"/>
      <c r="U1387" s="1"/>
      <c r="V1387" s="1"/>
      <c r="W1387" s="1"/>
      <c r="X1387" s="1"/>
    </row>
    <row r="1388" spans="5:24">
      <c r="E1388" s="2"/>
      <c r="G1388" s="7" t="s">
        <v>721</v>
      </c>
      <c r="H1388" s="7" t="s">
        <v>2126</v>
      </c>
      <c r="J1388" s="10"/>
      <c r="K1388" s="10"/>
      <c r="T1388" s="1"/>
      <c r="U1388" s="1"/>
      <c r="V1388" s="1"/>
      <c r="W1388" s="1"/>
      <c r="X1388" s="1"/>
    </row>
    <row r="1389" spans="5:24">
      <c r="E1389" s="2"/>
      <c r="G1389" s="7" t="s">
        <v>721</v>
      </c>
      <c r="H1389" s="7" t="s">
        <v>2127</v>
      </c>
      <c r="J1389" s="10"/>
      <c r="K1389" s="10"/>
      <c r="T1389" s="1"/>
      <c r="U1389" s="1"/>
      <c r="V1389" s="1"/>
      <c r="W1389" s="1"/>
      <c r="X1389" s="1"/>
    </row>
    <row r="1390" spans="5:24">
      <c r="E1390" s="2"/>
      <c r="G1390" s="7" t="s">
        <v>721</v>
      </c>
      <c r="H1390" s="7" t="s">
        <v>2128</v>
      </c>
      <c r="J1390" s="10"/>
      <c r="K1390" s="10"/>
      <c r="T1390" s="1"/>
      <c r="U1390" s="1"/>
      <c r="V1390" s="1"/>
      <c r="W1390" s="1"/>
      <c r="X1390" s="1"/>
    </row>
    <row r="1391" spans="5:24">
      <c r="E1391" s="2"/>
      <c r="G1391" s="7" t="s">
        <v>721</v>
      </c>
      <c r="H1391" s="7" t="s">
        <v>2129</v>
      </c>
      <c r="J1391" s="10"/>
      <c r="K1391" s="10"/>
      <c r="T1391" s="1"/>
      <c r="U1391" s="1"/>
      <c r="V1391" s="1"/>
      <c r="W1391" s="1"/>
      <c r="X1391" s="1"/>
    </row>
    <row r="1392" spans="5:24">
      <c r="E1392" s="2"/>
      <c r="G1392" s="7" t="s">
        <v>721</v>
      </c>
      <c r="H1392" s="7" t="s">
        <v>2130</v>
      </c>
      <c r="J1392" s="10"/>
      <c r="K1392" s="10"/>
      <c r="T1392" s="1"/>
      <c r="U1392" s="1"/>
      <c r="V1392" s="1"/>
      <c r="W1392" s="1"/>
      <c r="X1392" s="1"/>
    </row>
    <row r="1393" spans="5:24">
      <c r="E1393" s="2"/>
      <c r="G1393" s="7" t="s">
        <v>721</v>
      </c>
      <c r="H1393" s="7" t="s">
        <v>2131</v>
      </c>
      <c r="J1393" s="10"/>
      <c r="K1393" s="10"/>
      <c r="T1393" s="1"/>
      <c r="U1393" s="1"/>
      <c r="V1393" s="1"/>
      <c r="W1393" s="1"/>
      <c r="X1393" s="1"/>
    </row>
    <row r="1394" spans="5:24">
      <c r="E1394" s="2"/>
      <c r="G1394" s="7" t="s">
        <v>721</v>
      </c>
      <c r="H1394" s="7" t="s">
        <v>2132</v>
      </c>
      <c r="J1394" s="10"/>
      <c r="K1394" s="10"/>
      <c r="T1394" s="1"/>
      <c r="U1394" s="1"/>
      <c r="V1394" s="1"/>
      <c r="W1394" s="1"/>
      <c r="X1394" s="1"/>
    </row>
    <row r="1395" spans="5:24">
      <c r="E1395" s="2"/>
      <c r="G1395" s="7" t="s">
        <v>721</v>
      </c>
      <c r="H1395" s="7" t="s">
        <v>2133</v>
      </c>
      <c r="J1395" s="10"/>
      <c r="K1395" s="10"/>
      <c r="T1395" s="1"/>
      <c r="U1395" s="1"/>
      <c r="V1395" s="1"/>
      <c r="W1395" s="1"/>
      <c r="X1395" s="1"/>
    </row>
    <row r="1396" spans="5:24">
      <c r="E1396" s="2"/>
      <c r="G1396" s="7" t="s">
        <v>721</v>
      </c>
      <c r="H1396" s="7" t="s">
        <v>2134</v>
      </c>
      <c r="J1396" s="10"/>
      <c r="K1396" s="10"/>
      <c r="T1396" s="1"/>
      <c r="U1396" s="1"/>
      <c r="V1396" s="1"/>
      <c r="W1396" s="1"/>
      <c r="X1396" s="1"/>
    </row>
    <row r="1397" spans="5:24">
      <c r="E1397" s="2"/>
      <c r="G1397" s="7" t="s">
        <v>721</v>
      </c>
      <c r="H1397" s="7" t="s">
        <v>2135</v>
      </c>
      <c r="J1397" s="10"/>
      <c r="K1397" s="10"/>
      <c r="T1397" s="1"/>
      <c r="U1397" s="1"/>
      <c r="V1397" s="1"/>
      <c r="W1397" s="1"/>
      <c r="X1397" s="1"/>
    </row>
    <row r="1398" spans="5:24">
      <c r="E1398" s="2"/>
      <c r="G1398" s="7" t="s">
        <v>721</v>
      </c>
      <c r="H1398" s="7" t="s">
        <v>2136</v>
      </c>
      <c r="J1398" s="10"/>
      <c r="K1398" s="10"/>
      <c r="T1398" s="1"/>
      <c r="U1398" s="1"/>
      <c r="V1398" s="1"/>
      <c r="W1398" s="1"/>
      <c r="X1398" s="1"/>
    </row>
    <row r="1399" spans="5:24">
      <c r="E1399" s="2"/>
      <c r="G1399" s="7" t="s">
        <v>721</v>
      </c>
      <c r="H1399" s="7" t="s">
        <v>2137</v>
      </c>
      <c r="J1399" s="10"/>
      <c r="K1399" s="10"/>
      <c r="T1399" s="1"/>
      <c r="U1399" s="1"/>
      <c r="V1399" s="1"/>
      <c r="W1399" s="1"/>
      <c r="X1399" s="1"/>
    </row>
    <row r="1400" spans="5:24">
      <c r="E1400" s="2"/>
      <c r="G1400" s="7" t="s">
        <v>721</v>
      </c>
      <c r="H1400" s="7" t="s">
        <v>2138</v>
      </c>
      <c r="J1400" s="10"/>
      <c r="K1400" s="10"/>
      <c r="T1400" s="1"/>
      <c r="U1400" s="1"/>
      <c r="V1400" s="1"/>
      <c r="W1400" s="1"/>
      <c r="X1400" s="1"/>
    </row>
    <row r="1401" spans="5:24">
      <c r="E1401" s="2"/>
      <c r="G1401" s="7" t="s">
        <v>721</v>
      </c>
      <c r="H1401" s="7" t="s">
        <v>2139</v>
      </c>
      <c r="J1401" s="10"/>
      <c r="K1401" s="10"/>
      <c r="T1401" s="1"/>
      <c r="U1401" s="1"/>
      <c r="V1401" s="1"/>
      <c r="W1401" s="1"/>
      <c r="X1401" s="1"/>
    </row>
    <row r="1402" spans="5:24">
      <c r="E1402" s="2"/>
      <c r="G1402" s="7" t="s">
        <v>721</v>
      </c>
      <c r="H1402" s="7" t="s">
        <v>2140</v>
      </c>
      <c r="J1402" s="10"/>
      <c r="K1402" s="10"/>
      <c r="T1402" s="1"/>
      <c r="U1402" s="1"/>
      <c r="V1402" s="1"/>
      <c r="W1402" s="1"/>
      <c r="X1402" s="1"/>
    </row>
    <row r="1403" spans="5:24">
      <c r="E1403" s="2"/>
      <c r="G1403" s="7" t="s">
        <v>721</v>
      </c>
      <c r="H1403" s="7" t="s">
        <v>2141</v>
      </c>
      <c r="J1403" s="10"/>
      <c r="K1403" s="10"/>
      <c r="T1403" s="1"/>
      <c r="U1403" s="1"/>
      <c r="V1403" s="1"/>
      <c r="W1403" s="1"/>
      <c r="X1403" s="1"/>
    </row>
    <row r="1404" spans="5:24">
      <c r="E1404" s="2"/>
      <c r="G1404" s="7" t="s">
        <v>721</v>
      </c>
      <c r="H1404" s="7" t="s">
        <v>2142</v>
      </c>
      <c r="J1404" s="10"/>
      <c r="K1404" s="10"/>
      <c r="T1404" s="1"/>
      <c r="U1404" s="1"/>
      <c r="V1404" s="1"/>
      <c r="W1404" s="1"/>
      <c r="X1404" s="1"/>
    </row>
    <row r="1405" spans="5:24">
      <c r="E1405" s="2"/>
      <c r="G1405" s="7" t="s">
        <v>726</v>
      </c>
      <c r="H1405" s="7" t="s">
        <v>1548</v>
      </c>
      <c r="J1405" s="10"/>
      <c r="K1405" s="10"/>
      <c r="T1405" s="1"/>
      <c r="U1405" s="1"/>
      <c r="V1405" s="1"/>
      <c r="W1405" s="1"/>
      <c r="X1405" s="1"/>
    </row>
    <row r="1406" spans="5:24">
      <c r="E1406" s="2"/>
      <c r="G1406" s="7" t="s">
        <v>726</v>
      </c>
      <c r="H1406" s="7" t="s">
        <v>2143</v>
      </c>
      <c r="J1406" s="10"/>
      <c r="K1406" s="10"/>
      <c r="T1406" s="1"/>
      <c r="U1406" s="1"/>
      <c r="V1406" s="1"/>
      <c r="W1406" s="1"/>
      <c r="X1406" s="1"/>
    </row>
    <row r="1407" spans="5:24">
      <c r="E1407" s="2"/>
      <c r="G1407" s="7" t="s">
        <v>726</v>
      </c>
      <c r="H1407" s="7" t="s">
        <v>2144</v>
      </c>
      <c r="J1407" s="10"/>
      <c r="K1407" s="10"/>
      <c r="T1407" s="1"/>
      <c r="U1407" s="1"/>
      <c r="V1407" s="1"/>
      <c r="W1407" s="1"/>
      <c r="X1407" s="1"/>
    </row>
    <row r="1408" spans="5:24">
      <c r="E1408" s="2"/>
      <c r="G1408" s="7" t="s">
        <v>726</v>
      </c>
      <c r="H1408" s="7" t="s">
        <v>2145</v>
      </c>
      <c r="J1408" s="10"/>
      <c r="K1408" s="10"/>
      <c r="T1408" s="1"/>
      <c r="U1408" s="1"/>
      <c r="V1408" s="1"/>
      <c r="W1408" s="1"/>
      <c r="X1408" s="1"/>
    </row>
    <row r="1409" spans="5:24">
      <c r="E1409" s="2"/>
      <c r="G1409" s="7" t="s">
        <v>726</v>
      </c>
      <c r="H1409" s="7" t="s">
        <v>2146</v>
      </c>
      <c r="J1409" s="10"/>
      <c r="K1409" s="10"/>
      <c r="T1409" s="1"/>
      <c r="U1409" s="1"/>
      <c r="V1409" s="1"/>
      <c r="W1409" s="1"/>
      <c r="X1409" s="1"/>
    </row>
    <row r="1410" spans="5:24">
      <c r="E1410" s="2"/>
      <c r="G1410" s="7" t="s">
        <v>726</v>
      </c>
      <c r="H1410" s="7" t="s">
        <v>2147</v>
      </c>
      <c r="J1410" s="10"/>
      <c r="K1410" s="10"/>
      <c r="T1410" s="1"/>
      <c r="U1410" s="1"/>
      <c r="V1410" s="1"/>
      <c r="W1410" s="1"/>
      <c r="X1410" s="1"/>
    </row>
    <row r="1411" spans="5:24">
      <c r="E1411" s="2"/>
      <c r="G1411" s="7" t="s">
        <v>726</v>
      </c>
      <c r="H1411" s="7" t="s">
        <v>2148</v>
      </c>
      <c r="J1411" s="10"/>
      <c r="K1411" s="10"/>
      <c r="T1411" s="1"/>
      <c r="U1411" s="1"/>
      <c r="V1411" s="1"/>
      <c r="W1411" s="1"/>
      <c r="X1411" s="1"/>
    </row>
    <row r="1412" spans="5:24">
      <c r="E1412" s="2"/>
      <c r="G1412" s="7" t="s">
        <v>726</v>
      </c>
      <c r="H1412" s="7" t="s">
        <v>2149</v>
      </c>
      <c r="J1412" s="10"/>
      <c r="K1412" s="10"/>
      <c r="T1412" s="1"/>
      <c r="U1412" s="1"/>
      <c r="V1412" s="1"/>
      <c r="W1412" s="1"/>
      <c r="X1412" s="1"/>
    </row>
    <row r="1413" spans="5:24">
      <c r="E1413" s="2"/>
      <c r="G1413" s="7" t="s">
        <v>726</v>
      </c>
      <c r="H1413" s="7" t="s">
        <v>2150</v>
      </c>
      <c r="J1413" s="10"/>
      <c r="K1413" s="10"/>
      <c r="T1413" s="1"/>
      <c r="U1413" s="1"/>
      <c r="V1413" s="1"/>
      <c r="W1413" s="1"/>
      <c r="X1413" s="1"/>
    </row>
    <row r="1414" spans="5:24">
      <c r="E1414" s="2"/>
      <c r="G1414" s="7" t="s">
        <v>726</v>
      </c>
      <c r="H1414" s="7" t="s">
        <v>2151</v>
      </c>
      <c r="J1414" s="10"/>
      <c r="K1414" s="10"/>
      <c r="T1414" s="1"/>
      <c r="U1414" s="1"/>
      <c r="V1414" s="1"/>
      <c r="W1414" s="1"/>
      <c r="X1414" s="1"/>
    </row>
    <row r="1415" spans="5:24">
      <c r="E1415" s="2"/>
      <c r="G1415" s="7" t="s">
        <v>726</v>
      </c>
      <c r="H1415" s="7" t="s">
        <v>2152</v>
      </c>
      <c r="J1415" s="10"/>
      <c r="K1415" s="10"/>
      <c r="T1415" s="1"/>
      <c r="U1415" s="1"/>
      <c r="V1415" s="1"/>
      <c r="W1415" s="1"/>
      <c r="X1415" s="1"/>
    </row>
    <row r="1416" spans="5:24">
      <c r="E1416" s="2"/>
      <c r="G1416" s="7" t="s">
        <v>726</v>
      </c>
      <c r="H1416" s="7" t="s">
        <v>2153</v>
      </c>
      <c r="J1416" s="10"/>
      <c r="K1416" s="10"/>
      <c r="T1416" s="1"/>
      <c r="U1416" s="1"/>
      <c r="V1416" s="1"/>
      <c r="W1416" s="1"/>
      <c r="X1416" s="1"/>
    </row>
    <row r="1417" spans="5:24">
      <c r="E1417" s="2"/>
      <c r="G1417" s="7" t="s">
        <v>726</v>
      </c>
      <c r="H1417" s="7" t="s">
        <v>2154</v>
      </c>
      <c r="J1417" s="10"/>
      <c r="K1417" s="10"/>
      <c r="T1417" s="1"/>
      <c r="U1417" s="1"/>
      <c r="V1417" s="1"/>
      <c r="W1417" s="1"/>
      <c r="X1417" s="1"/>
    </row>
    <row r="1418" spans="5:24">
      <c r="E1418" s="2"/>
      <c r="G1418" s="7" t="s">
        <v>726</v>
      </c>
      <c r="H1418" s="7" t="s">
        <v>2155</v>
      </c>
      <c r="J1418" s="10"/>
      <c r="K1418" s="10"/>
      <c r="T1418" s="1"/>
      <c r="U1418" s="1"/>
      <c r="V1418" s="1"/>
      <c r="W1418" s="1"/>
      <c r="X1418" s="1"/>
    </row>
    <row r="1419" spans="5:24">
      <c r="E1419" s="2"/>
      <c r="G1419" s="7" t="s">
        <v>726</v>
      </c>
      <c r="H1419" s="7" t="s">
        <v>2156</v>
      </c>
      <c r="J1419" s="10"/>
      <c r="K1419" s="10"/>
      <c r="T1419" s="1"/>
      <c r="U1419" s="1"/>
      <c r="V1419" s="1"/>
      <c r="W1419" s="1"/>
      <c r="X1419" s="1"/>
    </row>
    <row r="1420" spans="5:24">
      <c r="E1420" s="2"/>
      <c r="G1420" s="7" t="s">
        <v>726</v>
      </c>
      <c r="H1420" s="7" t="s">
        <v>2157</v>
      </c>
      <c r="J1420" s="10"/>
      <c r="K1420" s="10"/>
      <c r="T1420" s="1"/>
      <c r="U1420" s="1"/>
      <c r="V1420" s="1"/>
      <c r="W1420" s="1"/>
      <c r="X1420" s="1"/>
    </row>
    <row r="1421" spans="5:24">
      <c r="E1421" s="2"/>
      <c r="G1421" s="7" t="s">
        <v>726</v>
      </c>
      <c r="H1421" s="7" t="s">
        <v>2158</v>
      </c>
      <c r="J1421" s="10"/>
      <c r="K1421" s="10"/>
      <c r="T1421" s="1"/>
      <c r="U1421" s="1"/>
      <c r="V1421" s="1"/>
      <c r="W1421" s="1"/>
      <c r="X1421" s="1"/>
    </row>
    <row r="1422" spans="5:24">
      <c r="E1422" s="2"/>
      <c r="G1422" s="7" t="s">
        <v>731</v>
      </c>
      <c r="H1422" s="7" t="s">
        <v>2159</v>
      </c>
      <c r="J1422" s="10"/>
      <c r="K1422" s="10"/>
      <c r="T1422" s="1"/>
      <c r="U1422" s="1"/>
      <c r="V1422" s="1"/>
      <c r="W1422" s="1"/>
      <c r="X1422" s="1"/>
    </row>
    <row r="1423" spans="5:24">
      <c r="E1423" s="2"/>
      <c r="G1423" s="7" t="s">
        <v>731</v>
      </c>
      <c r="H1423" s="7" t="s">
        <v>2160</v>
      </c>
      <c r="J1423" s="10"/>
      <c r="K1423" s="10"/>
      <c r="T1423" s="1"/>
      <c r="U1423" s="1"/>
      <c r="V1423" s="1"/>
      <c r="W1423" s="1"/>
      <c r="X1423" s="1"/>
    </row>
    <row r="1424" spans="5:24">
      <c r="E1424" s="2"/>
      <c r="G1424" s="7" t="s">
        <v>731</v>
      </c>
      <c r="H1424" s="7" t="s">
        <v>2161</v>
      </c>
      <c r="J1424" s="10"/>
      <c r="K1424" s="10"/>
      <c r="T1424" s="1"/>
      <c r="U1424" s="1"/>
      <c r="V1424" s="1"/>
      <c r="W1424" s="1"/>
      <c r="X1424" s="1"/>
    </row>
    <row r="1425" spans="5:24">
      <c r="E1425" s="2"/>
      <c r="G1425" s="7" t="s">
        <v>731</v>
      </c>
      <c r="H1425" s="7" t="s">
        <v>2162</v>
      </c>
      <c r="J1425" s="10"/>
      <c r="K1425" s="10"/>
      <c r="T1425" s="1"/>
      <c r="U1425" s="1"/>
      <c r="V1425" s="1"/>
      <c r="W1425" s="1"/>
      <c r="X1425" s="1"/>
    </row>
    <row r="1426" spans="5:24">
      <c r="E1426" s="2"/>
      <c r="G1426" s="7" t="s">
        <v>731</v>
      </c>
      <c r="H1426" s="7" t="s">
        <v>2163</v>
      </c>
      <c r="J1426" s="10"/>
      <c r="K1426" s="10"/>
      <c r="T1426" s="1"/>
      <c r="U1426" s="1"/>
      <c r="V1426" s="1"/>
      <c r="W1426" s="1"/>
      <c r="X1426" s="1"/>
    </row>
    <row r="1427" spans="5:24">
      <c r="E1427" s="2"/>
      <c r="G1427" s="7" t="s">
        <v>731</v>
      </c>
      <c r="H1427" s="7" t="s">
        <v>2164</v>
      </c>
      <c r="J1427" s="10"/>
      <c r="K1427" s="10"/>
      <c r="T1427" s="1"/>
      <c r="U1427" s="1"/>
      <c r="V1427" s="1"/>
      <c r="W1427" s="1"/>
      <c r="X1427" s="1"/>
    </row>
    <row r="1428" spans="5:24">
      <c r="E1428" s="2"/>
      <c r="G1428" s="7" t="s">
        <v>731</v>
      </c>
      <c r="H1428" s="7" t="s">
        <v>2165</v>
      </c>
      <c r="J1428" s="10"/>
      <c r="K1428" s="10"/>
      <c r="T1428" s="1"/>
      <c r="U1428" s="1"/>
      <c r="V1428" s="1"/>
      <c r="W1428" s="1"/>
      <c r="X1428" s="1"/>
    </row>
    <row r="1429" spans="5:24">
      <c r="E1429" s="2"/>
      <c r="G1429" s="7" t="s">
        <v>731</v>
      </c>
      <c r="H1429" s="7" t="s">
        <v>2166</v>
      </c>
      <c r="J1429" s="10"/>
      <c r="K1429" s="10"/>
      <c r="T1429" s="1"/>
      <c r="U1429" s="1"/>
      <c r="V1429" s="1"/>
      <c r="W1429" s="1"/>
      <c r="X1429" s="1"/>
    </row>
    <row r="1430" spans="5:24">
      <c r="E1430" s="2"/>
      <c r="G1430" s="7" t="s">
        <v>731</v>
      </c>
      <c r="H1430" s="7" t="s">
        <v>2167</v>
      </c>
      <c r="J1430" s="10"/>
      <c r="K1430" s="10"/>
      <c r="T1430" s="1"/>
      <c r="U1430" s="1"/>
      <c r="V1430" s="1"/>
      <c r="W1430" s="1"/>
      <c r="X1430" s="1"/>
    </row>
    <row r="1431" spans="5:24">
      <c r="E1431" s="2"/>
      <c r="G1431" s="7" t="s">
        <v>731</v>
      </c>
      <c r="H1431" s="7" t="s">
        <v>2168</v>
      </c>
      <c r="J1431" s="10"/>
      <c r="K1431" s="10"/>
      <c r="T1431" s="1"/>
      <c r="U1431" s="1"/>
      <c r="V1431" s="1"/>
      <c r="W1431" s="1"/>
      <c r="X1431" s="1"/>
    </row>
    <row r="1432" spans="5:24">
      <c r="E1432" s="2"/>
      <c r="G1432" s="7" t="s">
        <v>731</v>
      </c>
      <c r="H1432" s="7" t="s">
        <v>2169</v>
      </c>
      <c r="J1432" s="10"/>
      <c r="K1432" s="10"/>
      <c r="T1432" s="1"/>
      <c r="U1432" s="1"/>
      <c r="V1432" s="1"/>
      <c r="W1432" s="1"/>
      <c r="X1432" s="1"/>
    </row>
    <row r="1433" spans="5:24">
      <c r="E1433" s="2"/>
      <c r="G1433" s="7" t="s">
        <v>731</v>
      </c>
      <c r="H1433" s="7" t="s">
        <v>2170</v>
      </c>
      <c r="J1433" s="10"/>
      <c r="K1433" s="10"/>
      <c r="T1433" s="1"/>
      <c r="U1433" s="1"/>
      <c r="V1433" s="1"/>
      <c r="W1433" s="1"/>
      <c r="X1433" s="1"/>
    </row>
    <row r="1434" spans="5:24">
      <c r="E1434" s="2"/>
      <c r="G1434" s="7" t="s">
        <v>731</v>
      </c>
      <c r="H1434" s="7" t="s">
        <v>2171</v>
      </c>
      <c r="J1434" s="10"/>
      <c r="K1434" s="10"/>
      <c r="T1434" s="1"/>
      <c r="U1434" s="1"/>
      <c r="V1434" s="1"/>
      <c r="W1434" s="1"/>
      <c r="X1434" s="1"/>
    </row>
    <row r="1435" spans="5:24">
      <c r="E1435" s="2"/>
      <c r="G1435" s="7" t="s">
        <v>731</v>
      </c>
      <c r="H1435" s="7" t="s">
        <v>732</v>
      </c>
      <c r="J1435" s="10"/>
      <c r="K1435" s="10"/>
      <c r="T1435" s="1"/>
      <c r="U1435" s="1"/>
      <c r="V1435" s="1"/>
      <c r="W1435" s="1"/>
      <c r="X1435" s="1"/>
    </row>
    <row r="1436" spans="5:24">
      <c r="E1436" s="2"/>
      <c r="G1436" s="7" t="s">
        <v>731</v>
      </c>
      <c r="H1436" s="7" t="s">
        <v>2172</v>
      </c>
      <c r="J1436" s="10"/>
      <c r="K1436" s="10"/>
      <c r="T1436" s="1"/>
      <c r="U1436" s="1"/>
      <c r="V1436" s="1"/>
      <c r="W1436" s="1"/>
      <c r="X1436" s="1"/>
    </row>
    <row r="1437" spans="5:24">
      <c r="E1437" s="2"/>
      <c r="G1437" s="7" t="s">
        <v>731</v>
      </c>
      <c r="H1437" s="7" t="s">
        <v>2173</v>
      </c>
      <c r="J1437" s="10"/>
      <c r="K1437" s="10"/>
      <c r="T1437" s="1"/>
      <c r="U1437" s="1"/>
      <c r="V1437" s="1"/>
      <c r="W1437" s="1"/>
      <c r="X1437" s="1"/>
    </row>
    <row r="1438" spans="5:24">
      <c r="E1438" s="2"/>
      <c r="G1438" s="7" t="s">
        <v>731</v>
      </c>
      <c r="H1438" s="7" t="s">
        <v>2174</v>
      </c>
      <c r="J1438" s="10"/>
      <c r="K1438" s="10"/>
      <c r="T1438" s="1"/>
      <c r="U1438" s="1"/>
      <c r="V1438" s="1"/>
      <c r="W1438" s="1"/>
      <c r="X1438" s="1"/>
    </row>
    <row r="1439" spans="5:24">
      <c r="E1439" s="2"/>
      <c r="G1439" s="7" t="s">
        <v>731</v>
      </c>
      <c r="H1439" s="7" t="s">
        <v>2175</v>
      </c>
      <c r="J1439" s="10"/>
      <c r="K1439" s="10"/>
      <c r="T1439" s="1"/>
      <c r="U1439" s="1"/>
      <c r="V1439" s="1"/>
      <c r="W1439" s="1"/>
      <c r="X1439" s="1"/>
    </row>
    <row r="1440" spans="5:24">
      <c r="E1440" s="2"/>
      <c r="G1440" s="7" t="s">
        <v>731</v>
      </c>
      <c r="H1440" s="7" t="s">
        <v>2176</v>
      </c>
      <c r="J1440" s="10"/>
      <c r="K1440" s="10"/>
      <c r="T1440" s="1"/>
      <c r="U1440" s="1"/>
      <c r="V1440" s="1"/>
      <c r="W1440" s="1"/>
      <c r="X1440" s="1"/>
    </row>
    <row r="1441" spans="5:24">
      <c r="E1441" s="2"/>
      <c r="G1441" s="7" t="s">
        <v>731</v>
      </c>
      <c r="H1441" s="7" t="s">
        <v>2177</v>
      </c>
      <c r="J1441" s="10"/>
      <c r="K1441" s="10"/>
      <c r="T1441" s="1"/>
      <c r="U1441" s="1"/>
      <c r="V1441" s="1"/>
      <c r="W1441" s="1"/>
      <c r="X1441" s="1"/>
    </row>
    <row r="1442" spans="5:24">
      <c r="E1442" s="2"/>
      <c r="G1442" s="7" t="s">
        <v>737</v>
      </c>
      <c r="H1442" s="7" t="s">
        <v>2178</v>
      </c>
      <c r="J1442" s="10"/>
      <c r="K1442" s="10"/>
      <c r="T1442" s="1"/>
      <c r="U1442" s="1"/>
      <c r="V1442" s="1"/>
      <c r="W1442" s="1"/>
      <c r="X1442" s="1"/>
    </row>
    <row r="1443" spans="5:24">
      <c r="E1443" s="2"/>
      <c r="G1443" s="7" t="s">
        <v>737</v>
      </c>
      <c r="H1443" s="7" t="s">
        <v>2179</v>
      </c>
      <c r="J1443" s="10"/>
      <c r="K1443" s="10"/>
      <c r="T1443" s="1"/>
      <c r="U1443" s="1"/>
      <c r="V1443" s="1"/>
      <c r="W1443" s="1"/>
      <c r="X1443" s="1"/>
    </row>
    <row r="1444" spans="5:24">
      <c r="E1444" s="2"/>
      <c r="G1444" s="7" t="s">
        <v>737</v>
      </c>
      <c r="H1444" s="7" t="s">
        <v>2180</v>
      </c>
      <c r="J1444" s="10"/>
      <c r="K1444" s="10"/>
      <c r="T1444" s="1"/>
      <c r="U1444" s="1"/>
      <c r="V1444" s="1"/>
      <c r="W1444" s="1"/>
      <c r="X1444" s="1"/>
    </row>
    <row r="1445" spans="5:24">
      <c r="E1445" s="2"/>
      <c r="G1445" s="7" t="s">
        <v>737</v>
      </c>
      <c r="H1445" s="7" t="s">
        <v>2181</v>
      </c>
      <c r="J1445" s="10"/>
      <c r="K1445" s="10"/>
      <c r="T1445" s="1"/>
      <c r="U1445" s="1"/>
      <c r="V1445" s="1"/>
      <c r="W1445" s="1"/>
      <c r="X1445" s="1"/>
    </row>
    <row r="1446" spans="5:24">
      <c r="E1446" s="2"/>
      <c r="G1446" s="7" t="s">
        <v>737</v>
      </c>
      <c r="H1446" s="7" t="s">
        <v>2182</v>
      </c>
      <c r="J1446" s="10"/>
      <c r="K1446" s="10"/>
      <c r="T1446" s="1"/>
      <c r="U1446" s="1"/>
      <c r="V1446" s="1"/>
      <c r="W1446" s="1"/>
      <c r="X1446" s="1"/>
    </row>
    <row r="1447" spans="5:24">
      <c r="E1447" s="2"/>
      <c r="G1447" s="7" t="s">
        <v>737</v>
      </c>
      <c r="H1447" s="7" t="s">
        <v>2183</v>
      </c>
      <c r="J1447" s="10"/>
      <c r="K1447" s="10"/>
      <c r="T1447" s="1"/>
      <c r="U1447" s="1"/>
      <c r="V1447" s="1"/>
      <c r="W1447" s="1"/>
      <c r="X1447" s="1"/>
    </row>
    <row r="1448" spans="5:24">
      <c r="E1448" s="2"/>
      <c r="G1448" s="7" t="s">
        <v>737</v>
      </c>
      <c r="H1448" s="7" t="s">
        <v>2184</v>
      </c>
      <c r="J1448" s="10"/>
      <c r="K1448" s="10"/>
      <c r="T1448" s="1"/>
      <c r="U1448" s="1"/>
      <c r="V1448" s="1"/>
      <c r="W1448" s="1"/>
      <c r="X1448" s="1"/>
    </row>
    <row r="1449" spans="5:24">
      <c r="E1449" s="2"/>
      <c r="G1449" s="7" t="s">
        <v>737</v>
      </c>
      <c r="H1449" s="7" t="s">
        <v>2185</v>
      </c>
      <c r="J1449" s="10"/>
      <c r="K1449" s="10"/>
      <c r="T1449" s="1"/>
      <c r="U1449" s="1"/>
      <c r="V1449" s="1"/>
      <c r="W1449" s="1"/>
      <c r="X1449" s="1"/>
    </row>
    <row r="1450" spans="5:24">
      <c r="E1450" s="2"/>
      <c r="G1450" s="7" t="s">
        <v>737</v>
      </c>
      <c r="H1450" s="7" t="s">
        <v>2186</v>
      </c>
      <c r="J1450" s="10"/>
      <c r="K1450" s="10"/>
      <c r="T1450" s="1"/>
      <c r="U1450" s="1"/>
      <c r="V1450" s="1"/>
      <c r="W1450" s="1"/>
      <c r="X1450" s="1"/>
    </row>
    <row r="1451" spans="5:24">
      <c r="E1451" s="2"/>
      <c r="G1451" s="7" t="s">
        <v>737</v>
      </c>
      <c r="H1451" s="7" t="s">
        <v>2187</v>
      </c>
      <c r="J1451" s="10"/>
      <c r="K1451" s="10"/>
      <c r="T1451" s="1"/>
      <c r="U1451" s="1"/>
      <c r="V1451" s="1"/>
      <c r="W1451" s="1"/>
      <c r="X1451" s="1"/>
    </row>
    <row r="1452" spans="5:24">
      <c r="E1452" s="2"/>
      <c r="G1452" s="7" t="s">
        <v>737</v>
      </c>
      <c r="H1452" s="7" t="s">
        <v>2188</v>
      </c>
      <c r="J1452" s="10"/>
      <c r="K1452" s="10"/>
      <c r="T1452" s="1"/>
      <c r="U1452" s="1"/>
      <c r="V1452" s="1"/>
      <c r="W1452" s="1"/>
      <c r="X1452" s="1"/>
    </row>
    <row r="1453" spans="5:24">
      <c r="E1453" s="2"/>
      <c r="G1453" s="7" t="s">
        <v>737</v>
      </c>
      <c r="H1453" s="7" t="s">
        <v>2189</v>
      </c>
      <c r="J1453" s="10"/>
      <c r="K1453" s="10"/>
      <c r="T1453" s="1"/>
      <c r="U1453" s="1"/>
      <c r="V1453" s="1"/>
      <c r="W1453" s="1"/>
      <c r="X1453" s="1"/>
    </row>
    <row r="1454" spans="5:24">
      <c r="E1454" s="2"/>
      <c r="G1454" s="7" t="s">
        <v>737</v>
      </c>
      <c r="H1454" s="7" t="s">
        <v>2190</v>
      </c>
      <c r="J1454" s="10"/>
      <c r="K1454" s="10"/>
      <c r="T1454" s="1"/>
      <c r="U1454" s="1"/>
      <c r="V1454" s="1"/>
      <c r="W1454" s="1"/>
      <c r="X1454" s="1"/>
    </row>
    <row r="1455" spans="5:24">
      <c r="E1455" s="2"/>
      <c r="G1455" s="7" t="s">
        <v>737</v>
      </c>
      <c r="H1455" s="7" t="s">
        <v>2191</v>
      </c>
      <c r="J1455" s="10"/>
      <c r="K1455" s="10"/>
      <c r="T1455" s="1"/>
      <c r="U1455" s="1"/>
      <c r="V1455" s="1"/>
      <c r="W1455" s="1"/>
      <c r="X1455" s="1"/>
    </row>
    <row r="1456" spans="5:24">
      <c r="E1456" s="2"/>
      <c r="G1456" s="7" t="s">
        <v>737</v>
      </c>
      <c r="H1456" s="7" t="s">
        <v>2192</v>
      </c>
      <c r="J1456" s="10"/>
      <c r="K1456" s="10"/>
      <c r="T1456" s="1"/>
      <c r="U1456" s="1"/>
      <c r="V1456" s="1"/>
      <c r="W1456" s="1"/>
      <c r="X1456" s="1"/>
    </row>
    <row r="1457" spans="5:24">
      <c r="E1457" s="2"/>
      <c r="G1457" s="7" t="s">
        <v>737</v>
      </c>
      <c r="H1457" s="7" t="s">
        <v>2193</v>
      </c>
      <c r="J1457" s="10"/>
      <c r="K1457" s="10"/>
      <c r="T1457" s="1"/>
      <c r="U1457" s="1"/>
      <c r="V1457" s="1"/>
      <c r="W1457" s="1"/>
      <c r="X1457" s="1"/>
    </row>
    <row r="1458" spans="5:24">
      <c r="E1458" s="2"/>
      <c r="G1458" s="7" t="s">
        <v>737</v>
      </c>
      <c r="H1458" s="7" t="s">
        <v>2194</v>
      </c>
      <c r="J1458" s="10"/>
      <c r="K1458" s="10"/>
      <c r="T1458" s="1"/>
      <c r="U1458" s="1"/>
      <c r="V1458" s="1"/>
      <c r="W1458" s="1"/>
      <c r="X1458" s="1"/>
    </row>
    <row r="1459" spans="5:24">
      <c r="E1459" s="2"/>
      <c r="G1459" s="7" t="s">
        <v>737</v>
      </c>
      <c r="H1459" s="7" t="s">
        <v>2195</v>
      </c>
      <c r="J1459" s="10"/>
      <c r="K1459" s="10"/>
      <c r="T1459" s="1"/>
      <c r="U1459" s="1"/>
      <c r="V1459" s="1"/>
      <c r="W1459" s="1"/>
      <c r="X1459" s="1"/>
    </row>
    <row r="1460" spans="5:24">
      <c r="E1460" s="2"/>
      <c r="G1460" s="7" t="s">
        <v>737</v>
      </c>
      <c r="H1460" s="7" t="s">
        <v>2196</v>
      </c>
      <c r="J1460" s="10"/>
      <c r="K1460" s="10"/>
      <c r="T1460" s="1"/>
      <c r="U1460" s="1"/>
      <c r="V1460" s="1"/>
      <c r="W1460" s="1"/>
      <c r="X1460" s="1"/>
    </row>
    <row r="1461" spans="5:24">
      <c r="E1461" s="2"/>
      <c r="G1461" s="7" t="s">
        <v>737</v>
      </c>
      <c r="H1461" s="7" t="s">
        <v>2197</v>
      </c>
      <c r="J1461" s="10"/>
      <c r="K1461" s="10"/>
      <c r="T1461" s="1"/>
      <c r="U1461" s="1"/>
      <c r="V1461" s="1"/>
      <c r="W1461" s="1"/>
      <c r="X1461" s="1"/>
    </row>
    <row r="1462" spans="5:24">
      <c r="E1462" s="2"/>
      <c r="G1462" s="7" t="s">
        <v>737</v>
      </c>
      <c r="H1462" s="7" t="s">
        <v>2198</v>
      </c>
      <c r="J1462" s="10"/>
      <c r="K1462" s="10"/>
      <c r="T1462" s="1"/>
      <c r="U1462" s="1"/>
      <c r="V1462" s="1"/>
      <c r="W1462" s="1"/>
      <c r="X1462" s="1"/>
    </row>
    <row r="1463" spans="5:24">
      <c r="E1463" s="2"/>
      <c r="G1463" s="7" t="s">
        <v>737</v>
      </c>
      <c r="H1463" s="7" t="s">
        <v>2199</v>
      </c>
      <c r="J1463" s="10"/>
      <c r="K1463" s="10"/>
      <c r="T1463" s="1"/>
      <c r="U1463" s="1"/>
      <c r="V1463" s="1"/>
      <c r="W1463" s="1"/>
      <c r="X1463" s="1"/>
    </row>
    <row r="1464" spans="5:24">
      <c r="E1464" s="2"/>
      <c r="G1464" s="7" t="s">
        <v>737</v>
      </c>
      <c r="H1464" s="7" t="s">
        <v>2200</v>
      </c>
      <c r="J1464" s="10"/>
      <c r="K1464" s="10"/>
      <c r="T1464" s="1"/>
      <c r="U1464" s="1"/>
      <c r="V1464" s="1"/>
      <c r="W1464" s="1"/>
      <c r="X1464" s="1"/>
    </row>
    <row r="1465" spans="5:24">
      <c r="E1465" s="2"/>
      <c r="G1465" s="7" t="s">
        <v>737</v>
      </c>
      <c r="H1465" s="7" t="s">
        <v>2201</v>
      </c>
      <c r="J1465" s="10"/>
      <c r="K1465" s="10"/>
      <c r="T1465" s="1"/>
      <c r="U1465" s="1"/>
      <c r="V1465" s="1"/>
      <c r="W1465" s="1"/>
      <c r="X1465" s="1"/>
    </row>
    <row r="1466" spans="5:24">
      <c r="E1466" s="2"/>
      <c r="G1466" s="7" t="s">
        <v>737</v>
      </c>
      <c r="H1466" s="7" t="s">
        <v>2202</v>
      </c>
      <c r="J1466" s="10"/>
      <c r="K1466" s="10"/>
      <c r="T1466" s="1"/>
      <c r="U1466" s="1"/>
      <c r="V1466" s="1"/>
      <c r="W1466" s="1"/>
      <c r="X1466" s="1"/>
    </row>
    <row r="1467" spans="5:24">
      <c r="E1467" s="2"/>
      <c r="G1467" s="7" t="s">
        <v>737</v>
      </c>
      <c r="H1467" s="7" t="s">
        <v>2203</v>
      </c>
      <c r="J1467" s="10"/>
      <c r="K1467" s="10"/>
      <c r="T1467" s="1"/>
      <c r="U1467" s="1"/>
      <c r="V1467" s="1"/>
      <c r="W1467" s="1"/>
      <c r="X1467" s="1"/>
    </row>
    <row r="1468" spans="5:24">
      <c r="E1468" s="2"/>
      <c r="G1468" s="7" t="s">
        <v>737</v>
      </c>
      <c r="H1468" s="7" t="s">
        <v>2204</v>
      </c>
      <c r="J1468" s="10"/>
      <c r="K1468" s="10"/>
      <c r="T1468" s="1"/>
      <c r="U1468" s="1"/>
      <c r="V1468" s="1"/>
      <c r="W1468" s="1"/>
      <c r="X1468" s="1"/>
    </row>
    <row r="1469" spans="5:24">
      <c r="E1469" s="2"/>
      <c r="G1469" s="7" t="s">
        <v>737</v>
      </c>
      <c r="H1469" s="7" t="s">
        <v>2205</v>
      </c>
      <c r="J1469" s="10"/>
      <c r="K1469" s="10"/>
      <c r="T1469" s="1"/>
      <c r="U1469" s="1"/>
      <c r="V1469" s="1"/>
      <c r="W1469" s="1"/>
      <c r="X1469" s="1"/>
    </row>
    <row r="1470" spans="5:24">
      <c r="E1470" s="2"/>
      <c r="G1470" s="7" t="s">
        <v>737</v>
      </c>
      <c r="H1470" s="7" t="s">
        <v>2206</v>
      </c>
      <c r="J1470" s="10"/>
      <c r="K1470" s="10"/>
      <c r="T1470" s="1"/>
      <c r="U1470" s="1"/>
      <c r="V1470" s="1"/>
      <c r="W1470" s="1"/>
      <c r="X1470" s="1"/>
    </row>
    <row r="1471" spans="5:24">
      <c r="E1471" s="2"/>
      <c r="G1471" s="7" t="s">
        <v>737</v>
      </c>
      <c r="H1471" s="7" t="s">
        <v>2207</v>
      </c>
      <c r="J1471" s="10"/>
      <c r="K1471" s="10"/>
      <c r="T1471" s="1"/>
      <c r="U1471" s="1"/>
      <c r="V1471" s="1"/>
      <c r="W1471" s="1"/>
      <c r="X1471" s="1"/>
    </row>
    <row r="1472" spans="5:24">
      <c r="E1472" s="2"/>
      <c r="G1472" s="7" t="s">
        <v>737</v>
      </c>
      <c r="H1472" s="7" t="s">
        <v>2208</v>
      </c>
      <c r="J1472" s="10"/>
      <c r="K1472" s="10"/>
      <c r="T1472" s="1"/>
      <c r="U1472" s="1"/>
      <c r="V1472" s="1"/>
      <c r="W1472" s="1"/>
      <c r="X1472" s="1"/>
    </row>
    <row r="1473" spans="5:24">
      <c r="E1473" s="2"/>
      <c r="G1473" s="7" t="s">
        <v>737</v>
      </c>
      <c r="H1473" s="7" t="s">
        <v>2209</v>
      </c>
      <c r="J1473" s="10"/>
      <c r="K1473" s="10"/>
      <c r="T1473" s="1"/>
      <c r="U1473" s="1"/>
      <c r="V1473" s="1"/>
      <c r="W1473" s="1"/>
      <c r="X1473" s="1"/>
    </row>
    <row r="1474" spans="5:24">
      <c r="E1474" s="2"/>
      <c r="G1474" s="7" t="s">
        <v>737</v>
      </c>
      <c r="H1474" s="7" t="s">
        <v>2210</v>
      </c>
      <c r="J1474" s="10"/>
      <c r="K1474" s="10"/>
      <c r="T1474" s="1"/>
      <c r="U1474" s="1"/>
      <c r="V1474" s="1"/>
      <c r="W1474" s="1"/>
      <c r="X1474" s="1"/>
    </row>
    <row r="1475" spans="5:24">
      <c r="E1475" s="2"/>
      <c r="G1475" s="7" t="s">
        <v>737</v>
      </c>
      <c r="H1475" s="7" t="s">
        <v>2211</v>
      </c>
      <c r="J1475" s="10"/>
      <c r="K1475" s="10"/>
      <c r="T1475" s="1"/>
      <c r="U1475" s="1"/>
      <c r="V1475" s="1"/>
      <c r="W1475" s="1"/>
      <c r="X1475" s="1"/>
    </row>
    <row r="1476" spans="5:24">
      <c r="E1476" s="2"/>
      <c r="G1476" s="7" t="s">
        <v>741</v>
      </c>
      <c r="H1476" s="7" t="s">
        <v>1550</v>
      </c>
      <c r="J1476" s="10"/>
      <c r="K1476" s="10"/>
      <c r="T1476" s="1"/>
      <c r="U1476" s="1"/>
      <c r="V1476" s="1"/>
      <c r="W1476" s="1"/>
      <c r="X1476" s="1"/>
    </row>
    <row r="1477" spans="5:24">
      <c r="E1477" s="2"/>
      <c r="G1477" s="7" t="s">
        <v>741</v>
      </c>
      <c r="H1477" s="7" t="s">
        <v>2212</v>
      </c>
      <c r="J1477" s="10"/>
      <c r="K1477" s="10"/>
      <c r="T1477" s="1"/>
      <c r="U1477" s="1"/>
      <c r="V1477" s="1"/>
      <c r="W1477" s="1"/>
      <c r="X1477" s="1"/>
    </row>
    <row r="1478" spans="5:24">
      <c r="E1478" s="2"/>
      <c r="G1478" s="7" t="s">
        <v>741</v>
      </c>
      <c r="H1478" s="7" t="s">
        <v>2213</v>
      </c>
      <c r="J1478" s="10"/>
      <c r="K1478" s="10"/>
      <c r="T1478" s="1"/>
      <c r="U1478" s="1"/>
      <c r="V1478" s="1"/>
      <c r="W1478" s="1"/>
      <c r="X1478" s="1"/>
    </row>
    <row r="1479" spans="5:24">
      <c r="E1479" s="2"/>
      <c r="G1479" s="7" t="s">
        <v>741</v>
      </c>
      <c r="H1479" s="7" t="s">
        <v>2214</v>
      </c>
      <c r="J1479" s="10"/>
      <c r="K1479" s="10"/>
      <c r="T1479" s="1"/>
      <c r="U1479" s="1"/>
      <c r="V1479" s="1"/>
      <c r="W1479" s="1"/>
      <c r="X1479" s="1"/>
    </row>
    <row r="1480" spans="5:24">
      <c r="E1480" s="2"/>
      <c r="G1480" s="7" t="s">
        <v>741</v>
      </c>
      <c r="H1480" s="7" t="s">
        <v>2215</v>
      </c>
      <c r="J1480" s="10"/>
      <c r="K1480" s="10"/>
      <c r="T1480" s="1"/>
      <c r="U1480" s="1"/>
      <c r="V1480" s="1"/>
      <c r="W1480" s="1"/>
      <c r="X1480" s="1"/>
    </row>
    <row r="1481" spans="5:24">
      <c r="E1481" s="2"/>
      <c r="G1481" s="7" t="s">
        <v>741</v>
      </c>
      <c r="H1481" s="7" t="s">
        <v>1551</v>
      </c>
      <c r="J1481" s="10"/>
      <c r="K1481" s="10"/>
      <c r="T1481" s="1"/>
      <c r="U1481" s="1"/>
      <c r="V1481" s="1"/>
      <c r="W1481" s="1"/>
      <c r="X1481" s="1"/>
    </row>
    <row r="1482" spans="5:24">
      <c r="E1482" s="2"/>
      <c r="G1482" s="7" t="s">
        <v>741</v>
      </c>
      <c r="H1482" s="7" t="s">
        <v>2216</v>
      </c>
      <c r="J1482" s="10"/>
      <c r="K1482" s="10"/>
      <c r="T1482" s="1"/>
      <c r="U1482" s="1"/>
      <c r="V1482" s="1"/>
      <c r="W1482" s="1"/>
      <c r="X1482" s="1"/>
    </row>
    <row r="1483" spans="5:24">
      <c r="E1483" s="2"/>
      <c r="G1483" s="7" t="s">
        <v>741</v>
      </c>
      <c r="H1483" s="7" t="s">
        <v>2217</v>
      </c>
      <c r="J1483" s="10"/>
      <c r="K1483" s="10"/>
      <c r="T1483" s="1"/>
      <c r="U1483" s="1"/>
      <c r="V1483" s="1"/>
      <c r="W1483" s="1"/>
      <c r="X1483" s="1"/>
    </row>
    <row r="1484" spans="5:24">
      <c r="E1484" s="2"/>
      <c r="G1484" s="7" t="s">
        <v>741</v>
      </c>
      <c r="H1484" s="7" t="s">
        <v>2218</v>
      </c>
      <c r="J1484" s="10"/>
      <c r="K1484" s="10"/>
      <c r="T1484" s="1"/>
      <c r="U1484" s="1"/>
      <c r="V1484" s="1"/>
      <c r="W1484" s="1"/>
      <c r="X1484" s="1"/>
    </row>
    <row r="1485" spans="5:24">
      <c r="E1485" s="2"/>
      <c r="G1485" s="7" t="s">
        <v>741</v>
      </c>
      <c r="H1485" s="7" t="s">
        <v>2219</v>
      </c>
      <c r="J1485" s="10"/>
      <c r="K1485" s="10"/>
      <c r="T1485" s="1"/>
      <c r="U1485" s="1"/>
      <c r="V1485" s="1"/>
      <c r="W1485" s="1"/>
      <c r="X1485" s="1"/>
    </row>
    <row r="1486" spans="5:24">
      <c r="E1486" s="2"/>
      <c r="G1486" s="7" t="s">
        <v>741</v>
      </c>
      <c r="H1486" s="7" t="s">
        <v>2220</v>
      </c>
      <c r="J1486" s="10"/>
      <c r="K1486" s="10"/>
      <c r="T1486" s="1"/>
      <c r="U1486" s="1"/>
      <c r="V1486" s="1"/>
      <c r="W1486" s="1"/>
      <c r="X1486" s="1"/>
    </row>
    <row r="1487" spans="5:24">
      <c r="E1487" s="2"/>
      <c r="G1487" s="7" t="s">
        <v>741</v>
      </c>
      <c r="H1487" s="7" t="s">
        <v>2221</v>
      </c>
      <c r="J1487" s="10"/>
      <c r="K1487" s="10"/>
      <c r="T1487" s="1"/>
      <c r="U1487" s="1"/>
      <c r="V1487" s="1"/>
      <c r="W1487" s="1"/>
      <c r="X1487" s="1"/>
    </row>
    <row r="1488" spans="5:24">
      <c r="E1488" s="2"/>
      <c r="G1488" s="7" t="s">
        <v>741</v>
      </c>
      <c r="H1488" s="7" t="s">
        <v>2222</v>
      </c>
      <c r="J1488" s="10"/>
      <c r="K1488" s="10"/>
      <c r="T1488" s="1"/>
      <c r="U1488" s="1"/>
      <c r="V1488" s="1"/>
      <c r="W1488" s="1"/>
      <c r="X1488" s="1"/>
    </row>
    <row r="1489" spans="5:24">
      <c r="E1489" s="2"/>
      <c r="G1489" s="7" t="s">
        <v>741</v>
      </c>
      <c r="H1489" s="7" t="s">
        <v>2223</v>
      </c>
      <c r="J1489" s="10"/>
      <c r="K1489" s="10"/>
      <c r="T1489" s="1"/>
      <c r="U1489" s="1"/>
      <c r="V1489" s="1"/>
      <c r="W1489" s="1"/>
      <c r="X1489" s="1"/>
    </row>
    <row r="1490" spans="5:24">
      <c r="E1490" s="2"/>
      <c r="G1490" s="7" t="s">
        <v>741</v>
      </c>
      <c r="H1490" s="7" t="s">
        <v>2224</v>
      </c>
      <c r="J1490" s="10"/>
      <c r="K1490" s="10"/>
      <c r="T1490" s="1"/>
      <c r="U1490" s="1"/>
      <c r="V1490" s="1"/>
      <c r="W1490" s="1"/>
      <c r="X1490" s="1"/>
    </row>
    <row r="1491" spans="5:24">
      <c r="E1491" s="2"/>
      <c r="G1491" s="7" t="s">
        <v>741</v>
      </c>
      <c r="H1491" s="7" t="s">
        <v>1553</v>
      </c>
      <c r="J1491" s="10"/>
      <c r="K1491" s="10"/>
      <c r="T1491" s="1"/>
      <c r="U1491" s="1"/>
      <c r="V1491" s="1"/>
      <c r="W1491" s="1"/>
      <c r="X1491" s="1"/>
    </row>
    <row r="1492" spans="5:24">
      <c r="E1492" s="2"/>
      <c r="G1492" s="7" t="s">
        <v>741</v>
      </c>
      <c r="H1492" s="7" t="s">
        <v>2225</v>
      </c>
      <c r="J1492" s="10"/>
      <c r="K1492" s="10"/>
      <c r="T1492" s="1"/>
      <c r="U1492" s="1"/>
      <c r="V1492" s="1"/>
      <c r="W1492" s="1"/>
      <c r="X1492" s="1"/>
    </row>
    <row r="1493" spans="5:24">
      <c r="E1493" s="2"/>
      <c r="G1493" s="7" t="s">
        <v>741</v>
      </c>
      <c r="H1493" s="7" t="s">
        <v>1229</v>
      </c>
      <c r="J1493" s="10"/>
      <c r="K1493" s="10"/>
      <c r="T1493" s="1"/>
      <c r="U1493" s="1"/>
      <c r="V1493" s="1"/>
      <c r="W1493" s="1"/>
      <c r="X1493" s="1"/>
    </row>
    <row r="1494" spans="5:24">
      <c r="E1494" s="2"/>
      <c r="G1494" s="7" t="s">
        <v>741</v>
      </c>
      <c r="H1494" s="7" t="s">
        <v>2226</v>
      </c>
      <c r="J1494" s="10"/>
      <c r="K1494" s="10"/>
      <c r="T1494" s="1"/>
      <c r="U1494" s="1"/>
      <c r="V1494" s="1"/>
      <c r="W1494" s="1"/>
      <c r="X1494" s="1"/>
    </row>
    <row r="1495" spans="5:24">
      <c r="E1495" s="2"/>
      <c r="G1495" s="7" t="s">
        <v>741</v>
      </c>
      <c r="H1495" s="7" t="s">
        <v>1231</v>
      </c>
      <c r="J1495" s="10"/>
      <c r="K1495" s="10"/>
      <c r="T1495" s="1"/>
      <c r="U1495" s="1"/>
      <c r="V1495" s="1"/>
      <c r="W1495" s="1"/>
      <c r="X1495" s="1"/>
    </row>
    <row r="1496" spans="5:24">
      <c r="E1496" s="2"/>
      <c r="G1496" s="7" t="s">
        <v>741</v>
      </c>
      <c r="H1496" s="7" t="s">
        <v>1555</v>
      </c>
      <c r="J1496" s="10"/>
      <c r="K1496" s="10"/>
      <c r="T1496" s="1"/>
      <c r="U1496" s="1"/>
      <c r="V1496" s="1"/>
      <c r="W1496" s="1"/>
      <c r="X1496" s="1"/>
    </row>
    <row r="1497" spans="5:24">
      <c r="E1497" s="2"/>
      <c r="G1497" s="7" t="s">
        <v>741</v>
      </c>
      <c r="H1497" s="7" t="s">
        <v>1233</v>
      </c>
      <c r="J1497" s="10"/>
      <c r="K1497" s="10"/>
      <c r="T1497" s="1"/>
      <c r="U1497" s="1"/>
      <c r="V1497" s="1"/>
      <c r="W1497" s="1"/>
      <c r="X1497" s="1"/>
    </row>
    <row r="1498" spans="5:24">
      <c r="E1498" s="2"/>
      <c r="G1498" s="7" t="s">
        <v>741</v>
      </c>
      <c r="H1498" s="7" t="s">
        <v>2227</v>
      </c>
      <c r="J1498" s="10"/>
      <c r="K1498" s="10"/>
      <c r="T1498" s="1"/>
      <c r="U1498" s="1"/>
      <c r="V1498" s="1"/>
      <c r="W1498" s="1"/>
      <c r="X1498" s="1"/>
    </row>
    <row r="1499" spans="5:24">
      <c r="E1499" s="2"/>
      <c r="G1499" s="7" t="s">
        <v>741</v>
      </c>
      <c r="H1499" s="7" t="s">
        <v>2228</v>
      </c>
      <c r="J1499" s="10"/>
      <c r="K1499" s="10"/>
      <c r="T1499" s="1"/>
      <c r="U1499" s="1"/>
      <c r="V1499" s="1"/>
      <c r="W1499" s="1"/>
      <c r="X1499" s="1"/>
    </row>
    <row r="1500" spans="5:24">
      <c r="E1500" s="2"/>
      <c r="G1500" s="7" t="s">
        <v>741</v>
      </c>
      <c r="H1500" s="7" t="s">
        <v>2229</v>
      </c>
      <c r="J1500" s="10"/>
      <c r="K1500" s="10"/>
      <c r="T1500" s="1"/>
      <c r="U1500" s="1"/>
      <c r="V1500" s="1"/>
      <c r="W1500" s="1"/>
      <c r="X1500" s="1"/>
    </row>
    <row r="1501" spans="5:24">
      <c r="E1501" s="2"/>
      <c r="G1501" s="7" t="s">
        <v>741</v>
      </c>
      <c r="H1501" s="7" t="s">
        <v>2230</v>
      </c>
      <c r="J1501" s="10"/>
      <c r="K1501" s="10"/>
      <c r="T1501" s="1"/>
      <c r="U1501" s="1"/>
      <c r="V1501" s="1"/>
      <c r="W1501" s="1"/>
      <c r="X1501" s="1"/>
    </row>
    <row r="1502" spans="5:24">
      <c r="E1502" s="2"/>
      <c r="G1502" s="7" t="s">
        <v>741</v>
      </c>
      <c r="H1502" s="7" t="s">
        <v>2231</v>
      </c>
      <c r="J1502" s="10"/>
      <c r="K1502" s="10"/>
      <c r="T1502" s="1"/>
      <c r="U1502" s="1"/>
      <c r="V1502" s="1"/>
      <c r="W1502" s="1"/>
      <c r="X1502" s="1"/>
    </row>
    <row r="1503" spans="5:24">
      <c r="E1503" s="2"/>
      <c r="G1503" s="7" t="s">
        <v>741</v>
      </c>
      <c r="H1503" s="7" t="s">
        <v>1235</v>
      </c>
      <c r="J1503" s="10"/>
      <c r="K1503" s="10"/>
      <c r="T1503" s="1"/>
      <c r="U1503" s="1"/>
      <c r="V1503" s="1"/>
      <c r="W1503" s="1"/>
      <c r="X1503" s="1"/>
    </row>
    <row r="1504" spans="5:24">
      <c r="E1504" s="2"/>
      <c r="G1504" s="7" t="s">
        <v>2232</v>
      </c>
      <c r="H1504" s="7" t="s">
        <v>2233</v>
      </c>
      <c r="J1504" s="10"/>
      <c r="K1504" s="10"/>
      <c r="T1504" s="1"/>
      <c r="U1504" s="1"/>
      <c r="V1504" s="1"/>
      <c r="W1504" s="1"/>
      <c r="X1504" s="1"/>
    </row>
    <row r="1505" spans="5:24">
      <c r="E1505" s="2"/>
      <c r="G1505" s="7" t="s">
        <v>741</v>
      </c>
      <c r="H1505" s="7" t="s">
        <v>2234</v>
      </c>
      <c r="J1505" s="10"/>
      <c r="K1505" s="10"/>
      <c r="T1505" s="1"/>
      <c r="U1505" s="1"/>
      <c r="V1505" s="1"/>
      <c r="W1505" s="1"/>
      <c r="X1505" s="1"/>
    </row>
    <row r="1506" spans="5:24">
      <c r="E1506" s="2"/>
      <c r="G1506" s="7" t="s">
        <v>741</v>
      </c>
      <c r="H1506" s="7" t="s">
        <v>2235</v>
      </c>
      <c r="J1506" s="10"/>
      <c r="K1506" s="10"/>
      <c r="T1506" s="1"/>
      <c r="U1506" s="1"/>
      <c r="V1506" s="1"/>
      <c r="W1506" s="1"/>
      <c r="X1506" s="1"/>
    </row>
    <row r="1507" spans="5:24">
      <c r="E1507" s="2"/>
      <c r="G1507" s="7" t="s">
        <v>741</v>
      </c>
      <c r="H1507" s="7" t="s">
        <v>2236</v>
      </c>
      <c r="J1507" s="10"/>
      <c r="K1507" s="10"/>
      <c r="T1507" s="1"/>
      <c r="U1507" s="1"/>
      <c r="V1507" s="1"/>
      <c r="W1507" s="1"/>
      <c r="X1507" s="1"/>
    </row>
    <row r="1508" spans="5:24">
      <c r="E1508" s="2"/>
      <c r="G1508" s="7" t="s">
        <v>741</v>
      </c>
      <c r="H1508" s="7" t="s">
        <v>2237</v>
      </c>
      <c r="J1508" s="10"/>
      <c r="K1508" s="10"/>
      <c r="T1508" s="1"/>
      <c r="U1508" s="1"/>
      <c r="V1508" s="1"/>
      <c r="W1508" s="1"/>
      <c r="X1508" s="1"/>
    </row>
    <row r="1509" spans="5:24">
      <c r="E1509" s="2"/>
      <c r="G1509" s="7" t="s">
        <v>741</v>
      </c>
      <c r="H1509" s="7" t="s">
        <v>2238</v>
      </c>
      <c r="J1509" s="10"/>
      <c r="K1509" s="10"/>
      <c r="T1509" s="1"/>
      <c r="U1509" s="1"/>
      <c r="V1509" s="1"/>
      <c r="W1509" s="1"/>
      <c r="X1509" s="1"/>
    </row>
    <row r="1510" spans="5:24">
      <c r="E1510" s="2"/>
      <c r="G1510" s="7" t="s">
        <v>741</v>
      </c>
      <c r="H1510" s="7" t="s">
        <v>2239</v>
      </c>
      <c r="J1510" s="10"/>
      <c r="K1510" s="10"/>
      <c r="T1510" s="1"/>
      <c r="U1510" s="1"/>
      <c r="V1510" s="1"/>
      <c r="W1510" s="1"/>
      <c r="X1510" s="1"/>
    </row>
    <row r="1511" spans="5:24">
      <c r="E1511" s="2"/>
      <c r="G1511" s="7" t="s">
        <v>741</v>
      </c>
      <c r="H1511" s="7" t="s">
        <v>1239</v>
      </c>
      <c r="J1511" s="10"/>
      <c r="K1511" s="10"/>
      <c r="T1511" s="1"/>
      <c r="U1511" s="1"/>
      <c r="V1511" s="1"/>
      <c r="W1511" s="1"/>
      <c r="X1511" s="1"/>
    </row>
    <row r="1512" spans="5:24">
      <c r="E1512" s="2"/>
      <c r="G1512" s="7" t="s">
        <v>741</v>
      </c>
      <c r="H1512" s="7" t="s">
        <v>2240</v>
      </c>
      <c r="J1512" s="10"/>
      <c r="K1512" s="10"/>
      <c r="T1512" s="1"/>
      <c r="U1512" s="1"/>
      <c r="V1512" s="1"/>
      <c r="W1512" s="1"/>
      <c r="X1512" s="1"/>
    </row>
    <row r="1513" spans="5:24">
      <c r="E1513" s="2"/>
      <c r="G1513" s="7" t="s">
        <v>741</v>
      </c>
      <c r="H1513" s="7" t="s">
        <v>2241</v>
      </c>
      <c r="J1513" s="10"/>
      <c r="K1513" s="10"/>
      <c r="T1513" s="1"/>
      <c r="U1513" s="1"/>
      <c r="V1513" s="1"/>
      <c r="W1513" s="1"/>
      <c r="X1513" s="1"/>
    </row>
    <row r="1514" spans="5:24">
      <c r="E1514" s="2"/>
      <c r="G1514" s="7" t="s">
        <v>741</v>
      </c>
      <c r="H1514" s="7" t="s">
        <v>2242</v>
      </c>
      <c r="J1514" s="10"/>
      <c r="K1514" s="10"/>
      <c r="T1514" s="1"/>
      <c r="U1514" s="1"/>
      <c r="V1514" s="1"/>
      <c r="W1514" s="1"/>
      <c r="X1514" s="1"/>
    </row>
    <row r="1515" spans="5:24">
      <c r="E1515" s="2"/>
      <c r="G1515" s="7" t="s">
        <v>741</v>
      </c>
      <c r="H1515" s="7" t="s">
        <v>2243</v>
      </c>
      <c r="J1515" s="10"/>
      <c r="K1515" s="10"/>
      <c r="T1515" s="1"/>
      <c r="U1515" s="1"/>
      <c r="V1515" s="1"/>
      <c r="W1515" s="1"/>
      <c r="X1515" s="1"/>
    </row>
    <row r="1516" spans="5:24">
      <c r="E1516" s="2"/>
      <c r="G1516" s="7" t="s">
        <v>741</v>
      </c>
      <c r="H1516" s="7" t="s">
        <v>2244</v>
      </c>
      <c r="J1516" s="10"/>
      <c r="K1516" s="10"/>
      <c r="T1516" s="1"/>
      <c r="U1516" s="1"/>
      <c r="V1516" s="1"/>
      <c r="W1516" s="1"/>
      <c r="X1516" s="1"/>
    </row>
    <row r="1517" spans="5:24">
      <c r="E1517" s="2"/>
      <c r="G1517" s="7" t="s">
        <v>741</v>
      </c>
      <c r="H1517" s="7" t="s">
        <v>2245</v>
      </c>
      <c r="J1517" s="10"/>
      <c r="K1517" s="10"/>
      <c r="T1517" s="1"/>
      <c r="U1517" s="1"/>
      <c r="V1517" s="1"/>
      <c r="W1517" s="1"/>
      <c r="X1517" s="1"/>
    </row>
    <row r="1518" spans="5:24">
      <c r="E1518" s="2"/>
      <c r="G1518" s="7" t="s">
        <v>741</v>
      </c>
      <c r="H1518" s="7" t="s">
        <v>2246</v>
      </c>
      <c r="J1518" s="10"/>
      <c r="K1518" s="10"/>
      <c r="T1518" s="1"/>
      <c r="U1518" s="1"/>
      <c r="V1518" s="1"/>
      <c r="W1518" s="1"/>
      <c r="X1518" s="1"/>
    </row>
    <row r="1519" spans="5:24">
      <c r="E1519" s="2"/>
      <c r="G1519" s="7" t="s">
        <v>741</v>
      </c>
      <c r="H1519" s="7" t="s">
        <v>2247</v>
      </c>
      <c r="J1519" s="10"/>
      <c r="K1519" s="10"/>
      <c r="T1519" s="1"/>
      <c r="U1519" s="1"/>
      <c r="V1519" s="1"/>
      <c r="W1519" s="1"/>
      <c r="X1519" s="1"/>
    </row>
    <row r="1520" spans="5:24">
      <c r="E1520" s="2"/>
      <c r="G1520" s="7" t="s">
        <v>741</v>
      </c>
      <c r="H1520" s="7" t="s">
        <v>2248</v>
      </c>
      <c r="J1520" s="10"/>
      <c r="K1520" s="10"/>
      <c r="T1520" s="1"/>
      <c r="U1520" s="1"/>
      <c r="V1520" s="1"/>
      <c r="W1520" s="1"/>
      <c r="X1520" s="1"/>
    </row>
    <row r="1521" spans="5:24">
      <c r="E1521" s="2"/>
      <c r="G1521" s="7" t="s">
        <v>741</v>
      </c>
      <c r="H1521" s="7" t="s">
        <v>2249</v>
      </c>
      <c r="J1521" s="10"/>
      <c r="K1521" s="10"/>
      <c r="T1521" s="1"/>
      <c r="U1521" s="1"/>
      <c r="V1521" s="1"/>
      <c r="W1521" s="1"/>
      <c r="X1521" s="1"/>
    </row>
    <row r="1522" spans="5:24">
      <c r="E1522" s="2"/>
      <c r="G1522" s="7" t="s">
        <v>741</v>
      </c>
      <c r="H1522" s="7" t="s">
        <v>2250</v>
      </c>
      <c r="J1522" s="10"/>
      <c r="K1522" s="10"/>
      <c r="T1522" s="1"/>
      <c r="U1522" s="1"/>
      <c r="V1522" s="1"/>
      <c r="W1522" s="1"/>
      <c r="X1522" s="1"/>
    </row>
    <row r="1523" spans="5:24">
      <c r="E1523" s="2"/>
      <c r="G1523" s="7" t="s">
        <v>741</v>
      </c>
      <c r="H1523" s="7" t="s">
        <v>2011</v>
      </c>
      <c r="J1523" s="10"/>
      <c r="K1523" s="10"/>
      <c r="T1523" s="1"/>
      <c r="U1523" s="1"/>
      <c r="V1523" s="1"/>
      <c r="W1523" s="1"/>
      <c r="X1523" s="1"/>
    </row>
    <row r="1524" spans="5:24">
      <c r="E1524" s="2"/>
      <c r="G1524" s="7" t="s">
        <v>741</v>
      </c>
      <c r="H1524" s="7" t="s">
        <v>2251</v>
      </c>
      <c r="J1524" s="10"/>
      <c r="K1524" s="10"/>
      <c r="T1524" s="1"/>
      <c r="U1524" s="1"/>
      <c r="V1524" s="1"/>
      <c r="W1524" s="1"/>
      <c r="X1524" s="1"/>
    </row>
    <row r="1525" spans="5:24">
      <c r="E1525" s="2"/>
      <c r="G1525" s="7" t="s">
        <v>741</v>
      </c>
      <c r="H1525" s="7" t="s">
        <v>2252</v>
      </c>
      <c r="J1525" s="10"/>
      <c r="K1525" s="10"/>
      <c r="T1525" s="1"/>
      <c r="U1525" s="1"/>
      <c r="V1525" s="1"/>
      <c r="W1525" s="1"/>
      <c r="X1525" s="1"/>
    </row>
    <row r="1526" spans="5:24">
      <c r="E1526" s="2"/>
      <c r="G1526" s="7" t="s">
        <v>741</v>
      </c>
      <c r="H1526" s="7" t="s">
        <v>2253</v>
      </c>
      <c r="J1526" s="10"/>
      <c r="K1526" s="10"/>
      <c r="T1526" s="1"/>
      <c r="U1526" s="1"/>
      <c r="V1526" s="1"/>
      <c r="W1526" s="1"/>
      <c r="X1526" s="1"/>
    </row>
    <row r="1527" spans="5:24">
      <c r="E1527" s="2"/>
      <c r="G1527" s="7" t="s">
        <v>741</v>
      </c>
      <c r="H1527" s="7" t="s">
        <v>1236</v>
      </c>
      <c r="J1527" s="10"/>
      <c r="K1527" s="10"/>
      <c r="T1527" s="1"/>
      <c r="U1527" s="1"/>
      <c r="V1527" s="1"/>
      <c r="W1527" s="1"/>
      <c r="X1527" s="1"/>
    </row>
    <row r="1528" spans="5:24">
      <c r="E1528" s="2"/>
      <c r="G1528" s="7" t="s">
        <v>741</v>
      </c>
      <c r="H1528" s="7" t="s">
        <v>2254</v>
      </c>
      <c r="J1528" s="10"/>
      <c r="K1528" s="10"/>
      <c r="T1528" s="1"/>
      <c r="U1528" s="1"/>
      <c r="V1528" s="1"/>
      <c r="W1528" s="1"/>
      <c r="X1528" s="1"/>
    </row>
    <row r="1529" spans="5:24">
      <c r="E1529" s="2"/>
      <c r="G1529" s="7" t="s">
        <v>741</v>
      </c>
      <c r="H1529" s="7" t="s">
        <v>2255</v>
      </c>
      <c r="J1529" s="10"/>
      <c r="K1529" s="10"/>
      <c r="T1529" s="1"/>
      <c r="U1529" s="1"/>
      <c r="V1529" s="1"/>
      <c r="W1529" s="1"/>
      <c r="X1529" s="1"/>
    </row>
    <row r="1530" spans="5:24">
      <c r="E1530" s="2"/>
      <c r="G1530" s="7" t="s">
        <v>741</v>
      </c>
      <c r="H1530" s="7" t="s">
        <v>2256</v>
      </c>
      <c r="J1530" s="10"/>
      <c r="K1530" s="10"/>
      <c r="T1530" s="1"/>
      <c r="U1530" s="1"/>
      <c r="V1530" s="1"/>
      <c r="W1530" s="1"/>
      <c r="X1530" s="1"/>
    </row>
    <row r="1531" spans="5:24">
      <c r="E1531" s="2"/>
      <c r="G1531" s="7" t="s">
        <v>741</v>
      </c>
      <c r="H1531" s="7" t="s">
        <v>2257</v>
      </c>
      <c r="J1531" s="10"/>
      <c r="K1531" s="10"/>
      <c r="T1531" s="1"/>
      <c r="U1531" s="1"/>
      <c r="V1531" s="1"/>
      <c r="W1531" s="1"/>
      <c r="X1531" s="1"/>
    </row>
    <row r="1532" spans="5:24">
      <c r="E1532" s="2"/>
      <c r="G1532" s="7" t="s">
        <v>741</v>
      </c>
      <c r="H1532" s="7" t="s">
        <v>2258</v>
      </c>
      <c r="J1532" s="10"/>
      <c r="K1532" s="10"/>
      <c r="T1532" s="1"/>
      <c r="U1532" s="1"/>
      <c r="V1532" s="1"/>
      <c r="W1532" s="1"/>
      <c r="X1532" s="1"/>
    </row>
    <row r="1533" spans="5:24">
      <c r="E1533" s="2"/>
      <c r="G1533" s="7" t="s">
        <v>741</v>
      </c>
      <c r="H1533" s="7" t="s">
        <v>2259</v>
      </c>
      <c r="J1533" s="10"/>
      <c r="K1533" s="10"/>
      <c r="T1533" s="1"/>
      <c r="U1533" s="1"/>
      <c r="V1533" s="1"/>
      <c r="W1533" s="1"/>
      <c r="X1533" s="1"/>
    </row>
    <row r="1534" spans="5:24">
      <c r="E1534" s="2"/>
      <c r="G1534" s="7" t="s">
        <v>741</v>
      </c>
      <c r="H1534" s="7" t="s">
        <v>2260</v>
      </c>
      <c r="J1534" s="10"/>
      <c r="K1534" s="10"/>
      <c r="T1534" s="1"/>
      <c r="U1534" s="1"/>
      <c r="V1534" s="1"/>
      <c r="W1534" s="1"/>
      <c r="X1534" s="1"/>
    </row>
    <row r="1535" spans="5:24">
      <c r="E1535" s="2"/>
      <c r="G1535" s="7" t="s">
        <v>741</v>
      </c>
      <c r="H1535" s="7" t="s">
        <v>2261</v>
      </c>
      <c r="J1535" s="10"/>
      <c r="K1535" s="10"/>
      <c r="T1535" s="1"/>
      <c r="U1535" s="1"/>
      <c r="V1535" s="1"/>
      <c r="W1535" s="1"/>
      <c r="X1535" s="1"/>
    </row>
    <row r="1536" spans="5:24">
      <c r="E1536" s="2"/>
      <c r="G1536" s="7" t="s">
        <v>745</v>
      </c>
      <c r="H1536" s="7" t="s">
        <v>2262</v>
      </c>
      <c r="J1536" s="10"/>
      <c r="K1536" s="10"/>
      <c r="T1536" s="1"/>
      <c r="U1536" s="1"/>
      <c r="V1536" s="1"/>
      <c r="W1536" s="1"/>
      <c r="X1536" s="1"/>
    </row>
    <row r="1537" spans="5:24">
      <c r="E1537" s="2"/>
      <c r="G1537" s="7" t="s">
        <v>745</v>
      </c>
      <c r="H1537" s="7" t="s">
        <v>2263</v>
      </c>
      <c r="J1537" s="10"/>
      <c r="K1537" s="10"/>
      <c r="T1537" s="1"/>
      <c r="U1537" s="1"/>
      <c r="V1537" s="1"/>
      <c r="W1537" s="1"/>
      <c r="X1537" s="1"/>
    </row>
    <row r="1538" spans="5:24">
      <c r="E1538" s="2"/>
      <c r="G1538" s="7" t="s">
        <v>745</v>
      </c>
      <c r="H1538" s="7" t="s">
        <v>2264</v>
      </c>
      <c r="J1538" s="10"/>
      <c r="K1538" s="10"/>
      <c r="T1538" s="1"/>
      <c r="U1538" s="1"/>
      <c r="V1538" s="1"/>
      <c r="W1538" s="1"/>
      <c r="X1538" s="1"/>
    </row>
    <row r="1539" spans="5:24">
      <c r="E1539" s="2"/>
      <c r="G1539" s="7" t="s">
        <v>745</v>
      </c>
      <c r="H1539" s="7" t="s">
        <v>2265</v>
      </c>
      <c r="J1539" s="10"/>
      <c r="K1539" s="10"/>
      <c r="T1539" s="1"/>
      <c r="U1539" s="1"/>
      <c r="V1539" s="1"/>
      <c r="W1539" s="1"/>
      <c r="X1539" s="1"/>
    </row>
    <row r="1540" spans="5:24">
      <c r="E1540" s="2"/>
      <c r="G1540" s="7" t="s">
        <v>745</v>
      </c>
      <c r="H1540" s="7" t="s">
        <v>2266</v>
      </c>
      <c r="J1540" s="10"/>
      <c r="K1540" s="10"/>
      <c r="T1540" s="1"/>
      <c r="U1540" s="1"/>
      <c r="V1540" s="1"/>
      <c r="W1540" s="1"/>
      <c r="X1540" s="1"/>
    </row>
    <row r="1541" spans="5:24">
      <c r="E1541" s="2"/>
      <c r="G1541" s="7" t="s">
        <v>745</v>
      </c>
      <c r="H1541" s="7" t="s">
        <v>2267</v>
      </c>
      <c r="J1541" s="10"/>
      <c r="K1541" s="10"/>
      <c r="T1541" s="1"/>
      <c r="U1541" s="1"/>
      <c r="V1541" s="1"/>
      <c r="W1541" s="1"/>
      <c r="X1541" s="1"/>
    </row>
    <row r="1542" spans="5:24">
      <c r="E1542" s="2"/>
      <c r="G1542" s="7" t="s">
        <v>745</v>
      </c>
      <c r="H1542" s="7" t="s">
        <v>2268</v>
      </c>
      <c r="J1542" s="10"/>
      <c r="K1542" s="10"/>
      <c r="T1542" s="1"/>
      <c r="U1542" s="1"/>
      <c r="V1542" s="1"/>
      <c r="W1542" s="1"/>
      <c r="X1542" s="1"/>
    </row>
    <row r="1543" spans="5:24">
      <c r="E1543" s="2"/>
      <c r="G1543" s="7" t="s">
        <v>745</v>
      </c>
      <c r="H1543" s="7" t="s">
        <v>2269</v>
      </c>
      <c r="J1543" s="10"/>
      <c r="K1543" s="10"/>
      <c r="T1543" s="1"/>
      <c r="U1543" s="1"/>
      <c r="V1543" s="1"/>
      <c r="W1543" s="1"/>
      <c r="X1543" s="1"/>
    </row>
    <row r="1544" spans="5:24">
      <c r="E1544" s="2"/>
      <c r="G1544" s="7" t="s">
        <v>745</v>
      </c>
      <c r="H1544" s="7" t="s">
        <v>2270</v>
      </c>
      <c r="J1544" s="10"/>
      <c r="K1544" s="10"/>
      <c r="T1544" s="1"/>
      <c r="U1544" s="1"/>
      <c r="V1544" s="1"/>
      <c r="W1544" s="1"/>
      <c r="X1544" s="1"/>
    </row>
    <row r="1545" spans="5:24">
      <c r="E1545" s="2"/>
      <c r="G1545" s="7" t="s">
        <v>745</v>
      </c>
      <c r="H1545" s="7" t="s">
        <v>2271</v>
      </c>
      <c r="J1545" s="10"/>
      <c r="K1545" s="10"/>
      <c r="T1545" s="1"/>
      <c r="U1545" s="1"/>
      <c r="V1545" s="1"/>
      <c r="W1545" s="1"/>
      <c r="X1545" s="1"/>
    </row>
    <row r="1546" spans="5:24">
      <c r="E1546" s="2"/>
      <c r="G1546" s="7" t="s">
        <v>745</v>
      </c>
      <c r="H1546" s="7" t="s">
        <v>2272</v>
      </c>
      <c r="J1546" s="10"/>
      <c r="K1546" s="10"/>
      <c r="T1546" s="1"/>
      <c r="U1546" s="1"/>
      <c r="V1546" s="1"/>
      <c r="W1546" s="1"/>
      <c r="X1546" s="1"/>
    </row>
    <row r="1547" spans="5:24">
      <c r="E1547" s="2"/>
      <c r="G1547" s="7" t="s">
        <v>745</v>
      </c>
      <c r="H1547" s="7" t="s">
        <v>2273</v>
      </c>
      <c r="J1547" s="10"/>
      <c r="K1547" s="10"/>
      <c r="T1547" s="1"/>
      <c r="U1547" s="1"/>
      <c r="V1547" s="1"/>
      <c r="W1547" s="1"/>
      <c r="X1547" s="1"/>
    </row>
    <row r="1548" spans="5:24">
      <c r="E1548" s="2"/>
      <c r="G1548" s="7" t="s">
        <v>745</v>
      </c>
      <c r="H1548" s="7" t="s">
        <v>2274</v>
      </c>
      <c r="J1548" s="10"/>
      <c r="K1548" s="10"/>
      <c r="T1548" s="1"/>
      <c r="U1548" s="1"/>
      <c r="V1548" s="1"/>
      <c r="W1548" s="1"/>
      <c r="X1548" s="1"/>
    </row>
    <row r="1549" spans="5:24">
      <c r="E1549" s="2"/>
      <c r="G1549" s="7" t="s">
        <v>745</v>
      </c>
      <c r="H1549" s="7" t="s">
        <v>2275</v>
      </c>
      <c r="J1549" s="10"/>
      <c r="K1549" s="10"/>
      <c r="T1549" s="1"/>
      <c r="U1549" s="1"/>
      <c r="V1549" s="1"/>
      <c r="W1549" s="1"/>
      <c r="X1549" s="1"/>
    </row>
    <row r="1550" spans="5:24">
      <c r="E1550" s="2"/>
      <c r="G1550" s="7" t="s">
        <v>745</v>
      </c>
      <c r="H1550" s="7" t="s">
        <v>2276</v>
      </c>
      <c r="J1550" s="10"/>
      <c r="K1550" s="10"/>
      <c r="T1550" s="1"/>
      <c r="U1550" s="1"/>
      <c r="V1550" s="1"/>
      <c r="W1550" s="1"/>
      <c r="X1550" s="1"/>
    </row>
    <row r="1551" spans="5:24">
      <c r="E1551" s="2"/>
      <c r="G1551" s="7" t="s">
        <v>745</v>
      </c>
      <c r="H1551" s="7" t="s">
        <v>2277</v>
      </c>
      <c r="J1551" s="10"/>
      <c r="K1551" s="10"/>
      <c r="T1551" s="1"/>
      <c r="U1551" s="1"/>
      <c r="V1551" s="1"/>
      <c r="W1551" s="1"/>
      <c r="X1551" s="1"/>
    </row>
    <row r="1552" spans="5:24">
      <c r="E1552" s="2"/>
      <c r="G1552" s="7" t="s">
        <v>745</v>
      </c>
      <c r="H1552" s="7" t="s">
        <v>2278</v>
      </c>
      <c r="J1552" s="10"/>
      <c r="K1552" s="10"/>
      <c r="T1552" s="1"/>
      <c r="U1552" s="1"/>
      <c r="V1552" s="1"/>
      <c r="W1552" s="1"/>
      <c r="X1552" s="1"/>
    </row>
    <row r="1553" spans="5:24">
      <c r="E1553" s="2"/>
      <c r="G1553" s="7" t="s">
        <v>745</v>
      </c>
      <c r="H1553" s="7" t="s">
        <v>2279</v>
      </c>
      <c r="J1553" s="10"/>
      <c r="K1553" s="10"/>
      <c r="T1553" s="1"/>
      <c r="U1553" s="1"/>
      <c r="V1553" s="1"/>
      <c r="W1553" s="1"/>
      <c r="X1553" s="1"/>
    </row>
    <row r="1554" spans="5:24">
      <c r="E1554" s="2"/>
      <c r="G1554" s="7" t="s">
        <v>745</v>
      </c>
      <c r="H1554" s="7" t="s">
        <v>2280</v>
      </c>
      <c r="J1554" s="10"/>
      <c r="K1554" s="10"/>
      <c r="T1554" s="1"/>
      <c r="U1554" s="1"/>
      <c r="V1554" s="1"/>
      <c r="W1554" s="1"/>
      <c r="X1554" s="1"/>
    </row>
    <row r="1555" spans="5:24">
      <c r="E1555" s="2"/>
      <c r="G1555" s="7" t="s">
        <v>745</v>
      </c>
      <c r="H1555" s="7" t="s">
        <v>2281</v>
      </c>
      <c r="J1555" s="10"/>
      <c r="K1555" s="10"/>
      <c r="T1555" s="1"/>
      <c r="U1555" s="1"/>
      <c r="V1555" s="1"/>
      <c r="W1555" s="1"/>
      <c r="X1555" s="1"/>
    </row>
    <row r="1556" spans="5:24">
      <c r="E1556" s="2"/>
      <c r="G1556" s="7" t="s">
        <v>750</v>
      </c>
      <c r="H1556" s="7" t="s">
        <v>1557</v>
      </c>
      <c r="J1556" s="10"/>
      <c r="K1556" s="10"/>
      <c r="T1556" s="1"/>
      <c r="U1556" s="1"/>
      <c r="V1556" s="1"/>
      <c r="W1556" s="1"/>
      <c r="X1556" s="1"/>
    </row>
    <row r="1557" spans="5:24">
      <c r="E1557" s="2"/>
      <c r="G1557" s="7" t="s">
        <v>750</v>
      </c>
      <c r="H1557" s="7" t="s">
        <v>2282</v>
      </c>
      <c r="J1557" s="10"/>
      <c r="K1557" s="10"/>
      <c r="T1557" s="1"/>
      <c r="U1557" s="1"/>
      <c r="V1557" s="1"/>
      <c r="W1557" s="1"/>
      <c r="X1557" s="1"/>
    </row>
    <row r="1558" spans="5:24">
      <c r="E1558" s="2"/>
      <c r="G1558" s="7" t="s">
        <v>750</v>
      </c>
      <c r="H1558" s="7" t="s">
        <v>2283</v>
      </c>
      <c r="J1558" s="10"/>
      <c r="K1558" s="10"/>
      <c r="T1558" s="1"/>
      <c r="U1558" s="1"/>
      <c r="V1558" s="1"/>
      <c r="W1558" s="1"/>
      <c r="X1558" s="1"/>
    </row>
    <row r="1559" spans="5:24">
      <c r="E1559" s="2"/>
      <c r="G1559" s="7" t="s">
        <v>750</v>
      </c>
      <c r="H1559" s="7" t="s">
        <v>2284</v>
      </c>
      <c r="J1559" s="10"/>
      <c r="K1559" s="10"/>
      <c r="T1559" s="1"/>
      <c r="U1559" s="1"/>
      <c r="V1559" s="1"/>
      <c r="W1559" s="1"/>
      <c r="X1559" s="1"/>
    </row>
    <row r="1560" spans="5:24">
      <c r="E1560" s="2"/>
      <c r="G1560" s="7" t="s">
        <v>750</v>
      </c>
      <c r="H1560" s="7" t="s">
        <v>2285</v>
      </c>
      <c r="J1560" s="10"/>
      <c r="K1560" s="10"/>
      <c r="T1560" s="1"/>
      <c r="U1560" s="1"/>
      <c r="V1560" s="1"/>
      <c r="W1560" s="1"/>
      <c r="X1560" s="1"/>
    </row>
    <row r="1561" spans="5:24">
      <c r="E1561" s="2"/>
      <c r="G1561" s="7" t="s">
        <v>750</v>
      </c>
      <c r="H1561" s="7" t="s">
        <v>2286</v>
      </c>
      <c r="J1561" s="10"/>
      <c r="K1561" s="10"/>
      <c r="T1561" s="1"/>
      <c r="U1561" s="1"/>
      <c r="V1561" s="1"/>
      <c r="W1561" s="1"/>
      <c r="X1561" s="1"/>
    </row>
    <row r="1562" spans="5:24">
      <c r="E1562" s="2"/>
      <c r="G1562" s="7" t="s">
        <v>750</v>
      </c>
      <c r="H1562" s="7" t="s">
        <v>2287</v>
      </c>
      <c r="J1562" s="10"/>
      <c r="K1562" s="10"/>
      <c r="T1562" s="1"/>
      <c r="U1562" s="1"/>
      <c r="V1562" s="1"/>
      <c r="W1562" s="1"/>
      <c r="X1562" s="1"/>
    </row>
    <row r="1563" spans="5:24">
      <c r="E1563" s="2"/>
      <c r="G1563" s="7" t="s">
        <v>750</v>
      </c>
      <c r="H1563" s="7" t="s">
        <v>2288</v>
      </c>
      <c r="J1563" s="10"/>
      <c r="K1563" s="10"/>
      <c r="T1563" s="1"/>
      <c r="U1563" s="1"/>
      <c r="V1563" s="1"/>
      <c r="W1563" s="1"/>
      <c r="X1563" s="1"/>
    </row>
    <row r="1564" spans="5:24">
      <c r="E1564" s="2"/>
      <c r="G1564" s="7" t="s">
        <v>750</v>
      </c>
      <c r="H1564" s="7" t="s">
        <v>2289</v>
      </c>
      <c r="J1564" s="10"/>
      <c r="K1564" s="10"/>
      <c r="T1564" s="1"/>
      <c r="U1564" s="1"/>
      <c r="V1564" s="1"/>
      <c r="W1564" s="1"/>
      <c r="X1564" s="1"/>
    </row>
    <row r="1565" spans="5:24">
      <c r="E1565" s="2"/>
      <c r="G1565" s="7" t="s">
        <v>750</v>
      </c>
      <c r="H1565" s="7" t="s">
        <v>2290</v>
      </c>
      <c r="J1565" s="10"/>
      <c r="K1565" s="10"/>
      <c r="T1565" s="1"/>
      <c r="U1565" s="1"/>
      <c r="V1565" s="1"/>
      <c r="W1565" s="1"/>
      <c r="X1565" s="1"/>
    </row>
    <row r="1566" spans="5:24">
      <c r="E1566" s="2"/>
      <c r="G1566" s="7" t="s">
        <v>750</v>
      </c>
      <c r="H1566" s="7" t="s">
        <v>2291</v>
      </c>
      <c r="J1566" s="10"/>
      <c r="K1566" s="10"/>
      <c r="T1566" s="1"/>
      <c r="U1566" s="1"/>
      <c r="V1566" s="1"/>
      <c r="W1566" s="1"/>
      <c r="X1566" s="1"/>
    </row>
    <row r="1567" spans="5:24">
      <c r="E1567" s="2"/>
      <c r="G1567" s="7" t="s">
        <v>750</v>
      </c>
      <c r="H1567" s="7" t="s">
        <v>2292</v>
      </c>
      <c r="J1567" s="10"/>
      <c r="K1567" s="10"/>
      <c r="T1567" s="1"/>
      <c r="U1567" s="1"/>
      <c r="V1567" s="1"/>
      <c r="W1567" s="1"/>
      <c r="X1567" s="1"/>
    </row>
    <row r="1568" spans="5:24">
      <c r="E1568" s="2"/>
      <c r="G1568" s="7" t="s">
        <v>750</v>
      </c>
      <c r="H1568" s="7" t="s">
        <v>2293</v>
      </c>
      <c r="J1568" s="10"/>
      <c r="K1568" s="10"/>
      <c r="T1568" s="1"/>
      <c r="U1568" s="1"/>
      <c r="V1568" s="1"/>
      <c r="W1568" s="1"/>
      <c r="X1568" s="1"/>
    </row>
    <row r="1569" spans="5:24">
      <c r="E1569" s="2"/>
      <c r="G1569" s="7" t="s">
        <v>750</v>
      </c>
      <c r="H1569" s="7" t="s">
        <v>2294</v>
      </c>
      <c r="J1569" s="10"/>
      <c r="K1569" s="10"/>
      <c r="T1569" s="1"/>
      <c r="U1569" s="1"/>
      <c r="V1569" s="1"/>
      <c r="W1569" s="1"/>
      <c r="X1569" s="1"/>
    </row>
    <row r="1570" spans="5:24">
      <c r="E1570" s="2"/>
      <c r="G1570" s="7" t="s">
        <v>750</v>
      </c>
      <c r="H1570" s="7" t="s">
        <v>2295</v>
      </c>
      <c r="J1570" s="10"/>
      <c r="K1570" s="10"/>
      <c r="T1570" s="1"/>
      <c r="U1570" s="1"/>
      <c r="V1570" s="1"/>
      <c r="W1570" s="1"/>
      <c r="X1570" s="1"/>
    </row>
    <row r="1571" spans="5:24">
      <c r="E1571" s="2"/>
      <c r="G1571" s="7" t="s">
        <v>750</v>
      </c>
      <c r="H1571" s="7" t="s">
        <v>2296</v>
      </c>
      <c r="J1571" s="10"/>
      <c r="K1571" s="10"/>
      <c r="T1571" s="1"/>
      <c r="U1571" s="1"/>
      <c r="V1571" s="1"/>
      <c r="W1571" s="1"/>
      <c r="X1571" s="1"/>
    </row>
    <row r="1572" spans="5:24">
      <c r="E1572" s="2"/>
      <c r="G1572" s="7" t="s">
        <v>750</v>
      </c>
      <c r="H1572" s="7" t="s">
        <v>2297</v>
      </c>
      <c r="J1572" s="10"/>
      <c r="K1572" s="10"/>
      <c r="T1572" s="1"/>
      <c r="U1572" s="1"/>
      <c r="V1572" s="1"/>
      <c r="W1572" s="1"/>
      <c r="X1572" s="1"/>
    </row>
    <row r="1573" spans="5:24">
      <c r="E1573" s="2"/>
      <c r="G1573" s="7" t="s">
        <v>750</v>
      </c>
      <c r="H1573" s="7" t="s">
        <v>2298</v>
      </c>
      <c r="J1573" s="10"/>
      <c r="K1573" s="10"/>
      <c r="T1573" s="1"/>
      <c r="U1573" s="1"/>
      <c r="V1573" s="1"/>
      <c r="W1573" s="1"/>
      <c r="X1573" s="1"/>
    </row>
    <row r="1574" spans="5:24">
      <c r="E1574" s="2"/>
      <c r="G1574" s="7" t="s">
        <v>750</v>
      </c>
      <c r="H1574" s="7" t="s">
        <v>2299</v>
      </c>
      <c r="J1574" s="10"/>
      <c r="K1574" s="10"/>
      <c r="T1574" s="1"/>
      <c r="U1574" s="1"/>
      <c r="V1574" s="1"/>
      <c r="W1574" s="1"/>
      <c r="X1574" s="1"/>
    </row>
    <row r="1575" spans="5:24">
      <c r="E1575" s="2"/>
      <c r="G1575" s="7" t="s">
        <v>750</v>
      </c>
      <c r="H1575" s="7" t="s">
        <v>2300</v>
      </c>
      <c r="J1575" s="10"/>
      <c r="K1575" s="10"/>
      <c r="T1575" s="1"/>
      <c r="U1575" s="1"/>
      <c r="V1575" s="1"/>
      <c r="W1575" s="1"/>
      <c r="X1575" s="1"/>
    </row>
    <row r="1576" spans="5:24">
      <c r="E1576" s="2"/>
      <c r="G1576" s="7" t="s">
        <v>750</v>
      </c>
      <c r="H1576" s="7" t="s">
        <v>2301</v>
      </c>
      <c r="J1576" s="10"/>
      <c r="K1576" s="10"/>
      <c r="T1576" s="1"/>
      <c r="U1576" s="1"/>
      <c r="V1576" s="1"/>
      <c r="W1576" s="1"/>
      <c r="X1576" s="1"/>
    </row>
    <row r="1577" spans="5:24">
      <c r="E1577" s="2"/>
      <c r="G1577" s="7" t="s">
        <v>754</v>
      </c>
      <c r="H1577" s="7" t="s">
        <v>2302</v>
      </c>
      <c r="J1577" s="10"/>
      <c r="K1577" s="10"/>
      <c r="T1577" s="1"/>
      <c r="U1577" s="1"/>
      <c r="V1577" s="1"/>
      <c r="W1577" s="1"/>
      <c r="X1577" s="1"/>
    </row>
    <row r="1578" spans="5:24">
      <c r="E1578" s="2"/>
      <c r="G1578" s="7" t="s">
        <v>754</v>
      </c>
      <c r="H1578" s="7" t="s">
        <v>2303</v>
      </c>
      <c r="J1578" s="10"/>
      <c r="K1578" s="10"/>
      <c r="T1578" s="1"/>
      <c r="U1578" s="1"/>
      <c r="V1578" s="1"/>
      <c r="W1578" s="1"/>
      <c r="X1578" s="1"/>
    </row>
    <row r="1579" spans="5:24">
      <c r="E1579" s="2"/>
      <c r="G1579" s="7" t="s">
        <v>754</v>
      </c>
      <c r="H1579" s="7" t="s">
        <v>2304</v>
      </c>
      <c r="J1579" s="10"/>
      <c r="K1579" s="10"/>
      <c r="T1579" s="1"/>
      <c r="U1579" s="1"/>
      <c r="V1579" s="1"/>
      <c r="W1579" s="1"/>
      <c r="X1579" s="1"/>
    </row>
    <row r="1580" spans="5:24">
      <c r="E1580" s="2"/>
      <c r="G1580" s="7" t="s">
        <v>754</v>
      </c>
      <c r="H1580" s="7" t="s">
        <v>2305</v>
      </c>
      <c r="J1580" s="10"/>
      <c r="K1580" s="10"/>
      <c r="T1580" s="1"/>
      <c r="U1580" s="1"/>
      <c r="V1580" s="1"/>
      <c r="W1580" s="1"/>
      <c r="X1580" s="1"/>
    </row>
    <row r="1581" spans="5:24">
      <c r="E1581" s="2"/>
      <c r="G1581" s="7" t="s">
        <v>754</v>
      </c>
      <c r="H1581" s="7" t="s">
        <v>2306</v>
      </c>
      <c r="J1581" s="10"/>
      <c r="K1581" s="10"/>
      <c r="T1581" s="1"/>
      <c r="U1581" s="1"/>
      <c r="V1581" s="1"/>
      <c r="W1581" s="1"/>
      <c r="X1581" s="1"/>
    </row>
    <row r="1582" spans="5:24">
      <c r="E1582" s="2"/>
      <c r="G1582" s="7" t="s">
        <v>754</v>
      </c>
      <c r="H1582" s="7" t="s">
        <v>2307</v>
      </c>
      <c r="J1582" s="10"/>
      <c r="K1582" s="10"/>
      <c r="T1582" s="1"/>
      <c r="U1582" s="1"/>
      <c r="V1582" s="1"/>
      <c r="W1582" s="1"/>
      <c r="X1582" s="1"/>
    </row>
    <row r="1583" spans="5:24">
      <c r="E1583" s="2"/>
      <c r="G1583" s="7" t="s">
        <v>754</v>
      </c>
      <c r="H1583" s="7" t="s">
        <v>2308</v>
      </c>
      <c r="J1583" s="10"/>
      <c r="K1583" s="10"/>
      <c r="T1583" s="1"/>
      <c r="U1583" s="1"/>
      <c r="V1583" s="1"/>
      <c r="W1583" s="1"/>
      <c r="X1583" s="1"/>
    </row>
    <row r="1584" spans="5:24">
      <c r="E1584" s="2"/>
      <c r="G1584" s="7" t="s">
        <v>754</v>
      </c>
      <c r="H1584" s="7" t="s">
        <v>2309</v>
      </c>
      <c r="J1584" s="10"/>
      <c r="K1584" s="10"/>
      <c r="T1584" s="1"/>
      <c r="U1584" s="1"/>
      <c r="V1584" s="1"/>
      <c r="W1584" s="1"/>
      <c r="X1584" s="1"/>
    </row>
    <row r="1585" spans="5:24">
      <c r="E1585" s="2"/>
      <c r="G1585" s="7" t="s">
        <v>754</v>
      </c>
      <c r="H1585" s="7" t="s">
        <v>2310</v>
      </c>
      <c r="J1585" s="10"/>
      <c r="K1585" s="10"/>
      <c r="T1585" s="1"/>
      <c r="U1585" s="1"/>
      <c r="V1585" s="1"/>
      <c r="W1585" s="1"/>
      <c r="X1585" s="1"/>
    </row>
    <row r="1586" spans="5:24">
      <c r="E1586" s="2"/>
      <c r="G1586" s="7" t="s">
        <v>754</v>
      </c>
      <c r="H1586" s="7" t="s">
        <v>2311</v>
      </c>
      <c r="J1586" s="10"/>
      <c r="K1586" s="10"/>
      <c r="T1586" s="1"/>
      <c r="U1586" s="1"/>
      <c r="V1586" s="1"/>
      <c r="W1586" s="1"/>
      <c r="X1586" s="1"/>
    </row>
    <row r="1587" spans="5:24">
      <c r="E1587" s="2"/>
      <c r="G1587" s="7" t="s">
        <v>754</v>
      </c>
      <c r="H1587" s="7" t="s">
        <v>2312</v>
      </c>
      <c r="J1587" s="10"/>
      <c r="K1587" s="10"/>
      <c r="T1587" s="1"/>
      <c r="U1587" s="1"/>
      <c r="V1587" s="1"/>
      <c r="W1587" s="1"/>
      <c r="X1587" s="1"/>
    </row>
    <row r="1588" spans="5:24">
      <c r="E1588" s="2"/>
      <c r="G1588" s="7" t="s">
        <v>754</v>
      </c>
      <c r="H1588" s="7" t="s">
        <v>2313</v>
      </c>
      <c r="J1588" s="10"/>
      <c r="K1588" s="10"/>
      <c r="T1588" s="1"/>
      <c r="U1588" s="1"/>
      <c r="V1588" s="1"/>
      <c r="W1588" s="1"/>
      <c r="X1588" s="1"/>
    </row>
    <row r="1589" spans="5:24">
      <c r="E1589" s="2"/>
      <c r="G1589" s="7" t="s">
        <v>754</v>
      </c>
      <c r="H1589" s="7" t="s">
        <v>2314</v>
      </c>
      <c r="J1589" s="10"/>
      <c r="K1589" s="10"/>
      <c r="T1589" s="1"/>
      <c r="U1589" s="1"/>
      <c r="V1589" s="1"/>
      <c r="W1589" s="1"/>
      <c r="X1589" s="1"/>
    </row>
    <row r="1590" spans="5:24">
      <c r="E1590" s="2"/>
      <c r="G1590" s="7" t="s">
        <v>754</v>
      </c>
      <c r="H1590" s="7" t="s">
        <v>2315</v>
      </c>
      <c r="J1590" s="10"/>
      <c r="K1590" s="10"/>
      <c r="T1590" s="1"/>
      <c r="U1590" s="1"/>
      <c r="V1590" s="1"/>
      <c r="W1590" s="1"/>
      <c r="X1590" s="1"/>
    </row>
    <row r="1591" spans="5:24">
      <c r="E1591" s="2"/>
      <c r="G1591" s="7" t="s">
        <v>754</v>
      </c>
      <c r="H1591" s="7" t="s">
        <v>1262</v>
      </c>
      <c r="J1591" s="10"/>
      <c r="K1591" s="10"/>
      <c r="T1591" s="1"/>
      <c r="U1591" s="1"/>
      <c r="V1591" s="1"/>
      <c r="W1591" s="1"/>
      <c r="X1591" s="1"/>
    </row>
    <row r="1592" spans="5:24">
      <c r="E1592" s="2"/>
      <c r="G1592" s="7" t="s">
        <v>754</v>
      </c>
      <c r="H1592" s="7" t="s">
        <v>2316</v>
      </c>
      <c r="J1592" s="10"/>
      <c r="K1592" s="10"/>
      <c r="T1592" s="1"/>
      <c r="U1592" s="1"/>
      <c r="V1592" s="1"/>
      <c r="W1592" s="1"/>
      <c r="X1592" s="1"/>
    </row>
    <row r="1593" spans="5:24">
      <c r="E1593" s="2"/>
      <c r="G1593" s="7" t="s">
        <v>754</v>
      </c>
      <c r="H1593" s="7" t="s">
        <v>2317</v>
      </c>
      <c r="J1593" s="10"/>
      <c r="K1593" s="10"/>
      <c r="T1593" s="1"/>
      <c r="U1593" s="1"/>
      <c r="V1593" s="1"/>
      <c r="W1593" s="1"/>
      <c r="X1593" s="1"/>
    </row>
    <row r="1594" spans="5:24">
      <c r="E1594" s="2"/>
      <c r="G1594" s="7" t="s">
        <v>754</v>
      </c>
      <c r="H1594" s="7" t="s">
        <v>2318</v>
      </c>
      <c r="J1594" s="10"/>
      <c r="K1594" s="10"/>
      <c r="T1594" s="1"/>
      <c r="U1594" s="1"/>
      <c r="V1594" s="1"/>
      <c r="W1594" s="1"/>
      <c r="X1594" s="1"/>
    </row>
    <row r="1595" spans="5:24">
      <c r="E1595" s="2"/>
      <c r="G1595" s="7" t="s">
        <v>754</v>
      </c>
      <c r="H1595" s="7" t="s">
        <v>2319</v>
      </c>
      <c r="J1595" s="10"/>
      <c r="K1595" s="10"/>
      <c r="T1595" s="1"/>
      <c r="U1595" s="1"/>
      <c r="V1595" s="1"/>
      <c r="W1595" s="1"/>
      <c r="X1595" s="1"/>
    </row>
    <row r="1596" spans="5:24">
      <c r="E1596" s="2"/>
      <c r="G1596" s="7" t="s">
        <v>754</v>
      </c>
      <c r="H1596" s="7" t="s">
        <v>2320</v>
      </c>
      <c r="J1596" s="10"/>
      <c r="K1596" s="10"/>
      <c r="T1596" s="1"/>
      <c r="U1596" s="1"/>
      <c r="V1596" s="1"/>
      <c r="W1596" s="1"/>
      <c r="X1596" s="1"/>
    </row>
    <row r="1597" spans="5:24">
      <c r="E1597" s="2"/>
      <c r="G1597" s="7" t="s">
        <v>754</v>
      </c>
      <c r="H1597" s="7" t="s">
        <v>2321</v>
      </c>
      <c r="J1597" s="10"/>
      <c r="K1597" s="10"/>
      <c r="T1597" s="1"/>
      <c r="U1597" s="1"/>
      <c r="V1597" s="1"/>
      <c r="W1597" s="1"/>
      <c r="X1597" s="1"/>
    </row>
    <row r="1598" spans="5:24">
      <c r="E1598" s="2"/>
      <c r="G1598" s="7" t="s">
        <v>754</v>
      </c>
      <c r="H1598" s="7" t="s">
        <v>2322</v>
      </c>
      <c r="J1598" s="10"/>
      <c r="K1598" s="10"/>
      <c r="T1598" s="1"/>
      <c r="U1598" s="1"/>
      <c r="V1598" s="1"/>
      <c r="W1598" s="1"/>
      <c r="X1598" s="1"/>
    </row>
    <row r="1599" spans="5:24">
      <c r="E1599" s="2"/>
      <c r="G1599" s="7" t="s">
        <v>754</v>
      </c>
      <c r="H1599" s="7" t="s">
        <v>1376</v>
      </c>
      <c r="J1599" s="10"/>
      <c r="K1599" s="10"/>
      <c r="T1599" s="1"/>
      <c r="U1599" s="1"/>
      <c r="V1599" s="1"/>
      <c r="W1599" s="1"/>
      <c r="X1599" s="1"/>
    </row>
    <row r="1600" spans="5:24">
      <c r="E1600" s="2"/>
      <c r="G1600" s="7" t="s">
        <v>754</v>
      </c>
      <c r="H1600" s="7" t="s">
        <v>2323</v>
      </c>
      <c r="J1600" s="10"/>
      <c r="K1600" s="10"/>
      <c r="T1600" s="1"/>
      <c r="U1600" s="1"/>
      <c r="V1600" s="1"/>
      <c r="W1600" s="1"/>
      <c r="X1600" s="1"/>
    </row>
    <row r="1601" spans="5:24">
      <c r="E1601" s="2"/>
      <c r="G1601" s="7" t="s">
        <v>754</v>
      </c>
      <c r="H1601" s="7" t="s">
        <v>1828</v>
      </c>
      <c r="J1601" s="10"/>
      <c r="K1601" s="10"/>
      <c r="T1601" s="1"/>
      <c r="U1601" s="1"/>
      <c r="V1601" s="1"/>
      <c r="W1601" s="1"/>
      <c r="X1601" s="1"/>
    </row>
    <row r="1602" spans="5:24">
      <c r="E1602" s="2"/>
      <c r="G1602" s="7" t="s">
        <v>754</v>
      </c>
      <c r="H1602" s="7" t="s">
        <v>2324</v>
      </c>
      <c r="J1602" s="10"/>
      <c r="K1602" s="10"/>
      <c r="T1602" s="1"/>
      <c r="U1602" s="1"/>
      <c r="V1602" s="1"/>
      <c r="W1602" s="1"/>
      <c r="X1602" s="1"/>
    </row>
    <row r="1603" spans="5:24">
      <c r="E1603" s="2"/>
      <c r="G1603" s="7" t="s">
        <v>754</v>
      </c>
      <c r="H1603" s="7" t="s">
        <v>2325</v>
      </c>
      <c r="J1603" s="10"/>
      <c r="K1603" s="10"/>
      <c r="T1603" s="1"/>
      <c r="U1603" s="1"/>
      <c r="V1603" s="1"/>
      <c r="W1603" s="1"/>
      <c r="X1603" s="1"/>
    </row>
    <row r="1604" spans="5:24">
      <c r="E1604" s="2"/>
      <c r="G1604" s="7" t="s">
        <v>754</v>
      </c>
      <c r="H1604" s="7" t="s">
        <v>2326</v>
      </c>
      <c r="J1604" s="10"/>
      <c r="K1604" s="10"/>
      <c r="T1604" s="1"/>
      <c r="U1604" s="1"/>
      <c r="V1604" s="1"/>
      <c r="W1604" s="1"/>
      <c r="X1604" s="1"/>
    </row>
    <row r="1605" spans="5:24">
      <c r="E1605" s="2"/>
      <c r="G1605" s="7" t="s">
        <v>754</v>
      </c>
      <c r="H1605" s="7" t="s">
        <v>2327</v>
      </c>
      <c r="J1605" s="10"/>
      <c r="K1605" s="10"/>
      <c r="T1605" s="1"/>
      <c r="U1605" s="1"/>
      <c r="V1605" s="1"/>
      <c r="W1605" s="1"/>
      <c r="X1605" s="1"/>
    </row>
    <row r="1606" spans="5:24">
      <c r="E1606" s="2"/>
      <c r="G1606" s="7" t="s">
        <v>754</v>
      </c>
      <c r="H1606" s="7" t="s">
        <v>2328</v>
      </c>
      <c r="J1606" s="10"/>
      <c r="K1606" s="10"/>
      <c r="T1606" s="1"/>
      <c r="U1606" s="1"/>
      <c r="V1606" s="1"/>
      <c r="W1606" s="1"/>
      <c r="X1606" s="1"/>
    </row>
    <row r="1607" spans="5:24">
      <c r="E1607" s="2"/>
      <c r="G1607" s="7" t="s">
        <v>754</v>
      </c>
      <c r="H1607" s="7" t="s">
        <v>2329</v>
      </c>
      <c r="J1607" s="10"/>
      <c r="K1607" s="10"/>
      <c r="T1607" s="1"/>
      <c r="U1607" s="1"/>
      <c r="V1607" s="1"/>
      <c r="W1607" s="1"/>
      <c r="X1607" s="1"/>
    </row>
    <row r="1608" spans="5:24">
      <c r="E1608" s="2"/>
      <c r="G1608" s="7" t="s">
        <v>754</v>
      </c>
      <c r="H1608" s="7" t="s">
        <v>2330</v>
      </c>
      <c r="J1608" s="10"/>
      <c r="K1608" s="10"/>
      <c r="T1608" s="1"/>
      <c r="U1608" s="1"/>
      <c r="V1608" s="1"/>
      <c r="W1608" s="1"/>
      <c r="X1608" s="1"/>
    </row>
    <row r="1609" spans="5:24">
      <c r="E1609" s="2"/>
      <c r="G1609" s="7" t="s">
        <v>754</v>
      </c>
      <c r="H1609" s="7" t="s">
        <v>2331</v>
      </c>
      <c r="J1609" s="10"/>
      <c r="K1609" s="10"/>
      <c r="T1609" s="1"/>
      <c r="U1609" s="1"/>
      <c r="V1609" s="1"/>
      <c r="W1609" s="1"/>
      <c r="X1609" s="1"/>
    </row>
    <row r="1610" spans="5:24">
      <c r="E1610" s="2"/>
      <c r="G1610" s="7" t="s">
        <v>754</v>
      </c>
      <c r="H1610" s="7" t="s">
        <v>2332</v>
      </c>
      <c r="J1610" s="10"/>
      <c r="K1610" s="10"/>
      <c r="T1610" s="1"/>
      <c r="U1610" s="1"/>
      <c r="V1610" s="1"/>
      <c r="W1610" s="1"/>
      <c r="X1610" s="1"/>
    </row>
    <row r="1611" spans="5:24">
      <c r="E1611" s="2"/>
      <c r="G1611" s="7" t="s">
        <v>754</v>
      </c>
      <c r="H1611" s="7" t="s">
        <v>2333</v>
      </c>
      <c r="J1611" s="10"/>
      <c r="K1611" s="10"/>
      <c r="T1611" s="1"/>
      <c r="U1611" s="1"/>
      <c r="V1611" s="1"/>
      <c r="W1611" s="1"/>
      <c r="X1611" s="1"/>
    </row>
    <row r="1612" spans="5:24">
      <c r="E1612" s="2"/>
      <c r="G1612" s="7" t="s">
        <v>754</v>
      </c>
      <c r="H1612" s="7" t="s">
        <v>2334</v>
      </c>
      <c r="J1612" s="10"/>
      <c r="K1612" s="10"/>
      <c r="T1612" s="1"/>
      <c r="U1612" s="1"/>
      <c r="V1612" s="1"/>
      <c r="W1612" s="1"/>
      <c r="X1612" s="1"/>
    </row>
    <row r="1613" spans="5:24">
      <c r="E1613" s="2"/>
      <c r="G1613" s="7" t="s">
        <v>754</v>
      </c>
      <c r="H1613" s="7" t="s">
        <v>2335</v>
      </c>
      <c r="J1613" s="10"/>
      <c r="K1613" s="10"/>
      <c r="T1613" s="1"/>
      <c r="U1613" s="1"/>
      <c r="V1613" s="1"/>
      <c r="W1613" s="1"/>
      <c r="X1613" s="1"/>
    </row>
    <row r="1614" spans="5:24">
      <c r="E1614" s="2"/>
      <c r="G1614" s="7" t="s">
        <v>754</v>
      </c>
      <c r="H1614" s="7" t="s">
        <v>2336</v>
      </c>
      <c r="J1614" s="10"/>
      <c r="K1614" s="10"/>
      <c r="T1614" s="1"/>
      <c r="U1614" s="1"/>
      <c r="V1614" s="1"/>
      <c r="W1614" s="1"/>
      <c r="X1614" s="1"/>
    </row>
    <row r="1615" spans="5:24">
      <c r="E1615" s="2"/>
      <c r="G1615" s="7" t="s">
        <v>754</v>
      </c>
      <c r="H1615" s="7" t="s">
        <v>2337</v>
      </c>
      <c r="J1615" s="10"/>
      <c r="K1615" s="10"/>
      <c r="T1615" s="1"/>
      <c r="U1615" s="1"/>
      <c r="V1615" s="1"/>
      <c r="W1615" s="1"/>
      <c r="X1615" s="1"/>
    </row>
    <row r="1616" spans="5:24">
      <c r="E1616" s="2"/>
      <c r="G1616" s="7" t="s">
        <v>754</v>
      </c>
      <c r="H1616" s="7" t="s">
        <v>2338</v>
      </c>
      <c r="J1616" s="10"/>
      <c r="K1616" s="10"/>
      <c r="T1616" s="1"/>
      <c r="U1616" s="1"/>
      <c r="V1616" s="1"/>
      <c r="W1616" s="1"/>
      <c r="X1616" s="1"/>
    </row>
    <row r="1617" spans="5:24">
      <c r="E1617" s="2"/>
      <c r="G1617" s="7" t="s">
        <v>754</v>
      </c>
      <c r="H1617" s="7" t="s">
        <v>2339</v>
      </c>
      <c r="J1617" s="10"/>
      <c r="K1617" s="10"/>
      <c r="T1617" s="1"/>
      <c r="U1617" s="1"/>
      <c r="V1617" s="1"/>
      <c r="W1617" s="1"/>
      <c r="X1617" s="1"/>
    </row>
    <row r="1618" spans="5:24">
      <c r="E1618" s="2"/>
      <c r="G1618" s="7" t="s">
        <v>754</v>
      </c>
      <c r="H1618" s="7" t="s">
        <v>2340</v>
      </c>
      <c r="J1618" s="10"/>
      <c r="K1618" s="10"/>
      <c r="T1618" s="1"/>
      <c r="U1618" s="1"/>
      <c r="V1618" s="1"/>
      <c r="W1618" s="1"/>
      <c r="X1618" s="1"/>
    </row>
    <row r="1619" spans="5:24">
      <c r="E1619" s="2"/>
      <c r="G1619" s="7" t="s">
        <v>754</v>
      </c>
      <c r="H1619" s="7" t="s">
        <v>2341</v>
      </c>
      <c r="J1619" s="10"/>
      <c r="K1619" s="10"/>
      <c r="T1619" s="1"/>
      <c r="U1619" s="1"/>
      <c r="V1619" s="1"/>
      <c r="W1619" s="1"/>
      <c r="X1619" s="1"/>
    </row>
    <row r="1620" spans="5:24">
      <c r="E1620" s="2"/>
      <c r="G1620" s="7" t="s">
        <v>754</v>
      </c>
      <c r="H1620" s="7" t="s">
        <v>2342</v>
      </c>
      <c r="J1620" s="10"/>
      <c r="K1620" s="10"/>
      <c r="T1620" s="1"/>
      <c r="U1620" s="1"/>
      <c r="V1620" s="1"/>
      <c r="W1620" s="1"/>
      <c r="X1620" s="1"/>
    </row>
    <row r="1621" spans="5:24">
      <c r="E1621" s="2"/>
      <c r="G1621" s="7" t="s">
        <v>754</v>
      </c>
      <c r="H1621" s="7" t="s">
        <v>2343</v>
      </c>
      <c r="J1621" s="10"/>
      <c r="K1621" s="10"/>
      <c r="T1621" s="1"/>
      <c r="U1621" s="1"/>
      <c r="V1621" s="1"/>
      <c r="W1621" s="1"/>
      <c r="X1621" s="1"/>
    </row>
    <row r="1622" spans="5:24">
      <c r="E1622" s="2"/>
      <c r="G1622" s="7" t="s">
        <v>758</v>
      </c>
      <c r="H1622" s="7" t="s">
        <v>2344</v>
      </c>
      <c r="J1622" s="10"/>
      <c r="K1622" s="10"/>
      <c r="T1622" s="1"/>
      <c r="U1622" s="1"/>
      <c r="V1622" s="1"/>
      <c r="W1622" s="1"/>
      <c r="X1622" s="1"/>
    </row>
    <row r="1623" spans="5:24">
      <c r="E1623" s="2"/>
      <c r="G1623" s="7" t="s">
        <v>758</v>
      </c>
      <c r="H1623" s="7" t="s">
        <v>2345</v>
      </c>
      <c r="J1623" s="10"/>
      <c r="K1623" s="10"/>
      <c r="T1623" s="1"/>
      <c r="U1623" s="1"/>
      <c r="V1623" s="1"/>
      <c r="W1623" s="1"/>
      <c r="X1623" s="1"/>
    </row>
    <row r="1624" spans="5:24">
      <c r="E1624" s="2"/>
      <c r="G1624" s="7" t="s">
        <v>758</v>
      </c>
      <c r="H1624" s="7" t="s">
        <v>2346</v>
      </c>
      <c r="J1624" s="10"/>
      <c r="K1624" s="10"/>
      <c r="T1624" s="1"/>
      <c r="U1624" s="1"/>
      <c r="V1624" s="1"/>
      <c r="W1624" s="1"/>
      <c r="X1624" s="1"/>
    </row>
    <row r="1625" spans="5:24">
      <c r="E1625" s="2"/>
      <c r="G1625" s="7" t="s">
        <v>758</v>
      </c>
      <c r="H1625" s="7" t="s">
        <v>2347</v>
      </c>
      <c r="J1625" s="10"/>
      <c r="K1625" s="10"/>
      <c r="T1625" s="1"/>
      <c r="U1625" s="1"/>
      <c r="V1625" s="1"/>
      <c r="W1625" s="1"/>
      <c r="X1625" s="1"/>
    </row>
    <row r="1626" spans="5:24">
      <c r="E1626" s="2"/>
      <c r="G1626" s="7" t="s">
        <v>758</v>
      </c>
      <c r="H1626" s="7" t="s">
        <v>2348</v>
      </c>
      <c r="J1626" s="10"/>
      <c r="K1626" s="10"/>
      <c r="T1626" s="1"/>
      <c r="U1626" s="1"/>
      <c r="V1626" s="1"/>
      <c r="W1626" s="1"/>
      <c r="X1626" s="1"/>
    </row>
    <row r="1627" spans="5:24">
      <c r="E1627" s="2"/>
      <c r="G1627" s="7" t="s">
        <v>758</v>
      </c>
      <c r="H1627" s="7" t="s">
        <v>2349</v>
      </c>
      <c r="J1627" s="10"/>
      <c r="K1627" s="10"/>
      <c r="T1627" s="1"/>
      <c r="U1627" s="1"/>
      <c r="V1627" s="1"/>
      <c r="W1627" s="1"/>
      <c r="X1627" s="1"/>
    </row>
    <row r="1628" spans="5:24">
      <c r="E1628" s="2"/>
      <c r="G1628" s="7" t="s">
        <v>758</v>
      </c>
      <c r="H1628" s="7" t="s">
        <v>2350</v>
      </c>
      <c r="J1628" s="10"/>
      <c r="K1628" s="10"/>
      <c r="T1628" s="1"/>
      <c r="U1628" s="1"/>
      <c r="V1628" s="1"/>
      <c r="W1628" s="1"/>
      <c r="X1628" s="1"/>
    </row>
    <row r="1629" spans="5:24">
      <c r="E1629" s="2"/>
      <c r="G1629" s="7" t="s">
        <v>758</v>
      </c>
      <c r="H1629" s="7" t="s">
        <v>2351</v>
      </c>
      <c r="J1629" s="10"/>
      <c r="K1629" s="10"/>
      <c r="T1629" s="1"/>
      <c r="U1629" s="1"/>
      <c r="V1629" s="1"/>
      <c r="W1629" s="1"/>
      <c r="X1629" s="1"/>
    </row>
    <row r="1630" spans="5:24">
      <c r="E1630" s="2"/>
      <c r="G1630" s="7" t="s">
        <v>758</v>
      </c>
      <c r="H1630" s="7" t="s">
        <v>2352</v>
      </c>
      <c r="J1630" s="10"/>
      <c r="K1630" s="10"/>
      <c r="T1630" s="1"/>
      <c r="U1630" s="1"/>
      <c r="V1630" s="1"/>
      <c r="W1630" s="1"/>
      <c r="X1630" s="1"/>
    </row>
    <row r="1631" spans="5:24">
      <c r="E1631" s="2"/>
      <c r="G1631" s="7" t="s">
        <v>758</v>
      </c>
      <c r="H1631" s="7" t="s">
        <v>2353</v>
      </c>
      <c r="J1631" s="10"/>
      <c r="K1631" s="10"/>
      <c r="T1631" s="1"/>
      <c r="U1631" s="1"/>
      <c r="V1631" s="1"/>
      <c r="W1631" s="1"/>
      <c r="X1631" s="1"/>
    </row>
    <row r="1632" spans="5:24">
      <c r="E1632" s="2"/>
      <c r="G1632" s="7" t="s">
        <v>758</v>
      </c>
      <c r="H1632" s="7" t="s">
        <v>2354</v>
      </c>
      <c r="J1632" s="10"/>
      <c r="K1632" s="10"/>
      <c r="T1632" s="1"/>
      <c r="U1632" s="1"/>
      <c r="V1632" s="1"/>
      <c r="W1632" s="1"/>
      <c r="X1632" s="1"/>
    </row>
    <row r="1633" spans="5:24">
      <c r="E1633" s="2"/>
      <c r="G1633" s="7" t="s">
        <v>758</v>
      </c>
      <c r="H1633" s="7" t="s">
        <v>2355</v>
      </c>
      <c r="J1633" s="10"/>
      <c r="K1633" s="10"/>
      <c r="T1633" s="1"/>
      <c r="U1633" s="1"/>
      <c r="V1633" s="1"/>
      <c r="W1633" s="1"/>
      <c r="X1633" s="1"/>
    </row>
    <row r="1634" spans="5:24">
      <c r="E1634" s="2"/>
      <c r="G1634" s="7" t="s">
        <v>758</v>
      </c>
      <c r="H1634" s="7" t="s">
        <v>2356</v>
      </c>
      <c r="J1634" s="10"/>
      <c r="K1634" s="10"/>
      <c r="T1634" s="1"/>
      <c r="U1634" s="1"/>
      <c r="V1634" s="1"/>
      <c r="W1634" s="1"/>
      <c r="X1634" s="1"/>
    </row>
    <row r="1635" spans="5:24">
      <c r="E1635" s="2"/>
      <c r="G1635" s="7" t="s">
        <v>758</v>
      </c>
      <c r="H1635" s="7" t="s">
        <v>2357</v>
      </c>
      <c r="J1635" s="10"/>
      <c r="K1635" s="10"/>
      <c r="T1635" s="1"/>
      <c r="U1635" s="1"/>
      <c r="V1635" s="1"/>
      <c r="W1635" s="1"/>
      <c r="X1635" s="1"/>
    </row>
    <row r="1636" spans="5:24">
      <c r="E1636" s="2"/>
      <c r="G1636" s="7" t="s">
        <v>758</v>
      </c>
      <c r="H1636" s="7" t="s">
        <v>2358</v>
      </c>
      <c r="J1636" s="10"/>
      <c r="K1636" s="10"/>
      <c r="T1636" s="1"/>
      <c r="U1636" s="1"/>
      <c r="V1636" s="1"/>
      <c r="W1636" s="1"/>
      <c r="X1636" s="1"/>
    </row>
    <row r="1637" spans="5:24">
      <c r="E1637" s="2"/>
      <c r="G1637" s="7" t="s">
        <v>758</v>
      </c>
      <c r="H1637" s="7" t="s">
        <v>2359</v>
      </c>
      <c r="J1637" s="10"/>
      <c r="K1637" s="10"/>
      <c r="T1637" s="1"/>
      <c r="U1637" s="1"/>
      <c r="V1637" s="1"/>
      <c r="W1637" s="1"/>
      <c r="X1637" s="1"/>
    </row>
    <row r="1638" spans="5:24">
      <c r="E1638" s="2"/>
      <c r="G1638" s="7" t="s">
        <v>758</v>
      </c>
      <c r="H1638" s="7" t="s">
        <v>2360</v>
      </c>
      <c r="J1638" s="10"/>
      <c r="K1638" s="10"/>
      <c r="T1638" s="1"/>
      <c r="U1638" s="1"/>
      <c r="V1638" s="1"/>
      <c r="W1638" s="1"/>
      <c r="X1638" s="1"/>
    </row>
    <row r="1639" spans="5:24">
      <c r="E1639" s="2"/>
      <c r="G1639" s="7" t="s">
        <v>758</v>
      </c>
      <c r="H1639" s="7" t="s">
        <v>2361</v>
      </c>
      <c r="J1639" s="10"/>
      <c r="K1639" s="10"/>
      <c r="T1639" s="1"/>
      <c r="U1639" s="1"/>
      <c r="V1639" s="1"/>
      <c r="W1639" s="1"/>
      <c r="X1639" s="1"/>
    </row>
    <row r="1640" spans="5:24">
      <c r="E1640" s="2"/>
      <c r="G1640" s="7" t="s">
        <v>761</v>
      </c>
      <c r="H1640" s="7" t="s">
        <v>2362</v>
      </c>
      <c r="J1640" s="10"/>
      <c r="K1640" s="10"/>
      <c r="T1640" s="1"/>
      <c r="U1640" s="1"/>
      <c r="V1640" s="1"/>
      <c r="W1640" s="1"/>
      <c r="X1640" s="1"/>
    </row>
    <row r="1641" spans="5:24">
      <c r="E1641" s="2"/>
      <c r="G1641" s="7" t="s">
        <v>761</v>
      </c>
      <c r="H1641" s="7" t="s">
        <v>2363</v>
      </c>
      <c r="J1641" s="10"/>
      <c r="K1641" s="10"/>
      <c r="T1641" s="1"/>
      <c r="U1641" s="1"/>
      <c r="V1641" s="1"/>
      <c r="W1641" s="1"/>
      <c r="X1641" s="1"/>
    </row>
    <row r="1642" spans="5:24">
      <c r="E1642" s="2"/>
      <c r="G1642" s="7" t="s">
        <v>761</v>
      </c>
      <c r="H1642" s="7" t="s">
        <v>2364</v>
      </c>
      <c r="J1642" s="10"/>
      <c r="K1642" s="10"/>
      <c r="T1642" s="1"/>
      <c r="U1642" s="1"/>
      <c r="V1642" s="1"/>
      <c r="W1642" s="1"/>
      <c r="X1642" s="1"/>
    </row>
    <row r="1643" spans="5:24">
      <c r="E1643" s="2"/>
      <c r="G1643" s="7" t="s">
        <v>761</v>
      </c>
      <c r="H1643" s="7" t="s">
        <v>2365</v>
      </c>
      <c r="J1643" s="10"/>
      <c r="K1643" s="10"/>
      <c r="T1643" s="1"/>
      <c r="U1643" s="1"/>
      <c r="V1643" s="1"/>
      <c r="W1643" s="1"/>
      <c r="X1643" s="1"/>
    </row>
    <row r="1644" spans="5:24">
      <c r="E1644" s="2"/>
      <c r="G1644" s="7" t="s">
        <v>761</v>
      </c>
      <c r="H1644" s="7" t="s">
        <v>2366</v>
      </c>
      <c r="J1644" s="10"/>
      <c r="K1644" s="10"/>
      <c r="T1644" s="1"/>
      <c r="U1644" s="1"/>
      <c r="V1644" s="1"/>
      <c r="W1644" s="1"/>
      <c r="X1644" s="1"/>
    </row>
    <row r="1645" spans="5:24">
      <c r="E1645" s="2"/>
      <c r="G1645" s="7" t="s">
        <v>761</v>
      </c>
      <c r="H1645" s="7" t="s">
        <v>2367</v>
      </c>
      <c r="J1645" s="10"/>
      <c r="K1645" s="10"/>
      <c r="T1645" s="1"/>
      <c r="U1645" s="1"/>
      <c r="V1645" s="1"/>
      <c r="W1645" s="1"/>
      <c r="X1645" s="1"/>
    </row>
    <row r="1646" spans="5:24">
      <c r="E1646" s="2"/>
      <c r="G1646" s="7" t="s">
        <v>761</v>
      </c>
      <c r="H1646" s="7" t="s">
        <v>2368</v>
      </c>
      <c r="J1646" s="10"/>
      <c r="K1646" s="10"/>
      <c r="T1646" s="1"/>
      <c r="U1646" s="1"/>
      <c r="V1646" s="1"/>
      <c r="W1646" s="1"/>
      <c r="X1646" s="1"/>
    </row>
    <row r="1647" spans="5:24">
      <c r="E1647" s="2"/>
      <c r="G1647" s="7" t="s">
        <v>761</v>
      </c>
      <c r="H1647" s="7" t="s">
        <v>2369</v>
      </c>
      <c r="J1647" s="10"/>
      <c r="K1647" s="10"/>
      <c r="T1647" s="1"/>
      <c r="U1647" s="1"/>
      <c r="V1647" s="1"/>
      <c r="W1647" s="1"/>
      <c r="X1647" s="1"/>
    </row>
    <row r="1648" spans="5:24">
      <c r="E1648" s="2"/>
      <c r="G1648" s="7" t="s">
        <v>761</v>
      </c>
      <c r="H1648" s="7" t="s">
        <v>2370</v>
      </c>
      <c r="J1648" s="10"/>
      <c r="K1648" s="10"/>
      <c r="T1648" s="1"/>
      <c r="U1648" s="1"/>
      <c r="V1648" s="1"/>
      <c r="W1648" s="1"/>
      <c r="X1648" s="1"/>
    </row>
    <row r="1649" spans="5:24">
      <c r="E1649" s="2"/>
      <c r="G1649" s="7" t="s">
        <v>761</v>
      </c>
      <c r="H1649" s="7" t="s">
        <v>2371</v>
      </c>
      <c r="J1649" s="10"/>
      <c r="K1649" s="10"/>
      <c r="T1649" s="1"/>
      <c r="U1649" s="1"/>
      <c r="V1649" s="1"/>
      <c r="W1649" s="1"/>
      <c r="X1649" s="1"/>
    </row>
    <row r="1650" spans="5:24">
      <c r="E1650" s="2"/>
      <c r="G1650" s="7" t="s">
        <v>761</v>
      </c>
      <c r="H1650" s="7" t="s">
        <v>2372</v>
      </c>
      <c r="J1650" s="10"/>
      <c r="K1650" s="10"/>
      <c r="T1650" s="1"/>
      <c r="U1650" s="1"/>
      <c r="V1650" s="1"/>
      <c r="W1650" s="1"/>
      <c r="X1650" s="1"/>
    </row>
    <row r="1651" spans="5:24">
      <c r="E1651" s="2"/>
      <c r="G1651" s="7" t="s">
        <v>761</v>
      </c>
      <c r="H1651" s="7" t="s">
        <v>2373</v>
      </c>
      <c r="J1651" s="10"/>
      <c r="K1651" s="10"/>
      <c r="T1651" s="1"/>
      <c r="U1651" s="1"/>
      <c r="V1651" s="1"/>
      <c r="W1651" s="1"/>
      <c r="X1651" s="1"/>
    </row>
    <row r="1652" spans="5:24">
      <c r="E1652" s="2"/>
      <c r="G1652" s="7" t="s">
        <v>761</v>
      </c>
      <c r="H1652" s="7" t="s">
        <v>2374</v>
      </c>
      <c r="J1652" s="10"/>
      <c r="K1652" s="10"/>
      <c r="T1652" s="1"/>
      <c r="U1652" s="1"/>
      <c r="V1652" s="1"/>
      <c r="W1652" s="1"/>
      <c r="X1652" s="1"/>
    </row>
    <row r="1653" spans="5:24">
      <c r="E1653" s="2"/>
      <c r="G1653" s="7" t="s">
        <v>761</v>
      </c>
      <c r="H1653" s="7" t="s">
        <v>2375</v>
      </c>
      <c r="J1653" s="10"/>
      <c r="K1653" s="10"/>
      <c r="T1653" s="1"/>
      <c r="U1653" s="1"/>
      <c r="V1653" s="1"/>
      <c r="W1653" s="1"/>
      <c r="X1653" s="1"/>
    </row>
    <row r="1654" spans="5:24">
      <c r="E1654" s="2"/>
      <c r="G1654" s="7" t="s">
        <v>761</v>
      </c>
      <c r="H1654" s="7" t="s">
        <v>2376</v>
      </c>
      <c r="J1654" s="10"/>
      <c r="K1654" s="10"/>
      <c r="T1654" s="1"/>
      <c r="U1654" s="1"/>
      <c r="V1654" s="1"/>
      <c r="W1654" s="1"/>
      <c r="X1654" s="1"/>
    </row>
    <row r="1655" spans="5:24">
      <c r="E1655" s="2"/>
      <c r="G1655" s="7" t="s">
        <v>761</v>
      </c>
      <c r="H1655" s="7" t="s">
        <v>2377</v>
      </c>
      <c r="J1655" s="10"/>
      <c r="K1655" s="10"/>
      <c r="T1655" s="1"/>
      <c r="U1655" s="1"/>
      <c r="V1655" s="1"/>
      <c r="W1655" s="1"/>
      <c r="X1655" s="1"/>
    </row>
    <row r="1656" spans="5:24">
      <c r="E1656" s="2"/>
      <c r="G1656" s="7" t="s">
        <v>761</v>
      </c>
      <c r="H1656" s="7" t="s">
        <v>2378</v>
      </c>
      <c r="J1656" s="10"/>
      <c r="K1656" s="10"/>
      <c r="T1656" s="1"/>
      <c r="U1656" s="1"/>
      <c r="V1656" s="1"/>
      <c r="W1656" s="1"/>
      <c r="X1656" s="1"/>
    </row>
    <row r="1657" spans="5:24">
      <c r="E1657" s="2"/>
      <c r="G1657" s="7" t="s">
        <v>761</v>
      </c>
      <c r="H1657" s="7" t="s">
        <v>2379</v>
      </c>
      <c r="J1657" s="10"/>
      <c r="K1657" s="10"/>
      <c r="T1657" s="1"/>
      <c r="U1657" s="1"/>
      <c r="V1657" s="1"/>
      <c r="W1657" s="1"/>
      <c r="X1657" s="1"/>
    </row>
    <row r="1658" spans="5:24">
      <c r="E1658" s="2"/>
      <c r="G1658" s="7" t="s">
        <v>761</v>
      </c>
      <c r="H1658" s="7" t="s">
        <v>2380</v>
      </c>
      <c r="J1658" s="10"/>
      <c r="K1658" s="10"/>
      <c r="T1658" s="1"/>
      <c r="U1658" s="1"/>
      <c r="V1658" s="1"/>
      <c r="W1658" s="1"/>
      <c r="X1658" s="1"/>
    </row>
    <row r="1659" spans="5:24">
      <c r="E1659" s="2"/>
      <c r="G1659" s="7" t="s">
        <v>761</v>
      </c>
      <c r="H1659" s="7" t="s">
        <v>2381</v>
      </c>
      <c r="J1659" s="10"/>
      <c r="K1659" s="10"/>
      <c r="T1659" s="1"/>
      <c r="U1659" s="1"/>
      <c r="V1659" s="1"/>
      <c r="W1659" s="1"/>
      <c r="X1659" s="1"/>
    </row>
    <row r="1660" spans="5:24">
      <c r="E1660" s="2"/>
      <c r="G1660" s="7" t="s">
        <v>761</v>
      </c>
      <c r="H1660" s="7" t="s">
        <v>2382</v>
      </c>
      <c r="J1660" s="10"/>
      <c r="K1660" s="10"/>
      <c r="T1660" s="1"/>
      <c r="U1660" s="1"/>
      <c r="V1660" s="1"/>
      <c r="W1660" s="1"/>
      <c r="X1660" s="1"/>
    </row>
    <row r="1661" spans="5:24">
      <c r="E1661" s="2"/>
      <c r="G1661" s="7" t="s">
        <v>761</v>
      </c>
      <c r="H1661" s="7" t="s">
        <v>2383</v>
      </c>
      <c r="J1661" s="10"/>
      <c r="K1661" s="10"/>
      <c r="T1661" s="1"/>
      <c r="U1661" s="1"/>
      <c r="V1661" s="1"/>
      <c r="W1661" s="1"/>
      <c r="X1661" s="1"/>
    </row>
    <row r="1662" spans="5:24">
      <c r="E1662" s="2"/>
      <c r="G1662" s="7" t="s">
        <v>761</v>
      </c>
      <c r="H1662" s="7" t="s">
        <v>1312</v>
      </c>
      <c r="J1662" s="10"/>
      <c r="K1662" s="10"/>
      <c r="T1662" s="1"/>
      <c r="U1662" s="1"/>
      <c r="V1662" s="1"/>
      <c r="W1662" s="1"/>
      <c r="X1662" s="1"/>
    </row>
    <row r="1663" spans="5:24">
      <c r="E1663" s="2"/>
      <c r="G1663" s="7" t="s">
        <v>761</v>
      </c>
      <c r="H1663" s="7" t="s">
        <v>2384</v>
      </c>
      <c r="J1663" s="10"/>
      <c r="K1663" s="10"/>
      <c r="T1663" s="1"/>
      <c r="U1663" s="1"/>
      <c r="V1663" s="1"/>
      <c r="W1663" s="1"/>
      <c r="X1663" s="1"/>
    </row>
    <row r="1664" spans="5:24">
      <c r="E1664" s="2"/>
      <c r="G1664" s="7" t="s">
        <v>761</v>
      </c>
      <c r="H1664" s="7" t="s">
        <v>2385</v>
      </c>
      <c r="J1664" s="10"/>
      <c r="K1664" s="10"/>
      <c r="T1664" s="1"/>
      <c r="U1664" s="1"/>
      <c r="V1664" s="1"/>
      <c r="W1664" s="1"/>
      <c r="X1664" s="1"/>
    </row>
    <row r="1665" spans="5:24">
      <c r="E1665" s="2"/>
      <c r="G1665" s="7" t="s">
        <v>761</v>
      </c>
      <c r="H1665" s="7" t="s">
        <v>2386</v>
      </c>
      <c r="J1665" s="10"/>
      <c r="K1665" s="10"/>
      <c r="T1665" s="1"/>
      <c r="U1665" s="1"/>
      <c r="V1665" s="1"/>
      <c r="W1665" s="1"/>
      <c r="X1665" s="1"/>
    </row>
    <row r="1666" spans="5:24">
      <c r="E1666" s="2"/>
      <c r="G1666" s="7" t="s">
        <v>764</v>
      </c>
      <c r="H1666" s="7" t="s">
        <v>2387</v>
      </c>
      <c r="J1666" s="10"/>
      <c r="K1666" s="10"/>
      <c r="T1666" s="1"/>
      <c r="U1666" s="1"/>
      <c r="V1666" s="1"/>
      <c r="W1666" s="1"/>
      <c r="X1666" s="1"/>
    </row>
    <row r="1667" spans="5:24">
      <c r="E1667" s="2"/>
      <c r="G1667" s="7" t="s">
        <v>764</v>
      </c>
      <c r="H1667" s="7" t="s">
        <v>2388</v>
      </c>
      <c r="J1667" s="10"/>
      <c r="K1667" s="10"/>
      <c r="T1667" s="1"/>
      <c r="U1667" s="1"/>
      <c r="V1667" s="1"/>
      <c r="W1667" s="1"/>
      <c r="X1667" s="1"/>
    </row>
    <row r="1668" spans="5:24">
      <c r="E1668" s="2"/>
      <c r="G1668" s="7" t="s">
        <v>764</v>
      </c>
      <c r="H1668" s="7" t="s">
        <v>2389</v>
      </c>
      <c r="J1668" s="10"/>
      <c r="K1668" s="10"/>
      <c r="T1668" s="1"/>
      <c r="U1668" s="1"/>
      <c r="V1668" s="1"/>
      <c r="W1668" s="1"/>
      <c r="X1668" s="1"/>
    </row>
    <row r="1669" spans="5:24">
      <c r="E1669" s="2"/>
      <c r="G1669" s="7" t="s">
        <v>764</v>
      </c>
      <c r="H1669" s="7" t="s">
        <v>2390</v>
      </c>
      <c r="J1669" s="10"/>
      <c r="K1669" s="10"/>
      <c r="T1669" s="1"/>
      <c r="U1669" s="1"/>
      <c r="V1669" s="1"/>
      <c r="W1669" s="1"/>
      <c r="X1669" s="1"/>
    </row>
    <row r="1670" spans="5:24">
      <c r="E1670" s="2"/>
      <c r="G1670" s="7" t="s">
        <v>764</v>
      </c>
      <c r="H1670" s="7" t="s">
        <v>2391</v>
      </c>
      <c r="J1670" s="10"/>
      <c r="K1670" s="10"/>
      <c r="T1670" s="1"/>
      <c r="U1670" s="1"/>
      <c r="V1670" s="1"/>
      <c r="W1670" s="1"/>
      <c r="X1670" s="1"/>
    </row>
    <row r="1671" spans="5:24">
      <c r="E1671" s="2"/>
      <c r="G1671" s="7" t="s">
        <v>764</v>
      </c>
      <c r="H1671" s="7" t="s">
        <v>2392</v>
      </c>
      <c r="J1671" s="10"/>
      <c r="K1671" s="10"/>
      <c r="T1671" s="1"/>
      <c r="U1671" s="1"/>
      <c r="V1671" s="1"/>
      <c r="W1671" s="1"/>
      <c r="X1671" s="1"/>
    </row>
    <row r="1672" spans="5:24">
      <c r="E1672" s="2"/>
      <c r="G1672" s="7" t="s">
        <v>764</v>
      </c>
      <c r="H1672" s="7" t="s">
        <v>2393</v>
      </c>
      <c r="J1672" s="10"/>
      <c r="K1672" s="10"/>
      <c r="T1672" s="1"/>
      <c r="U1672" s="1"/>
      <c r="V1672" s="1"/>
      <c r="W1672" s="1"/>
      <c r="X1672" s="1"/>
    </row>
    <row r="1673" spans="5:24">
      <c r="E1673" s="2"/>
      <c r="G1673" s="7" t="s">
        <v>764</v>
      </c>
      <c r="H1673" s="7" t="s">
        <v>2394</v>
      </c>
      <c r="J1673" s="10"/>
      <c r="K1673" s="10"/>
      <c r="T1673" s="1"/>
      <c r="U1673" s="1"/>
      <c r="V1673" s="1"/>
      <c r="W1673" s="1"/>
      <c r="X1673" s="1"/>
    </row>
    <row r="1674" spans="5:24">
      <c r="E1674" s="2"/>
      <c r="G1674" s="7" t="s">
        <v>764</v>
      </c>
      <c r="H1674" s="7" t="s">
        <v>2395</v>
      </c>
      <c r="J1674" s="10"/>
      <c r="K1674" s="10"/>
      <c r="T1674" s="1"/>
      <c r="U1674" s="1"/>
      <c r="V1674" s="1"/>
      <c r="W1674" s="1"/>
      <c r="X1674" s="1"/>
    </row>
    <row r="1675" spans="5:24">
      <c r="E1675" s="2"/>
      <c r="G1675" s="7" t="s">
        <v>764</v>
      </c>
      <c r="H1675" s="7" t="s">
        <v>2396</v>
      </c>
      <c r="J1675" s="10"/>
      <c r="K1675" s="10"/>
      <c r="T1675" s="1"/>
      <c r="U1675" s="1"/>
      <c r="V1675" s="1"/>
      <c r="W1675" s="1"/>
      <c r="X1675" s="1"/>
    </row>
    <row r="1676" spans="5:24">
      <c r="E1676" s="2"/>
      <c r="G1676" s="7" t="s">
        <v>764</v>
      </c>
      <c r="H1676" s="7" t="s">
        <v>2397</v>
      </c>
      <c r="J1676" s="10"/>
      <c r="K1676" s="10"/>
      <c r="T1676" s="1"/>
      <c r="U1676" s="1"/>
      <c r="V1676" s="1"/>
      <c r="W1676" s="1"/>
      <c r="X1676" s="1"/>
    </row>
    <row r="1677" spans="5:24">
      <c r="E1677" s="2"/>
      <c r="G1677" s="7" t="s">
        <v>764</v>
      </c>
      <c r="H1677" s="7" t="s">
        <v>2398</v>
      </c>
      <c r="J1677" s="10"/>
      <c r="K1677" s="10"/>
      <c r="T1677" s="1"/>
      <c r="U1677" s="1"/>
      <c r="V1677" s="1"/>
      <c r="W1677" s="1"/>
      <c r="X1677" s="1"/>
    </row>
    <row r="1678" spans="5:24">
      <c r="E1678" s="2"/>
      <c r="G1678" s="7" t="s">
        <v>764</v>
      </c>
      <c r="H1678" s="7" t="s">
        <v>2399</v>
      </c>
      <c r="J1678" s="10"/>
      <c r="K1678" s="10"/>
      <c r="T1678" s="1"/>
      <c r="U1678" s="1"/>
      <c r="V1678" s="1"/>
      <c r="W1678" s="1"/>
      <c r="X1678" s="1"/>
    </row>
    <row r="1679" spans="5:24">
      <c r="E1679" s="2"/>
      <c r="G1679" s="7" t="s">
        <v>764</v>
      </c>
      <c r="H1679" s="7" t="s">
        <v>2400</v>
      </c>
      <c r="J1679" s="10"/>
      <c r="K1679" s="10"/>
      <c r="T1679" s="1"/>
      <c r="U1679" s="1"/>
      <c r="V1679" s="1"/>
      <c r="W1679" s="1"/>
      <c r="X1679" s="1"/>
    </row>
    <row r="1680" spans="5:24">
      <c r="E1680" s="2"/>
      <c r="G1680" s="7" t="s">
        <v>764</v>
      </c>
      <c r="H1680" s="7" t="s">
        <v>2401</v>
      </c>
      <c r="J1680" s="10"/>
      <c r="K1680" s="10"/>
      <c r="T1680" s="1"/>
      <c r="U1680" s="1"/>
      <c r="V1680" s="1"/>
      <c r="W1680" s="1"/>
      <c r="X1680" s="1"/>
    </row>
    <row r="1681" spans="5:24">
      <c r="E1681" s="2"/>
      <c r="G1681" s="7" t="s">
        <v>764</v>
      </c>
      <c r="H1681" s="7" t="s">
        <v>2402</v>
      </c>
      <c r="J1681" s="10"/>
      <c r="K1681" s="10"/>
      <c r="T1681" s="1"/>
      <c r="U1681" s="1"/>
      <c r="V1681" s="1"/>
      <c r="W1681" s="1"/>
      <c r="X1681" s="1"/>
    </row>
    <row r="1682" spans="5:24">
      <c r="E1682" s="2"/>
      <c r="G1682" s="7" t="s">
        <v>764</v>
      </c>
      <c r="H1682" s="7" t="s">
        <v>2403</v>
      </c>
      <c r="J1682" s="10"/>
      <c r="K1682" s="10"/>
      <c r="T1682" s="1"/>
      <c r="U1682" s="1"/>
      <c r="V1682" s="1"/>
      <c r="W1682" s="1"/>
      <c r="X1682" s="1"/>
    </row>
    <row r="1683" spans="5:24">
      <c r="E1683" s="2"/>
      <c r="G1683" s="7" t="s">
        <v>764</v>
      </c>
      <c r="H1683" s="7" t="s">
        <v>2404</v>
      </c>
      <c r="J1683" s="10"/>
      <c r="K1683" s="10"/>
      <c r="T1683" s="1"/>
      <c r="U1683" s="1"/>
      <c r="V1683" s="1"/>
      <c r="W1683" s="1"/>
      <c r="X1683" s="1"/>
    </row>
    <row r="1684" spans="5:24">
      <c r="E1684" s="2"/>
      <c r="G1684" s="7" t="s">
        <v>764</v>
      </c>
      <c r="H1684" s="7" t="s">
        <v>2405</v>
      </c>
      <c r="J1684" s="10"/>
      <c r="K1684" s="10"/>
      <c r="T1684" s="1"/>
      <c r="U1684" s="1"/>
      <c r="V1684" s="1"/>
      <c r="W1684" s="1"/>
      <c r="X1684" s="1"/>
    </row>
    <row r="1685" spans="5:24">
      <c r="E1685" s="2"/>
      <c r="G1685" s="7" t="s">
        <v>764</v>
      </c>
      <c r="H1685" s="7" t="s">
        <v>2406</v>
      </c>
      <c r="J1685" s="10"/>
      <c r="K1685" s="10"/>
      <c r="T1685" s="1"/>
      <c r="U1685" s="1"/>
      <c r="V1685" s="1"/>
      <c r="W1685" s="1"/>
      <c r="X1685" s="1"/>
    </row>
    <row r="1686" spans="5:24">
      <c r="E1686" s="2"/>
      <c r="G1686" s="7" t="s">
        <v>764</v>
      </c>
      <c r="H1686" s="7" t="s">
        <v>2407</v>
      </c>
      <c r="J1686" s="10"/>
      <c r="K1686" s="10"/>
      <c r="T1686" s="1"/>
      <c r="U1686" s="1"/>
      <c r="V1686" s="1"/>
      <c r="W1686" s="1"/>
      <c r="X1686" s="1"/>
    </row>
    <row r="1687" spans="5:24">
      <c r="E1687" s="2"/>
      <c r="G1687" s="7" t="s">
        <v>764</v>
      </c>
      <c r="H1687" s="7" t="s">
        <v>2408</v>
      </c>
      <c r="J1687" s="10"/>
      <c r="K1687" s="10"/>
      <c r="T1687" s="1"/>
      <c r="U1687" s="1"/>
      <c r="V1687" s="1"/>
      <c r="W1687" s="1"/>
      <c r="X1687" s="1"/>
    </row>
    <row r="1688" spans="5:24">
      <c r="E1688" s="2"/>
      <c r="G1688" s="7" t="s">
        <v>764</v>
      </c>
      <c r="H1688" s="7" t="s">
        <v>2409</v>
      </c>
      <c r="J1688" s="10"/>
      <c r="K1688" s="10"/>
      <c r="T1688" s="1"/>
      <c r="U1688" s="1"/>
      <c r="V1688" s="1"/>
      <c r="W1688" s="1"/>
      <c r="X1688" s="1"/>
    </row>
    <row r="1689" spans="5:24">
      <c r="E1689" s="2"/>
      <c r="G1689" s="7" t="s">
        <v>764</v>
      </c>
      <c r="H1689" s="7" t="s">
        <v>2410</v>
      </c>
      <c r="J1689" s="10"/>
      <c r="K1689" s="10"/>
      <c r="T1689" s="1"/>
      <c r="U1689" s="1"/>
      <c r="V1689" s="1"/>
      <c r="W1689" s="1"/>
      <c r="X1689" s="1"/>
    </row>
    <row r="1690" spans="5:24">
      <c r="E1690" s="2"/>
      <c r="G1690" s="7" t="s">
        <v>764</v>
      </c>
      <c r="H1690" s="7" t="s">
        <v>2411</v>
      </c>
      <c r="J1690" s="10"/>
      <c r="K1690" s="10"/>
      <c r="T1690" s="1"/>
      <c r="U1690" s="1"/>
      <c r="V1690" s="1"/>
      <c r="W1690" s="1"/>
      <c r="X1690" s="1"/>
    </row>
    <row r="1691" spans="5:24">
      <c r="E1691" s="2"/>
      <c r="G1691" s="7" t="s">
        <v>764</v>
      </c>
      <c r="H1691" s="7" t="s">
        <v>2412</v>
      </c>
      <c r="J1691" s="10"/>
      <c r="K1691" s="10"/>
      <c r="T1691" s="1"/>
      <c r="U1691" s="1"/>
      <c r="V1691" s="1"/>
      <c r="W1691" s="1"/>
      <c r="X1691" s="1"/>
    </row>
    <row r="1692" spans="5:24">
      <c r="E1692" s="2"/>
      <c r="G1692" s="7" t="s">
        <v>764</v>
      </c>
      <c r="H1692" s="7" t="s">
        <v>2413</v>
      </c>
      <c r="J1692" s="10"/>
      <c r="K1692" s="10"/>
      <c r="T1692" s="1"/>
      <c r="U1692" s="1"/>
      <c r="V1692" s="1"/>
      <c r="W1692" s="1"/>
      <c r="X1692" s="1"/>
    </row>
    <row r="1693" spans="5:24">
      <c r="E1693" s="2"/>
      <c r="G1693" s="7" t="s">
        <v>764</v>
      </c>
      <c r="H1693" s="7" t="s">
        <v>2414</v>
      </c>
      <c r="J1693" s="10"/>
      <c r="K1693" s="10"/>
      <c r="T1693" s="1"/>
      <c r="U1693" s="1"/>
      <c r="V1693" s="1"/>
      <c r="W1693" s="1"/>
      <c r="X1693" s="1"/>
    </row>
    <row r="1694" spans="5:24">
      <c r="E1694" s="2"/>
      <c r="G1694" s="7" t="s">
        <v>764</v>
      </c>
      <c r="H1694" s="7" t="s">
        <v>2415</v>
      </c>
      <c r="J1694" s="10"/>
      <c r="K1694" s="10"/>
      <c r="T1694" s="1"/>
      <c r="U1694" s="1"/>
      <c r="V1694" s="1"/>
      <c r="W1694" s="1"/>
      <c r="X1694" s="1"/>
    </row>
    <row r="1695" spans="5:24">
      <c r="E1695" s="2"/>
      <c r="G1695" s="7" t="s">
        <v>764</v>
      </c>
      <c r="H1695" s="7" t="s">
        <v>2416</v>
      </c>
      <c r="J1695" s="10"/>
      <c r="K1695" s="10"/>
      <c r="T1695" s="1"/>
      <c r="U1695" s="1"/>
      <c r="V1695" s="1"/>
      <c r="W1695" s="1"/>
      <c r="X1695" s="1"/>
    </row>
    <row r="1696" spans="5:24">
      <c r="E1696" s="2"/>
      <c r="G1696" s="7" t="s">
        <v>764</v>
      </c>
      <c r="H1696" s="7" t="s">
        <v>2417</v>
      </c>
      <c r="J1696" s="10"/>
      <c r="K1696" s="10"/>
      <c r="T1696" s="1"/>
      <c r="U1696" s="1"/>
      <c r="V1696" s="1"/>
      <c r="W1696" s="1"/>
      <c r="X1696" s="1"/>
    </row>
    <row r="1697" spans="5:24">
      <c r="E1697" s="2"/>
      <c r="G1697" s="7" t="s">
        <v>764</v>
      </c>
      <c r="H1697" s="7" t="s">
        <v>2418</v>
      </c>
      <c r="J1697" s="10"/>
      <c r="K1697" s="10"/>
      <c r="T1697" s="1"/>
      <c r="U1697" s="1"/>
      <c r="V1697" s="1"/>
      <c r="W1697" s="1"/>
      <c r="X1697" s="1"/>
    </row>
    <row r="1698" spans="5:24">
      <c r="E1698" s="2"/>
      <c r="G1698" s="7" t="s">
        <v>764</v>
      </c>
      <c r="H1698" s="7" t="s">
        <v>2419</v>
      </c>
      <c r="J1698" s="10"/>
      <c r="K1698" s="10"/>
      <c r="T1698" s="1"/>
      <c r="U1698" s="1"/>
      <c r="V1698" s="1"/>
      <c r="W1698" s="1"/>
      <c r="X1698" s="1"/>
    </row>
    <row r="1699" spans="5:24">
      <c r="E1699" s="2"/>
      <c r="G1699" s="7" t="s">
        <v>764</v>
      </c>
      <c r="H1699" s="7" t="s">
        <v>2420</v>
      </c>
      <c r="J1699" s="10"/>
      <c r="K1699" s="10"/>
      <c r="T1699" s="1"/>
      <c r="U1699" s="1"/>
      <c r="V1699" s="1"/>
      <c r="W1699" s="1"/>
      <c r="X1699" s="1"/>
    </row>
    <row r="1700" spans="5:24">
      <c r="E1700" s="2"/>
      <c r="G1700" s="7" t="s">
        <v>764</v>
      </c>
      <c r="H1700" s="7" t="s">
        <v>2421</v>
      </c>
      <c r="J1700" s="10"/>
      <c r="K1700" s="10"/>
      <c r="T1700" s="1"/>
      <c r="U1700" s="1"/>
      <c r="V1700" s="1"/>
      <c r="W1700" s="1"/>
      <c r="X1700" s="1"/>
    </row>
    <row r="1701" spans="5:24">
      <c r="E1701" s="2"/>
      <c r="G1701" s="7" t="s">
        <v>764</v>
      </c>
      <c r="H1701" s="7" t="s">
        <v>2422</v>
      </c>
      <c r="J1701" s="10"/>
      <c r="K1701" s="10"/>
      <c r="T1701" s="1"/>
      <c r="U1701" s="1"/>
      <c r="V1701" s="1"/>
      <c r="W1701" s="1"/>
      <c r="X1701" s="1"/>
    </row>
    <row r="1702" spans="5:24">
      <c r="E1702" s="2"/>
      <c r="G1702" s="7" t="s">
        <v>764</v>
      </c>
      <c r="H1702" s="7" t="s">
        <v>2423</v>
      </c>
      <c r="J1702" s="10"/>
      <c r="K1702" s="10"/>
      <c r="T1702" s="1"/>
      <c r="U1702" s="1"/>
      <c r="V1702" s="1"/>
      <c r="W1702" s="1"/>
      <c r="X1702" s="1"/>
    </row>
    <row r="1703" spans="5:24">
      <c r="E1703" s="2"/>
      <c r="G1703" s="7" t="s">
        <v>764</v>
      </c>
      <c r="H1703" s="7" t="s">
        <v>2424</v>
      </c>
      <c r="J1703" s="10"/>
      <c r="K1703" s="10"/>
      <c r="T1703" s="1"/>
      <c r="U1703" s="1"/>
      <c r="V1703" s="1"/>
      <c r="W1703" s="1"/>
      <c r="X1703" s="1"/>
    </row>
    <row r="1704" spans="5:24">
      <c r="E1704" s="2"/>
      <c r="G1704" s="7" t="s">
        <v>764</v>
      </c>
      <c r="H1704" s="7" t="s">
        <v>2425</v>
      </c>
      <c r="J1704" s="10"/>
      <c r="K1704" s="10"/>
      <c r="T1704" s="1"/>
      <c r="U1704" s="1"/>
      <c r="V1704" s="1"/>
      <c r="W1704" s="1"/>
      <c r="X1704" s="1"/>
    </row>
    <row r="1705" spans="5:24">
      <c r="E1705" s="2"/>
      <c r="G1705" s="7" t="s">
        <v>764</v>
      </c>
      <c r="H1705" s="7" t="s">
        <v>2426</v>
      </c>
      <c r="J1705" s="10"/>
      <c r="K1705" s="10"/>
      <c r="T1705" s="1"/>
      <c r="U1705" s="1"/>
      <c r="V1705" s="1"/>
      <c r="W1705" s="1"/>
      <c r="X1705" s="1"/>
    </row>
    <row r="1706" spans="5:24">
      <c r="E1706" s="2"/>
      <c r="G1706" s="7" t="s">
        <v>764</v>
      </c>
      <c r="H1706" s="7" t="s">
        <v>2427</v>
      </c>
      <c r="J1706" s="10"/>
      <c r="K1706" s="10"/>
      <c r="T1706" s="1"/>
      <c r="U1706" s="1"/>
      <c r="V1706" s="1"/>
      <c r="W1706" s="1"/>
      <c r="X1706" s="1"/>
    </row>
    <row r="1707" spans="5:24">
      <c r="E1707" s="2"/>
      <c r="G1707" s="7" t="s">
        <v>764</v>
      </c>
      <c r="H1707" s="7" t="s">
        <v>2428</v>
      </c>
      <c r="J1707" s="10"/>
      <c r="K1707" s="10"/>
      <c r="T1707" s="1"/>
      <c r="U1707" s="1"/>
      <c r="V1707" s="1"/>
      <c r="W1707" s="1"/>
      <c r="X1707" s="1"/>
    </row>
    <row r="1708" spans="5:24">
      <c r="E1708" s="2"/>
      <c r="G1708" s="7" t="s">
        <v>764</v>
      </c>
      <c r="H1708" s="7" t="s">
        <v>2429</v>
      </c>
      <c r="J1708" s="10"/>
      <c r="K1708" s="10"/>
      <c r="T1708" s="1"/>
      <c r="U1708" s="1"/>
      <c r="V1708" s="1"/>
      <c r="W1708" s="1"/>
      <c r="X1708" s="1"/>
    </row>
    <row r="1709" spans="5:24">
      <c r="E1709" s="2"/>
      <c r="G1709" s="7" t="s">
        <v>767</v>
      </c>
      <c r="H1709" s="7" t="s">
        <v>2430</v>
      </c>
      <c r="J1709" s="10"/>
      <c r="K1709" s="10"/>
      <c r="T1709" s="1"/>
      <c r="U1709" s="1"/>
      <c r="V1709" s="1"/>
      <c r="W1709" s="1"/>
      <c r="X1709" s="1"/>
    </row>
    <row r="1710" spans="5:24">
      <c r="E1710" s="2"/>
      <c r="G1710" s="7" t="s">
        <v>767</v>
      </c>
      <c r="H1710" s="7" t="s">
        <v>2431</v>
      </c>
      <c r="J1710" s="10"/>
      <c r="K1710" s="10"/>
      <c r="T1710" s="1"/>
      <c r="U1710" s="1"/>
      <c r="V1710" s="1"/>
      <c r="W1710" s="1"/>
      <c r="X1710" s="1"/>
    </row>
    <row r="1711" spans="5:24">
      <c r="E1711" s="2"/>
      <c r="G1711" s="7" t="s">
        <v>767</v>
      </c>
      <c r="H1711" s="7" t="s">
        <v>2432</v>
      </c>
      <c r="J1711" s="10"/>
      <c r="K1711" s="10"/>
      <c r="T1711" s="1"/>
      <c r="U1711" s="1"/>
      <c r="V1711" s="1"/>
      <c r="W1711" s="1"/>
      <c r="X1711" s="1"/>
    </row>
    <row r="1712" spans="5:24">
      <c r="E1712" s="2"/>
      <c r="G1712" s="7" t="s">
        <v>767</v>
      </c>
      <c r="H1712" s="7" t="s">
        <v>2433</v>
      </c>
      <c r="J1712" s="10"/>
      <c r="K1712" s="10"/>
      <c r="T1712" s="1"/>
      <c r="U1712" s="1"/>
      <c r="V1712" s="1"/>
      <c r="W1712" s="1"/>
      <c r="X1712" s="1"/>
    </row>
    <row r="1713" spans="5:24">
      <c r="E1713" s="2"/>
      <c r="G1713" s="7" t="s">
        <v>767</v>
      </c>
      <c r="H1713" s="7" t="s">
        <v>2434</v>
      </c>
      <c r="J1713" s="10"/>
      <c r="K1713" s="10"/>
      <c r="T1713" s="1"/>
      <c r="U1713" s="1"/>
      <c r="V1713" s="1"/>
      <c r="W1713" s="1"/>
      <c r="X1713" s="1"/>
    </row>
    <row r="1714" spans="5:24">
      <c r="E1714" s="2"/>
      <c r="G1714" s="7" t="s">
        <v>767</v>
      </c>
      <c r="H1714" s="7" t="s">
        <v>2435</v>
      </c>
      <c r="J1714" s="10"/>
      <c r="K1714" s="10"/>
      <c r="T1714" s="1"/>
      <c r="U1714" s="1"/>
      <c r="V1714" s="1"/>
      <c r="W1714" s="1"/>
      <c r="X1714" s="1"/>
    </row>
    <row r="1715" spans="5:24">
      <c r="E1715" s="2"/>
      <c r="G1715" s="7" t="s">
        <v>767</v>
      </c>
      <c r="H1715" s="7" t="s">
        <v>2436</v>
      </c>
      <c r="J1715" s="10"/>
      <c r="K1715" s="10"/>
      <c r="T1715" s="1"/>
      <c r="U1715" s="1"/>
      <c r="V1715" s="1"/>
      <c r="W1715" s="1"/>
      <c r="X1715" s="1"/>
    </row>
    <row r="1716" spans="5:24">
      <c r="E1716" s="2"/>
      <c r="G1716" s="7" t="s">
        <v>767</v>
      </c>
      <c r="H1716" s="7" t="s">
        <v>2437</v>
      </c>
      <c r="J1716" s="10"/>
      <c r="K1716" s="10"/>
      <c r="T1716" s="1"/>
      <c r="U1716" s="1"/>
      <c r="V1716" s="1"/>
      <c r="W1716" s="1"/>
      <c r="X1716" s="1"/>
    </row>
    <row r="1717" spans="5:24">
      <c r="E1717" s="2"/>
      <c r="G1717" s="7" t="s">
        <v>767</v>
      </c>
      <c r="H1717" s="7" t="s">
        <v>2438</v>
      </c>
      <c r="J1717" s="10"/>
      <c r="K1717" s="10"/>
      <c r="T1717" s="1"/>
      <c r="U1717" s="1"/>
      <c r="V1717" s="1"/>
      <c r="W1717" s="1"/>
      <c r="X1717" s="1"/>
    </row>
    <row r="1718" spans="5:24">
      <c r="E1718" s="2"/>
      <c r="G1718" s="7" t="s">
        <v>767</v>
      </c>
      <c r="H1718" s="7" t="s">
        <v>2439</v>
      </c>
      <c r="J1718" s="10"/>
      <c r="K1718" s="10"/>
      <c r="T1718" s="1"/>
      <c r="U1718" s="1"/>
      <c r="V1718" s="1"/>
      <c r="W1718" s="1"/>
      <c r="X1718" s="1"/>
    </row>
    <row r="1719" spans="5:24">
      <c r="E1719" s="2"/>
      <c r="G1719" s="7" t="s">
        <v>767</v>
      </c>
      <c r="H1719" s="7" t="s">
        <v>2440</v>
      </c>
      <c r="J1719" s="10"/>
      <c r="K1719" s="10"/>
      <c r="T1719" s="1"/>
      <c r="U1719" s="1"/>
      <c r="V1719" s="1"/>
      <c r="W1719" s="1"/>
      <c r="X1719" s="1"/>
    </row>
    <row r="1720" spans="5:24">
      <c r="E1720" s="2"/>
      <c r="G1720" s="7" t="s">
        <v>767</v>
      </c>
      <c r="H1720" s="7" t="s">
        <v>2441</v>
      </c>
      <c r="J1720" s="10"/>
      <c r="K1720" s="10"/>
      <c r="T1720" s="1"/>
      <c r="U1720" s="1"/>
      <c r="V1720" s="1"/>
      <c r="W1720" s="1"/>
      <c r="X1720" s="1"/>
    </row>
    <row r="1721" spans="5:24">
      <c r="E1721" s="2"/>
      <c r="G1721" s="7" t="s">
        <v>767</v>
      </c>
      <c r="H1721" s="7" t="s">
        <v>2442</v>
      </c>
      <c r="J1721" s="10"/>
      <c r="K1721" s="10"/>
      <c r="T1721" s="1"/>
      <c r="U1721" s="1"/>
      <c r="V1721" s="1"/>
      <c r="W1721" s="1"/>
      <c r="X1721" s="1"/>
    </row>
    <row r="1722" spans="5:24">
      <c r="E1722" s="2"/>
      <c r="G1722" s="7" t="s">
        <v>767</v>
      </c>
      <c r="H1722" s="7" t="s">
        <v>2443</v>
      </c>
      <c r="J1722" s="10"/>
      <c r="K1722" s="10"/>
      <c r="T1722" s="1"/>
      <c r="U1722" s="1"/>
      <c r="V1722" s="1"/>
      <c r="W1722" s="1"/>
      <c r="X1722" s="1"/>
    </row>
    <row r="1723" spans="5:24">
      <c r="E1723" s="2"/>
      <c r="G1723" s="7" t="s">
        <v>767</v>
      </c>
      <c r="H1723" s="7" t="s">
        <v>2444</v>
      </c>
      <c r="J1723" s="10"/>
      <c r="K1723" s="10"/>
      <c r="T1723" s="1"/>
      <c r="U1723" s="1"/>
      <c r="V1723" s="1"/>
      <c r="W1723" s="1"/>
      <c r="X1723" s="1"/>
    </row>
    <row r="1724" spans="5:24">
      <c r="E1724" s="2"/>
      <c r="G1724" s="7" t="s">
        <v>767</v>
      </c>
      <c r="H1724" s="7" t="s">
        <v>2445</v>
      </c>
      <c r="J1724" s="10"/>
      <c r="K1724" s="10"/>
      <c r="T1724" s="1"/>
      <c r="U1724" s="1"/>
      <c r="V1724" s="1"/>
      <c r="W1724" s="1"/>
      <c r="X1724" s="1"/>
    </row>
    <row r="1725" spans="5:24">
      <c r="E1725" s="2"/>
      <c r="G1725" s="7" t="s">
        <v>767</v>
      </c>
      <c r="H1725" s="7" t="s">
        <v>2446</v>
      </c>
      <c r="J1725" s="10"/>
      <c r="K1725" s="10"/>
      <c r="T1725" s="1"/>
      <c r="U1725" s="1"/>
      <c r="V1725" s="1"/>
      <c r="W1725" s="1"/>
      <c r="X1725" s="1"/>
    </row>
    <row r="1726" spans="5:24">
      <c r="E1726" s="2"/>
      <c r="G1726" s="7" t="s">
        <v>767</v>
      </c>
      <c r="H1726" s="7" t="s">
        <v>2447</v>
      </c>
      <c r="J1726" s="10"/>
      <c r="K1726" s="10"/>
      <c r="T1726" s="1"/>
      <c r="U1726" s="1"/>
      <c r="V1726" s="1"/>
      <c r="W1726" s="1"/>
      <c r="X1726" s="1"/>
    </row>
    <row r="1727" spans="5:24">
      <c r="E1727" s="2"/>
      <c r="G1727" s="7" t="s">
        <v>767</v>
      </c>
      <c r="H1727" s="7" t="s">
        <v>2448</v>
      </c>
      <c r="J1727" s="10"/>
      <c r="K1727" s="10"/>
      <c r="T1727" s="1"/>
      <c r="U1727" s="1"/>
      <c r="V1727" s="1"/>
      <c r="W1727" s="1"/>
      <c r="X1727" s="1"/>
    </row>
    <row r="1728" spans="5:24">
      <c r="E1728" s="2"/>
      <c r="G1728" s="7" t="s">
        <v>767</v>
      </c>
      <c r="H1728" s="7" t="s">
        <v>2449</v>
      </c>
      <c r="J1728" s="10"/>
      <c r="K1728" s="10"/>
      <c r="T1728" s="1"/>
      <c r="U1728" s="1"/>
      <c r="V1728" s="1"/>
      <c r="W1728" s="1"/>
      <c r="X1728" s="1"/>
    </row>
    <row r="1729" spans="5:24">
      <c r="E1729" s="2"/>
      <c r="G1729" s="7" t="s">
        <v>767</v>
      </c>
      <c r="H1729" s="7" t="s">
        <v>2450</v>
      </c>
      <c r="J1729" s="10"/>
      <c r="K1729" s="10"/>
      <c r="T1729" s="1"/>
      <c r="U1729" s="1"/>
      <c r="V1729" s="1"/>
      <c r="W1729" s="1"/>
      <c r="X1729" s="1"/>
    </row>
    <row r="1730" spans="5:24">
      <c r="E1730" s="2"/>
      <c r="G1730" s="7" t="s">
        <v>767</v>
      </c>
      <c r="H1730" s="7" t="s">
        <v>2451</v>
      </c>
      <c r="J1730" s="10"/>
      <c r="K1730" s="10"/>
      <c r="T1730" s="1"/>
      <c r="U1730" s="1"/>
      <c r="V1730" s="1"/>
      <c r="W1730" s="1"/>
      <c r="X1730" s="1"/>
    </row>
    <row r="1731" spans="5:24">
      <c r="E1731" s="2"/>
      <c r="G1731" s="7" t="s">
        <v>767</v>
      </c>
      <c r="H1731" s="7" t="s">
        <v>2452</v>
      </c>
      <c r="J1731" s="10"/>
      <c r="K1731" s="10"/>
      <c r="T1731" s="1"/>
      <c r="U1731" s="1"/>
      <c r="V1731" s="1"/>
      <c r="W1731" s="1"/>
      <c r="X1731" s="1"/>
    </row>
    <row r="1732" spans="5:24">
      <c r="E1732" s="2"/>
      <c r="G1732" s="7" t="s">
        <v>767</v>
      </c>
      <c r="H1732" s="7" t="s">
        <v>2453</v>
      </c>
      <c r="J1732" s="10"/>
      <c r="K1732" s="10"/>
      <c r="T1732" s="1"/>
      <c r="U1732" s="1"/>
      <c r="V1732" s="1"/>
      <c r="W1732" s="1"/>
      <c r="X1732" s="1"/>
    </row>
    <row r="1733" spans="5:24">
      <c r="E1733" s="2"/>
      <c r="G1733" s="7" t="s">
        <v>767</v>
      </c>
      <c r="H1733" s="7" t="s">
        <v>2454</v>
      </c>
      <c r="J1733" s="10"/>
      <c r="K1733" s="10"/>
      <c r="T1733" s="1"/>
      <c r="U1733" s="1"/>
      <c r="V1733" s="1"/>
      <c r="W1733" s="1"/>
      <c r="X1733" s="1"/>
    </row>
    <row r="1734" spans="5:24">
      <c r="E1734" s="2"/>
      <c r="G1734" s="7" t="s">
        <v>767</v>
      </c>
      <c r="H1734" s="7" t="s">
        <v>2455</v>
      </c>
      <c r="J1734" s="10"/>
      <c r="K1734" s="10"/>
      <c r="T1734" s="1"/>
      <c r="U1734" s="1"/>
      <c r="V1734" s="1"/>
      <c r="W1734" s="1"/>
      <c r="X1734" s="1"/>
    </row>
    <row r="1735" spans="5:24">
      <c r="E1735" s="2"/>
      <c r="G1735" s="7" t="s">
        <v>767</v>
      </c>
      <c r="H1735" s="7" t="s">
        <v>2456</v>
      </c>
      <c r="J1735" s="10"/>
      <c r="K1735" s="10"/>
      <c r="T1735" s="1"/>
      <c r="U1735" s="1"/>
      <c r="V1735" s="1"/>
      <c r="W1735" s="1"/>
      <c r="X1735" s="1"/>
    </row>
    <row r="1736" spans="5:24">
      <c r="E1736" s="2"/>
      <c r="G1736" s="7" t="s">
        <v>767</v>
      </c>
      <c r="H1736" s="7" t="s">
        <v>2457</v>
      </c>
      <c r="J1736" s="10"/>
      <c r="K1736" s="10"/>
      <c r="T1736" s="1"/>
      <c r="U1736" s="1"/>
      <c r="V1736" s="1"/>
      <c r="W1736" s="1"/>
      <c r="X1736" s="1"/>
    </row>
    <row r="1737" spans="5:24">
      <c r="E1737" s="2"/>
      <c r="G1737" s="7" t="s">
        <v>767</v>
      </c>
      <c r="H1737" s="7" t="s">
        <v>2458</v>
      </c>
      <c r="J1737" s="10"/>
      <c r="K1737" s="10"/>
      <c r="T1737" s="1"/>
      <c r="U1737" s="1"/>
      <c r="V1737" s="1"/>
      <c r="W1737" s="1"/>
      <c r="X1737" s="1"/>
    </row>
    <row r="1738" spans="5:24">
      <c r="E1738" s="2"/>
      <c r="G1738" s="7" t="s">
        <v>767</v>
      </c>
      <c r="H1738" s="7" t="s">
        <v>2459</v>
      </c>
      <c r="J1738" s="10"/>
      <c r="K1738" s="10"/>
      <c r="T1738" s="1"/>
      <c r="U1738" s="1"/>
      <c r="V1738" s="1"/>
      <c r="W1738" s="1"/>
      <c r="X1738" s="1"/>
    </row>
    <row r="1739" spans="5:24">
      <c r="E1739" s="2"/>
      <c r="G1739" s="7" t="s">
        <v>767</v>
      </c>
      <c r="H1739" s="7" t="s">
        <v>2460</v>
      </c>
      <c r="J1739" s="10"/>
      <c r="K1739" s="10"/>
      <c r="T1739" s="1"/>
      <c r="U1739" s="1"/>
      <c r="V1739" s="1"/>
      <c r="W1739" s="1"/>
      <c r="X1739" s="1"/>
    </row>
    <row r="1740" spans="5:24">
      <c r="E1740" s="2"/>
      <c r="G1740" s="7" t="s">
        <v>767</v>
      </c>
      <c r="H1740" s="7" t="s">
        <v>2461</v>
      </c>
      <c r="J1740" s="10"/>
      <c r="K1740" s="10"/>
      <c r="T1740" s="1"/>
      <c r="U1740" s="1"/>
      <c r="V1740" s="1"/>
      <c r="W1740" s="1"/>
      <c r="X1740" s="1"/>
    </row>
    <row r="1741" spans="5:24">
      <c r="E1741" s="2"/>
      <c r="G1741" s="7" t="s">
        <v>767</v>
      </c>
      <c r="H1741" s="7" t="s">
        <v>2462</v>
      </c>
      <c r="J1741" s="10"/>
      <c r="K1741" s="10"/>
      <c r="T1741" s="1"/>
      <c r="U1741" s="1"/>
      <c r="V1741" s="1"/>
      <c r="W1741" s="1"/>
      <c r="X1741" s="1"/>
    </row>
    <row r="1742" spans="5:24">
      <c r="E1742" s="2"/>
      <c r="G1742" s="7" t="s">
        <v>767</v>
      </c>
      <c r="H1742" s="7" t="s">
        <v>2463</v>
      </c>
      <c r="J1742" s="10"/>
      <c r="K1742" s="10"/>
      <c r="T1742" s="1"/>
      <c r="U1742" s="1"/>
      <c r="V1742" s="1"/>
      <c r="W1742" s="1"/>
      <c r="X1742" s="1"/>
    </row>
    <row r="1743" spans="5:24">
      <c r="E1743" s="2"/>
      <c r="G1743" s="7" t="s">
        <v>767</v>
      </c>
      <c r="H1743" s="7" t="s">
        <v>2464</v>
      </c>
      <c r="J1743" s="10"/>
      <c r="K1743" s="10"/>
      <c r="T1743" s="1"/>
      <c r="U1743" s="1"/>
      <c r="V1743" s="1"/>
      <c r="W1743" s="1"/>
      <c r="X1743" s="1"/>
    </row>
    <row r="1744" spans="5:24">
      <c r="E1744" s="2"/>
      <c r="G1744" s="7" t="s">
        <v>767</v>
      </c>
      <c r="H1744" s="7" t="s">
        <v>2465</v>
      </c>
      <c r="J1744" s="10"/>
      <c r="K1744" s="10"/>
      <c r="T1744" s="1"/>
      <c r="U1744" s="1"/>
      <c r="V1744" s="1"/>
      <c r="W1744" s="1"/>
      <c r="X1744" s="1"/>
    </row>
    <row r="1745" spans="5:24">
      <c r="E1745" s="2"/>
      <c r="G1745" s="7" t="s">
        <v>767</v>
      </c>
      <c r="H1745" s="7" t="s">
        <v>2466</v>
      </c>
      <c r="J1745" s="10"/>
      <c r="K1745" s="10"/>
      <c r="T1745" s="1"/>
      <c r="U1745" s="1"/>
      <c r="V1745" s="1"/>
      <c r="W1745" s="1"/>
      <c r="X1745" s="1"/>
    </row>
    <row r="1746" spans="5:24">
      <c r="E1746" s="2"/>
      <c r="G1746" s="7" t="s">
        <v>767</v>
      </c>
      <c r="H1746" s="7" t="s">
        <v>2467</v>
      </c>
      <c r="J1746" s="10"/>
      <c r="K1746" s="10"/>
      <c r="T1746" s="1"/>
      <c r="U1746" s="1"/>
      <c r="V1746" s="1"/>
      <c r="W1746" s="1"/>
      <c r="X1746" s="1"/>
    </row>
    <row r="1747" spans="5:24">
      <c r="E1747" s="2"/>
      <c r="G1747" s="7" t="s">
        <v>767</v>
      </c>
      <c r="H1747" s="7" t="s">
        <v>2468</v>
      </c>
      <c r="J1747" s="10"/>
      <c r="K1747" s="10"/>
      <c r="T1747" s="1"/>
      <c r="U1747" s="1"/>
      <c r="V1747" s="1"/>
      <c r="W1747" s="1"/>
      <c r="X1747" s="1"/>
    </row>
    <row r="1748" spans="5:24">
      <c r="E1748" s="2"/>
      <c r="G1748" s="7" t="s">
        <v>767</v>
      </c>
      <c r="H1748" s="7" t="s">
        <v>2469</v>
      </c>
      <c r="J1748" s="10"/>
      <c r="K1748" s="10"/>
      <c r="T1748" s="1"/>
      <c r="U1748" s="1"/>
      <c r="V1748" s="1"/>
      <c r="W1748" s="1"/>
      <c r="X1748" s="1"/>
    </row>
    <row r="1749" spans="5:24" ht="13.5" thickBot="1">
      <c r="E1749" s="2"/>
      <c r="G1749" s="8" t="s">
        <v>767</v>
      </c>
      <c r="H1749" s="8" t="s">
        <v>2470</v>
      </c>
      <c r="J1749" s="10"/>
      <c r="K1749" s="10"/>
      <c r="T1749" s="1"/>
      <c r="U1749" s="1"/>
      <c r="V1749" s="1"/>
      <c r="W1749" s="1"/>
      <c r="X1749" s="1"/>
    </row>
    <row r="1750" spans="5:24">
      <c r="E1750" s="2"/>
      <c r="H1750" s="1"/>
      <c r="J1750" s="10"/>
      <c r="K1750" s="10"/>
      <c r="T1750" s="1"/>
      <c r="U1750" s="1"/>
      <c r="V1750" s="1"/>
      <c r="W1750" s="1"/>
      <c r="X1750" s="1"/>
    </row>
    <row r="1751" spans="5:24">
      <c r="E1751" s="2"/>
      <c r="H1751" s="1"/>
      <c r="J1751" s="10"/>
      <c r="K1751" s="10"/>
      <c r="T1751" s="1"/>
      <c r="U1751" s="1"/>
      <c r="V1751" s="1"/>
      <c r="W1751" s="1"/>
      <c r="X1751" s="1"/>
    </row>
    <row r="1752" spans="5:24">
      <c r="E1752" s="2"/>
      <c r="H1752" s="1"/>
      <c r="J1752" s="10"/>
      <c r="K1752" s="10"/>
      <c r="T1752" s="1"/>
      <c r="U1752" s="1"/>
      <c r="V1752" s="1"/>
      <c r="W1752" s="1"/>
      <c r="X1752" s="1"/>
    </row>
    <row r="1753" spans="5:24">
      <c r="E1753" s="2"/>
      <c r="H1753" s="1"/>
      <c r="J1753" s="10"/>
      <c r="K1753" s="10"/>
      <c r="T1753" s="1"/>
      <c r="U1753" s="1"/>
      <c r="V1753" s="1"/>
      <c r="W1753" s="1"/>
      <c r="X1753" s="1"/>
    </row>
    <row r="1754" spans="5:24">
      <c r="E1754" s="2"/>
      <c r="H1754" s="1"/>
      <c r="J1754" s="10"/>
      <c r="K1754" s="10"/>
      <c r="T1754" s="1"/>
      <c r="U1754" s="1"/>
      <c r="V1754" s="1"/>
      <c r="W1754" s="1"/>
      <c r="X1754" s="1"/>
    </row>
    <row r="1755" spans="5:24">
      <c r="E1755" s="2"/>
      <c r="H1755" s="1"/>
      <c r="J1755" s="10"/>
      <c r="K1755" s="10"/>
      <c r="T1755" s="1"/>
      <c r="U1755" s="1"/>
      <c r="V1755" s="1"/>
      <c r="W1755" s="1"/>
      <c r="X1755" s="1"/>
    </row>
    <row r="1756" spans="5:24">
      <c r="E1756" s="2"/>
      <c r="H1756" s="1"/>
      <c r="J1756" s="10"/>
      <c r="K1756" s="10"/>
      <c r="T1756" s="1"/>
      <c r="U1756" s="1"/>
      <c r="V1756" s="1"/>
      <c r="W1756" s="1"/>
      <c r="X1756" s="1"/>
    </row>
    <row r="1757" spans="5:24">
      <c r="E1757" s="2"/>
      <c r="H1757" s="1"/>
      <c r="J1757" s="10"/>
      <c r="K1757" s="10"/>
      <c r="T1757" s="1"/>
      <c r="U1757" s="1"/>
      <c r="V1757" s="1"/>
      <c r="W1757" s="1"/>
      <c r="X1757" s="1"/>
    </row>
    <row r="1758" spans="5:24">
      <c r="E1758" s="2"/>
      <c r="H1758" s="1"/>
      <c r="J1758" s="10"/>
      <c r="K1758" s="10"/>
      <c r="T1758" s="1"/>
      <c r="U1758" s="1"/>
      <c r="V1758" s="1"/>
      <c r="W1758" s="1"/>
      <c r="X1758" s="1"/>
    </row>
    <row r="1759" spans="5:24">
      <c r="E1759" s="2"/>
      <c r="H1759" s="1"/>
      <c r="J1759" s="10"/>
      <c r="K1759" s="10"/>
      <c r="T1759" s="1"/>
      <c r="U1759" s="1"/>
      <c r="V1759" s="1"/>
      <c r="W1759" s="1"/>
      <c r="X1759" s="1"/>
    </row>
    <row r="1760" spans="5:24">
      <c r="E1760" s="2"/>
      <c r="H1760" s="1"/>
      <c r="J1760" s="10"/>
      <c r="K1760" s="10"/>
      <c r="T1760" s="1"/>
      <c r="U1760" s="1"/>
      <c r="V1760" s="1"/>
      <c r="W1760" s="1"/>
      <c r="X1760" s="1"/>
    </row>
    <row r="1761" spans="5:24">
      <c r="E1761" s="2"/>
      <c r="H1761" s="1"/>
      <c r="J1761" s="10"/>
      <c r="K1761" s="10"/>
      <c r="T1761" s="1"/>
      <c r="U1761" s="1"/>
      <c r="V1761" s="1"/>
      <c r="W1761" s="1"/>
      <c r="X1761" s="1"/>
    </row>
    <row r="1762" spans="5:24">
      <c r="E1762" s="2"/>
      <c r="H1762" s="1"/>
      <c r="J1762" s="10"/>
      <c r="K1762" s="10"/>
      <c r="T1762" s="1"/>
      <c r="U1762" s="1"/>
      <c r="V1762" s="1"/>
      <c r="W1762" s="1"/>
      <c r="X1762" s="1"/>
    </row>
    <row r="1763" spans="5:24">
      <c r="E1763" s="2"/>
      <c r="H1763" s="1"/>
      <c r="J1763" s="10"/>
      <c r="K1763" s="10"/>
      <c r="T1763" s="1"/>
      <c r="U1763" s="1"/>
      <c r="V1763" s="1"/>
      <c r="W1763" s="1"/>
      <c r="X1763" s="1"/>
    </row>
    <row r="1764" spans="5:24">
      <c r="E1764" s="2"/>
      <c r="H1764" s="1"/>
      <c r="J1764" s="10"/>
      <c r="K1764" s="10"/>
      <c r="T1764" s="1"/>
      <c r="U1764" s="1"/>
      <c r="V1764" s="1"/>
      <c r="W1764" s="1"/>
      <c r="X1764" s="1"/>
    </row>
    <row r="1765" spans="5:24">
      <c r="E1765" s="2"/>
      <c r="H1765" s="1"/>
      <c r="J1765" s="10"/>
      <c r="K1765" s="10"/>
      <c r="T1765" s="1"/>
      <c r="U1765" s="1"/>
      <c r="V1765" s="1"/>
      <c r="W1765" s="1"/>
      <c r="X1765" s="1"/>
    </row>
    <row r="1766" spans="5:24">
      <c r="E1766" s="2"/>
      <c r="H1766" s="1"/>
      <c r="J1766" s="10"/>
      <c r="K1766" s="10"/>
      <c r="T1766" s="1"/>
      <c r="U1766" s="1"/>
      <c r="V1766" s="1"/>
      <c r="W1766" s="1"/>
      <c r="X1766" s="1"/>
    </row>
    <row r="1767" spans="5:24">
      <c r="E1767" s="2"/>
      <c r="H1767" s="1"/>
      <c r="J1767" s="10"/>
      <c r="K1767" s="10"/>
      <c r="T1767" s="1"/>
      <c r="U1767" s="1"/>
      <c r="V1767" s="1"/>
      <c r="W1767" s="1"/>
      <c r="X1767" s="1"/>
    </row>
    <row r="1768" spans="5:24">
      <c r="E1768" s="2"/>
      <c r="H1768" s="1"/>
      <c r="J1768" s="10"/>
      <c r="K1768" s="10"/>
      <c r="T1768" s="1"/>
      <c r="U1768" s="1"/>
      <c r="V1768" s="1"/>
      <c r="W1768" s="1"/>
      <c r="X1768" s="1"/>
    </row>
    <row r="1769" spans="5:24">
      <c r="E1769" s="2"/>
      <c r="H1769" s="1"/>
      <c r="J1769" s="10"/>
      <c r="K1769" s="10"/>
      <c r="T1769" s="1"/>
      <c r="U1769" s="1"/>
      <c r="V1769" s="1"/>
      <c r="W1769" s="1"/>
      <c r="X1769" s="1"/>
    </row>
    <row r="1770" spans="5:24">
      <c r="E1770" s="2"/>
      <c r="H1770" s="1"/>
      <c r="J1770" s="10"/>
      <c r="K1770" s="10"/>
      <c r="T1770" s="1"/>
      <c r="U1770" s="1"/>
      <c r="V1770" s="1"/>
      <c r="W1770" s="1"/>
      <c r="X1770" s="1"/>
    </row>
    <row r="1771" spans="5:24">
      <c r="E1771" s="2"/>
      <c r="H1771" s="1"/>
      <c r="J1771" s="10"/>
      <c r="K1771" s="10"/>
      <c r="T1771" s="1"/>
      <c r="U1771" s="1"/>
      <c r="V1771" s="1"/>
      <c r="W1771" s="1"/>
      <c r="X1771" s="1"/>
    </row>
    <row r="1772" spans="5:24">
      <c r="E1772" s="2"/>
      <c r="H1772" s="1"/>
      <c r="J1772" s="10"/>
      <c r="K1772" s="10"/>
      <c r="T1772" s="1"/>
      <c r="U1772" s="1"/>
      <c r="V1772" s="1"/>
      <c r="W1772" s="1"/>
      <c r="X1772" s="1"/>
    </row>
    <row r="1773" spans="5:24">
      <c r="E1773" s="2"/>
      <c r="H1773" s="1"/>
      <c r="J1773" s="10"/>
      <c r="K1773" s="10"/>
      <c r="T1773" s="1"/>
      <c r="U1773" s="1"/>
      <c r="V1773" s="1"/>
      <c r="W1773" s="1"/>
      <c r="X1773" s="1"/>
    </row>
    <row r="1774" spans="5:24">
      <c r="E1774" s="2"/>
      <c r="H1774" s="1"/>
      <c r="J1774" s="10"/>
      <c r="K1774" s="10"/>
      <c r="T1774" s="1"/>
      <c r="U1774" s="1"/>
      <c r="V1774" s="1"/>
      <c r="W1774" s="1"/>
      <c r="X1774" s="1"/>
    </row>
    <row r="1775" spans="5:24">
      <c r="E1775" s="2"/>
      <c r="H1775" s="1"/>
      <c r="J1775" s="10"/>
      <c r="K1775" s="10"/>
      <c r="T1775" s="1"/>
      <c r="U1775" s="1"/>
      <c r="V1775" s="1"/>
      <c r="W1775" s="1"/>
      <c r="X1775" s="1"/>
    </row>
    <row r="1776" spans="5:24">
      <c r="E1776" s="2"/>
      <c r="H1776" s="1"/>
      <c r="J1776" s="10"/>
      <c r="K1776" s="10"/>
      <c r="T1776" s="1"/>
      <c r="U1776" s="1"/>
      <c r="V1776" s="1"/>
      <c r="W1776" s="1"/>
      <c r="X1776" s="1"/>
    </row>
    <row r="1777" spans="5:24">
      <c r="E1777" s="2"/>
      <c r="H1777" s="1"/>
      <c r="J1777" s="10"/>
      <c r="K1777" s="10"/>
      <c r="T1777" s="1"/>
      <c r="U1777" s="1"/>
      <c r="V1777" s="1"/>
      <c r="W1777" s="1"/>
      <c r="X1777" s="1"/>
    </row>
    <row r="1778" spans="5:24">
      <c r="E1778" s="2"/>
      <c r="H1778" s="1"/>
      <c r="J1778" s="10"/>
      <c r="K1778" s="10"/>
      <c r="T1778" s="1"/>
      <c r="U1778" s="1"/>
      <c r="V1778" s="1"/>
      <c r="W1778" s="1"/>
      <c r="X1778" s="1"/>
    </row>
    <row r="1779" spans="5:24">
      <c r="E1779" s="2"/>
      <c r="H1779" s="1"/>
      <c r="J1779" s="10"/>
      <c r="K1779" s="10"/>
      <c r="T1779" s="1"/>
      <c r="U1779" s="1"/>
      <c r="V1779" s="1"/>
      <c r="W1779" s="1"/>
      <c r="X1779" s="1"/>
    </row>
    <row r="1780" spans="5:24">
      <c r="E1780" s="2"/>
      <c r="H1780" s="1"/>
      <c r="J1780" s="10"/>
      <c r="K1780" s="10"/>
      <c r="T1780" s="1"/>
      <c r="U1780" s="1"/>
      <c r="V1780" s="1"/>
      <c r="W1780" s="1"/>
      <c r="X1780" s="1"/>
    </row>
    <row r="1781" spans="5:24">
      <c r="E1781" s="2"/>
      <c r="H1781" s="1"/>
      <c r="J1781" s="10"/>
      <c r="K1781" s="10"/>
      <c r="T1781" s="1"/>
      <c r="U1781" s="1"/>
      <c r="V1781" s="1"/>
      <c r="W1781" s="1"/>
      <c r="X1781" s="1"/>
    </row>
    <row r="1782" spans="5:24">
      <c r="E1782" s="2"/>
      <c r="H1782" s="1"/>
      <c r="J1782" s="10"/>
      <c r="K1782" s="10"/>
      <c r="T1782" s="1"/>
      <c r="U1782" s="1"/>
      <c r="V1782" s="1"/>
      <c r="W1782" s="1"/>
      <c r="X1782" s="1"/>
    </row>
    <row r="1783" spans="5:24">
      <c r="E1783" s="2"/>
      <c r="H1783" s="1"/>
      <c r="J1783" s="10"/>
      <c r="K1783" s="10"/>
      <c r="T1783" s="1"/>
      <c r="U1783" s="1"/>
      <c r="V1783" s="1"/>
      <c r="W1783" s="1"/>
      <c r="X1783" s="1"/>
    </row>
    <row r="1784" spans="5:24">
      <c r="E1784" s="2"/>
      <c r="H1784" s="1"/>
      <c r="J1784" s="10"/>
      <c r="K1784" s="10"/>
      <c r="T1784" s="1"/>
      <c r="U1784" s="1"/>
      <c r="V1784" s="1"/>
      <c r="W1784" s="1"/>
      <c r="X1784" s="1"/>
    </row>
    <row r="1785" spans="5:24">
      <c r="E1785" s="2"/>
      <c r="H1785" s="1"/>
      <c r="J1785" s="10"/>
      <c r="K1785" s="10"/>
      <c r="T1785" s="1"/>
      <c r="U1785" s="1"/>
      <c r="V1785" s="1"/>
      <c r="W1785" s="1"/>
      <c r="X1785" s="1"/>
    </row>
    <row r="1786" spans="5:24">
      <c r="E1786" s="2"/>
      <c r="H1786" s="1"/>
      <c r="J1786" s="10"/>
      <c r="K1786" s="10"/>
      <c r="T1786" s="1"/>
      <c r="U1786" s="1"/>
      <c r="V1786" s="1"/>
      <c r="W1786" s="1"/>
      <c r="X1786" s="1"/>
    </row>
    <row r="1787" spans="5:24">
      <c r="E1787" s="2"/>
      <c r="H1787" s="1"/>
      <c r="J1787" s="10"/>
      <c r="K1787" s="10"/>
      <c r="T1787" s="1"/>
      <c r="U1787" s="1"/>
      <c r="V1787" s="1"/>
      <c r="W1787" s="1"/>
      <c r="X1787" s="1"/>
    </row>
    <row r="1788" spans="5:24">
      <c r="E1788" s="2"/>
      <c r="H1788" s="1"/>
      <c r="J1788" s="10"/>
      <c r="K1788" s="10"/>
      <c r="T1788" s="1"/>
      <c r="U1788" s="1"/>
      <c r="V1788" s="1"/>
      <c r="W1788" s="1"/>
      <c r="X1788" s="1"/>
    </row>
    <row r="1789" spans="5:24">
      <c r="E1789" s="2"/>
      <c r="H1789" s="1"/>
      <c r="J1789" s="10"/>
      <c r="K1789" s="10"/>
      <c r="T1789" s="1"/>
      <c r="U1789" s="1"/>
      <c r="V1789" s="1"/>
      <c r="W1789" s="1"/>
      <c r="X1789" s="1"/>
    </row>
    <row r="1790" spans="5:24">
      <c r="E1790" s="2"/>
      <c r="H1790" s="1"/>
      <c r="J1790" s="10"/>
      <c r="K1790" s="10"/>
      <c r="T1790" s="1"/>
      <c r="U1790" s="1"/>
      <c r="V1790" s="1"/>
      <c r="W1790" s="1"/>
      <c r="X1790" s="1"/>
    </row>
    <row r="1791" spans="5:24">
      <c r="E1791" s="2"/>
      <c r="H1791" s="1"/>
      <c r="J1791" s="10"/>
      <c r="K1791" s="10"/>
      <c r="T1791" s="1"/>
      <c r="U1791" s="1"/>
      <c r="V1791" s="1"/>
      <c r="W1791" s="1"/>
      <c r="X1791" s="1"/>
    </row>
    <row r="1792" spans="5:24">
      <c r="E1792" s="2"/>
      <c r="H1792" s="1"/>
      <c r="J1792" s="10"/>
      <c r="K1792" s="10"/>
      <c r="T1792" s="1"/>
      <c r="U1792" s="1"/>
      <c r="V1792" s="1"/>
      <c r="W1792" s="1"/>
      <c r="X1792" s="1"/>
    </row>
    <row r="1793" spans="5:24">
      <c r="E1793" s="2"/>
      <c r="H1793" s="1"/>
      <c r="J1793" s="10"/>
      <c r="K1793" s="10"/>
      <c r="T1793" s="1"/>
      <c r="U1793" s="1"/>
      <c r="V1793" s="1"/>
      <c r="W1793" s="1"/>
      <c r="X1793" s="1"/>
    </row>
    <row r="1794" spans="5:24">
      <c r="E1794" s="2"/>
      <c r="H1794" s="1"/>
      <c r="J1794" s="10"/>
      <c r="K1794" s="10"/>
      <c r="T1794" s="1"/>
      <c r="U1794" s="1"/>
      <c r="V1794" s="1"/>
      <c r="W1794" s="1"/>
      <c r="X1794" s="1"/>
    </row>
    <row r="1795" spans="5:24">
      <c r="E1795" s="2"/>
      <c r="H1795" s="1"/>
      <c r="J1795" s="10"/>
      <c r="K1795" s="10"/>
      <c r="T1795" s="1"/>
      <c r="U1795" s="1"/>
      <c r="V1795" s="1"/>
      <c r="W1795" s="1"/>
      <c r="X1795" s="1"/>
    </row>
    <row r="1796" spans="5:24">
      <c r="E1796" s="2"/>
      <c r="H1796" s="1"/>
      <c r="J1796" s="10"/>
      <c r="K1796" s="10"/>
      <c r="T1796" s="1"/>
      <c r="U1796" s="1"/>
      <c r="V1796" s="1"/>
      <c r="W1796" s="1"/>
      <c r="X1796" s="1"/>
    </row>
    <row r="1797" spans="5:24">
      <c r="E1797" s="2"/>
      <c r="H1797" s="1"/>
      <c r="J1797" s="10"/>
      <c r="K1797" s="10"/>
      <c r="T1797" s="1"/>
      <c r="U1797" s="1"/>
      <c r="V1797" s="1"/>
      <c r="W1797" s="1"/>
      <c r="X1797" s="1"/>
    </row>
    <row r="1798" spans="5:24">
      <c r="E1798" s="2"/>
      <c r="H1798" s="1"/>
      <c r="J1798" s="10"/>
      <c r="K1798" s="10"/>
      <c r="T1798" s="1"/>
      <c r="U1798" s="1"/>
      <c r="V1798" s="1"/>
      <c r="W1798" s="1"/>
      <c r="X1798" s="1"/>
    </row>
    <row r="1799" spans="5:24">
      <c r="E1799" s="2"/>
      <c r="H1799" s="1"/>
      <c r="J1799" s="10"/>
      <c r="K1799" s="10"/>
      <c r="T1799" s="1"/>
      <c r="U1799" s="1"/>
      <c r="V1799" s="1"/>
      <c r="W1799" s="1"/>
      <c r="X1799" s="1"/>
    </row>
    <row r="1800" spans="5:24">
      <c r="E1800" s="2"/>
      <c r="H1800" s="1"/>
      <c r="J1800" s="10"/>
      <c r="K1800" s="10"/>
      <c r="T1800" s="1"/>
      <c r="U1800" s="1"/>
      <c r="V1800" s="1"/>
      <c r="W1800" s="1"/>
      <c r="X1800" s="1"/>
    </row>
    <row r="1801" spans="5:24">
      <c r="E1801" s="2"/>
      <c r="H1801" s="1"/>
      <c r="J1801" s="10"/>
      <c r="K1801" s="10"/>
      <c r="T1801" s="1"/>
      <c r="U1801" s="1"/>
      <c r="V1801" s="1"/>
      <c r="W1801" s="1"/>
      <c r="X1801" s="1"/>
    </row>
    <row r="1802" spans="5:24">
      <c r="E1802" s="2"/>
      <c r="H1802" s="1"/>
      <c r="J1802" s="10"/>
      <c r="K1802" s="10"/>
      <c r="T1802" s="1"/>
      <c r="U1802" s="1"/>
      <c r="V1802" s="1"/>
      <c r="W1802" s="1"/>
      <c r="X1802" s="1"/>
    </row>
    <row r="1803" spans="5:24">
      <c r="E1803" s="2"/>
      <c r="H1803" s="1"/>
      <c r="J1803" s="10"/>
      <c r="K1803" s="10"/>
      <c r="T1803" s="1"/>
      <c r="U1803" s="1"/>
      <c r="V1803" s="1"/>
      <c r="W1803" s="1"/>
      <c r="X1803" s="1"/>
    </row>
    <row r="1804" spans="5:24">
      <c r="E1804" s="2"/>
      <c r="H1804" s="1"/>
      <c r="J1804" s="10"/>
      <c r="K1804" s="10"/>
      <c r="T1804" s="1"/>
      <c r="U1804" s="1"/>
      <c r="V1804" s="1"/>
      <c r="W1804" s="1"/>
      <c r="X1804" s="1"/>
    </row>
    <row r="1805" spans="5:24">
      <c r="E1805" s="2"/>
      <c r="H1805" s="1"/>
      <c r="J1805" s="10"/>
      <c r="K1805" s="10"/>
      <c r="T1805" s="1"/>
      <c r="U1805" s="1"/>
      <c r="V1805" s="1"/>
      <c r="W1805" s="1"/>
      <c r="X1805" s="1"/>
    </row>
    <row r="1806" spans="5:24">
      <c r="E1806" s="2"/>
      <c r="H1806" s="1"/>
      <c r="J1806" s="10"/>
      <c r="K1806" s="10"/>
      <c r="T1806" s="1"/>
      <c r="U1806" s="1"/>
      <c r="V1806" s="1"/>
      <c r="W1806" s="1"/>
      <c r="X1806" s="1"/>
    </row>
    <row r="1807" spans="5:24">
      <c r="E1807" s="2"/>
      <c r="H1807" s="1"/>
      <c r="J1807" s="10"/>
      <c r="K1807" s="10"/>
      <c r="T1807" s="1"/>
      <c r="U1807" s="1"/>
      <c r="V1807" s="1"/>
      <c r="W1807" s="1"/>
      <c r="X1807" s="1"/>
    </row>
    <row r="1808" spans="5:24">
      <c r="E1808" s="2"/>
      <c r="H1808" s="1"/>
      <c r="J1808" s="10"/>
      <c r="K1808" s="10"/>
      <c r="T1808" s="1"/>
      <c r="U1808" s="1"/>
      <c r="V1808" s="1"/>
      <c r="W1808" s="1"/>
      <c r="X1808" s="1"/>
    </row>
    <row r="1809" spans="5:24">
      <c r="E1809" s="2"/>
      <c r="H1809" s="1"/>
      <c r="J1809" s="10"/>
      <c r="K1809" s="10"/>
      <c r="T1809" s="1"/>
      <c r="U1809" s="1"/>
      <c r="V1809" s="1"/>
      <c r="W1809" s="1"/>
      <c r="X1809" s="1"/>
    </row>
    <row r="1810" spans="5:24">
      <c r="E1810" s="2"/>
      <c r="H1810" s="1"/>
      <c r="J1810" s="10"/>
      <c r="K1810" s="10"/>
      <c r="T1810" s="1"/>
      <c r="U1810" s="1"/>
      <c r="V1810" s="1"/>
      <c r="W1810" s="1"/>
      <c r="X1810" s="1"/>
    </row>
    <row r="1811" spans="5:24">
      <c r="E1811" s="2"/>
      <c r="H1811" s="1"/>
      <c r="J1811" s="10"/>
      <c r="K1811" s="10"/>
      <c r="T1811" s="1"/>
      <c r="U1811" s="1"/>
      <c r="V1811" s="1"/>
      <c r="W1811" s="1"/>
      <c r="X1811" s="1"/>
    </row>
    <row r="1812" spans="5:24">
      <c r="E1812" s="2"/>
      <c r="H1812" s="1"/>
      <c r="J1812" s="10"/>
      <c r="K1812" s="10"/>
      <c r="T1812" s="1"/>
      <c r="U1812" s="1"/>
      <c r="V1812" s="1"/>
      <c r="W1812" s="1"/>
      <c r="X1812" s="1"/>
    </row>
    <row r="1813" spans="5:24">
      <c r="E1813" s="2"/>
      <c r="H1813" s="1"/>
      <c r="J1813" s="10"/>
      <c r="K1813" s="10"/>
      <c r="T1813" s="1"/>
      <c r="U1813" s="1"/>
      <c r="V1813" s="1"/>
      <c r="W1813" s="1"/>
      <c r="X1813" s="1"/>
    </row>
    <row r="1814" spans="5:24">
      <c r="E1814" s="2"/>
      <c r="H1814" s="1"/>
      <c r="J1814" s="10"/>
      <c r="K1814" s="10"/>
      <c r="T1814" s="1"/>
      <c r="U1814" s="1"/>
      <c r="V1814" s="1"/>
      <c r="W1814" s="1"/>
      <c r="X1814" s="1"/>
    </row>
    <row r="1815" spans="5:24">
      <c r="E1815" s="2"/>
      <c r="H1815" s="1"/>
      <c r="J1815" s="10"/>
      <c r="K1815" s="10"/>
      <c r="T1815" s="1"/>
      <c r="U1815" s="1"/>
      <c r="V1815" s="1"/>
      <c r="W1815" s="1"/>
      <c r="X1815" s="1"/>
    </row>
    <row r="1816" spans="5:24">
      <c r="E1816" s="2"/>
      <c r="H1816" s="1"/>
      <c r="J1816" s="10"/>
      <c r="K1816" s="10"/>
      <c r="T1816" s="1"/>
      <c r="U1816" s="1"/>
      <c r="V1816" s="1"/>
      <c r="W1816" s="1"/>
      <c r="X1816" s="1"/>
    </row>
    <row r="1817" spans="5:24">
      <c r="E1817" s="2"/>
      <c r="H1817" s="1"/>
      <c r="J1817" s="10"/>
      <c r="K1817" s="10"/>
      <c r="T1817" s="1"/>
      <c r="U1817" s="1"/>
      <c r="V1817" s="1"/>
      <c r="W1817" s="1"/>
      <c r="X1817" s="1"/>
    </row>
    <row r="1818" spans="5:24">
      <c r="E1818" s="2"/>
      <c r="H1818" s="1"/>
      <c r="J1818" s="10"/>
      <c r="K1818" s="10"/>
      <c r="T1818" s="1"/>
      <c r="U1818" s="1"/>
      <c r="V1818" s="1"/>
      <c r="W1818" s="1"/>
      <c r="X1818" s="1"/>
    </row>
    <row r="1819" spans="5:24">
      <c r="E1819" s="2"/>
      <c r="H1819" s="1"/>
      <c r="J1819" s="10"/>
      <c r="K1819" s="10"/>
      <c r="T1819" s="1"/>
      <c r="U1819" s="1"/>
      <c r="V1819" s="1"/>
      <c r="W1819" s="1"/>
      <c r="X1819" s="1"/>
    </row>
    <row r="1820" spans="5:24">
      <c r="E1820" s="2"/>
      <c r="H1820" s="1"/>
      <c r="J1820" s="10"/>
      <c r="K1820" s="10"/>
      <c r="T1820" s="1"/>
      <c r="U1820" s="1"/>
      <c r="V1820" s="1"/>
      <c r="W1820" s="1"/>
      <c r="X1820" s="1"/>
    </row>
    <row r="1821" spans="5:24">
      <c r="E1821" s="2"/>
      <c r="H1821" s="1"/>
      <c r="J1821" s="10"/>
      <c r="K1821" s="10"/>
      <c r="T1821" s="1"/>
      <c r="U1821" s="1"/>
      <c r="V1821" s="1"/>
      <c r="W1821" s="1"/>
      <c r="X1821" s="1"/>
    </row>
    <row r="1822" spans="5:24">
      <c r="E1822" s="2"/>
      <c r="H1822" s="1"/>
      <c r="J1822" s="10"/>
      <c r="K1822" s="10"/>
      <c r="T1822" s="1"/>
      <c r="U1822" s="1"/>
      <c r="V1822" s="1"/>
      <c r="W1822" s="1"/>
      <c r="X1822" s="1"/>
    </row>
    <row r="1823" spans="5:24">
      <c r="E1823" s="2"/>
      <c r="H1823" s="1"/>
      <c r="J1823" s="10"/>
      <c r="K1823" s="10"/>
      <c r="T1823" s="1"/>
      <c r="U1823" s="1"/>
      <c r="V1823" s="1"/>
      <c r="W1823" s="1"/>
      <c r="X1823" s="1"/>
    </row>
    <row r="1824" spans="5:24">
      <c r="E1824" s="2"/>
      <c r="H1824" s="1"/>
      <c r="J1824" s="10"/>
      <c r="K1824" s="10"/>
      <c r="T1824" s="1"/>
      <c r="U1824" s="1"/>
      <c r="V1824" s="1"/>
      <c r="W1824" s="1"/>
      <c r="X1824" s="1"/>
    </row>
    <row r="1825" spans="5:24">
      <c r="E1825" s="2"/>
      <c r="H1825" s="1"/>
      <c r="J1825" s="10"/>
      <c r="K1825" s="10"/>
      <c r="T1825" s="1"/>
      <c r="U1825" s="1"/>
      <c r="V1825" s="1"/>
      <c r="W1825" s="1"/>
      <c r="X1825" s="1"/>
    </row>
    <row r="1826" spans="5:24">
      <c r="E1826" s="2"/>
      <c r="H1826" s="1"/>
      <c r="J1826" s="10"/>
      <c r="K1826" s="10"/>
      <c r="T1826" s="1"/>
      <c r="U1826" s="1"/>
      <c r="V1826" s="1"/>
      <c r="W1826" s="1"/>
      <c r="X1826" s="1"/>
    </row>
    <row r="1827" spans="5:24">
      <c r="E1827" s="2"/>
      <c r="H1827" s="1"/>
      <c r="J1827" s="10"/>
      <c r="K1827" s="10"/>
      <c r="T1827" s="1"/>
      <c r="U1827" s="1"/>
      <c r="V1827" s="1"/>
      <c r="W1827" s="1"/>
      <c r="X1827" s="1"/>
    </row>
    <row r="1828" spans="5:24">
      <c r="E1828" s="2"/>
      <c r="H1828" s="1"/>
      <c r="J1828" s="10"/>
      <c r="K1828" s="10"/>
      <c r="T1828" s="1"/>
      <c r="U1828" s="1"/>
      <c r="V1828" s="1"/>
      <c r="W1828" s="1"/>
      <c r="X1828" s="1"/>
    </row>
    <row r="1829" spans="5:24">
      <c r="E1829" s="2"/>
      <c r="H1829" s="1"/>
      <c r="J1829" s="10"/>
      <c r="K1829" s="10"/>
      <c r="T1829" s="1"/>
      <c r="U1829" s="1"/>
      <c r="V1829" s="1"/>
      <c r="W1829" s="1"/>
      <c r="X1829" s="1"/>
    </row>
    <row r="1830" spans="5:24">
      <c r="E1830" s="2"/>
      <c r="H1830" s="1"/>
      <c r="J1830" s="10"/>
      <c r="K1830" s="10"/>
      <c r="T1830" s="1"/>
      <c r="U1830" s="1"/>
      <c r="V1830" s="1"/>
      <c r="W1830" s="1"/>
      <c r="X1830" s="1"/>
    </row>
    <row r="1831" spans="5:24">
      <c r="E1831" s="2"/>
      <c r="H1831" s="1"/>
      <c r="J1831" s="10"/>
      <c r="K1831" s="10"/>
      <c r="T1831" s="1"/>
      <c r="U1831" s="1"/>
      <c r="V1831" s="1"/>
      <c r="W1831" s="1"/>
      <c r="X1831" s="1"/>
    </row>
    <row r="1832" spans="5:24">
      <c r="E1832" s="2"/>
      <c r="H1832" s="1"/>
      <c r="J1832" s="10"/>
      <c r="K1832" s="10"/>
      <c r="T1832" s="1"/>
      <c r="U1832" s="1"/>
      <c r="V1832" s="1"/>
      <c r="W1832" s="1"/>
      <c r="X1832" s="1"/>
    </row>
    <row r="1833" spans="5:24">
      <c r="E1833" s="2"/>
      <c r="H1833" s="1"/>
      <c r="J1833" s="10"/>
      <c r="K1833" s="10"/>
      <c r="T1833" s="1"/>
      <c r="U1833" s="1"/>
      <c r="V1833" s="1"/>
      <c r="W1833" s="1"/>
      <c r="X1833" s="1"/>
    </row>
    <row r="1834" spans="5:24">
      <c r="E1834" s="2"/>
      <c r="H1834" s="1"/>
      <c r="J1834" s="10"/>
      <c r="K1834" s="10"/>
      <c r="T1834" s="1"/>
      <c r="U1834" s="1"/>
      <c r="V1834" s="1"/>
      <c r="W1834" s="1"/>
      <c r="X1834" s="1"/>
    </row>
    <row r="1835" spans="5:24">
      <c r="E1835" s="2"/>
      <c r="H1835" s="1"/>
      <c r="J1835" s="10"/>
      <c r="K1835" s="10"/>
      <c r="T1835" s="1"/>
      <c r="U1835" s="1"/>
      <c r="V1835" s="1"/>
      <c r="W1835" s="1"/>
      <c r="X1835" s="1"/>
    </row>
    <row r="1836" spans="5:24">
      <c r="E1836" s="2"/>
      <c r="H1836" s="1"/>
      <c r="J1836" s="10"/>
      <c r="K1836" s="10"/>
      <c r="T1836" s="1"/>
      <c r="U1836" s="1"/>
      <c r="V1836" s="1"/>
      <c r="W1836" s="1"/>
      <c r="X1836" s="1"/>
    </row>
    <row r="1837" spans="5:24">
      <c r="E1837" s="2"/>
      <c r="H1837" s="1"/>
      <c r="J1837" s="10"/>
      <c r="K1837" s="10"/>
      <c r="T1837" s="1"/>
      <c r="U1837" s="1"/>
      <c r="V1837" s="1"/>
      <c r="W1837" s="1"/>
      <c r="X1837" s="1"/>
    </row>
    <row r="1838" spans="5:24">
      <c r="E1838" s="2"/>
      <c r="H1838" s="1"/>
      <c r="J1838" s="10"/>
      <c r="K1838" s="10"/>
      <c r="T1838" s="1"/>
      <c r="U1838" s="1"/>
      <c r="V1838" s="1"/>
      <c r="W1838" s="1"/>
      <c r="X1838" s="1"/>
    </row>
    <row r="1839" spans="5:24">
      <c r="E1839" s="2"/>
      <c r="H1839" s="1"/>
      <c r="J1839" s="10"/>
      <c r="K1839" s="10"/>
      <c r="T1839" s="1"/>
      <c r="U1839" s="1"/>
      <c r="V1839" s="1"/>
      <c r="W1839" s="1"/>
      <c r="X1839" s="1"/>
    </row>
    <row r="1840" spans="5:24">
      <c r="E1840" s="2"/>
      <c r="H1840" s="1"/>
      <c r="J1840" s="10"/>
      <c r="K1840" s="10"/>
      <c r="T1840" s="1"/>
      <c r="U1840" s="1"/>
      <c r="V1840" s="1"/>
      <c r="W1840" s="1"/>
      <c r="X1840" s="1"/>
    </row>
    <row r="1841" spans="5:24">
      <c r="E1841" s="2"/>
      <c r="H1841" s="1"/>
      <c r="J1841" s="10"/>
      <c r="K1841" s="10"/>
      <c r="T1841" s="1"/>
      <c r="U1841" s="1"/>
      <c r="V1841" s="1"/>
      <c r="W1841" s="1"/>
      <c r="X1841" s="1"/>
    </row>
    <row r="1842" spans="5:24">
      <c r="E1842" s="2"/>
      <c r="H1842" s="1"/>
      <c r="J1842" s="10"/>
      <c r="K1842" s="10"/>
      <c r="T1842" s="1"/>
      <c r="U1842" s="1"/>
      <c r="V1842" s="1"/>
      <c r="W1842" s="1"/>
      <c r="X1842" s="1"/>
    </row>
    <row r="1843" spans="5:24">
      <c r="E1843" s="2"/>
      <c r="H1843" s="1"/>
      <c r="J1843" s="10"/>
      <c r="K1843" s="10"/>
      <c r="T1843" s="1"/>
      <c r="U1843" s="1"/>
      <c r="V1843" s="1"/>
      <c r="W1843" s="1"/>
      <c r="X1843" s="1"/>
    </row>
    <row r="1844" spans="5:24">
      <c r="E1844" s="2"/>
      <c r="H1844" s="1"/>
      <c r="J1844" s="10"/>
      <c r="K1844" s="10"/>
      <c r="T1844" s="1"/>
      <c r="U1844" s="1"/>
      <c r="V1844" s="1"/>
      <c r="W1844" s="1"/>
      <c r="X1844" s="1"/>
    </row>
    <row r="1845" spans="5:24">
      <c r="E1845" s="2"/>
      <c r="H1845" s="1"/>
      <c r="J1845" s="10"/>
      <c r="K1845" s="10"/>
      <c r="T1845" s="1"/>
      <c r="U1845" s="1"/>
      <c r="V1845" s="1"/>
      <c r="W1845" s="1"/>
      <c r="X1845" s="1"/>
    </row>
    <row r="1846" spans="5:24">
      <c r="E1846" s="2"/>
      <c r="H1846" s="1"/>
      <c r="J1846" s="10"/>
      <c r="K1846" s="10"/>
      <c r="T1846" s="1"/>
      <c r="U1846" s="1"/>
      <c r="V1846" s="1"/>
      <c r="W1846" s="1"/>
      <c r="X1846" s="1"/>
    </row>
    <row r="1847" spans="5:24">
      <c r="E1847" s="2"/>
      <c r="H1847" s="1"/>
      <c r="J1847" s="10"/>
      <c r="K1847" s="10"/>
      <c r="T1847" s="1"/>
      <c r="U1847" s="1"/>
      <c r="V1847" s="1"/>
      <c r="W1847" s="1"/>
      <c r="X1847" s="1"/>
    </row>
    <row r="1848" spans="5:24">
      <c r="E1848" s="2"/>
      <c r="H1848" s="1"/>
      <c r="J1848" s="10"/>
      <c r="K1848" s="10"/>
      <c r="T1848" s="1"/>
      <c r="U1848" s="1"/>
      <c r="V1848" s="1"/>
      <c r="W1848" s="1"/>
      <c r="X1848" s="1"/>
    </row>
    <row r="1849" spans="5:24">
      <c r="E1849" s="2"/>
      <c r="H1849" s="1"/>
      <c r="J1849" s="10"/>
      <c r="K1849" s="10"/>
      <c r="T1849" s="1"/>
      <c r="U1849" s="1"/>
      <c r="V1849" s="1"/>
      <c r="W1849" s="1"/>
      <c r="X1849" s="1"/>
    </row>
    <row r="1850" spans="5:24">
      <c r="E1850" s="2"/>
      <c r="H1850" s="1"/>
      <c r="J1850" s="10"/>
      <c r="K1850" s="10"/>
      <c r="T1850" s="1"/>
      <c r="U1850" s="1"/>
      <c r="V1850" s="1"/>
      <c r="W1850" s="1"/>
      <c r="X1850" s="1"/>
    </row>
    <row r="1851" spans="5:24">
      <c r="E1851" s="2"/>
      <c r="H1851" s="1"/>
      <c r="J1851" s="10"/>
      <c r="K1851" s="10"/>
      <c r="T1851" s="1"/>
      <c r="U1851" s="1"/>
      <c r="V1851" s="1"/>
      <c r="W1851" s="1"/>
      <c r="X1851" s="1"/>
    </row>
    <row r="1852" spans="5:24">
      <c r="E1852" s="2"/>
      <c r="H1852" s="1"/>
      <c r="J1852" s="10"/>
      <c r="K1852" s="10"/>
      <c r="T1852" s="1"/>
      <c r="U1852" s="1"/>
      <c r="V1852" s="1"/>
      <c r="W1852" s="1"/>
      <c r="X1852" s="1"/>
    </row>
    <row r="1853" spans="5:24">
      <c r="E1853" s="2"/>
      <c r="H1853" s="1"/>
      <c r="J1853" s="10"/>
      <c r="K1853" s="10"/>
      <c r="T1853" s="1"/>
      <c r="U1853" s="1"/>
      <c r="V1853" s="1"/>
      <c r="W1853" s="1"/>
      <c r="X1853" s="1"/>
    </row>
    <row r="1854" spans="5:24">
      <c r="E1854" s="2"/>
      <c r="H1854" s="1"/>
      <c r="J1854" s="10"/>
      <c r="K1854" s="10"/>
      <c r="T1854" s="1"/>
      <c r="U1854" s="1"/>
      <c r="V1854" s="1"/>
      <c r="W1854" s="1"/>
      <c r="X1854" s="1"/>
    </row>
    <row r="1855" spans="5:24">
      <c r="E1855" s="2"/>
      <c r="H1855" s="1"/>
      <c r="J1855" s="10"/>
      <c r="K1855" s="10"/>
      <c r="T1855" s="1"/>
      <c r="U1855" s="1"/>
      <c r="V1855" s="1"/>
      <c r="W1855" s="1"/>
      <c r="X1855" s="1"/>
    </row>
    <row r="1856" spans="5:24">
      <c r="E1856" s="2"/>
      <c r="H1856" s="1"/>
      <c r="J1856" s="10"/>
      <c r="K1856" s="10"/>
      <c r="T1856" s="1"/>
      <c r="U1856" s="1"/>
      <c r="V1856" s="1"/>
      <c r="W1856" s="1"/>
      <c r="X1856" s="1"/>
    </row>
    <row r="1857" spans="5:24">
      <c r="E1857" s="2"/>
      <c r="H1857" s="1"/>
      <c r="J1857" s="10"/>
      <c r="K1857" s="10"/>
      <c r="T1857" s="1"/>
      <c r="U1857" s="1"/>
      <c r="V1857" s="1"/>
      <c r="W1857" s="1"/>
      <c r="X1857" s="1"/>
    </row>
    <row r="1858" spans="5:24">
      <c r="E1858" s="2"/>
      <c r="H1858" s="1"/>
      <c r="J1858" s="10"/>
      <c r="K1858" s="10"/>
      <c r="T1858" s="1"/>
      <c r="U1858" s="1"/>
      <c r="V1858" s="1"/>
      <c r="W1858" s="1"/>
      <c r="X1858" s="1"/>
    </row>
    <row r="1859" spans="5:24">
      <c r="E1859" s="2"/>
      <c r="H1859" s="1"/>
      <c r="J1859" s="10"/>
      <c r="K1859" s="10"/>
      <c r="T1859" s="1"/>
      <c r="U1859" s="1"/>
      <c r="V1859" s="1"/>
      <c r="W1859" s="1"/>
      <c r="X1859" s="1"/>
    </row>
    <row r="1860" spans="5:24">
      <c r="E1860" s="2"/>
      <c r="H1860" s="1"/>
      <c r="J1860" s="10"/>
      <c r="K1860" s="10"/>
      <c r="T1860" s="1"/>
      <c r="U1860" s="1"/>
      <c r="V1860" s="1"/>
      <c r="W1860" s="1"/>
      <c r="X1860" s="1"/>
    </row>
    <row r="1861" spans="5:24">
      <c r="E1861" s="2"/>
      <c r="H1861" s="1"/>
      <c r="J1861" s="10"/>
      <c r="K1861" s="10"/>
      <c r="T1861" s="1"/>
      <c r="U1861" s="1"/>
      <c r="V1861" s="1"/>
      <c r="W1861" s="1"/>
      <c r="X1861" s="1"/>
    </row>
    <row r="1862" spans="5:24">
      <c r="E1862" s="2"/>
      <c r="H1862" s="1"/>
      <c r="J1862" s="10"/>
      <c r="K1862" s="10"/>
      <c r="T1862" s="1"/>
      <c r="U1862" s="1"/>
      <c r="V1862" s="1"/>
      <c r="W1862" s="1"/>
      <c r="X1862" s="1"/>
    </row>
    <row r="1863" spans="5:24">
      <c r="E1863" s="2"/>
      <c r="H1863" s="1"/>
      <c r="J1863" s="10"/>
      <c r="K1863" s="10"/>
      <c r="T1863" s="1"/>
      <c r="U1863" s="1"/>
      <c r="V1863" s="1"/>
      <c r="W1863" s="1"/>
      <c r="X1863" s="1"/>
    </row>
    <row r="1864" spans="5:24">
      <c r="E1864" s="2"/>
      <c r="H1864" s="1"/>
      <c r="J1864" s="10"/>
      <c r="K1864" s="10"/>
      <c r="T1864" s="1"/>
      <c r="U1864" s="1"/>
      <c r="V1864" s="1"/>
      <c r="W1864" s="1"/>
      <c r="X1864" s="1"/>
    </row>
    <row r="1865" spans="5:24">
      <c r="E1865" s="2"/>
      <c r="H1865" s="1"/>
      <c r="J1865" s="10"/>
      <c r="K1865" s="10"/>
      <c r="T1865" s="1"/>
      <c r="U1865" s="1"/>
      <c r="V1865" s="1"/>
      <c r="W1865" s="1"/>
      <c r="X1865" s="1"/>
    </row>
    <row r="1866" spans="5:24">
      <c r="E1866" s="2"/>
      <c r="H1866" s="1"/>
      <c r="J1866" s="10"/>
      <c r="K1866" s="10"/>
      <c r="T1866" s="1"/>
      <c r="U1866" s="1"/>
      <c r="V1866" s="1"/>
      <c r="W1866" s="1"/>
      <c r="X1866" s="1"/>
    </row>
    <row r="1867" spans="5:24">
      <c r="E1867" s="2"/>
      <c r="H1867" s="1"/>
      <c r="J1867" s="10"/>
      <c r="K1867" s="10"/>
      <c r="T1867" s="1"/>
      <c r="U1867" s="1"/>
      <c r="V1867" s="1"/>
      <c r="W1867" s="1"/>
      <c r="X1867" s="1"/>
    </row>
    <row r="1868" spans="5:24">
      <c r="E1868" s="2"/>
      <c r="H1868" s="1"/>
      <c r="J1868" s="10"/>
      <c r="K1868" s="10"/>
      <c r="T1868" s="1"/>
      <c r="U1868" s="1"/>
      <c r="V1868" s="1"/>
      <c r="W1868" s="1"/>
      <c r="X1868" s="1"/>
    </row>
    <row r="1869" spans="5:24">
      <c r="E1869" s="2"/>
      <c r="H1869" s="1"/>
      <c r="J1869" s="10"/>
      <c r="K1869" s="10"/>
      <c r="T1869" s="1"/>
      <c r="U1869" s="1"/>
      <c r="V1869" s="1"/>
      <c r="W1869" s="1"/>
      <c r="X1869" s="1"/>
    </row>
    <row r="1870" spans="5:24">
      <c r="E1870" s="2"/>
      <c r="H1870" s="1"/>
      <c r="J1870" s="10"/>
      <c r="K1870" s="10"/>
      <c r="T1870" s="1"/>
      <c r="U1870" s="1"/>
      <c r="V1870" s="1"/>
      <c r="W1870" s="1"/>
      <c r="X1870" s="1"/>
    </row>
    <row r="1871" spans="5:24">
      <c r="E1871" s="2"/>
      <c r="H1871" s="1"/>
      <c r="J1871" s="10"/>
      <c r="K1871" s="10"/>
      <c r="T1871" s="1"/>
      <c r="U1871" s="1"/>
      <c r="V1871" s="1"/>
      <c r="W1871" s="1"/>
      <c r="X1871" s="1"/>
    </row>
    <row r="1872" spans="5:24">
      <c r="E1872" s="2"/>
      <c r="H1872" s="1"/>
      <c r="J1872" s="10"/>
      <c r="K1872" s="10"/>
      <c r="T1872" s="1"/>
      <c r="U1872" s="1"/>
      <c r="V1872" s="1"/>
      <c r="W1872" s="1"/>
      <c r="X1872" s="1"/>
    </row>
    <row r="1873" spans="5:24">
      <c r="E1873" s="2"/>
      <c r="H1873" s="1"/>
      <c r="J1873" s="10"/>
      <c r="K1873" s="10"/>
      <c r="T1873" s="1"/>
      <c r="U1873" s="1"/>
      <c r="V1873" s="1"/>
      <c r="W1873" s="1"/>
      <c r="X1873" s="1"/>
    </row>
    <row r="1874" spans="5:24">
      <c r="E1874" s="2"/>
      <c r="H1874" s="1"/>
      <c r="J1874" s="10"/>
      <c r="K1874" s="10"/>
      <c r="T1874" s="1"/>
      <c r="U1874" s="1"/>
      <c r="V1874" s="1"/>
      <c r="W1874" s="1"/>
      <c r="X1874" s="1"/>
    </row>
    <row r="1875" spans="5:24">
      <c r="E1875" s="2"/>
      <c r="H1875" s="1"/>
      <c r="J1875" s="10"/>
      <c r="K1875" s="10"/>
      <c r="T1875" s="1"/>
      <c r="U1875" s="1"/>
      <c r="V1875" s="1"/>
      <c r="W1875" s="1"/>
      <c r="X1875" s="1"/>
    </row>
    <row r="1876" spans="5:24">
      <c r="E1876" s="2"/>
      <c r="H1876" s="1"/>
      <c r="J1876" s="10"/>
      <c r="K1876" s="10"/>
      <c r="T1876" s="1"/>
      <c r="U1876" s="1"/>
      <c r="V1876" s="1"/>
      <c r="W1876" s="1"/>
      <c r="X1876" s="1"/>
    </row>
    <row r="1877" spans="5:24">
      <c r="E1877" s="2"/>
      <c r="H1877" s="1"/>
      <c r="J1877" s="10"/>
      <c r="K1877" s="10"/>
      <c r="T1877" s="1"/>
      <c r="U1877" s="1"/>
      <c r="V1877" s="1"/>
      <c r="W1877" s="1"/>
      <c r="X1877" s="1"/>
    </row>
    <row r="1878" spans="5:24">
      <c r="E1878" s="2"/>
      <c r="H1878" s="1"/>
      <c r="J1878" s="10"/>
      <c r="K1878" s="10"/>
      <c r="T1878" s="1"/>
      <c r="U1878" s="1"/>
      <c r="V1878" s="1"/>
      <c r="W1878" s="1"/>
      <c r="X1878" s="1"/>
    </row>
    <row r="1879" spans="5:24">
      <c r="E1879" s="2"/>
      <c r="H1879" s="1"/>
      <c r="J1879" s="10"/>
      <c r="K1879" s="10"/>
      <c r="T1879" s="1"/>
      <c r="U1879" s="1"/>
      <c r="V1879" s="1"/>
      <c r="W1879" s="1"/>
      <c r="X1879" s="1"/>
    </row>
    <row r="1880" spans="5:24">
      <c r="E1880" s="2"/>
      <c r="H1880" s="1"/>
      <c r="J1880" s="10"/>
      <c r="K1880" s="10"/>
      <c r="T1880" s="1"/>
      <c r="U1880" s="1"/>
      <c r="V1880" s="1"/>
      <c r="W1880" s="1"/>
      <c r="X1880" s="1"/>
    </row>
    <row r="1881" spans="5:24">
      <c r="E1881" s="2"/>
      <c r="H1881" s="1"/>
      <c r="J1881" s="10"/>
      <c r="K1881" s="10"/>
      <c r="T1881" s="1"/>
      <c r="U1881" s="1"/>
      <c r="V1881" s="1"/>
      <c r="W1881" s="1"/>
      <c r="X1881" s="1"/>
    </row>
    <row r="1882" spans="5:24">
      <c r="E1882" s="2"/>
      <c r="H1882" s="1"/>
      <c r="J1882" s="10"/>
      <c r="K1882" s="10"/>
      <c r="T1882" s="1"/>
      <c r="U1882" s="1"/>
      <c r="V1882" s="1"/>
      <c r="W1882" s="1"/>
      <c r="X1882" s="1"/>
    </row>
    <row r="1883" spans="5:24">
      <c r="E1883" s="2"/>
      <c r="H1883" s="1"/>
      <c r="J1883" s="10"/>
      <c r="K1883" s="10"/>
      <c r="T1883" s="1"/>
      <c r="U1883" s="1"/>
      <c r="V1883" s="1"/>
      <c r="W1883" s="1"/>
      <c r="X1883" s="1"/>
    </row>
    <row r="1884" spans="5:24">
      <c r="E1884" s="2"/>
      <c r="H1884" s="1"/>
      <c r="J1884" s="10"/>
      <c r="K1884" s="10"/>
      <c r="T1884" s="1"/>
      <c r="U1884" s="1"/>
      <c r="V1884" s="1"/>
      <c r="W1884" s="1"/>
      <c r="X1884" s="1"/>
    </row>
    <row r="1885" spans="5:24">
      <c r="E1885" s="2"/>
      <c r="H1885" s="1"/>
      <c r="J1885" s="10"/>
      <c r="K1885" s="10"/>
      <c r="T1885" s="1"/>
      <c r="U1885" s="1"/>
      <c r="V1885" s="1"/>
      <c r="W1885" s="1"/>
      <c r="X1885" s="1"/>
    </row>
    <row r="1886" spans="5:24">
      <c r="E1886" s="2"/>
      <c r="H1886" s="1"/>
      <c r="J1886" s="10"/>
      <c r="K1886" s="10"/>
      <c r="T1886" s="1"/>
      <c r="U1886" s="1"/>
      <c r="V1886" s="1"/>
      <c r="W1886" s="1"/>
      <c r="X1886" s="1"/>
    </row>
    <row r="1887" spans="5:24">
      <c r="E1887" s="2"/>
      <c r="H1887" s="1"/>
      <c r="J1887" s="10"/>
      <c r="K1887" s="10"/>
      <c r="T1887" s="1"/>
      <c r="U1887" s="1"/>
      <c r="V1887" s="1"/>
      <c r="W1887" s="1"/>
      <c r="X1887" s="1"/>
    </row>
    <row r="1888" spans="5:24">
      <c r="E1888" s="2"/>
      <c r="H1888" s="1"/>
      <c r="J1888" s="10"/>
      <c r="K1888" s="10"/>
      <c r="T1888" s="1"/>
      <c r="U1888" s="1"/>
      <c r="V1888" s="1"/>
      <c r="W1888" s="1"/>
      <c r="X1888" s="1"/>
    </row>
    <row r="1889" spans="5:24">
      <c r="E1889" s="2"/>
      <c r="H1889" s="1"/>
      <c r="J1889" s="10"/>
      <c r="K1889" s="10"/>
      <c r="T1889" s="1"/>
      <c r="U1889" s="1"/>
      <c r="V1889" s="1"/>
      <c r="W1889" s="1"/>
      <c r="X1889" s="1"/>
    </row>
    <row r="1890" spans="5:24">
      <c r="E1890" s="2"/>
      <c r="H1890" s="1"/>
      <c r="J1890" s="10"/>
      <c r="K1890" s="10"/>
      <c r="T1890" s="1"/>
      <c r="U1890" s="1"/>
      <c r="V1890" s="1"/>
      <c r="W1890" s="1"/>
      <c r="X1890" s="1"/>
    </row>
    <row r="1891" spans="5:24">
      <c r="E1891" s="2"/>
      <c r="H1891" s="1"/>
      <c r="J1891" s="10"/>
      <c r="K1891" s="10"/>
      <c r="T1891" s="1"/>
      <c r="U1891" s="1"/>
      <c r="V1891" s="1"/>
      <c r="W1891" s="1"/>
      <c r="X1891" s="1"/>
    </row>
    <row r="1892" spans="5:24">
      <c r="E1892" s="2"/>
      <c r="H1892" s="1"/>
      <c r="J1892" s="10"/>
      <c r="K1892" s="10"/>
      <c r="T1892" s="1"/>
      <c r="U1892" s="1"/>
      <c r="V1892" s="1"/>
      <c r="W1892" s="1"/>
      <c r="X1892" s="1"/>
    </row>
    <row r="1893" spans="5:24">
      <c r="E1893" s="2"/>
      <c r="H1893" s="1"/>
      <c r="J1893" s="10"/>
      <c r="K1893" s="10"/>
      <c r="T1893" s="1"/>
      <c r="U1893" s="1"/>
      <c r="V1893" s="1"/>
      <c r="W1893" s="1"/>
      <c r="X1893" s="1"/>
    </row>
    <row r="1894" spans="5:24">
      <c r="E1894" s="2"/>
      <c r="H1894" s="1"/>
      <c r="J1894" s="10"/>
      <c r="K1894" s="10"/>
      <c r="T1894" s="1"/>
      <c r="U1894" s="1"/>
      <c r="V1894" s="1"/>
      <c r="W1894" s="1"/>
      <c r="X1894" s="1"/>
    </row>
    <row r="1895" spans="5:24">
      <c r="E1895" s="2"/>
      <c r="H1895" s="1"/>
      <c r="J1895" s="10"/>
      <c r="K1895" s="10"/>
      <c r="T1895" s="1"/>
      <c r="U1895" s="1"/>
      <c r="V1895" s="1"/>
      <c r="W1895" s="1"/>
      <c r="X1895" s="1"/>
    </row>
    <row r="1896" spans="5:24">
      <c r="E1896" s="2"/>
      <c r="H1896" s="1"/>
      <c r="J1896" s="10"/>
      <c r="K1896" s="10"/>
      <c r="T1896" s="1"/>
      <c r="U1896" s="1"/>
      <c r="V1896" s="1"/>
      <c r="W1896" s="1"/>
      <c r="X1896" s="1"/>
    </row>
    <row r="1897" spans="5:24">
      <c r="E1897" s="2"/>
      <c r="H1897" s="1"/>
      <c r="J1897" s="10"/>
      <c r="K1897" s="10"/>
      <c r="T1897" s="1"/>
      <c r="U1897" s="1"/>
      <c r="V1897" s="1"/>
      <c r="W1897" s="1"/>
      <c r="X1897" s="1"/>
    </row>
    <row r="1898" spans="5:24">
      <c r="E1898" s="2"/>
      <c r="H1898" s="1"/>
      <c r="J1898" s="10"/>
      <c r="K1898" s="10"/>
      <c r="T1898" s="1"/>
      <c r="U1898" s="1"/>
      <c r="V1898" s="1"/>
      <c r="W1898" s="1"/>
      <c r="X1898" s="1"/>
    </row>
    <row r="1899" spans="5:24">
      <c r="E1899" s="2"/>
      <c r="H1899" s="1"/>
      <c r="J1899" s="10"/>
      <c r="K1899" s="10"/>
      <c r="T1899" s="1"/>
      <c r="U1899" s="1"/>
      <c r="V1899" s="1"/>
      <c r="W1899" s="1"/>
      <c r="X1899" s="1"/>
    </row>
    <row r="1900" spans="5:24">
      <c r="E1900" s="2"/>
      <c r="H1900" s="1"/>
      <c r="J1900" s="10"/>
      <c r="K1900" s="10"/>
      <c r="T1900" s="1"/>
      <c r="U1900" s="1"/>
      <c r="V1900" s="1"/>
      <c r="W1900" s="1"/>
      <c r="X1900" s="1"/>
    </row>
    <row r="1901" spans="5:24">
      <c r="E1901" s="2"/>
      <c r="H1901" s="1"/>
      <c r="J1901" s="10"/>
      <c r="K1901" s="10"/>
      <c r="T1901" s="1"/>
      <c r="U1901" s="1"/>
      <c r="V1901" s="1"/>
      <c r="W1901" s="1"/>
      <c r="X1901" s="1"/>
    </row>
    <row r="1902" spans="5:24">
      <c r="E1902" s="2"/>
      <c r="H1902" s="1"/>
      <c r="J1902" s="10"/>
      <c r="K1902" s="10"/>
      <c r="T1902" s="1"/>
      <c r="U1902" s="1"/>
      <c r="V1902" s="1"/>
      <c r="W1902" s="1"/>
      <c r="X1902" s="1"/>
    </row>
    <row r="1903" spans="5:24">
      <c r="E1903" s="2"/>
      <c r="H1903" s="1"/>
      <c r="J1903" s="10"/>
      <c r="K1903" s="10"/>
      <c r="T1903" s="1"/>
      <c r="U1903" s="1"/>
      <c r="V1903" s="1"/>
      <c r="W1903" s="1"/>
      <c r="X1903" s="1"/>
    </row>
    <row r="1904" spans="5:24">
      <c r="E1904" s="2"/>
      <c r="H1904" s="1"/>
      <c r="J1904" s="10"/>
      <c r="K1904" s="10"/>
      <c r="T1904" s="1"/>
      <c r="U1904" s="1"/>
      <c r="V1904" s="1"/>
      <c r="W1904" s="1"/>
      <c r="X1904" s="1"/>
    </row>
    <row r="1905" spans="5:24">
      <c r="E1905" s="2"/>
      <c r="H1905" s="1"/>
      <c r="J1905" s="10"/>
      <c r="K1905" s="10"/>
      <c r="T1905" s="1"/>
      <c r="U1905" s="1"/>
      <c r="V1905" s="1"/>
      <c r="W1905" s="1"/>
      <c r="X1905" s="1"/>
    </row>
    <row r="1906" spans="5:24">
      <c r="E1906" s="2"/>
      <c r="H1906" s="1"/>
      <c r="J1906" s="10"/>
      <c r="K1906" s="10"/>
      <c r="T1906" s="1"/>
      <c r="U1906" s="1"/>
      <c r="V1906" s="1"/>
      <c r="W1906" s="1"/>
      <c r="X1906" s="1"/>
    </row>
    <row r="1907" spans="5:24">
      <c r="E1907" s="2"/>
      <c r="H1907" s="1"/>
      <c r="J1907" s="10"/>
      <c r="K1907" s="10"/>
      <c r="T1907" s="1"/>
      <c r="U1907" s="1"/>
      <c r="V1907" s="1"/>
      <c r="W1907" s="1"/>
      <c r="X1907" s="1"/>
    </row>
    <row r="1908" spans="5:24">
      <c r="E1908" s="2"/>
      <c r="H1908" s="1"/>
      <c r="J1908" s="10"/>
      <c r="K1908" s="10"/>
      <c r="T1908" s="1"/>
      <c r="U1908" s="1"/>
      <c r="V1908" s="1"/>
      <c r="W1908" s="1"/>
      <c r="X1908" s="1"/>
    </row>
    <row r="1909" spans="5:24">
      <c r="E1909" s="2"/>
      <c r="H1909" s="1"/>
      <c r="J1909" s="10"/>
      <c r="K1909" s="10"/>
      <c r="T1909" s="1"/>
      <c r="U1909" s="1"/>
      <c r="V1909" s="1"/>
      <c r="W1909" s="1"/>
      <c r="X1909" s="1"/>
    </row>
    <row r="1910" spans="5:24">
      <c r="E1910" s="2"/>
      <c r="H1910" s="1"/>
      <c r="J1910" s="10"/>
      <c r="K1910" s="10"/>
      <c r="T1910" s="1"/>
      <c r="U1910" s="1"/>
      <c r="V1910" s="1"/>
      <c r="W1910" s="1"/>
      <c r="X1910" s="1"/>
    </row>
    <row r="1911" spans="5:24">
      <c r="E1911" s="2"/>
      <c r="H1911" s="1"/>
      <c r="J1911" s="10"/>
      <c r="K1911" s="10"/>
      <c r="T1911" s="1"/>
      <c r="U1911" s="1"/>
      <c r="V1911" s="1"/>
      <c r="W1911" s="1"/>
      <c r="X1911" s="1"/>
    </row>
    <row r="1912" spans="5:24">
      <c r="E1912" s="2"/>
      <c r="H1912" s="1"/>
      <c r="J1912" s="10"/>
      <c r="K1912" s="10"/>
      <c r="T1912" s="1"/>
      <c r="U1912" s="1"/>
      <c r="V1912" s="1"/>
      <c r="W1912" s="1"/>
      <c r="X1912" s="1"/>
    </row>
    <row r="1913" spans="5:24">
      <c r="E1913" s="2"/>
      <c r="H1913" s="1"/>
      <c r="J1913" s="10"/>
      <c r="K1913" s="10"/>
      <c r="T1913" s="1"/>
      <c r="U1913" s="1"/>
      <c r="V1913" s="1"/>
      <c r="W1913" s="1"/>
      <c r="X1913" s="1"/>
    </row>
    <row r="1914" spans="5:24">
      <c r="E1914" s="2"/>
      <c r="H1914" s="1"/>
      <c r="J1914" s="10"/>
      <c r="K1914" s="10"/>
      <c r="T1914" s="1"/>
      <c r="U1914" s="1"/>
      <c r="V1914" s="1"/>
      <c r="W1914" s="1"/>
      <c r="X1914" s="1"/>
    </row>
    <row r="1915" spans="5:24">
      <c r="E1915" s="2"/>
      <c r="H1915" s="1"/>
      <c r="J1915" s="10"/>
      <c r="K1915" s="10"/>
      <c r="T1915" s="1"/>
      <c r="U1915" s="1"/>
      <c r="V1915" s="1"/>
      <c r="W1915" s="1"/>
      <c r="X1915" s="1"/>
    </row>
    <row r="1916" spans="5:24">
      <c r="E1916" s="2"/>
      <c r="H1916" s="1"/>
      <c r="J1916" s="10"/>
      <c r="K1916" s="10"/>
      <c r="T1916" s="1"/>
      <c r="U1916" s="1"/>
      <c r="V1916" s="1"/>
      <c r="W1916" s="1"/>
      <c r="X1916" s="1"/>
    </row>
    <row r="1917" spans="5:24">
      <c r="E1917" s="2"/>
      <c r="H1917" s="1"/>
      <c r="J1917" s="10"/>
      <c r="K1917" s="10"/>
      <c r="T1917" s="1"/>
      <c r="U1917" s="1"/>
      <c r="V1917" s="1"/>
      <c r="W1917" s="1"/>
      <c r="X1917" s="1"/>
    </row>
    <row r="1918" spans="5:24">
      <c r="E1918" s="2"/>
      <c r="H1918" s="1"/>
      <c r="J1918" s="10"/>
      <c r="K1918" s="10"/>
      <c r="T1918" s="1"/>
      <c r="U1918" s="1"/>
      <c r="V1918" s="1"/>
      <c r="W1918" s="1"/>
      <c r="X1918" s="1"/>
    </row>
    <row r="1919" spans="5:24">
      <c r="E1919" s="2"/>
      <c r="H1919" s="1"/>
      <c r="J1919" s="10"/>
      <c r="K1919" s="10"/>
      <c r="T1919" s="1"/>
      <c r="U1919" s="1"/>
      <c r="V1919" s="1"/>
      <c r="W1919" s="1"/>
      <c r="X1919" s="1"/>
    </row>
    <row r="1920" spans="5:24">
      <c r="E1920" s="2"/>
      <c r="H1920" s="1"/>
      <c r="J1920" s="10"/>
      <c r="K1920" s="10"/>
      <c r="T1920" s="1"/>
      <c r="U1920" s="1"/>
      <c r="V1920" s="1"/>
      <c r="W1920" s="1"/>
      <c r="X1920" s="1"/>
    </row>
    <row r="1921" spans="5:24">
      <c r="E1921" s="2"/>
      <c r="H1921" s="1"/>
      <c r="J1921" s="10"/>
      <c r="K1921" s="10"/>
      <c r="T1921" s="1"/>
      <c r="U1921" s="1"/>
      <c r="V1921" s="1"/>
      <c r="W1921" s="1"/>
      <c r="X1921" s="1"/>
    </row>
    <row r="1922" spans="5:24">
      <c r="E1922" s="2"/>
      <c r="H1922" s="1"/>
      <c r="J1922" s="10"/>
      <c r="K1922" s="10"/>
      <c r="T1922" s="1"/>
      <c r="U1922" s="1"/>
      <c r="V1922" s="1"/>
      <c r="W1922" s="1"/>
      <c r="X1922" s="1"/>
    </row>
    <row r="1923" spans="5:24">
      <c r="E1923" s="2"/>
      <c r="H1923" s="1"/>
      <c r="J1923" s="10"/>
      <c r="K1923" s="10"/>
      <c r="T1923" s="1"/>
      <c r="U1923" s="1"/>
      <c r="V1923" s="1"/>
      <c r="W1923" s="1"/>
      <c r="X1923" s="1"/>
    </row>
    <row r="1924" spans="5:24">
      <c r="E1924" s="2"/>
      <c r="H1924" s="1"/>
      <c r="J1924" s="10"/>
      <c r="K1924" s="10"/>
      <c r="T1924" s="1"/>
      <c r="U1924" s="1"/>
      <c r="V1924" s="1"/>
      <c r="W1924" s="1"/>
      <c r="X1924" s="1"/>
    </row>
    <row r="1925" spans="5:24">
      <c r="E1925" s="2"/>
      <c r="H1925" s="1"/>
      <c r="J1925" s="10"/>
      <c r="K1925" s="10"/>
      <c r="T1925" s="1"/>
      <c r="U1925" s="1"/>
      <c r="V1925" s="1"/>
      <c r="W1925" s="1"/>
      <c r="X1925" s="1"/>
    </row>
    <row r="1926" spans="5:24">
      <c r="E1926" s="2"/>
      <c r="H1926" s="1"/>
      <c r="J1926" s="10"/>
      <c r="K1926" s="10"/>
      <c r="T1926" s="1"/>
      <c r="U1926" s="1"/>
      <c r="V1926" s="1"/>
      <c r="W1926" s="1"/>
      <c r="X1926" s="1"/>
    </row>
    <row r="1927" spans="5:24">
      <c r="E1927" s="2"/>
      <c r="H1927" s="1"/>
      <c r="J1927" s="10"/>
      <c r="K1927" s="10"/>
      <c r="T1927" s="1"/>
      <c r="U1927" s="1"/>
      <c r="V1927" s="1"/>
      <c r="W1927" s="1"/>
      <c r="X1927" s="1"/>
    </row>
    <row r="1928" spans="5:24">
      <c r="E1928" s="2"/>
      <c r="H1928" s="1"/>
      <c r="J1928" s="10"/>
      <c r="K1928" s="10"/>
      <c r="T1928" s="1"/>
      <c r="U1928" s="1"/>
      <c r="V1928" s="1"/>
      <c r="W1928" s="1"/>
      <c r="X1928" s="1"/>
    </row>
    <row r="1929" spans="5:24">
      <c r="E1929" s="2"/>
      <c r="H1929" s="1"/>
      <c r="J1929" s="10"/>
      <c r="K1929" s="10"/>
      <c r="T1929" s="1"/>
      <c r="U1929" s="1"/>
      <c r="V1929" s="1"/>
      <c r="W1929" s="1"/>
      <c r="X1929" s="1"/>
    </row>
    <row r="1930" spans="5:24">
      <c r="E1930" s="2"/>
      <c r="H1930" s="1"/>
      <c r="J1930" s="10"/>
      <c r="K1930" s="10"/>
      <c r="T1930" s="1"/>
      <c r="U1930" s="1"/>
      <c r="V1930" s="1"/>
      <c r="W1930" s="1"/>
      <c r="X1930" s="1"/>
    </row>
    <row r="1931" spans="5:24">
      <c r="E1931" s="2"/>
      <c r="H1931" s="1"/>
      <c r="J1931" s="10"/>
      <c r="K1931" s="10"/>
      <c r="T1931" s="1"/>
      <c r="U1931" s="1"/>
      <c r="V1931" s="1"/>
      <c r="W1931" s="1"/>
      <c r="X1931" s="1"/>
    </row>
    <row r="1932" spans="5:24">
      <c r="E1932" s="2"/>
      <c r="H1932" s="1"/>
      <c r="J1932" s="10"/>
      <c r="K1932" s="10"/>
      <c r="T1932" s="1"/>
      <c r="U1932" s="1"/>
      <c r="V1932" s="1"/>
      <c r="W1932" s="1"/>
      <c r="X1932" s="1"/>
    </row>
    <row r="1933" spans="5:24">
      <c r="E1933" s="2"/>
      <c r="H1933" s="1"/>
      <c r="J1933" s="10"/>
      <c r="K1933" s="10"/>
      <c r="T1933" s="1"/>
      <c r="U1933" s="1"/>
      <c r="V1933" s="1"/>
      <c r="W1933" s="1"/>
      <c r="X1933" s="1"/>
    </row>
    <row r="1934" spans="5:24">
      <c r="E1934" s="2"/>
      <c r="H1934" s="1"/>
      <c r="J1934" s="10"/>
      <c r="K1934" s="10"/>
      <c r="T1934" s="1"/>
      <c r="U1934" s="1"/>
      <c r="V1934" s="1"/>
      <c r="W1934" s="1"/>
      <c r="X1934" s="1"/>
    </row>
    <row r="1935" spans="5:24">
      <c r="E1935" s="2"/>
      <c r="H1935" s="1"/>
      <c r="J1935" s="10"/>
      <c r="K1935" s="10"/>
      <c r="T1935" s="1"/>
      <c r="U1935" s="1"/>
      <c r="V1935" s="1"/>
      <c r="W1935" s="1"/>
      <c r="X1935" s="1"/>
    </row>
    <row r="1936" spans="5:24">
      <c r="E1936" s="2"/>
      <c r="H1936" s="1"/>
      <c r="J1936" s="10"/>
      <c r="K1936" s="10"/>
      <c r="T1936" s="1"/>
      <c r="U1936" s="1"/>
      <c r="V1936" s="1"/>
      <c r="W1936" s="1"/>
      <c r="X1936" s="1"/>
    </row>
    <row r="1937" spans="5:24">
      <c r="E1937" s="2"/>
      <c r="H1937" s="1"/>
      <c r="J1937" s="10"/>
      <c r="K1937" s="10"/>
      <c r="T1937" s="1"/>
      <c r="U1937" s="1"/>
      <c r="V1937" s="1"/>
      <c r="W1937" s="1"/>
      <c r="X1937" s="1"/>
    </row>
    <row r="1938" spans="5:24">
      <c r="E1938" s="2"/>
      <c r="H1938" s="1"/>
      <c r="J1938" s="10"/>
      <c r="K1938" s="10"/>
      <c r="T1938" s="1"/>
      <c r="U1938" s="1"/>
      <c r="V1938" s="1"/>
      <c r="W1938" s="1"/>
      <c r="X1938" s="1"/>
    </row>
    <row r="1939" spans="5:24">
      <c r="E1939" s="2"/>
      <c r="H1939" s="1"/>
      <c r="J1939" s="10"/>
      <c r="K1939" s="10"/>
      <c r="T1939" s="1"/>
      <c r="U1939" s="1"/>
      <c r="V1939" s="1"/>
      <c r="W1939" s="1"/>
      <c r="X1939" s="1"/>
    </row>
    <row r="1940" spans="5:24">
      <c r="E1940" s="2"/>
      <c r="H1940" s="1"/>
      <c r="J1940" s="10"/>
      <c r="K1940" s="10"/>
      <c r="T1940" s="1"/>
      <c r="U1940" s="1"/>
      <c r="V1940" s="1"/>
      <c r="W1940" s="1"/>
      <c r="X1940" s="1"/>
    </row>
    <row r="1941" spans="5:24">
      <c r="E1941" s="2"/>
      <c r="H1941" s="1"/>
      <c r="J1941" s="10"/>
      <c r="K1941" s="10"/>
      <c r="T1941" s="1"/>
      <c r="U1941" s="1"/>
      <c r="V1941" s="1"/>
      <c r="W1941" s="1"/>
      <c r="X1941" s="1"/>
    </row>
    <row r="1942" spans="5:24">
      <c r="E1942" s="2"/>
      <c r="H1942" s="1"/>
      <c r="J1942" s="10"/>
      <c r="K1942" s="10"/>
      <c r="T1942" s="1"/>
      <c r="U1942" s="1"/>
      <c r="V1942" s="1"/>
      <c r="W1942" s="1"/>
      <c r="X1942" s="1"/>
    </row>
    <row r="1943" spans="5:24">
      <c r="E1943" s="2"/>
      <c r="H1943" s="1"/>
      <c r="J1943" s="10"/>
      <c r="K1943" s="10"/>
      <c r="T1943" s="1"/>
      <c r="U1943" s="1"/>
      <c r="V1943" s="1"/>
      <c r="W1943" s="1"/>
      <c r="X1943" s="1"/>
    </row>
    <row r="1944" spans="5:24">
      <c r="E1944" s="2"/>
      <c r="H1944" s="1"/>
      <c r="J1944" s="10"/>
      <c r="K1944" s="10"/>
      <c r="T1944" s="1"/>
      <c r="U1944" s="1"/>
      <c r="V1944" s="1"/>
      <c r="W1944" s="1"/>
      <c r="X1944" s="1"/>
    </row>
    <row r="1945" spans="5:24">
      <c r="E1945" s="2"/>
      <c r="H1945" s="1"/>
      <c r="J1945" s="10"/>
      <c r="K1945" s="10"/>
      <c r="T1945" s="1"/>
      <c r="U1945" s="1"/>
      <c r="V1945" s="1"/>
      <c r="W1945" s="1"/>
      <c r="X1945" s="1"/>
    </row>
    <row r="1946" spans="5:24">
      <c r="E1946" s="2"/>
      <c r="H1946" s="1"/>
      <c r="J1946" s="10"/>
      <c r="K1946" s="10"/>
      <c r="T1946" s="1"/>
      <c r="U1946" s="1"/>
      <c r="V1946" s="1"/>
      <c r="W1946" s="1"/>
      <c r="X1946" s="1"/>
    </row>
    <row r="1947" spans="5:24">
      <c r="E1947" s="2"/>
      <c r="H1947" s="1"/>
      <c r="J1947" s="10"/>
      <c r="K1947" s="10"/>
      <c r="T1947" s="1"/>
      <c r="U1947" s="1"/>
      <c r="V1947" s="1"/>
      <c r="W1947" s="1"/>
      <c r="X1947" s="1"/>
    </row>
    <row r="1948" spans="5:24">
      <c r="E1948" s="2"/>
      <c r="H1948" s="1"/>
      <c r="J1948" s="10"/>
      <c r="K1948" s="10"/>
      <c r="T1948" s="1"/>
      <c r="U1948" s="1"/>
      <c r="V1948" s="1"/>
      <c r="W1948" s="1"/>
      <c r="X1948" s="1"/>
    </row>
    <row r="1949" spans="5:24">
      <c r="E1949" s="2"/>
      <c r="H1949" s="1"/>
      <c r="J1949" s="10"/>
      <c r="K1949" s="10"/>
      <c r="T1949" s="1"/>
      <c r="U1949" s="1"/>
      <c r="V1949" s="1"/>
      <c r="W1949" s="1"/>
      <c r="X1949" s="1"/>
    </row>
    <row r="1950" spans="5:24">
      <c r="E1950" s="2"/>
      <c r="H1950" s="1"/>
      <c r="J1950" s="10"/>
      <c r="K1950" s="10"/>
      <c r="T1950" s="1"/>
      <c r="U1950" s="1"/>
      <c r="V1950" s="1"/>
      <c r="W1950" s="1"/>
      <c r="X1950" s="1"/>
    </row>
    <row r="1951" spans="5:24">
      <c r="E1951" s="2"/>
      <c r="H1951" s="1"/>
      <c r="J1951" s="10"/>
      <c r="K1951" s="10"/>
      <c r="T1951" s="1"/>
      <c r="U1951" s="1"/>
      <c r="V1951" s="1"/>
      <c r="W1951" s="1"/>
      <c r="X1951" s="1"/>
    </row>
    <row r="1952" spans="5:24">
      <c r="E1952" s="2"/>
      <c r="H1952" s="1"/>
      <c r="J1952" s="10"/>
      <c r="K1952" s="10"/>
      <c r="T1952" s="1"/>
      <c r="U1952" s="1"/>
      <c r="V1952" s="1"/>
      <c r="W1952" s="1"/>
      <c r="X1952" s="1"/>
    </row>
    <row r="1953" spans="5:24">
      <c r="E1953" s="2"/>
      <c r="H1953" s="1"/>
      <c r="J1953" s="10"/>
      <c r="K1953" s="10"/>
      <c r="T1953" s="1"/>
      <c r="U1953" s="1"/>
      <c r="V1953" s="1"/>
      <c r="W1953" s="1"/>
      <c r="X1953" s="1"/>
    </row>
    <row r="1954" spans="5:24">
      <c r="E1954" s="2"/>
      <c r="H1954" s="1"/>
      <c r="J1954" s="10"/>
      <c r="K1954" s="10"/>
      <c r="T1954" s="1"/>
      <c r="U1954" s="1"/>
      <c r="V1954" s="1"/>
      <c r="W1954" s="1"/>
      <c r="X1954" s="1"/>
    </row>
    <row r="1955" spans="5:24">
      <c r="E1955" s="2"/>
      <c r="H1955" s="1"/>
      <c r="J1955" s="10"/>
      <c r="K1955" s="10"/>
      <c r="T1955" s="1"/>
      <c r="U1955" s="1"/>
      <c r="V1955" s="1"/>
      <c r="W1955" s="1"/>
      <c r="X1955" s="1"/>
    </row>
    <row r="1956" spans="5:24">
      <c r="E1956" s="2"/>
      <c r="H1956" s="1"/>
      <c r="J1956" s="10"/>
      <c r="K1956" s="10"/>
      <c r="T1956" s="1"/>
      <c r="U1956" s="1"/>
      <c r="V1956" s="1"/>
      <c r="W1956" s="1"/>
      <c r="X1956" s="1"/>
    </row>
    <row r="1957" spans="5:24">
      <c r="E1957" s="2"/>
      <c r="H1957" s="1"/>
      <c r="J1957" s="10"/>
      <c r="K1957" s="10"/>
      <c r="T1957" s="1"/>
      <c r="U1957" s="1"/>
      <c r="V1957" s="1"/>
      <c r="W1957" s="1"/>
      <c r="X1957" s="1"/>
    </row>
    <row r="1958" spans="5:24">
      <c r="E1958" s="2"/>
      <c r="H1958" s="1"/>
      <c r="J1958" s="10"/>
      <c r="K1958" s="10"/>
      <c r="T1958" s="1"/>
      <c r="U1958" s="1"/>
      <c r="V1958" s="1"/>
      <c r="W1958" s="1"/>
      <c r="X1958" s="1"/>
    </row>
    <row r="1959" spans="5:24">
      <c r="E1959" s="2"/>
      <c r="H1959" s="1"/>
      <c r="J1959" s="10"/>
      <c r="K1959" s="10"/>
      <c r="T1959" s="1"/>
      <c r="U1959" s="1"/>
      <c r="V1959" s="1"/>
      <c r="W1959" s="1"/>
      <c r="X1959" s="1"/>
    </row>
    <row r="1960" spans="5:24">
      <c r="E1960" s="2"/>
      <c r="H1960" s="1"/>
      <c r="J1960" s="10"/>
      <c r="K1960" s="10"/>
      <c r="T1960" s="1"/>
      <c r="U1960" s="1"/>
      <c r="V1960" s="1"/>
      <c r="W1960" s="1"/>
      <c r="X1960" s="1"/>
    </row>
    <row r="1961" spans="5:24">
      <c r="E1961" s="2"/>
      <c r="H1961" s="1"/>
      <c r="J1961" s="10"/>
      <c r="K1961" s="10"/>
      <c r="T1961" s="1"/>
      <c r="U1961" s="1"/>
      <c r="V1961" s="1"/>
      <c r="W1961" s="1"/>
      <c r="X1961" s="1"/>
    </row>
    <row r="1962" spans="5:24">
      <c r="E1962" s="2"/>
      <c r="H1962" s="1"/>
      <c r="J1962" s="10"/>
      <c r="K1962" s="10"/>
      <c r="T1962" s="1"/>
      <c r="U1962" s="1"/>
      <c r="V1962" s="1"/>
      <c r="W1962" s="1"/>
      <c r="X1962" s="1"/>
    </row>
    <row r="1963" spans="5:24">
      <c r="E1963" s="2"/>
      <c r="H1963" s="1"/>
      <c r="J1963" s="10"/>
      <c r="K1963" s="10"/>
      <c r="T1963" s="1"/>
      <c r="U1963" s="1"/>
      <c r="V1963" s="1"/>
      <c r="W1963" s="1"/>
      <c r="X1963" s="1"/>
    </row>
    <row r="1964" spans="5:24">
      <c r="E1964" s="2"/>
      <c r="H1964" s="1"/>
      <c r="J1964" s="10"/>
      <c r="K1964" s="10"/>
      <c r="T1964" s="1"/>
      <c r="U1964" s="1"/>
      <c r="V1964" s="1"/>
      <c r="W1964" s="1"/>
      <c r="X1964" s="1"/>
    </row>
    <row r="1965" spans="5:24">
      <c r="E1965" s="2"/>
      <c r="H1965" s="1"/>
      <c r="J1965" s="10"/>
      <c r="K1965" s="10"/>
      <c r="T1965" s="1"/>
      <c r="U1965" s="1"/>
      <c r="V1965" s="1"/>
      <c r="W1965" s="1"/>
      <c r="X1965" s="1"/>
    </row>
    <row r="1966" spans="5:24">
      <c r="E1966" s="2"/>
      <c r="H1966" s="1"/>
      <c r="J1966" s="10"/>
      <c r="K1966" s="10"/>
      <c r="T1966" s="1"/>
      <c r="U1966" s="1"/>
      <c r="V1966" s="1"/>
      <c r="W1966" s="1"/>
      <c r="X1966" s="1"/>
    </row>
    <row r="1967" spans="5:24">
      <c r="E1967" s="2"/>
      <c r="H1967" s="1"/>
      <c r="J1967" s="10"/>
      <c r="K1967" s="10"/>
      <c r="T1967" s="1"/>
      <c r="U1967" s="1"/>
      <c r="V1967" s="1"/>
      <c r="W1967" s="1"/>
      <c r="X1967" s="1"/>
    </row>
    <row r="1968" spans="5:24">
      <c r="E1968" s="2"/>
      <c r="H1968" s="1"/>
      <c r="J1968" s="10"/>
      <c r="K1968" s="10"/>
      <c r="T1968" s="1"/>
      <c r="U1968" s="1"/>
      <c r="V1968" s="1"/>
      <c r="W1968" s="1"/>
      <c r="X1968" s="1"/>
    </row>
    <row r="1969" spans="5:24">
      <c r="E1969" s="2"/>
      <c r="H1969" s="1"/>
      <c r="J1969" s="10"/>
      <c r="K1969" s="10"/>
      <c r="T1969" s="1"/>
      <c r="U1969" s="1"/>
      <c r="V1969" s="1"/>
      <c r="W1969" s="1"/>
      <c r="X1969" s="1"/>
    </row>
    <row r="1970" spans="5:24">
      <c r="E1970" s="2"/>
      <c r="H1970" s="1"/>
      <c r="J1970" s="10"/>
      <c r="K1970" s="10"/>
      <c r="T1970" s="1"/>
      <c r="U1970" s="1"/>
      <c r="V1970" s="1"/>
      <c r="W1970" s="1"/>
      <c r="X1970" s="1"/>
    </row>
    <row r="1971" spans="5:24">
      <c r="E1971" s="2"/>
      <c r="H1971" s="1"/>
      <c r="J1971" s="10"/>
      <c r="K1971" s="10"/>
      <c r="T1971" s="1"/>
      <c r="U1971" s="1"/>
      <c r="V1971" s="1"/>
      <c r="W1971" s="1"/>
      <c r="X1971" s="1"/>
    </row>
    <row r="1972" spans="5:24">
      <c r="E1972" s="2"/>
      <c r="H1972" s="1"/>
      <c r="J1972" s="10"/>
      <c r="K1972" s="10"/>
      <c r="T1972" s="1"/>
      <c r="U1972" s="1"/>
      <c r="V1972" s="1"/>
      <c r="W1972" s="1"/>
      <c r="X1972" s="1"/>
    </row>
    <row r="1973" spans="5:24">
      <c r="E1973" s="2"/>
      <c r="H1973" s="1"/>
      <c r="J1973" s="10"/>
      <c r="K1973" s="10"/>
      <c r="T1973" s="1"/>
      <c r="U1973" s="1"/>
      <c r="V1973" s="1"/>
      <c r="W1973" s="1"/>
      <c r="X1973" s="1"/>
    </row>
    <row r="1974" spans="5:24">
      <c r="E1974" s="2"/>
      <c r="H1974" s="1"/>
      <c r="J1974" s="10"/>
      <c r="K1974" s="10"/>
      <c r="T1974" s="1"/>
      <c r="U1974" s="1"/>
      <c r="V1974" s="1"/>
      <c r="W1974" s="1"/>
      <c r="X1974" s="1"/>
    </row>
    <row r="1975" spans="5:24">
      <c r="E1975" s="2"/>
      <c r="H1975" s="1"/>
      <c r="J1975" s="10"/>
      <c r="K1975" s="10"/>
      <c r="T1975" s="1"/>
      <c r="U1975" s="1"/>
      <c r="V1975" s="1"/>
      <c r="W1975" s="1"/>
      <c r="X1975" s="1"/>
    </row>
    <row r="1976" spans="5:24">
      <c r="E1976" s="2"/>
      <c r="H1976" s="1"/>
      <c r="J1976" s="10"/>
      <c r="K1976" s="10"/>
      <c r="T1976" s="1"/>
      <c r="U1976" s="1"/>
      <c r="V1976" s="1"/>
      <c r="W1976" s="1"/>
      <c r="X1976" s="1"/>
    </row>
    <row r="1977" spans="5:24">
      <c r="E1977" s="2"/>
      <c r="H1977" s="1"/>
      <c r="J1977" s="10"/>
      <c r="K1977" s="10"/>
      <c r="T1977" s="1"/>
      <c r="U1977" s="1"/>
      <c r="V1977" s="1"/>
      <c r="W1977" s="1"/>
      <c r="X1977" s="1"/>
    </row>
    <row r="1978" spans="5:24">
      <c r="E1978" s="2"/>
      <c r="H1978" s="1"/>
      <c r="J1978" s="10"/>
      <c r="K1978" s="10"/>
      <c r="T1978" s="1"/>
      <c r="U1978" s="1"/>
      <c r="V1978" s="1"/>
      <c r="W1978" s="1"/>
      <c r="X1978" s="1"/>
    </row>
    <row r="1979" spans="5:24">
      <c r="E1979" s="2"/>
      <c r="H1979" s="1"/>
      <c r="J1979" s="10"/>
      <c r="K1979" s="10"/>
      <c r="T1979" s="1"/>
      <c r="W1979" s="1"/>
      <c r="X1979" s="1"/>
    </row>
    <row r="1980" spans="5:24">
      <c r="E1980" s="2"/>
      <c r="H1980" s="1"/>
      <c r="J1980" s="10"/>
      <c r="K1980" s="10"/>
      <c r="T1980" s="1"/>
      <c r="W1980" s="1"/>
      <c r="X1980" s="1"/>
    </row>
    <row r="1981" spans="5:24">
      <c r="E1981" s="2"/>
      <c r="H1981" s="1"/>
      <c r="J1981" s="10"/>
      <c r="K1981" s="10"/>
      <c r="T1981" s="1"/>
      <c r="W1981" s="1"/>
      <c r="X1981" s="1"/>
    </row>
    <row r="1982" spans="5:24">
      <c r="E1982" s="2"/>
      <c r="H1982" s="1"/>
      <c r="J1982" s="10"/>
      <c r="K1982" s="10"/>
      <c r="T1982" s="1"/>
      <c r="W1982" s="1"/>
      <c r="X1982" s="1"/>
    </row>
    <row r="1983" spans="5:24">
      <c r="E1983" s="2"/>
      <c r="H1983" s="1"/>
      <c r="J1983" s="10"/>
      <c r="K1983" s="10"/>
      <c r="T1983" s="1"/>
      <c r="W1983" s="1"/>
      <c r="X1983" s="1"/>
    </row>
    <row r="1984" spans="5:24">
      <c r="E1984" s="2"/>
      <c r="H1984" s="1"/>
      <c r="J1984" s="10"/>
      <c r="K1984" s="10"/>
      <c r="T1984" s="1"/>
      <c r="W1984" s="1"/>
      <c r="X1984" s="1"/>
    </row>
    <row r="1985" spans="5:24">
      <c r="E1985" s="2"/>
      <c r="H1985" s="1"/>
      <c r="J1985" s="10"/>
      <c r="K1985" s="10"/>
      <c r="T1985" s="1"/>
      <c r="W1985" s="1"/>
      <c r="X1985" s="1"/>
    </row>
    <row r="1986" spans="5:24">
      <c r="E1986" s="2"/>
      <c r="H1986" s="1"/>
      <c r="J1986" s="10"/>
      <c r="K1986" s="10"/>
      <c r="T1986" s="1"/>
      <c r="W1986" s="1"/>
      <c r="X1986" s="1"/>
    </row>
    <row r="1987" spans="5:24">
      <c r="E1987" s="2"/>
      <c r="H1987" s="1"/>
      <c r="J1987" s="10"/>
      <c r="K1987" s="10"/>
      <c r="T1987" s="1"/>
      <c r="W1987" s="1"/>
      <c r="X1987" s="1"/>
    </row>
    <row r="1988" spans="5:24">
      <c r="E1988" s="2"/>
      <c r="H1988" s="1"/>
      <c r="J1988" s="10"/>
      <c r="K1988" s="10"/>
      <c r="T1988" s="1"/>
      <c r="W1988" s="1"/>
      <c r="X1988" s="1"/>
    </row>
    <row r="1989" spans="5:24">
      <c r="E1989" s="2"/>
      <c r="H1989" s="1"/>
      <c r="J1989" s="10"/>
      <c r="K1989" s="10"/>
      <c r="T1989" s="1"/>
      <c r="W1989" s="1"/>
      <c r="X1989" s="1"/>
    </row>
    <row r="1990" spans="5:24">
      <c r="E1990" s="2"/>
      <c r="H1990" s="1"/>
      <c r="J1990" s="10"/>
      <c r="K1990" s="10"/>
      <c r="T1990" s="1"/>
      <c r="W1990" s="1"/>
      <c r="X1990" s="1"/>
    </row>
    <row r="1991" spans="5:24">
      <c r="E1991" s="2"/>
      <c r="H1991" s="1"/>
      <c r="J1991" s="10"/>
      <c r="K1991" s="10"/>
      <c r="T1991" s="1"/>
      <c r="W1991" s="1"/>
      <c r="X1991" s="1"/>
    </row>
    <row r="1992" spans="5:24">
      <c r="E1992" s="2"/>
      <c r="H1992" s="1"/>
      <c r="J1992" s="10"/>
      <c r="K1992" s="10"/>
      <c r="T1992" s="1"/>
      <c r="W1992" s="1"/>
      <c r="X1992" s="1"/>
    </row>
    <row r="1993" spans="5:24">
      <c r="E1993" s="2"/>
      <c r="H1993" s="1"/>
      <c r="J1993" s="10"/>
      <c r="K1993" s="10"/>
      <c r="T1993" s="1"/>
      <c r="W1993" s="1"/>
      <c r="X1993" s="1"/>
    </row>
    <row r="1994" spans="5:24">
      <c r="E1994" s="2"/>
      <c r="H1994" s="1"/>
      <c r="J1994" s="10"/>
      <c r="K1994" s="10"/>
      <c r="T1994" s="1"/>
      <c r="W1994" s="1"/>
      <c r="X1994" s="1"/>
    </row>
    <row r="1995" spans="5:24">
      <c r="E1995" s="2"/>
      <c r="H1995" s="1"/>
      <c r="J1995" s="10"/>
      <c r="K1995" s="10"/>
      <c r="T1995" s="1"/>
      <c r="W1995" s="1"/>
      <c r="X1995" s="1"/>
    </row>
    <row r="1996" spans="5:24">
      <c r="E1996" s="2"/>
      <c r="H1996" s="1"/>
      <c r="J1996" s="10"/>
      <c r="K1996" s="10"/>
      <c r="T1996" s="1"/>
      <c r="W1996" s="1"/>
      <c r="X1996" s="1"/>
    </row>
    <row r="1997" spans="5:24">
      <c r="E1997" s="2"/>
      <c r="H1997" s="1"/>
      <c r="J1997" s="10"/>
      <c r="K1997" s="10"/>
      <c r="T1997" s="1"/>
      <c r="W1997" s="1"/>
      <c r="X1997" s="1"/>
    </row>
    <row r="1998" spans="5:24">
      <c r="E1998" s="2"/>
      <c r="H1998" s="1"/>
      <c r="J1998" s="10"/>
      <c r="K1998" s="10"/>
      <c r="T1998" s="1"/>
      <c r="W1998" s="1"/>
      <c r="X1998" s="1"/>
    </row>
    <row r="1999" spans="5:24">
      <c r="E1999" s="2"/>
      <c r="H1999" s="1"/>
      <c r="J1999" s="10"/>
      <c r="K1999" s="10"/>
      <c r="T1999" s="1"/>
      <c r="W1999" s="1"/>
      <c r="X1999" s="1"/>
    </row>
    <row r="2000" spans="5:24">
      <c r="E2000" s="2"/>
      <c r="H2000" s="1"/>
      <c r="J2000" s="10"/>
      <c r="K2000" s="10"/>
      <c r="T2000" s="1"/>
      <c r="W2000" s="1"/>
      <c r="X2000" s="1"/>
    </row>
    <row r="2001" spans="5:24">
      <c r="E2001" s="2"/>
      <c r="H2001" s="1"/>
      <c r="J2001" s="10"/>
      <c r="K2001" s="10"/>
      <c r="T2001" s="1"/>
      <c r="W2001" s="1"/>
      <c r="X2001" s="1"/>
    </row>
    <row r="2002" spans="5:24">
      <c r="E2002" s="2"/>
      <c r="H2002" s="1"/>
      <c r="J2002" s="10"/>
      <c r="K2002" s="10"/>
      <c r="T2002" s="1"/>
      <c r="W2002" s="1"/>
      <c r="X2002" s="1"/>
    </row>
    <row r="2003" spans="5:24">
      <c r="E2003" s="2"/>
      <c r="H2003" s="1"/>
      <c r="J2003" s="10"/>
      <c r="K2003" s="10"/>
      <c r="T2003" s="1"/>
      <c r="W2003" s="1"/>
      <c r="X2003" s="1"/>
    </row>
    <row r="2004" spans="5:24">
      <c r="J2004" s="10"/>
      <c r="K2004" s="10"/>
    </row>
    <row r="2005" spans="5:24">
      <c r="J2005" s="10"/>
      <c r="K2005" s="10"/>
    </row>
    <row r="2006" spans="5:24">
      <c r="J2006" s="10"/>
      <c r="K2006" s="10"/>
    </row>
    <row r="2007" spans="5:24">
      <c r="J2007" s="10"/>
      <c r="K2007" s="10"/>
    </row>
    <row r="2008" spans="5:24">
      <c r="J2008" s="10"/>
      <c r="K2008" s="10"/>
    </row>
    <row r="2009" spans="5:24">
      <c r="J2009" s="10"/>
      <c r="K2009" s="10"/>
    </row>
    <row r="2010" spans="5:24">
      <c r="J2010" s="10"/>
      <c r="K2010" s="10"/>
    </row>
    <row r="2011" spans="5:24">
      <c r="J2011" s="10"/>
      <c r="K2011" s="10"/>
    </row>
    <row r="2012" spans="5:24">
      <c r="J2012" s="10"/>
      <c r="K2012" s="10"/>
    </row>
    <row r="2013" spans="5:24">
      <c r="J2013" s="10"/>
      <c r="K2013" s="10"/>
    </row>
    <row r="2014" spans="5:24">
      <c r="J2014" s="10"/>
      <c r="K2014" s="10"/>
    </row>
  </sheetData>
  <sheetProtection algorithmName="SHA-512" hashValue="j5/xXAi2ODePC8IEHANqNZLZm3LaHU4VYPkWmjC1CkWuyYRBDbSTOr29f6VN7/quJE9kNsNrMuBh6lO6Owzojg==" saltValue="Gn9OAu89jxYb4OFBDRs1Gw==" spinCount="100000" sheet="1" objects="1" scenarios="1"/>
  <phoneticPr fontId="11"/>
  <pageMargins left="0.75" right="0.75" top="0.73" bottom="0.52" header="0.51200000000000001" footer="0.27"/>
  <pageSetup paperSize="9" scale="98" fitToWidth="0"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BB619-B201-4561-8CE0-D45849C111E4}">
  <sheetPr codeName="Sheet11">
    <pageSetUpPr fitToPage="1"/>
  </sheetPr>
  <dimension ref="A1:BE52"/>
  <sheetViews>
    <sheetView zoomScale="130" zoomScaleNormal="130" zoomScaleSheetLayoutView="85" workbookViewId="0">
      <selection activeCell="J20" sqref="J20"/>
    </sheetView>
  </sheetViews>
  <sheetFormatPr defaultColWidth="9" defaultRowHeight="12"/>
  <cols>
    <col min="1" max="1" width="44" style="2" customWidth="1"/>
    <col min="2" max="2" width="9" style="2"/>
    <col min="3" max="5" width="9.08984375" style="2" bestFit="1" customWidth="1"/>
    <col min="6" max="6" width="10.453125" style="2" bestFit="1" customWidth="1"/>
    <col min="7" max="8" width="9" style="2"/>
    <col min="9" max="9" width="12.453125" style="2" customWidth="1"/>
    <col min="10" max="10" width="11.90625" style="2" customWidth="1"/>
    <col min="11" max="11" width="11" style="2" customWidth="1"/>
    <col min="12" max="15" width="9.08984375" style="2" bestFit="1" customWidth="1"/>
    <col min="16" max="24" width="10.54296875" style="2" bestFit="1" customWidth="1"/>
    <col min="25" max="29" width="11.08984375" style="2" bestFit="1" customWidth="1"/>
    <col min="30" max="30" width="9.08984375" style="2" bestFit="1" customWidth="1"/>
    <col min="31" max="31" width="13.90625" style="2" customWidth="1"/>
    <col min="32" max="32" width="8" style="2" customWidth="1"/>
    <col min="33" max="33" width="43.90625" style="2" customWidth="1"/>
    <col min="34" max="34" width="7.453125" style="2" customWidth="1"/>
    <col min="35" max="35" width="27.90625" style="2" customWidth="1"/>
    <col min="36" max="36" width="26.36328125" style="2" customWidth="1"/>
    <col min="37" max="37" width="28" style="2" customWidth="1"/>
    <col min="38" max="38" width="9" style="2"/>
    <col min="39" max="39" width="19.54296875" style="2" customWidth="1"/>
    <col min="40" max="40" width="9" style="2" customWidth="1"/>
    <col min="41" max="41" width="19.453125" style="2" bestFit="1" customWidth="1"/>
    <col min="42" max="42" width="13.453125" style="2" bestFit="1" customWidth="1"/>
    <col min="43" max="43" width="37.6328125" style="2" bestFit="1" customWidth="1"/>
    <col min="44" max="44" width="27.6328125" style="2" bestFit="1" customWidth="1"/>
    <col min="45" max="45" width="32.36328125" style="2" bestFit="1" customWidth="1"/>
    <col min="46" max="46" width="41.6328125" style="2" bestFit="1" customWidth="1"/>
    <col min="47" max="47" width="16.54296875" style="2" bestFit="1" customWidth="1"/>
    <col min="48" max="51" width="15.36328125" style="2" bestFit="1" customWidth="1"/>
    <col min="52" max="52" width="18.6328125" style="2" customWidth="1"/>
    <col min="53" max="53" width="9" style="2"/>
    <col min="54" max="54" width="45.453125" style="2" customWidth="1"/>
    <col min="55" max="56" width="9" style="2"/>
    <col min="57" max="57" width="20.36328125" style="2" customWidth="1"/>
    <col min="58" max="16384" width="9" style="2"/>
  </cols>
  <sheetData>
    <row r="1" spans="1:57" ht="12.5" thickBot="1">
      <c r="A1" s="2" t="s">
        <v>2471</v>
      </c>
      <c r="AF1" s="157"/>
      <c r="AG1" s="2" t="s">
        <v>2472</v>
      </c>
      <c r="AM1" s="2" t="s">
        <v>2473</v>
      </c>
      <c r="AO1" s="2" t="s">
        <v>2474</v>
      </c>
      <c r="AQ1" s="158" t="s">
        <v>2475</v>
      </c>
      <c r="BA1" s="159"/>
      <c r="BB1" s="2" t="s">
        <v>2476</v>
      </c>
      <c r="BE1" s="2" t="s">
        <v>2477</v>
      </c>
    </row>
    <row r="2" spans="1:57">
      <c r="A2" s="1753" t="s">
        <v>2478</v>
      </c>
      <c r="B2" s="1756" t="s">
        <v>512</v>
      </c>
      <c r="C2" s="1759" t="s">
        <v>2479</v>
      </c>
      <c r="D2" s="1760"/>
      <c r="E2" s="1760"/>
      <c r="F2" s="1725"/>
      <c r="G2" s="1735" t="s">
        <v>2480</v>
      </c>
      <c r="H2" s="1728"/>
      <c r="I2" s="1761"/>
      <c r="J2" s="1735" t="s">
        <v>2481</v>
      </c>
      <c r="K2" s="1761"/>
      <c r="L2" s="1763" t="s">
        <v>2482</v>
      </c>
      <c r="M2" s="1764"/>
      <c r="N2" s="1764"/>
      <c r="O2" s="1764"/>
      <c r="P2" s="1764"/>
      <c r="Q2" s="1764"/>
      <c r="R2" s="1764"/>
      <c r="S2" s="1764"/>
      <c r="T2" s="1764"/>
      <c r="U2" s="1764"/>
      <c r="V2" s="1764"/>
      <c r="W2" s="1764"/>
      <c r="X2" s="1764"/>
      <c r="Y2" s="1764"/>
      <c r="Z2" s="1764"/>
      <c r="AA2" s="1764"/>
      <c r="AB2" s="1764"/>
      <c r="AC2" s="1764"/>
      <c r="AD2" s="1765"/>
      <c r="AE2" s="1722" t="s">
        <v>2483</v>
      </c>
      <c r="AF2" s="157"/>
      <c r="AG2" s="1738" t="s">
        <v>2484</v>
      </c>
      <c r="AH2" s="1750" t="s">
        <v>40</v>
      </c>
      <c r="AI2" s="1741" t="s">
        <v>2485</v>
      </c>
      <c r="AJ2" s="1742"/>
      <c r="AK2" s="1743"/>
      <c r="AM2" s="160" t="s">
        <v>2486</v>
      </c>
      <c r="AO2" s="9" t="s">
        <v>2487</v>
      </c>
      <c r="AQ2" s="1735" t="s">
        <v>2479</v>
      </c>
      <c r="AR2" s="1728" t="s">
        <v>2480</v>
      </c>
      <c r="AS2" s="1728" t="s">
        <v>2481</v>
      </c>
      <c r="AT2" s="1728" t="s">
        <v>2488</v>
      </c>
      <c r="AU2" s="1728" t="s">
        <v>2489</v>
      </c>
      <c r="AV2" s="1728"/>
      <c r="AW2" s="1728"/>
      <c r="AX2" s="1728"/>
      <c r="AY2" s="1728"/>
      <c r="AZ2" s="1725"/>
      <c r="BB2" s="1731" t="s">
        <v>2484</v>
      </c>
      <c r="BC2" s="1725" t="s">
        <v>2490</v>
      </c>
      <c r="BE2" s="1722" t="s">
        <v>2491</v>
      </c>
    </row>
    <row r="3" spans="1:57" ht="12.5" thickBot="1">
      <c r="A3" s="1754"/>
      <c r="B3" s="1757"/>
      <c r="C3" s="1736" t="s">
        <v>2492</v>
      </c>
      <c r="D3" s="1729"/>
      <c r="E3" s="1729"/>
      <c r="F3" s="1762"/>
      <c r="G3" s="1736" t="s">
        <v>2493</v>
      </c>
      <c r="H3" s="1729"/>
      <c r="I3" s="1762"/>
      <c r="J3" s="1736"/>
      <c r="K3" s="1762"/>
      <c r="L3" s="1766" t="s">
        <v>2494</v>
      </c>
      <c r="M3" s="1767"/>
      <c r="N3" s="1767"/>
      <c r="O3" s="1767"/>
      <c r="P3" s="1767"/>
      <c r="Q3" s="1767"/>
      <c r="R3" s="1767"/>
      <c r="S3" s="1767"/>
      <c r="T3" s="1767"/>
      <c r="U3" s="1767"/>
      <c r="V3" s="1767"/>
      <c r="W3" s="1767"/>
      <c r="X3" s="1767"/>
      <c r="Y3" s="1767"/>
      <c r="Z3" s="1767"/>
      <c r="AA3" s="1767"/>
      <c r="AB3" s="1767"/>
      <c r="AC3" s="1767"/>
      <c r="AD3" s="1768"/>
      <c r="AE3" s="1723"/>
      <c r="AF3" s="157"/>
      <c r="AG3" s="1739"/>
      <c r="AH3" s="1751"/>
      <c r="AI3" s="1744"/>
      <c r="AJ3" s="1745"/>
      <c r="AK3" s="1746"/>
      <c r="AM3" s="161"/>
      <c r="AO3" s="7" t="s">
        <v>2495</v>
      </c>
      <c r="AQ3" s="1736"/>
      <c r="AR3" s="1729"/>
      <c r="AS3" s="1729"/>
      <c r="AT3" s="1729"/>
      <c r="AU3" s="1729"/>
      <c r="AV3" s="1729"/>
      <c r="AW3" s="1729"/>
      <c r="AX3" s="1729"/>
      <c r="AY3" s="1729"/>
      <c r="AZ3" s="1726"/>
      <c r="BB3" s="1732"/>
      <c r="BC3" s="1726"/>
      <c r="BE3" s="1723"/>
    </row>
    <row r="4" spans="1:57" ht="24.5" thickBot="1">
      <c r="A4" s="1755"/>
      <c r="B4" s="1758"/>
      <c r="C4" s="177" t="s">
        <v>2496</v>
      </c>
      <c r="D4" s="178" t="s">
        <v>2497</v>
      </c>
      <c r="E4" s="178" t="s">
        <v>2498</v>
      </c>
      <c r="F4" s="190" t="s">
        <v>2499</v>
      </c>
      <c r="G4" s="177" t="s">
        <v>2500</v>
      </c>
      <c r="H4" s="178" t="s">
        <v>2501</v>
      </c>
      <c r="I4" s="190" t="s">
        <v>2502</v>
      </c>
      <c r="J4" s="177" t="s">
        <v>2503</v>
      </c>
      <c r="K4" s="190" t="s">
        <v>2504</v>
      </c>
      <c r="L4" s="191" t="s">
        <v>2487</v>
      </c>
      <c r="M4" s="180" t="s">
        <v>2495</v>
      </c>
      <c r="N4" s="180" t="s">
        <v>2505</v>
      </c>
      <c r="O4" s="180" t="s">
        <v>2506</v>
      </c>
      <c r="P4" s="180" t="s">
        <v>2507</v>
      </c>
      <c r="Q4" s="180" t="s">
        <v>2508</v>
      </c>
      <c r="R4" s="180" t="s">
        <v>2509</v>
      </c>
      <c r="S4" s="180" t="s">
        <v>2510</v>
      </c>
      <c r="T4" s="180" t="s">
        <v>2511</v>
      </c>
      <c r="U4" s="180" t="s">
        <v>2512</v>
      </c>
      <c r="V4" s="180" t="s">
        <v>2513</v>
      </c>
      <c r="W4" s="180" t="s">
        <v>2514</v>
      </c>
      <c r="X4" s="180" t="s">
        <v>2515</v>
      </c>
      <c r="Y4" s="180" t="s">
        <v>2516</v>
      </c>
      <c r="Z4" s="180" t="s">
        <v>2517</v>
      </c>
      <c r="AA4" s="180" t="s">
        <v>2518</v>
      </c>
      <c r="AB4" s="180" t="s">
        <v>2519</v>
      </c>
      <c r="AC4" s="200" t="s">
        <v>2520</v>
      </c>
      <c r="AD4" s="192" t="s">
        <v>2521</v>
      </c>
      <c r="AE4" s="1724"/>
      <c r="AF4" s="157"/>
      <c r="AG4" s="1740"/>
      <c r="AH4" s="1752"/>
      <c r="AI4" s="1747"/>
      <c r="AJ4" s="1748"/>
      <c r="AK4" s="1749"/>
      <c r="AO4" s="7" t="s">
        <v>2505</v>
      </c>
      <c r="AQ4" s="1737"/>
      <c r="AR4" s="1730"/>
      <c r="AS4" s="1730"/>
      <c r="AT4" s="1730"/>
      <c r="AU4" s="1730"/>
      <c r="AV4" s="1730"/>
      <c r="AW4" s="1730"/>
      <c r="AX4" s="1730"/>
      <c r="AY4" s="1730"/>
      <c r="AZ4" s="162" t="s">
        <v>2522</v>
      </c>
      <c r="BB4" s="1733"/>
      <c r="BC4" s="1727"/>
      <c r="BE4" s="1724"/>
    </row>
    <row r="5" spans="1:57">
      <c r="A5" s="148" t="s">
        <v>524</v>
      </c>
      <c r="B5" s="184" t="s">
        <v>525</v>
      </c>
      <c r="C5" s="71">
        <v>0.13700000000000001</v>
      </c>
      <c r="D5" s="72">
        <v>0.1</v>
      </c>
      <c r="E5" s="72">
        <v>5.5E-2</v>
      </c>
      <c r="F5" s="73">
        <v>0</v>
      </c>
      <c r="G5" s="71">
        <v>6.3E-2</v>
      </c>
      <c r="H5" s="72">
        <v>4.2000000000000003E-2</v>
      </c>
      <c r="I5" s="73">
        <v>0</v>
      </c>
      <c r="J5" s="71">
        <v>2.4E-2</v>
      </c>
      <c r="K5" s="73">
        <v>0</v>
      </c>
      <c r="L5" s="86">
        <v>0.245</v>
      </c>
      <c r="M5" s="87">
        <v>0.224</v>
      </c>
      <c r="N5" s="87">
        <v>0.182</v>
      </c>
      <c r="O5" s="87">
        <v>0.14499999999999999</v>
      </c>
      <c r="P5" s="87">
        <v>0.221</v>
      </c>
      <c r="Q5" s="87">
        <v>0.20799999999999999</v>
      </c>
      <c r="R5" s="87">
        <v>0.2</v>
      </c>
      <c r="S5" s="87">
        <v>0.187</v>
      </c>
      <c r="T5" s="87">
        <v>0.184</v>
      </c>
      <c r="U5" s="87">
        <v>0.16300000000000001</v>
      </c>
      <c r="V5" s="87">
        <v>0.16299999999999998</v>
      </c>
      <c r="W5" s="87">
        <v>0.158</v>
      </c>
      <c r="X5" s="87">
        <v>0.14199999999999999</v>
      </c>
      <c r="Y5" s="87">
        <v>0.13899999999999998</v>
      </c>
      <c r="Z5" s="87">
        <v>0.12100000000000001</v>
      </c>
      <c r="AA5" s="87">
        <v>0.11800000000000001</v>
      </c>
      <c r="AB5" s="87">
        <v>0.1</v>
      </c>
      <c r="AC5" s="201">
        <v>7.5999999999999998E-2</v>
      </c>
      <c r="AD5" s="204">
        <v>0</v>
      </c>
      <c r="AE5" s="189">
        <v>2.1000000000000001E-2</v>
      </c>
      <c r="AF5" s="157"/>
      <c r="AG5" s="125" t="s">
        <v>531</v>
      </c>
      <c r="AH5" s="152">
        <v>11</v>
      </c>
      <c r="AI5" s="120" t="s">
        <v>2523</v>
      </c>
      <c r="AJ5" s="118" t="s">
        <v>2524</v>
      </c>
      <c r="AK5" s="119"/>
      <c r="AM5" s="160" t="s">
        <v>2486</v>
      </c>
      <c r="AO5" s="7" t="s">
        <v>2506</v>
      </c>
      <c r="AQ5" s="163" t="s">
        <v>2496</v>
      </c>
      <c r="AR5" s="164" t="s">
        <v>2500</v>
      </c>
      <c r="AS5" s="165" t="s">
        <v>2504</v>
      </c>
      <c r="AT5" s="165" t="str">
        <f>AQ5&amp;AR5&amp;AS5</f>
        <v>旧処遇改善加算Ⅰ特定加算Ⅰベア加算なし</v>
      </c>
      <c r="AU5" s="165" t="s">
        <v>2525</v>
      </c>
      <c r="AV5" s="166" t="s">
        <v>2487</v>
      </c>
      <c r="AW5" s="166" t="s">
        <v>2495</v>
      </c>
      <c r="AX5" s="166" t="s">
        <v>2505</v>
      </c>
      <c r="AY5" s="166" t="s">
        <v>2506</v>
      </c>
      <c r="AZ5" s="167" t="s">
        <v>2507</v>
      </c>
      <c r="BB5" s="130" t="s">
        <v>531</v>
      </c>
      <c r="BC5" s="168" t="s">
        <v>2490</v>
      </c>
      <c r="BE5" s="207" t="s">
        <v>2507</v>
      </c>
    </row>
    <row r="6" spans="1:57" ht="12.5" thickBot="1">
      <c r="A6" s="149" t="s">
        <v>535</v>
      </c>
      <c r="B6" s="185" t="s">
        <v>536</v>
      </c>
      <c r="C6" s="74">
        <v>0.13700000000000001</v>
      </c>
      <c r="D6" s="75">
        <v>0.1</v>
      </c>
      <c r="E6" s="75">
        <v>5.5E-2</v>
      </c>
      <c r="F6" s="76">
        <v>0</v>
      </c>
      <c r="G6" s="74">
        <v>6.3E-2</v>
      </c>
      <c r="H6" s="75">
        <v>4.2000000000000003E-2</v>
      </c>
      <c r="I6" s="76">
        <v>0</v>
      </c>
      <c r="J6" s="74">
        <v>2.4E-2</v>
      </c>
      <c r="K6" s="76">
        <v>0</v>
      </c>
      <c r="L6" s="77">
        <v>0.245</v>
      </c>
      <c r="M6" s="78">
        <v>0.224</v>
      </c>
      <c r="N6" s="78">
        <v>0.182</v>
      </c>
      <c r="O6" s="78">
        <v>0.14499999999999999</v>
      </c>
      <c r="P6" s="78">
        <v>0.221</v>
      </c>
      <c r="Q6" s="78">
        <v>0.20799999999999999</v>
      </c>
      <c r="R6" s="78">
        <v>0.2</v>
      </c>
      <c r="S6" s="78">
        <v>0.187</v>
      </c>
      <c r="T6" s="78">
        <v>0.184</v>
      </c>
      <c r="U6" s="78">
        <v>0.16300000000000001</v>
      </c>
      <c r="V6" s="78">
        <v>0.16299999999999998</v>
      </c>
      <c r="W6" s="78">
        <v>0.158</v>
      </c>
      <c r="X6" s="78">
        <v>0.14199999999999999</v>
      </c>
      <c r="Y6" s="78">
        <v>0.13899999999999998</v>
      </c>
      <c r="Z6" s="78">
        <v>0.12100000000000001</v>
      </c>
      <c r="AA6" s="78">
        <v>0.11800000000000001</v>
      </c>
      <c r="AB6" s="78">
        <v>0.1</v>
      </c>
      <c r="AC6" s="202">
        <v>7.5999999999999998E-2</v>
      </c>
      <c r="AD6" s="88">
        <v>0</v>
      </c>
      <c r="AE6" s="187">
        <v>2.1000000000000001E-2</v>
      </c>
      <c r="AF6" s="157"/>
      <c r="AG6" s="126" t="s">
        <v>2526</v>
      </c>
      <c r="AH6" s="153">
        <v>71</v>
      </c>
      <c r="AI6" s="121" t="s">
        <v>2527</v>
      </c>
      <c r="AJ6" s="79" t="s">
        <v>2528</v>
      </c>
      <c r="AK6" s="80"/>
      <c r="AM6" s="169" t="s">
        <v>2529</v>
      </c>
      <c r="AO6" s="8"/>
      <c r="AQ6" s="170" t="s">
        <v>2497</v>
      </c>
      <c r="AR6" s="171" t="s">
        <v>2500</v>
      </c>
      <c r="AS6" s="172" t="s">
        <v>2503</v>
      </c>
      <c r="AT6" s="172" t="str">
        <f t="shared" ref="AT6:AT23" si="0">AQ6&amp;AR6&amp;AS6</f>
        <v>旧処遇改善加算Ⅱ特定加算Ⅰベア加算あり</v>
      </c>
      <c r="AU6" s="172" t="s">
        <v>2525</v>
      </c>
      <c r="AV6" s="173" t="s">
        <v>2487</v>
      </c>
      <c r="AW6" s="173" t="s">
        <v>2495</v>
      </c>
      <c r="AX6" s="173" t="s">
        <v>2505</v>
      </c>
      <c r="AY6" s="173" t="s">
        <v>2506</v>
      </c>
      <c r="AZ6" s="174" t="s">
        <v>2508</v>
      </c>
      <c r="BB6" s="128" t="s">
        <v>2526</v>
      </c>
      <c r="BC6" s="175" t="s">
        <v>2490</v>
      </c>
      <c r="BE6" s="205" t="s">
        <v>2509</v>
      </c>
    </row>
    <row r="7" spans="1:57" ht="12.5" thickBot="1">
      <c r="A7" s="149" t="s">
        <v>543</v>
      </c>
      <c r="B7" s="185" t="s">
        <v>544</v>
      </c>
      <c r="C7" s="74">
        <v>0.13700000000000001</v>
      </c>
      <c r="D7" s="75">
        <v>0.1</v>
      </c>
      <c r="E7" s="75">
        <v>5.5E-2</v>
      </c>
      <c r="F7" s="76">
        <v>0</v>
      </c>
      <c r="G7" s="74">
        <v>6.3E-2</v>
      </c>
      <c r="H7" s="75">
        <v>4.2000000000000003E-2</v>
      </c>
      <c r="I7" s="76">
        <v>0</v>
      </c>
      <c r="J7" s="74">
        <v>2.4E-2</v>
      </c>
      <c r="K7" s="76">
        <v>0</v>
      </c>
      <c r="L7" s="77">
        <v>0.245</v>
      </c>
      <c r="M7" s="78">
        <v>0.224</v>
      </c>
      <c r="N7" s="78">
        <v>0.182</v>
      </c>
      <c r="O7" s="78">
        <v>0.14499999999999999</v>
      </c>
      <c r="P7" s="78">
        <v>0.221</v>
      </c>
      <c r="Q7" s="78">
        <v>0.20799999999999999</v>
      </c>
      <c r="R7" s="78">
        <v>0.2</v>
      </c>
      <c r="S7" s="78">
        <v>0.187</v>
      </c>
      <c r="T7" s="78">
        <v>0.184</v>
      </c>
      <c r="U7" s="78">
        <v>0.16300000000000001</v>
      </c>
      <c r="V7" s="78">
        <v>0.16299999999999998</v>
      </c>
      <c r="W7" s="78">
        <v>0.158</v>
      </c>
      <c r="X7" s="78">
        <v>0.14199999999999999</v>
      </c>
      <c r="Y7" s="78">
        <v>0.13899999999999998</v>
      </c>
      <c r="Z7" s="78">
        <v>0.12100000000000001</v>
      </c>
      <c r="AA7" s="78">
        <v>0.11800000000000001</v>
      </c>
      <c r="AB7" s="78">
        <v>0.1</v>
      </c>
      <c r="AC7" s="202">
        <v>7.5999999999999998E-2</v>
      </c>
      <c r="AD7" s="88">
        <v>0</v>
      </c>
      <c r="AE7" s="187">
        <v>2.1000000000000001E-2</v>
      </c>
      <c r="AF7" s="157"/>
      <c r="AG7" s="126" t="s">
        <v>548</v>
      </c>
      <c r="AH7" s="153">
        <v>76</v>
      </c>
      <c r="AI7" s="121" t="s">
        <v>2527</v>
      </c>
      <c r="AJ7" s="79" t="s">
        <v>2528</v>
      </c>
      <c r="AK7" s="80"/>
      <c r="AM7" s="161"/>
      <c r="AQ7" s="170" t="s">
        <v>2496</v>
      </c>
      <c r="AR7" s="171" t="s">
        <v>2501</v>
      </c>
      <c r="AS7" s="172" t="s">
        <v>2504</v>
      </c>
      <c r="AT7" s="172" t="str">
        <f t="shared" si="0"/>
        <v>旧処遇改善加算Ⅰ特定加算Ⅱベア加算なし</v>
      </c>
      <c r="AU7" s="172" t="s">
        <v>2525</v>
      </c>
      <c r="AV7" s="173" t="s">
        <v>2487</v>
      </c>
      <c r="AW7" s="173" t="s">
        <v>2495</v>
      </c>
      <c r="AX7" s="173" t="s">
        <v>2505</v>
      </c>
      <c r="AY7" s="173" t="s">
        <v>2506</v>
      </c>
      <c r="AZ7" s="174" t="s">
        <v>2509</v>
      </c>
      <c r="BB7" s="128" t="s">
        <v>2530</v>
      </c>
      <c r="BC7" s="175" t="s">
        <v>2490</v>
      </c>
      <c r="BE7" s="205" t="s">
        <v>2511</v>
      </c>
    </row>
    <row r="8" spans="1:57">
      <c r="A8" s="150" t="s">
        <v>54</v>
      </c>
      <c r="B8" s="185" t="s">
        <v>55</v>
      </c>
      <c r="C8" s="74">
        <v>5.8000000000000003E-2</v>
      </c>
      <c r="D8" s="75">
        <v>4.2000000000000003E-2</v>
      </c>
      <c r="E8" s="75">
        <v>2.3E-2</v>
      </c>
      <c r="F8" s="76">
        <v>0</v>
      </c>
      <c r="G8" s="74">
        <v>2.1000000000000001E-2</v>
      </c>
      <c r="H8" s="75">
        <v>1.4999999999999999E-2</v>
      </c>
      <c r="I8" s="76">
        <v>0</v>
      </c>
      <c r="J8" s="74">
        <v>1.0999999999999999E-2</v>
      </c>
      <c r="K8" s="76">
        <v>0</v>
      </c>
      <c r="L8" s="77">
        <v>9.9999999999999992E-2</v>
      </c>
      <c r="M8" s="78">
        <v>9.4E-2</v>
      </c>
      <c r="N8" s="78">
        <v>7.9000000000000001E-2</v>
      </c>
      <c r="O8" s="78">
        <v>6.3E-2</v>
      </c>
      <c r="P8" s="78">
        <v>8.8999999999999996E-2</v>
      </c>
      <c r="Q8" s="78">
        <v>8.3999999999999991E-2</v>
      </c>
      <c r="R8" s="78">
        <v>8.3000000000000004E-2</v>
      </c>
      <c r="S8" s="78">
        <v>7.8E-2</v>
      </c>
      <c r="T8" s="78">
        <v>7.2999999999999995E-2</v>
      </c>
      <c r="U8" s="78">
        <v>6.7000000000000004E-2</v>
      </c>
      <c r="V8" s="78">
        <v>6.4999999999999988E-2</v>
      </c>
      <c r="W8" s="78">
        <v>6.8000000000000005E-2</v>
      </c>
      <c r="X8" s="78">
        <v>5.9000000000000004E-2</v>
      </c>
      <c r="Y8" s="78">
        <v>5.3999999999999999E-2</v>
      </c>
      <c r="Z8" s="78">
        <v>5.2000000000000005E-2</v>
      </c>
      <c r="AA8" s="78">
        <v>4.8000000000000001E-2</v>
      </c>
      <c r="AB8" s="78">
        <v>4.4000000000000004E-2</v>
      </c>
      <c r="AC8" s="202">
        <v>3.3000000000000002E-2</v>
      </c>
      <c r="AD8" s="88">
        <v>0</v>
      </c>
      <c r="AE8" s="187">
        <v>0.01</v>
      </c>
      <c r="AF8" s="157"/>
      <c r="AG8" s="126" t="s">
        <v>553</v>
      </c>
      <c r="AH8" s="153">
        <v>12</v>
      </c>
      <c r="AI8" s="121" t="s">
        <v>2527</v>
      </c>
      <c r="AJ8" s="79" t="s">
        <v>2528</v>
      </c>
      <c r="AK8" s="80"/>
      <c r="AQ8" s="170" t="s">
        <v>2497</v>
      </c>
      <c r="AR8" s="171" t="s">
        <v>2501</v>
      </c>
      <c r="AS8" s="172" t="s">
        <v>2503</v>
      </c>
      <c r="AT8" s="172" t="str">
        <f t="shared" si="0"/>
        <v>旧処遇改善加算Ⅱ特定加算Ⅱベア加算あり</v>
      </c>
      <c r="AU8" s="172" t="s">
        <v>2525</v>
      </c>
      <c r="AV8" s="173" t="s">
        <v>2487</v>
      </c>
      <c r="AW8" s="173" t="s">
        <v>2495</v>
      </c>
      <c r="AX8" s="173" t="s">
        <v>2505</v>
      </c>
      <c r="AY8" s="173" t="s">
        <v>2506</v>
      </c>
      <c r="AZ8" s="174" t="s">
        <v>2510</v>
      </c>
      <c r="BB8" s="128" t="s">
        <v>553</v>
      </c>
      <c r="BC8" s="175" t="s">
        <v>2490</v>
      </c>
      <c r="BE8" s="205" t="s">
        <v>2512</v>
      </c>
    </row>
    <row r="9" spans="1:57">
      <c r="A9" s="149" t="s">
        <v>555</v>
      </c>
      <c r="B9" s="185" t="s">
        <v>57</v>
      </c>
      <c r="C9" s="74">
        <v>5.8000000000000003E-2</v>
      </c>
      <c r="D9" s="75">
        <v>4.2000000000000003E-2</v>
      </c>
      <c r="E9" s="75">
        <v>2.3E-2</v>
      </c>
      <c r="F9" s="76">
        <v>0</v>
      </c>
      <c r="G9" s="74">
        <v>2.1000000000000001E-2</v>
      </c>
      <c r="H9" s="75">
        <v>1.4999999999999999E-2</v>
      </c>
      <c r="I9" s="76">
        <v>0</v>
      </c>
      <c r="J9" s="74">
        <v>1.0999999999999999E-2</v>
      </c>
      <c r="K9" s="76">
        <v>0</v>
      </c>
      <c r="L9" s="77">
        <v>9.9999999999999992E-2</v>
      </c>
      <c r="M9" s="78">
        <v>9.4E-2</v>
      </c>
      <c r="N9" s="78">
        <v>7.9000000000000001E-2</v>
      </c>
      <c r="O9" s="78">
        <v>6.3E-2</v>
      </c>
      <c r="P9" s="78">
        <v>8.8999999999999996E-2</v>
      </c>
      <c r="Q9" s="78">
        <v>8.3999999999999991E-2</v>
      </c>
      <c r="R9" s="78">
        <v>8.3000000000000004E-2</v>
      </c>
      <c r="S9" s="78">
        <v>7.8E-2</v>
      </c>
      <c r="T9" s="78">
        <v>7.2999999999999995E-2</v>
      </c>
      <c r="U9" s="78">
        <v>6.7000000000000004E-2</v>
      </c>
      <c r="V9" s="78">
        <v>6.4999999999999988E-2</v>
      </c>
      <c r="W9" s="78">
        <v>6.8000000000000005E-2</v>
      </c>
      <c r="X9" s="78">
        <v>5.9000000000000004E-2</v>
      </c>
      <c r="Y9" s="78">
        <v>5.3999999999999999E-2</v>
      </c>
      <c r="Z9" s="78">
        <v>5.2000000000000005E-2</v>
      </c>
      <c r="AA9" s="78">
        <v>4.8000000000000001E-2</v>
      </c>
      <c r="AB9" s="78">
        <v>4.4000000000000004E-2</v>
      </c>
      <c r="AC9" s="202">
        <v>3.3000000000000002E-2</v>
      </c>
      <c r="AD9" s="88">
        <v>0</v>
      </c>
      <c r="AE9" s="187">
        <v>0.01</v>
      </c>
      <c r="AF9" s="157"/>
      <c r="AG9" s="126" t="s">
        <v>559</v>
      </c>
      <c r="AH9" s="154" t="s">
        <v>57</v>
      </c>
      <c r="AI9" s="121" t="s">
        <v>2527</v>
      </c>
      <c r="AJ9" s="79" t="s">
        <v>2528</v>
      </c>
      <c r="AK9" s="80"/>
      <c r="AQ9" s="170" t="s">
        <v>2497</v>
      </c>
      <c r="AR9" s="171" t="s">
        <v>2500</v>
      </c>
      <c r="AS9" s="172" t="s">
        <v>2504</v>
      </c>
      <c r="AT9" s="172" t="str">
        <f t="shared" si="0"/>
        <v>旧処遇改善加算Ⅱ特定加算Ⅰベア加算なし</v>
      </c>
      <c r="AU9" s="172" t="s">
        <v>2525</v>
      </c>
      <c r="AV9" s="173" t="s">
        <v>2487</v>
      </c>
      <c r="AW9" s="173" t="s">
        <v>2495</v>
      </c>
      <c r="AX9" s="173" t="s">
        <v>2505</v>
      </c>
      <c r="AY9" s="173" t="s">
        <v>2506</v>
      </c>
      <c r="AZ9" s="174" t="s">
        <v>2511</v>
      </c>
      <c r="BB9" s="128" t="s">
        <v>559</v>
      </c>
      <c r="BC9" s="175" t="s">
        <v>2531</v>
      </c>
      <c r="BE9" s="205" t="s">
        <v>2514</v>
      </c>
    </row>
    <row r="10" spans="1:57">
      <c r="A10" s="149" t="s">
        <v>561</v>
      </c>
      <c r="B10" s="185" t="s">
        <v>562</v>
      </c>
      <c r="C10" s="74">
        <v>5.8999999999999997E-2</v>
      </c>
      <c r="D10" s="75">
        <v>4.2999999999999997E-2</v>
      </c>
      <c r="E10" s="75">
        <v>2.3E-2</v>
      </c>
      <c r="F10" s="76">
        <v>0</v>
      </c>
      <c r="G10" s="74">
        <v>1.2E-2</v>
      </c>
      <c r="H10" s="75">
        <v>0.01</v>
      </c>
      <c r="I10" s="76">
        <v>0</v>
      </c>
      <c r="J10" s="74">
        <v>1.0999999999999999E-2</v>
      </c>
      <c r="K10" s="76">
        <v>0</v>
      </c>
      <c r="L10" s="77">
        <v>9.1999999999999985E-2</v>
      </c>
      <c r="M10" s="78">
        <v>8.9999999999999983E-2</v>
      </c>
      <c r="N10" s="78">
        <v>7.9999999999999988E-2</v>
      </c>
      <c r="O10" s="78">
        <v>6.3999999999999987E-2</v>
      </c>
      <c r="P10" s="78">
        <v>8.0999999999999989E-2</v>
      </c>
      <c r="Q10" s="78">
        <v>7.5999999999999984E-2</v>
      </c>
      <c r="R10" s="78">
        <v>7.8999999999999987E-2</v>
      </c>
      <c r="S10" s="78">
        <v>7.3999999999999996E-2</v>
      </c>
      <c r="T10" s="78">
        <v>6.4999999999999988E-2</v>
      </c>
      <c r="U10" s="78">
        <v>6.3E-2</v>
      </c>
      <c r="V10" s="78">
        <v>5.6000000000000001E-2</v>
      </c>
      <c r="W10" s="78">
        <v>6.8999999999999992E-2</v>
      </c>
      <c r="X10" s="78">
        <v>5.3999999999999999E-2</v>
      </c>
      <c r="Y10" s="78">
        <v>4.5000000000000005E-2</v>
      </c>
      <c r="Z10" s="78">
        <v>5.2999999999999999E-2</v>
      </c>
      <c r="AA10" s="78">
        <v>4.3000000000000003E-2</v>
      </c>
      <c r="AB10" s="78">
        <v>4.4000000000000004E-2</v>
      </c>
      <c r="AC10" s="202">
        <v>3.3000000000000002E-2</v>
      </c>
      <c r="AD10" s="88">
        <v>0</v>
      </c>
      <c r="AE10" s="187">
        <v>0.01</v>
      </c>
      <c r="AF10" s="157"/>
      <c r="AG10" s="126" t="s">
        <v>566</v>
      </c>
      <c r="AH10" s="154" t="s">
        <v>562</v>
      </c>
      <c r="AI10" s="121" t="s">
        <v>2527</v>
      </c>
      <c r="AJ10" s="79" t="s">
        <v>2528</v>
      </c>
      <c r="AK10" s="80"/>
      <c r="AQ10" s="170" t="s">
        <v>2497</v>
      </c>
      <c r="AR10" s="171" t="s">
        <v>2501</v>
      </c>
      <c r="AS10" s="172" t="s">
        <v>2504</v>
      </c>
      <c r="AT10" s="172" t="str">
        <f t="shared" si="0"/>
        <v>旧処遇改善加算Ⅱ特定加算Ⅱベア加算なし</v>
      </c>
      <c r="AU10" s="172" t="s">
        <v>2525</v>
      </c>
      <c r="AV10" s="173" t="s">
        <v>2487</v>
      </c>
      <c r="AW10" s="173" t="s">
        <v>2495</v>
      </c>
      <c r="AX10" s="173" t="s">
        <v>2505</v>
      </c>
      <c r="AY10" s="173" t="s">
        <v>2506</v>
      </c>
      <c r="AZ10" s="174" t="s">
        <v>2512</v>
      </c>
      <c r="BB10" s="128" t="s">
        <v>566</v>
      </c>
      <c r="BC10" s="175" t="s">
        <v>2490</v>
      </c>
      <c r="BE10" s="205" t="s">
        <v>2516</v>
      </c>
    </row>
    <row r="11" spans="1:57" ht="24">
      <c r="A11" s="149" t="s">
        <v>567</v>
      </c>
      <c r="B11" s="185" t="s">
        <v>568</v>
      </c>
      <c r="C11" s="74">
        <v>5.8999999999999997E-2</v>
      </c>
      <c r="D11" s="75">
        <v>4.2999999999999997E-2</v>
      </c>
      <c r="E11" s="75">
        <v>2.3E-2</v>
      </c>
      <c r="F11" s="76">
        <v>0</v>
      </c>
      <c r="G11" s="74">
        <v>1.2E-2</v>
      </c>
      <c r="H11" s="75">
        <v>0.01</v>
      </c>
      <c r="I11" s="76">
        <v>0</v>
      </c>
      <c r="J11" s="74">
        <v>1.0999999999999999E-2</v>
      </c>
      <c r="K11" s="76">
        <v>0</v>
      </c>
      <c r="L11" s="77">
        <v>9.1999999999999985E-2</v>
      </c>
      <c r="M11" s="78">
        <v>8.9999999999999983E-2</v>
      </c>
      <c r="N11" s="78">
        <v>7.9999999999999988E-2</v>
      </c>
      <c r="O11" s="78">
        <v>6.3999999999999987E-2</v>
      </c>
      <c r="P11" s="78">
        <v>8.0999999999999989E-2</v>
      </c>
      <c r="Q11" s="78">
        <v>7.5999999999999984E-2</v>
      </c>
      <c r="R11" s="78">
        <v>7.8999999999999987E-2</v>
      </c>
      <c r="S11" s="78">
        <v>7.3999999999999996E-2</v>
      </c>
      <c r="T11" s="78">
        <v>6.4999999999999988E-2</v>
      </c>
      <c r="U11" s="78">
        <v>6.3E-2</v>
      </c>
      <c r="V11" s="78">
        <v>5.6000000000000001E-2</v>
      </c>
      <c r="W11" s="78">
        <v>6.8999999999999992E-2</v>
      </c>
      <c r="X11" s="78">
        <v>5.3999999999999999E-2</v>
      </c>
      <c r="Y11" s="78">
        <v>4.5000000000000005E-2</v>
      </c>
      <c r="Z11" s="78">
        <v>5.2999999999999999E-2</v>
      </c>
      <c r="AA11" s="78">
        <v>4.3000000000000003E-2</v>
      </c>
      <c r="AB11" s="78">
        <v>4.4000000000000004E-2</v>
      </c>
      <c r="AC11" s="202">
        <v>3.3000000000000002E-2</v>
      </c>
      <c r="AD11" s="88">
        <v>0</v>
      </c>
      <c r="AE11" s="187">
        <v>0.01</v>
      </c>
      <c r="AF11" s="157"/>
      <c r="AG11" s="126" t="s">
        <v>572</v>
      </c>
      <c r="AH11" s="154" t="s">
        <v>568</v>
      </c>
      <c r="AI11" s="121" t="s">
        <v>2527</v>
      </c>
      <c r="AJ11" s="79" t="s">
        <v>2528</v>
      </c>
      <c r="AK11" s="81" t="s">
        <v>2532</v>
      </c>
      <c r="AQ11" s="170" t="s">
        <v>2498</v>
      </c>
      <c r="AR11" s="171" t="s">
        <v>2500</v>
      </c>
      <c r="AS11" s="172" t="s">
        <v>2503</v>
      </c>
      <c r="AT11" s="172" t="str">
        <f t="shared" si="0"/>
        <v>旧処遇改善加算Ⅲ特定加算Ⅰベア加算あり</v>
      </c>
      <c r="AU11" s="172" t="s">
        <v>2525</v>
      </c>
      <c r="AV11" s="173" t="s">
        <v>2487</v>
      </c>
      <c r="AW11" s="173" t="s">
        <v>2495</v>
      </c>
      <c r="AX11" s="173" t="s">
        <v>2505</v>
      </c>
      <c r="AY11" s="173" t="s">
        <v>2506</v>
      </c>
      <c r="AZ11" s="174" t="s">
        <v>2513</v>
      </c>
      <c r="BB11" s="128" t="s">
        <v>572</v>
      </c>
      <c r="BC11" s="175" t="s">
        <v>2490</v>
      </c>
      <c r="BE11" s="205" t="s">
        <v>2517</v>
      </c>
    </row>
    <row r="12" spans="1:57">
      <c r="A12" s="149" t="s">
        <v>573</v>
      </c>
      <c r="B12" s="185" t="s">
        <v>60</v>
      </c>
      <c r="C12" s="74">
        <v>4.7E-2</v>
      </c>
      <c r="D12" s="75">
        <v>3.4000000000000002E-2</v>
      </c>
      <c r="E12" s="75">
        <v>1.9E-2</v>
      </c>
      <c r="F12" s="76">
        <v>0</v>
      </c>
      <c r="G12" s="74">
        <v>0.02</v>
      </c>
      <c r="H12" s="75">
        <v>1.7000000000000001E-2</v>
      </c>
      <c r="I12" s="76">
        <v>0</v>
      </c>
      <c r="J12" s="74">
        <v>0.01</v>
      </c>
      <c r="K12" s="76">
        <v>0</v>
      </c>
      <c r="L12" s="77">
        <v>8.5999999999999993E-2</v>
      </c>
      <c r="M12" s="78">
        <v>8.299999999999999E-2</v>
      </c>
      <c r="N12" s="78">
        <v>6.6000000000000003E-2</v>
      </c>
      <c r="O12" s="78">
        <v>5.3000000000000005E-2</v>
      </c>
      <c r="P12" s="78">
        <v>7.5999999999999998E-2</v>
      </c>
      <c r="Q12" s="78">
        <v>7.2999999999999995E-2</v>
      </c>
      <c r="R12" s="78">
        <v>7.2999999999999995E-2</v>
      </c>
      <c r="S12" s="78">
        <v>7.0000000000000007E-2</v>
      </c>
      <c r="T12" s="78">
        <v>6.3E-2</v>
      </c>
      <c r="U12" s="78">
        <v>6.0000000000000005E-2</v>
      </c>
      <c r="V12" s="78">
        <v>5.8000000000000003E-2</v>
      </c>
      <c r="W12" s="78">
        <v>5.6000000000000001E-2</v>
      </c>
      <c r="X12" s="78">
        <v>5.5000000000000007E-2</v>
      </c>
      <c r="Y12" s="78">
        <v>4.8000000000000001E-2</v>
      </c>
      <c r="Z12" s="78">
        <v>4.3000000000000003E-2</v>
      </c>
      <c r="AA12" s="78">
        <v>4.5000000000000005E-2</v>
      </c>
      <c r="AB12" s="78">
        <v>3.7999999999999999E-2</v>
      </c>
      <c r="AC12" s="202">
        <v>2.7999999999999997E-2</v>
      </c>
      <c r="AD12" s="88">
        <v>0</v>
      </c>
      <c r="AE12" s="187">
        <v>8.9999999999999993E-3</v>
      </c>
      <c r="AF12" s="157"/>
      <c r="AG12" s="126" t="s">
        <v>577</v>
      </c>
      <c r="AH12" s="154" t="s">
        <v>60</v>
      </c>
      <c r="AI12" s="121" t="s">
        <v>2527</v>
      </c>
      <c r="AJ12" s="79" t="s">
        <v>2528</v>
      </c>
      <c r="AK12" s="80"/>
      <c r="AQ12" s="170" t="s">
        <v>2496</v>
      </c>
      <c r="AR12" s="171" t="s">
        <v>2502</v>
      </c>
      <c r="AS12" s="172" t="s">
        <v>2504</v>
      </c>
      <c r="AT12" s="172" t="str">
        <f t="shared" si="0"/>
        <v>旧処遇改善加算Ⅰ特定加算なしベア加算なし</v>
      </c>
      <c r="AU12" s="172" t="s">
        <v>2525</v>
      </c>
      <c r="AV12" s="173" t="s">
        <v>2487</v>
      </c>
      <c r="AW12" s="173" t="s">
        <v>2495</v>
      </c>
      <c r="AX12" s="173" t="s">
        <v>2505</v>
      </c>
      <c r="AY12" s="173" t="s">
        <v>2506</v>
      </c>
      <c r="AZ12" s="174" t="s">
        <v>2514</v>
      </c>
      <c r="BB12" s="128" t="s">
        <v>577</v>
      </c>
      <c r="BC12" s="175" t="s">
        <v>2490</v>
      </c>
      <c r="BE12" s="205" t="s">
        <v>2518</v>
      </c>
    </row>
    <row r="13" spans="1:57" ht="12.5" thickBot="1">
      <c r="A13" s="149" t="s">
        <v>578</v>
      </c>
      <c r="B13" s="185" t="s">
        <v>62</v>
      </c>
      <c r="C13" s="74">
        <v>4.7E-2</v>
      </c>
      <c r="D13" s="75">
        <v>3.4000000000000002E-2</v>
      </c>
      <c r="E13" s="75">
        <v>1.9E-2</v>
      </c>
      <c r="F13" s="76">
        <v>0</v>
      </c>
      <c r="G13" s="74">
        <v>0.02</v>
      </c>
      <c r="H13" s="75">
        <v>1.7000000000000001E-2</v>
      </c>
      <c r="I13" s="76">
        <v>0</v>
      </c>
      <c r="J13" s="74">
        <v>0.01</v>
      </c>
      <c r="K13" s="76">
        <v>0</v>
      </c>
      <c r="L13" s="77">
        <v>8.5999999999999993E-2</v>
      </c>
      <c r="M13" s="78">
        <v>8.299999999999999E-2</v>
      </c>
      <c r="N13" s="78">
        <v>6.6000000000000003E-2</v>
      </c>
      <c r="O13" s="78">
        <v>5.3000000000000005E-2</v>
      </c>
      <c r="P13" s="78">
        <v>7.5999999999999998E-2</v>
      </c>
      <c r="Q13" s="78">
        <v>7.2999999999999995E-2</v>
      </c>
      <c r="R13" s="78">
        <v>7.2999999999999995E-2</v>
      </c>
      <c r="S13" s="78">
        <v>7.0000000000000007E-2</v>
      </c>
      <c r="T13" s="78">
        <v>6.3E-2</v>
      </c>
      <c r="U13" s="78">
        <v>6.0000000000000005E-2</v>
      </c>
      <c r="V13" s="78">
        <v>5.8000000000000003E-2</v>
      </c>
      <c r="W13" s="78">
        <v>5.6000000000000001E-2</v>
      </c>
      <c r="X13" s="78">
        <v>5.5000000000000007E-2</v>
      </c>
      <c r="Y13" s="78">
        <v>4.8000000000000001E-2</v>
      </c>
      <c r="Z13" s="78">
        <v>4.3000000000000003E-2</v>
      </c>
      <c r="AA13" s="78">
        <v>4.5000000000000005E-2</v>
      </c>
      <c r="AB13" s="78">
        <v>3.7999999999999999E-2</v>
      </c>
      <c r="AC13" s="202">
        <v>2.7999999999999997E-2</v>
      </c>
      <c r="AD13" s="88">
        <v>0</v>
      </c>
      <c r="AE13" s="187">
        <v>8.9999999999999993E-3</v>
      </c>
      <c r="AF13" s="157"/>
      <c r="AG13" s="126" t="s">
        <v>582</v>
      </c>
      <c r="AH13" s="154" t="s">
        <v>62</v>
      </c>
      <c r="AI13" s="121" t="s">
        <v>2527</v>
      </c>
      <c r="AJ13" s="79" t="s">
        <v>2528</v>
      </c>
      <c r="AK13" s="80"/>
      <c r="AQ13" s="170" t="s">
        <v>2498</v>
      </c>
      <c r="AR13" s="171" t="s">
        <v>2501</v>
      </c>
      <c r="AS13" s="172" t="s">
        <v>2503</v>
      </c>
      <c r="AT13" s="172" t="str">
        <f t="shared" si="0"/>
        <v>旧処遇改善加算Ⅲ特定加算Ⅱベア加算あり</v>
      </c>
      <c r="AU13" s="172" t="s">
        <v>2525</v>
      </c>
      <c r="AV13" s="173" t="s">
        <v>2487</v>
      </c>
      <c r="AW13" s="173" t="s">
        <v>2495</v>
      </c>
      <c r="AX13" s="173" t="s">
        <v>2505</v>
      </c>
      <c r="AY13" s="173" t="s">
        <v>2506</v>
      </c>
      <c r="AZ13" s="174" t="s">
        <v>2515</v>
      </c>
      <c r="BB13" s="128" t="s">
        <v>582</v>
      </c>
      <c r="BC13" s="175" t="s">
        <v>2531</v>
      </c>
      <c r="BE13" s="206" t="s">
        <v>2520</v>
      </c>
    </row>
    <row r="14" spans="1:57">
      <c r="A14" s="149" t="s">
        <v>583</v>
      </c>
      <c r="B14" s="185" t="s">
        <v>65</v>
      </c>
      <c r="C14" s="74">
        <v>8.2000000000000003E-2</v>
      </c>
      <c r="D14" s="75">
        <v>0.06</v>
      </c>
      <c r="E14" s="75">
        <v>3.3000000000000002E-2</v>
      </c>
      <c r="F14" s="76">
        <v>0</v>
      </c>
      <c r="G14" s="74">
        <v>1.7999999999999999E-2</v>
      </c>
      <c r="H14" s="75">
        <v>1.2E-2</v>
      </c>
      <c r="I14" s="76">
        <v>0</v>
      </c>
      <c r="J14" s="74">
        <v>1.4999999999999999E-2</v>
      </c>
      <c r="K14" s="76">
        <v>0</v>
      </c>
      <c r="L14" s="77">
        <v>0.128</v>
      </c>
      <c r="M14" s="78">
        <v>0.122</v>
      </c>
      <c r="N14" s="78">
        <v>0.11</v>
      </c>
      <c r="O14" s="78">
        <v>8.7999999999999995E-2</v>
      </c>
      <c r="P14" s="78">
        <v>0.113</v>
      </c>
      <c r="Q14" s="78">
        <v>0.106</v>
      </c>
      <c r="R14" s="78">
        <v>0.107</v>
      </c>
      <c r="S14" s="78">
        <v>9.9999999999999992E-2</v>
      </c>
      <c r="T14" s="78">
        <v>9.0999999999999998E-2</v>
      </c>
      <c r="U14" s="78">
        <v>8.4999999999999992E-2</v>
      </c>
      <c r="V14" s="78">
        <v>7.9000000000000001E-2</v>
      </c>
      <c r="W14" s="78">
        <v>9.5000000000000001E-2</v>
      </c>
      <c r="X14" s="78">
        <v>7.2999999999999995E-2</v>
      </c>
      <c r="Y14" s="78">
        <v>6.4000000000000001E-2</v>
      </c>
      <c r="Z14" s="78">
        <v>7.2999999999999995E-2</v>
      </c>
      <c r="AA14" s="78">
        <v>5.7999999999999996E-2</v>
      </c>
      <c r="AB14" s="78">
        <v>6.0999999999999999E-2</v>
      </c>
      <c r="AC14" s="202">
        <v>4.5999999999999999E-2</v>
      </c>
      <c r="AD14" s="88">
        <v>0</v>
      </c>
      <c r="AE14" s="187">
        <v>1.2999999999999999E-2</v>
      </c>
      <c r="AF14" s="157"/>
      <c r="AG14" s="126" t="s">
        <v>591</v>
      </c>
      <c r="AH14" s="154" t="s">
        <v>65</v>
      </c>
      <c r="AI14" s="121" t="s">
        <v>2527</v>
      </c>
      <c r="AJ14" s="79" t="s">
        <v>2528</v>
      </c>
      <c r="AK14" s="81" t="s">
        <v>2533</v>
      </c>
      <c r="AQ14" s="170" t="s">
        <v>2498</v>
      </c>
      <c r="AR14" s="171" t="s">
        <v>2500</v>
      </c>
      <c r="AS14" s="172" t="s">
        <v>2504</v>
      </c>
      <c r="AT14" s="172" t="str">
        <f t="shared" si="0"/>
        <v>旧処遇改善加算Ⅲ特定加算Ⅰベア加算なし</v>
      </c>
      <c r="AU14" s="172" t="s">
        <v>2525</v>
      </c>
      <c r="AV14" s="173" t="s">
        <v>2487</v>
      </c>
      <c r="AW14" s="173" t="s">
        <v>2495</v>
      </c>
      <c r="AX14" s="173" t="s">
        <v>2505</v>
      </c>
      <c r="AY14" s="173" t="s">
        <v>2506</v>
      </c>
      <c r="AZ14" s="174" t="s">
        <v>2516</v>
      </c>
      <c r="BB14" s="128" t="s">
        <v>591</v>
      </c>
      <c r="BC14" s="175" t="s">
        <v>2490</v>
      </c>
    </row>
    <row r="15" spans="1:57">
      <c r="A15" s="149" t="s">
        <v>587</v>
      </c>
      <c r="B15" s="185" t="s">
        <v>67</v>
      </c>
      <c r="C15" s="74">
        <v>8.2000000000000003E-2</v>
      </c>
      <c r="D15" s="75">
        <v>0.06</v>
      </c>
      <c r="E15" s="75">
        <v>3.3000000000000002E-2</v>
      </c>
      <c r="F15" s="76">
        <v>0</v>
      </c>
      <c r="G15" s="74">
        <v>1.7999999999999999E-2</v>
      </c>
      <c r="H15" s="75">
        <v>1.2E-2</v>
      </c>
      <c r="I15" s="76">
        <v>0</v>
      </c>
      <c r="J15" s="74">
        <v>1.4999999999999999E-2</v>
      </c>
      <c r="K15" s="76">
        <v>0</v>
      </c>
      <c r="L15" s="77">
        <v>0.128</v>
      </c>
      <c r="M15" s="78">
        <v>0.122</v>
      </c>
      <c r="N15" s="78">
        <v>0.11</v>
      </c>
      <c r="O15" s="78">
        <v>8.7999999999999995E-2</v>
      </c>
      <c r="P15" s="78">
        <v>0.113</v>
      </c>
      <c r="Q15" s="78">
        <v>0.106</v>
      </c>
      <c r="R15" s="78">
        <v>0.107</v>
      </c>
      <c r="S15" s="78">
        <v>9.9999999999999992E-2</v>
      </c>
      <c r="T15" s="78">
        <v>9.0999999999999998E-2</v>
      </c>
      <c r="U15" s="78">
        <v>8.4999999999999992E-2</v>
      </c>
      <c r="V15" s="78">
        <v>7.9000000000000001E-2</v>
      </c>
      <c r="W15" s="78">
        <v>9.5000000000000001E-2</v>
      </c>
      <c r="X15" s="78">
        <v>7.2999999999999995E-2</v>
      </c>
      <c r="Y15" s="78">
        <v>6.4000000000000001E-2</v>
      </c>
      <c r="Z15" s="78">
        <v>7.2999999999999995E-2</v>
      </c>
      <c r="AA15" s="78">
        <v>5.7999999999999996E-2</v>
      </c>
      <c r="AB15" s="78">
        <v>6.0999999999999999E-2</v>
      </c>
      <c r="AC15" s="202">
        <v>4.5999999999999999E-2</v>
      </c>
      <c r="AD15" s="88">
        <v>0</v>
      </c>
      <c r="AE15" s="187">
        <v>1.2999999999999999E-2</v>
      </c>
      <c r="AF15" s="157"/>
      <c r="AG15" s="126" t="s">
        <v>2534</v>
      </c>
      <c r="AH15" s="154" t="s">
        <v>67</v>
      </c>
      <c r="AI15" s="121" t="s">
        <v>2527</v>
      </c>
      <c r="AJ15" s="79" t="s">
        <v>2528</v>
      </c>
      <c r="AK15" s="81" t="s">
        <v>2533</v>
      </c>
      <c r="AQ15" s="170" t="s">
        <v>2497</v>
      </c>
      <c r="AR15" s="171" t="s">
        <v>2502</v>
      </c>
      <c r="AS15" s="172" t="s">
        <v>2504</v>
      </c>
      <c r="AT15" s="172" t="str">
        <f t="shared" si="0"/>
        <v>旧処遇改善加算Ⅱ特定加算なしベア加算なし</v>
      </c>
      <c r="AU15" s="172" t="s">
        <v>2525</v>
      </c>
      <c r="AV15" s="173" t="s">
        <v>2487</v>
      </c>
      <c r="AW15" s="173" t="s">
        <v>2495</v>
      </c>
      <c r="AX15" s="173" t="s">
        <v>2505</v>
      </c>
      <c r="AY15" s="173" t="s">
        <v>2506</v>
      </c>
      <c r="AZ15" s="174" t="s">
        <v>2517</v>
      </c>
      <c r="BB15" s="128" t="s">
        <v>2534</v>
      </c>
      <c r="BC15" s="175" t="s">
        <v>2531</v>
      </c>
    </row>
    <row r="16" spans="1:57">
      <c r="A16" s="149" t="s">
        <v>592</v>
      </c>
      <c r="B16" s="185" t="s">
        <v>69</v>
      </c>
      <c r="C16" s="74">
        <v>8.2000000000000003E-2</v>
      </c>
      <c r="D16" s="75">
        <v>0.06</v>
      </c>
      <c r="E16" s="75">
        <v>3.3000000000000002E-2</v>
      </c>
      <c r="F16" s="76">
        <v>0</v>
      </c>
      <c r="G16" s="74">
        <v>1.7999999999999999E-2</v>
      </c>
      <c r="H16" s="75">
        <v>1.2E-2</v>
      </c>
      <c r="I16" s="76">
        <v>0</v>
      </c>
      <c r="J16" s="74">
        <v>1.4999999999999999E-2</v>
      </c>
      <c r="K16" s="76">
        <v>0</v>
      </c>
      <c r="L16" s="77">
        <v>0.128</v>
      </c>
      <c r="M16" s="78">
        <v>0.122</v>
      </c>
      <c r="N16" s="78">
        <v>0.11</v>
      </c>
      <c r="O16" s="78">
        <v>8.7999999999999995E-2</v>
      </c>
      <c r="P16" s="78">
        <v>0.113</v>
      </c>
      <c r="Q16" s="78">
        <v>0.106</v>
      </c>
      <c r="R16" s="78">
        <v>0.107</v>
      </c>
      <c r="S16" s="78">
        <v>9.9999999999999992E-2</v>
      </c>
      <c r="T16" s="78">
        <v>9.0999999999999998E-2</v>
      </c>
      <c r="U16" s="78">
        <v>8.4999999999999992E-2</v>
      </c>
      <c r="V16" s="78">
        <v>7.9000000000000001E-2</v>
      </c>
      <c r="W16" s="78">
        <v>9.5000000000000001E-2</v>
      </c>
      <c r="X16" s="78">
        <v>7.2999999999999995E-2</v>
      </c>
      <c r="Y16" s="78">
        <v>6.4000000000000001E-2</v>
      </c>
      <c r="Z16" s="78">
        <v>7.2999999999999995E-2</v>
      </c>
      <c r="AA16" s="78">
        <v>5.7999999999999996E-2</v>
      </c>
      <c r="AB16" s="78">
        <v>6.0999999999999999E-2</v>
      </c>
      <c r="AC16" s="202">
        <v>4.5999999999999999E-2</v>
      </c>
      <c r="AD16" s="88">
        <v>0</v>
      </c>
      <c r="AE16" s="187">
        <v>1.2999999999999999E-2</v>
      </c>
      <c r="AF16" s="157"/>
      <c r="AG16" s="126" t="s">
        <v>596</v>
      </c>
      <c r="AH16" s="154" t="s">
        <v>69</v>
      </c>
      <c r="AI16" s="121" t="s">
        <v>2527</v>
      </c>
      <c r="AJ16" s="79" t="s">
        <v>2528</v>
      </c>
      <c r="AK16" s="81" t="s">
        <v>2533</v>
      </c>
      <c r="AQ16" s="170" t="s">
        <v>2498</v>
      </c>
      <c r="AR16" s="171" t="s">
        <v>2501</v>
      </c>
      <c r="AS16" s="172" t="s">
        <v>2504</v>
      </c>
      <c r="AT16" s="172" t="str">
        <f t="shared" si="0"/>
        <v>旧処遇改善加算Ⅲ特定加算Ⅱベア加算なし</v>
      </c>
      <c r="AU16" s="172" t="s">
        <v>2525</v>
      </c>
      <c r="AV16" s="173" t="s">
        <v>2487</v>
      </c>
      <c r="AW16" s="173" t="s">
        <v>2495</v>
      </c>
      <c r="AX16" s="173" t="s">
        <v>2505</v>
      </c>
      <c r="AY16" s="173" t="s">
        <v>2506</v>
      </c>
      <c r="AZ16" s="174" t="s">
        <v>2518</v>
      </c>
      <c r="BB16" s="128" t="s">
        <v>596</v>
      </c>
      <c r="BC16" s="175" t="s">
        <v>2531</v>
      </c>
    </row>
    <row r="17" spans="1:55">
      <c r="A17" s="149" t="s">
        <v>597</v>
      </c>
      <c r="B17" s="185" t="s">
        <v>72</v>
      </c>
      <c r="C17" s="74">
        <v>8.2000000000000003E-2</v>
      </c>
      <c r="D17" s="75">
        <v>0.06</v>
      </c>
      <c r="E17" s="75">
        <v>3.3000000000000002E-2</v>
      </c>
      <c r="F17" s="76">
        <v>0</v>
      </c>
      <c r="G17" s="74">
        <v>1.7999999999999999E-2</v>
      </c>
      <c r="H17" s="75">
        <v>1.2E-2</v>
      </c>
      <c r="I17" s="76">
        <v>0</v>
      </c>
      <c r="J17" s="74">
        <v>1.4999999999999999E-2</v>
      </c>
      <c r="K17" s="76">
        <v>0</v>
      </c>
      <c r="L17" s="77">
        <v>0.128</v>
      </c>
      <c r="M17" s="78">
        <v>0.122</v>
      </c>
      <c r="N17" s="78">
        <v>0.11</v>
      </c>
      <c r="O17" s="78">
        <v>8.7999999999999995E-2</v>
      </c>
      <c r="P17" s="78">
        <v>0.113</v>
      </c>
      <c r="Q17" s="78">
        <v>0.106</v>
      </c>
      <c r="R17" s="78">
        <v>0.107</v>
      </c>
      <c r="S17" s="78">
        <v>9.9999999999999992E-2</v>
      </c>
      <c r="T17" s="78">
        <v>9.0999999999999998E-2</v>
      </c>
      <c r="U17" s="78">
        <v>8.4999999999999992E-2</v>
      </c>
      <c r="V17" s="78">
        <v>7.9000000000000001E-2</v>
      </c>
      <c r="W17" s="78">
        <v>9.5000000000000001E-2</v>
      </c>
      <c r="X17" s="78">
        <v>7.2999999999999995E-2</v>
      </c>
      <c r="Y17" s="78">
        <v>6.4000000000000001E-2</v>
      </c>
      <c r="Z17" s="78">
        <v>7.2999999999999995E-2</v>
      </c>
      <c r="AA17" s="78">
        <v>5.7999999999999996E-2</v>
      </c>
      <c r="AB17" s="78">
        <v>6.0999999999999999E-2</v>
      </c>
      <c r="AC17" s="202">
        <v>4.5999999999999999E-2</v>
      </c>
      <c r="AD17" s="88">
        <v>0</v>
      </c>
      <c r="AE17" s="187">
        <v>1.2999999999999999E-2</v>
      </c>
      <c r="AF17" s="157"/>
      <c r="AG17" s="126" t="s">
        <v>2535</v>
      </c>
      <c r="AH17" s="154" t="s">
        <v>72</v>
      </c>
      <c r="AI17" s="121" t="s">
        <v>2527</v>
      </c>
      <c r="AJ17" s="79" t="s">
        <v>2528</v>
      </c>
      <c r="AK17" s="81" t="s">
        <v>2533</v>
      </c>
      <c r="AQ17" s="170" t="s">
        <v>2498</v>
      </c>
      <c r="AR17" s="171" t="s">
        <v>2502</v>
      </c>
      <c r="AS17" s="172" t="s">
        <v>2503</v>
      </c>
      <c r="AT17" s="172" t="str">
        <f t="shared" si="0"/>
        <v>旧処遇改善加算Ⅲ特定加算なしベア加算あり</v>
      </c>
      <c r="AU17" s="172" t="s">
        <v>2525</v>
      </c>
      <c r="AV17" s="173" t="s">
        <v>2487</v>
      </c>
      <c r="AW17" s="173" t="s">
        <v>2495</v>
      </c>
      <c r="AX17" s="173" t="s">
        <v>2505</v>
      </c>
      <c r="AY17" s="173" t="s">
        <v>2506</v>
      </c>
      <c r="AZ17" s="174" t="s">
        <v>2519</v>
      </c>
      <c r="BB17" s="128" t="s">
        <v>2535</v>
      </c>
      <c r="BC17" s="175" t="s">
        <v>2490</v>
      </c>
    </row>
    <row r="18" spans="1:55">
      <c r="A18" s="149" t="s">
        <v>602</v>
      </c>
      <c r="B18" s="185" t="s">
        <v>74</v>
      </c>
      <c r="C18" s="74">
        <v>8.2000000000000003E-2</v>
      </c>
      <c r="D18" s="75">
        <v>0.06</v>
      </c>
      <c r="E18" s="75">
        <v>3.3000000000000002E-2</v>
      </c>
      <c r="F18" s="76">
        <v>0</v>
      </c>
      <c r="G18" s="74">
        <v>1.7999999999999999E-2</v>
      </c>
      <c r="H18" s="75">
        <v>1.2E-2</v>
      </c>
      <c r="I18" s="76">
        <v>0</v>
      </c>
      <c r="J18" s="74">
        <v>1.4999999999999999E-2</v>
      </c>
      <c r="K18" s="76">
        <v>0</v>
      </c>
      <c r="L18" s="77">
        <v>0.128</v>
      </c>
      <c r="M18" s="78">
        <v>0.122</v>
      </c>
      <c r="N18" s="78">
        <v>0.11</v>
      </c>
      <c r="O18" s="78">
        <v>8.7999999999999995E-2</v>
      </c>
      <c r="P18" s="78">
        <v>0.113</v>
      </c>
      <c r="Q18" s="78">
        <v>0.106</v>
      </c>
      <c r="R18" s="78">
        <v>0.107</v>
      </c>
      <c r="S18" s="78">
        <v>9.9999999999999992E-2</v>
      </c>
      <c r="T18" s="78">
        <v>9.0999999999999998E-2</v>
      </c>
      <c r="U18" s="78">
        <v>8.4999999999999992E-2</v>
      </c>
      <c r="V18" s="78">
        <v>7.9000000000000001E-2</v>
      </c>
      <c r="W18" s="78">
        <v>9.5000000000000001E-2</v>
      </c>
      <c r="X18" s="78">
        <v>7.2999999999999995E-2</v>
      </c>
      <c r="Y18" s="78">
        <v>6.4000000000000001E-2</v>
      </c>
      <c r="Z18" s="78">
        <v>7.2999999999999995E-2</v>
      </c>
      <c r="AA18" s="78">
        <v>5.7999999999999996E-2</v>
      </c>
      <c r="AB18" s="78">
        <v>6.0999999999999999E-2</v>
      </c>
      <c r="AC18" s="202">
        <v>4.5999999999999999E-2</v>
      </c>
      <c r="AD18" s="88">
        <v>0</v>
      </c>
      <c r="AE18" s="187">
        <v>1.2999999999999999E-2</v>
      </c>
      <c r="AF18" s="157"/>
      <c r="AG18" s="126" t="s">
        <v>606</v>
      </c>
      <c r="AH18" s="154" t="s">
        <v>74</v>
      </c>
      <c r="AI18" s="121" t="s">
        <v>2527</v>
      </c>
      <c r="AJ18" s="79" t="s">
        <v>2528</v>
      </c>
      <c r="AK18" s="81" t="s">
        <v>2533</v>
      </c>
      <c r="AQ18" s="170" t="s">
        <v>2498</v>
      </c>
      <c r="AR18" s="171" t="s">
        <v>2502</v>
      </c>
      <c r="AS18" s="172" t="s">
        <v>2504</v>
      </c>
      <c r="AT18" s="172" t="str">
        <f t="shared" si="0"/>
        <v>旧処遇改善加算Ⅲ特定加算なしベア加算なし</v>
      </c>
      <c r="AU18" s="172" t="s">
        <v>2525</v>
      </c>
      <c r="AV18" s="173" t="s">
        <v>2487</v>
      </c>
      <c r="AW18" s="173" t="s">
        <v>2495</v>
      </c>
      <c r="AX18" s="173" t="s">
        <v>2505</v>
      </c>
      <c r="AY18" s="173" t="s">
        <v>2506</v>
      </c>
      <c r="AZ18" s="174" t="s">
        <v>2520</v>
      </c>
      <c r="BB18" s="128" t="s">
        <v>606</v>
      </c>
      <c r="BC18" s="175" t="s">
        <v>2531</v>
      </c>
    </row>
    <row r="19" spans="1:55">
      <c r="A19" s="149" t="s">
        <v>607</v>
      </c>
      <c r="B19" s="185" t="s">
        <v>77</v>
      </c>
      <c r="C19" s="74">
        <v>0.104</v>
      </c>
      <c r="D19" s="75">
        <v>7.5999999999999998E-2</v>
      </c>
      <c r="E19" s="75">
        <v>4.2000000000000003E-2</v>
      </c>
      <c r="F19" s="76">
        <v>0</v>
      </c>
      <c r="G19" s="74">
        <v>3.1E-2</v>
      </c>
      <c r="H19" s="75">
        <v>2.4E-2</v>
      </c>
      <c r="I19" s="76">
        <v>0</v>
      </c>
      <c r="J19" s="74">
        <v>2.3E-2</v>
      </c>
      <c r="K19" s="76">
        <v>0</v>
      </c>
      <c r="L19" s="77">
        <v>0.18099999999999999</v>
      </c>
      <c r="M19" s="78">
        <v>0.17399999999999999</v>
      </c>
      <c r="N19" s="78">
        <v>0.15</v>
      </c>
      <c r="O19" s="78">
        <v>0.122</v>
      </c>
      <c r="P19" s="78">
        <v>0.158</v>
      </c>
      <c r="Q19" s="78">
        <v>0.153</v>
      </c>
      <c r="R19" s="78">
        <v>0.151</v>
      </c>
      <c r="S19" s="78">
        <v>0.14599999999999999</v>
      </c>
      <c r="T19" s="78">
        <v>0.13</v>
      </c>
      <c r="U19" s="78">
        <v>0.123</v>
      </c>
      <c r="V19" s="78">
        <v>0.11899999999999999</v>
      </c>
      <c r="W19" s="78">
        <v>0.127</v>
      </c>
      <c r="X19" s="78">
        <v>0.11199999999999999</v>
      </c>
      <c r="Y19" s="78">
        <v>9.6000000000000002E-2</v>
      </c>
      <c r="Z19" s="78">
        <v>9.9000000000000005E-2</v>
      </c>
      <c r="AA19" s="78">
        <v>8.8999999999999996E-2</v>
      </c>
      <c r="AB19" s="78">
        <v>8.7999999999999995E-2</v>
      </c>
      <c r="AC19" s="202">
        <v>6.5000000000000002E-2</v>
      </c>
      <c r="AD19" s="88">
        <v>0</v>
      </c>
      <c r="AE19" s="187">
        <v>2.3E-2</v>
      </c>
      <c r="AF19" s="157"/>
      <c r="AG19" s="126" t="s">
        <v>611</v>
      </c>
      <c r="AH19" s="154" t="s">
        <v>77</v>
      </c>
      <c r="AI19" s="121" t="s">
        <v>2527</v>
      </c>
      <c r="AJ19" s="79" t="s">
        <v>2528</v>
      </c>
      <c r="AK19" s="80"/>
      <c r="AQ19" s="170" t="s">
        <v>2496</v>
      </c>
      <c r="AR19" s="171" t="s">
        <v>2500</v>
      </c>
      <c r="AS19" s="172" t="s">
        <v>2503</v>
      </c>
      <c r="AT19" s="172" t="str">
        <f t="shared" si="0"/>
        <v>旧処遇改善加算Ⅰ特定加算Ⅰベア加算あり</v>
      </c>
      <c r="AU19" s="172" t="s">
        <v>2525</v>
      </c>
      <c r="AV19" s="173" t="s">
        <v>2487</v>
      </c>
      <c r="AW19" s="173" t="s">
        <v>2495</v>
      </c>
      <c r="AX19" s="173" t="s">
        <v>2505</v>
      </c>
      <c r="AY19" s="173" t="s">
        <v>2506</v>
      </c>
      <c r="AZ19" s="176"/>
      <c r="BB19" s="128" t="s">
        <v>611</v>
      </c>
      <c r="BC19" s="175" t="s">
        <v>2490</v>
      </c>
    </row>
    <row r="20" spans="1:55">
      <c r="A20" s="149" t="s">
        <v>612</v>
      </c>
      <c r="B20" s="185" t="s">
        <v>79</v>
      </c>
      <c r="C20" s="74">
        <v>0.104</v>
      </c>
      <c r="D20" s="75">
        <v>7.5999999999999998E-2</v>
      </c>
      <c r="E20" s="75">
        <v>4.2000000000000003E-2</v>
      </c>
      <c r="F20" s="76">
        <v>0</v>
      </c>
      <c r="G20" s="74">
        <v>3.1E-2</v>
      </c>
      <c r="H20" s="75">
        <v>2.4E-2</v>
      </c>
      <c r="I20" s="76">
        <v>0</v>
      </c>
      <c r="J20" s="74">
        <v>2.3E-2</v>
      </c>
      <c r="K20" s="76">
        <v>0</v>
      </c>
      <c r="L20" s="77">
        <v>0.18099999999999999</v>
      </c>
      <c r="M20" s="78">
        <v>0.17399999999999999</v>
      </c>
      <c r="N20" s="78">
        <v>0.15</v>
      </c>
      <c r="O20" s="78">
        <v>0.122</v>
      </c>
      <c r="P20" s="78">
        <v>0.158</v>
      </c>
      <c r="Q20" s="78">
        <v>0.153</v>
      </c>
      <c r="R20" s="78">
        <v>0.151</v>
      </c>
      <c r="S20" s="78">
        <v>0.14599999999999999</v>
      </c>
      <c r="T20" s="78">
        <v>0.13</v>
      </c>
      <c r="U20" s="78">
        <v>0.123</v>
      </c>
      <c r="V20" s="78">
        <v>0.11899999999999999</v>
      </c>
      <c r="W20" s="78">
        <v>0.127</v>
      </c>
      <c r="X20" s="78">
        <v>0.11199999999999999</v>
      </c>
      <c r="Y20" s="78">
        <v>9.6000000000000002E-2</v>
      </c>
      <c r="Z20" s="78">
        <v>9.9000000000000005E-2</v>
      </c>
      <c r="AA20" s="78">
        <v>8.8999999999999996E-2</v>
      </c>
      <c r="AB20" s="78">
        <v>8.7999999999999995E-2</v>
      </c>
      <c r="AC20" s="202">
        <v>6.5000000000000002E-2</v>
      </c>
      <c r="AD20" s="88">
        <v>0</v>
      </c>
      <c r="AE20" s="187">
        <v>2.3E-2</v>
      </c>
      <c r="AF20" s="157"/>
      <c r="AG20" s="126" t="s">
        <v>616</v>
      </c>
      <c r="AH20" s="154" t="s">
        <v>79</v>
      </c>
      <c r="AI20" s="121" t="s">
        <v>2527</v>
      </c>
      <c r="AJ20" s="79" t="s">
        <v>2528</v>
      </c>
      <c r="AK20" s="80"/>
      <c r="AQ20" s="170" t="s">
        <v>2496</v>
      </c>
      <c r="AR20" s="171" t="s">
        <v>2501</v>
      </c>
      <c r="AS20" s="172" t="s">
        <v>2503</v>
      </c>
      <c r="AT20" s="172" t="str">
        <f t="shared" si="0"/>
        <v>旧処遇改善加算Ⅰ特定加算Ⅱベア加算あり</v>
      </c>
      <c r="AU20" s="172" t="s">
        <v>2525</v>
      </c>
      <c r="AV20" s="173" t="s">
        <v>2487</v>
      </c>
      <c r="AW20" s="173" t="s">
        <v>2495</v>
      </c>
      <c r="AX20" s="173" t="s">
        <v>2505</v>
      </c>
      <c r="AY20" s="173" t="s">
        <v>2506</v>
      </c>
      <c r="AZ20" s="176"/>
      <c r="BB20" s="128" t="s">
        <v>616</v>
      </c>
      <c r="BC20" s="175" t="s">
        <v>2531</v>
      </c>
    </row>
    <row r="21" spans="1:55">
      <c r="A21" s="149" t="s">
        <v>617</v>
      </c>
      <c r="B21" s="185" t="s">
        <v>82</v>
      </c>
      <c r="C21" s="74">
        <v>0.10199999999999999</v>
      </c>
      <c r="D21" s="75">
        <v>7.3999999999999996E-2</v>
      </c>
      <c r="E21" s="75">
        <v>4.1000000000000002E-2</v>
      </c>
      <c r="F21" s="76">
        <v>0</v>
      </c>
      <c r="G21" s="74">
        <v>1.4999999999999999E-2</v>
      </c>
      <c r="H21" s="75">
        <v>1.2E-2</v>
      </c>
      <c r="I21" s="76">
        <v>0</v>
      </c>
      <c r="J21" s="74">
        <v>1.7000000000000001E-2</v>
      </c>
      <c r="K21" s="76">
        <v>0</v>
      </c>
      <c r="L21" s="77">
        <v>0.14900000000000002</v>
      </c>
      <c r="M21" s="78">
        <v>0.14600000000000002</v>
      </c>
      <c r="N21" s="78">
        <v>0.13400000000000001</v>
      </c>
      <c r="O21" s="78">
        <v>0.106</v>
      </c>
      <c r="P21" s="78">
        <v>0.13200000000000001</v>
      </c>
      <c r="Q21" s="78">
        <v>0.121</v>
      </c>
      <c r="R21" s="78">
        <v>0.129</v>
      </c>
      <c r="S21" s="78">
        <v>0.11799999999999999</v>
      </c>
      <c r="T21" s="78">
        <v>0.104</v>
      </c>
      <c r="U21" s="78">
        <v>0.10099999999999999</v>
      </c>
      <c r="V21" s="78">
        <v>8.8000000000000009E-2</v>
      </c>
      <c r="W21" s="78">
        <v>0.11699999999999999</v>
      </c>
      <c r="X21" s="78">
        <v>8.5000000000000006E-2</v>
      </c>
      <c r="Y21" s="78">
        <v>7.1000000000000008E-2</v>
      </c>
      <c r="Z21" s="78">
        <v>8.8999999999999996E-2</v>
      </c>
      <c r="AA21" s="78">
        <v>6.8000000000000005E-2</v>
      </c>
      <c r="AB21" s="78">
        <v>7.3000000000000009E-2</v>
      </c>
      <c r="AC21" s="202">
        <v>5.6000000000000001E-2</v>
      </c>
      <c r="AD21" s="88">
        <v>0</v>
      </c>
      <c r="AE21" s="187">
        <v>1.4999999999999999E-2</v>
      </c>
      <c r="AF21" s="157"/>
      <c r="AG21" s="126" t="s">
        <v>621</v>
      </c>
      <c r="AH21" s="154" t="s">
        <v>82</v>
      </c>
      <c r="AI21" s="121" t="s">
        <v>2527</v>
      </c>
      <c r="AJ21" s="79" t="s">
        <v>2528</v>
      </c>
      <c r="AK21" s="80"/>
      <c r="AQ21" s="170" t="s">
        <v>2496</v>
      </c>
      <c r="AR21" s="171" t="s">
        <v>2502</v>
      </c>
      <c r="AS21" s="172" t="s">
        <v>2503</v>
      </c>
      <c r="AT21" s="172" t="str">
        <f t="shared" si="0"/>
        <v>旧処遇改善加算Ⅰ特定加算なしベア加算あり</v>
      </c>
      <c r="AU21" s="172" t="s">
        <v>2525</v>
      </c>
      <c r="AV21" s="173" t="s">
        <v>2487</v>
      </c>
      <c r="AW21" s="173" t="s">
        <v>2495</v>
      </c>
      <c r="AX21" s="173" t="s">
        <v>2505</v>
      </c>
      <c r="AY21" s="173" t="s">
        <v>2506</v>
      </c>
      <c r="AZ21" s="176"/>
      <c r="BB21" s="128" t="s">
        <v>621</v>
      </c>
      <c r="BC21" s="175" t="s">
        <v>2490</v>
      </c>
    </row>
    <row r="22" spans="1:55">
      <c r="A22" s="149" t="s">
        <v>622</v>
      </c>
      <c r="B22" s="185" t="s">
        <v>84</v>
      </c>
      <c r="C22" s="74">
        <v>0.10199999999999999</v>
      </c>
      <c r="D22" s="75">
        <v>7.3999999999999996E-2</v>
      </c>
      <c r="E22" s="75">
        <v>4.1000000000000002E-2</v>
      </c>
      <c r="F22" s="76">
        <v>0</v>
      </c>
      <c r="G22" s="74">
        <v>1.4999999999999999E-2</v>
      </c>
      <c r="H22" s="75">
        <v>1.2E-2</v>
      </c>
      <c r="I22" s="76">
        <v>0</v>
      </c>
      <c r="J22" s="74">
        <v>1.7000000000000001E-2</v>
      </c>
      <c r="K22" s="76">
        <v>0</v>
      </c>
      <c r="L22" s="77">
        <v>0.14900000000000002</v>
      </c>
      <c r="M22" s="78">
        <v>0.14600000000000002</v>
      </c>
      <c r="N22" s="78">
        <v>0.13400000000000001</v>
      </c>
      <c r="O22" s="78">
        <v>0.106</v>
      </c>
      <c r="P22" s="78">
        <v>0.13200000000000001</v>
      </c>
      <c r="Q22" s="78">
        <v>0.121</v>
      </c>
      <c r="R22" s="78">
        <v>0.129</v>
      </c>
      <c r="S22" s="78">
        <v>0.11799999999999999</v>
      </c>
      <c r="T22" s="78">
        <v>0.104</v>
      </c>
      <c r="U22" s="78">
        <v>0.10099999999999999</v>
      </c>
      <c r="V22" s="78">
        <v>8.8000000000000009E-2</v>
      </c>
      <c r="W22" s="78">
        <v>0.11699999999999999</v>
      </c>
      <c r="X22" s="78">
        <v>8.5000000000000006E-2</v>
      </c>
      <c r="Y22" s="78">
        <v>7.1000000000000008E-2</v>
      </c>
      <c r="Z22" s="78">
        <v>8.8999999999999996E-2</v>
      </c>
      <c r="AA22" s="78">
        <v>6.8000000000000005E-2</v>
      </c>
      <c r="AB22" s="78">
        <v>7.3000000000000009E-2</v>
      </c>
      <c r="AC22" s="202">
        <v>5.6000000000000001E-2</v>
      </c>
      <c r="AD22" s="88">
        <v>0</v>
      </c>
      <c r="AE22" s="187">
        <v>1.4999999999999999E-2</v>
      </c>
      <c r="AF22" s="157"/>
      <c r="AG22" s="126" t="s">
        <v>626</v>
      </c>
      <c r="AH22" s="154" t="s">
        <v>84</v>
      </c>
      <c r="AI22" s="121" t="s">
        <v>2527</v>
      </c>
      <c r="AJ22" s="79" t="s">
        <v>2528</v>
      </c>
      <c r="AK22" s="80"/>
      <c r="AQ22" s="170" t="s">
        <v>2497</v>
      </c>
      <c r="AR22" s="171" t="s">
        <v>2502</v>
      </c>
      <c r="AS22" s="172" t="s">
        <v>2503</v>
      </c>
      <c r="AT22" s="172" t="str">
        <f t="shared" si="0"/>
        <v>旧処遇改善加算Ⅱ特定加算なしベア加算あり</v>
      </c>
      <c r="AU22" s="172" t="s">
        <v>2525</v>
      </c>
      <c r="AV22" s="173" t="s">
        <v>2487</v>
      </c>
      <c r="AW22" s="173" t="s">
        <v>2495</v>
      </c>
      <c r="AX22" s="173" t="s">
        <v>2505</v>
      </c>
      <c r="AY22" s="173" t="s">
        <v>2506</v>
      </c>
      <c r="AZ22" s="176"/>
      <c r="BB22" s="128" t="s">
        <v>626</v>
      </c>
      <c r="BC22" s="175" t="s">
        <v>2531</v>
      </c>
    </row>
    <row r="23" spans="1:55" ht="12.5" thickBot="1">
      <c r="A23" s="149" t="s">
        <v>627</v>
      </c>
      <c r="B23" s="185" t="s">
        <v>86</v>
      </c>
      <c r="C23" s="74">
        <v>0.10199999999999999</v>
      </c>
      <c r="D23" s="75">
        <v>7.3999999999999996E-2</v>
      </c>
      <c r="E23" s="75">
        <v>4.1000000000000002E-2</v>
      </c>
      <c r="F23" s="76">
        <v>0</v>
      </c>
      <c r="G23" s="74">
        <v>1.4999999999999999E-2</v>
      </c>
      <c r="H23" s="75">
        <v>1.2E-2</v>
      </c>
      <c r="I23" s="76">
        <v>0</v>
      </c>
      <c r="J23" s="74">
        <v>1.7000000000000001E-2</v>
      </c>
      <c r="K23" s="76">
        <v>0</v>
      </c>
      <c r="L23" s="77">
        <v>0.14900000000000002</v>
      </c>
      <c r="M23" s="78">
        <v>0.14600000000000002</v>
      </c>
      <c r="N23" s="78">
        <v>0.13400000000000001</v>
      </c>
      <c r="O23" s="78">
        <v>0.106</v>
      </c>
      <c r="P23" s="78">
        <v>0.13200000000000001</v>
      </c>
      <c r="Q23" s="78">
        <v>0.121</v>
      </c>
      <c r="R23" s="78">
        <v>0.129</v>
      </c>
      <c r="S23" s="78">
        <v>0.11799999999999999</v>
      </c>
      <c r="T23" s="78">
        <v>0.104</v>
      </c>
      <c r="U23" s="78">
        <v>0.10099999999999999</v>
      </c>
      <c r="V23" s="78">
        <v>8.8000000000000009E-2</v>
      </c>
      <c r="W23" s="78">
        <v>0.11699999999999999</v>
      </c>
      <c r="X23" s="78">
        <v>8.5000000000000006E-2</v>
      </c>
      <c r="Y23" s="78">
        <v>7.1000000000000008E-2</v>
      </c>
      <c r="Z23" s="78">
        <v>8.8999999999999996E-2</v>
      </c>
      <c r="AA23" s="78">
        <v>6.8000000000000005E-2</v>
      </c>
      <c r="AB23" s="78">
        <v>7.3000000000000009E-2</v>
      </c>
      <c r="AC23" s="202">
        <v>5.6000000000000001E-2</v>
      </c>
      <c r="AD23" s="88">
        <v>0</v>
      </c>
      <c r="AE23" s="187">
        <v>1.4999999999999999E-2</v>
      </c>
      <c r="AF23" s="157"/>
      <c r="AG23" s="126" t="s">
        <v>631</v>
      </c>
      <c r="AH23" s="154" t="s">
        <v>86</v>
      </c>
      <c r="AI23" s="121" t="s">
        <v>2527</v>
      </c>
      <c r="AJ23" s="79" t="s">
        <v>2528</v>
      </c>
      <c r="AK23" s="80"/>
      <c r="AQ23" s="177" t="s">
        <v>2499</v>
      </c>
      <c r="AR23" s="178" t="s">
        <v>2502</v>
      </c>
      <c r="AS23" s="179" t="s">
        <v>2504</v>
      </c>
      <c r="AT23" s="179" t="str">
        <f t="shared" si="0"/>
        <v>旧処遇改善加算なし特定加算なしベア加算なし</v>
      </c>
      <c r="AU23" s="179" t="s">
        <v>2525</v>
      </c>
      <c r="AV23" s="180" t="s">
        <v>2487</v>
      </c>
      <c r="AW23" s="180" t="s">
        <v>2495</v>
      </c>
      <c r="AX23" s="180" t="s">
        <v>2505</v>
      </c>
      <c r="AY23" s="180" t="s">
        <v>2506</v>
      </c>
      <c r="AZ23" s="181"/>
      <c r="BB23" s="128" t="s">
        <v>631</v>
      </c>
      <c r="BC23" s="175" t="s">
        <v>2531</v>
      </c>
    </row>
    <row r="24" spans="1:55">
      <c r="A24" s="149" t="s">
        <v>632</v>
      </c>
      <c r="B24" s="185" t="s">
        <v>88</v>
      </c>
      <c r="C24" s="74">
        <v>0.10199999999999999</v>
      </c>
      <c r="D24" s="75">
        <v>7.3999999999999996E-2</v>
      </c>
      <c r="E24" s="75">
        <v>4.1000000000000002E-2</v>
      </c>
      <c r="F24" s="76">
        <v>0</v>
      </c>
      <c r="G24" s="74">
        <v>1.4999999999999999E-2</v>
      </c>
      <c r="H24" s="75">
        <v>1.2E-2</v>
      </c>
      <c r="I24" s="76">
        <v>0</v>
      </c>
      <c r="J24" s="74">
        <v>1.7000000000000001E-2</v>
      </c>
      <c r="K24" s="76">
        <v>0</v>
      </c>
      <c r="L24" s="77">
        <v>0.14900000000000002</v>
      </c>
      <c r="M24" s="78">
        <v>0.14600000000000002</v>
      </c>
      <c r="N24" s="78">
        <v>0.13400000000000001</v>
      </c>
      <c r="O24" s="78">
        <v>0.106</v>
      </c>
      <c r="P24" s="78">
        <v>0.13200000000000001</v>
      </c>
      <c r="Q24" s="78">
        <v>0.121</v>
      </c>
      <c r="R24" s="78">
        <v>0.129</v>
      </c>
      <c r="S24" s="78">
        <v>0.11799999999999999</v>
      </c>
      <c r="T24" s="78">
        <v>0.104</v>
      </c>
      <c r="U24" s="78">
        <v>0.10099999999999999</v>
      </c>
      <c r="V24" s="78">
        <v>8.8000000000000009E-2</v>
      </c>
      <c r="W24" s="78">
        <v>0.11699999999999999</v>
      </c>
      <c r="X24" s="78">
        <v>8.5000000000000006E-2</v>
      </c>
      <c r="Y24" s="78">
        <v>7.1000000000000008E-2</v>
      </c>
      <c r="Z24" s="78">
        <v>8.8999999999999996E-2</v>
      </c>
      <c r="AA24" s="78">
        <v>6.8000000000000005E-2</v>
      </c>
      <c r="AB24" s="78">
        <v>7.3000000000000009E-2</v>
      </c>
      <c r="AC24" s="202">
        <v>5.6000000000000001E-2</v>
      </c>
      <c r="AD24" s="88">
        <v>0</v>
      </c>
      <c r="AE24" s="187">
        <v>1.4999999999999999E-2</v>
      </c>
      <c r="AF24" s="157"/>
      <c r="AG24" s="126" t="s">
        <v>636</v>
      </c>
      <c r="AH24" s="154" t="s">
        <v>88</v>
      </c>
      <c r="AI24" s="121" t="s">
        <v>2527</v>
      </c>
      <c r="AJ24" s="79" t="s">
        <v>2528</v>
      </c>
      <c r="AK24" s="80"/>
      <c r="BB24" s="128" t="s">
        <v>636</v>
      </c>
      <c r="BC24" s="175" t="s">
        <v>2531</v>
      </c>
    </row>
    <row r="25" spans="1:55">
      <c r="A25" s="149" t="s">
        <v>637</v>
      </c>
      <c r="B25" s="185" t="s">
        <v>91</v>
      </c>
      <c r="C25" s="74">
        <v>0.10199999999999999</v>
      </c>
      <c r="D25" s="75">
        <v>7.3999999999999996E-2</v>
      </c>
      <c r="E25" s="75">
        <v>4.1000000000000002E-2</v>
      </c>
      <c r="F25" s="76">
        <v>0</v>
      </c>
      <c r="G25" s="74">
        <v>1.4999999999999999E-2</v>
      </c>
      <c r="H25" s="75">
        <v>1.2E-2</v>
      </c>
      <c r="I25" s="76">
        <v>0</v>
      </c>
      <c r="J25" s="74">
        <v>1.7000000000000001E-2</v>
      </c>
      <c r="K25" s="76">
        <v>0</v>
      </c>
      <c r="L25" s="77">
        <v>0.14900000000000002</v>
      </c>
      <c r="M25" s="78">
        <v>0.14600000000000002</v>
      </c>
      <c r="N25" s="78">
        <v>0.13400000000000001</v>
      </c>
      <c r="O25" s="78">
        <v>0.106</v>
      </c>
      <c r="P25" s="78">
        <v>0.13200000000000001</v>
      </c>
      <c r="Q25" s="78">
        <v>0.121</v>
      </c>
      <c r="R25" s="78">
        <v>0.129</v>
      </c>
      <c r="S25" s="78">
        <v>0.11799999999999999</v>
      </c>
      <c r="T25" s="78">
        <v>0.104</v>
      </c>
      <c r="U25" s="78">
        <v>0.10099999999999999</v>
      </c>
      <c r="V25" s="78">
        <v>8.8000000000000009E-2</v>
      </c>
      <c r="W25" s="78">
        <v>0.11699999999999999</v>
      </c>
      <c r="X25" s="78">
        <v>8.5000000000000006E-2</v>
      </c>
      <c r="Y25" s="78">
        <v>7.1000000000000008E-2</v>
      </c>
      <c r="Z25" s="78">
        <v>8.8999999999999996E-2</v>
      </c>
      <c r="AA25" s="78">
        <v>6.8000000000000005E-2</v>
      </c>
      <c r="AB25" s="78">
        <v>7.3000000000000009E-2</v>
      </c>
      <c r="AC25" s="202">
        <v>5.6000000000000001E-2</v>
      </c>
      <c r="AD25" s="88">
        <v>0</v>
      </c>
      <c r="AE25" s="187">
        <v>1.4999999999999999E-2</v>
      </c>
      <c r="AF25" s="157"/>
      <c r="AG25" s="126" t="s">
        <v>641</v>
      </c>
      <c r="AH25" s="154" t="s">
        <v>91</v>
      </c>
      <c r="AI25" s="121" t="s">
        <v>2527</v>
      </c>
      <c r="AJ25" s="79" t="s">
        <v>2528</v>
      </c>
      <c r="AK25" s="80"/>
      <c r="BB25" s="128" t="s">
        <v>641</v>
      </c>
      <c r="BC25" s="175" t="s">
        <v>2490</v>
      </c>
    </row>
    <row r="26" spans="1:55" ht="24">
      <c r="A26" s="149" t="s">
        <v>642</v>
      </c>
      <c r="B26" s="185" t="s">
        <v>93</v>
      </c>
      <c r="C26" s="74">
        <v>0.10199999999999999</v>
      </c>
      <c r="D26" s="75">
        <v>7.3999999999999996E-2</v>
      </c>
      <c r="E26" s="75">
        <v>4.1000000000000002E-2</v>
      </c>
      <c r="F26" s="76">
        <v>0</v>
      </c>
      <c r="G26" s="74">
        <v>1.4999999999999999E-2</v>
      </c>
      <c r="H26" s="75">
        <v>1.2E-2</v>
      </c>
      <c r="I26" s="76">
        <v>0</v>
      </c>
      <c r="J26" s="74">
        <v>1.7000000000000001E-2</v>
      </c>
      <c r="K26" s="76">
        <v>0</v>
      </c>
      <c r="L26" s="77">
        <v>0.14900000000000002</v>
      </c>
      <c r="M26" s="78">
        <v>0.14600000000000002</v>
      </c>
      <c r="N26" s="78">
        <v>0.13400000000000001</v>
      </c>
      <c r="O26" s="78">
        <v>0.106</v>
      </c>
      <c r="P26" s="78">
        <v>0.13200000000000001</v>
      </c>
      <c r="Q26" s="78">
        <v>0.121</v>
      </c>
      <c r="R26" s="78">
        <v>0.129</v>
      </c>
      <c r="S26" s="78">
        <v>0.11799999999999999</v>
      </c>
      <c r="T26" s="78">
        <v>0.104</v>
      </c>
      <c r="U26" s="78">
        <v>0.10099999999999999</v>
      </c>
      <c r="V26" s="78">
        <v>8.8000000000000009E-2</v>
      </c>
      <c r="W26" s="78">
        <v>0.11699999999999999</v>
      </c>
      <c r="X26" s="78">
        <v>8.5000000000000006E-2</v>
      </c>
      <c r="Y26" s="78">
        <v>7.1000000000000008E-2</v>
      </c>
      <c r="Z26" s="78">
        <v>8.8999999999999996E-2</v>
      </c>
      <c r="AA26" s="78">
        <v>6.8000000000000005E-2</v>
      </c>
      <c r="AB26" s="78">
        <v>7.3000000000000009E-2</v>
      </c>
      <c r="AC26" s="202">
        <v>5.6000000000000001E-2</v>
      </c>
      <c r="AD26" s="88">
        <v>0</v>
      </c>
      <c r="AE26" s="187">
        <v>1.4999999999999999E-2</v>
      </c>
      <c r="AF26" s="157"/>
      <c r="AG26" s="126" t="s">
        <v>646</v>
      </c>
      <c r="AH26" s="154" t="s">
        <v>93</v>
      </c>
      <c r="AI26" s="121" t="s">
        <v>2527</v>
      </c>
      <c r="AJ26" s="79" t="s">
        <v>2528</v>
      </c>
      <c r="AK26" s="80"/>
      <c r="BB26" s="128" t="s">
        <v>646</v>
      </c>
      <c r="BC26" s="175" t="s">
        <v>2531</v>
      </c>
    </row>
    <row r="27" spans="1:55">
      <c r="A27" s="149" t="s">
        <v>647</v>
      </c>
      <c r="B27" s="185" t="s">
        <v>96</v>
      </c>
      <c r="C27" s="74">
        <v>0.111</v>
      </c>
      <c r="D27" s="75">
        <v>8.1000000000000003E-2</v>
      </c>
      <c r="E27" s="75">
        <v>4.4999999999999998E-2</v>
      </c>
      <c r="F27" s="76">
        <v>0</v>
      </c>
      <c r="G27" s="74">
        <v>3.1E-2</v>
      </c>
      <c r="H27" s="75">
        <v>2.3E-2</v>
      </c>
      <c r="I27" s="76">
        <v>0</v>
      </c>
      <c r="J27" s="74">
        <v>2.3E-2</v>
      </c>
      <c r="K27" s="76">
        <v>0</v>
      </c>
      <c r="L27" s="77">
        <v>0.186</v>
      </c>
      <c r="M27" s="78">
        <v>0.17799999999999999</v>
      </c>
      <c r="N27" s="78">
        <v>0.155</v>
      </c>
      <c r="O27" s="78">
        <v>0.125</v>
      </c>
      <c r="P27" s="78">
        <v>0.16300000000000001</v>
      </c>
      <c r="Q27" s="78">
        <v>0.156</v>
      </c>
      <c r="R27" s="78">
        <v>0.155</v>
      </c>
      <c r="S27" s="78">
        <v>0.14799999999999999</v>
      </c>
      <c r="T27" s="78">
        <v>0.13300000000000001</v>
      </c>
      <c r="U27" s="78">
        <v>0.125</v>
      </c>
      <c r="V27" s="78">
        <v>0.12000000000000001</v>
      </c>
      <c r="W27" s="78">
        <v>0.13200000000000001</v>
      </c>
      <c r="X27" s="78">
        <v>0.112</v>
      </c>
      <c r="Y27" s="78">
        <v>9.7000000000000003E-2</v>
      </c>
      <c r="Z27" s="78">
        <v>0.10200000000000001</v>
      </c>
      <c r="AA27" s="78">
        <v>8.900000000000001E-2</v>
      </c>
      <c r="AB27" s="78">
        <v>8.900000000000001E-2</v>
      </c>
      <c r="AC27" s="202">
        <v>6.6000000000000003E-2</v>
      </c>
      <c r="AD27" s="88">
        <v>0</v>
      </c>
      <c r="AE27" s="187">
        <v>2.1000000000000001E-2</v>
      </c>
      <c r="AF27" s="157"/>
      <c r="AG27" s="126" t="s">
        <v>651</v>
      </c>
      <c r="AH27" s="154" t="s">
        <v>96</v>
      </c>
      <c r="AI27" s="121" t="s">
        <v>2527</v>
      </c>
      <c r="AJ27" s="79" t="s">
        <v>2528</v>
      </c>
      <c r="AK27" s="80"/>
      <c r="BB27" s="128" t="s">
        <v>651</v>
      </c>
      <c r="BC27" s="175" t="s">
        <v>2490</v>
      </c>
    </row>
    <row r="28" spans="1:55">
      <c r="A28" s="149" t="s">
        <v>652</v>
      </c>
      <c r="B28" s="185" t="s">
        <v>98</v>
      </c>
      <c r="C28" s="74">
        <v>0.111</v>
      </c>
      <c r="D28" s="75">
        <v>8.1000000000000003E-2</v>
      </c>
      <c r="E28" s="75">
        <v>4.4999999999999998E-2</v>
      </c>
      <c r="F28" s="76">
        <v>0</v>
      </c>
      <c r="G28" s="74">
        <v>3.1E-2</v>
      </c>
      <c r="H28" s="75">
        <v>2.3E-2</v>
      </c>
      <c r="I28" s="76">
        <v>0</v>
      </c>
      <c r="J28" s="74">
        <v>2.3E-2</v>
      </c>
      <c r="K28" s="76">
        <v>0</v>
      </c>
      <c r="L28" s="77">
        <v>0.186</v>
      </c>
      <c r="M28" s="78">
        <v>0.17799999999999999</v>
      </c>
      <c r="N28" s="78">
        <v>0.155</v>
      </c>
      <c r="O28" s="78">
        <v>0.125</v>
      </c>
      <c r="P28" s="78">
        <v>0.16300000000000001</v>
      </c>
      <c r="Q28" s="78">
        <v>0.156</v>
      </c>
      <c r="R28" s="78">
        <v>0.155</v>
      </c>
      <c r="S28" s="78">
        <v>0.14799999999999999</v>
      </c>
      <c r="T28" s="78">
        <v>0.13300000000000001</v>
      </c>
      <c r="U28" s="78">
        <v>0.125</v>
      </c>
      <c r="V28" s="78">
        <v>0.12000000000000001</v>
      </c>
      <c r="W28" s="78">
        <v>0.13200000000000001</v>
      </c>
      <c r="X28" s="78">
        <v>0.112</v>
      </c>
      <c r="Y28" s="78">
        <v>9.7000000000000003E-2</v>
      </c>
      <c r="Z28" s="78">
        <v>0.10200000000000001</v>
      </c>
      <c r="AA28" s="78">
        <v>8.900000000000001E-2</v>
      </c>
      <c r="AB28" s="78">
        <v>8.900000000000001E-2</v>
      </c>
      <c r="AC28" s="202">
        <v>6.6000000000000003E-2</v>
      </c>
      <c r="AD28" s="88">
        <v>0</v>
      </c>
      <c r="AE28" s="187">
        <v>2.1000000000000001E-2</v>
      </c>
      <c r="AF28" s="157"/>
      <c r="AG28" s="126" t="s">
        <v>657</v>
      </c>
      <c r="AH28" s="154" t="s">
        <v>98</v>
      </c>
      <c r="AI28" s="121" t="s">
        <v>2527</v>
      </c>
      <c r="AJ28" s="79" t="s">
        <v>2528</v>
      </c>
      <c r="AK28" s="80"/>
      <c r="BB28" s="128" t="s">
        <v>657</v>
      </c>
      <c r="BC28" s="175" t="s">
        <v>2531</v>
      </c>
    </row>
    <row r="29" spans="1:55">
      <c r="A29" s="149" t="s">
        <v>658</v>
      </c>
      <c r="B29" s="185" t="s">
        <v>100</v>
      </c>
      <c r="C29" s="74">
        <v>0.111</v>
      </c>
      <c r="D29" s="75">
        <v>8.1000000000000003E-2</v>
      </c>
      <c r="E29" s="75">
        <v>4.4999999999999998E-2</v>
      </c>
      <c r="F29" s="76">
        <v>0</v>
      </c>
      <c r="G29" s="74">
        <v>3.1E-2</v>
      </c>
      <c r="H29" s="75">
        <v>2.3E-2</v>
      </c>
      <c r="I29" s="76">
        <v>0</v>
      </c>
      <c r="J29" s="74">
        <v>2.3E-2</v>
      </c>
      <c r="K29" s="76">
        <v>0</v>
      </c>
      <c r="L29" s="77">
        <v>0.186</v>
      </c>
      <c r="M29" s="78">
        <v>0.17799999999999999</v>
      </c>
      <c r="N29" s="78">
        <v>0.155</v>
      </c>
      <c r="O29" s="78">
        <v>0.125</v>
      </c>
      <c r="P29" s="78">
        <v>0.16300000000000001</v>
      </c>
      <c r="Q29" s="78">
        <v>0.156</v>
      </c>
      <c r="R29" s="78">
        <v>0.155</v>
      </c>
      <c r="S29" s="78">
        <v>0.14799999999999999</v>
      </c>
      <c r="T29" s="78">
        <v>0.13300000000000001</v>
      </c>
      <c r="U29" s="78">
        <v>0.125</v>
      </c>
      <c r="V29" s="78">
        <v>0.12000000000000001</v>
      </c>
      <c r="W29" s="78">
        <v>0.13200000000000001</v>
      </c>
      <c r="X29" s="78">
        <v>0.112</v>
      </c>
      <c r="Y29" s="78">
        <v>9.7000000000000003E-2</v>
      </c>
      <c r="Z29" s="78">
        <v>0.10200000000000001</v>
      </c>
      <c r="AA29" s="78">
        <v>8.900000000000001E-2</v>
      </c>
      <c r="AB29" s="78">
        <v>8.900000000000001E-2</v>
      </c>
      <c r="AC29" s="202">
        <v>6.6000000000000003E-2</v>
      </c>
      <c r="AD29" s="88">
        <v>0</v>
      </c>
      <c r="AE29" s="187">
        <v>2.1000000000000001E-2</v>
      </c>
      <c r="AF29" s="157"/>
      <c r="AG29" s="126" t="s">
        <v>2536</v>
      </c>
      <c r="AH29" s="154" t="s">
        <v>100</v>
      </c>
      <c r="AI29" s="121" t="s">
        <v>2527</v>
      </c>
      <c r="AJ29" s="79" t="s">
        <v>2528</v>
      </c>
      <c r="AK29" s="80"/>
      <c r="BB29" s="128" t="s">
        <v>2536</v>
      </c>
      <c r="BC29" s="175" t="s">
        <v>2531</v>
      </c>
    </row>
    <row r="30" spans="1:55">
      <c r="A30" s="149" t="s">
        <v>663</v>
      </c>
      <c r="B30" s="185" t="s">
        <v>102</v>
      </c>
      <c r="C30" s="74">
        <v>0.111</v>
      </c>
      <c r="D30" s="75">
        <v>8.1000000000000003E-2</v>
      </c>
      <c r="E30" s="75">
        <v>4.4999999999999998E-2</v>
      </c>
      <c r="F30" s="76">
        <v>0</v>
      </c>
      <c r="G30" s="74">
        <v>3.1E-2</v>
      </c>
      <c r="H30" s="75">
        <v>2.3E-2</v>
      </c>
      <c r="I30" s="76">
        <v>0</v>
      </c>
      <c r="J30" s="74">
        <v>2.3E-2</v>
      </c>
      <c r="K30" s="76">
        <v>0</v>
      </c>
      <c r="L30" s="77">
        <v>0.186</v>
      </c>
      <c r="M30" s="78">
        <v>0.17799999999999999</v>
      </c>
      <c r="N30" s="78">
        <v>0.155</v>
      </c>
      <c r="O30" s="78">
        <v>0.125</v>
      </c>
      <c r="P30" s="78">
        <v>0.16300000000000001</v>
      </c>
      <c r="Q30" s="78">
        <v>0.156</v>
      </c>
      <c r="R30" s="78">
        <v>0.155</v>
      </c>
      <c r="S30" s="78">
        <v>0.14799999999999999</v>
      </c>
      <c r="T30" s="78">
        <v>0.13300000000000001</v>
      </c>
      <c r="U30" s="78">
        <v>0.125</v>
      </c>
      <c r="V30" s="78">
        <v>0.12000000000000001</v>
      </c>
      <c r="W30" s="78">
        <v>0.13200000000000001</v>
      </c>
      <c r="X30" s="78">
        <v>0.112</v>
      </c>
      <c r="Y30" s="78">
        <v>9.7000000000000003E-2</v>
      </c>
      <c r="Z30" s="78">
        <v>0.10200000000000001</v>
      </c>
      <c r="AA30" s="78">
        <v>8.900000000000001E-2</v>
      </c>
      <c r="AB30" s="78">
        <v>8.900000000000001E-2</v>
      </c>
      <c r="AC30" s="202">
        <v>6.6000000000000003E-2</v>
      </c>
      <c r="AD30" s="88">
        <v>0</v>
      </c>
      <c r="AE30" s="187">
        <v>2.1000000000000001E-2</v>
      </c>
      <c r="AF30" s="157"/>
      <c r="AG30" s="126" t="s">
        <v>2537</v>
      </c>
      <c r="AH30" s="154" t="s">
        <v>102</v>
      </c>
      <c r="AI30" s="121" t="s">
        <v>2527</v>
      </c>
      <c r="AJ30" s="79" t="s">
        <v>2528</v>
      </c>
      <c r="AK30" s="80"/>
      <c r="BB30" s="128" t="s">
        <v>2537</v>
      </c>
      <c r="BC30" s="175" t="s">
        <v>2538</v>
      </c>
    </row>
    <row r="31" spans="1:55">
      <c r="A31" s="149" t="s">
        <v>668</v>
      </c>
      <c r="B31" s="185" t="s">
        <v>669</v>
      </c>
      <c r="C31" s="74">
        <v>8.3000000000000004E-2</v>
      </c>
      <c r="D31" s="75">
        <v>0.06</v>
      </c>
      <c r="E31" s="75">
        <v>3.3000000000000002E-2</v>
      </c>
      <c r="F31" s="76">
        <v>0</v>
      </c>
      <c r="G31" s="74">
        <v>2.7E-2</v>
      </c>
      <c r="H31" s="75">
        <v>2.3E-2</v>
      </c>
      <c r="I31" s="76">
        <v>0</v>
      </c>
      <c r="J31" s="74">
        <v>1.6E-2</v>
      </c>
      <c r="K31" s="76">
        <v>0</v>
      </c>
      <c r="L31" s="77">
        <v>0.14000000000000001</v>
      </c>
      <c r="M31" s="78">
        <v>0.13600000000000001</v>
      </c>
      <c r="N31" s="78">
        <v>0.113</v>
      </c>
      <c r="O31" s="78">
        <v>0.09</v>
      </c>
      <c r="P31" s="78">
        <v>0.124</v>
      </c>
      <c r="Q31" s="78">
        <v>0.11699999999999999</v>
      </c>
      <c r="R31" s="78">
        <v>0.12000000000000001</v>
      </c>
      <c r="S31" s="78">
        <v>0.11299999999999999</v>
      </c>
      <c r="T31" s="78">
        <v>0.10099999999999999</v>
      </c>
      <c r="U31" s="78">
        <v>9.6999999999999989E-2</v>
      </c>
      <c r="V31" s="78">
        <v>0.09</v>
      </c>
      <c r="W31" s="78">
        <v>9.7000000000000003E-2</v>
      </c>
      <c r="X31" s="78">
        <v>8.6000000000000007E-2</v>
      </c>
      <c r="Y31" s="78">
        <v>7.3999999999999996E-2</v>
      </c>
      <c r="Z31" s="78">
        <v>7.3999999999999996E-2</v>
      </c>
      <c r="AA31" s="78">
        <v>7.0000000000000007E-2</v>
      </c>
      <c r="AB31" s="78">
        <v>6.3E-2</v>
      </c>
      <c r="AC31" s="202">
        <v>4.7E-2</v>
      </c>
      <c r="AD31" s="88">
        <v>0</v>
      </c>
      <c r="AE31" s="187">
        <v>1.4E-2</v>
      </c>
      <c r="AF31" s="157"/>
      <c r="AG31" s="7" t="s">
        <v>668</v>
      </c>
      <c r="AH31" s="154" t="s">
        <v>669</v>
      </c>
      <c r="AI31" s="121" t="s">
        <v>2527</v>
      </c>
      <c r="AJ31" s="79" t="s">
        <v>2528</v>
      </c>
      <c r="AK31" s="81" t="s">
        <v>2539</v>
      </c>
      <c r="BB31" s="155" t="s">
        <v>668</v>
      </c>
      <c r="BC31" s="175" t="s">
        <v>2490</v>
      </c>
    </row>
    <row r="32" spans="1:55">
      <c r="A32" s="149" t="s">
        <v>674</v>
      </c>
      <c r="B32" s="185" t="s">
        <v>675</v>
      </c>
      <c r="C32" s="74">
        <v>8.3000000000000004E-2</v>
      </c>
      <c r="D32" s="75">
        <v>0.06</v>
      </c>
      <c r="E32" s="75">
        <v>3.3000000000000002E-2</v>
      </c>
      <c r="F32" s="76">
        <v>0</v>
      </c>
      <c r="G32" s="74">
        <v>2.7E-2</v>
      </c>
      <c r="H32" s="75">
        <v>2.3E-2</v>
      </c>
      <c r="I32" s="76">
        <v>0</v>
      </c>
      <c r="J32" s="74">
        <v>1.6E-2</v>
      </c>
      <c r="K32" s="76">
        <v>0</v>
      </c>
      <c r="L32" s="77">
        <v>0.14000000000000001</v>
      </c>
      <c r="M32" s="78">
        <v>0.13600000000000001</v>
      </c>
      <c r="N32" s="78">
        <v>0.113</v>
      </c>
      <c r="O32" s="78">
        <v>0.09</v>
      </c>
      <c r="P32" s="78">
        <v>0.124</v>
      </c>
      <c r="Q32" s="78">
        <v>0.11699999999999999</v>
      </c>
      <c r="R32" s="78">
        <v>0.12000000000000001</v>
      </c>
      <c r="S32" s="78">
        <v>0.11299999999999999</v>
      </c>
      <c r="T32" s="78">
        <v>0.10099999999999999</v>
      </c>
      <c r="U32" s="78">
        <v>9.6999999999999989E-2</v>
      </c>
      <c r="V32" s="78">
        <v>0.09</v>
      </c>
      <c r="W32" s="78">
        <v>9.7000000000000003E-2</v>
      </c>
      <c r="X32" s="78">
        <v>8.6000000000000007E-2</v>
      </c>
      <c r="Y32" s="78">
        <v>7.3999999999999996E-2</v>
      </c>
      <c r="Z32" s="78">
        <v>7.3999999999999996E-2</v>
      </c>
      <c r="AA32" s="78">
        <v>7.0000000000000007E-2</v>
      </c>
      <c r="AB32" s="78">
        <v>6.3E-2</v>
      </c>
      <c r="AC32" s="202">
        <v>4.7E-2</v>
      </c>
      <c r="AD32" s="88">
        <v>0</v>
      </c>
      <c r="AE32" s="187">
        <v>1.4E-2</v>
      </c>
      <c r="AF32" s="157"/>
      <c r="AG32" s="126" t="s">
        <v>680</v>
      </c>
      <c r="AH32" s="154" t="s">
        <v>675</v>
      </c>
      <c r="AI32" s="121" t="s">
        <v>2527</v>
      </c>
      <c r="AJ32" s="79" t="s">
        <v>2528</v>
      </c>
      <c r="AK32" s="81" t="s">
        <v>2539</v>
      </c>
      <c r="BB32" s="128" t="s">
        <v>680</v>
      </c>
      <c r="BC32" s="175" t="s">
        <v>2490</v>
      </c>
    </row>
    <row r="33" spans="1:55" ht="24">
      <c r="A33" s="149" t="s">
        <v>104</v>
      </c>
      <c r="B33" s="185" t="s">
        <v>105</v>
      </c>
      <c r="C33" s="74">
        <v>8.3000000000000004E-2</v>
      </c>
      <c r="D33" s="75">
        <v>0.06</v>
      </c>
      <c r="E33" s="75">
        <v>3.3000000000000002E-2</v>
      </c>
      <c r="F33" s="76">
        <v>0</v>
      </c>
      <c r="G33" s="74">
        <v>2.7E-2</v>
      </c>
      <c r="H33" s="75">
        <v>2.3E-2</v>
      </c>
      <c r="I33" s="76">
        <v>0</v>
      </c>
      <c r="J33" s="74">
        <v>1.6E-2</v>
      </c>
      <c r="K33" s="76">
        <v>0</v>
      </c>
      <c r="L33" s="77">
        <v>0.14000000000000001</v>
      </c>
      <c r="M33" s="78">
        <v>0.13600000000000001</v>
      </c>
      <c r="N33" s="78">
        <v>0.113</v>
      </c>
      <c r="O33" s="78">
        <v>0.09</v>
      </c>
      <c r="P33" s="78">
        <v>0.124</v>
      </c>
      <c r="Q33" s="78">
        <v>0.11699999999999999</v>
      </c>
      <c r="R33" s="78">
        <v>0.12000000000000001</v>
      </c>
      <c r="S33" s="78">
        <v>0.11299999999999999</v>
      </c>
      <c r="T33" s="78">
        <v>0.10099999999999999</v>
      </c>
      <c r="U33" s="78">
        <v>9.6999999999999989E-2</v>
      </c>
      <c r="V33" s="78">
        <v>0.09</v>
      </c>
      <c r="W33" s="78">
        <v>9.7000000000000003E-2</v>
      </c>
      <c r="X33" s="78">
        <v>8.6000000000000007E-2</v>
      </c>
      <c r="Y33" s="78">
        <v>7.3999999999999996E-2</v>
      </c>
      <c r="Z33" s="78">
        <v>7.3999999999999996E-2</v>
      </c>
      <c r="AA33" s="78">
        <v>7.0000000000000007E-2</v>
      </c>
      <c r="AB33" s="78">
        <v>6.3E-2</v>
      </c>
      <c r="AC33" s="202">
        <v>4.7E-2</v>
      </c>
      <c r="AD33" s="88">
        <v>0</v>
      </c>
      <c r="AE33" s="187">
        <v>1.4E-2</v>
      </c>
      <c r="AF33" s="157"/>
      <c r="AG33" s="126" t="s">
        <v>684</v>
      </c>
      <c r="AH33" s="154" t="s">
        <v>105</v>
      </c>
      <c r="AI33" s="121" t="s">
        <v>2527</v>
      </c>
      <c r="AJ33" s="79" t="s">
        <v>2528</v>
      </c>
      <c r="AK33" s="81" t="s">
        <v>2540</v>
      </c>
      <c r="BB33" s="128" t="s">
        <v>684</v>
      </c>
      <c r="BC33" s="175" t="s">
        <v>2531</v>
      </c>
    </row>
    <row r="34" spans="1:55" ht="24">
      <c r="A34" s="149" t="s">
        <v>685</v>
      </c>
      <c r="B34" s="185" t="s">
        <v>107</v>
      </c>
      <c r="C34" s="74">
        <v>8.3000000000000004E-2</v>
      </c>
      <c r="D34" s="75">
        <v>0.06</v>
      </c>
      <c r="E34" s="75">
        <v>3.3000000000000002E-2</v>
      </c>
      <c r="F34" s="76">
        <v>0</v>
      </c>
      <c r="G34" s="74">
        <v>2.7E-2</v>
      </c>
      <c r="H34" s="75">
        <v>2.3E-2</v>
      </c>
      <c r="I34" s="76">
        <v>0</v>
      </c>
      <c r="J34" s="74">
        <v>1.6E-2</v>
      </c>
      <c r="K34" s="76">
        <v>0</v>
      </c>
      <c r="L34" s="77">
        <v>0.14000000000000001</v>
      </c>
      <c r="M34" s="78">
        <v>0.13600000000000001</v>
      </c>
      <c r="N34" s="78">
        <v>0.113</v>
      </c>
      <c r="O34" s="78">
        <v>0.09</v>
      </c>
      <c r="P34" s="78">
        <v>0.124</v>
      </c>
      <c r="Q34" s="78">
        <v>0.11699999999999999</v>
      </c>
      <c r="R34" s="78">
        <v>0.12000000000000001</v>
      </c>
      <c r="S34" s="78">
        <v>0.11299999999999999</v>
      </c>
      <c r="T34" s="78">
        <v>0.10099999999999999</v>
      </c>
      <c r="U34" s="78">
        <v>9.6999999999999989E-2</v>
      </c>
      <c r="V34" s="78">
        <v>0.09</v>
      </c>
      <c r="W34" s="78">
        <v>9.7000000000000003E-2</v>
      </c>
      <c r="X34" s="78">
        <v>8.6000000000000007E-2</v>
      </c>
      <c r="Y34" s="78">
        <v>7.3999999999999996E-2</v>
      </c>
      <c r="Z34" s="78">
        <v>7.3999999999999996E-2</v>
      </c>
      <c r="AA34" s="78">
        <v>7.0000000000000007E-2</v>
      </c>
      <c r="AB34" s="78">
        <v>6.3E-2</v>
      </c>
      <c r="AC34" s="202">
        <v>4.7E-2</v>
      </c>
      <c r="AD34" s="88">
        <v>0</v>
      </c>
      <c r="AE34" s="187">
        <v>1.4E-2</v>
      </c>
      <c r="AF34" s="157"/>
      <c r="AG34" s="126" t="s">
        <v>690</v>
      </c>
      <c r="AH34" s="154" t="s">
        <v>107</v>
      </c>
      <c r="AI34" s="121" t="s">
        <v>2527</v>
      </c>
      <c r="AJ34" s="79" t="s">
        <v>2528</v>
      </c>
      <c r="AK34" s="81" t="s">
        <v>2540</v>
      </c>
      <c r="BB34" s="128" t="s">
        <v>690</v>
      </c>
      <c r="BC34" s="175" t="s">
        <v>2531</v>
      </c>
    </row>
    <row r="35" spans="1:55">
      <c r="A35" s="149" t="s">
        <v>691</v>
      </c>
      <c r="B35" s="185" t="s">
        <v>692</v>
      </c>
      <c r="C35" s="74">
        <v>3.9E-2</v>
      </c>
      <c r="D35" s="75">
        <v>2.9000000000000001E-2</v>
      </c>
      <c r="E35" s="75">
        <v>1.6E-2</v>
      </c>
      <c r="F35" s="76">
        <v>0</v>
      </c>
      <c r="G35" s="74">
        <v>2.1000000000000001E-2</v>
      </c>
      <c r="H35" s="75">
        <v>1.7000000000000001E-2</v>
      </c>
      <c r="I35" s="76">
        <v>0</v>
      </c>
      <c r="J35" s="74">
        <v>8.0000000000000002E-3</v>
      </c>
      <c r="K35" s="76">
        <v>0</v>
      </c>
      <c r="L35" s="77">
        <v>7.5000000000000011E-2</v>
      </c>
      <c r="M35" s="78">
        <v>7.1000000000000008E-2</v>
      </c>
      <c r="N35" s="78">
        <v>5.3999999999999999E-2</v>
      </c>
      <c r="O35" s="78">
        <v>4.4000000000000004E-2</v>
      </c>
      <c r="P35" s="78">
        <v>6.7000000000000004E-2</v>
      </c>
      <c r="Q35" s="78">
        <v>6.5000000000000002E-2</v>
      </c>
      <c r="R35" s="78">
        <v>6.3E-2</v>
      </c>
      <c r="S35" s="78">
        <v>6.0999999999999999E-2</v>
      </c>
      <c r="T35" s="78">
        <v>5.7000000000000002E-2</v>
      </c>
      <c r="U35" s="78">
        <v>5.2999999999999999E-2</v>
      </c>
      <c r="V35" s="78">
        <v>5.2000000000000005E-2</v>
      </c>
      <c r="W35" s="78">
        <v>4.5999999999999999E-2</v>
      </c>
      <c r="X35" s="78">
        <v>4.8000000000000001E-2</v>
      </c>
      <c r="Y35" s="78">
        <v>4.4000000000000004E-2</v>
      </c>
      <c r="Z35" s="78">
        <v>3.6000000000000004E-2</v>
      </c>
      <c r="AA35" s="78">
        <v>0.04</v>
      </c>
      <c r="AB35" s="78">
        <v>3.1E-2</v>
      </c>
      <c r="AC35" s="202">
        <v>2.3E-2</v>
      </c>
      <c r="AD35" s="88">
        <v>0</v>
      </c>
      <c r="AE35" s="187">
        <v>7.0000000000000001E-3</v>
      </c>
      <c r="AF35" s="157"/>
      <c r="AG35" s="7" t="s">
        <v>691</v>
      </c>
      <c r="AH35" s="154" t="s">
        <v>692</v>
      </c>
      <c r="AI35" s="121" t="s">
        <v>2527</v>
      </c>
      <c r="AJ35" s="79" t="s">
        <v>2528</v>
      </c>
      <c r="AK35" s="80"/>
      <c r="BB35" s="155" t="s">
        <v>691</v>
      </c>
      <c r="BC35" s="175" t="s">
        <v>2490</v>
      </c>
    </row>
    <row r="36" spans="1:55" ht="24">
      <c r="A36" s="149" t="s">
        <v>699</v>
      </c>
      <c r="B36" s="185" t="s">
        <v>110</v>
      </c>
      <c r="C36" s="74">
        <v>3.9E-2</v>
      </c>
      <c r="D36" s="75">
        <v>2.9000000000000001E-2</v>
      </c>
      <c r="E36" s="75">
        <v>1.6E-2</v>
      </c>
      <c r="F36" s="76">
        <v>0</v>
      </c>
      <c r="G36" s="74">
        <v>2.1000000000000001E-2</v>
      </c>
      <c r="H36" s="75">
        <v>1.7000000000000001E-2</v>
      </c>
      <c r="I36" s="76">
        <v>0</v>
      </c>
      <c r="J36" s="74">
        <v>8.0000000000000002E-3</v>
      </c>
      <c r="K36" s="76">
        <v>0</v>
      </c>
      <c r="L36" s="77">
        <v>7.5000000000000011E-2</v>
      </c>
      <c r="M36" s="78">
        <v>7.1000000000000008E-2</v>
      </c>
      <c r="N36" s="78">
        <v>5.3999999999999999E-2</v>
      </c>
      <c r="O36" s="78">
        <v>4.4000000000000004E-2</v>
      </c>
      <c r="P36" s="78">
        <v>6.7000000000000004E-2</v>
      </c>
      <c r="Q36" s="78">
        <v>6.5000000000000002E-2</v>
      </c>
      <c r="R36" s="78">
        <v>6.3E-2</v>
      </c>
      <c r="S36" s="78">
        <v>6.0999999999999999E-2</v>
      </c>
      <c r="T36" s="78">
        <v>5.7000000000000002E-2</v>
      </c>
      <c r="U36" s="78">
        <v>5.2999999999999999E-2</v>
      </c>
      <c r="V36" s="78">
        <v>5.2000000000000005E-2</v>
      </c>
      <c r="W36" s="78">
        <v>4.5999999999999999E-2</v>
      </c>
      <c r="X36" s="78">
        <v>4.8000000000000001E-2</v>
      </c>
      <c r="Y36" s="78">
        <v>4.4000000000000004E-2</v>
      </c>
      <c r="Z36" s="78">
        <v>3.6000000000000004E-2</v>
      </c>
      <c r="AA36" s="78">
        <v>0.04</v>
      </c>
      <c r="AB36" s="78">
        <v>3.1E-2</v>
      </c>
      <c r="AC36" s="202">
        <v>2.3E-2</v>
      </c>
      <c r="AD36" s="88">
        <v>0</v>
      </c>
      <c r="AE36" s="187">
        <v>7.0000000000000001E-3</v>
      </c>
      <c r="AF36" s="157"/>
      <c r="AG36" s="126" t="s">
        <v>704</v>
      </c>
      <c r="AH36" s="154" t="s">
        <v>110</v>
      </c>
      <c r="AI36" s="121" t="s">
        <v>2527</v>
      </c>
      <c r="AJ36" s="79" t="s">
        <v>2528</v>
      </c>
      <c r="AK36" s="81" t="s">
        <v>2541</v>
      </c>
      <c r="BB36" s="128" t="s">
        <v>704</v>
      </c>
      <c r="BC36" s="175" t="s">
        <v>2531</v>
      </c>
    </row>
    <row r="37" spans="1:55" ht="24">
      <c r="A37" s="149" t="s">
        <v>705</v>
      </c>
      <c r="B37" s="185" t="s">
        <v>112</v>
      </c>
      <c r="C37" s="74">
        <v>3.9E-2</v>
      </c>
      <c r="D37" s="75">
        <v>2.9000000000000001E-2</v>
      </c>
      <c r="E37" s="75">
        <v>1.6E-2</v>
      </c>
      <c r="F37" s="76">
        <v>0</v>
      </c>
      <c r="G37" s="74">
        <v>2.1000000000000001E-2</v>
      </c>
      <c r="H37" s="75">
        <v>1.7000000000000001E-2</v>
      </c>
      <c r="I37" s="76">
        <v>0</v>
      </c>
      <c r="J37" s="74">
        <v>8.0000000000000002E-3</v>
      </c>
      <c r="K37" s="76">
        <v>0</v>
      </c>
      <c r="L37" s="77">
        <v>7.5000000000000011E-2</v>
      </c>
      <c r="M37" s="78">
        <v>7.1000000000000008E-2</v>
      </c>
      <c r="N37" s="78">
        <v>5.3999999999999999E-2</v>
      </c>
      <c r="O37" s="78">
        <v>4.4000000000000004E-2</v>
      </c>
      <c r="P37" s="78">
        <v>6.7000000000000004E-2</v>
      </c>
      <c r="Q37" s="78">
        <v>6.5000000000000002E-2</v>
      </c>
      <c r="R37" s="78">
        <v>6.3E-2</v>
      </c>
      <c r="S37" s="78">
        <v>6.0999999999999999E-2</v>
      </c>
      <c r="T37" s="78">
        <v>5.7000000000000002E-2</v>
      </c>
      <c r="U37" s="78">
        <v>5.2999999999999999E-2</v>
      </c>
      <c r="V37" s="78">
        <v>5.2000000000000005E-2</v>
      </c>
      <c r="W37" s="78">
        <v>4.5999999999999999E-2</v>
      </c>
      <c r="X37" s="78">
        <v>4.8000000000000001E-2</v>
      </c>
      <c r="Y37" s="78">
        <v>4.4000000000000004E-2</v>
      </c>
      <c r="Z37" s="78">
        <v>3.6000000000000004E-2</v>
      </c>
      <c r="AA37" s="78">
        <v>0.04</v>
      </c>
      <c r="AB37" s="78">
        <v>3.1E-2</v>
      </c>
      <c r="AC37" s="202">
        <v>2.3E-2</v>
      </c>
      <c r="AD37" s="88">
        <v>0</v>
      </c>
      <c r="AE37" s="187">
        <v>7.0000000000000001E-3</v>
      </c>
      <c r="AF37" s="157"/>
      <c r="AG37" s="126" t="s">
        <v>709</v>
      </c>
      <c r="AH37" s="154" t="s">
        <v>112</v>
      </c>
      <c r="AI37" s="121" t="s">
        <v>2527</v>
      </c>
      <c r="AJ37" s="79" t="s">
        <v>2528</v>
      </c>
      <c r="AK37" s="81" t="s">
        <v>2541</v>
      </c>
      <c r="BB37" s="128" t="s">
        <v>709</v>
      </c>
      <c r="BC37" s="175" t="s">
        <v>2538</v>
      </c>
    </row>
    <row r="38" spans="1:55">
      <c r="A38" s="149" t="s">
        <v>114</v>
      </c>
      <c r="B38" s="185" t="s">
        <v>115</v>
      </c>
      <c r="C38" s="74">
        <v>2.5999999999999999E-2</v>
      </c>
      <c r="D38" s="75">
        <v>1.9E-2</v>
      </c>
      <c r="E38" s="75">
        <v>0.01</v>
      </c>
      <c r="F38" s="76">
        <v>0</v>
      </c>
      <c r="G38" s="74">
        <v>1.4999999999999999E-2</v>
      </c>
      <c r="H38" s="75">
        <v>1.0999999999999999E-2</v>
      </c>
      <c r="I38" s="76">
        <v>0</v>
      </c>
      <c r="J38" s="74">
        <v>5.0000000000000001E-3</v>
      </c>
      <c r="K38" s="76">
        <v>0</v>
      </c>
      <c r="L38" s="77">
        <v>5.099999999999999E-2</v>
      </c>
      <c r="M38" s="78">
        <v>4.6999999999999993E-2</v>
      </c>
      <c r="N38" s="78">
        <v>3.5999999999999997E-2</v>
      </c>
      <c r="O38" s="78">
        <v>2.9000000000000001E-2</v>
      </c>
      <c r="P38" s="78">
        <v>4.5999999999999992E-2</v>
      </c>
      <c r="Q38" s="78">
        <v>4.3999999999999997E-2</v>
      </c>
      <c r="R38" s="78">
        <v>4.1999999999999996E-2</v>
      </c>
      <c r="S38" s="78">
        <v>3.9999999999999994E-2</v>
      </c>
      <c r="T38" s="78">
        <v>3.9E-2</v>
      </c>
      <c r="U38" s="78">
        <v>3.4999999999999996E-2</v>
      </c>
      <c r="V38" s="78">
        <v>3.5000000000000003E-2</v>
      </c>
      <c r="W38" s="78">
        <v>3.1E-2</v>
      </c>
      <c r="X38" s="78">
        <v>3.1E-2</v>
      </c>
      <c r="Y38" s="78">
        <v>3.0000000000000002E-2</v>
      </c>
      <c r="Z38" s="78">
        <v>2.4E-2</v>
      </c>
      <c r="AA38" s="78">
        <v>2.5999999999999999E-2</v>
      </c>
      <c r="AB38" s="78">
        <v>0.02</v>
      </c>
      <c r="AC38" s="202">
        <v>1.4999999999999999E-2</v>
      </c>
      <c r="AD38" s="88">
        <v>0</v>
      </c>
      <c r="AE38" s="187">
        <v>5.0000000000000001E-3</v>
      </c>
      <c r="AF38" s="157"/>
      <c r="AG38" s="126" t="s">
        <v>713</v>
      </c>
      <c r="AH38" s="154" t="s">
        <v>115</v>
      </c>
      <c r="AI38" s="121" t="s">
        <v>2527</v>
      </c>
      <c r="AJ38" s="79" t="s">
        <v>2528</v>
      </c>
      <c r="AK38" s="81"/>
      <c r="BB38" s="128" t="s">
        <v>713</v>
      </c>
      <c r="BC38" s="175" t="s">
        <v>2531</v>
      </c>
    </row>
    <row r="39" spans="1:55">
      <c r="A39" s="149" t="s">
        <v>714</v>
      </c>
      <c r="B39" s="185" t="s">
        <v>117</v>
      </c>
      <c r="C39" s="74">
        <v>2.5999999999999999E-2</v>
      </c>
      <c r="D39" s="75">
        <v>1.9E-2</v>
      </c>
      <c r="E39" s="75">
        <v>0.01</v>
      </c>
      <c r="F39" s="76">
        <v>0</v>
      </c>
      <c r="G39" s="74">
        <v>1.4999999999999999E-2</v>
      </c>
      <c r="H39" s="75">
        <v>1.0999999999999999E-2</v>
      </c>
      <c r="I39" s="76">
        <v>0</v>
      </c>
      <c r="J39" s="74">
        <v>5.0000000000000001E-3</v>
      </c>
      <c r="K39" s="76">
        <v>0</v>
      </c>
      <c r="L39" s="77">
        <v>5.099999999999999E-2</v>
      </c>
      <c r="M39" s="78">
        <v>4.6999999999999993E-2</v>
      </c>
      <c r="N39" s="78">
        <v>3.5999999999999997E-2</v>
      </c>
      <c r="O39" s="78">
        <v>2.9000000000000001E-2</v>
      </c>
      <c r="P39" s="78">
        <v>4.5999999999999992E-2</v>
      </c>
      <c r="Q39" s="78">
        <v>4.3999999999999997E-2</v>
      </c>
      <c r="R39" s="78">
        <v>4.1999999999999996E-2</v>
      </c>
      <c r="S39" s="78">
        <v>3.9999999999999994E-2</v>
      </c>
      <c r="T39" s="78">
        <v>3.9E-2</v>
      </c>
      <c r="U39" s="78">
        <v>3.4999999999999996E-2</v>
      </c>
      <c r="V39" s="78">
        <v>3.5000000000000003E-2</v>
      </c>
      <c r="W39" s="78">
        <v>3.1E-2</v>
      </c>
      <c r="X39" s="78">
        <v>3.1E-2</v>
      </c>
      <c r="Y39" s="78">
        <v>3.0000000000000002E-2</v>
      </c>
      <c r="Z39" s="78">
        <v>2.4E-2</v>
      </c>
      <c r="AA39" s="78">
        <v>2.5999999999999999E-2</v>
      </c>
      <c r="AB39" s="78">
        <v>0.02</v>
      </c>
      <c r="AC39" s="202">
        <v>1.4999999999999999E-2</v>
      </c>
      <c r="AD39" s="88">
        <v>0</v>
      </c>
      <c r="AE39" s="187">
        <v>5.0000000000000001E-3</v>
      </c>
      <c r="AF39" s="157"/>
      <c r="AG39" s="126" t="s">
        <v>718</v>
      </c>
      <c r="AH39" s="154" t="s">
        <v>117</v>
      </c>
      <c r="AI39" s="121" t="s">
        <v>2527</v>
      </c>
      <c r="AJ39" s="79" t="s">
        <v>2528</v>
      </c>
      <c r="AK39" s="81"/>
      <c r="BB39" s="128" t="s">
        <v>718</v>
      </c>
      <c r="BC39" s="175" t="s">
        <v>2538</v>
      </c>
    </row>
    <row r="40" spans="1:55">
      <c r="A40" s="149" t="s">
        <v>719</v>
      </c>
      <c r="B40" s="185" t="s">
        <v>720</v>
      </c>
      <c r="C40" s="74">
        <v>2.5999999999999999E-2</v>
      </c>
      <c r="D40" s="75">
        <v>1.9E-2</v>
      </c>
      <c r="E40" s="75">
        <v>0.01</v>
      </c>
      <c r="F40" s="76">
        <v>0</v>
      </c>
      <c r="G40" s="74">
        <v>1.4999999999999999E-2</v>
      </c>
      <c r="H40" s="75">
        <v>1.0999999999999999E-2</v>
      </c>
      <c r="I40" s="76">
        <v>0</v>
      </c>
      <c r="J40" s="74">
        <v>5.0000000000000001E-3</v>
      </c>
      <c r="K40" s="76">
        <v>0</v>
      </c>
      <c r="L40" s="77">
        <v>5.099999999999999E-2</v>
      </c>
      <c r="M40" s="78">
        <v>4.6999999999999993E-2</v>
      </c>
      <c r="N40" s="78">
        <v>3.5999999999999997E-2</v>
      </c>
      <c r="O40" s="78">
        <v>2.9000000000000001E-2</v>
      </c>
      <c r="P40" s="78">
        <v>4.5999999999999992E-2</v>
      </c>
      <c r="Q40" s="78">
        <v>4.3999999999999997E-2</v>
      </c>
      <c r="R40" s="78">
        <v>4.1999999999999996E-2</v>
      </c>
      <c r="S40" s="78">
        <v>3.9999999999999994E-2</v>
      </c>
      <c r="T40" s="78">
        <v>3.9E-2</v>
      </c>
      <c r="U40" s="78">
        <v>3.4999999999999996E-2</v>
      </c>
      <c r="V40" s="78">
        <v>3.5000000000000003E-2</v>
      </c>
      <c r="W40" s="78">
        <v>3.1E-2</v>
      </c>
      <c r="X40" s="78">
        <v>3.1E-2</v>
      </c>
      <c r="Y40" s="78">
        <v>3.0000000000000002E-2</v>
      </c>
      <c r="Z40" s="78">
        <v>2.4E-2</v>
      </c>
      <c r="AA40" s="78">
        <v>2.5999999999999999E-2</v>
      </c>
      <c r="AB40" s="78">
        <v>0.02</v>
      </c>
      <c r="AC40" s="202">
        <v>1.4999999999999999E-2</v>
      </c>
      <c r="AD40" s="88">
        <v>0</v>
      </c>
      <c r="AE40" s="187">
        <v>5.0000000000000001E-3</v>
      </c>
      <c r="AF40" s="157"/>
      <c r="AG40" s="7" t="s">
        <v>719</v>
      </c>
      <c r="AH40" s="154" t="s">
        <v>720</v>
      </c>
      <c r="AI40" s="121" t="s">
        <v>2527</v>
      </c>
      <c r="AJ40" s="79" t="s">
        <v>2528</v>
      </c>
      <c r="AK40" s="80"/>
      <c r="BB40" s="155" t="s">
        <v>719</v>
      </c>
      <c r="BC40" s="175" t="s">
        <v>2490</v>
      </c>
    </row>
    <row r="41" spans="1:55" ht="24">
      <c r="A41" s="149" t="s">
        <v>725</v>
      </c>
      <c r="B41" s="185" t="s">
        <v>120</v>
      </c>
      <c r="C41" s="74">
        <v>2.5999999999999999E-2</v>
      </c>
      <c r="D41" s="75">
        <v>1.9E-2</v>
      </c>
      <c r="E41" s="75">
        <v>0.01</v>
      </c>
      <c r="F41" s="76">
        <v>0</v>
      </c>
      <c r="G41" s="74">
        <v>1.4999999999999999E-2</v>
      </c>
      <c r="H41" s="75">
        <v>1.0999999999999999E-2</v>
      </c>
      <c r="I41" s="76">
        <v>0</v>
      </c>
      <c r="J41" s="74">
        <v>5.0000000000000001E-3</v>
      </c>
      <c r="K41" s="76">
        <v>0</v>
      </c>
      <c r="L41" s="77">
        <v>5.099999999999999E-2</v>
      </c>
      <c r="M41" s="78">
        <v>4.6999999999999993E-2</v>
      </c>
      <c r="N41" s="78">
        <v>3.5999999999999997E-2</v>
      </c>
      <c r="O41" s="78">
        <v>2.9000000000000001E-2</v>
      </c>
      <c r="P41" s="78">
        <v>4.5999999999999992E-2</v>
      </c>
      <c r="Q41" s="78">
        <v>4.3999999999999997E-2</v>
      </c>
      <c r="R41" s="78">
        <v>4.1999999999999996E-2</v>
      </c>
      <c r="S41" s="78">
        <v>3.9999999999999994E-2</v>
      </c>
      <c r="T41" s="78">
        <v>3.9E-2</v>
      </c>
      <c r="U41" s="78">
        <v>3.4999999999999996E-2</v>
      </c>
      <c r="V41" s="78">
        <v>3.5000000000000003E-2</v>
      </c>
      <c r="W41" s="78">
        <v>3.1E-2</v>
      </c>
      <c r="X41" s="78">
        <v>3.1E-2</v>
      </c>
      <c r="Y41" s="78">
        <v>3.0000000000000002E-2</v>
      </c>
      <c r="Z41" s="78">
        <v>2.4E-2</v>
      </c>
      <c r="AA41" s="78">
        <v>2.5999999999999999E-2</v>
      </c>
      <c r="AB41" s="78">
        <v>0.02</v>
      </c>
      <c r="AC41" s="202">
        <v>1.4999999999999999E-2</v>
      </c>
      <c r="AD41" s="88">
        <v>0</v>
      </c>
      <c r="AE41" s="187">
        <v>5.0000000000000001E-3</v>
      </c>
      <c r="AF41" s="157"/>
      <c r="AG41" s="126" t="s">
        <v>729</v>
      </c>
      <c r="AH41" s="154" t="s">
        <v>120</v>
      </c>
      <c r="AI41" s="121" t="s">
        <v>2527</v>
      </c>
      <c r="AJ41" s="79" t="s">
        <v>2528</v>
      </c>
      <c r="AK41" s="81" t="s">
        <v>2540</v>
      </c>
      <c r="BB41" s="128" t="s">
        <v>729</v>
      </c>
      <c r="BC41" s="175" t="s">
        <v>2531</v>
      </c>
    </row>
    <row r="42" spans="1:55" ht="24">
      <c r="A42" s="149" t="s">
        <v>730</v>
      </c>
      <c r="B42" s="185" t="s">
        <v>122</v>
      </c>
      <c r="C42" s="74">
        <v>2.5999999999999999E-2</v>
      </c>
      <c r="D42" s="75">
        <v>1.9E-2</v>
      </c>
      <c r="E42" s="75">
        <v>0.01</v>
      </c>
      <c r="F42" s="76">
        <v>0</v>
      </c>
      <c r="G42" s="74">
        <v>1.4999999999999999E-2</v>
      </c>
      <c r="H42" s="75">
        <v>1.0999999999999999E-2</v>
      </c>
      <c r="I42" s="76">
        <v>0</v>
      </c>
      <c r="J42" s="74">
        <v>5.0000000000000001E-3</v>
      </c>
      <c r="K42" s="76">
        <v>0</v>
      </c>
      <c r="L42" s="77">
        <v>5.099999999999999E-2</v>
      </c>
      <c r="M42" s="78">
        <v>4.6999999999999993E-2</v>
      </c>
      <c r="N42" s="78">
        <v>3.5999999999999997E-2</v>
      </c>
      <c r="O42" s="78">
        <v>2.9000000000000001E-2</v>
      </c>
      <c r="P42" s="78">
        <v>4.5999999999999992E-2</v>
      </c>
      <c r="Q42" s="78">
        <v>4.3999999999999997E-2</v>
      </c>
      <c r="R42" s="78">
        <v>4.1999999999999996E-2</v>
      </c>
      <c r="S42" s="78">
        <v>3.9999999999999994E-2</v>
      </c>
      <c r="T42" s="78">
        <v>3.9E-2</v>
      </c>
      <c r="U42" s="78">
        <v>3.4999999999999996E-2</v>
      </c>
      <c r="V42" s="78">
        <v>3.5000000000000003E-2</v>
      </c>
      <c r="W42" s="78">
        <v>3.1E-2</v>
      </c>
      <c r="X42" s="78">
        <v>3.1E-2</v>
      </c>
      <c r="Y42" s="78">
        <v>3.0000000000000002E-2</v>
      </c>
      <c r="Z42" s="78">
        <v>2.4E-2</v>
      </c>
      <c r="AA42" s="78">
        <v>2.5999999999999999E-2</v>
      </c>
      <c r="AB42" s="78">
        <v>0.02</v>
      </c>
      <c r="AC42" s="202">
        <v>1.4999999999999999E-2</v>
      </c>
      <c r="AD42" s="88">
        <v>0</v>
      </c>
      <c r="AE42" s="187">
        <v>5.0000000000000001E-3</v>
      </c>
      <c r="AG42" s="126" t="s">
        <v>734</v>
      </c>
      <c r="AH42" s="154" t="s">
        <v>122</v>
      </c>
      <c r="AI42" s="121" t="s">
        <v>2527</v>
      </c>
      <c r="AJ42" s="79" t="s">
        <v>2528</v>
      </c>
      <c r="AK42" s="81" t="s">
        <v>2540</v>
      </c>
      <c r="BB42" s="128" t="s">
        <v>734</v>
      </c>
      <c r="BC42" s="175" t="s">
        <v>2531</v>
      </c>
    </row>
    <row r="43" spans="1:55" ht="24">
      <c r="A43" s="149" t="s">
        <v>735</v>
      </c>
      <c r="B43" s="185" t="s">
        <v>736</v>
      </c>
      <c r="C43" s="74">
        <v>0.13700000000000001</v>
      </c>
      <c r="D43" s="75">
        <v>0.1</v>
      </c>
      <c r="E43" s="75">
        <v>5.5E-2</v>
      </c>
      <c r="F43" s="76">
        <v>0</v>
      </c>
      <c r="G43" s="74">
        <v>6.3E-2</v>
      </c>
      <c r="H43" s="75">
        <v>4.2000000000000003E-2</v>
      </c>
      <c r="I43" s="76">
        <v>0</v>
      </c>
      <c r="J43" s="74">
        <v>2.4E-2</v>
      </c>
      <c r="K43" s="76">
        <v>0</v>
      </c>
      <c r="L43" s="77">
        <v>0.245</v>
      </c>
      <c r="M43" s="78">
        <v>0.224</v>
      </c>
      <c r="N43" s="78">
        <v>0.182</v>
      </c>
      <c r="O43" s="78">
        <v>0.14499999999999999</v>
      </c>
      <c r="P43" s="78">
        <v>0.221</v>
      </c>
      <c r="Q43" s="78">
        <v>0.20799999999999999</v>
      </c>
      <c r="R43" s="78">
        <v>0.2</v>
      </c>
      <c r="S43" s="78">
        <v>0.187</v>
      </c>
      <c r="T43" s="78">
        <v>0.184</v>
      </c>
      <c r="U43" s="78">
        <v>0.16300000000000001</v>
      </c>
      <c r="V43" s="78">
        <v>0.16299999999999998</v>
      </c>
      <c r="W43" s="78">
        <v>0.158</v>
      </c>
      <c r="X43" s="78">
        <v>0.14199999999999999</v>
      </c>
      <c r="Y43" s="78">
        <v>0.13899999999999998</v>
      </c>
      <c r="Z43" s="78">
        <v>0.12100000000000001</v>
      </c>
      <c r="AA43" s="78">
        <v>0.11800000000000001</v>
      </c>
      <c r="AB43" s="78">
        <v>0.1</v>
      </c>
      <c r="AC43" s="202">
        <v>7.5999999999999998E-2</v>
      </c>
      <c r="AD43" s="88">
        <v>0</v>
      </c>
      <c r="AE43" s="187">
        <v>2.1000000000000001E-2</v>
      </c>
      <c r="AG43" s="3" t="s">
        <v>2542</v>
      </c>
      <c r="AH43" s="154" t="s">
        <v>736</v>
      </c>
      <c r="AI43" s="122" t="s">
        <v>2543</v>
      </c>
      <c r="AJ43" s="116" t="s">
        <v>2544</v>
      </c>
      <c r="AK43" s="80"/>
      <c r="BB43" s="23" t="s">
        <v>2542</v>
      </c>
      <c r="BC43" s="175" t="s">
        <v>2531</v>
      </c>
    </row>
    <row r="44" spans="1:55" ht="24">
      <c r="A44" s="149" t="s">
        <v>740</v>
      </c>
      <c r="B44" s="185" t="s">
        <v>125</v>
      </c>
      <c r="C44" s="74">
        <v>0.13700000000000001</v>
      </c>
      <c r="D44" s="75">
        <v>0.1</v>
      </c>
      <c r="E44" s="75">
        <v>5.5E-2</v>
      </c>
      <c r="F44" s="76">
        <v>0</v>
      </c>
      <c r="G44" s="74">
        <v>6.3E-2</v>
      </c>
      <c r="H44" s="75">
        <v>4.2000000000000003E-2</v>
      </c>
      <c r="I44" s="76">
        <v>0</v>
      </c>
      <c r="J44" s="74">
        <v>2.4E-2</v>
      </c>
      <c r="K44" s="76">
        <v>0</v>
      </c>
      <c r="L44" s="77">
        <v>0.245</v>
      </c>
      <c r="M44" s="78">
        <v>0.224</v>
      </c>
      <c r="N44" s="78">
        <v>0.182</v>
      </c>
      <c r="O44" s="78">
        <v>0.14499999999999999</v>
      </c>
      <c r="P44" s="78">
        <v>0.221</v>
      </c>
      <c r="Q44" s="78">
        <v>0.20799999999999999</v>
      </c>
      <c r="R44" s="78">
        <v>0.2</v>
      </c>
      <c r="S44" s="78">
        <v>0.187</v>
      </c>
      <c r="T44" s="78">
        <v>0.184</v>
      </c>
      <c r="U44" s="78">
        <v>0.16300000000000001</v>
      </c>
      <c r="V44" s="78">
        <v>0.16299999999999998</v>
      </c>
      <c r="W44" s="78">
        <v>0.158</v>
      </c>
      <c r="X44" s="78">
        <v>0.14199999999999999</v>
      </c>
      <c r="Y44" s="78">
        <v>0.13899999999999998</v>
      </c>
      <c r="Z44" s="78">
        <v>0.12100000000000001</v>
      </c>
      <c r="AA44" s="78">
        <v>0.11800000000000001</v>
      </c>
      <c r="AB44" s="78">
        <v>0.1</v>
      </c>
      <c r="AC44" s="202">
        <v>7.5999999999999998E-2</v>
      </c>
      <c r="AD44" s="88">
        <v>0</v>
      </c>
      <c r="AE44" s="187">
        <v>2.1000000000000001E-2</v>
      </c>
      <c r="AG44" s="3" t="s">
        <v>2545</v>
      </c>
      <c r="AH44" s="154" t="s">
        <v>125</v>
      </c>
      <c r="AI44" s="122" t="s">
        <v>2543</v>
      </c>
      <c r="AJ44" s="116" t="s">
        <v>2544</v>
      </c>
      <c r="AK44" s="80"/>
      <c r="BB44" s="23" t="s">
        <v>2545</v>
      </c>
      <c r="BC44" s="175" t="s">
        <v>2531</v>
      </c>
    </row>
    <row r="45" spans="1:55" ht="24">
      <c r="A45" s="149" t="s">
        <v>744</v>
      </c>
      <c r="B45" s="185" t="s">
        <v>127</v>
      </c>
      <c r="C45" s="74">
        <v>0.13700000000000001</v>
      </c>
      <c r="D45" s="75">
        <v>0.1</v>
      </c>
      <c r="E45" s="75">
        <v>5.5E-2</v>
      </c>
      <c r="F45" s="76">
        <v>0</v>
      </c>
      <c r="G45" s="74">
        <v>6.3E-2</v>
      </c>
      <c r="H45" s="75">
        <v>4.2000000000000003E-2</v>
      </c>
      <c r="I45" s="76">
        <v>0</v>
      </c>
      <c r="J45" s="74">
        <v>2.4E-2</v>
      </c>
      <c r="K45" s="76">
        <v>0</v>
      </c>
      <c r="L45" s="77">
        <v>0.245</v>
      </c>
      <c r="M45" s="78">
        <v>0.224</v>
      </c>
      <c r="N45" s="78">
        <v>0.182</v>
      </c>
      <c r="O45" s="78">
        <v>0.14499999999999999</v>
      </c>
      <c r="P45" s="78">
        <v>0.221</v>
      </c>
      <c r="Q45" s="78">
        <v>0.20799999999999999</v>
      </c>
      <c r="R45" s="78">
        <v>0.2</v>
      </c>
      <c r="S45" s="78">
        <v>0.187</v>
      </c>
      <c r="T45" s="78">
        <v>0.184</v>
      </c>
      <c r="U45" s="78">
        <v>0.16300000000000001</v>
      </c>
      <c r="V45" s="78">
        <v>0.16299999999999998</v>
      </c>
      <c r="W45" s="78">
        <v>0.158</v>
      </c>
      <c r="X45" s="78">
        <v>0.14199999999999999</v>
      </c>
      <c r="Y45" s="78">
        <v>0.13899999999999998</v>
      </c>
      <c r="Z45" s="78">
        <v>0.12100000000000001</v>
      </c>
      <c r="AA45" s="78">
        <v>0.11800000000000001</v>
      </c>
      <c r="AB45" s="78">
        <v>0.1</v>
      </c>
      <c r="AC45" s="202">
        <v>7.5999999999999998E-2</v>
      </c>
      <c r="AD45" s="88">
        <v>0</v>
      </c>
      <c r="AE45" s="187">
        <v>2.1000000000000001E-2</v>
      </c>
      <c r="AG45" s="3" t="s">
        <v>2546</v>
      </c>
      <c r="AH45" s="154" t="s">
        <v>127</v>
      </c>
      <c r="AI45" s="122" t="s">
        <v>2543</v>
      </c>
      <c r="AJ45" s="116" t="s">
        <v>2544</v>
      </c>
      <c r="AK45" s="80"/>
      <c r="BB45" s="23" t="s">
        <v>2546</v>
      </c>
      <c r="BC45" s="175" t="s">
        <v>2531</v>
      </c>
    </row>
    <row r="46" spans="1:55" ht="24">
      <c r="A46" s="149" t="s">
        <v>748</v>
      </c>
      <c r="B46" s="185" t="s">
        <v>749</v>
      </c>
      <c r="C46" s="74">
        <v>5.8999999999999997E-2</v>
      </c>
      <c r="D46" s="75">
        <v>4.2999999999999997E-2</v>
      </c>
      <c r="E46" s="75">
        <v>2.3E-2</v>
      </c>
      <c r="F46" s="76">
        <v>0</v>
      </c>
      <c r="G46" s="74">
        <v>1.2E-2</v>
      </c>
      <c r="H46" s="75">
        <v>0.01</v>
      </c>
      <c r="I46" s="76">
        <v>0</v>
      </c>
      <c r="J46" s="74">
        <v>1.0999999999999999E-2</v>
      </c>
      <c r="K46" s="76">
        <v>0</v>
      </c>
      <c r="L46" s="77">
        <v>9.1999999999999985E-2</v>
      </c>
      <c r="M46" s="78">
        <v>8.9999999999999983E-2</v>
      </c>
      <c r="N46" s="78">
        <v>7.9999999999999988E-2</v>
      </c>
      <c r="O46" s="78">
        <v>6.3999999999999987E-2</v>
      </c>
      <c r="P46" s="78">
        <v>8.0999999999999989E-2</v>
      </c>
      <c r="Q46" s="78">
        <v>7.5999999999999984E-2</v>
      </c>
      <c r="R46" s="78">
        <v>7.8999999999999987E-2</v>
      </c>
      <c r="S46" s="78">
        <v>7.3999999999999996E-2</v>
      </c>
      <c r="T46" s="78">
        <v>6.4999999999999988E-2</v>
      </c>
      <c r="U46" s="78">
        <v>6.3E-2</v>
      </c>
      <c r="V46" s="78">
        <v>5.6000000000000001E-2</v>
      </c>
      <c r="W46" s="78">
        <v>6.8999999999999992E-2</v>
      </c>
      <c r="X46" s="78">
        <v>5.3999999999999999E-2</v>
      </c>
      <c r="Y46" s="78">
        <v>4.5000000000000005E-2</v>
      </c>
      <c r="Z46" s="78">
        <v>5.2999999999999999E-2</v>
      </c>
      <c r="AA46" s="78">
        <v>4.3000000000000003E-2</v>
      </c>
      <c r="AB46" s="78">
        <v>4.4000000000000004E-2</v>
      </c>
      <c r="AC46" s="202">
        <v>3.3000000000000002E-2</v>
      </c>
      <c r="AD46" s="88">
        <v>0</v>
      </c>
      <c r="AE46" s="187">
        <v>0.01</v>
      </c>
      <c r="AG46" s="3" t="s">
        <v>2547</v>
      </c>
      <c r="AH46" s="154" t="s">
        <v>749</v>
      </c>
      <c r="AI46" s="123" t="s">
        <v>2548</v>
      </c>
      <c r="AJ46" s="116" t="s">
        <v>2549</v>
      </c>
      <c r="AK46" s="117" t="s">
        <v>2550</v>
      </c>
      <c r="BB46" s="23" t="s">
        <v>2547</v>
      </c>
      <c r="BC46" s="175" t="s">
        <v>2531</v>
      </c>
    </row>
    <row r="47" spans="1:55" ht="24">
      <c r="A47" s="149" t="s">
        <v>753</v>
      </c>
      <c r="B47" s="185" t="s">
        <v>130</v>
      </c>
      <c r="C47" s="74">
        <v>5.8999999999999997E-2</v>
      </c>
      <c r="D47" s="75">
        <v>4.2999999999999997E-2</v>
      </c>
      <c r="E47" s="75">
        <v>2.3E-2</v>
      </c>
      <c r="F47" s="76">
        <v>0</v>
      </c>
      <c r="G47" s="74">
        <v>1.2E-2</v>
      </c>
      <c r="H47" s="75">
        <v>0.01</v>
      </c>
      <c r="I47" s="76">
        <v>0</v>
      </c>
      <c r="J47" s="74">
        <v>1.0999999999999999E-2</v>
      </c>
      <c r="K47" s="76">
        <v>0</v>
      </c>
      <c r="L47" s="77">
        <v>9.1999999999999985E-2</v>
      </c>
      <c r="M47" s="78">
        <v>8.9999999999999983E-2</v>
      </c>
      <c r="N47" s="78">
        <v>7.9999999999999988E-2</v>
      </c>
      <c r="O47" s="78">
        <v>6.3999999999999987E-2</v>
      </c>
      <c r="P47" s="78">
        <v>8.0999999999999989E-2</v>
      </c>
      <c r="Q47" s="78">
        <v>7.5999999999999984E-2</v>
      </c>
      <c r="R47" s="78">
        <v>7.8999999999999987E-2</v>
      </c>
      <c r="S47" s="78">
        <v>7.3999999999999996E-2</v>
      </c>
      <c r="T47" s="78">
        <v>6.4999999999999988E-2</v>
      </c>
      <c r="U47" s="78">
        <v>6.3E-2</v>
      </c>
      <c r="V47" s="78">
        <v>5.6000000000000001E-2</v>
      </c>
      <c r="W47" s="78">
        <v>6.8999999999999992E-2</v>
      </c>
      <c r="X47" s="78">
        <v>5.3999999999999999E-2</v>
      </c>
      <c r="Y47" s="78">
        <v>4.5000000000000005E-2</v>
      </c>
      <c r="Z47" s="78">
        <v>5.2999999999999999E-2</v>
      </c>
      <c r="AA47" s="78">
        <v>4.3000000000000003E-2</v>
      </c>
      <c r="AB47" s="78">
        <v>4.4000000000000004E-2</v>
      </c>
      <c r="AC47" s="202">
        <v>3.3000000000000002E-2</v>
      </c>
      <c r="AD47" s="88">
        <v>0</v>
      </c>
      <c r="AE47" s="187">
        <v>0.01</v>
      </c>
      <c r="AG47" s="3" t="s">
        <v>2551</v>
      </c>
      <c r="AH47" s="154" t="s">
        <v>130</v>
      </c>
      <c r="AI47" s="123" t="s">
        <v>2548</v>
      </c>
      <c r="AJ47" s="116" t="s">
        <v>2549</v>
      </c>
      <c r="AK47" s="117" t="s">
        <v>2550</v>
      </c>
      <c r="BB47" s="23" t="s">
        <v>2551</v>
      </c>
      <c r="BC47" s="175" t="s">
        <v>2531</v>
      </c>
    </row>
    <row r="48" spans="1:55" ht="24.5" thickBot="1">
      <c r="A48" s="151" t="s">
        <v>757</v>
      </c>
      <c r="B48" s="186" t="s">
        <v>132</v>
      </c>
      <c r="C48" s="82">
        <v>5.8999999999999997E-2</v>
      </c>
      <c r="D48" s="83">
        <v>4.2999999999999997E-2</v>
      </c>
      <c r="E48" s="83">
        <v>2.3E-2</v>
      </c>
      <c r="F48" s="89">
        <v>0</v>
      </c>
      <c r="G48" s="82">
        <v>1.2E-2</v>
      </c>
      <c r="H48" s="83">
        <v>0.01</v>
      </c>
      <c r="I48" s="89">
        <v>0</v>
      </c>
      <c r="J48" s="82">
        <v>1.0999999999999999E-2</v>
      </c>
      <c r="K48" s="89">
        <v>0</v>
      </c>
      <c r="L48" s="84">
        <v>9.1999999999999985E-2</v>
      </c>
      <c r="M48" s="85">
        <v>8.9999999999999983E-2</v>
      </c>
      <c r="N48" s="85">
        <v>7.9999999999999988E-2</v>
      </c>
      <c r="O48" s="85">
        <v>6.3999999999999987E-2</v>
      </c>
      <c r="P48" s="85">
        <v>8.0999999999999989E-2</v>
      </c>
      <c r="Q48" s="85">
        <v>7.5999999999999984E-2</v>
      </c>
      <c r="R48" s="85">
        <v>7.8999999999999987E-2</v>
      </c>
      <c r="S48" s="85">
        <v>7.3999999999999996E-2</v>
      </c>
      <c r="T48" s="85">
        <v>6.4999999999999988E-2</v>
      </c>
      <c r="U48" s="85">
        <v>6.3E-2</v>
      </c>
      <c r="V48" s="85">
        <v>5.6000000000000001E-2</v>
      </c>
      <c r="W48" s="85">
        <v>6.8999999999999992E-2</v>
      </c>
      <c r="X48" s="85">
        <v>5.3999999999999999E-2</v>
      </c>
      <c r="Y48" s="85">
        <v>4.5000000000000005E-2</v>
      </c>
      <c r="Z48" s="85">
        <v>5.2999999999999999E-2</v>
      </c>
      <c r="AA48" s="85">
        <v>4.3000000000000003E-2</v>
      </c>
      <c r="AB48" s="85">
        <v>4.4000000000000004E-2</v>
      </c>
      <c r="AC48" s="203">
        <v>3.3000000000000002E-2</v>
      </c>
      <c r="AD48" s="88">
        <v>0</v>
      </c>
      <c r="AE48" s="188">
        <v>0.01</v>
      </c>
      <c r="AG48" s="4" t="s">
        <v>2552</v>
      </c>
      <c r="AH48" s="156" t="s">
        <v>132</v>
      </c>
      <c r="AI48" s="124" t="s">
        <v>2548</v>
      </c>
      <c r="AJ48" s="90" t="s">
        <v>2549</v>
      </c>
      <c r="AK48" s="91" t="s">
        <v>2553</v>
      </c>
      <c r="BB48" s="129" t="s">
        <v>2552</v>
      </c>
      <c r="BC48" s="182" t="s">
        <v>2531</v>
      </c>
    </row>
    <row r="49" spans="33:34">
      <c r="AG49" s="183"/>
    </row>
    <row r="50" spans="33:34">
      <c r="AG50" s="860" t="s">
        <v>2554</v>
      </c>
      <c r="AH50" s="860"/>
    </row>
    <row r="51" spans="33:34">
      <c r="AG51" s="1734" t="s">
        <v>2555</v>
      </c>
      <c r="AH51" s="1734"/>
    </row>
    <row r="52" spans="33:34">
      <c r="AG52" s="1734"/>
      <c r="AH52" s="1734"/>
    </row>
  </sheetData>
  <sheetProtection algorithmName="SHA-512" hashValue="I/n09RlKfVFFZqzqiUDHCgz9RHseWJoRrogp2P98LZsw8eDta+SOj3NApWKm6v8E6hgcQSxKeKO3lWDDJlYyzQ==" saltValue="/WB6x4PDbv5tjlqFtb7DBw==" spinCount="100000" sheet="1" objects="1" scenarios="1"/>
  <mergeCells count="24">
    <mergeCell ref="AE2:AE4"/>
    <mergeCell ref="C3:F3"/>
    <mergeCell ref="G3:I3"/>
    <mergeCell ref="L2:AD2"/>
    <mergeCell ref="L3:AD3"/>
    <mergeCell ref="A2:A4"/>
    <mergeCell ref="B2:B4"/>
    <mergeCell ref="C2:F2"/>
    <mergeCell ref="G2:I2"/>
    <mergeCell ref="J2:K3"/>
    <mergeCell ref="AG51:AH52"/>
    <mergeCell ref="AQ2:AQ4"/>
    <mergeCell ref="AR2:AR4"/>
    <mergeCell ref="AG2:AG4"/>
    <mergeCell ref="AI2:AK4"/>
    <mergeCell ref="AG50:AH50"/>
    <mergeCell ref="AH2:AH4"/>
    <mergeCell ref="BE2:BE4"/>
    <mergeCell ref="BC2:BC4"/>
    <mergeCell ref="AS2:AS4"/>
    <mergeCell ref="AT2:AT4"/>
    <mergeCell ref="AZ2:AZ3"/>
    <mergeCell ref="AU2:AY4"/>
    <mergeCell ref="BB2:BB4"/>
  </mergeCells>
  <phoneticPr fontId="11"/>
  <pageMargins left="0.70866141732283472" right="0.70866141732283472" top="0.74803149606299213" bottom="0.74803149606299213" header="0.31496062992125984" footer="0.31496062992125984"/>
  <pageSetup paperSize="9" scale="10"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1E577-E806-48E3-8233-6A6A648A4A24}">
  <sheetPr codeName="Sheet6">
    <pageSetUpPr fitToPage="1"/>
  </sheetPr>
  <dimension ref="A1:BE169"/>
  <sheetViews>
    <sheetView view="pageBreakPreview" zoomScale="70" zoomScaleNormal="120" zoomScaleSheetLayoutView="70" zoomScalePageLayoutView="64" workbookViewId="0">
      <selection activeCell="H6" sqref="H6:AK6"/>
    </sheetView>
  </sheetViews>
  <sheetFormatPr defaultColWidth="2.6328125" defaultRowHeight="13"/>
  <cols>
    <col min="1" max="1" width="2.08984375" customWidth="1"/>
    <col min="2" max="2" width="3.08984375" customWidth="1"/>
    <col min="3" max="4" width="2.453125" customWidth="1"/>
    <col min="5" max="5" width="3" customWidth="1"/>
    <col min="6" max="14" width="2.453125" customWidth="1"/>
    <col min="15" max="15" width="1.54296875" customWidth="1"/>
    <col min="16" max="16" width="3.453125" customWidth="1"/>
    <col min="17" max="18" width="2.453125" customWidth="1"/>
    <col min="19" max="19" width="3.54296875" customWidth="1"/>
    <col min="20" max="28" width="2.453125" customWidth="1"/>
    <col min="29" max="29" width="3.36328125" customWidth="1"/>
    <col min="30" max="30" width="4.6328125" customWidth="1"/>
    <col min="31" max="35" width="2.453125" customWidth="1"/>
    <col min="36" max="36" width="4.36328125" customWidth="1"/>
    <col min="37" max="37" width="6.36328125" customWidth="1"/>
    <col min="38" max="38" width="2.453125" customWidth="1"/>
    <col min="39" max="39" width="7.453125" customWidth="1"/>
    <col min="40" max="40" width="8.08984375" customWidth="1"/>
    <col min="41" max="41" width="5.453125" customWidth="1"/>
    <col min="42" max="42" width="6" customWidth="1"/>
    <col min="43" max="43" width="7.54296875" customWidth="1"/>
    <col min="44" max="44" width="9.36328125" customWidth="1"/>
    <col min="45" max="45" width="5.6328125" customWidth="1"/>
    <col min="46" max="46" width="8.453125" customWidth="1"/>
    <col min="47" max="47" width="8" customWidth="1"/>
    <col min="48" max="48" width="6" customWidth="1"/>
    <col min="49" max="49" width="7.54296875" customWidth="1"/>
    <col min="50" max="50" width="4.90625" customWidth="1"/>
    <col min="51" max="51" width="6.6328125" customWidth="1"/>
    <col min="52" max="52" width="6.54296875" customWidth="1"/>
    <col min="53" max="53" width="9.453125" hidden="1" customWidth="1"/>
    <col min="54" max="54" width="9.36328125" hidden="1" customWidth="1"/>
    <col min="55" max="57" width="4.08984375" hidden="1" customWidth="1"/>
    <col min="58" max="58" width="4.08984375" customWidth="1"/>
    <col min="59" max="59" width="9.90625" customWidth="1"/>
    <col min="60" max="60" width="9.453125" customWidth="1"/>
    <col min="61" max="63" width="4.08984375" customWidth="1"/>
    <col min="66" max="66" width="9" customWidth="1"/>
  </cols>
  <sheetData>
    <row r="1" spans="1:57" ht="18.75" customHeight="1" thickBot="1">
      <c r="A1" s="60"/>
      <c r="B1" s="224" t="s">
        <v>133</v>
      </c>
      <c r="C1" s="65"/>
      <c r="D1" s="65"/>
      <c r="E1" s="65"/>
      <c r="F1" s="65"/>
      <c r="G1" s="65"/>
      <c r="H1" s="65"/>
      <c r="I1" s="65"/>
      <c r="J1" s="65"/>
      <c r="K1" s="65"/>
      <c r="L1" s="65"/>
      <c r="M1" s="65"/>
      <c r="N1" s="65"/>
      <c r="O1" s="65"/>
      <c r="P1" s="65"/>
      <c r="Q1" s="65"/>
      <c r="R1" s="65"/>
      <c r="S1" s="65"/>
      <c r="T1" s="65"/>
      <c r="U1" s="65"/>
      <c r="V1" s="65"/>
      <c r="W1" s="65"/>
      <c r="X1" s="65"/>
      <c r="Y1" s="65"/>
      <c r="Z1" s="223"/>
      <c r="AA1" s="223"/>
      <c r="AB1" s="223"/>
      <c r="AC1" s="1072" t="s">
        <v>134</v>
      </c>
      <c r="AD1" s="1073"/>
      <c r="AE1" s="1073"/>
      <c r="AF1" s="1072" t="str">
        <f>IF(基本情報入力シート!V16="", "", 基本情報入力シート!V16)</f>
        <v>長野県</v>
      </c>
      <c r="AG1" s="1073"/>
      <c r="AH1" s="1073"/>
      <c r="AI1" s="1073"/>
      <c r="AJ1" s="1073"/>
      <c r="AK1" s="1098"/>
      <c r="AL1" s="60"/>
      <c r="AM1" s="60"/>
      <c r="AN1" s="60"/>
      <c r="AO1" s="60"/>
      <c r="AP1" s="60"/>
      <c r="AQ1" s="60"/>
      <c r="AR1" s="60"/>
      <c r="AS1" s="60"/>
      <c r="AT1" s="60"/>
      <c r="AU1" s="60"/>
      <c r="AV1" s="60"/>
      <c r="AW1" s="60"/>
      <c r="AX1" s="60"/>
      <c r="AY1" s="60"/>
      <c r="BA1" s="976" t="s">
        <v>135</v>
      </c>
      <c r="BB1" s="976"/>
      <c r="BC1" s="976"/>
      <c r="BD1" s="976"/>
      <c r="BE1" s="976"/>
    </row>
    <row r="2" spans="1:57" ht="4.25" customHeight="1">
      <c r="A2" s="60"/>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0"/>
      <c r="AM2" s="60"/>
      <c r="AN2" s="60"/>
      <c r="AO2" s="60"/>
      <c r="AP2" s="60"/>
      <c r="AQ2" s="60"/>
      <c r="AR2" s="60"/>
      <c r="AS2" s="60"/>
      <c r="AT2" s="60"/>
      <c r="AU2" s="60"/>
      <c r="AV2" s="60"/>
      <c r="AW2" s="60"/>
      <c r="AX2" s="60"/>
      <c r="AY2" s="60"/>
      <c r="BA2" s="976" t="str">
        <f>IF(基本情報入力シート!V14="", "",基本情報入力シート!V14)</f>
        <v/>
      </c>
      <c r="BB2" s="976"/>
      <c r="BC2" s="976"/>
      <c r="BD2" s="976"/>
      <c r="BE2" s="976"/>
    </row>
    <row r="3" spans="1:57" ht="18.649999999999999" customHeight="1">
      <c r="A3" s="60"/>
      <c r="B3" s="1099" t="s">
        <v>136</v>
      </c>
      <c r="C3" s="1099"/>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367"/>
      <c r="AM3" s="368"/>
      <c r="AN3" s="60"/>
      <c r="AO3" s="60"/>
      <c r="AP3" s="60"/>
      <c r="AQ3" s="60"/>
      <c r="AR3" s="60"/>
      <c r="AS3" s="60"/>
      <c r="AT3" s="60"/>
      <c r="AU3" s="60"/>
      <c r="AV3" s="60"/>
      <c r="AW3" s="60"/>
      <c r="AX3" s="60"/>
      <c r="AY3" s="60"/>
      <c r="BA3" s="976"/>
      <c r="BB3" s="976"/>
      <c r="BC3" s="976"/>
      <c r="BD3" s="976"/>
      <c r="BE3" s="976"/>
    </row>
    <row r="4" spans="1:57" ht="30.65" customHeight="1">
      <c r="A4" s="1112" t="str">
        <f>IF(BA2="補助金様式を都道府県に提出", "！基本情報入力シート「１　提出の目的と提出先の自治体名」にて「補助金様式を都道府県に提出」が選択されているため、この様式はグレーアウトされています。", "")</f>
        <v/>
      </c>
      <c r="B4" s="1112"/>
      <c r="C4" s="1112"/>
      <c r="D4" s="1112"/>
      <c r="E4" s="1112"/>
      <c r="F4" s="1112"/>
      <c r="G4" s="1112"/>
      <c r="H4" s="1112"/>
      <c r="I4" s="1112"/>
      <c r="J4" s="1112"/>
      <c r="K4" s="1112"/>
      <c r="L4" s="1112"/>
      <c r="M4" s="1112"/>
      <c r="N4" s="1112"/>
      <c r="O4" s="1112"/>
      <c r="P4" s="1112"/>
      <c r="Q4" s="1112"/>
      <c r="R4" s="1112"/>
      <c r="S4" s="1112"/>
      <c r="T4" s="1112"/>
      <c r="U4" s="1112"/>
      <c r="V4" s="1112"/>
      <c r="W4" s="1112"/>
      <c r="X4" s="1112"/>
      <c r="Y4" s="1112"/>
      <c r="Z4" s="1112"/>
      <c r="AA4" s="1112"/>
      <c r="AB4" s="1112"/>
      <c r="AC4" s="1112"/>
      <c r="AD4" s="1112"/>
      <c r="AE4" s="1112"/>
      <c r="AF4" s="1112"/>
      <c r="AG4" s="1112"/>
      <c r="AH4" s="1112"/>
      <c r="AI4" s="1112"/>
      <c r="AJ4" s="1112"/>
      <c r="AK4" s="1112"/>
      <c r="AL4" s="60"/>
      <c r="AM4" s="60"/>
      <c r="AN4" s="60"/>
      <c r="AO4" s="60"/>
      <c r="AP4" s="60"/>
      <c r="AQ4" s="60"/>
      <c r="AR4" s="60"/>
      <c r="AS4" s="60"/>
      <c r="AT4" s="60"/>
      <c r="AU4" s="60"/>
      <c r="AV4" s="60"/>
      <c r="AW4" s="60"/>
      <c r="AX4" s="60"/>
      <c r="AY4" s="60"/>
    </row>
    <row r="5" spans="1:57" ht="19.5" customHeight="1">
      <c r="A5" s="60"/>
      <c r="B5" s="63" t="s">
        <v>137</v>
      </c>
      <c r="C5" s="63"/>
      <c r="D5" s="63"/>
      <c r="E5" s="63"/>
      <c r="F5" s="63"/>
      <c r="G5" s="63"/>
      <c r="H5" s="63"/>
      <c r="I5" s="63"/>
      <c r="J5" s="369"/>
      <c r="K5" s="369"/>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60"/>
      <c r="AM5" s="60"/>
      <c r="AN5" s="60"/>
      <c r="AO5" s="60"/>
      <c r="AP5" s="60"/>
      <c r="AQ5" s="60"/>
      <c r="AR5" s="60"/>
      <c r="AS5" s="60"/>
      <c r="AT5" s="60"/>
      <c r="AU5" s="60"/>
      <c r="AV5" s="60"/>
      <c r="AW5" s="60"/>
      <c r="AX5" s="60"/>
      <c r="AY5" s="60"/>
    </row>
    <row r="6" spans="1:57" s="29" customFormat="1" ht="13.5" customHeight="1">
      <c r="A6" s="61"/>
      <c r="B6" s="1100" t="s">
        <v>13</v>
      </c>
      <c r="C6" s="1101"/>
      <c r="D6" s="1101"/>
      <c r="E6" s="1101"/>
      <c r="F6" s="1101"/>
      <c r="G6" s="1102"/>
      <c r="H6" s="1094" t="str">
        <f>IF(基本情報入力シート!L21="","",基本情報入力シート!L21)</f>
        <v/>
      </c>
      <c r="I6" s="1095"/>
      <c r="J6" s="1095"/>
      <c r="K6" s="1095"/>
      <c r="L6" s="1095"/>
      <c r="M6" s="1095"/>
      <c r="N6" s="1095"/>
      <c r="O6" s="1095"/>
      <c r="P6" s="1095"/>
      <c r="Q6" s="1095"/>
      <c r="R6" s="1095"/>
      <c r="S6" s="1095"/>
      <c r="T6" s="1095"/>
      <c r="U6" s="1095"/>
      <c r="V6" s="1095"/>
      <c r="W6" s="1095"/>
      <c r="X6" s="1095"/>
      <c r="Y6" s="1095"/>
      <c r="Z6" s="1095"/>
      <c r="AA6" s="1095"/>
      <c r="AB6" s="1095"/>
      <c r="AC6" s="1095"/>
      <c r="AD6" s="1095"/>
      <c r="AE6" s="1095"/>
      <c r="AF6" s="1095"/>
      <c r="AG6" s="1095"/>
      <c r="AH6" s="1095"/>
      <c r="AI6" s="1095"/>
      <c r="AJ6" s="1095"/>
      <c r="AK6" s="1096"/>
      <c r="AL6" s="61"/>
      <c r="AM6" s="61"/>
      <c r="AN6" s="61"/>
      <c r="AO6" s="61"/>
      <c r="AP6" s="61"/>
      <c r="AQ6" s="61"/>
      <c r="AR6" s="61"/>
      <c r="AS6" s="61"/>
      <c r="AT6" s="61"/>
      <c r="AU6" s="61"/>
      <c r="AV6" s="61"/>
      <c r="AW6" s="61"/>
      <c r="AX6" s="61"/>
      <c r="AY6" s="61"/>
    </row>
    <row r="7" spans="1:57" s="29" customFormat="1" ht="25.5" customHeight="1">
      <c r="A7" s="61"/>
      <c r="B7" s="1103" t="s">
        <v>138</v>
      </c>
      <c r="C7" s="1104"/>
      <c r="D7" s="1104"/>
      <c r="E7" s="1104"/>
      <c r="F7" s="1104"/>
      <c r="G7" s="1105"/>
      <c r="H7" s="1106" t="str">
        <f>IF(基本情報入力シート!L22="","",基本情報入力シート!L22)</f>
        <v/>
      </c>
      <c r="I7" s="1107"/>
      <c r="J7" s="1107"/>
      <c r="K7" s="1107"/>
      <c r="L7" s="1107"/>
      <c r="M7" s="1107"/>
      <c r="N7" s="1107"/>
      <c r="O7" s="1107"/>
      <c r="P7" s="1107"/>
      <c r="Q7" s="1107"/>
      <c r="R7" s="1107"/>
      <c r="S7" s="1107"/>
      <c r="T7" s="1107"/>
      <c r="U7" s="1107"/>
      <c r="V7" s="1107"/>
      <c r="W7" s="1107"/>
      <c r="X7" s="1107"/>
      <c r="Y7" s="1107"/>
      <c r="Z7" s="1107"/>
      <c r="AA7" s="1107"/>
      <c r="AB7" s="1107"/>
      <c r="AC7" s="1107"/>
      <c r="AD7" s="1107"/>
      <c r="AE7" s="1107"/>
      <c r="AF7" s="1107"/>
      <c r="AG7" s="1107"/>
      <c r="AH7" s="1107"/>
      <c r="AI7" s="1107"/>
      <c r="AJ7" s="1107"/>
      <c r="AK7" s="1108"/>
      <c r="AL7" s="61"/>
      <c r="AM7" s="61"/>
      <c r="AN7" s="61"/>
      <c r="AO7" s="61"/>
      <c r="AP7" s="61"/>
      <c r="AQ7" s="61"/>
      <c r="AR7" s="61"/>
      <c r="AS7" s="61"/>
      <c r="AT7" s="61"/>
      <c r="AU7" s="61"/>
      <c r="AV7" s="61"/>
      <c r="AW7" s="61"/>
      <c r="AX7" s="61"/>
      <c r="AY7" s="61"/>
    </row>
    <row r="8" spans="1:57" s="29" customFormat="1" ht="12.75" customHeight="1">
      <c r="A8" s="61"/>
      <c r="B8" s="1081" t="s">
        <v>139</v>
      </c>
      <c r="C8" s="1082"/>
      <c r="D8" s="1082"/>
      <c r="E8" s="1082"/>
      <c r="F8" s="1082"/>
      <c r="G8" s="1083"/>
      <c r="H8" s="370" t="s">
        <v>16</v>
      </c>
      <c r="I8" s="1097" t="str">
        <f>IF(基本情報入力シート!AM24="－","",基本情報入力シート!AM24)</f>
        <v>-</v>
      </c>
      <c r="J8" s="1097"/>
      <c r="K8" s="1097"/>
      <c r="L8" s="1097"/>
      <c r="M8" s="371"/>
      <c r="N8" s="371"/>
      <c r="O8" s="371"/>
      <c r="P8" s="371"/>
      <c r="Q8" s="371"/>
      <c r="R8" s="371"/>
      <c r="S8" s="371"/>
      <c r="T8" s="371"/>
      <c r="U8" s="371"/>
      <c r="V8" s="371"/>
      <c r="W8" s="371"/>
      <c r="X8" s="371"/>
      <c r="Y8" s="371"/>
      <c r="Z8" s="371"/>
      <c r="AA8" s="371"/>
      <c r="AB8" s="371"/>
      <c r="AC8" s="371"/>
      <c r="AD8" s="371"/>
      <c r="AE8" s="371"/>
      <c r="AF8" s="371"/>
      <c r="AG8" s="371"/>
      <c r="AH8" s="371"/>
      <c r="AI8" s="371"/>
      <c r="AJ8" s="371"/>
      <c r="AK8" s="371"/>
      <c r="AL8" s="61"/>
      <c r="AM8" s="61"/>
      <c r="AN8" s="61"/>
      <c r="AO8" s="61"/>
      <c r="AP8" s="61"/>
      <c r="AQ8" s="61"/>
      <c r="AR8" s="61"/>
      <c r="AS8" s="61"/>
      <c r="AT8" s="61"/>
      <c r="AU8" s="61"/>
      <c r="AV8" s="61"/>
      <c r="AW8" s="61"/>
      <c r="AX8" s="61"/>
      <c r="AY8" s="61"/>
    </row>
    <row r="9" spans="1:57" s="29" customFormat="1" ht="16.5" customHeight="1">
      <c r="A9" s="61"/>
      <c r="B9" s="1084"/>
      <c r="C9" s="1085"/>
      <c r="D9" s="1085"/>
      <c r="E9" s="1085"/>
      <c r="F9" s="1085"/>
      <c r="G9" s="1086"/>
      <c r="H9" s="1087" t="str">
        <f>IF(基本情報入力シート!L24="","",基本情報入力シート!L24)</f>
        <v/>
      </c>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7"/>
      <c r="AK9" s="1087"/>
      <c r="AL9" s="61"/>
      <c r="AM9" s="61"/>
      <c r="AN9" s="61"/>
      <c r="AO9" s="61"/>
      <c r="AP9" s="61"/>
      <c r="AQ9" s="61"/>
      <c r="AR9" s="61"/>
      <c r="AS9" s="61"/>
      <c r="AT9" s="61"/>
      <c r="AU9" s="61"/>
      <c r="AV9" s="61"/>
      <c r="AW9" s="61"/>
      <c r="AX9" s="61"/>
      <c r="AY9" s="61" t="b">
        <v>1</v>
      </c>
    </row>
    <row r="10" spans="1:57" s="29" customFormat="1" ht="16.5" customHeight="1">
      <c r="A10" s="61"/>
      <c r="B10" s="1084"/>
      <c r="C10" s="1085"/>
      <c r="D10" s="1085"/>
      <c r="E10" s="1085"/>
      <c r="F10" s="1085"/>
      <c r="G10" s="1086"/>
      <c r="H10" s="1088" t="str">
        <f>IF(基本情報入力シート!L25="","",基本情報入力シート!L25)</f>
        <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61"/>
      <c r="AM10" s="61"/>
      <c r="AN10" s="61"/>
      <c r="AO10" s="61"/>
      <c r="AP10" s="61"/>
      <c r="AQ10" s="61"/>
      <c r="AR10" s="61"/>
      <c r="AS10" s="61"/>
      <c r="AT10" s="61"/>
      <c r="AU10" s="61"/>
      <c r="AV10" s="61"/>
      <c r="AW10" s="61"/>
      <c r="AX10" s="61"/>
      <c r="AY10" s="61"/>
    </row>
    <row r="11" spans="1:57" s="29" customFormat="1" ht="13.5" customHeight="1">
      <c r="A11" s="61"/>
      <c r="B11" s="1091" t="s">
        <v>13</v>
      </c>
      <c r="C11" s="1092"/>
      <c r="D11" s="1092"/>
      <c r="E11" s="1092"/>
      <c r="F11" s="1092"/>
      <c r="G11" s="1093"/>
      <c r="H11" s="1094" t="str">
        <f>IF(基本情報入力シート!L29="","",基本情報入力シート!L29)</f>
        <v/>
      </c>
      <c r="I11" s="1095"/>
      <c r="J11" s="1095"/>
      <c r="K11" s="1095"/>
      <c r="L11" s="1095"/>
      <c r="M11" s="1095"/>
      <c r="N11" s="1095"/>
      <c r="O11" s="1095"/>
      <c r="P11" s="1095"/>
      <c r="Q11" s="1095"/>
      <c r="R11" s="1095"/>
      <c r="S11" s="1095"/>
      <c r="T11" s="1095"/>
      <c r="U11" s="1095"/>
      <c r="V11" s="1095"/>
      <c r="W11" s="1095"/>
      <c r="X11" s="1095"/>
      <c r="Y11" s="1095"/>
      <c r="Z11" s="1095"/>
      <c r="AA11" s="1095"/>
      <c r="AB11" s="1095"/>
      <c r="AC11" s="1095"/>
      <c r="AD11" s="1095"/>
      <c r="AE11" s="1095"/>
      <c r="AF11" s="1095"/>
      <c r="AG11" s="1095"/>
      <c r="AH11" s="1095"/>
      <c r="AI11" s="1095"/>
      <c r="AJ11" s="1095"/>
      <c r="AK11" s="1096"/>
      <c r="AL11" s="61"/>
      <c r="AM11" s="61"/>
      <c r="AN11" s="61"/>
      <c r="AO11" s="61"/>
      <c r="AP11" s="61"/>
      <c r="AQ11" s="61"/>
      <c r="AR11" s="61"/>
      <c r="AS11" s="61"/>
      <c r="AT11" s="61"/>
      <c r="AU11" s="61"/>
      <c r="AV11" s="61"/>
      <c r="AW11" s="61"/>
      <c r="AX11" s="61"/>
      <c r="AY11" s="61"/>
    </row>
    <row r="12" spans="1:57" s="29" customFormat="1" ht="22.5" customHeight="1">
      <c r="A12" s="61"/>
      <c r="B12" s="1084" t="s">
        <v>140</v>
      </c>
      <c r="C12" s="1085"/>
      <c r="D12" s="1085"/>
      <c r="E12" s="1085"/>
      <c r="F12" s="1085"/>
      <c r="G12" s="1086"/>
      <c r="H12" s="1109" t="str">
        <f>IF(基本情報入力シート!L30="","",基本情報入力シート!L30)</f>
        <v/>
      </c>
      <c r="I12" s="1110"/>
      <c r="J12" s="1110"/>
      <c r="K12" s="1110"/>
      <c r="L12" s="1110"/>
      <c r="M12" s="1110"/>
      <c r="N12" s="1110"/>
      <c r="O12" s="1110"/>
      <c r="P12" s="1110"/>
      <c r="Q12" s="1110"/>
      <c r="R12" s="1110"/>
      <c r="S12" s="1110"/>
      <c r="T12" s="1110"/>
      <c r="U12" s="1110"/>
      <c r="V12" s="1110"/>
      <c r="W12" s="1110"/>
      <c r="X12" s="1110"/>
      <c r="Y12" s="1110"/>
      <c r="Z12" s="1110"/>
      <c r="AA12" s="1110"/>
      <c r="AB12" s="1110"/>
      <c r="AC12" s="1110"/>
      <c r="AD12" s="1110"/>
      <c r="AE12" s="1110"/>
      <c r="AF12" s="1110"/>
      <c r="AG12" s="1110"/>
      <c r="AH12" s="1110"/>
      <c r="AI12" s="1110"/>
      <c r="AJ12" s="1110"/>
      <c r="AK12" s="1111"/>
      <c r="AL12" s="61"/>
      <c r="AM12" s="61"/>
      <c r="AN12" s="61"/>
      <c r="AO12" s="61"/>
      <c r="AP12" s="61"/>
      <c r="AQ12" s="61"/>
      <c r="AR12" s="61"/>
      <c r="AS12" s="61"/>
      <c r="AT12" s="61"/>
      <c r="AU12" s="61"/>
      <c r="AV12" s="61"/>
      <c r="AW12" s="61"/>
      <c r="AX12" s="61"/>
      <c r="AY12" s="61"/>
    </row>
    <row r="13" spans="1:57" s="29" customFormat="1" ht="18.75" customHeight="1">
      <c r="A13" s="61"/>
      <c r="B13" s="1074" t="s">
        <v>141</v>
      </c>
      <c r="C13" s="1074"/>
      <c r="D13" s="1074"/>
      <c r="E13" s="1074"/>
      <c r="F13" s="1074"/>
      <c r="G13" s="1074"/>
      <c r="H13" s="1075" t="s">
        <v>27</v>
      </c>
      <c r="I13" s="1074"/>
      <c r="J13" s="1074"/>
      <c r="K13" s="1074"/>
      <c r="L13" s="1076" t="str">
        <f>IF(基本情報入力シート!L31="","",基本情報入力シート!L31)</f>
        <v/>
      </c>
      <c r="M13" s="1077"/>
      <c r="N13" s="1077"/>
      <c r="O13" s="1077"/>
      <c r="P13" s="1077"/>
      <c r="Q13" s="1077"/>
      <c r="R13" s="1077"/>
      <c r="S13" s="1077"/>
      <c r="T13" s="1077"/>
      <c r="U13" s="1078"/>
      <c r="V13" s="1079" t="s">
        <v>28</v>
      </c>
      <c r="W13" s="1080"/>
      <c r="X13" s="1080"/>
      <c r="Y13" s="1075"/>
      <c r="Z13" s="1076" t="str">
        <f>IF(基本情報入力シート!L32="","",基本情報入力シート!L32)</f>
        <v/>
      </c>
      <c r="AA13" s="1077"/>
      <c r="AB13" s="1077"/>
      <c r="AC13" s="1077"/>
      <c r="AD13" s="1077"/>
      <c r="AE13" s="1077"/>
      <c r="AF13" s="1077"/>
      <c r="AG13" s="1077"/>
      <c r="AH13" s="1077"/>
      <c r="AI13" s="1077"/>
      <c r="AJ13" s="1077"/>
      <c r="AK13" s="1078"/>
      <c r="AL13" s="61"/>
      <c r="AM13" s="61"/>
      <c r="AN13" s="61"/>
      <c r="AO13" s="61"/>
      <c r="AP13" s="61"/>
      <c r="AQ13" s="61"/>
      <c r="AR13" s="61"/>
      <c r="AS13" s="61"/>
      <c r="AT13" s="61"/>
      <c r="AU13" s="61"/>
      <c r="AV13" s="61"/>
      <c r="AW13" s="61"/>
      <c r="AX13" s="61"/>
      <c r="AY13" s="61"/>
    </row>
    <row r="14" spans="1:57" ht="7.5" customHeight="1">
      <c r="A14" s="60"/>
      <c r="B14" s="65"/>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0"/>
      <c r="AM14" s="60"/>
      <c r="AN14" s="60"/>
      <c r="AO14" s="60"/>
      <c r="AP14" s="60"/>
      <c r="AQ14" s="60"/>
      <c r="AR14" s="60"/>
      <c r="AS14" s="60"/>
      <c r="AT14" s="60"/>
      <c r="AU14" s="60"/>
      <c r="AV14" s="60"/>
      <c r="AW14" s="60"/>
      <c r="AX14" s="60"/>
      <c r="AY14" s="60"/>
    </row>
    <row r="15" spans="1:57" ht="21.65" customHeight="1">
      <c r="A15" s="60"/>
      <c r="B15" s="372" t="s">
        <v>142</v>
      </c>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60"/>
      <c r="AM15" s="60"/>
      <c r="AN15" s="60"/>
      <c r="AO15" s="60"/>
      <c r="AP15" s="60"/>
      <c r="AQ15" s="60"/>
      <c r="AR15" s="60"/>
      <c r="AS15" s="60"/>
      <c r="AT15" s="60"/>
      <c r="AU15" s="60"/>
      <c r="AV15" s="60"/>
      <c r="AW15" s="60"/>
      <c r="AX15" s="60"/>
      <c r="AY15" s="60"/>
    </row>
    <row r="16" spans="1:57" ht="18.75" customHeight="1">
      <c r="B16" s="1050" t="s">
        <v>143</v>
      </c>
      <c r="C16" s="1051"/>
      <c r="D16" s="1051"/>
      <c r="E16" s="1051"/>
      <c r="F16" s="1051"/>
      <c r="G16" s="1051"/>
      <c r="H16" s="1051"/>
      <c r="I16" s="1051"/>
      <c r="J16" s="1051"/>
      <c r="K16" s="1051"/>
      <c r="L16" s="1051"/>
      <c r="M16" s="1051"/>
      <c r="N16" s="1051"/>
      <c r="O16" s="1051"/>
      <c r="P16" s="1051"/>
      <c r="Q16" s="1051"/>
      <c r="R16" s="1051"/>
      <c r="S16" s="1051"/>
      <c r="T16" s="1051"/>
      <c r="U16" s="1051"/>
      <c r="V16" s="1051"/>
      <c r="W16" s="1052"/>
      <c r="X16" s="65"/>
      <c r="Y16" s="65"/>
      <c r="Z16" s="65"/>
      <c r="AA16" s="65"/>
      <c r="AB16" s="65"/>
      <c r="AC16" s="65"/>
      <c r="AD16" s="65"/>
      <c r="AE16" s="65"/>
      <c r="AF16" s="65"/>
      <c r="AG16" s="65"/>
      <c r="AH16" s="65"/>
      <c r="AI16" s="65"/>
      <c r="AJ16" s="65"/>
      <c r="AK16" s="65"/>
      <c r="AL16" s="60"/>
      <c r="AM16" s="60"/>
      <c r="AN16" s="60"/>
      <c r="AO16" s="60"/>
      <c r="AP16" s="60"/>
      <c r="AQ16" s="60"/>
      <c r="AR16" s="60"/>
      <c r="AS16" s="60"/>
      <c r="AT16" s="60"/>
      <c r="AU16" s="60"/>
      <c r="AV16" s="60"/>
      <c r="AW16" s="60"/>
      <c r="AX16" s="60"/>
      <c r="AY16" s="60"/>
    </row>
    <row r="17" spans="1:51" ht="26.25" customHeight="1" thickBot="1">
      <c r="A17" s="60"/>
      <c r="B17" s="374" t="s">
        <v>144</v>
      </c>
      <c r="C17" s="1008" t="s">
        <v>145</v>
      </c>
      <c r="D17" s="1008"/>
      <c r="E17" s="1008"/>
      <c r="F17" s="1008"/>
      <c r="G17" s="1008"/>
      <c r="H17" s="1008"/>
      <c r="I17" s="1008"/>
      <c r="J17" s="1008"/>
      <c r="K17" s="1008"/>
      <c r="L17" s="1008"/>
      <c r="M17" s="1008"/>
      <c r="N17" s="1008"/>
      <c r="O17" s="1008"/>
      <c r="P17" s="1037"/>
      <c r="Q17" s="1038">
        <f>'別紙様式2-2（処遇改善加算　個表）'!L5</f>
        <v>0</v>
      </c>
      <c r="R17" s="1039"/>
      <c r="S17" s="1039"/>
      <c r="T17" s="1039"/>
      <c r="U17" s="1039"/>
      <c r="V17" s="1040"/>
      <c r="W17" s="375" t="s">
        <v>146</v>
      </c>
      <c r="X17" s="60"/>
      <c r="Y17" s="60"/>
      <c r="Z17" s="65"/>
      <c r="AA17" s="65"/>
      <c r="AB17" s="65"/>
      <c r="AC17" s="65"/>
      <c r="AD17" s="60"/>
      <c r="AE17" s="60"/>
      <c r="AF17" s="60"/>
      <c r="AG17" s="60"/>
      <c r="AH17" s="60"/>
      <c r="AI17" s="60"/>
      <c r="AJ17" s="60"/>
      <c r="AK17" s="60"/>
      <c r="AL17" s="60"/>
      <c r="AM17" s="60"/>
      <c r="AN17" s="60"/>
      <c r="AO17" s="60"/>
      <c r="AP17" s="60"/>
      <c r="AQ17" s="60"/>
      <c r="AR17" s="60"/>
      <c r="AS17" s="60"/>
      <c r="AT17" s="60"/>
      <c r="AU17" s="60"/>
      <c r="AV17" s="60"/>
      <c r="AW17" s="60"/>
      <c r="AX17" s="60"/>
      <c r="AY17" s="60"/>
    </row>
    <row r="18" spans="1:51" ht="30" customHeight="1" thickBot="1">
      <c r="A18" s="60"/>
      <c r="B18" s="374" t="s">
        <v>147</v>
      </c>
      <c r="C18" s="1036" t="s">
        <v>148</v>
      </c>
      <c r="D18" s="1036"/>
      <c r="E18" s="1036"/>
      <c r="F18" s="1036"/>
      <c r="G18" s="1036"/>
      <c r="H18" s="1036"/>
      <c r="I18" s="1036"/>
      <c r="J18" s="1036"/>
      <c r="K18" s="1036"/>
      <c r="L18" s="1036"/>
      <c r="M18" s="1036"/>
      <c r="N18" s="1036"/>
      <c r="O18" s="1036"/>
      <c r="P18" s="1036"/>
      <c r="Q18" s="1047">
        <v>0</v>
      </c>
      <c r="R18" s="1048"/>
      <c r="S18" s="1048"/>
      <c r="T18" s="1048"/>
      <c r="U18" s="1048"/>
      <c r="V18" s="1049"/>
      <c r="W18" s="376" t="s">
        <v>146</v>
      </c>
      <c r="X18" s="65" t="s">
        <v>149</v>
      </c>
      <c r="Y18" s="377"/>
      <c r="Z18" s="60"/>
      <c r="AA18" s="60"/>
      <c r="AB18" s="60"/>
      <c r="AC18" s="60"/>
      <c r="AD18" s="60"/>
      <c r="AE18" s="60"/>
      <c r="AF18" s="60"/>
      <c r="AG18" s="60"/>
      <c r="AH18" s="60"/>
      <c r="AI18" s="60"/>
      <c r="AJ18" s="60"/>
      <c r="AK18" s="60"/>
      <c r="AL18" s="60"/>
    </row>
    <row r="19" spans="1:51" ht="28.5" customHeight="1" thickBot="1">
      <c r="A19" s="60"/>
      <c r="B19" s="378" t="s">
        <v>150</v>
      </c>
      <c r="C19" s="1036" t="s">
        <v>151</v>
      </c>
      <c r="D19" s="1008"/>
      <c r="E19" s="1008"/>
      <c r="F19" s="1008"/>
      <c r="G19" s="1008"/>
      <c r="H19" s="1008"/>
      <c r="I19" s="1008"/>
      <c r="J19" s="1008"/>
      <c r="K19" s="1008"/>
      <c r="L19" s="1008"/>
      <c r="M19" s="1008"/>
      <c r="N19" s="1008"/>
      <c r="O19" s="1008"/>
      <c r="P19" s="1037"/>
      <c r="Q19" s="1038">
        <f>Q17+Q18</f>
        <v>0</v>
      </c>
      <c r="R19" s="1039"/>
      <c r="S19" s="1039"/>
      <c r="T19" s="1039"/>
      <c r="U19" s="1039"/>
      <c r="V19" s="1040"/>
      <c r="W19" s="379" t="s">
        <v>146</v>
      </c>
      <c r="X19" s="65" t="s">
        <v>149</v>
      </c>
      <c r="Y19" s="1041" t="str">
        <f>IF(H7="", "", IFERROR(IF(Q20&gt;=Q19,"○","×"),""))</f>
        <v/>
      </c>
      <c r="Z19" s="60"/>
      <c r="AA19" s="60"/>
      <c r="AB19" s="60"/>
      <c r="AC19" s="60"/>
      <c r="AD19" s="60"/>
      <c r="AE19" s="60"/>
      <c r="AF19" s="60"/>
      <c r="AG19" s="60"/>
      <c r="AH19" s="60"/>
      <c r="AI19" s="60"/>
      <c r="AJ19" s="60"/>
      <c r="AK19" s="60"/>
      <c r="AL19" s="60"/>
      <c r="AM19" s="1043" t="s">
        <v>152</v>
      </c>
      <c r="AN19" s="1044"/>
      <c r="AO19" s="1044"/>
      <c r="AP19" s="1044"/>
      <c r="AQ19" s="1044"/>
      <c r="AR19" s="1044"/>
      <c r="AS19" s="1044"/>
      <c r="AT19" s="1044"/>
      <c r="AU19" s="1044"/>
      <c r="AV19" s="1044"/>
      <c r="AW19" s="1044"/>
      <c r="AX19" s="1044"/>
      <c r="AY19" s="1045"/>
    </row>
    <row r="20" spans="1:51" ht="38.4" customHeight="1" thickBot="1">
      <c r="A20" s="60"/>
      <c r="B20" s="380" t="s">
        <v>153</v>
      </c>
      <c r="C20" s="1046" t="s">
        <v>154</v>
      </c>
      <c r="D20" s="1046"/>
      <c r="E20" s="1046"/>
      <c r="F20" s="1046"/>
      <c r="G20" s="1046"/>
      <c r="H20" s="1046"/>
      <c r="I20" s="1046"/>
      <c r="J20" s="1046"/>
      <c r="K20" s="1046"/>
      <c r="L20" s="1046"/>
      <c r="M20" s="1046"/>
      <c r="N20" s="1046"/>
      <c r="O20" s="1046"/>
      <c r="P20" s="1046"/>
      <c r="Q20" s="1047"/>
      <c r="R20" s="1048"/>
      <c r="S20" s="1048"/>
      <c r="T20" s="1048"/>
      <c r="U20" s="1048"/>
      <c r="V20" s="1049"/>
      <c r="W20" s="381" t="s">
        <v>146</v>
      </c>
      <c r="X20" s="65" t="s">
        <v>149</v>
      </c>
      <c r="Y20" s="1042"/>
      <c r="Z20" s="65"/>
      <c r="AA20" s="382"/>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row>
    <row r="21" spans="1:51" ht="6" customHeight="1">
      <c r="A21" s="65"/>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383"/>
      <c r="AV21" s="384"/>
      <c r="AW21" s="60"/>
      <c r="AX21" s="60"/>
      <c r="AY21" s="60"/>
    </row>
    <row r="22" spans="1:51" ht="16.5" customHeight="1">
      <c r="A22" s="229"/>
      <c r="B22" s="385" t="s">
        <v>155</v>
      </c>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row>
    <row r="23" spans="1:51" ht="43.25" customHeight="1">
      <c r="A23" s="60"/>
      <c r="B23" s="386" t="s">
        <v>156</v>
      </c>
      <c r="C23" s="1116" t="s">
        <v>157</v>
      </c>
      <c r="D23" s="1116"/>
      <c r="E23" s="1116"/>
      <c r="F23" s="1116"/>
      <c r="G23" s="1116"/>
      <c r="H23" s="1116"/>
      <c r="I23" s="1116"/>
      <c r="J23" s="1116"/>
      <c r="K23" s="1116"/>
      <c r="L23" s="1116"/>
      <c r="M23" s="1116"/>
      <c r="N23" s="1116"/>
      <c r="O23" s="1116"/>
      <c r="P23" s="1116"/>
      <c r="Q23" s="1116"/>
      <c r="R23" s="1116"/>
      <c r="S23" s="1116"/>
      <c r="T23" s="1116"/>
      <c r="U23" s="1116"/>
      <c r="V23" s="1116"/>
      <c r="W23" s="1116"/>
      <c r="X23" s="1116"/>
      <c r="Y23" s="1116"/>
      <c r="Z23" s="1116"/>
      <c r="AA23" s="1116"/>
      <c r="AB23" s="1116"/>
      <c r="AC23" s="1116"/>
      <c r="AD23" s="1116"/>
      <c r="AE23" s="1116"/>
      <c r="AF23" s="1116"/>
      <c r="AG23" s="1116"/>
      <c r="AH23" s="1116"/>
      <c r="AI23" s="1116"/>
      <c r="AJ23" s="1116"/>
      <c r="AK23" s="1116"/>
      <c r="AL23" s="60"/>
      <c r="AM23" s="60"/>
      <c r="AN23" s="60"/>
      <c r="AO23" s="60"/>
      <c r="AP23" s="60"/>
      <c r="AQ23" s="60"/>
      <c r="AR23" s="60"/>
      <c r="AS23" s="60"/>
      <c r="AT23" s="60"/>
      <c r="AU23" s="60"/>
      <c r="AV23" s="60"/>
      <c r="AW23" s="60"/>
      <c r="AX23" s="60"/>
      <c r="AY23" s="60"/>
    </row>
    <row r="24" spans="1:51" ht="25.25" customHeight="1">
      <c r="A24" s="60"/>
      <c r="B24" s="386" t="s">
        <v>156</v>
      </c>
      <c r="C24" s="1116" t="s">
        <v>158</v>
      </c>
      <c r="D24" s="1116"/>
      <c r="E24" s="1116"/>
      <c r="F24" s="1116"/>
      <c r="G24" s="1116"/>
      <c r="H24" s="1116"/>
      <c r="I24" s="1116"/>
      <c r="J24" s="1116"/>
      <c r="K24" s="1116"/>
      <c r="L24" s="1116"/>
      <c r="M24" s="1116"/>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c r="AL24" s="60"/>
      <c r="AM24" s="60"/>
      <c r="AN24" s="60"/>
      <c r="AO24" s="60"/>
      <c r="AP24" s="60"/>
      <c r="AQ24" s="60"/>
      <c r="AR24" s="60"/>
      <c r="AS24" s="60"/>
      <c r="AT24" s="60"/>
      <c r="AU24" s="60"/>
      <c r="AV24" s="60"/>
      <c r="AW24" s="60"/>
      <c r="AX24" s="60"/>
      <c r="AY24" s="60"/>
    </row>
    <row r="25" spans="1:51" ht="6" customHeight="1">
      <c r="A25" s="60"/>
      <c r="B25" s="67"/>
      <c r="C25" s="67"/>
      <c r="D25" s="67"/>
      <c r="E25" s="67"/>
      <c r="F25" s="387"/>
      <c r="G25" s="111"/>
      <c r="H25" s="111"/>
      <c r="I25" s="111"/>
      <c r="J25" s="111"/>
      <c r="K25" s="111"/>
      <c r="L25" s="111"/>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K25" s="388"/>
      <c r="AL25" s="61"/>
      <c r="AM25" s="61"/>
      <c r="AN25" s="60"/>
      <c r="AO25" s="60"/>
      <c r="AP25" s="60"/>
      <c r="AQ25" s="60"/>
      <c r="AR25" s="60"/>
      <c r="AS25" s="60"/>
      <c r="AT25" s="60"/>
      <c r="AU25" s="60"/>
      <c r="AV25" s="60"/>
      <c r="AW25" s="389"/>
      <c r="AX25" s="60"/>
      <c r="AY25" s="60"/>
    </row>
    <row r="26" spans="1:51" ht="21" customHeight="1">
      <c r="A26" s="60"/>
      <c r="B26" s="1117" t="s">
        <v>159</v>
      </c>
      <c r="C26" s="1117"/>
      <c r="D26" s="1117"/>
      <c r="E26" s="1117"/>
      <c r="F26" s="1117"/>
      <c r="G26" s="1117"/>
      <c r="H26" s="1117"/>
      <c r="I26" s="1117"/>
      <c r="J26" s="1117"/>
      <c r="K26" s="1117"/>
      <c r="L26" s="1117"/>
      <c r="M26" s="1117"/>
      <c r="N26" s="1117"/>
      <c r="O26" s="1117"/>
      <c r="P26" s="1117"/>
      <c r="Q26" s="1117"/>
      <c r="R26" s="1117"/>
      <c r="S26" s="1117"/>
      <c r="T26" s="1117"/>
      <c r="U26" s="1117"/>
      <c r="V26" s="1117"/>
      <c r="W26" s="1117"/>
      <c r="X26" s="1117"/>
      <c r="Y26" s="1117"/>
      <c r="Z26" s="1117"/>
      <c r="AA26" s="1117"/>
      <c r="AB26" s="1117"/>
      <c r="AC26" s="1117"/>
      <c r="AD26" s="1117"/>
      <c r="AE26" s="1117"/>
      <c r="AF26" s="1117"/>
      <c r="AG26" s="1117"/>
      <c r="AH26" s="1117"/>
      <c r="AI26" s="1117"/>
      <c r="AJ26" s="1117"/>
      <c r="AK26" s="1117"/>
      <c r="AL26" s="60"/>
      <c r="AM26" s="60"/>
      <c r="AN26" s="60"/>
      <c r="AO26" s="60"/>
      <c r="AP26" s="60"/>
      <c r="AQ26" s="60"/>
      <c r="AR26" s="60"/>
      <c r="AS26" s="60"/>
      <c r="AT26" s="60"/>
      <c r="AU26" s="60"/>
      <c r="AV26" s="60"/>
      <c r="AW26" s="60"/>
      <c r="AX26" s="60"/>
      <c r="AY26" s="60"/>
    </row>
    <row r="27" spans="1:51" ht="18" customHeight="1" thickBot="1">
      <c r="A27" s="60"/>
      <c r="B27" s="1118" t="s">
        <v>160</v>
      </c>
      <c r="C27" s="1118"/>
      <c r="D27" s="1118"/>
      <c r="E27" s="1118"/>
      <c r="F27" s="1118"/>
      <c r="G27" s="1118"/>
      <c r="H27" s="1118"/>
      <c r="I27" s="1118"/>
      <c r="J27" s="1118"/>
      <c r="K27" s="1118"/>
      <c r="L27" s="1118"/>
      <c r="M27" s="1118"/>
      <c r="N27" s="1118"/>
      <c r="O27" s="1118"/>
      <c r="P27" s="1118"/>
      <c r="Q27" s="1118"/>
      <c r="R27" s="1118"/>
      <c r="S27" s="1118"/>
      <c r="T27" s="1118"/>
      <c r="U27" s="1118"/>
      <c r="V27" s="1118"/>
      <c r="W27" s="1118"/>
      <c r="X27" s="1118"/>
      <c r="Y27" s="1118"/>
      <c r="Z27" s="1118"/>
      <c r="AA27" s="1118"/>
      <c r="AB27" s="1118"/>
      <c r="AC27" s="1118"/>
      <c r="AD27" s="1118"/>
      <c r="AE27" s="1118"/>
      <c r="AF27" s="1118"/>
      <c r="AG27" s="1118"/>
      <c r="AH27" s="1118"/>
      <c r="AI27" s="1118"/>
      <c r="AJ27" s="1118"/>
      <c r="AK27" s="1118"/>
      <c r="AL27" s="60"/>
      <c r="AM27" s="60"/>
      <c r="AN27" s="60"/>
      <c r="AO27" s="60"/>
      <c r="AP27" s="60"/>
      <c r="AQ27" s="60"/>
      <c r="AR27" s="60"/>
      <c r="AS27" s="389"/>
      <c r="AT27" s="60"/>
      <c r="AU27" s="60"/>
      <c r="AV27" s="60"/>
      <c r="AW27" s="60"/>
      <c r="AX27" s="60"/>
      <c r="AY27" s="60"/>
    </row>
    <row r="28" spans="1:51" ht="18" customHeight="1" thickBot="1">
      <c r="A28" s="60"/>
      <c r="B28" s="1007" t="s">
        <v>161</v>
      </c>
      <c r="C28" s="1008"/>
      <c r="D28" s="1008"/>
      <c r="E28" s="1008"/>
      <c r="F28" s="1008"/>
      <c r="G28" s="1008"/>
      <c r="H28" s="1008"/>
      <c r="I28" s="1008"/>
      <c r="J28" s="1008"/>
      <c r="K28" s="1008"/>
      <c r="L28" s="1008"/>
      <c r="M28" s="1008"/>
      <c r="N28" s="1008"/>
      <c r="O28" s="1008"/>
      <c r="P28" s="1008"/>
      <c r="Q28" s="1008"/>
      <c r="R28" s="1008"/>
      <c r="S28" s="1008"/>
      <c r="T28" s="1008"/>
      <c r="U28" s="1008"/>
      <c r="V28" s="1008"/>
      <c r="W28" s="1008"/>
      <c r="X28" s="1008"/>
      <c r="Y28" s="1008"/>
      <c r="Z28" s="1008"/>
      <c r="AA28" s="390"/>
      <c r="AB28" s="390"/>
      <c r="AC28" s="390"/>
      <c r="AD28" s="390"/>
      <c r="AE28" s="390"/>
      <c r="AF28" s="390"/>
      <c r="AG28" s="390"/>
      <c r="AH28" s="390"/>
      <c r="AI28" s="390"/>
      <c r="AJ28" s="391"/>
      <c r="AK28" s="392" t="str" cm="1">
        <f t="array" ref="AK28">IF(H7="", "", IF('別紙様式2-2（処遇改善加算　個表）'!AE9:AF9="○", "○", "×"))</f>
        <v/>
      </c>
      <c r="AL28" s="389"/>
      <c r="AM28" s="60"/>
      <c r="AN28" s="60"/>
      <c r="AO28" s="60"/>
      <c r="AP28" s="60"/>
      <c r="AQ28" s="60"/>
      <c r="AR28" s="389"/>
      <c r="AS28" s="60"/>
      <c r="AT28" s="60"/>
      <c r="AU28" s="60"/>
      <c r="AV28" s="60"/>
      <c r="AW28" s="60"/>
      <c r="AX28" s="60"/>
    </row>
    <row r="29" spans="1:51" ht="18" customHeight="1" thickBot="1">
      <c r="A29" s="60"/>
      <c r="B29" s="393" t="s">
        <v>144</v>
      </c>
      <c r="C29" s="1008" t="s">
        <v>162</v>
      </c>
      <c r="D29" s="1008"/>
      <c r="E29" s="1008"/>
      <c r="F29" s="1008"/>
      <c r="G29" s="1008"/>
      <c r="H29" s="1008"/>
      <c r="I29" s="1008"/>
      <c r="J29" s="1008"/>
      <c r="K29" s="1008"/>
      <c r="L29" s="1008"/>
      <c r="M29" s="1008"/>
      <c r="N29" s="1008"/>
      <c r="O29" s="1008"/>
      <c r="P29" s="1008"/>
      <c r="Q29" s="1008"/>
      <c r="R29" s="1008"/>
      <c r="S29" s="1008"/>
      <c r="T29" s="1119">
        <f>'別紙様式2-2（処遇改善加算　個表）'!L6</f>
        <v>0</v>
      </c>
      <c r="U29" s="1120"/>
      <c r="V29" s="1120"/>
      <c r="W29" s="1120"/>
      <c r="X29" s="1120"/>
      <c r="Y29" s="1121"/>
      <c r="Z29" s="379" t="s">
        <v>146</v>
      </c>
      <c r="AA29" s="110" t="s">
        <v>149</v>
      </c>
      <c r="AB29" s="1041" t="str">
        <f>IF(H7="", "", IFERROR(IF(T30&gt;=T29,"○","×"),""))</f>
        <v/>
      </c>
      <c r="AC29" s="394"/>
      <c r="AD29" s="395"/>
      <c r="AE29" s="395"/>
      <c r="AF29" s="395"/>
      <c r="AG29" s="395"/>
      <c r="AH29" s="395"/>
      <c r="AI29" s="395"/>
      <c r="AJ29" s="395"/>
      <c r="AK29" s="395"/>
      <c r="AL29" s="60"/>
      <c r="AM29" s="1012" t="s">
        <v>163</v>
      </c>
      <c r="AN29" s="1013"/>
      <c r="AO29" s="1013"/>
      <c r="AP29" s="1013"/>
      <c r="AQ29" s="1013"/>
      <c r="AR29" s="1013"/>
      <c r="AS29" s="1013"/>
      <c r="AT29" s="1013"/>
      <c r="AU29" s="1013"/>
      <c r="AV29" s="1013"/>
      <c r="AW29" s="1013"/>
      <c r="AX29" s="1013"/>
      <c r="AY29" s="1014"/>
    </row>
    <row r="30" spans="1:51" ht="28.5" customHeight="1" thickBot="1">
      <c r="A30" s="60"/>
      <c r="B30" s="393" t="s">
        <v>147</v>
      </c>
      <c r="C30" s="1036" t="s">
        <v>164</v>
      </c>
      <c r="D30" s="1036"/>
      <c r="E30" s="1036"/>
      <c r="F30" s="1036"/>
      <c r="G30" s="1036"/>
      <c r="H30" s="1036"/>
      <c r="I30" s="1036"/>
      <c r="J30" s="1036"/>
      <c r="K30" s="1036"/>
      <c r="L30" s="1036"/>
      <c r="M30" s="1036"/>
      <c r="N30" s="1036"/>
      <c r="O30" s="1036"/>
      <c r="P30" s="1036"/>
      <c r="Q30" s="1036"/>
      <c r="R30" s="1036"/>
      <c r="S30" s="1036"/>
      <c r="T30" s="1053"/>
      <c r="U30" s="1054"/>
      <c r="V30" s="1054"/>
      <c r="W30" s="1054"/>
      <c r="X30" s="1054"/>
      <c r="Y30" s="1055"/>
      <c r="Z30" s="376" t="s">
        <v>146</v>
      </c>
      <c r="AA30" s="110" t="s">
        <v>149</v>
      </c>
      <c r="AB30" s="1042"/>
      <c r="AC30" s="394"/>
      <c r="AD30" s="395"/>
      <c r="AE30" s="395"/>
      <c r="AF30" s="395"/>
      <c r="AG30" s="395"/>
      <c r="AH30" s="395"/>
      <c r="AI30" s="395"/>
      <c r="AJ30" s="395"/>
      <c r="AK30" s="395"/>
      <c r="AL30" s="60"/>
      <c r="AM30" s="1015"/>
      <c r="AN30" s="1016"/>
      <c r="AO30" s="1016"/>
      <c r="AP30" s="1016"/>
      <c r="AQ30" s="1016"/>
      <c r="AR30" s="1016"/>
      <c r="AS30" s="1016"/>
      <c r="AT30" s="1016"/>
      <c r="AU30" s="1016"/>
      <c r="AV30" s="1016"/>
      <c r="AW30" s="1016"/>
      <c r="AX30" s="1016"/>
      <c r="AY30" s="1017"/>
    </row>
    <row r="31" spans="1:51" ht="3.75" customHeight="1">
      <c r="A31" s="60"/>
      <c r="B31" s="385"/>
      <c r="C31" s="396"/>
      <c r="D31" s="397"/>
      <c r="E31" s="397"/>
      <c r="F31" s="397"/>
      <c r="G31" s="397"/>
      <c r="H31" s="397"/>
      <c r="I31" s="397"/>
      <c r="J31" s="397"/>
      <c r="K31" s="397"/>
      <c r="L31" s="397"/>
      <c r="M31" s="397"/>
      <c r="N31" s="397"/>
      <c r="O31" s="397"/>
      <c r="P31" s="397"/>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8"/>
      <c r="AN31" s="398"/>
      <c r="AO31" s="398"/>
      <c r="AP31" s="398"/>
      <c r="AQ31" s="60"/>
      <c r="AR31" s="60"/>
      <c r="AS31" s="60"/>
      <c r="AT31" s="60"/>
      <c r="AU31" s="60"/>
      <c r="AV31" s="60"/>
      <c r="AW31" s="60"/>
      <c r="AX31" s="389"/>
      <c r="AY31" s="60"/>
    </row>
    <row r="32" spans="1:51">
      <c r="A32" s="60"/>
      <c r="B32" s="385" t="s">
        <v>155</v>
      </c>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399"/>
      <c r="AM32" s="398"/>
      <c r="AN32" s="398"/>
      <c r="AO32" s="398"/>
      <c r="AP32" s="398"/>
      <c r="AQ32" s="60"/>
      <c r="AR32" s="60"/>
      <c r="AS32" s="60"/>
      <c r="AT32" s="60"/>
      <c r="AU32" s="60"/>
      <c r="AV32" s="60"/>
      <c r="AW32" s="60"/>
      <c r="AX32" s="389"/>
      <c r="AY32" s="60"/>
    </row>
    <row r="33" spans="1:56" ht="20" customHeight="1">
      <c r="A33" s="60"/>
      <c r="B33" s="386" t="s">
        <v>156</v>
      </c>
      <c r="C33" s="1064" t="s">
        <v>165</v>
      </c>
      <c r="D33" s="1064"/>
      <c r="E33" s="1064"/>
      <c r="F33" s="1064"/>
      <c r="G33" s="1064"/>
      <c r="H33" s="1064"/>
      <c r="I33" s="1064"/>
      <c r="J33" s="1064"/>
      <c r="K33" s="1064"/>
      <c r="L33" s="1064"/>
      <c r="M33" s="1064"/>
      <c r="N33" s="1064"/>
      <c r="O33" s="1064"/>
      <c r="P33" s="1064"/>
      <c r="Q33" s="1064"/>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399"/>
      <c r="AM33" s="398"/>
      <c r="AN33" s="398"/>
      <c r="AO33" s="398"/>
      <c r="AP33" s="398"/>
      <c r="AQ33" s="60"/>
      <c r="AR33" s="60"/>
      <c r="AS33" s="60"/>
      <c r="AT33" s="60"/>
      <c r="AU33" s="60"/>
      <c r="AV33" s="60"/>
      <c r="AW33" s="60"/>
      <c r="AX33" s="389"/>
      <c r="AY33" s="60"/>
    </row>
    <row r="34" spans="1:56" ht="7.5" customHeight="1">
      <c r="A34" s="60"/>
      <c r="B34" s="386"/>
      <c r="C34" s="400"/>
      <c r="D34" s="400"/>
      <c r="E34" s="400"/>
      <c r="F34" s="400"/>
      <c r="G34" s="400"/>
      <c r="H34" s="400"/>
      <c r="I34" s="400"/>
      <c r="J34" s="400"/>
      <c r="K34" s="400"/>
      <c r="L34" s="400"/>
      <c r="M34" s="400"/>
      <c r="N34" s="400"/>
      <c r="O34" s="400"/>
      <c r="P34" s="400"/>
      <c r="Q34" s="400"/>
      <c r="R34" s="400"/>
      <c r="S34" s="400"/>
      <c r="T34" s="400"/>
      <c r="U34" s="400"/>
      <c r="V34" s="400"/>
      <c r="W34" s="400"/>
      <c r="X34" s="400"/>
      <c r="Y34" s="400"/>
      <c r="Z34" s="400"/>
      <c r="AA34" s="400"/>
      <c r="AB34" s="400"/>
      <c r="AC34" s="400"/>
      <c r="AD34" s="400"/>
      <c r="AE34" s="400"/>
      <c r="AF34" s="400"/>
      <c r="AG34" s="400"/>
      <c r="AH34" s="400"/>
      <c r="AI34" s="400"/>
      <c r="AJ34" s="400"/>
      <c r="AK34" s="400"/>
      <c r="AL34" s="399"/>
      <c r="AM34" s="398"/>
      <c r="AN34" s="398"/>
      <c r="AO34" s="398"/>
      <c r="AP34" s="398"/>
      <c r="AQ34" s="60"/>
      <c r="AR34" s="60"/>
      <c r="AS34" s="60"/>
      <c r="AT34" s="60"/>
      <c r="AU34" s="60"/>
      <c r="AV34" s="60"/>
      <c r="AW34" s="60"/>
      <c r="AX34" s="389"/>
      <c r="AY34" s="60"/>
    </row>
    <row r="35" spans="1:56" ht="33.65" customHeight="1" thickBot="1">
      <c r="A35" s="60"/>
      <c r="B35" s="1065" t="s">
        <v>166</v>
      </c>
      <c r="C35" s="1065"/>
      <c r="D35" s="1065"/>
      <c r="E35" s="1065"/>
      <c r="F35" s="1065"/>
      <c r="G35" s="1065"/>
      <c r="H35" s="1065"/>
      <c r="I35" s="1065"/>
      <c r="J35" s="1065"/>
      <c r="K35" s="1065"/>
      <c r="L35" s="1065"/>
      <c r="M35" s="1065"/>
      <c r="N35" s="1065"/>
      <c r="O35" s="1065"/>
      <c r="P35" s="1065"/>
      <c r="Q35" s="1065"/>
      <c r="R35" s="1065"/>
      <c r="S35" s="1065"/>
      <c r="T35" s="1065"/>
      <c r="U35" s="1065"/>
      <c r="V35" s="1065"/>
      <c r="W35" s="1065"/>
      <c r="X35" s="1065"/>
      <c r="Y35" s="1065"/>
      <c r="Z35" s="1065"/>
      <c r="AA35" s="1065"/>
      <c r="AB35" s="1065"/>
      <c r="AC35" s="1065"/>
      <c r="AD35" s="1065"/>
      <c r="AE35" s="1065"/>
      <c r="AF35" s="1065"/>
      <c r="AG35" s="1065"/>
      <c r="AH35" s="1065"/>
      <c r="AI35" s="1065"/>
      <c r="AJ35" s="1065"/>
      <c r="AK35" s="1065"/>
      <c r="AL35" s="60"/>
      <c r="AM35" s="60"/>
      <c r="AN35" s="60"/>
      <c r="AO35" s="60"/>
      <c r="AP35" s="60"/>
      <c r="AQ35" s="60"/>
      <c r="AR35" s="60"/>
      <c r="AS35" s="60"/>
      <c r="AT35" s="60"/>
      <c r="AU35" s="60"/>
      <c r="AV35" s="60"/>
      <c r="AW35" s="60"/>
      <c r="AX35" s="60"/>
      <c r="AY35" s="60"/>
    </row>
    <row r="36" spans="1:56" ht="19.25" customHeight="1" thickBot="1">
      <c r="A36" s="60"/>
      <c r="B36" s="1007" t="s">
        <v>167</v>
      </c>
      <c r="C36" s="1008"/>
      <c r="D36" s="1008"/>
      <c r="E36" s="1008"/>
      <c r="F36" s="1008"/>
      <c r="G36" s="1008"/>
      <c r="H36" s="1008"/>
      <c r="I36" s="1008"/>
      <c r="J36" s="1008"/>
      <c r="K36" s="1008"/>
      <c r="L36" s="1008"/>
      <c r="M36" s="1008"/>
      <c r="N36" s="1008"/>
      <c r="O36" s="1008"/>
      <c r="P36" s="1008"/>
      <c r="Q36" s="1008"/>
      <c r="R36" s="1008"/>
      <c r="S36" s="1008"/>
      <c r="T36" s="1008"/>
      <c r="U36" s="1008"/>
      <c r="V36" s="1008"/>
      <c r="W36" s="1008"/>
      <c r="X36" s="1008"/>
      <c r="Y36" s="1008"/>
      <c r="Z36" s="1008"/>
      <c r="AA36" s="390"/>
      <c r="AB36" s="390"/>
      <c r="AC36" s="390"/>
      <c r="AD36" s="390"/>
      <c r="AE36" s="390"/>
      <c r="AF36" s="390"/>
      <c r="AG36" s="390"/>
      <c r="AH36" s="390"/>
      <c r="AI36" s="390"/>
      <c r="AJ36" s="390"/>
      <c r="AK36" s="392" t="str" cm="1">
        <f t="array" ref="AK36">IF(H7="", "", IF('別紙様式2-2（処遇改善加算　個表）'!AG9:AH9="○", "○", "×"))</f>
        <v/>
      </c>
      <c r="AL36" s="389"/>
      <c r="AM36" s="60"/>
      <c r="AN36" s="60"/>
      <c r="AO36" s="60"/>
      <c r="AP36" s="60"/>
      <c r="AQ36" s="60"/>
      <c r="AR36" s="60"/>
      <c r="AS36" s="60"/>
      <c r="AT36" s="60"/>
      <c r="AU36" s="60"/>
      <c r="AV36" s="60"/>
      <c r="AW36" s="60"/>
      <c r="AX36" s="60"/>
      <c r="AY36" s="60"/>
    </row>
    <row r="37" spans="1:56" ht="28.5" customHeight="1" thickBot="1">
      <c r="A37" s="60"/>
      <c r="B37" s="592" t="s">
        <v>144</v>
      </c>
      <c r="C37" s="1186" t="s">
        <v>168</v>
      </c>
      <c r="D37" s="1186"/>
      <c r="E37" s="1186"/>
      <c r="F37" s="1186"/>
      <c r="G37" s="1186"/>
      <c r="H37" s="1186"/>
      <c r="I37" s="1186"/>
      <c r="J37" s="1186"/>
      <c r="K37" s="1186"/>
      <c r="L37" s="1186"/>
      <c r="M37" s="1186"/>
      <c r="N37" s="1186"/>
      <c r="O37" s="1186"/>
      <c r="P37" s="1186"/>
      <c r="Q37" s="1186"/>
      <c r="R37" s="1186"/>
      <c r="S37" s="1187"/>
      <c r="T37" s="1066">
        <f>'別紙様式2-2（処遇改善加算　個表）'!L7</f>
        <v>0</v>
      </c>
      <c r="U37" s="1067"/>
      <c r="V37" s="1067"/>
      <c r="W37" s="1067"/>
      <c r="X37" s="1067"/>
      <c r="Y37" s="401" t="s">
        <v>146</v>
      </c>
      <c r="Z37" s="402" t="s">
        <v>149</v>
      </c>
      <c r="AA37" s="403"/>
      <c r="AB37" s="60"/>
      <c r="AC37" s="60"/>
      <c r="AD37" s="60"/>
      <c r="AE37" s="60"/>
      <c r="AF37" s="60"/>
      <c r="AG37" s="60" t="s">
        <v>149</v>
      </c>
      <c r="AH37" s="404" t="str">
        <f>IF(T38&lt;T37,"×","")</f>
        <v/>
      </c>
      <c r="AI37" s="60"/>
      <c r="AJ37" s="60"/>
      <c r="AK37" s="60"/>
      <c r="AL37" s="60"/>
      <c r="AM37" s="1068" t="s">
        <v>169</v>
      </c>
      <c r="AN37" s="1069"/>
      <c r="AO37" s="1069"/>
      <c r="AP37" s="1069"/>
      <c r="AQ37" s="1069"/>
      <c r="AR37" s="1069"/>
      <c r="AS37" s="1069"/>
      <c r="AT37" s="1069"/>
      <c r="AU37" s="1069"/>
      <c r="AV37" s="1069"/>
      <c r="AW37" s="1069"/>
      <c r="AX37" s="1069"/>
      <c r="AY37" s="1070"/>
    </row>
    <row r="38" spans="1:56" ht="20" customHeight="1" thickBot="1">
      <c r="A38" s="60"/>
      <c r="B38" s="591" t="s">
        <v>147</v>
      </c>
      <c r="C38" s="1028" t="s">
        <v>170</v>
      </c>
      <c r="D38" s="1028"/>
      <c r="E38" s="1028"/>
      <c r="F38" s="1028"/>
      <c r="G38" s="1028"/>
      <c r="H38" s="1028"/>
      <c r="I38" s="1028"/>
      <c r="J38" s="1028"/>
      <c r="K38" s="1028"/>
      <c r="L38" s="1028"/>
      <c r="M38" s="1028"/>
      <c r="N38" s="1028"/>
      <c r="O38" s="1028"/>
      <c r="P38" s="1028"/>
      <c r="Q38" s="1028"/>
      <c r="R38" s="1028"/>
      <c r="S38" s="1188"/>
      <c r="T38" s="1047"/>
      <c r="U38" s="1048"/>
      <c r="V38" s="1048"/>
      <c r="W38" s="1048"/>
      <c r="X38" s="1049"/>
      <c r="Y38" s="405" t="s">
        <v>146</v>
      </c>
      <c r="Z38" s="36"/>
      <c r="AA38" s="406" t="s">
        <v>171</v>
      </c>
      <c r="AB38" s="1190">
        <f>IFERROR(T39/T37*100,0)</f>
        <v>0</v>
      </c>
      <c r="AC38" s="1191"/>
      <c r="AD38" s="1192"/>
      <c r="AE38" s="407" t="s">
        <v>172</v>
      </c>
      <c r="AF38" s="407" t="s">
        <v>173</v>
      </c>
      <c r="AG38" s="60" t="s">
        <v>149</v>
      </c>
      <c r="AH38" s="377" t="str">
        <f>IF(OR(T37=0, T37=""),"",(IF(AND(AB38&gt;=200/3, T38&gt;=T39),"○","×")))</f>
        <v/>
      </c>
      <c r="AI38" s="387"/>
      <c r="AJ38" s="387"/>
      <c r="AK38" s="387"/>
      <c r="AL38" s="60"/>
      <c r="AM38" s="1009" t="s">
        <v>174</v>
      </c>
      <c r="AN38" s="1010"/>
      <c r="AO38" s="1010"/>
      <c r="AP38" s="1010"/>
      <c r="AQ38" s="1010"/>
      <c r="AR38" s="1010"/>
      <c r="AS38" s="1010"/>
      <c r="AT38" s="1010"/>
      <c r="AU38" s="1010"/>
      <c r="AV38" s="1010"/>
      <c r="AW38" s="1010"/>
      <c r="AX38" s="1010"/>
      <c r="AY38" s="1011"/>
    </row>
    <row r="39" spans="1:56" ht="20" customHeight="1" thickBot="1">
      <c r="A39" s="60"/>
      <c r="B39" s="408"/>
      <c r="C39" s="1056" t="s">
        <v>175</v>
      </c>
      <c r="D39" s="1057"/>
      <c r="E39" s="1057"/>
      <c r="F39" s="1057"/>
      <c r="G39" s="1057"/>
      <c r="H39" s="1057"/>
      <c r="I39" s="1057"/>
      <c r="J39" s="1057"/>
      <c r="K39" s="1057"/>
      <c r="L39" s="1057"/>
      <c r="M39" s="1057"/>
      <c r="N39" s="1057"/>
      <c r="O39" s="1057"/>
      <c r="P39" s="1057"/>
      <c r="Q39" s="1057"/>
      <c r="R39" s="1057"/>
      <c r="S39" s="1057"/>
      <c r="T39" s="1060"/>
      <c r="U39" s="1061"/>
      <c r="V39" s="1061"/>
      <c r="W39" s="1061"/>
      <c r="X39" s="1062"/>
      <c r="Y39" s="409" t="s">
        <v>146</v>
      </c>
      <c r="Z39" s="410" t="s">
        <v>149</v>
      </c>
      <c r="AA39" s="70"/>
      <c r="AB39" s="411"/>
      <c r="AC39" s="412"/>
      <c r="AD39" s="413"/>
      <c r="AE39" s="413"/>
      <c r="AF39" s="407"/>
      <c r="AG39" s="60"/>
      <c r="AH39" s="60"/>
      <c r="AI39" s="387"/>
      <c r="AJ39" s="60"/>
      <c r="AK39" s="387"/>
      <c r="AL39" s="387"/>
      <c r="AM39" s="60"/>
      <c r="AN39" s="60"/>
      <c r="AO39" s="60"/>
      <c r="AP39" s="60"/>
      <c r="AQ39" s="60"/>
      <c r="AR39" s="60"/>
      <c r="AS39" s="60"/>
      <c r="AT39" s="60"/>
      <c r="AU39" s="60"/>
      <c r="AV39" s="60"/>
      <c r="AW39" s="60"/>
      <c r="AX39" s="60"/>
      <c r="AY39" s="60"/>
    </row>
    <row r="40" spans="1:56" ht="20" customHeight="1">
      <c r="A40" s="60"/>
      <c r="B40" s="414"/>
      <c r="C40" s="1058"/>
      <c r="D40" s="1059"/>
      <c r="E40" s="1059"/>
      <c r="F40" s="1059"/>
      <c r="G40" s="1059"/>
      <c r="H40" s="1059"/>
      <c r="I40" s="1059"/>
      <c r="J40" s="1059"/>
      <c r="K40" s="1059"/>
      <c r="L40" s="1059"/>
      <c r="M40" s="1059"/>
      <c r="N40" s="1059"/>
      <c r="O40" s="1059"/>
      <c r="P40" s="1059"/>
      <c r="Q40" s="1059"/>
      <c r="R40" s="1059"/>
      <c r="S40" s="1059"/>
      <c r="T40" s="415" t="s">
        <v>171</v>
      </c>
      <c r="U40" s="1063">
        <f>T39/12</f>
        <v>0</v>
      </c>
      <c r="V40" s="1063"/>
      <c r="W40" s="1063"/>
      <c r="X40" s="68" t="s">
        <v>146</v>
      </c>
      <c r="Y40" s="69" t="s">
        <v>173</v>
      </c>
      <c r="Z40" s="60"/>
      <c r="AA40" s="60"/>
      <c r="AB40" s="60"/>
      <c r="AC40" s="60"/>
      <c r="AD40" s="60"/>
      <c r="AE40" s="60"/>
      <c r="AF40" s="60"/>
      <c r="AG40" s="60"/>
      <c r="AH40" s="194"/>
      <c r="AI40" s="387"/>
      <c r="AJ40" s="387"/>
      <c r="AK40" s="387"/>
      <c r="AL40" s="387"/>
      <c r="AM40" s="60"/>
      <c r="AN40" s="60"/>
      <c r="AO40" s="60"/>
      <c r="AP40" s="60"/>
      <c r="AQ40" s="60"/>
      <c r="AR40" s="60"/>
      <c r="AS40" s="60"/>
      <c r="AT40" s="60"/>
      <c r="AU40" s="60"/>
      <c r="AV40" s="60"/>
      <c r="AW40" s="60"/>
      <c r="AX40" s="60"/>
      <c r="AY40" s="60"/>
    </row>
    <row r="41" spans="1:56" ht="9.65" customHeight="1" thickBot="1">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c r="AG41" s="60"/>
      <c r="AH41" s="60"/>
      <c r="AI41" s="60"/>
      <c r="AJ41" s="387"/>
      <c r="AK41" s="387"/>
      <c r="AL41" s="387"/>
      <c r="AM41" s="60"/>
      <c r="AN41" s="60"/>
      <c r="AO41" s="60"/>
      <c r="AP41" s="60"/>
      <c r="AQ41" s="60"/>
      <c r="AR41" s="60"/>
      <c r="AS41" s="60"/>
      <c r="AT41" s="60"/>
      <c r="AU41" s="60"/>
      <c r="AV41" s="60"/>
      <c r="AW41" s="60"/>
      <c r="AX41" s="60"/>
      <c r="AY41" s="60"/>
    </row>
    <row r="42" spans="1:56" s="66" customFormat="1" ht="20" customHeight="1" thickBot="1">
      <c r="A42" s="292"/>
      <c r="B42" s="416" t="s">
        <v>176</v>
      </c>
      <c r="C42" s="416"/>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98"/>
      <c r="AC42" s="98"/>
      <c r="AD42" s="98"/>
      <c r="AE42" s="98"/>
      <c r="AF42" s="98"/>
      <c r="AG42" s="98"/>
      <c r="AH42" s="98"/>
      <c r="AI42" s="98"/>
      <c r="AJ42" s="416"/>
      <c r="AK42" s="60"/>
      <c r="AL42" s="292"/>
      <c r="AM42" s="1177" t="str">
        <f>"！令和７年度の加算の要件上は問題ありませんが、「令和７年度中に要件を満たす」としている事業所が"&amp;COUNTIF('別紙様式2-2（処遇改善加算　個表）'!AI:AI, "令和７年度中に満たす")&amp;"か所ありますので、来年度に向けた準備をお願いします。"</f>
        <v>！令和７年度の加算の要件上は問題ありませんが、「令和７年度中に要件を満たす」としている事業所が0か所ありますので、来年度に向けた準備をお願いします。</v>
      </c>
      <c r="AN42" s="1178"/>
      <c r="AO42" s="1178"/>
      <c r="AP42" s="1178"/>
      <c r="AQ42" s="1178"/>
      <c r="AR42" s="1178"/>
      <c r="AS42" s="1178"/>
      <c r="AT42" s="1178"/>
      <c r="AU42" s="1178"/>
      <c r="AV42" s="1178"/>
      <c r="AW42" s="1178"/>
      <c r="AX42" s="1178"/>
      <c r="AY42" s="1179"/>
      <c r="BA42" s="1175" t="s">
        <v>177</v>
      </c>
      <c r="BB42" s="1175"/>
      <c r="BC42" s="1175"/>
      <c r="BD42" s="1175"/>
    </row>
    <row r="43" spans="1:56" s="29" customFormat="1" ht="18" customHeight="1" thickBot="1">
      <c r="A43" s="61"/>
      <c r="B43" s="1007" t="s">
        <v>178</v>
      </c>
      <c r="C43" s="1008"/>
      <c r="D43" s="1008"/>
      <c r="E43" s="1008"/>
      <c r="F43" s="1008"/>
      <c r="G43" s="1008"/>
      <c r="H43" s="1008"/>
      <c r="I43" s="1008"/>
      <c r="J43" s="1008"/>
      <c r="K43" s="1008"/>
      <c r="L43" s="1008"/>
      <c r="M43" s="1008"/>
      <c r="N43" s="1008"/>
      <c r="O43" s="1008"/>
      <c r="P43" s="1008"/>
      <c r="Q43" s="1008"/>
      <c r="R43" s="1008"/>
      <c r="S43" s="1008"/>
      <c r="T43" s="1008"/>
      <c r="U43" s="1008"/>
      <c r="V43" s="1008"/>
      <c r="W43" s="1008"/>
      <c r="X43" s="1008"/>
      <c r="Y43" s="1008"/>
      <c r="Z43" s="1008"/>
      <c r="AA43" s="1008"/>
      <c r="AB43" s="1008"/>
      <c r="AC43" s="1008"/>
      <c r="AD43" s="1008"/>
      <c r="AE43" s="1008"/>
      <c r="AF43" s="1008"/>
      <c r="AG43" s="1008"/>
      <c r="AH43" s="1008"/>
      <c r="AI43" s="1008"/>
      <c r="AJ43" s="1008"/>
      <c r="AK43" s="392" t="str">
        <f>IF(H7="", "", IF('別紙様式2-2（処遇改善加算　個表）'!AI9="○", "○", "×"))</f>
        <v/>
      </c>
      <c r="AL43" s="61"/>
      <c r="AM43" s="1180"/>
      <c r="AN43" s="1181"/>
      <c r="AO43" s="1181"/>
      <c r="AP43" s="1181"/>
      <c r="AQ43" s="1181"/>
      <c r="AR43" s="1181"/>
      <c r="AS43" s="1181"/>
      <c r="AT43" s="1181"/>
      <c r="AU43" s="1181"/>
      <c r="AV43" s="1181"/>
      <c r="AW43" s="1181"/>
      <c r="AX43" s="1181"/>
      <c r="AY43" s="1182"/>
      <c r="BA43" s="1123">
        <f>COUNTIF('別紙様式2-2（処遇改善加算　個表）'!P:P,"処遇改善加算Ⅰ")+COUNTIF('別紙様式2-2（処遇改善加算　個表）'!P:P,"処遇改善加算Ⅱ")+COUNTIF('別紙様式2-2（処遇改善加算　個表）'!P:P,"処遇改善加算Ⅲ")+COUNTIF('別紙様式2-2（処遇改善加算　個表）'!P:P,"処遇改善加算Ⅳ")</f>
        <v>0</v>
      </c>
      <c r="BB43" s="1124"/>
      <c r="BC43" s="1124"/>
      <c r="BD43" s="1125"/>
    </row>
    <row r="44" spans="1:56" s="29" customFormat="1" ht="6" customHeight="1" thickBot="1">
      <c r="A44" s="61"/>
      <c r="B44" s="1034"/>
      <c r="C44" s="1034"/>
      <c r="D44" s="1034"/>
      <c r="E44" s="1034"/>
      <c r="F44" s="1034"/>
      <c r="G44" s="1034"/>
      <c r="H44" s="1034"/>
      <c r="I44" s="1034"/>
      <c r="J44" s="1034"/>
      <c r="K44" s="1034"/>
      <c r="L44" s="1034"/>
      <c r="M44" s="1034"/>
      <c r="N44" s="1034"/>
      <c r="O44" s="1034"/>
      <c r="P44" s="1034"/>
      <c r="Q44" s="1034"/>
      <c r="R44" s="1034"/>
      <c r="S44" s="1034"/>
      <c r="T44" s="1034"/>
      <c r="U44" s="1034"/>
      <c r="V44" s="1034"/>
      <c r="W44" s="1034"/>
      <c r="X44" s="1034"/>
      <c r="Y44" s="1034"/>
      <c r="Z44" s="1034"/>
      <c r="AA44" s="1034"/>
      <c r="AB44" s="1034"/>
      <c r="AC44" s="1034"/>
      <c r="AD44" s="1034"/>
      <c r="AE44" s="1034"/>
      <c r="AF44" s="1034"/>
      <c r="AG44" s="1034"/>
      <c r="AH44" s="1034"/>
      <c r="AI44" s="1034"/>
      <c r="AJ44" s="1034"/>
      <c r="AK44" s="1034"/>
      <c r="AL44" s="61"/>
      <c r="AM44" s="417"/>
      <c r="AN44" s="417"/>
      <c r="AO44" s="417"/>
      <c r="AP44" s="417"/>
      <c r="AQ44" s="417"/>
      <c r="AR44" s="417"/>
      <c r="AS44" s="417"/>
      <c r="AT44" s="417"/>
      <c r="AU44" s="417"/>
      <c r="AV44" s="417"/>
      <c r="AW44" s="417"/>
      <c r="AX44" s="417"/>
      <c r="AY44" s="417"/>
      <c r="BA44" s="418"/>
      <c r="BB44" s="418"/>
      <c r="BC44" s="418"/>
    </row>
    <row r="45" spans="1:56" s="29" customFormat="1" ht="21" customHeight="1" thickBot="1">
      <c r="A45" s="61"/>
      <c r="B45" s="1131" t="s">
        <v>179</v>
      </c>
      <c r="C45" s="1131"/>
      <c r="D45" s="1131"/>
      <c r="E45" s="1131"/>
      <c r="F45" s="1131"/>
      <c r="G45" s="1131"/>
      <c r="H45" s="1131"/>
      <c r="I45" s="1131"/>
      <c r="J45" s="1131"/>
      <c r="K45" s="1131"/>
      <c r="L45" s="1131"/>
      <c r="M45" s="1131"/>
      <c r="N45" s="1131"/>
      <c r="O45" s="1131"/>
      <c r="P45" s="1131"/>
      <c r="Q45" s="1131"/>
      <c r="R45" s="1131"/>
      <c r="S45" s="1131"/>
      <c r="T45" s="1131"/>
      <c r="U45" s="1131"/>
      <c r="V45" s="1131"/>
      <c r="W45" s="1131"/>
      <c r="X45" s="1131"/>
      <c r="Y45" s="1131"/>
      <c r="Z45" s="1131"/>
      <c r="AA45" s="1131"/>
      <c r="AB45" s="1131"/>
      <c r="AC45" s="1131"/>
      <c r="AD45" s="1131"/>
      <c r="AE45" s="1131"/>
      <c r="AF45" s="1131"/>
      <c r="AG45" s="1131"/>
      <c r="AH45" s="1131"/>
      <c r="AI45" s="1131"/>
      <c r="AJ45" s="1131"/>
      <c r="AK45" s="1131"/>
      <c r="AL45" s="61"/>
      <c r="AM45" s="1177" t="str">
        <f>"！令和７年度の加算の要件上は問題ありませんが、「令和７年度中に要件を満たす」としている事業所が"&amp;COUNTIF('別紙様式2-2（処遇改善加算　個表）'!AJ:AJ, "令和７年度中に満たす")&amp;"か所ありますので、来年度に向けた準備をお願いします。"</f>
        <v>！令和７年度の加算の要件上は問題ありませんが、「令和７年度中に要件を満たす」としている事業所が0か所ありますので、来年度に向けた準備をお願いします。</v>
      </c>
      <c r="AN45" s="1178"/>
      <c r="AO45" s="1178"/>
      <c r="AP45" s="1178"/>
      <c r="AQ45" s="1178"/>
      <c r="AR45" s="1178"/>
      <c r="AS45" s="1178"/>
      <c r="AT45" s="1178"/>
      <c r="AU45" s="1178"/>
      <c r="AV45" s="1178"/>
      <c r="AW45" s="1178"/>
      <c r="AX45" s="1178"/>
      <c r="AY45" s="1179"/>
      <c r="BA45" s="1175" t="s">
        <v>180</v>
      </c>
      <c r="BB45" s="1175"/>
      <c r="BC45" s="1175"/>
      <c r="BD45" s="1175"/>
    </row>
    <row r="46" spans="1:56" s="29" customFormat="1" ht="18" customHeight="1" thickBot="1">
      <c r="A46" s="61"/>
      <c r="B46" s="1128" t="s">
        <v>181</v>
      </c>
      <c r="C46" s="1129"/>
      <c r="D46" s="1129"/>
      <c r="E46" s="1129"/>
      <c r="F46" s="1129"/>
      <c r="G46" s="1129"/>
      <c r="H46" s="1129"/>
      <c r="I46" s="1129"/>
      <c r="J46" s="1129"/>
      <c r="K46" s="1129"/>
      <c r="L46" s="1129"/>
      <c r="M46" s="1129"/>
      <c r="N46" s="1129"/>
      <c r="O46" s="1129"/>
      <c r="P46" s="1129"/>
      <c r="Q46" s="1129"/>
      <c r="R46" s="1129"/>
      <c r="S46" s="1129"/>
      <c r="T46" s="1129"/>
      <c r="U46" s="1129"/>
      <c r="V46" s="1129"/>
      <c r="W46" s="1129"/>
      <c r="X46" s="1129"/>
      <c r="Y46" s="1129"/>
      <c r="Z46" s="1129"/>
      <c r="AA46" s="1129"/>
      <c r="AB46" s="1129"/>
      <c r="AC46" s="1129"/>
      <c r="AD46" s="1129"/>
      <c r="AE46" s="1129"/>
      <c r="AF46" s="1129"/>
      <c r="AG46" s="1129"/>
      <c r="AH46" s="1129"/>
      <c r="AI46" s="1129"/>
      <c r="AJ46" s="1130"/>
      <c r="AK46" s="392" t="str">
        <f>IF(H7="", "", IF('別紙様式2-2（処遇改善加算　個表）'!AJ9="○", "○", "×"))</f>
        <v/>
      </c>
      <c r="AL46" s="61"/>
      <c r="AM46" s="1180"/>
      <c r="AN46" s="1181"/>
      <c r="AO46" s="1181"/>
      <c r="AP46" s="1181"/>
      <c r="AQ46" s="1181"/>
      <c r="AR46" s="1181"/>
      <c r="AS46" s="1181"/>
      <c r="AT46" s="1181"/>
      <c r="AU46" s="1181"/>
      <c r="AV46" s="1181"/>
      <c r="AW46" s="1181"/>
      <c r="AX46" s="1181"/>
      <c r="AY46" s="1182"/>
      <c r="BA46" s="1123">
        <f>COUNTIF('別紙様式2-2（処遇改善加算　個表）'!P:P, "処遇改善加算Ⅰ")+COUNTIF('別紙様式2-2（処遇改善加算　個表）'!P:P, "処遇改善加算Ⅱ")+COUNTIF('別紙様式2-2（処遇改善加算　個表）'!P:P, "処遇改善加算Ⅲ")</f>
        <v>0</v>
      </c>
      <c r="BB46" s="1124"/>
      <c r="BC46" s="1124"/>
      <c r="BD46" s="1125"/>
    </row>
    <row r="47" spans="1:56" s="29" customFormat="1" ht="6" customHeight="1">
      <c r="A47" s="61"/>
      <c r="B47" s="399"/>
      <c r="C47" s="399"/>
      <c r="D47" s="399"/>
      <c r="E47" s="399"/>
      <c r="F47" s="399"/>
      <c r="G47" s="399"/>
      <c r="H47" s="399"/>
      <c r="I47" s="399"/>
      <c r="J47" s="399"/>
      <c r="K47" s="399"/>
      <c r="L47" s="399"/>
      <c r="M47" s="399"/>
      <c r="N47" s="399"/>
      <c r="O47" s="399"/>
      <c r="P47" s="399"/>
      <c r="Q47" s="399"/>
      <c r="R47" s="399"/>
      <c r="S47" s="399"/>
      <c r="T47" s="399"/>
      <c r="U47" s="399"/>
      <c r="V47" s="399"/>
      <c r="W47" s="399"/>
      <c r="X47" s="399"/>
      <c r="Y47" s="399"/>
      <c r="Z47" s="399"/>
      <c r="AA47" s="399"/>
      <c r="AB47" s="399"/>
      <c r="AC47" s="399"/>
      <c r="AD47" s="399"/>
      <c r="AE47" s="399"/>
      <c r="AF47" s="399"/>
      <c r="AG47" s="399"/>
      <c r="AH47" s="399"/>
      <c r="AI47" s="399"/>
      <c r="AJ47" s="399"/>
      <c r="AK47" s="399"/>
      <c r="AL47" s="61"/>
      <c r="AM47" s="419"/>
      <c r="AN47" s="61"/>
      <c r="AO47" s="61"/>
      <c r="AP47" s="61"/>
      <c r="AQ47" s="61"/>
      <c r="AR47" s="61"/>
      <c r="AS47" s="61"/>
      <c r="AT47" s="61"/>
      <c r="AU47" s="61"/>
      <c r="AV47" s="61"/>
      <c r="AW47" s="61"/>
      <c r="AX47" s="61"/>
      <c r="AY47" s="61"/>
      <c r="BA47" s="418"/>
      <c r="BB47" s="418"/>
      <c r="BC47" s="418"/>
    </row>
    <row r="48" spans="1:56" s="29" customFormat="1" ht="21.75" customHeight="1" thickBot="1">
      <c r="A48" s="61"/>
      <c r="B48" s="1071" t="s">
        <v>182</v>
      </c>
      <c r="C48" s="1071"/>
      <c r="D48" s="1071"/>
      <c r="E48" s="1071"/>
      <c r="F48" s="1071"/>
      <c r="G48" s="1071"/>
      <c r="H48" s="1071"/>
      <c r="I48" s="1071"/>
      <c r="J48" s="1071"/>
      <c r="K48" s="1071"/>
      <c r="L48" s="1071"/>
      <c r="M48" s="1071"/>
      <c r="N48" s="1071"/>
      <c r="O48" s="1071"/>
      <c r="P48" s="1071"/>
      <c r="Q48" s="1071"/>
      <c r="R48" s="1071"/>
      <c r="S48" s="1071"/>
      <c r="T48" s="1071"/>
      <c r="U48" s="1071"/>
      <c r="V48" s="1071"/>
      <c r="W48" s="1071"/>
      <c r="X48" s="1071"/>
      <c r="Y48" s="1071"/>
      <c r="Z48" s="1071"/>
      <c r="AA48" s="1071"/>
      <c r="AB48" s="1071"/>
      <c r="AC48" s="1071"/>
      <c r="AD48" s="1071"/>
      <c r="AE48" s="1071"/>
      <c r="AF48" s="1071"/>
      <c r="AG48" s="1071"/>
      <c r="AH48" s="1071"/>
      <c r="AI48" s="1071"/>
      <c r="AJ48" s="1071"/>
      <c r="AK48" s="1071"/>
      <c r="AL48" s="61"/>
      <c r="AM48" s="61"/>
      <c r="AN48" s="61"/>
      <c r="AO48" s="61"/>
      <c r="AP48" s="61"/>
      <c r="AQ48" s="61"/>
      <c r="AR48" s="61"/>
      <c r="AS48" s="61"/>
      <c r="AT48" s="61"/>
      <c r="AU48" s="61"/>
      <c r="AV48" s="61"/>
      <c r="AW48" s="61"/>
      <c r="AX48" s="61"/>
      <c r="AY48" s="61"/>
      <c r="BA48" s="1122" t="s">
        <v>183</v>
      </c>
      <c r="BB48" s="1122"/>
      <c r="BC48" s="1122"/>
      <c r="BD48" s="1122"/>
    </row>
    <row r="49" spans="1:56" ht="18" customHeight="1" thickBot="1">
      <c r="A49" s="60"/>
      <c r="B49" s="1133" t="s">
        <v>184</v>
      </c>
      <c r="C49" s="1134"/>
      <c r="D49" s="1134"/>
      <c r="E49" s="1134"/>
      <c r="F49" s="1134"/>
      <c r="G49" s="1134"/>
      <c r="H49" s="1134"/>
      <c r="I49" s="1134"/>
      <c r="J49" s="1134"/>
      <c r="K49" s="1134"/>
      <c r="L49" s="1134"/>
      <c r="M49" s="1134"/>
      <c r="N49" s="1134"/>
      <c r="O49" s="1134"/>
      <c r="P49" s="1134"/>
      <c r="Q49" s="1134"/>
      <c r="R49" s="1134"/>
      <c r="S49" s="1134"/>
      <c r="T49" s="1134"/>
      <c r="U49" s="1134"/>
      <c r="V49" s="1134"/>
      <c r="W49" s="1134"/>
      <c r="X49" s="1134"/>
      <c r="Y49" s="1134"/>
      <c r="Z49" s="1134"/>
      <c r="AA49" s="1134"/>
      <c r="AB49" s="1134"/>
      <c r="AC49" s="1134"/>
      <c r="AD49" s="1134"/>
      <c r="AE49" s="1134"/>
      <c r="AF49" s="1134"/>
      <c r="AG49" s="1134"/>
      <c r="AH49" s="1134"/>
      <c r="AI49" s="1134"/>
      <c r="AJ49" s="1134"/>
      <c r="AK49" s="392" t="str">
        <f>IF(H7="", "", IF('別紙様式2-2（処遇改善加算　個表）'!AK9="○", "○", "×"))</f>
        <v/>
      </c>
      <c r="AL49" s="60"/>
      <c r="AM49" s="60"/>
      <c r="AN49" s="60"/>
      <c r="AO49" s="60"/>
      <c r="AP49" s="60"/>
      <c r="AQ49" s="60"/>
      <c r="AR49" s="60"/>
      <c r="AS49" s="60"/>
      <c r="AT49" s="60"/>
      <c r="AU49" s="60"/>
      <c r="AV49" s="60"/>
      <c r="AW49" s="60"/>
      <c r="AX49" s="389"/>
      <c r="AY49" s="60"/>
      <c r="BA49" s="1126">
        <f>COUNTIF('別紙様式2-2（処遇改善加算　個表）'!P:P, "処遇改善加算Ⅰ")+COUNTIF('別紙様式2-2（処遇改善加算　個表）'!P:P, "処遇改善加算Ⅱ")</f>
        <v>0</v>
      </c>
      <c r="BB49" s="1126"/>
      <c r="BC49" s="1126"/>
      <c r="BD49" s="1126"/>
    </row>
    <row r="50" spans="1:56" ht="6" customHeight="1" thickBot="1">
      <c r="A50" s="60"/>
      <c r="B50" s="420"/>
      <c r="C50" s="60"/>
      <c r="D50" s="400"/>
      <c r="E50" s="400"/>
      <c r="F50" s="400"/>
      <c r="G50" s="400"/>
      <c r="H50" s="400"/>
      <c r="I50" s="400"/>
      <c r="J50" s="400"/>
      <c r="K50" s="400"/>
      <c r="L50" s="400"/>
      <c r="M50" s="400"/>
      <c r="N50" s="400"/>
      <c r="O50" s="400"/>
      <c r="P50" s="400"/>
      <c r="Q50" s="400"/>
      <c r="R50" s="400"/>
      <c r="S50" s="400"/>
      <c r="T50" s="400"/>
      <c r="U50" s="400"/>
      <c r="V50" s="400"/>
      <c r="W50" s="400"/>
      <c r="X50" s="400"/>
      <c r="Y50" s="400"/>
      <c r="Z50" s="400"/>
      <c r="AA50" s="400"/>
      <c r="AB50" s="400"/>
      <c r="AC50" s="400"/>
      <c r="AD50" s="400"/>
      <c r="AE50" s="400"/>
      <c r="AF50" s="400"/>
      <c r="AG50" s="400"/>
      <c r="AH50" s="400"/>
      <c r="AI50" s="400"/>
      <c r="AJ50" s="400"/>
      <c r="AK50" s="60"/>
      <c r="AL50" s="60"/>
      <c r="AM50" s="60"/>
      <c r="AN50" s="60"/>
      <c r="AO50" s="60"/>
      <c r="AP50" s="60"/>
      <c r="AQ50" s="60"/>
      <c r="AR50" s="60"/>
      <c r="AS50" s="60"/>
      <c r="AT50" s="60"/>
      <c r="AU50" s="60"/>
      <c r="AV50" s="60"/>
      <c r="AW50" s="389"/>
      <c r="AX50" s="60"/>
      <c r="AY50" s="60"/>
      <c r="BA50" s="418"/>
      <c r="BB50" s="418"/>
      <c r="BC50" s="418"/>
    </row>
    <row r="51" spans="1:56" ht="17.399999999999999" customHeight="1" thickBot="1">
      <c r="A51" s="60"/>
      <c r="B51" s="421" t="s">
        <v>185</v>
      </c>
      <c r="D51" s="422"/>
      <c r="E51" s="422"/>
      <c r="F51" s="422"/>
      <c r="G51" s="422"/>
      <c r="H51" s="422"/>
      <c r="I51" s="422"/>
      <c r="J51" s="422"/>
      <c r="K51" s="422"/>
      <c r="L51" s="422"/>
      <c r="M51" s="422"/>
      <c r="N51" s="422"/>
      <c r="O51" s="422"/>
      <c r="P51" s="422"/>
      <c r="Q51" s="400"/>
      <c r="R51" s="422"/>
      <c r="S51" s="400"/>
      <c r="T51" s="400"/>
      <c r="U51" s="400"/>
      <c r="V51" s="400"/>
      <c r="W51" s="400"/>
      <c r="X51" s="400"/>
      <c r="Y51" s="400"/>
      <c r="Z51" s="400"/>
      <c r="AA51" s="400"/>
      <c r="AB51" s="400"/>
      <c r="AC51" s="400"/>
      <c r="AD51" s="400"/>
      <c r="AE51" s="400"/>
      <c r="AF51" s="400"/>
      <c r="AG51" s="400"/>
      <c r="AH51" s="400"/>
      <c r="AI51" s="400"/>
      <c r="AJ51" s="400"/>
      <c r="AK51" s="377" t="str">
        <f>IF(H7="", "", IF(AK49="○", "", IF(OR(BA53=TRUE,BA54=TRUE,BA55=TRUE,AND(BA56=TRUE,G56&lt;&gt;"")), "○", "×")))</f>
        <v/>
      </c>
      <c r="AL51" s="60"/>
      <c r="AM51" s="423"/>
      <c r="AN51" s="60"/>
      <c r="AO51" s="60"/>
      <c r="AP51" s="60"/>
      <c r="AQ51" s="60"/>
      <c r="AR51" s="60"/>
      <c r="AS51" s="60"/>
      <c r="AT51" s="60"/>
      <c r="AU51" s="60"/>
      <c r="AV51" s="60"/>
      <c r="AW51" s="60"/>
      <c r="AX51" s="389"/>
      <c r="AY51" s="60"/>
      <c r="BA51" s="418"/>
      <c r="BB51" s="418"/>
      <c r="BC51" s="418"/>
    </row>
    <row r="52" spans="1:56" ht="15.65" customHeight="1" thickBot="1">
      <c r="A52" s="61"/>
      <c r="B52" s="424" t="s">
        <v>186</v>
      </c>
      <c r="C52" s="425"/>
      <c r="D52" s="426"/>
      <c r="E52" s="427"/>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9"/>
      <c r="AL52" s="61"/>
      <c r="AM52" s="1009" t="s">
        <v>187</v>
      </c>
      <c r="AN52" s="1010"/>
      <c r="AO52" s="1010"/>
      <c r="AP52" s="1010"/>
      <c r="AQ52" s="1010"/>
      <c r="AR52" s="1010"/>
      <c r="AS52" s="1010"/>
      <c r="AT52" s="1010"/>
      <c r="AU52" s="1010"/>
      <c r="AV52" s="1010"/>
      <c r="AW52" s="1010"/>
      <c r="AX52" s="1010"/>
      <c r="AY52" s="1011"/>
      <c r="BA52" s="418"/>
      <c r="BB52" s="418"/>
      <c r="BC52" s="418"/>
    </row>
    <row r="53" spans="1:56" s="29" customFormat="1" ht="20" customHeight="1">
      <c r="A53" s="61"/>
      <c r="B53" s="430"/>
      <c r="C53" s="496"/>
      <c r="D53" s="573" t="s">
        <v>188</v>
      </c>
      <c r="E53" s="574"/>
      <c r="F53" s="574"/>
      <c r="G53" s="574"/>
      <c r="H53" s="574"/>
      <c r="I53" s="574"/>
      <c r="J53" s="574"/>
      <c r="K53" s="574"/>
      <c r="L53" s="574"/>
      <c r="M53" s="574"/>
      <c r="N53" s="574"/>
      <c r="O53" s="574"/>
      <c r="P53" s="574"/>
      <c r="Q53" s="574"/>
      <c r="R53" s="574"/>
      <c r="S53" s="110"/>
      <c r="T53" s="110"/>
      <c r="U53" s="110"/>
      <c r="V53" s="110"/>
      <c r="W53" s="110"/>
      <c r="X53" s="110"/>
      <c r="Y53" s="110"/>
      <c r="Z53" s="110"/>
      <c r="AA53" s="110"/>
      <c r="AB53" s="110"/>
      <c r="AC53" s="110"/>
      <c r="AD53" s="110"/>
      <c r="AE53" s="110"/>
      <c r="AF53" s="110"/>
      <c r="AG53" s="110"/>
      <c r="AH53" s="110"/>
      <c r="AI53" s="111"/>
      <c r="AJ53" s="572"/>
      <c r="AK53" s="431"/>
      <c r="AL53" s="61"/>
      <c r="AM53" s="61"/>
      <c r="AN53" s="432"/>
      <c r="AO53" s="432"/>
      <c r="AP53" s="432"/>
      <c r="AQ53" s="432"/>
      <c r="AR53" s="432"/>
      <c r="AS53" s="432"/>
      <c r="AT53" s="432"/>
      <c r="AU53" s="432"/>
      <c r="AV53" s="433"/>
      <c r="AW53" s="434"/>
      <c r="AX53" s="61"/>
      <c r="AY53" s="61"/>
      <c r="BA53" s="585" t="b">
        <v>0</v>
      </c>
      <c r="BB53" s="418"/>
      <c r="BC53" s="418"/>
    </row>
    <row r="54" spans="1:56" s="29" customFormat="1" ht="20" customHeight="1">
      <c r="A54" s="61"/>
      <c r="B54" s="430"/>
      <c r="C54" s="497"/>
      <c r="D54" s="397" t="s">
        <v>189</v>
      </c>
      <c r="E54" s="575"/>
      <c r="F54" s="575"/>
      <c r="G54" s="575"/>
      <c r="H54" s="575"/>
      <c r="I54" s="575"/>
      <c r="J54" s="575"/>
      <c r="K54" s="575"/>
      <c r="L54" s="575"/>
      <c r="M54" s="575"/>
      <c r="N54" s="575"/>
      <c r="O54" s="575"/>
      <c r="P54" s="575"/>
      <c r="Q54" s="575"/>
      <c r="R54" s="575"/>
      <c r="S54" s="575"/>
      <c r="T54" s="110"/>
      <c r="U54" s="110"/>
      <c r="V54" s="110"/>
      <c r="W54" s="110"/>
      <c r="X54" s="110"/>
      <c r="Y54" s="110"/>
      <c r="Z54" s="110"/>
      <c r="AA54" s="110"/>
      <c r="AB54" s="110"/>
      <c r="AC54" s="110"/>
      <c r="AD54" s="110"/>
      <c r="AE54" s="110"/>
      <c r="AF54" s="110"/>
      <c r="AG54" s="110"/>
      <c r="AH54" s="110"/>
      <c r="AI54" s="111"/>
      <c r="AJ54" s="572"/>
      <c r="AK54" s="431"/>
      <c r="AL54" s="61"/>
      <c r="AM54" s="61"/>
      <c r="AN54" s="432"/>
      <c r="AO54" s="432"/>
      <c r="AP54" s="432"/>
      <c r="AQ54" s="432"/>
      <c r="AR54" s="432"/>
      <c r="AS54" s="432"/>
      <c r="AT54" s="432"/>
      <c r="AU54" s="433"/>
      <c r="AV54" s="434"/>
      <c r="AW54" s="61"/>
      <c r="AX54" s="61"/>
      <c r="AY54" s="61"/>
      <c r="BA54" s="585" t="b">
        <v>0</v>
      </c>
      <c r="BB54" s="418"/>
      <c r="BC54" s="418"/>
    </row>
    <row r="55" spans="1:56" s="29" customFormat="1" ht="20" customHeight="1" thickBot="1">
      <c r="A55" s="61"/>
      <c r="B55" s="430"/>
      <c r="C55" s="497"/>
      <c r="D55" s="1006" t="s">
        <v>190</v>
      </c>
      <c r="E55" s="1006"/>
      <c r="F55" s="1006"/>
      <c r="G55" s="1006"/>
      <c r="H55" s="1006"/>
      <c r="I55" s="1006"/>
      <c r="J55" s="1006"/>
      <c r="K55" s="1006"/>
      <c r="L55" s="1006"/>
      <c r="M55" s="1006"/>
      <c r="N55" s="1006"/>
      <c r="O55" s="1006"/>
      <c r="P55" s="1006"/>
      <c r="Q55" s="1006"/>
      <c r="R55" s="1006"/>
      <c r="S55" s="1006"/>
      <c r="T55" s="1006"/>
      <c r="U55" s="1006"/>
      <c r="V55" s="1006"/>
      <c r="W55" s="1006"/>
      <c r="X55" s="1006"/>
      <c r="Y55" s="1006"/>
      <c r="Z55" s="1006"/>
      <c r="AA55" s="1006"/>
      <c r="AB55" s="1006"/>
      <c r="AC55" s="1006"/>
      <c r="AD55" s="1006"/>
      <c r="AE55" s="1006"/>
      <c r="AF55" s="1006"/>
      <c r="AG55" s="1006"/>
      <c r="AH55" s="1006"/>
      <c r="AI55" s="1006"/>
      <c r="AJ55" s="572"/>
      <c r="AK55" s="431"/>
      <c r="AL55" s="432"/>
      <c r="AM55" s="61"/>
      <c r="AN55" s="432"/>
      <c r="AO55" s="432"/>
      <c r="AP55" s="432"/>
      <c r="AQ55" s="432"/>
      <c r="AR55" s="432"/>
      <c r="AS55" s="432"/>
      <c r="AT55" s="432"/>
      <c r="AU55" s="433"/>
      <c r="AV55" s="434"/>
      <c r="AW55" s="61"/>
      <c r="AX55" s="61"/>
      <c r="AY55" s="61"/>
      <c r="BA55" s="585" t="b">
        <v>0</v>
      </c>
      <c r="BB55" s="418"/>
      <c r="BC55" s="418"/>
    </row>
    <row r="56" spans="1:56" s="29" customFormat="1" ht="20" customHeight="1" thickBot="1">
      <c r="A56" s="61"/>
      <c r="B56" s="435"/>
      <c r="C56" s="498"/>
      <c r="D56" s="576" t="s">
        <v>191</v>
      </c>
      <c r="E56" s="577"/>
      <c r="F56" s="578"/>
      <c r="G56" s="1127"/>
      <c r="H56" s="1127"/>
      <c r="I56" s="1127"/>
      <c r="J56" s="1127"/>
      <c r="K56" s="1127"/>
      <c r="L56" s="1127"/>
      <c r="M56" s="1127"/>
      <c r="N56" s="1127"/>
      <c r="O56" s="1127"/>
      <c r="P56" s="1127"/>
      <c r="Q56" s="1127"/>
      <c r="R56" s="1127"/>
      <c r="S56" s="1127"/>
      <c r="T56" s="1127"/>
      <c r="U56" s="1127"/>
      <c r="V56" s="1127"/>
      <c r="W56" s="1127"/>
      <c r="X56" s="1127"/>
      <c r="Y56" s="1127"/>
      <c r="Z56" s="1127"/>
      <c r="AA56" s="1127"/>
      <c r="AB56" s="1127"/>
      <c r="AC56" s="1127"/>
      <c r="AD56" s="1127"/>
      <c r="AE56" s="1127"/>
      <c r="AF56" s="1127"/>
      <c r="AG56" s="1127"/>
      <c r="AH56" s="1127"/>
      <c r="AI56" s="1127"/>
      <c r="AJ56" s="1127"/>
      <c r="AK56" s="436" t="s">
        <v>173</v>
      </c>
      <c r="AL56" s="61"/>
      <c r="AM56" s="980" t="s">
        <v>192</v>
      </c>
      <c r="AN56" s="981"/>
      <c r="AO56" s="981"/>
      <c r="AP56" s="981"/>
      <c r="AQ56" s="981"/>
      <c r="AR56" s="981"/>
      <c r="AS56" s="981"/>
      <c r="AT56" s="981"/>
      <c r="AU56" s="981"/>
      <c r="AV56" s="981"/>
      <c r="AW56" s="981"/>
      <c r="AX56" s="981"/>
      <c r="AY56" s="982"/>
      <c r="AZ56" s="437"/>
      <c r="BA56" s="585" t="b">
        <v>0</v>
      </c>
      <c r="BB56" s="418"/>
      <c r="BC56" s="418"/>
    </row>
    <row r="57" spans="1:56" s="29" customFormat="1" ht="5" customHeight="1">
      <c r="A57" s="60"/>
      <c r="B57" s="438"/>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60"/>
      <c r="AM57" s="61"/>
      <c r="AN57" s="61"/>
      <c r="AO57" s="61"/>
      <c r="AP57" s="61"/>
      <c r="AQ57" s="61"/>
      <c r="AR57" s="61"/>
      <c r="AS57" s="61"/>
      <c r="AT57" s="61"/>
      <c r="AU57" s="61"/>
      <c r="AV57" s="61"/>
      <c r="AW57" s="61"/>
      <c r="AX57" s="61"/>
      <c r="AY57" s="61"/>
      <c r="BA57" s="418"/>
      <c r="BB57" s="418"/>
      <c r="BC57" s="418"/>
    </row>
    <row r="58" spans="1:56" ht="15" customHeight="1" thickBot="1">
      <c r="A58" s="60"/>
      <c r="B58" s="1071" t="s">
        <v>193</v>
      </c>
      <c r="C58" s="1071"/>
      <c r="D58" s="1071"/>
      <c r="E58" s="1071"/>
      <c r="F58" s="1071"/>
      <c r="G58" s="1071"/>
      <c r="H58" s="1071"/>
      <c r="I58" s="1071"/>
      <c r="J58" s="1071"/>
      <c r="K58" s="1071"/>
      <c r="L58" s="1071"/>
      <c r="M58" s="1071"/>
      <c r="N58" s="1071"/>
      <c r="O58" s="1071"/>
      <c r="P58" s="1071"/>
      <c r="Q58" s="1071"/>
      <c r="R58" s="1071"/>
      <c r="S58" s="1071"/>
      <c r="T58" s="1071"/>
      <c r="U58" s="1071"/>
      <c r="V58" s="1071"/>
      <c r="W58" s="1071"/>
      <c r="X58" s="1071"/>
      <c r="Y58" s="1071"/>
      <c r="Z58" s="1071"/>
      <c r="AA58" s="1071"/>
      <c r="AB58" s="1071"/>
      <c r="AC58" s="1071"/>
      <c r="AD58" s="1071"/>
      <c r="AE58" s="1071"/>
      <c r="AF58" s="1071"/>
      <c r="AG58" s="1071"/>
      <c r="AH58" s="1071"/>
      <c r="AI58" s="1071"/>
      <c r="AJ58" s="1071"/>
      <c r="AK58" s="1071"/>
      <c r="AL58" s="60"/>
      <c r="AM58" s="60"/>
      <c r="AN58" s="60"/>
      <c r="AO58" s="60"/>
      <c r="AP58" s="60"/>
      <c r="AQ58" s="60"/>
      <c r="AR58" s="60"/>
      <c r="AS58" s="60"/>
      <c r="AT58" s="60"/>
      <c r="AU58" s="60"/>
      <c r="AV58" s="60"/>
      <c r="AW58" s="60"/>
      <c r="AX58" s="60"/>
      <c r="AY58" s="60"/>
      <c r="AZ58" s="29"/>
      <c r="BA58" s="1122" t="s">
        <v>194</v>
      </c>
      <c r="BB58" s="1122"/>
      <c r="BC58" s="1122"/>
      <c r="BD58" s="1122"/>
    </row>
    <row r="59" spans="1:56" ht="18" customHeight="1" thickBot="1">
      <c r="A59" s="60"/>
      <c r="B59" s="1128" t="s">
        <v>195</v>
      </c>
      <c r="C59" s="1129"/>
      <c r="D59" s="1129"/>
      <c r="E59" s="1129"/>
      <c r="F59" s="1129"/>
      <c r="G59" s="1129"/>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c r="AJ59" s="1129"/>
      <c r="AK59" s="440" t="str">
        <f>IF(H7="", "", IF('別紙様式2-2（処遇改善加算　個表）'!AL9="○", "○", "×"))</f>
        <v/>
      </c>
      <c r="AL59" s="60"/>
      <c r="AM59" s="60"/>
      <c r="AN59" s="60"/>
      <c r="AO59" s="60"/>
      <c r="AP59" s="60"/>
      <c r="AQ59" s="60"/>
      <c r="AR59" s="60"/>
      <c r="AS59" s="60"/>
      <c r="AT59" s="60"/>
      <c r="AU59" s="60"/>
      <c r="AV59" s="60"/>
      <c r="AW59" s="60"/>
      <c r="AX59" s="60"/>
      <c r="AY59" s="60"/>
      <c r="BA59" s="1183">
        <f>COUNTIF('別紙様式2-2（処遇改善加算　個表）'!P:P, "処遇改善加算Ⅰ")</f>
        <v>0</v>
      </c>
      <c r="BB59" s="1183"/>
      <c r="BC59" s="1183"/>
      <c r="BD59" s="1183"/>
    </row>
    <row r="60" spans="1:56" ht="6" customHeight="1">
      <c r="A60" s="61"/>
      <c r="B60" s="67"/>
      <c r="C60" s="67"/>
      <c r="D60" s="67"/>
      <c r="E60" s="67"/>
      <c r="F60" s="387"/>
      <c r="G60" s="111"/>
      <c r="H60" s="111"/>
      <c r="I60" s="111"/>
      <c r="J60" s="111"/>
      <c r="K60" s="111"/>
      <c r="L60" s="111"/>
      <c r="M60" s="441"/>
      <c r="N60" s="441"/>
      <c r="O60" s="441"/>
      <c r="P60" s="441"/>
      <c r="Q60" s="441"/>
      <c r="R60" s="441"/>
      <c r="S60" s="441"/>
      <c r="T60" s="441"/>
      <c r="U60" s="111"/>
      <c r="V60" s="111"/>
      <c r="W60" s="403"/>
      <c r="X60" s="111"/>
      <c r="Y60" s="111"/>
      <c r="Z60" s="111"/>
      <c r="AA60" s="441"/>
      <c r="AB60" s="111"/>
      <c r="AC60" s="111"/>
      <c r="AD60" s="111"/>
      <c r="AE60" s="111"/>
      <c r="AF60" s="111"/>
      <c r="AG60" s="111"/>
      <c r="AH60" s="111"/>
      <c r="AI60" s="111"/>
      <c r="AJ60" s="111"/>
      <c r="AK60" s="111"/>
      <c r="AL60" s="61"/>
      <c r="AM60" s="423"/>
      <c r="AN60" s="60"/>
      <c r="AO60" s="60"/>
      <c r="AP60" s="60"/>
      <c r="AQ60" s="60"/>
      <c r="AR60" s="60"/>
      <c r="AS60" s="60"/>
      <c r="AT60" s="60"/>
      <c r="AU60" s="60"/>
      <c r="AV60" s="60"/>
      <c r="AW60" s="60"/>
      <c r="AX60" s="60"/>
      <c r="AY60" s="60"/>
    </row>
    <row r="61" spans="1:56" s="29" customFormat="1" ht="17.399999999999999" customHeight="1" thickBot="1">
      <c r="A61" s="292"/>
      <c r="B61" s="961" t="s">
        <v>196</v>
      </c>
      <c r="C61" s="961"/>
      <c r="D61" s="961"/>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c r="AI61" s="961"/>
      <c r="AJ61" s="961"/>
      <c r="AK61" s="961"/>
      <c r="AL61" s="223"/>
      <c r="AM61" s="61"/>
      <c r="AN61" s="442"/>
      <c r="AO61" s="61"/>
      <c r="AP61" s="61"/>
      <c r="AQ61" s="61"/>
      <c r="AR61" s="61"/>
      <c r="AS61" s="61"/>
      <c r="AT61" s="61"/>
      <c r="AU61" s="61"/>
      <c r="AV61" s="61"/>
      <c r="AW61" s="61"/>
      <c r="AX61" s="61"/>
      <c r="AY61" s="61"/>
    </row>
    <row r="62" spans="1:56" s="66" customFormat="1" ht="30" customHeight="1" thickBot="1">
      <c r="A62" s="292"/>
      <c r="B62" s="962" t="s">
        <v>197</v>
      </c>
      <c r="C62" s="963"/>
      <c r="D62" s="963"/>
      <c r="E62" s="963"/>
      <c r="F62" s="963"/>
      <c r="G62" s="963"/>
      <c r="H62" s="963"/>
      <c r="I62" s="963"/>
      <c r="J62" s="963"/>
      <c r="K62" s="963"/>
      <c r="L62" s="963"/>
      <c r="M62" s="963"/>
      <c r="N62" s="963"/>
      <c r="O62" s="963"/>
      <c r="P62" s="963"/>
      <c r="Q62" s="963"/>
      <c r="R62" s="963"/>
      <c r="S62" s="963"/>
      <c r="T62" s="963"/>
      <c r="U62" s="963"/>
      <c r="V62" s="963"/>
      <c r="W62" s="963"/>
      <c r="X62" s="963"/>
      <c r="Y62" s="963"/>
      <c r="Z62" s="963"/>
      <c r="AA62" s="963"/>
      <c r="AB62" s="963"/>
      <c r="AC62" s="963"/>
      <c r="AD62" s="963"/>
      <c r="AE62" s="963"/>
      <c r="AF62" s="963"/>
      <c r="AG62" s="963"/>
      <c r="AH62" s="963"/>
      <c r="AI62" s="963"/>
      <c r="AJ62" s="963"/>
      <c r="AK62" s="558"/>
      <c r="AL62" s="223"/>
      <c r="AM62" s="135"/>
      <c r="AN62" s="135"/>
      <c r="AO62" s="135"/>
      <c r="AP62" s="135"/>
      <c r="AQ62" s="135"/>
      <c r="AR62" s="135"/>
      <c r="AS62" s="135"/>
      <c r="AT62" s="135"/>
      <c r="AU62" s="135"/>
      <c r="AV62" s="135"/>
      <c r="AW62" s="135"/>
      <c r="AX62" s="135"/>
      <c r="AY62" s="135"/>
    </row>
    <row r="63" spans="1:56" s="66" customFormat="1" ht="31.5" customHeight="1" thickBot="1">
      <c r="A63" s="292"/>
      <c r="B63" s="1135" t="s">
        <v>198</v>
      </c>
      <c r="C63" s="1135"/>
      <c r="D63" s="1135"/>
      <c r="E63" s="1135"/>
      <c r="F63" s="1135"/>
      <c r="G63" s="1135"/>
      <c r="H63" s="1135"/>
      <c r="I63" s="1135"/>
      <c r="J63" s="1135"/>
      <c r="K63" s="1135"/>
      <c r="L63" s="1135"/>
      <c r="M63" s="1135"/>
      <c r="N63" s="1135"/>
      <c r="O63" s="1135"/>
      <c r="P63" s="1135"/>
      <c r="Q63" s="1135"/>
      <c r="R63" s="1135"/>
      <c r="S63" s="1135"/>
      <c r="T63" s="1135"/>
      <c r="U63" s="1135"/>
      <c r="V63" s="1135"/>
      <c r="W63" s="1135"/>
      <c r="X63" s="1135"/>
      <c r="Y63" s="1135"/>
      <c r="Z63" s="1135"/>
      <c r="AA63" s="1135"/>
      <c r="AB63" s="1135"/>
      <c r="AC63" s="1135"/>
      <c r="AD63" s="1135"/>
      <c r="AE63" s="1135"/>
      <c r="AF63" s="1135"/>
      <c r="AG63" s="1135"/>
      <c r="AH63" s="1135"/>
      <c r="AI63" s="1135"/>
      <c r="AJ63" s="1136"/>
      <c r="AK63" s="443" t="str">
        <f>IF(H7="", "", IF(AK62="○", "", IF(OR(AND(AI65="該当", BA72&gt;=2, BA76&gt;=2, BA80&gt;=2, BA84&gt;=2, BA88&gt;=3, OR(E88="✓", E88="誓約",E89="✓", E89="誓約"),BA96&gt;=2), AND(AI65="", BA72&gt;=1, BA76&gt;=1, BA80&gt;=1, BA84&gt;=1, BA88&gt;=1, BA96&gt;=1)), "○", "×")))</f>
        <v/>
      </c>
      <c r="AL63" s="223"/>
      <c r="AM63" s="444"/>
      <c r="AN63" s="444"/>
      <c r="AO63" s="444"/>
      <c r="AP63" s="444"/>
      <c r="AQ63" s="444"/>
      <c r="AR63" s="444"/>
      <c r="AS63" s="444"/>
      <c r="AT63" s="444"/>
      <c r="AU63" s="444"/>
      <c r="AV63" s="444"/>
      <c r="AW63" s="444"/>
      <c r="AX63" s="444"/>
      <c r="AY63" s="444"/>
    </row>
    <row r="64" spans="1:56" s="66" customFormat="1" ht="8" customHeight="1" thickBot="1">
      <c r="A64" s="292"/>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c r="AA64" s="445"/>
      <c r="AB64" s="445"/>
      <c r="AC64" s="445"/>
      <c r="AD64" s="445"/>
      <c r="AE64" s="445"/>
      <c r="AF64" s="445"/>
      <c r="AG64" s="445"/>
      <c r="AH64" s="445"/>
      <c r="AI64" s="445"/>
      <c r="AJ64" s="445"/>
      <c r="AK64" s="446"/>
      <c r="AL64" s="223"/>
      <c r="AM64" s="444"/>
      <c r="AN64" s="444"/>
      <c r="AO64" s="444"/>
      <c r="AP64" s="444"/>
      <c r="AQ64" s="444"/>
      <c r="AR64" s="444"/>
      <c r="AS64" s="444"/>
      <c r="AT64" s="444"/>
      <c r="AU64" s="444"/>
      <c r="AV64" s="444"/>
      <c r="AW64" s="444"/>
      <c r="AX64" s="444"/>
      <c r="AY64" s="444"/>
    </row>
    <row r="65" spans="1:53" ht="14" customHeight="1" thickBot="1">
      <c r="A65" s="60"/>
      <c r="B65" s="396" t="s">
        <v>199</v>
      </c>
      <c r="C65" s="397"/>
      <c r="D65" s="397"/>
      <c r="E65" s="397"/>
      <c r="F65" s="397"/>
      <c r="G65" s="397"/>
      <c r="H65" s="397"/>
      <c r="I65" s="397"/>
      <c r="J65" s="397"/>
      <c r="K65" s="397"/>
      <c r="L65" s="397"/>
      <c r="M65" s="397"/>
      <c r="N65" s="397"/>
      <c r="O65" s="397"/>
      <c r="P65" s="397"/>
      <c r="Q65" s="397"/>
      <c r="R65" s="397"/>
      <c r="S65" s="397"/>
      <c r="T65" s="397"/>
      <c r="U65" s="397"/>
      <c r="V65" s="61"/>
      <c r="W65" s="397"/>
      <c r="X65" s="397"/>
      <c r="Y65" s="397"/>
      <c r="Z65" s="397"/>
      <c r="AA65" s="397"/>
      <c r="AB65" s="397"/>
      <c r="AC65" s="397"/>
      <c r="AD65" s="397"/>
      <c r="AE65" s="397"/>
      <c r="AF65" s="397"/>
      <c r="AG65" s="397"/>
      <c r="AH65" s="61"/>
      <c r="AI65" s="964" t="str">
        <f>IF(BA49&gt;0,"該当","")</f>
        <v/>
      </c>
      <c r="AJ65" s="965"/>
      <c r="AK65" s="966"/>
      <c r="AL65" s="61"/>
      <c r="AM65" s="292"/>
      <c r="AN65" s="292"/>
      <c r="AO65" s="292"/>
      <c r="AP65" s="292"/>
      <c r="AQ65" s="292"/>
      <c r="AR65" s="292"/>
      <c r="AS65" s="292"/>
      <c r="AT65" s="292"/>
      <c r="AU65" s="292"/>
      <c r="AV65" s="292"/>
      <c r="AW65" s="292"/>
      <c r="AX65" s="292"/>
      <c r="AY65" s="292"/>
    </row>
    <row r="66" spans="1:53" ht="45.65" customHeight="1">
      <c r="A66" s="60"/>
      <c r="B66" s="447" t="s">
        <v>200</v>
      </c>
      <c r="C66" s="967" t="s">
        <v>201</v>
      </c>
      <c r="D66" s="967"/>
      <c r="E66" s="967"/>
      <c r="F66" s="967"/>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c r="AL66" s="61"/>
      <c r="AM66" s="61"/>
      <c r="AN66" s="61"/>
      <c r="AO66" s="61"/>
      <c r="AP66" s="61"/>
      <c r="AQ66" s="61"/>
      <c r="AR66" s="61"/>
      <c r="AS66" s="61"/>
      <c r="AT66" s="61"/>
      <c r="AU66" s="61"/>
      <c r="AV66" s="61"/>
      <c r="AW66" s="61"/>
      <c r="AX66" s="61"/>
      <c r="AY66" s="61"/>
    </row>
    <row r="67" spans="1:53" ht="8" customHeight="1" thickBot="1">
      <c r="A67" s="60"/>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row>
    <row r="68" spans="1:53" ht="13.5" thickBot="1">
      <c r="A68" s="60"/>
      <c r="B68" s="396" t="s">
        <v>202</v>
      </c>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397"/>
      <c r="AI68" s="968" t="str">
        <f>IF(BA43-BA49&gt;0,"該当","")</f>
        <v/>
      </c>
      <c r="AJ68" s="969"/>
      <c r="AK68" s="970"/>
      <c r="AL68" s="61"/>
      <c r="AM68" s="61"/>
      <c r="AN68" s="61"/>
      <c r="AO68" s="60"/>
      <c r="AP68" s="61"/>
      <c r="AQ68" s="61"/>
      <c r="AR68" s="61"/>
      <c r="AS68" s="61"/>
      <c r="AT68" s="61"/>
      <c r="AU68" s="61"/>
      <c r="AV68" s="61"/>
      <c r="AW68" s="61"/>
      <c r="AX68" s="61"/>
      <c r="AY68" s="61"/>
    </row>
    <row r="69" spans="1:53" ht="44" customHeight="1">
      <c r="A69" s="60"/>
      <c r="B69" s="447" t="s">
        <v>200</v>
      </c>
      <c r="C69" s="967" t="s">
        <v>203</v>
      </c>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c r="AD69" s="967"/>
      <c r="AE69" s="967"/>
      <c r="AF69" s="967"/>
      <c r="AG69" s="967"/>
      <c r="AH69" s="967"/>
      <c r="AI69" s="967"/>
      <c r="AJ69" s="967"/>
      <c r="AK69" s="967"/>
      <c r="AL69" s="61"/>
      <c r="AM69" s="61"/>
      <c r="AN69" s="61"/>
      <c r="AO69" s="61"/>
      <c r="AP69" s="61"/>
      <c r="AQ69" s="61"/>
      <c r="AR69" s="61"/>
      <c r="AS69" s="61"/>
      <c r="AT69" s="61"/>
      <c r="AU69" s="61"/>
      <c r="AV69" s="61"/>
      <c r="AW69" s="61"/>
      <c r="AX69" s="61"/>
      <c r="AY69" s="61"/>
    </row>
    <row r="70" spans="1:53" ht="8" customHeight="1">
      <c r="A70" s="60"/>
      <c r="B70" s="448"/>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61"/>
      <c r="AM70" s="61"/>
      <c r="AN70" s="61"/>
      <c r="AO70" s="61"/>
      <c r="AP70" s="61"/>
      <c r="AQ70" s="61"/>
      <c r="AR70" s="61"/>
      <c r="AS70" s="61"/>
      <c r="AT70" s="61"/>
      <c r="AU70" s="61"/>
      <c r="AV70" s="61"/>
      <c r="AW70" s="61"/>
      <c r="AX70" s="61"/>
      <c r="AY70" s="61"/>
    </row>
    <row r="71" spans="1:53" ht="20" customHeight="1" thickBot="1">
      <c r="A71" s="60"/>
      <c r="B71" s="999" t="s">
        <v>204</v>
      </c>
      <c r="C71" s="1000"/>
      <c r="D71" s="1001"/>
      <c r="E71" s="958" t="s">
        <v>205</v>
      </c>
      <c r="F71" s="959"/>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60"/>
      <c r="AL71" s="61"/>
      <c r="AM71" s="60"/>
      <c r="AN71" s="135"/>
      <c r="AO71" s="135"/>
      <c r="AP71" s="135"/>
      <c r="AQ71" s="135"/>
      <c r="AR71" s="135"/>
      <c r="AS71" s="135"/>
      <c r="AT71" s="135"/>
      <c r="AU71" s="135"/>
      <c r="AV71" s="135"/>
      <c r="AW71" s="135"/>
      <c r="AX71" s="135"/>
      <c r="AY71" s="135"/>
      <c r="AZ71" s="259"/>
      <c r="BA71" s="449" t="s">
        <v>206</v>
      </c>
    </row>
    <row r="72" spans="1:53" ht="15" customHeight="1">
      <c r="A72" s="60"/>
      <c r="B72" s="873" t="s">
        <v>207</v>
      </c>
      <c r="C72" s="874"/>
      <c r="D72" s="874"/>
      <c r="E72" s="954"/>
      <c r="F72" s="955"/>
      <c r="G72" s="971" t="s">
        <v>208</v>
      </c>
      <c r="H72" s="971"/>
      <c r="I72" s="971"/>
      <c r="J72" s="971"/>
      <c r="K72" s="971"/>
      <c r="L72" s="971"/>
      <c r="M72" s="971"/>
      <c r="N72" s="971"/>
      <c r="O72" s="971"/>
      <c r="P72" s="971"/>
      <c r="Q72" s="971"/>
      <c r="R72" s="971"/>
      <c r="S72" s="971"/>
      <c r="T72" s="971"/>
      <c r="U72" s="971"/>
      <c r="V72" s="971"/>
      <c r="W72" s="971"/>
      <c r="X72" s="971"/>
      <c r="Y72" s="971"/>
      <c r="Z72" s="971"/>
      <c r="AA72" s="971"/>
      <c r="AB72" s="971"/>
      <c r="AC72" s="971"/>
      <c r="AD72" s="971"/>
      <c r="AE72" s="971"/>
      <c r="AF72" s="971"/>
      <c r="AG72" s="971"/>
      <c r="AH72" s="971"/>
      <c r="AI72" s="971"/>
      <c r="AJ72" s="971"/>
      <c r="AK72" s="972"/>
      <c r="AL72" s="61"/>
      <c r="AM72" s="1012" t="str">
        <f>IF(AI65="該当", "！この区分（４項目）から２つ以上の取組が選択されていません。",  "！この区分（４項目）から１つ以上の取組が選択されていません。")</f>
        <v>！この区分（４項目）から１つ以上の取組が選択されていません。</v>
      </c>
      <c r="AN72" s="1013"/>
      <c r="AO72" s="1013"/>
      <c r="AP72" s="1013"/>
      <c r="AQ72" s="1013"/>
      <c r="AR72" s="1013"/>
      <c r="AS72" s="1013"/>
      <c r="AT72" s="1013"/>
      <c r="AU72" s="1013"/>
      <c r="AV72" s="1013"/>
      <c r="AW72" s="1013"/>
      <c r="AX72" s="1014"/>
      <c r="AY72" s="61"/>
      <c r="AZ72" s="29"/>
      <c r="BA72" s="976">
        <f>COUNTIF(E72:F75, "✓")+COUNTIF(E72:F75, "誓約")</f>
        <v>0</v>
      </c>
    </row>
    <row r="73" spans="1:53" ht="15" customHeight="1" thickBot="1">
      <c r="A73" s="60"/>
      <c r="B73" s="1002"/>
      <c r="C73" s="1003"/>
      <c r="D73" s="1003"/>
      <c r="E73" s="956"/>
      <c r="F73" s="957"/>
      <c r="G73" s="973" t="s">
        <v>209</v>
      </c>
      <c r="H73" s="973"/>
      <c r="I73" s="973"/>
      <c r="J73" s="973"/>
      <c r="K73" s="973"/>
      <c r="L73" s="973"/>
      <c r="M73" s="973"/>
      <c r="N73" s="973"/>
      <c r="O73" s="973"/>
      <c r="P73" s="973"/>
      <c r="Q73" s="973"/>
      <c r="R73" s="973"/>
      <c r="S73" s="973"/>
      <c r="T73" s="973"/>
      <c r="U73" s="973"/>
      <c r="V73" s="973"/>
      <c r="W73" s="973"/>
      <c r="X73" s="973"/>
      <c r="Y73" s="973"/>
      <c r="Z73" s="973"/>
      <c r="AA73" s="973"/>
      <c r="AB73" s="973"/>
      <c r="AC73" s="973"/>
      <c r="AD73" s="973"/>
      <c r="AE73" s="973"/>
      <c r="AF73" s="973"/>
      <c r="AG73" s="973"/>
      <c r="AH73" s="973"/>
      <c r="AI73" s="973"/>
      <c r="AJ73" s="973"/>
      <c r="AK73" s="545"/>
      <c r="AL73" s="61"/>
      <c r="AM73" s="1015"/>
      <c r="AN73" s="1016"/>
      <c r="AO73" s="1016"/>
      <c r="AP73" s="1016"/>
      <c r="AQ73" s="1016"/>
      <c r="AR73" s="1016"/>
      <c r="AS73" s="1016"/>
      <c r="AT73" s="1016"/>
      <c r="AU73" s="1016"/>
      <c r="AV73" s="1016"/>
      <c r="AW73" s="1016"/>
      <c r="AX73" s="1017"/>
      <c r="AY73" s="444"/>
      <c r="AZ73" s="450"/>
      <c r="BA73" s="976"/>
    </row>
    <row r="74" spans="1:53" ht="15" customHeight="1">
      <c r="A74" s="60"/>
      <c r="B74" s="1002"/>
      <c r="C74" s="1003"/>
      <c r="D74" s="1003"/>
      <c r="E74" s="956"/>
      <c r="F74" s="957"/>
      <c r="G74" s="974" t="s">
        <v>210</v>
      </c>
      <c r="H74" s="974"/>
      <c r="I74" s="974"/>
      <c r="J74" s="974"/>
      <c r="K74" s="974"/>
      <c r="L74" s="974"/>
      <c r="M74" s="974"/>
      <c r="N74" s="974"/>
      <c r="O74" s="974"/>
      <c r="P74" s="974"/>
      <c r="Q74" s="974"/>
      <c r="R74" s="974"/>
      <c r="S74" s="974"/>
      <c r="T74" s="974"/>
      <c r="U74" s="974"/>
      <c r="V74" s="974"/>
      <c r="W74" s="974"/>
      <c r="X74" s="974"/>
      <c r="Y74" s="974"/>
      <c r="Z74" s="974"/>
      <c r="AA74" s="974"/>
      <c r="AB74" s="974"/>
      <c r="AC74" s="974"/>
      <c r="AD74" s="974"/>
      <c r="AE74" s="974"/>
      <c r="AF74" s="974"/>
      <c r="AG74" s="974"/>
      <c r="AH74" s="974"/>
      <c r="AI74" s="974"/>
      <c r="AJ74" s="974"/>
      <c r="AK74" s="975"/>
      <c r="AL74" s="61"/>
      <c r="AM74" s="444"/>
      <c r="AN74" s="444"/>
      <c r="AO74" s="444"/>
      <c r="AP74" s="444"/>
      <c r="AQ74" s="444"/>
      <c r="AR74" s="444"/>
      <c r="AS74" s="444"/>
      <c r="AT74" s="444"/>
      <c r="AU74" s="444"/>
      <c r="AV74" s="444"/>
      <c r="AW74" s="444"/>
      <c r="AX74" s="444"/>
      <c r="AY74" s="444"/>
      <c r="AZ74" s="450"/>
      <c r="BA74" s="976"/>
    </row>
    <row r="75" spans="1:53" ht="15" customHeight="1" thickBot="1">
      <c r="A75" s="60"/>
      <c r="B75" s="1004"/>
      <c r="C75" s="1005"/>
      <c r="D75" s="1005"/>
      <c r="E75" s="1184"/>
      <c r="F75" s="1185"/>
      <c r="G75" s="1132" t="s">
        <v>211</v>
      </c>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2"/>
      <c r="AD75" s="1132"/>
      <c r="AE75" s="1132"/>
      <c r="AF75" s="1132"/>
      <c r="AG75" s="1132"/>
      <c r="AH75" s="1132"/>
      <c r="AI75" s="1132"/>
      <c r="AJ75" s="1132"/>
      <c r="AK75" s="546"/>
      <c r="AL75" s="61"/>
      <c r="AM75" s="451"/>
      <c r="AN75" s="451"/>
      <c r="AO75" s="451"/>
      <c r="AP75" s="451"/>
      <c r="AQ75" s="451"/>
      <c r="AR75" s="451"/>
      <c r="AS75" s="451"/>
      <c r="AT75" s="451"/>
      <c r="AU75" s="451"/>
      <c r="AV75" s="451"/>
      <c r="AW75" s="451"/>
      <c r="AX75" s="451"/>
      <c r="AY75" s="61"/>
      <c r="AZ75" s="29"/>
      <c r="BA75" s="976"/>
    </row>
    <row r="76" spans="1:53" ht="39.65" customHeight="1">
      <c r="A76" s="60"/>
      <c r="B76" s="873" t="s">
        <v>212</v>
      </c>
      <c r="C76" s="874"/>
      <c r="D76" s="874"/>
      <c r="E76" s="954"/>
      <c r="F76" s="955"/>
      <c r="G76" s="971" t="s">
        <v>213</v>
      </c>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2"/>
      <c r="AL76" s="61"/>
      <c r="AM76" s="1012" t="str">
        <f>IF(AI65="該当", "！この区分（４項目）から２つ以上の取組が選択されていません。",  "！この区分（４項目）から１つ以上の取組が選択されていません。")</f>
        <v>！この区分（４項目）から１つ以上の取組が選択されていません。</v>
      </c>
      <c r="AN76" s="1013"/>
      <c r="AO76" s="1013"/>
      <c r="AP76" s="1013"/>
      <c r="AQ76" s="1013"/>
      <c r="AR76" s="1013"/>
      <c r="AS76" s="1013"/>
      <c r="AT76" s="1013"/>
      <c r="AU76" s="1013"/>
      <c r="AV76" s="1013"/>
      <c r="AW76" s="1013"/>
      <c r="AX76" s="1014"/>
      <c r="AY76" s="61"/>
      <c r="AZ76" s="29"/>
      <c r="BA76" s="976">
        <f>COUNTIF(E76:F79, "✓")+COUNTIF(E76:F79, "誓約")</f>
        <v>0</v>
      </c>
    </row>
    <row r="77" spans="1:53" ht="15" customHeight="1" thickBot="1">
      <c r="A77" s="60"/>
      <c r="B77" s="1002"/>
      <c r="C77" s="1003"/>
      <c r="D77" s="1003"/>
      <c r="E77" s="956"/>
      <c r="F77" s="957"/>
      <c r="G77" s="973" t="s">
        <v>214</v>
      </c>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547"/>
      <c r="AL77" s="61"/>
      <c r="AM77" s="1015"/>
      <c r="AN77" s="1016"/>
      <c r="AO77" s="1016"/>
      <c r="AP77" s="1016"/>
      <c r="AQ77" s="1016"/>
      <c r="AR77" s="1016"/>
      <c r="AS77" s="1016"/>
      <c r="AT77" s="1016"/>
      <c r="AU77" s="1016"/>
      <c r="AV77" s="1016"/>
      <c r="AW77" s="1016"/>
      <c r="AX77" s="1017"/>
      <c r="AY77" s="444"/>
      <c r="AZ77" s="450"/>
      <c r="BA77" s="976"/>
    </row>
    <row r="78" spans="1:53" ht="15" customHeight="1">
      <c r="A78" s="60"/>
      <c r="B78" s="1002"/>
      <c r="C78" s="1003"/>
      <c r="D78" s="1003"/>
      <c r="E78" s="956"/>
      <c r="F78" s="957"/>
      <c r="G78" s="1189" t="s">
        <v>215</v>
      </c>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5"/>
      <c r="AL78" s="61"/>
      <c r="AM78" s="452"/>
      <c r="AN78" s="444"/>
      <c r="AO78" s="444"/>
      <c r="AP78" s="444"/>
      <c r="AQ78" s="444"/>
      <c r="AR78" s="444"/>
      <c r="AS78" s="444"/>
      <c r="AT78" s="444"/>
      <c r="AU78" s="444"/>
      <c r="AV78" s="444"/>
      <c r="AW78" s="444"/>
      <c r="AX78" s="444"/>
      <c r="AY78" s="444"/>
      <c r="AZ78" s="450"/>
      <c r="BA78" s="976"/>
    </row>
    <row r="79" spans="1:53" ht="15" customHeight="1" thickBot="1">
      <c r="A79" s="60"/>
      <c r="B79" s="1004"/>
      <c r="C79" s="1005"/>
      <c r="D79" s="1005"/>
      <c r="E79" s="952"/>
      <c r="F79" s="953"/>
      <c r="G79" s="1030" t="s">
        <v>216</v>
      </c>
      <c r="H79" s="1030"/>
      <c r="I79" s="1030"/>
      <c r="J79" s="1030"/>
      <c r="K79" s="1030"/>
      <c r="L79" s="1030"/>
      <c r="M79" s="1030"/>
      <c r="N79" s="1030"/>
      <c r="O79" s="1030"/>
      <c r="P79" s="1030"/>
      <c r="Q79" s="1030"/>
      <c r="R79" s="1030"/>
      <c r="S79" s="1030"/>
      <c r="T79" s="1030"/>
      <c r="U79" s="1030"/>
      <c r="V79" s="1030"/>
      <c r="W79" s="1030"/>
      <c r="X79" s="1030"/>
      <c r="Y79" s="1030"/>
      <c r="Z79" s="1030"/>
      <c r="AA79" s="1030"/>
      <c r="AB79" s="1030"/>
      <c r="AC79" s="1030"/>
      <c r="AD79" s="1030"/>
      <c r="AE79" s="1030"/>
      <c r="AF79" s="1030"/>
      <c r="AG79" s="1030"/>
      <c r="AH79" s="1030"/>
      <c r="AI79" s="1030"/>
      <c r="AJ79" s="1030"/>
      <c r="AK79" s="1031"/>
      <c r="AL79" s="61"/>
      <c r="AM79" s="451"/>
      <c r="AN79" s="451"/>
      <c r="AO79" s="451"/>
      <c r="AP79" s="451"/>
      <c r="AQ79" s="451"/>
      <c r="AR79" s="451"/>
      <c r="AS79" s="451"/>
      <c r="AT79" s="451"/>
      <c r="AU79" s="451"/>
      <c r="AV79" s="451"/>
      <c r="AW79" s="451"/>
      <c r="AX79" s="451"/>
      <c r="AY79" s="61"/>
      <c r="AZ79" s="29"/>
      <c r="BA79" s="976"/>
    </row>
    <row r="80" spans="1:53" ht="15" customHeight="1">
      <c r="A80" s="60"/>
      <c r="B80" s="873" t="s">
        <v>217</v>
      </c>
      <c r="C80" s="874"/>
      <c r="D80" s="874"/>
      <c r="E80" s="954"/>
      <c r="F80" s="955"/>
      <c r="G80" s="1032" t="s">
        <v>218</v>
      </c>
      <c r="H80" s="1032"/>
      <c r="I80" s="1032"/>
      <c r="J80" s="1032"/>
      <c r="K80" s="1032"/>
      <c r="L80" s="1032"/>
      <c r="M80" s="1032"/>
      <c r="N80" s="1032"/>
      <c r="O80" s="1032"/>
      <c r="P80" s="1032"/>
      <c r="Q80" s="1032"/>
      <c r="R80" s="1032"/>
      <c r="S80" s="1032"/>
      <c r="T80" s="1032"/>
      <c r="U80" s="1032"/>
      <c r="V80" s="1032"/>
      <c r="W80" s="1032"/>
      <c r="X80" s="1032"/>
      <c r="Y80" s="1032"/>
      <c r="Z80" s="1032"/>
      <c r="AA80" s="1032"/>
      <c r="AB80" s="1032"/>
      <c r="AC80" s="1032"/>
      <c r="AD80" s="1032"/>
      <c r="AE80" s="1032"/>
      <c r="AF80" s="1032"/>
      <c r="AG80" s="1032"/>
      <c r="AH80" s="1032"/>
      <c r="AI80" s="1032"/>
      <c r="AJ80" s="1032"/>
      <c r="AK80" s="547"/>
      <c r="AL80" s="61"/>
      <c r="AM80" s="1012" t="str">
        <f>IF(AI65="該当", "！この区分（４項目）から２つ以上の取組が選択されていません。",  "！この区分（４項目）から１つ以上の取組が選択されていません。")</f>
        <v>！この区分（４項目）から１つ以上の取組が選択されていません。</v>
      </c>
      <c r="AN80" s="1013"/>
      <c r="AO80" s="1013"/>
      <c r="AP80" s="1013"/>
      <c r="AQ80" s="1013"/>
      <c r="AR80" s="1013"/>
      <c r="AS80" s="1013"/>
      <c r="AT80" s="1013"/>
      <c r="AU80" s="1013"/>
      <c r="AV80" s="1013"/>
      <c r="AW80" s="1013"/>
      <c r="AX80" s="1014"/>
      <c r="AY80" s="61"/>
      <c r="AZ80" s="29"/>
      <c r="BA80" s="976">
        <f>COUNTIF(E80:F83, "✓")+COUNTIF(E80:F83, "誓約")</f>
        <v>0</v>
      </c>
    </row>
    <row r="81" spans="1:53" ht="28.25" customHeight="1" thickBot="1">
      <c r="A81" s="60"/>
      <c r="B81" s="1002"/>
      <c r="C81" s="1003"/>
      <c r="D81" s="1003"/>
      <c r="E81" s="956"/>
      <c r="F81" s="957"/>
      <c r="G81" s="974" t="s">
        <v>219</v>
      </c>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5"/>
      <c r="AL81" s="61"/>
      <c r="AM81" s="1015"/>
      <c r="AN81" s="1016"/>
      <c r="AO81" s="1016"/>
      <c r="AP81" s="1016"/>
      <c r="AQ81" s="1016"/>
      <c r="AR81" s="1016"/>
      <c r="AS81" s="1016"/>
      <c r="AT81" s="1016"/>
      <c r="AU81" s="1016"/>
      <c r="AV81" s="1016"/>
      <c r="AW81" s="1016"/>
      <c r="AX81" s="1017"/>
      <c r="AY81" s="444"/>
      <c r="AZ81" s="450"/>
      <c r="BA81" s="976"/>
    </row>
    <row r="82" spans="1:53" ht="28.25" customHeight="1">
      <c r="A82" s="60"/>
      <c r="B82" s="1002"/>
      <c r="C82" s="1003"/>
      <c r="D82" s="1003"/>
      <c r="E82" s="956"/>
      <c r="F82" s="957"/>
      <c r="G82" s="974" t="s">
        <v>220</v>
      </c>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5"/>
      <c r="AL82" s="61"/>
      <c r="AM82" s="444"/>
      <c r="AN82" s="444"/>
      <c r="AO82" s="444"/>
      <c r="AP82" s="444"/>
      <c r="AQ82" s="444"/>
      <c r="AR82" s="444"/>
      <c r="AS82" s="444"/>
      <c r="AT82" s="444"/>
      <c r="AU82" s="444"/>
      <c r="AV82" s="444"/>
      <c r="AW82" s="444"/>
      <c r="AX82" s="444"/>
      <c r="AY82" s="444"/>
      <c r="AZ82" s="450"/>
      <c r="BA82" s="976"/>
    </row>
    <row r="83" spans="1:53" ht="15" customHeight="1" thickBot="1">
      <c r="A83" s="60"/>
      <c r="B83" s="1004"/>
      <c r="C83" s="1005"/>
      <c r="D83" s="1005"/>
      <c r="E83" s="956"/>
      <c r="F83" s="957"/>
      <c r="G83" s="1033" t="s">
        <v>221</v>
      </c>
      <c r="H83" s="1033"/>
      <c r="I83" s="1033"/>
      <c r="J83" s="1033"/>
      <c r="K83" s="1033"/>
      <c r="L83" s="1033"/>
      <c r="M83" s="1033"/>
      <c r="N83" s="1033"/>
      <c r="O83" s="1033"/>
      <c r="P83" s="1033"/>
      <c r="Q83" s="1033"/>
      <c r="R83" s="1033"/>
      <c r="S83" s="1033"/>
      <c r="T83" s="1033"/>
      <c r="U83" s="1033"/>
      <c r="V83" s="1033"/>
      <c r="W83" s="1033"/>
      <c r="X83" s="1033"/>
      <c r="Y83" s="1033"/>
      <c r="Z83" s="1033"/>
      <c r="AA83" s="1033"/>
      <c r="AB83" s="1033"/>
      <c r="AC83" s="1033"/>
      <c r="AD83" s="1033"/>
      <c r="AE83" s="1033"/>
      <c r="AF83" s="1033"/>
      <c r="AG83" s="1033"/>
      <c r="AH83" s="1033"/>
      <c r="AI83" s="1033"/>
      <c r="AJ83" s="1033"/>
      <c r="AK83" s="1031"/>
      <c r="AL83" s="61"/>
      <c r="AM83" s="451"/>
      <c r="AN83" s="451"/>
      <c r="AO83" s="451"/>
      <c r="AP83" s="451"/>
      <c r="AQ83" s="451"/>
      <c r="AR83" s="451"/>
      <c r="AS83" s="451"/>
      <c r="AT83" s="451"/>
      <c r="AU83" s="451"/>
      <c r="AV83" s="451"/>
      <c r="AW83" s="451"/>
      <c r="AX83" s="451"/>
      <c r="AY83" s="61"/>
      <c r="AZ83" s="29"/>
      <c r="BA83" s="976"/>
    </row>
    <row r="84" spans="1:53" ht="15" customHeight="1">
      <c r="A84" s="60"/>
      <c r="B84" s="873" t="s">
        <v>222</v>
      </c>
      <c r="C84" s="874"/>
      <c r="D84" s="874"/>
      <c r="E84" s="954"/>
      <c r="F84" s="955"/>
      <c r="G84" s="971" t="s">
        <v>223</v>
      </c>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2"/>
      <c r="AL84" s="61"/>
      <c r="AM84" s="1176" t="str">
        <f>IF(AI65="該当", "！この区分（４項目）から２つ以上の取組が選択されていません。",  "！この区分（４項目）から１つ以上の取組が選択されていません。")</f>
        <v>！この区分（４項目）から１つ以上の取組が選択されていません。</v>
      </c>
      <c r="AN84" s="1013"/>
      <c r="AO84" s="1013"/>
      <c r="AP84" s="1013"/>
      <c r="AQ84" s="1013"/>
      <c r="AR84" s="1013"/>
      <c r="AS84" s="1013"/>
      <c r="AT84" s="1013"/>
      <c r="AU84" s="1013"/>
      <c r="AV84" s="1013"/>
      <c r="AW84" s="1013"/>
      <c r="AX84" s="1014"/>
      <c r="AY84" s="61"/>
      <c r="AZ84" s="29"/>
      <c r="BA84" s="976">
        <f>COUNTIF(E84:F87, "✓")+COUNTIF(E84:F87, "誓約")</f>
        <v>0</v>
      </c>
    </row>
    <row r="85" spans="1:53" ht="15" customHeight="1" thickBot="1">
      <c r="A85" s="60"/>
      <c r="B85" s="1002"/>
      <c r="C85" s="1003"/>
      <c r="D85" s="1003"/>
      <c r="E85" s="956"/>
      <c r="F85" s="957"/>
      <c r="G85" s="974" t="s">
        <v>224</v>
      </c>
      <c r="H85" s="974"/>
      <c r="I85" s="974"/>
      <c r="J85" s="974"/>
      <c r="K85" s="974"/>
      <c r="L85" s="974"/>
      <c r="M85" s="974"/>
      <c r="N85" s="974"/>
      <c r="O85" s="974"/>
      <c r="P85" s="974"/>
      <c r="Q85" s="974"/>
      <c r="R85" s="974"/>
      <c r="S85" s="974"/>
      <c r="T85" s="974"/>
      <c r="U85" s="974"/>
      <c r="V85" s="974"/>
      <c r="W85" s="974"/>
      <c r="X85" s="974"/>
      <c r="Y85" s="974"/>
      <c r="Z85" s="974"/>
      <c r="AA85" s="974"/>
      <c r="AB85" s="974"/>
      <c r="AC85" s="974"/>
      <c r="AD85" s="974"/>
      <c r="AE85" s="974"/>
      <c r="AF85" s="974"/>
      <c r="AG85" s="974"/>
      <c r="AH85" s="974"/>
      <c r="AI85" s="974"/>
      <c r="AJ85" s="974"/>
      <c r="AK85" s="975"/>
      <c r="AL85" s="60"/>
      <c r="AM85" s="1015"/>
      <c r="AN85" s="1016"/>
      <c r="AO85" s="1016"/>
      <c r="AP85" s="1016"/>
      <c r="AQ85" s="1016"/>
      <c r="AR85" s="1016"/>
      <c r="AS85" s="1016"/>
      <c r="AT85" s="1016"/>
      <c r="AU85" s="1016"/>
      <c r="AV85" s="1016"/>
      <c r="AW85" s="1016"/>
      <c r="AX85" s="1017"/>
      <c r="AY85" s="444"/>
      <c r="AZ85" s="450"/>
      <c r="BA85" s="976"/>
    </row>
    <row r="86" spans="1:53" ht="28.25" customHeight="1">
      <c r="A86" s="60"/>
      <c r="B86" s="1002"/>
      <c r="C86" s="1003"/>
      <c r="D86" s="1003"/>
      <c r="E86" s="956"/>
      <c r="F86" s="957"/>
      <c r="G86" s="974" t="s">
        <v>225</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5"/>
      <c r="AL86" s="61"/>
      <c r="AM86" s="444"/>
      <c r="AN86" s="444"/>
      <c r="AO86" s="444"/>
      <c r="AP86" s="444"/>
      <c r="AQ86" s="444"/>
      <c r="AR86" s="444"/>
      <c r="AS86" s="444"/>
      <c r="AT86" s="444"/>
      <c r="AU86" s="444"/>
      <c r="AV86" s="444"/>
      <c r="AW86" s="444"/>
      <c r="AX86" s="444"/>
      <c r="AY86" s="444"/>
      <c r="AZ86" s="450"/>
      <c r="BA86" s="976"/>
    </row>
    <row r="87" spans="1:53" ht="15" customHeight="1" thickBot="1">
      <c r="A87" s="60"/>
      <c r="B87" s="1004"/>
      <c r="C87" s="1005"/>
      <c r="D87" s="1005"/>
      <c r="E87" s="956"/>
      <c r="F87" s="957"/>
      <c r="G87" s="1033" t="s">
        <v>226</v>
      </c>
      <c r="H87" s="1033"/>
      <c r="I87" s="1033"/>
      <c r="J87" s="1033"/>
      <c r="K87" s="1033"/>
      <c r="L87" s="1033"/>
      <c r="M87" s="1033"/>
      <c r="N87" s="1033"/>
      <c r="O87" s="1033"/>
      <c r="P87" s="1033"/>
      <c r="Q87" s="1033"/>
      <c r="R87" s="1033"/>
      <c r="S87" s="1033"/>
      <c r="T87" s="1033"/>
      <c r="U87" s="1033"/>
      <c r="V87" s="1033"/>
      <c r="W87" s="1033"/>
      <c r="X87" s="1033"/>
      <c r="Y87" s="1033"/>
      <c r="Z87" s="1033"/>
      <c r="AA87" s="1033"/>
      <c r="AB87" s="1033"/>
      <c r="AC87" s="1033"/>
      <c r="AD87" s="1033"/>
      <c r="AE87" s="1033"/>
      <c r="AF87" s="1033"/>
      <c r="AG87" s="1033"/>
      <c r="AH87" s="1033"/>
      <c r="AI87" s="1033"/>
      <c r="AJ87" s="1033"/>
      <c r="AK87" s="1031"/>
      <c r="AL87" s="61"/>
      <c r="AM87" s="444"/>
      <c r="AN87" s="444"/>
      <c r="AO87" s="444"/>
      <c r="AP87" s="444"/>
      <c r="AQ87" s="444"/>
      <c r="AR87" s="444"/>
      <c r="AS87" s="444"/>
      <c r="AT87" s="444"/>
      <c r="AU87" s="444"/>
      <c r="AV87" s="444"/>
      <c r="AW87" s="444"/>
      <c r="AX87" s="444"/>
      <c r="AY87" s="61"/>
      <c r="AZ87" s="29"/>
      <c r="BA87" s="976"/>
    </row>
    <row r="88" spans="1:53" ht="28.25" customHeight="1" thickBot="1">
      <c r="A88" s="60"/>
      <c r="B88" s="873" t="s">
        <v>227</v>
      </c>
      <c r="C88" s="874"/>
      <c r="D88" s="874"/>
      <c r="E88" s="954"/>
      <c r="F88" s="955"/>
      <c r="G88" s="1174" t="s">
        <v>228</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2"/>
      <c r="AL88" s="61"/>
      <c r="AM88" s="1068" t="str">
        <f>IF(AND(AI65="該当", AND(E88="",E89= "")), "！⑰又は⑱の取組は必須です。",  "")</f>
        <v/>
      </c>
      <c r="AN88" s="1069"/>
      <c r="AO88" s="1069"/>
      <c r="AP88" s="1069"/>
      <c r="AQ88" s="1069"/>
      <c r="AR88" s="1069"/>
      <c r="AS88" s="1069"/>
      <c r="AT88" s="1069"/>
      <c r="AU88" s="1069"/>
      <c r="AV88" s="1069"/>
      <c r="AW88" s="1069"/>
      <c r="AX88" s="1070"/>
      <c r="AY88" s="61"/>
      <c r="AZ88" s="29"/>
      <c r="BA88" s="1113">
        <f>COUNTIF(E88:F95, "✓")+COUNTIF(E88:F95, "誓約")</f>
        <v>0</v>
      </c>
    </row>
    <row r="89" spans="1:53" ht="15" customHeight="1" thickBot="1">
      <c r="A89" s="60"/>
      <c r="B89" s="1002"/>
      <c r="C89" s="1003"/>
      <c r="D89" s="1003"/>
      <c r="E89" s="956"/>
      <c r="F89" s="957"/>
      <c r="G89" s="974" t="s">
        <v>229</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545"/>
      <c r="AL89" s="61"/>
      <c r="AM89" s="444"/>
      <c r="AN89" s="444"/>
      <c r="AO89" s="444"/>
      <c r="AP89" s="444"/>
      <c r="AQ89" s="444"/>
      <c r="AR89" s="444"/>
      <c r="AS89" s="444"/>
      <c r="AT89" s="444"/>
      <c r="AU89" s="444"/>
      <c r="AV89" s="444"/>
      <c r="AW89" s="444"/>
      <c r="AX89" s="444"/>
      <c r="AY89" s="444"/>
      <c r="AZ89" s="450"/>
      <c r="BA89" s="1114"/>
    </row>
    <row r="90" spans="1:53" ht="15" customHeight="1">
      <c r="A90" s="60"/>
      <c r="B90" s="1002"/>
      <c r="C90" s="1003"/>
      <c r="D90" s="1003"/>
      <c r="E90" s="956"/>
      <c r="F90" s="957"/>
      <c r="G90" s="974" t="s">
        <v>230</v>
      </c>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5"/>
      <c r="AL90" s="61"/>
      <c r="AM90" s="1012" t="str">
        <f>IF(AI65="該当", "！この区分（８項目）から３つ以上の取組が選択されていません。",  "！この区分（４項目）から２つ以上の取組が選択されていません。")</f>
        <v>！この区分（４項目）から２つ以上の取組が選択されていません。</v>
      </c>
      <c r="AN90" s="1013"/>
      <c r="AO90" s="1013"/>
      <c r="AP90" s="1013"/>
      <c r="AQ90" s="1013"/>
      <c r="AR90" s="1013"/>
      <c r="AS90" s="1013"/>
      <c r="AT90" s="1013"/>
      <c r="AU90" s="1013"/>
      <c r="AV90" s="1013"/>
      <c r="AW90" s="1013"/>
      <c r="AX90" s="1014"/>
      <c r="AY90" s="444"/>
      <c r="AZ90" s="450"/>
      <c r="BA90" s="1114"/>
    </row>
    <row r="91" spans="1:53" ht="15" customHeight="1" thickBot="1">
      <c r="A91" s="60"/>
      <c r="B91" s="1002"/>
      <c r="C91" s="1003"/>
      <c r="D91" s="1003"/>
      <c r="E91" s="956"/>
      <c r="F91" s="957"/>
      <c r="G91" s="1030" t="s">
        <v>231</v>
      </c>
      <c r="H91" s="1030"/>
      <c r="I91" s="1030"/>
      <c r="J91" s="1030"/>
      <c r="K91" s="1030"/>
      <c r="L91" s="1030"/>
      <c r="M91" s="1030"/>
      <c r="N91" s="1030"/>
      <c r="O91" s="1030"/>
      <c r="P91" s="1030"/>
      <c r="Q91" s="1030"/>
      <c r="R91" s="1030"/>
      <c r="S91" s="1030"/>
      <c r="T91" s="1030"/>
      <c r="U91" s="1030"/>
      <c r="V91" s="1030"/>
      <c r="W91" s="1030"/>
      <c r="X91" s="1030"/>
      <c r="Y91" s="1030"/>
      <c r="Z91" s="1030"/>
      <c r="AA91" s="1030"/>
      <c r="AB91" s="1030"/>
      <c r="AC91" s="1030"/>
      <c r="AD91" s="1030"/>
      <c r="AE91" s="1030"/>
      <c r="AF91" s="1030"/>
      <c r="AG91" s="1030"/>
      <c r="AH91" s="1030"/>
      <c r="AI91" s="1030"/>
      <c r="AJ91" s="1030"/>
      <c r="AK91" s="546"/>
      <c r="AL91" s="61"/>
      <c r="AM91" s="1015"/>
      <c r="AN91" s="1016"/>
      <c r="AO91" s="1016"/>
      <c r="AP91" s="1016"/>
      <c r="AQ91" s="1016"/>
      <c r="AR91" s="1016"/>
      <c r="AS91" s="1016"/>
      <c r="AT91" s="1016"/>
      <c r="AU91" s="1016"/>
      <c r="AV91" s="1016"/>
      <c r="AW91" s="1016"/>
      <c r="AX91" s="1017"/>
      <c r="AY91" s="61"/>
      <c r="AZ91" s="29"/>
      <c r="BA91" s="1114"/>
    </row>
    <row r="92" spans="1:53" ht="15" customHeight="1">
      <c r="A92" s="60"/>
      <c r="B92" s="1002"/>
      <c r="C92" s="1003"/>
      <c r="D92" s="1003"/>
      <c r="E92" s="956"/>
      <c r="F92" s="957"/>
      <c r="G92" s="1030" t="s">
        <v>232</v>
      </c>
      <c r="H92" s="1030"/>
      <c r="I92" s="1030"/>
      <c r="J92" s="1030"/>
      <c r="K92" s="1030"/>
      <c r="L92" s="1030"/>
      <c r="M92" s="1030"/>
      <c r="N92" s="1030"/>
      <c r="O92" s="1030"/>
      <c r="P92" s="1030"/>
      <c r="Q92" s="1030"/>
      <c r="R92" s="1030"/>
      <c r="S92" s="1030"/>
      <c r="T92" s="1030"/>
      <c r="U92" s="1030"/>
      <c r="V92" s="1030"/>
      <c r="W92" s="1030"/>
      <c r="X92" s="1030"/>
      <c r="Y92" s="1030"/>
      <c r="Z92" s="1030"/>
      <c r="AA92" s="1030"/>
      <c r="AB92" s="1030"/>
      <c r="AC92" s="1030"/>
      <c r="AD92" s="1030"/>
      <c r="AE92" s="1030"/>
      <c r="AF92" s="1030"/>
      <c r="AG92" s="1030"/>
      <c r="AH92" s="1030"/>
      <c r="AI92" s="1030"/>
      <c r="AJ92" s="1030"/>
      <c r="AK92" s="1162"/>
      <c r="AL92" s="61"/>
      <c r="AM92" s="444"/>
      <c r="AN92" s="444"/>
      <c r="AO92" s="444"/>
      <c r="AP92" s="444"/>
      <c r="AQ92" s="444"/>
      <c r="AR92" s="444"/>
      <c r="AS92" s="444"/>
      <c r="AT92" s="444"/>
      <c r="AU92" s="444"/>
      <c r="AV92" s="444"/>
      <c r="AW92" s="444"/>
      <c r="AX92" s="444"/>
      <c r="AY92" s="444"/>
      <c r="AZ92" s="450"/>
      <c r="BA92" s="1114"/>
    </row>
    <row r="93" spans="1:53" ht="28.25" customHeight="1">
      <c r="A93" s="60"/>
      <c r="B93" s="1002"/>
      <c r="C93" s="1003"/>
      <c r="D93" s="1003"/>
      <c r="E93" s="956"/>
      <c r="F93" s="957"/>
      <c r="G93" s="974" t="s">
        <v>233</v>
      </c>
      <c r="H93" s="974"/>
      <c r="I93" s="974"/>
      <c r="J93" s="974"/>
      <c r="K93" s="974"/>
      <c r="L93" s="974"/>
      <c r="M93" s="974"/>
      <c r="N93" s="974"/>
      <c r="O93" s="974"/>
      <c r="P93" s="974"/>
      <c r="Q93" s="974"/>
      <c r="R93" s="974"/>
      <c r="S93" s="974"/>
      <c r="T93" s="974"/>
      <c r="U93" s="974"/>
      <c r="V93" s="974"/>
      <c r="W93" s="974"/>
      <c r="X93" s="974"/>
      <c r="Y93" s="974"/>
      <c r="Z93" s="974"/>
      <c r="AA93" s="974"/>
      <c r="AB93" s="974"/>
      <c r="AC93" s="974"/>
      <c r="AD93" s="974"/>
      <c r="AE93" s="974"/>
      <c r="AF93" s="974"/>
      <c r="AG93" s="974"/>
      <c r="AH93" s="974"/>
      <c r="AI93" s="974"/>
      <c r="AJ93" s="974"/>
      <c r="AK93" s="975"/>
      <c r="AL93" s="61"/>
      <c r="AM93" s="444"/>
      <c r="AN93" s="444"/>
      <c r="AO93" s="444"/>
      <c r="AP93" s="444"/>
      <c r="AQ93" s="444"/>
      <c r="AR93" s="444"/>
      <c r="AS93" s="444"/>
      <c r="AT93" s="444"/>
      <c r="AU93" s="444"/>
      <c r="AV93" s="444"/>
      <c r="AW93" s="444"/>
      <c r="AX93" s="444"/>
      <c r="AY93" s="444"/>
      <c r="AZ93" s="450"/>
      <c r="BA93" s="1114"/>
    </row>
    <row r="94" spans="1:53" ht="28.25" customHeight="1">
      <c r="A94" s="60"/>
      <c r="B94" s="1002"/>
      <c r="C94" s="1003"/>
      <c r="D94" s="1003"/>
      <c r="E94" s="956"/>
      <c r="F94" s="957"/>
      <c r="G94" s="974" t="s">
        <v>234</v>
      </c>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5"/>
      <c r="AL94" s="61"/>
      <c r="AM94" s="444"/>
      <c r="AN94" s="444"/>
      <c r="AO94" s="444"/>
      <c r="AP94" s="444"/>
      <c r="AQ94" s="444"/>
      <c r="AR94" s="444"/>
      <c r="AS94" s="444"/>
      <c r="AT94" s="444"/>
      <c r="AU94" s="444"/>
      <c r="AV94" s="444"/>
      <c r="AW94" s="444"/>
      <c r="AX94" s="444"/>
      <c r="AY94" s="61"/>
      <c r="AZ94" s="29"/>
      <c r="BA94" s="1114"/>
    </row>
    <row r="95" spans="1:53" ht="28.25" customHeight="1" thickBot="1">
      <c r="A95" s="60"/>
      <c r="B95" s="1004"/>
      <c r="C95" s="1005"/>
      <c r="D95" s="1005"/>
      <c r="E95" s="956"/>
      <c r="F95" s="957"/>
      <c r="G95" s="1030" t="s">
        <v>235</v>
      </c>
      <c r="H95" s="1030"/>
      <c r="I95" s="1030"/>
      <c r="J95" s="1030"/>
      <c r="K95" s="1030"/>
      <c r="L95" s="1030"/>
      <c r="M95" s="1030"/>
      <c r="N95" s="1030"/>
      <c r="O95" s="1030"/>
      <c r="P95" s="1030"/>
      <c r="Q95" s="1030"/>
      <c r="R95" s="1030"/>
      <c r="S95" s="1030"/>
      <c r="T95" s="1030"/>
      <c r="U95" s="1030"/>
      <c r="V95" s="1030"/>
      <c r="W95" s="1030"/>
      <c r="X95" s="1030"/>
      <c r="Y95" s="1030"/>
      <c r="Z95" s="1030"/>
      <c r="AA95" s="1030"/>
      <c r="AB95" s="1030"/>
      <c r="AC95" s="1030"/>
      <c r="AD95" s="1030"/>
      <c r="AE95" s="1030"/>
      <c r="AF95" s="1030"/>
      <c r="AG95" s="1030"/>
      <c r="AH95" s="1030"/>
      <c r="AI95" s="1030"/>
      <c r="AJ95" s="1030"/>
      <c r="AK95" s="1162"/>
      <c r="AL95" s="61"/>
      <c r="AM95" s="444"/>
      <c r="AN95" s="444"/>
      <c r="AO95" s="444"/>
      <c r="AP95" s="444"/>
      <c r="AQ95" s="444"/>
      <c r="AR95" s="444"/>
      <c r="AS95" s="444"/>
      <c r="AT95" s="444"/>
      <c r="AU95" s="444"/>
      <c r="AV95" s="444"/>
      <c r="AW95" s="444"/>
      <c r="AX95" s="444"/>
      <c r="AY95" s="61"/>
      <c r="AZ95" s="29"/>
      <c r="BA95" s="1115"/>
    </row>
    <row r="96" spans="1:53" ht="15" customHeight="1">
      <c r="A96" s="60"/>
      <c r="B96" s="873" t="s">
        <v>236</v>
      </c>
      <c r="C96" s="874"/>
      <c r="D96" s="874"/>
      <c r="E96" s="954"/>
      <c r="F96" s="955"/>
      <c r="G96" s="971" t="s">
        <v>237</v>
      </c>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2"/>
      <c r="AL96" s="453"/>
      <c r="AM96" s="1012" t="str">
        <f>IF(AI65="該当", "！この区分（４項目）から２つ以上の取組が選択されていません。",  "！この区分（４項目）から１つ以上の取組が選択されていません。")</f>
        <v>！この区分（４項目）から１つ以上の取組が選択されていません。</v>
      </c>
      <c r="AN96" s="1013"/>
      <c r="AO96" s="1013"/>
      <c r="AP96" s="1013"/>
      <c r="AQ96" s="1013"/>
      <c r="AR96" s="1013"/>
      <c r="AS96" s="1013"/>
      <c r="AT96" s="1013"/>
      <c r="AU96" s="1013"/>
      <c r="AV96" s="1013"/>
      <c r="AW96" s="1013"/>
      <c r="AX96" s="1014"/>
      <c r="AY96" s="61"/>
      <c r="AZ96" s="29"/>
      <c r="BA96" s="976">
        <f>COUNTIF(E96:F99, "✓")+COUNTIF(E96:F99, "誓約")</f>
        <v>0</v>
      </c>
    </row>
    <row r="97" spans="1:55" ht="15" customHeight="1" thickBot="1">
      <c r="A97" s="60"/>
      <c r="B97" s="1002"/>
      <c r="C97" s="1003"/>
      <c r="D97" s="1003"/>
      <c r="E97" s="956"/>
      <c r="F97" s="957"/>
      <c r="G97" s="974" t="s">
        <v>238</v>
      </c>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545"/>
      <c r="AL97" s="61"/>
      <c r="AM97" s="1015"/>
      <c r="AN97" s="1016"/>
      <c r="AO97" s="1016"/>
      <c r="AP97" s="1016"/>
      <c r="AQ97" s="1016"/>
      <c r="AR97" s="1016"/>
      <c r="AS97" s="1016"/>
      <c r="AT97" s="1016"/>
      <c r="AU97" s="1016"/>
      <c r="AV97" s="1016"/>
      <c r="AW97" s="1016"/>
      <c r="AX97" s="1017"/>
      <c r="AY97" s="444"/>
      <c r="AZ97" s="450"/>
      <c r="BA97" s="976"/>
    </row>
    <row r="98" spans="1:55" ht="15" customHeight="1">
      <c r="A98" s="60"/>
      <c r="B98" s="1002"/>
      <c r="C98" s="1003"/>
      <c r="D98" s="1003"/>
      <c r="E98" s="956"/>
      <c r="F98" s="957"/>
      <c r="G98" s="974" t="s">
        <v>239</v>
      </c>
      <c r="H98" s="974"/>
      <c r="I98" s="974"/>
      <c r="J98" s="974"/>
      <c r="K98" s="974"/>
      <c r="L98" s="974"/>
      <c r="M98" s="974"/>
      <c r="N98" s="974"/>
      <c r="O98" s="974"/>
      <c r="P98" s="974"/>
      <c r="Q98" s="974"/>
      <c r="R98" s="974"/>
      <c r="S98" s="974"/>
      <c r="T98" s="974"/>
      <c r="U98" s="974"/>
      <c r="V98" s="974"/>
      <c r="W98" s="974"/>
      <c r="X98" s="974"/>
      <c r="Y98" s="974"/>
      <c r="Z98" s="974"/>
      <c r="AA98" s="974"/>
      <c r="AB98" s="974"/>
      <c r="AC98" s="974"/>
      <c r="AD98" s="974"/>
      <c r="AE98" s="974"/>
      <c r="AF98" s="974"/>
      <c r="AG98" s="974"/>
      <c r="AH98" s="974"/>
      <c r="AI98" s="974"/>
      <c r="AJ98" s="974"/>
      <c r="AK98" s="545"/>
      <c r="AL98" s="61"/>
      <c r="AM98" s="135"/>
      <c r="AN98" s="135"/>
      <c r="AO98" s="135"/>
      <c r="AP98" s="135"/>
      <c r="AQ98" s="135"/>
      <c r="AR98" s="135"/>
      <c r="AS98" s="135"/>
      <c r="AT98" s="135"/>
      <c r="AU98" s="135"/>
      <c r="AV98" s="135"/>
      <c r="AW98" s="135"/>
      <c r="AX98" s="135"/>
      <c r="AY98" s="444"/>
      <c r="AZ98" s="450"/>
      <c r="BA98" s="976"/>
    </row>
    <row r="99" spans="1:55" ht="15" customHeight="1" thickBot="1">
      <c r="A99" s="60"/>
      <c r="B99" s="1004"/>
      <c r="C99" s="1005"/>
      <c r="D99" s="1005"/>
      <c r="E99" s="1163"/>
      <c r="F99" s="1164"/>
      <c r="G99" s="1033" t="s">
        <v>240</v>
      </c>
      <c r="H99" s="1033"/>
      <c r="I99" s="1033"/>
      <c r="J99" s="1033"/>
      <c r="K99" s="1033"/>
      <c r="L99" s="1033"/>
      <c r="M99" s="1033"/>
      <c r="N99" s="1033"/>
      <c r="O99" s="1033"/>
      <c r="P99" s="1033"/>
      <c r="Q99" s="1033"/>
      <c r="R99" s="1033"/>
      <c r="S99" s="1033"/>
      <c r="T99" s="1033"/>
      <c r="U99" s="1033"/>
      <c r="V99" s="1033"/>
      <c r="W99" s="1033"/>
      <c r="X99" s="1033"/>
      <c r="Y99" s="1033"/>
      <c r="Z99" s="1033"/>
      <c r="AA99" s="1033"/>
      <c r="AB99" s="1033"/>
      <c r="AC99" s="1033"/>
      <c r="AD99" s="1033"/>
      <c r="AE99" s="1033"/>
      <c r="AF99" s="1033"/>
      <c r="AG99" s="1033"/>
      <c r="AH99" s="1033"/>
      <c r="AI99" s="1033"/>
      <c r="AJ99" s="1033"/>
      <c r="AK99" s="548"/>
      <c r="AL99" s="60"/>
      <c r="AM99" s="135"/>
      <c r="AN99" s="135"/>
      <c r="AO99" s="135"/>
      <c r="AP99" s="135"/>
      <c r="AQ99" s="135"/>
      <c r="AR99" s="135"/>
      <c r="AS99" s="135"/>
      <c r="AT99" s="135"/>
      <c r="AU99" s="135"/>
      <c r="AV99" s="135"/>
      <c r="AW99" s="135"/>
      <c r="AX99" s="135"/>
      <c r="AY99" s="60"/>
      <c r="BA99" s="976"/>
    </row>
    <row r="100" spans="1:55" ht="6" customHeight="1">
      <c r="A100" s="60"/>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5"/>
      <c r="AB100" s="445"/>
      <c r="AC100" s="445"/>
      <c r="AD100" s="445"/>
      <c r="AE100" s="445"/>
      <c r="AF100" s="445"/>
      <c r="AG100" s="445"/>
      <c r="AH100" s="445"/>
      <c r="AI100" s="445"/>
      <c r="AJ100" s="445"/>
      <c r="AK100" s="445"/>
      <c r="AL100" s="60"/>
      <c r="AM100" s="454"/>
      <c r="AN100" s="61"/>
      <c r="AO100" s="453"/>
      <c r="AP100" s="453"/>
      <c r="AQ100" s="453"/>
      <c r="AR100" s="453"/>
      <c r="AS100" s="453"/>
      <c r="AT100" s="453"/>
      <c r="AU100" s="453"/>
      <c r="AV100" s="453"/>
      <c r="AW100" s="453"/>
      <c r="AX100" s="453"/>
      <c r="AY100" s="453"/>
      <c r="AZ100" s="455"/>
    </row>
    <row r="101" spans="1:55" s="29" customFormat="1" ht="17.399999999999999" customHeight="1" thickBot="1">
      <c r="A101" s="453"/>
      <c r="B101" s="1020" t="s">
        <v>241</v>
      </c>
      <c r="C101" s="1021"/>
      <c r="D101" s="1021"/>
      <c r="E101" s="1021"/>
      <c r="F101" s="1021"/>
      <c r="G101" s="1021"/>
      <c r="H101" s="1021"/>
      <c r="I101" s="1021"/>
      <c r="J101" s="1021"/>
      <c r="K101" s="1021"/>
      <c r="L101" s="1021"/>
      <c r="M101" s="1021"/>
      <c r="N101" s="1021"/>
      <c r="O101" s="1021"/>
      <c r="P101" s="1021"/>
      <c r="Q101" s="1021"/>
      <c r="R101" s="1021"/>
      <c r="S101" s="1021"/>
      <c r="T101" s="1021"/>
      <c r="U101" s="1021"/>
      <c r="V101" s="1021"/>
      <c r="W101" s="1021"/>
      <c r="X101" s="1021"/>
      <c r="Y101" s="1021"/>
      <c r="Z101" s="1021"/>
      <c r="AA101" s="1021"/>
      <c r="AB101" s="1021"/>
      <c r="AC101" s="1021"/>
      <c r="AD101" s="1021"/>
      <c r="AE101" s="1021"/>
      <c r="AF101" s="1021"/>
      <c r="AG101" s="1021"/>
      <c r="AH101" s="1021"/>
      <c r="AI101" s="1021"/>
      <c r="AJ101" s="1021"/>
      <c r="AK101" s="1021"/>
      <c r="AL101" s="61"/>
      <c r="AM101" s="453"/>
      <c r="AN101" s="456"/>
      <c r="AO101" s="457"/>
      <c r="AP101" s="457"/>
      <c r="AQ101" s="457"/>
      <c r="AR101" s="457"/>
      <c r="AS101" s="457"/>
      <c r="AT101" s="457"/>
      <c r="AU101" s="457"/>
      <c r="AV101" s="457"/>
      <c r="AW101" s="457"/>
      <c r="AX101" s="457"/>
      <c r="AY101" s="457"/>
      <c r="AZ101" s="458"/>
      <c r="BB101" s="455"/>
      <c r="BC101" s="455"/>
    </row>
    <row r="102" spans="1:55" s="458" customFormat="1" ht="18.649999999999999" customHeight="1" thickBot="1">
      <c r="A102" s="453"/>
      <c r="B102" s="459" t="s">
        <v>156</v>
      </c>
      <c r="C102" s="1034" t="s">
        <v>242</v>
      </c>
      <c r="D102" s="1034"/>
      <c r="E102" s="1034"/>
      <c r="F102" s="1034"/>
      <c r="G102" s="1034"/>
      <c r="H102" s="1034"/>
      <c r="I102" s="1034"/>
      <c r="J102" s="1034"/>
      <c r="K102" s="1034"/>
      <c r="L102" s="1034"/>
      <c r="M102" s="1034"/>
      <c r="N102" s="1034"/>
      <c r="O102" s="1034"/>
      <c r="P102" s="1034"/>
      <c r="Q102" s="1034"/>
      <c r="R102" s="1034"/>
      <c r="S102" s="1034"/>
      <c r="T102" s="1034"/>
      <c r="U102" s="1034"/>
      <c r="V102" s="1034"/>
      <c r="W102" s="1034"/>
      <c r="X102" s="1034"/>
      <c r="Y102" s="1034"/>
      <c r="Z102" s="1034"/>
      <c r="AA102" s="1034"/>
      <c r="AB102" s="1034"/>
      <c r="AC102" s="1034"/>
      <c r="AD102" s="1034"/>
      <c r="AE102" s="1034"/>
      <c r="AF102" s="1034"/>
      <c r="AG102" s="1034"/>
      <c r="AH102" s="1034"/>
      <c r="AI102" s="1034"/>
      <c r="AJ102" s="1035"/>
      <c r="AK102" s="460" t="str">
        <f>IF(OR(AK62="○", BA49=0),"",IF(OR(BA102=TRUE,BA103=TRUE),"○","×"))</f>
        <v/>
      </c>
      <c r="AL102" s="60"/>
      <c r="AM102" s="1012" t="s">
        <v>243</v>
      </c>
      <c r="AN102" s="1013"/>
      <c r="AO102" s="1013"/>
      <c r="AP102" s="1013"/>
      <c r="AQ102" s="1013"/>
      <c r="AR102" s="1013"/>
      <c r="AS102" s="1013"/>
      <c r="AT102" s="1013"/>
      <c r="AU102" s="1013"/>
      <c r="AV102" s="1013"/>
      <c r="AW102" s="1013"/>
      <c r="AX102" s="1014"/>
      <c r="AY102" s="455"/>
      <c r="BA102" s="585" t="b">
        <v>0</v>
      </c>
    </row>
    <row r="103" spans="1:55" s="455" customFormat="1" ht="30.65" customHeight="1" thickBot="1">
      <c r="A103" s="453"/>
      <c r="B103" s="1022" t="s">
        <v>244</v>
      </c>
      <c r="C103" s="1023"/>
      <c r="D103" s="1023"/>
      <c r="E103" s="1024" t="b">
        <v>0</v>
      </c>
      <c r="F103" s="550"/>
      <c r="G103" s="1028" t="s">
        <v>245</v>
      </c>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1028"/>
      <c r="AD103" s="1028"/>
      <c r="AE103" s="1028"/>
      <c r="AF103" s="1028"/>
      <c r="AG103" s="1028"/>
      <c r="AH103" s="1028"/>
      <c r="AI103" s="1028"/>
      <c r="AJ103" s="1028"/>
      <c r="AK103" s="1029"/>
      <c r="AL103" s="61"/>
      <c r="AM103" s="1015"/>
      <c r="AN103" s="1016"/>
      <c r="AO103" s="1016"/>
      <c r="AP103" s="1016"/>
      <c r="AQ103" s="1016"/>
      <c r="AR103" s="1016"/>
      <c r="AS103" s="1016"/>
      <c r="AT103" s="1016"/>
      <c r="AU103" s="1016"/>
      <c r="AV103" s="1016"/>
      <c r="AW103" s="1016"/>
      <c r="AX103" s="1017"/>
      <c r="BA103" s="585" t="b">
        <v>0</v>
      </c>
    </row>
    <row r="104" spans="1:55" s="455" customFormat="1" ht="23" customHeight="1" thickBot="1">
      <c r="A104" s="453"/>
      <c r="B104" s="1025"/>
      <c r="C104" s="1026"/>
      <c r="D104" s="1026"/>
      <c r="E104" s="1027" t="b">
        <v>0</v>
      </c>
      <c r="F104" s="549"/>
      <c r="G104" s="1018" t="s">
        <v>246</v>
      </c>
      <c r="H104" s="1018"/>
      <c r="I104" s="1018"/>
      <c r="J104" s="1018"/>
      <c r="K104" s="1018"/>
      <c r="L104" s="1018"/>
      <c r="M104" s="1018"/>
      <c r="N104" s="1018"/>
      <c r="O104" s="1018"/>
      <c r="P104" s="1018"/>
      <c r="Q104" s="1018"/>
      <c r="R104" s="1018"/>
      <c r="S104" s="1018"/>
      <c r="T104" s="1018"/>
      <c r="U104" s="1018"/>
      <c r="V104" s="1018"/>
      <c r="W104" s="1018"/>
      <c r="X104" s="1018"/>
      <c r="Y104" s="1018"/>
      <c r="Z104" s="1018"/>
      <c r="AA104" s="1018"/>
      <c r="AB104" s="1018"/>
      <c r="AC104" s="1018"/>
      <c r="AD104" s="1018"/>
      <c r="AE104" s="1018"/>
      <c r="AF104" s="1018"/>
      <c r="AG104" s="1018"/>
      <c r="AH104" s="1018"/>
      <c r="AI104" s="1018"/>
      <c r="AJ104" s="1018"/>
      <c r="AK104" s="1019"/>
      <c r="AL104" s="60"/>
      <c r="AM104" s="453"/>
      <c r="AN104" s="453"/>
      <c r="AO104" s="453"/>
      <c r="AP104" s="453"/>
      <c r="AQ104" s="453"/>
      <c r="AR104" s="453"/>
      <c r="AS104" s="453"/>
      <c r="AT104" s="453"/>
      <c r="AU104" s="453"/>
      <c r="AV104" s="453"/>
      <c r="AW104" s="453"/>
      <c r="AX104" s="453"/>
      <c r="AY104" s="453"/>
      <c r="BA104" s="586"/>
    </row>
    <row r="105" spans="1:55" s="455" customFormat="1" ht="6" customHeight="1">
      <c r="A105" s="61"/>
      <c r="B105" s="288"/>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0"/>
      <c r="AM105" s="453"/>
      <c r="AN105" s="60"/>
      <c r="AO105" s="61"/>
      <c r="AP105" s="61"/>
      <c r="AQ105" s="61"/>
      <c r="AR105" s="61"/>
      <c r="AS105" s="61"/>
      <c r="AT105" s="61"/>
      <c r="AU105" s="61"/>
      <c r="AV105" s="61"/>
      <c r="AW105" s="61"/>
      <c r="AX105" s="61"/>
      <c r="AY105" s="61"/>
      <c r="AZ105" s="29"/>
      <c r="BA105" s="586"/>
    </row>
    <row r="106" spans="1:55" s="29" customFormat="1" ht="19.25" customHeight="1">
      <c r="A106" s="60"/>
      <c r="B106" s="63" t="s">
        <v>247</v>
      </c>
      <c r="C106" s="63"/>
      <c r="D106" s="63"/>
      <c r="E106" s="63"/>
      <c r="F106" s="63"/>
      <c r="G106" s="63"/>
      <c r="H106" s="63"/>
      <c r="I106" s="63"/>
      <c r="J106" s="369"/>
      <c r="K106" s="369"/>
      <c r="L106" s="369"/>
      <c r="M106" s="369"/>
      <c r="N106" s="369"/>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60"/>
      <c r="AM106" s="61"/>
      <c r="AN106" s="60"/>
      <c r="AO106" s="60"/>
      <c r="AP106" s="60"/>
      <c r="AQ106" s="60"/>
      <c r="AR106" s="60"/>
      <c r="AS106" s="60"/>
      <c r="AT106" s="60"/>
      <c r="AU106" s="60"/>
      <c r="AV106" s="60"/>
      <c r="AW106" s="60"/>
      <c r="AX106" s="60"/>
      <c r="AY106" s="60"/>
      <c r="AZ106"/>
      <c r="BA106" s="587"/>
    </row>
    <row r="107" spans="1:55" ht="16.5" customHeight="1" thickBot="1">
      <c r="A107" s="61"/>
      <c r="B107" s="388" t="s">
        <v>156</v>
      </c>
      <c r="C107" s="43" t="s">
        <v>248</v>
      </c>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60"/>
      <c r="AL107" s="60"/>
      <c r="AM107" s="60"/>
      <c r="AN107" s="444"/>
      <c r="AO107" s="444"/>
      <c r="AP107" s="444"/>
      <c r="AQ107" s="444"/>
      <c r="AR107" s="444"/>
      <c r="AS107" s="444"/>
      <c r="AT107" s="444"/>
      <c r="AU107" s="444"/>
      <c r="AV107" s="444"/>
      <c r="AW107" s="444"/>
      <c r="AX107" s="444"/>
      <c r="AY107" s="444"/>
      <c r="AZ107" s="29"/>
      <c r="BA107" s="28"/>
    </row>
    <row r="108" spans="1:55" s="29" customFormat="1" ht="39.65" customHeight="1" thickBot="1">
      <c r="A108" s="61"/>
      <c r="B108" s="1165" t="s">
        <v>249</v>
      </c>
      <c r="C108" s="1166"/>
      <c r="D108" s="1166"/>
      <c r="E108" s="1166"/>
      <c r="F108" s="1166"/>
      <c r="G108" s="1166"/>
      <c r="H108" s="1166"/>
      <c r="I108" s="1166"/>
      <c r="J108" s="1166"/>
      <c r="K108" s="1166"/>
      <c r="L108" s="1166"/>
      <c r="M108" s="1166"/>
      <c r="N108" s="1166"/>
      <c r="O108" s="1166"/>
      <c r="P108" s="1166"/>
      <c r="Q108" s="1166"/>
      <c r="R108" s="1166"/>
      <c r="S108" s="1166"/>
      <c r="T108" s="1166"/>
      <c r="U108" s="1166"/>
      <c r="V108" s="1166"/>
      <c r="W108" s="1166"/>
      <c r="X108" s="1166"/>
      <c r="Y108" s="1166"/>
      <c r="Z108" s="1166"/>
      <c r="AA108" s="1166"/>
      <c r="AB108" s="1166"/>
      <c r="AC108" s="1166"/>
      <c r="AD108" s="1167"/>
      <c r="AE108" s="1168" t="s">
        <v>250</v>
      </c>
      <c r="AF108" s="1169"/>
      <c r="AG108" s="1169"/>
      <c r="AH108" s="1169"/>
      <c r="AI108" s="1169"/>
      <c r="AJ108" s="1170"/>
      <c r="AK108" s="377" t="str">
        <f>IF(H7="", "", IF(AND(BA109=TRUE,OR(Q18=0,BA110=TRUE),BA111=TRUE,BA112=TRUE, BA114=TRUE, BA113=TRUE,BA115=TRUE),"○","×"))</f>
        <v/>
      </c>
      <c r="AL108" s="60"/>
      <c r="AM108" s="977" t="s">
        <v>251</v>
      </c>
      <c r="AN108" s="978"/>
      <c r="AO108" s="978"/>
      <c r="AP108" s="978"/>
      <c r="AQ108" s="978"/>
      <c r="AR108" s="978"/>
      <c r="AS108" s="978"/>
      <c r="AT108" s="978"/>
      <c r="AU108" s="978"/>
      <c r="AV108" s="978"/>
      <c r="AW108" s="978"/>
      <c r="AX108" s="978"/>
      <c r="AY108" s="979"/>
      <c r="BA108" s="588"/>
    </row>
    <row r="109" spans="1:55" s="29" customFormat="1" ht="30" customHeight="1">
      <c r="A109" s="572"/>
      <c r="B109" s="499"/>
      <c r="C109" s="1157" t="s">
        <v>252</v>
      </c>
      <c r="D109" s="1158"/>
      <c r="E109" s="1158"/>
      <c r="F109" s="1158"/>
      <c r="G109" s="1158"/>
      <c r="H109" s="1158"/>
      <c r="I109" s="1158"/>
      <c r="J109" s="1158"/>
      <c r="K109" s="1158"/>
      <c r="L109" s="1158"/>
      <c r="M109" s="1158"/>
      <c r="N109" s="1158"/>
      <c r="O109" s="1158"/>
      <c r="P109" s="1158"/>
      <c r="Q109" s="1158"/>
      <c r="R109" s="1158"/>
      <c r="S109" s="1158"/>
      <c r="T109" s="1158"/>
      <c r="U109" s="1158"/>
      <c r="V109" s="1158"/>
      <c r="W109" s="1158"/>
      <c r="X109" s="1158"/>
      <c r="Y109" s="1158"/>
      <c r="Z109" s="1158"/>
      <c r="AA109" s="1158"/>
      <c r="AB109" s="1158"/>
      <c r="AC109" s="1158"/>
      <c r="AD109" s="1158"/>
      <c r="AE109" s="993" t="s">
        <v>253</v>
      </c>
      <c r="AF109" s="994"/>
      <c r="AG109" s="994"/>
      <c r="AH109" s="994"/>
      <c r="AI109" s="994"/>
      <c r="AJ109" s="994"/>
      <c r="AK109" s="1171"/>
      <c r="AL109" s="60"/>
      <c r="AM109" s="61"/>
      <c r="AN109" s="135"/>
      <c r="AO109" s="135"/>
      <c r="AP109" s="135"/>
      <c r="AQ109" s="135"/>
      <c r="AR109" s="135"/>
      <c r="AS109" s="135"/>
      <c r="AT109" s="135"/>
      <c r="AU109" s="135"/>
      <c r="AV109" s="135"/>
      <c r="AW109" s="61"/>
      <c r="AX109" s="61"/>
      <c r="AY109" s="61"/>
      <c r="AZ109" s="437"/>
      <c r="BA109" s="589" t="b">
        <v>0</v>
      </c>
      <c r="BB109" s="461"/>
    </row>
    <row r="110" spans="1:55" s="29" customFormat="1" ht="37.25" customHeight="1">
      <c r="A110" s="61"/>
      <c r="B110" s="500"/>
      <c r="C110" s="1172" t="s">
        <v>254</v>
      </c>
      <c r="D110" s="1173"/>
      <c r="E110" s="1173"/>
      <c r="F110" s="1173"/>
      <c r="G110" s="1173"/>
      <c r="H110" s="1173"/>
      <c r="I110" s="1173"/>
      <c r="J110" s="1173"/>
      <c r="K110" s="1173"/>
      <c r="L110" s="1173"/>
      <c r="M110" s="1173"/>
      <c r="N110" s="1173"/>
      <c r="O110" s="1173"/>
      <c r="P110" s="1173"/>
      <c r="Q110" s="1173"/>
      <c r="R110" s="1173"/>
      <c r="S110" s="1173"/>
      <c r="T110" s="1173"/>
      <c r="U110" s="1173"/>
      <c r="V110" s="1173"/>
      <c r="W110" s="1173"/>
      <c r="X110" s="1173"/>
      <c r="Y110" s="1173"/>
      <c r="Z110" s="1173"/>
      <c r="AA110" s="1173"/>
      <c r="AB110" s="1173"/>
      <c r="AC110" s="1173"/>
      <c r="AD110" s="1173"/>
      <c r="AE110" s="993" t="s">
        <v>253</v>
      </c>
      <c r="AF110" s="994"/>
      <c r="AG110" s="994"/>
      <c r="AH110" s="994"/>
      <c r="AI110" s="994"/>
      <c r="AJ110" s="994"/>
      <c r="AK110" s="994"/>
      <c r="AL110" s="60"/>
      <c r="AM110" s="61"/>
      <c r="AN110" s="135"/>
      <c r="AO110" s="135"/>
      <c r="AP110" s="135"/>
      <c r="AQ110" s="135"/>
      <c r="AR110" s="135"/>
      <c r="AS110" s="135"/>
      <c r="AT110" s="135"/>
      <c r="AU110" s="135"/>
      <c r="AV110" s="135"/>
      <c r="AW110" s="61"/>
      <c r="AX110" s="61"/>
      <c r="AY110" s="61"/>
      <c r="BA110" s="585" t="b">
        <v>0</v>
      </c>
    </row>
    <row r="111" spans="1:55" s="29" customFormat="1" ht="36.65" customHeight="1">
      <c r="A111" s="61"/>
      <c r="B111" s="500"/>
      <c r="C111" s="1157" t="s">
        <v>255</v>
      </c>
      <c r="D111" s="1158"/>
      <c r="E111" s="1158"/>
      <c r="F111" s="1158"/>
      <c r="G111" s="1158"/>
      <c r="H111" s="1158"/>
      <c r="I111" s="1158"/>
      <c r="J111" s="1158"/>
      <c r="K111" s="1158"/>
      <c r="L111" s="1158"/>
      <c r="M111" s="1158"/>
      <c r="N111" s="1158"/>
      <c r="O111" s="1158"/>
      <c r="P111" s="1158"/>
      <c r="Q111" s="1158"/>
      <c r="R111" s="1158"/>
      <c r="S111" s="1158"/>
      <c r="T111" s="1158"/>
      <c r="U111" s="1158"/>
      <c r="V111" s="1158"/>
      <c r="W111" s="1158"/>
      <c r="X111" s="1158"/>
      <c r="Y111" s="1158"/>
      <c r="Z111" s="1158"/>
      <c r="AA111" s="1158"/>
      <c r="AB111" s="1158"/>
      <c r="AC111" s="1158"/>
      <c r="AD111" s="1158"/>
      <c r="AE111" s="993" t="s">
        <v>256</v>
      </c>
      <c r="AF111" s="994"/>
      <c r="AG111" s="994"/>
      <c r="AH111" s="994"/>
      <c r="AI111" s="994"/>
      <c r="AJ111" s="994"/>
      <c r="AK111" s="994"/>
      <c r="AL111" s="60"/>
      <c r="AM111" s="61"/>
      <c r="AN111" s="61"/>
      <c r="AO111" s="61"/>
      <c r="AP111" s="135"/>
      <c r="AQ111" s="61"/>
      <c r="AR111" s="61"/>
      <c r="AS111" s="61"/>
      <c r="AT111" s="61"/>
      <c r="AU111" s="61"/>
      <c r="AV111" s="61"/>
      <c r="AW111" s="61"/>
      <c r="AX111" s="61"/>
      <c r="AY111" s="61"/>
      <c r="BA111" s="585" t="b">
        <v>0</v>
      </c>
    </row>
    <row r="112" spans="1:55" s="29" customFormat="1" ht="29" customHeight="1">
      <c r="A112" s="61"/>
      <c r="B112" s="500"/>
      <c r="C112" s="1157" t="s">
        <v>257</v>
      </c>
      <c r="D112" s="1158"/>
      <c r="E112" s="1158"/>
      <c r="F112" s="1158"/>
      <c r="G112" s="1158"/>
      <c r="H112" s="1158"/>
      <c r="I112" s="1158"/>
      <c r="J112" s="1158"/>
      <c r="K112" s="1158"/>
      <c r="L112" s="1158"/>
      <c r="M112" s="1158"/>
      <c r="N112" s="1158"/>
      <c r="O112" s="1158"/>
      <c r="P112" s="1158"/>
      <c r="Q112" s="1158"/>
      <c r="R112" s="1158"/>
      <c r="S112" s="1158"/>
      <c r="T112" s="1158"/>
      <c r="U112" s="1158"/>
      <c r="V112" s="1158"/>
      <c r="W112" s="1158"/>
      <c r="X112" s="1158"/>
      <c r="Y112" s="1158"/>
      <c r="Z112" s="1158"/>
      <c r="AA112" s="1158"/>
      <c r="AB112" s="1158"/>
      <c r="AC112" s="1158"/>
      <c r="AD112" s="1158"/>
      <c r="AE112" s="1159" t="s">
        <v>258</v>
      </c>
      <c r="AF112" s="1160"/>
      <c r="AG112" s="1160"/>
      <c r="AH112" s="1160"/>
      <c r="AI112" s="1160"/>
      <c r="AJ112" s="1160"/>
      <c r="AK112" s="1160"/>
      <c r="AL112" s="60"/>
      <c r="AM112" s="61"/>
      <c r="AN112" s="462"/>
      <c r="AO112" s="462"/>
      <c r="AP112" s="462"/>
      <c r="AQ112" s="61"/>
      <c r="AR112" s="61"/>
      <c r="AS112" s="61"/>
      <c r="AT112" s="61"/>
      <c r="AU112" s="61"/>
      <c r="AV112" s="61"/>
      <c r="AW112" s="61"/>
      <c r="AX112" s="61"/>
      <c r="AY112" s="61"/>
      <c r="BA112" s="585" t="b">
        <v>0</v>
      </c>
    </row>
    <row r="113" spans="1:55" s="29" customFormat="1" ht="22.25" customHeight="1">
      <c r="A113" s="61"/>
      <c r="B113" s="500"/>
      <c r="C113" s="1157" t="s">
        <v>259</v>
      </c>
      <c r="D113" s="1158"/>
      <c r="E113" s="1158"/>
      <c r="F113" s="1158"/>
      <c r="G113" s="1158"/>
      <c r="H113" s="1158"/>
      <c r="I113" s="1158"/>
      <c r="J113" s="1158"/>
      <c r="K113" s="1158"/>
      <c r="L113" s="1158"/>
      <c r="M113" s="1158"/>
      <c r="N113" s="1158"/>
      <c r="O113" s="1158"/>
      <c r="P113" s="1158"/>
      <c r="Q113" s="1158"/>
      <c r="R113" s="1158"/>
      <c r="S113" s="1158"/>
      <c r="T113" s="1158"/>
      <c r="U113" s="1158"/>
      <c r="V113" s="1158"/>
      <c r="W113" s="1158"/>
      <c r="X113" s="1158"/>
      <c r="Y113" s="1158"/>
      <c r="Z113" s="1158"/>
      <c r="AA113" s="1158"/>
      <c r="AB113" s="1158"/>
      <c r="AC113" s="1158"/>
      <c r="AD113" s="1158"/>
      <c r="AE113" s="993" t="s">
        <v>260</v>
      </c>
      <c r="AF113" s="994"/>
      <c r="AG113" s="994"/>
      <c r="AH113" s="994"/>
      <c r="AI113" s="994"/>
      <c r="AJ113" s="994"/>
      <c r="AK113" s="994"/>
      <c r="AL113" s="60"/>
      <c r="AM113" s="61"/>
      <c r="AN113" s="462"/>
      <c r="AO113" s="462"/>
      <c r="AP113" s="462"/>
      <c r="AQ113" s="61"/>
      <c r="AR113" s="61"/>
      <c r="AS113" s="61"/>
      <c r="AT113" s="61"/>
      <c r="AU113" s="61"/>
      <c r="AV113" s="61"/>
      <c r="AW113" s="61"/>
      <c r="AX113" s="61"/>
      <c r="AY113" s="61"/>
      <c r="BA113" s="585" t="b">
        <v>0</v>
      </c>
    </row>
    <row r="114" spans="1:55" s="29" customFormat="1" ht="22.25" customHeight="1">
      <c r="A114" s="61"/>
      <c r="B114" s="501"/>
      <c r="C114" s="1147" t="s">
        <v>261</v>
      </c>
      <c r="D114" s="1148"/>
      <c r="E114" s="1148"/>
      <c r="F114" s="1148"/>
      <c r="G114" s="1148"/>
      <c r="H114" s="1148"/>
      <c r="I114" s="1148"/>
      <c r="J114" s="1148"/>
      <c r="K114" s="1148"/>
      <c r="L114" s="1148"/>
      <c r="M114" s="1148"/>
      <c r="N114" s="1148"/>
      <c r="O114" s="1148"/>
      <c r="P114" s="1148"/>
      <c r="Q114" s="1148"/>
      <c r="R114" s="1148"/>
      <c r="S114" s="1148"/>
      <c r="T114" s="1148"/>
      <c r="U114" s="1148"/>
      <c r="V114" s="1148"/>
      <c r="W114" s="1148"/>
      <c r="X114" s="1148"/>
      <c r="Y114" s="1148"/>
      <c r="Z114" s="1148"/>
      <c r="AA114" s="1148"/>
      <c r="AB114" s="1148"/>
      <c r="AC114" s="1148"/>
      <c r="AD114" s="1148"/>
      <c r="AE114" s="1149" t="s">
        <v>262</v>
      </c>
      <c r="AF114" s="1150"/>
      <c r="AG114" s="1150"/>
      <c r="AH114" s="1150"/>
      <c r="AI114" s="1150"/>
      <c r="AJ114" s="1150"/>
      <c r="AK114" s="1150"/>
      <c r="AL114" s="60"/>
      <c r="AM114" s="61"/>
      <c r="AN114" s="61"/>
      <c r="AO114" s="61"/>
      <c r="AP114" s="61"/>
      <c r="AQ114" s="61"/>
      <c r="AR114" s="61"/>
      <c r="AS114" s="61"/>
      <c r="AT114" s="61"/>
      <c r="AU114" s="61"/>
      <c r="AV114" s="61"/>
      <c r="AW114" s="61"/>
      <c r="AX114" s="61"/>
      <c r="AY114" s="61"/>
      <c r="BA114" s="585" t="b">
        <v>0</v>
      </c>
    </row>
    <row r="115" spans="1:55" s="29" customFormat="1" ht="25.5" customHeight="1" thickBot="1">
      <c r="A115" s="61"/>
      <c r="B115" s="502"/>
      <c r="C115" s="1157" t="s">
        <v>263</v>
      </c>
      <c r="D115" s="1158"/>
      <c r="E115" s="1158"/>
      <c r="F115" s="1158"/>
      <c r="G115" s="1158"/>
      <c r="H115" s="1158"/>
      <c r="I115" s="1158"/>
      <c r="J115" s="1158"/>
      <c r="K115" s="1158"/>
      <c r="L115" s="1158"/>
      <c r="M115" s="1158"/>
      <c r="N115" s="1158"/>
      <c r="O115" s="1158"/>
      <c r="P115" s="1158"/>
      <c r="Q115" s="1158"/>
      <c r="R115" s="1158"/>
      <c r="S115" s="1158"/>
      <c r="T115" s="1158"/>
      <c r="U115" s="1158"/>
      <c r="V115" s="1158"/>
      <c r="W115" s="1158"/>
      <c r="X115" s="1158"/>
      <c r="Y115" s="1158"/>
      <c r="Z115" s="1158"/>
      <c r="AA115" s="1158"/>
      <c r="AB115" s="1158"/>
      <c r="AC115" s="1158"/>
      <c r="AD115" s="1158"/>
      <c r="AE115" s="1159" t="s">
        <v>258</v>
      </c>
      <c r="AF115" s="1160"/>
      <c r="AG115" s="1160"/>
      <c r="AH115" s="1160"/>
      <c r="AI115" s="1160"/>
      <c r="AJ115" s="1160"/>
      <c r="AK115" s="1160"/>
      <c r="AL115" s="60"/>
      <c r="AM115" s="61"/>
      <c r="AN115" s="61"/>
      <c r="AO115" s="61"/>
      <c r="AP115" s="61"/>
      <c r="AQ115" s="61"/>
      <c r="AR115" s="61"/>
      <c r="AS115" s="61"/>
      <c r="AT115" s="61"/>
      <c r="AU115" s="61"/>
      <c r="AV115" s="61"/>
      <c r="AW115" s="61"/>
      <c r="AX115" s="61"/>
      <c r="AY115" s="61"/>
      <c r="BA115" s="585" t="b">
        <v>0</v>
      </c>
    </row>
    <row r="116" spans="1:55" s="29" customFormat="1" ht="5" customHeight="1">
      <c r="A116" s="61"/>
      <c r="B116" s="41"/>
      <c r="C116" s="43"/>
      <c r="D116" s="41"/>
      <c r="E116" s="41"/>
      <c r="F116" s="41"/>
      <c r="G116" s="41"/>
      <c r="H116" s="41"/>
      <c r="I116" s="41"/>
      <c r="J116" s="41"/>
      <c r="K116" s="41"/>
      <c r="L116" s="41"/>
      <c r="M116" s="41"/>
      <c r="N116" s="41"/>
      <c r="O116" s="41"/>
      <c r="P116" s="41"/>
      <c r="Q116" s="41"/>
      <c r="R116" s="41"/>
      <c r="S116" s="41"/>
      <c r="T116" s="41"/>
      <c r="U116" s="41"/>
      <c r="V116" s="41"/>
      <c r="W116" s="41"/>
      <c r="X116" s="41"/>
      <c r="Y116" s="41"/>
      <c r="Z116" s="43"/>
      <c r="AA116" s="43"/>
      <c r="AB116" s="43"/>
      <c r="AC116" s="43"/>
      <c r="AD116" s="43"/>
      <c r="AE116" s="43"/>
      <c r="AF116" s="43"/>
      <c r="AG116" s="43"/>
      <c r="AH116" s="43"/>
      <c r="AI116" s="41"/>
      <c r="AJ116" s="41"/>
      <c r="AK116" s="60"/>
      <c r="AL116" s="60"/>
      <c r="AM116" s="61"/>
      <c r="AN116" s="61"/>
      <c r="AO116" s="61"/>
      <c r="AP116" s="61"/>
      <c r="AQ116" s="61"/>
      <c r="AR116" s="61"/>
      <c r="AS116" s="61"/>
      <c r="AT116" s="61"/>
      <c r="AU116" s="61"/>
      <c r="AV116" s="61"/>
      <c r="AW116" s="61"/>
      <c r="AX116" s="61"/>
      <c r="AY116" s="61"/>
    </row>
    <row r="117" spans="1:55" s="29" customFormat="1" ht="12" customHeight="1">
      <c r="A117" s="61"/>
      <c r="B117" s="463" t="s">
        <v>264</v>
      </c>
      <c r="C117" s="464" t="s">
        <v>265</v>
      </c>
      <c r="D117" s="464"/>
      <c r="E117" s="464"/>
      <c r="F117" s="464"/>
      <c r="G117" s="464"/>
      <c r="H117" s="464"/>
      <c r="I117" s="464"/>
      <c r="J117" s="464"/>
      <c r="K117" s="464"/>
      <c r="L117" s="464"/>
      <c r="M117" s="464"/>
      <c r="N117" s="464"/>
      <c r="O117" s="464"/>
      <c r="P117" s="464"/>
      <c r="Q117" s="464"/>
      <c r="R117" s="464"/>
      <c r="S117" s="464"/>
      <c r="T117" s="464"/>
      <c r="U117" s="464"/>
      <c r="V117" s="464"/>
      <c r="W117" s="464"/>
      <c r="X117" s="464"/>
      <c r="Y117" s="464"/>
      <c r="Z117" s="464"/>
      <c r="AA117" s="464"/>
      <c r="AB117" s="464"/>
      <c r="AC117" s="464"/>
      <c r="AD117" s="464"/>
      <c r="AE117" s="464"/>
      <c r="AF117" s="464"/>
      <c r="AG117" s="464"/>
      <c r="AH117" s="464"/>
      <c r="AI117" s="464"/>
      <c r="AJ117" s="464"/>
      <c r="AK117" s="384"/>
      <c r="AL117" s="60"/>
      <c r="AM117" s="61"/>
      <c r="AN117" s="61"/>
      <c r="AO117" s="61"/>
      <c r="AP117" s="61"/>
      <c r="AQ117" s="61"/>
      <c r="AR117" s="61"/>
      <c r="AS117" s="61"/>
      <c r="AT117" s="61"/>
      <c r="AU117" s="61"/>
      <c r="AV117" s="61"/>
      <c r="AW117" s="61"/>
      <c r="AX117" s="61"/>
      <c r="AY117" s="61"/>
    </row>
    <row r="118" spans="1:55" s="29" customFormat="1" ht="24.65" customHeight="1">
      <c r="A118" s="61"/>
      <c r="B118" s="463" t="s">
        <v>264</v>
      </c>
      <c r="C118" s="1161" t="s">
        <v>266</v>
      </c>
      <c r="D118" s="1161"/>
      <c r="E118" s="1161"/>
      <c r="F118" s="1161"/>
      <c r="G118" s="1161"/>
      <c r="H118" s="1161"/>
      <c r="I118" s="1161"/>
      <c r="J118" s="1161"/>
      <c r="K118" s="1161"/>
      <c r="L118" s="1161"/>
      <c r="M118" s="1161"/>
      <c r="N118" s="1161"/>
      <c r="O118" s="1161"/>
      <c r="P118" s="1161"/>
      <c r="Q118" s="1161"/>
      <c r="R118" s="1161"/>
      <c r="S118" s="1161"/>
      <c r="T118" s="1161"/>
      <c r="U118" s="1161"/>
      <c r="V118" s="1161"/>
      <c r="W118" s="1161"/>
      <c r="X118" s="1161"/>
      <c r="Y118" s="1161"/>
      <c r="Z118" s="1161"/>
      <c r="AA118" s="1161"/>
      <c r="AB118" s="1161"/>
      <c r="AC118" s="1161"/>
      <c r="AD118" s="1161"/>
      <c r="AE118" s="1161"/>
      <c r="AF118" s="1161"/>
      <c r="AG118" s="1161"/>
      <c r="AH118" s="1161"/>
      <c r="AI118" s="1161"/>
      <c r="AJ118" s="1161"/>
      <c r="AK118" s="1161"/>
      <c r="AL118" s="60"/>
      <c r="AM118" s="61"/>
      <c r="AN118" s="61"/>
      <c r="AO118" s="61"/>
      <c r="AP118" s="61"/>
      <c r="AQ118" s="61"/>
      <c r="AR118" s="61"/>
      <c r="AS118" s="61"/>
      <c r="AT118" s="61"/>
      <c r="AU118" s="61"/>
      <c r="AV118" s="61"/>
      <c r="AW118" s="61"/>
      <c r="AX118" s="61"/>
      <c r="AY118" s="61"/>
    </row>
    <row r="119" spans="1:55" s="29" customFormat="1" ht="5.4" customHeight="1" thickBot="1">
      <c r="A119" s="61"/>
      <c r="B119" s="463"/>
      <c r="C119" s="465"/>
      <c r="D119" s="465"/>
      <c r="E119" s="465"/>
      <c r="F119" s="465"/>
      <c r="G119" s="465"/>
      <c r="H119" s="465"/>
      <c r="I119" s="465"/>
      <c r="J119" s="465"/>
      <c r="K119" s="465"/>
      <c r="L119" s="465"/>
      <c r="M119" s="465"/>
      <c r="N119" s="465"/>
      <c r="O119" s="465"/>
      <c r="P119" s="465"/>
      <c r="Q119" s="465"/>
      <c r="R119" s="465"/>
      <c r="S119" s="465"/>
      <c r="T119" s="465"/>
      <c r="U119" s="465"/>
      <c r="V119" s="465"/>
      <c r="W119" s="465"/>
      <c r="X119" s="465"/>
      <c r="Y119" s="465"/>
      <c r="Z119" s="465"/>
      <c r="AA119" s="465"/>
      <c r="AB119" s="465"/>
      <c r="AC119" s="465"/>
      <c r="AD119" s="465"/>
      <c r="AE119" s="465"/>
      <c r="AF119" s="465"/>
      <c r="AG119" s="465"/>
      <c r="AH119" s="465"/>
      <c r="AI119" s="465"/>
      <c r="AJ119" s="465"/>
      <c r="AK119" s="465"/>
      <c r="AL119" s="60"/>
      <c r="AM119" s="61"/>
      <c r="AN119" s="61"/>
      <c r="AO119" s="61"/>
      <c r="AP119" s="61"/>
      <c r="AQ119" s="61"/>
      <c r="AR119" s="61"/>
      <c r="AS119" s="61"/>
      <c r="AT119" s="61"/>
      <c r="AU119" s="61"/>
      <c r="AV119" s="61"/>
      <c r="AW119" s="61"/>
      <c r="AX119" s="61"/>
      <c r="AY119" s="61"/>
    </row>
    <row r="120" spans="1:55" s="29" customFormat="1" ht="15.65" customHeight="1" thickBot="1">
      <c r="A120" s="61"/>
      <c r="B120" s="466"/>
      <c r="C120" s="467"/>
      <c r="D120" s="467"/>
      <c r="E120" s="467"/>
      <c r="F120" s="467"/>
      <c r="G120" s="467"/>
      <c r="H120" s="467"/>
      <c r="I120" s="467"/>
      <c r="J120" s="467"/>
      <c r="K120" s="467"/>
      <c r="L120" s="467"/>
      <c r="M120" s="467"/>
      <c r="N120" s="467"/>
      <c r="O120" s="467"/>
      <c r="P120" s="467"/>
      <c r="Q120" s="467"/>
      <c r="R120" s="467"/>
      <c r="S120" s="467"/>
      <c r="T120" s="467"/>
      <c r="U120" s="467"/>
      <c r="V120" s="467"/>
      <c r="W120" s="467"/>
      <c r="X120" s="467"/>
      <c r="Y120" s="467"/>
      <c r="Z120" s="467"/>
      <c r="AA120" s="467"/>
      <c r="AB120" s="467"/>
      <c r="AC120" s="467"/>
      <c r="AD120" s="467"/>
      <c r="AE120" s="467"/>
      <c r="AF120" s="467"/>
      <c r="AG120" s="467"/>
      <c r="AH120" s="467"/>
      <c r="AI120" s="467"/>
      <c r="AJ120" s="467"/>
      <c r="AK120" s="460" t="str">
        <f>IF(H7="", "", IF(COUNTA(E124,H124,K124)=3,"○","×"))</f>
        <v/>
      </c>
      <c r="AL120" s="60"/>
      <c r="AM120" s="61"/>
      <c r="AN120" s="61"/>
      <c r="AO120" s="61"/>
      <c r="AP120" s="61"/>
      <c r="AQ120" s="61"/>
      <c r="AR120" s="61"/>
      <c r="AS120" s="61"/>
      <c r="AT120" s="61"/>
      <c r="AU120" s="61"/>
      <c r="AV120" s="61"/>
      <c r="AW120" s="61"/>
      <c r="AX120" s="61"/>
      <c r="AY120" s="61"/>
    </row>
    <row r="121" spans="1:55" s="29" customFormat="1" ht="4.25" customHeight="1">
      <c r="A121" s="61"/>
      <c r="B121" s="468"/>
      <c r="C121" s="469"/>
      <c r="D121" s="469"/>
      <c r="E121" s="469"/>
      <c r="F121" s="469"/>
      <c r="G121" s="469"/>
      <c r="H121" s="469"/>
      <c r="I121" s="469"/>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69"/>
      <c r="AG121" s="469"/>
      <c r="AH121" s="469"/>
      <c r="AI121" s="469"/>
      <c r="AJ121" s="469"/>
      <c r="AK121" s="470"/>
      <c r="AL121" s="60"/>
      <c r="AM121" s="61"/>
      <c r="AN121" s="61"/>
      <c r="AO121" s="61"/>
      <c r="AP121" s="61"/>
      <c r="AQ121" s="61"/>
      <c r="AR121" s="61"/>
      <c r="AS121" s="61"/>
      <c r="AT121" s="61"/>
      <c r="AU121" s="61"/>
      <c r="AV121" s="61"/>
      <c r="AW121" s="61"/>
      <c r="AX121" s="61"/>
      <c r="AY121" s="61"/>
    </row>
    <row r="122" spans="1:55" s="29" customFormat="1" ht="30" customHeight="1">
      <c r="A122" s="61"/>
      <c r="B122" s="471"/>
      <c r="C122" s="995" t="s">
        <v>267</v>
      </c>
      <c r="D122" s="995"/>
      <c r="E122" s="995"/>
      <c r="F122" s="995"/>
      <c r="G122" s="995"/>
      <c r="H122" s="995"/>
      <c r="I122" s="995"/>
      <c r="J122" s="995"/>
      <c r="K122" s="995"/>
      <c r="L122" s="995"/>
      <c r="M122" s="995"/>
      <c r="N122" s="995"/>
      <c r="O122" s="995"/>
      <c r="P122" s="995"/>
      <c r="Q122" s="995"/>
      <c r="R122" s="995"/>
      <c r="S122" s="995"/>
      <c r="T122" s="995"/>
      <c r="U122" s="995"/>
      <c r="V122" s="995"/>
      <c r="W122" s="995"/>
      <c r="X122" s="995"/>
      <c r="Y122" s="995"/>
      <c r="Z122" s="995"/>
      <c r="AA122" s="995"/>
      <c r="AB122" s="995"/>
      <c r="AC122" s="995"/>
      <c r="AD122" s="995"/>
      <c r="AE122" s="995"/>
      <c r="AF122" s="995"/>
      <c r="AG122" s="995"/>
      <c r="AH122" s="995"/>
      <c r="AI122" s="995"/>
      <c r="AJ122" s="41"/>
      <c r="AK122" s="472"/>
      <c r="AL122" s="41"/>
      <c r="AM122" s="60"/>
      <c r="AN122" s="61"/>
      <c r="AO122" s="61"/>
      <c r="AP122" s="61"/>
      <c r="AQ122" s="61"/>
      <c r="AR122" s="61"/>
      <c r="AS122" s="61"/>
      <c r="AT122" s="61"/>
      <c r="AU122" s="61"/>
      <c r="AV122" s="61"/>
      <c r="AW122" s="61"/>
      <c r="AX122" s="61"/>
      <c r="AY122" s="61"/>
    </row>
    <row r="123" spans="1:55" s="29" customFormat="1" ht="3.65" customHeight="1">
      <c r="A123" s="61"/>
      <c r="B123" s="471"/>
      <c r="C123" s="43"/>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72"/>
      <c r="AL123" s="60"/>
      <c r="AM123" s="60"/>
      <c r="AN123" s="61"/>
      <c r="AO123" s="61"/>
      <c r="AP123" s="61"/>
      <c r="AQ123" s="61"/>
      <c r="AR123" s="61"/>
      <c r="AS123" s="61"/>
      <c r="AT123" s="61"/>
      <c r="AU123" s="61"/>
      <c r="AV123" s="61"/>
      <c r="AW123" s="61"/>
      <c r="AX123" s="61"/>
      <c r="AY123" s="61"/>
    </row>
    <row r="124" spans="1:55" s="29" customFormat="1" ht="15" customHeight="1">
      <c r="A124" s="61"/>
      <c r="B124" s="473"/>
      <c r="C124" s="46" t="s">
        <v>268</v>
      </c>
      <c r="D124" s="46"/>
      <c r="E124" s="996"/>
      <c r="F124" s="997"/>
      <c r="G124" s="46" t="s">
        <v>269</v>
      </c>
      <c r="H124" s="996"/>
      <c r="I124" s="997"/>
      <c r="J124" s="46" t="s">
        <v>270</v>
      </c>
      <c r="K124" s="996"/>
      <c r="L124" s="997"/>
      <c r="M124" s="46" t="s">
        <v>271</v>
      </c>
      <c r="N124" s="41"/>
      <c r="O124" s="998" t="s">
        <v>138</v>
      </c>
      <c r="P124" s="998"/>
      <c r="Q124" s="998"/>
      <c r="R124" s="1151" t="str">
        <f>IF(H7="","",H7)</f>
        <v/>
      </c>
      <c r="S124" s="1151"/>
      <c r="T124" s="1151"/>
      <c r="U124" s="1151"/>
      <c r="V124" s="1151"/>
      <c r="W124" s="1151"/>
      <c r="X124" s="1151"/>
      <c r="Y124" s="1151"/>
      <c r="Z124" s="1151"/>
      <c r="AA124" s="1151"/>
      <c r="AB124" s="1151"/>
      <c r="AC124" s="1151"/>
      <c r="AD124" s="1151"/>
      <c r="AE124" s="1151"/>
      <c r="AF124" s="1151"/>
      <c r="AG124" s="1151"/>
      <c r="AH124" s="1151"/>
      <c r="AI124" s="1151"/>
      <c r="AJ124" s="474"/>
      <c r="AK124" s="475"/>
      <c r="AL124" s="476"/>
      <c r="AM124" s="60"/>
      <c r="AN124" s="60"/>
      <c r="AO124" s="60"/>
      <c r="AP124" s="60"/>
      <c r="AQ124" s="60"/>
      <c r="AR124" s="60"/>
      <c r="AS124" s="60"/>
      <c r="AT124" s="60"/>
      <c r="AU124" s="60"/>
      <c r="AV124" s="60"/>
      <c r="AW124" s="389"/>
      <c r="AX124" s="60"/>
      <c r="AY124" s="60"/>
      <c r="AZ124"/>
    </row>
    <row r="125" spans="1:55" s="29" customFormat="1" ht="14.4" customHeight="1">
      <c r="A125" s="60"/>
      <c r="B125" s="473"/>
      <c r="C125" s="47"/>
      <c r="D125" s="46"/>
      <c r="E125" s="46"/>
      <c r="F125" s="46"/>
      <c r="G125" s="46"/>
      <c r="H125" s="46"/>
      <c r="I125" s="46"/>
      <c r="J125" s="46"/>
      <c r="K125" s="46"/>
      <c r="L125" s="46"/>
      <c r="M125" s="46"/>
      <c r="N125" s="1156" t="s">
        <v>272</v>
      </c>
      <c r="O125" s="1156"/>
      <c r="P125" s="1156"/>
      <c r="Q125" s="1156"/>
      <c r="R125" s="983" t="s">
        <v>22</v>
      </c>
      <c r="S125" s="983"/>
      <c r="T125" s="984" t="str">
        <f>IF(基本情報入力シート!L26="", "", 基本情報入力シート!L26)</f>
        <v/>
      </c>
      <c r="U125" s="984"/>
      <c r="V125" s="984"/>
      <c r="W125" s="984"/>
      <c r="X125" s="984"/>
      <c r="Y125" s="1155" t="s">
        <v>23</v>
      </c>
      <c r="Z125" s="1155"/>
      <c r="AA125" s="984" t="str">
        <f>IF(基本情報入力シート!L27="", "", 基本情報入力シート!L27)</f>
        <v/>
      </c>
      <c r="AB125" s="984"/>
      <c r="AC125" s="984"/>
      <c r="AD125" s="984"/>
      <c r="AE125" s="984"/>
      <c r="AF125" s="984"/>
      <c r="AG125" s="984"/>
      <c r="AH125" s="984"/>
      <c r="AI125" s="984"/>
      <c r="AJ125" s="47"/>
      <c r="AK125" s="477"/>
      <c r="AL125" s="476"/>
      <c r="AM125" s="476"/>
      <c r="AN125" s="60"/>
      <c r="AO125" s="60"/>
      <c r="AP125" s="60"/>
      <c r="AQ125" s="60"/>
      <c r="AR125" s="60"/>
      <c r="AS125" s="60"/>
      <c r="AT125" s="60"/>
      <c r="AU125" s="60"/>
      <c r="AV125" s="60"/>
      <c r="AW125" s="389"/>
      <c r="AX125" s="60"/>
      <c r="AY125" s="60"/>
      <c r="AZ125"/>
      <c r="BA125"/>
      <c r="BB125"/>
      <c r="BC125"/>
    </row>
    <row r="126" spans="1:55" ht="5.4" customHeight="1" thickBot="1">
      <c r="A126" s="60"/>
      <c r="B126" s="478"/>
      <c r="C126" s="479"/>
      <c r="D126" s="480"/>
      <c r="E126" s="480"/>
      <c r="F126" s="480"/>
      <c r="G126" s="480"/>
      <c r="H126" s="480"/>
      <c r="I126" s="480"/>
      <c r="J126" s="480"/>
      <c r="K126" s="480"/>
      <c r="L126" s="480"/>
      <c r="M126" s="480"/>
      <c r="N126" s="480"/>
      <c r="O126" s="480"/>
      <c r="P126" s="480"/>
      <c r="Q126" s="479"/>
      <c r="R126" s="480"/>
      <c r="S126" s="481"/>
      <c r="T126" s="481"/>
      <c r="U126" s="481"/>
      <c r="V126" s="481"/>
      <c r="W126" s="481"/>
      <c r="X126" s="482"/>
      <c r="Y126" s="482"/>
      <c r="Z126" s="482"/>
      <c r="AA126" s="482"/>
      <c r="AB126" s="482"/>
      <c r="AC126" s="482"/>
      <c r="AD126" s="482"/>
      <c r="AE126" s="482"/>
      <c r="AF126" s="482"/>
      <c r="AG126" s="482"/>
      <c r="AH126" s="482"/>
      <c r="AI126" s="482"/>
      <c r="AJ126" s="483"/>
      <c r="AK126" s="484"/>
      <c r="AL126" s="476"/>
      <c r="AM126" s="476"/>
      <c r="AN126" s="60"/>
      <c r="AO126" s="60"/>
      <c r="AP126" s="60"/>
      <c r="AQ126" s="60"/>
      <c r="AR126" s="60"/>
      <c r="AS126" s="60"/>
      <c r="AT126" s="60"/>
      <c r="AU126" s="60"/>
      <c r="AV126" s="60"/>
      <c r="AW126" s="389"/>
      <c r="AX126" s="60"/>
      <c r="AY126" s="60"/>
    </row>
    <row r="127" spans="1:55" ht="2" customHeight="1">
      <c r="A127" s="60"/>
      <c r="B127" s="62"/>
      <c r="C127" s="476"/>
      <c r="D127" s="62"/>
      <c r="E127" s="62"/>
      <c r="F127" s="62"/>
      <c r="G127" s="62"/>
      <c r="H127" s="62"/>
      <c r="I127" s="62"/>
      <c r="J127" s="62"/>
      <c r="K127" s="62"/>
      <c r="L127" s="62"/>
      <c r="M127" s="62"/>
      <c r="N127" s="62"/>
      <c r="O127" s="62"/>
      <c r="P127" s="62"/>
      <c r="Q127" s="476"/>
      <c r="R127" s="62"/>
      <c r="S127" s="485"/>
      <c r="T127" s="485"/>
      <c r="U127" s="485"/>
      <c r="V127" s="485"/>
      <c r="W127" s="485"/>
      <c r="X127" s="486"/>
      <c r="Y127" s="486"/>
      <c r="Z127" s="486"/>
      <c r="AA127" s="486"/>
      <c r="AB127" s="486"/>
      <c r="AC127" s="486"/>
      <c r="AD127" s="486"/>
      <c r="AE127" s="486"/>
      <c r="AF127" s="486"/>
      <c r="AG127" s="486"/>
      <c r="AH127" s="486"/>
      <c r="AI127" s="486"/>
      <c r="AJ127" s="487"/>
      <c r="AK127" s="476"/>
      <c r="AL127" s="476"/>
      <c r="AM127" s="476"/>
      <c r="AN127" s="60"/>
      <c r="AO127" s="60"/>
      <c r="AP127" s="60"/>
      <c r="AQ127" s="60"/>
      <c r="AR127" s="60"/>
      <c r="AS127" s="60"/>
      <c r="AT127" s="60"/>
      <c r="AU127" s="60"/>
      <c r="AV127" s="60"/>
      <c r="AW127" s="389"/>
      <c r="AX127" s="60"/>
      <c r="AY127" s="60"/>
    </row>
    <row r="128" spans="1:55" ht="15.65" customHeight="1">
      <c r="A128" s="61"/>
      <c r="B128" s="64" t="s">
        <v>273</v>
      </c>
      <c r="C128" s="62"/>
      <c r="D128" s="61"/>
      <c r="E128" s="61"/>
      <c r="F128" s="63" t="s">
        <v>274</v>
      </c>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476"/>
      <c r="AN128" s="61"/>
      <c r="AO128" s="61"/>
      <c r="AP128" s="61"/>
      <c r="AQ128" s="61"/>
      <c r="AR128" s="61"/>
      <c r="AS128" s="61"/>
      <c r="AT128" s="61"/>
      <c r="AU128" s="61"/>
      <c r="AV128" s="61"/>
      <c r="AW128" s="61"/>
      <c r="AX128" s="61"/>
      <c r="AY128" s="61"/>
      <c r="AZ128" s="29"/>
    </row>
    <row r="129" spans="1:56" s="29" customFormat="1" ht="15" customHeight="1">
      <c r="A129" s="60"/>
      <c r="B129" s="388" t="s">
        <v>156</v>
      </c>
      <c r="C129" s="384" t="s">
        <v>275</v>
      </c>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row>
    <row r="130" spans="1:56" ht="12.75" customHeight="1">
      <c r="A130" s="385"/>
      <c r="B130" s="388" t="s">
        <v>264</v>
      </c>
      <c r="C130" s="384" t="s">
        <v>276</v>
      </c>
      <c r="D130" s="385"/>
      <c r="E130" s="385"/>
      <c r="F130" s="385"/>
      <c r="G130" s="385"/>
      <c r="H130" s="385"/>
      <c r="I130" s="385"/>
      <c r="J130" s="385"/>
      <c r="K130" s="385"/>
      <c r="L130" s="385"/>
      <c r="M130" s="385"/>
      <c r="N130" s="385"/>
      <c r="O130" s="385"/>
      <c r="P130" s="385"/>
      <c r="Q130" s="385"/>
      <c r="R130" s="385"/>
      <c r="S130" s="385"/>
      <c r="T130" s="385"/>
      <c r="U130" s="385"/>
      <c r="V130" s="385"/>
      <c r="W130" s="385"/>
      <c r="X130" s="385"/>
      <c r="Y130" s="385"/>
      <c r="Z130" s="385"/>
      <c r="AA130" s="385"/>
      <c r="AB130" s="385"/>
      <c r="AC130" s="385"/>
      <c r="AD130" s="385"/>
      <c r="AE130" s="385"/>
      <c r="AF130" s="385"/>
      <c r="AG130" s="385"/>
      <c r="AH130" s="385"/>
      <c r="AI130" s="385"/>
      <c r="AJ130" s="385"/>
      <c r="AK130" s="385"/>
      <c r="AL130" s="385"/>
      <c r="AM130" s="60"/>
      <c r="AN130" s="385"/>
      <c r="AO130" s="385"/>
      <c r="AP130" s="385"/>
      <c r="AQ130" s="385"/>
      <c r="AR130" s="385"/>
      <c r="AS130" s="385"/>
      <c r="AT130" s="385"/>
      <c r="AU130" s="385"/>
      <c r="AV130" s="385"/>
      <c r="AW130" s="385"/>
      <c r="AX130" s="385"/>
      <c r="AY130" s="385"/>
      <c r="AZ130" s="488"/>
    </row>
    <row r="131" spans="1:56" s="488" customFormat="1" ht="4.25" customHeight="1">
      <c r="A131" s="60"/>
      <c r="B131" s="63"/>
      <c r="C131" s="62"/>
      <c r="D131" s="60"/>
      <c r="E131" s="60"/>
      <c r="F131" s="60"/>
      <c r="G131" s="60"/>
      <c r="H131" s="60"/>
      <c r="I131" s="60"/>
      <c r="J131" s="60"/>
      <c r="K131" s="60"/>
      <c r="L131" s="60"/>
      <c r="M131" s="60"/>
      <c r="N131" s="60"/>
      <c r="O131" s="60"/>
      <c r="P131" s="60"/>
      <c r="Q131" s="60"/>
      <c r="R131" s="60"/>
      <c r="S131" s="60"/>
      <c r="T131" s="60"/>
      <c r="U131" s="60"/>
      <c r="V131" s="60"/>
      <c r="W131" s="60"/>
      <c r="X131" s="60"/>
      <c r="Y131" s="60"/>
      <c r="Z131" s="60"/>
      <c r="AA131" s="60"/>
      <c r="AB131" s="60"/>
      <c r="AC131" s="60"/>
      <c r="AD131" s="60"/>
      <c r="AE131" s="60"/>
      <c r="AF131" s="60"/>
      <c r="AG131" s="60"/>
      <c r="AH131" s="60"/>
      <c r="AI131" s="60"/>
      <c r="AJ131" s="60"/>
      <c r="AK131" s="60"/>
      <c r="AL131" s="60"/>
      <c r="AM131" s="385"/>
      <c r="AN131" s="60"/>
      <c r="AO131" s="60"/>
      <c r="AP131" s="60"/>
      <c r="AQ131" s="60"/>
      <c r="AR131" s="60"/>
      <c r="AS131" s="60"/>
      <c r="AT131" s="60"/>
      <c r="AU131" s="60"/>
      <c r="AV131" s="60"/>
      <c r="AW131" s="60"/>
      <c r="AX131" s="60"/>
      <c r="AY131" s="60"/>
      <c r="AZ131"/>
    </row>
    <row r="132" spans="1:56" ht="11" customHeight="1">
      <c r="A132" s="60"/>
      <c r="B132" s="985" t="s">
        <v>277</v>
      </c>
      <c r="C132" s="985"/>
      <c r="D132" s="985"/>
      <c r="E132" s="985"/>
      <c r="F132" s="985"/>
      <c r="G132" s="985"/>
      <c r="H132" s="985"/>
      <c r="I132" s="985"/>
      <c r="J132" s="985"/>
      <c r="K132" s="985"/>
      <c r="L132" s="985"/>
      <c r="M132" s="985"/>
      <c r="N132" s="985"/>
      <c r="O132" s="985"/>
      <c r="P132" s="985"/>
      <c r="Q132" s="985"/>
      <c r="R132" s="985"/>
      <c r="S132" s="985"/>
      <c r="T132" s="985"/>
      <c r="U132" s="985"/>
      <c r="V132" s="985"/>
      <c r="W132" s="985"/>
      <c r="X132" s="985"/>
      <c r="Y132" s="985"/>
      <c r="Z132" s="985"/>
      <c r="AA132" s="985"/>
      <c r="AB132" s="985"/>
      <c r="AC132" s="985"/>
      <c r="AD132" s="985"/>
      <c r="AE132" s="985"/>
      <c r="AF132" s="985"/>
      <c r="AG132" s="985"/>
      <c r="AH132" s="985"/>
      <c r="AI132" s="985"/>
      <c r="AJ132" s="985"/>
      <c r="AK132" s="985"/>
      <c r="AL132" s="60"/>
      <c r="AM132" s="60"/>
      <c r="AN132" s="60"/>
      <c r="AO132" s="60"/>
      <c r="AP132" s="60"/>
      <c r="AQ132" s="60"/>
      <c r="AR132" s="60"/>
      <c r="AS132" s="60"/>
      <c r="AT132" s="60"/>
      <c r="AU132" s="60"/>
      <c r="AV132" s="60"/>
      <c r="AW132" s="60"/>
      <c r="AX132" s="60"/>
      <c r="AY132" s="60"/>
    </row>
    <row r="133" spans="1:56">
      <c r="A133" s="60"/>
      <c r="B133" s="1152" t="s">
        <v>278</v>
      </c>
      <c r="C133" s="1153"/>
      <c r="D133" s="1153"/>
      <c r="E133" s="1153"/>
      <c r="F133" s="1153"/>
      <c r="G133" s="1153"/>
      <c r="H133" s="1153"/>
      <c r="I133" s="1153"/>
      <c r="J133" s="1153"/>
      <c r="K133" s="1153"/>
      <c r="L133" s="1153"/>
      <c r="M133" s="1153"/>
      <c r="N133" s="1153"/>
      <c r="O133" s="1153"/>
      <c r="P133" s="1153"/>
      <c r="Q133" s="1153"/>
      <c r="R133" s="1153"/>
      <c r="S133" s="1153"/>
      <c r="T133" s="1153"/>
      <c r="U133" s="1153"/>
      <c r="V133" s="1153"/>
      <c r="W133" s="1153"/>
      <c r="X133" s="1153"/>
      <c r="Y133" s="1153"/>
      <c r="Z133" s="1153"/>
      <c r="AA133" s="1153"/>
      <c r="AB133" s="1153"/>
      <c r="AC133" s="1153"/>
      <c r="AD133" s="1153"/>
      <c r="AE133" s="1153"/>
      <c r="AF133" s="1153"/>
      <c r="AG133" s="1153"/>
      <c r="AH133" s="1153"/>
      <c r="AI133" s="1153"/>
      <c r="AJ133" s="1154"/>
      <c r="AK133" s="54" t="str">
        <f>Y19</f>
        <v/>
      </c>
      <c r="AL133" s="60"/>
      <c r="AM133" s="60"/>
      <c r="AN133" s="453"/>
      <c r="AO133" s="453"/>
      <c r="AP133" s="453"/>
      <c r="AQ133" s="453"/>
      <c r="AR133" s="453"/>
      <c r="AS133" s="453"/>
      <c r="AT133" s="453"/>
      <c r="AU133" s="453"/>
      <c r="AV133" s="453"/>
      <c r="AW133" s="453"/>
      <c r="AX133" s="453"/>
      <c r="AY133" s="453"/>
      <c r="AZ133" s="455"/>
    </row>
    <row r="134" spans="1:56">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453"/>
      <c r="AO134" s="453"/>
      <c r="AP134" s="453"/>
      <c r="AQ134" s="453"/>
      <c r="AR134" s="453"/>
      <c r="AS134" s="453"/>
      <c r="AT134" s="453"/>
      <c r="AU134" s="453"/>
      <c r="AV134" s="453"/>
      <c r="AW134" s="453"/>
      <c r="AX134" s="453"/>
      <c r="AY134" s="453"/>
      <c r="AZ134" s="455"/>
      <c r="BA134" s="455"/>
      <c r="BB134" s="455"/>
      <c r="BC134" s="455"/>
      <c r="BD134" s="455"/>
    </row>
    <row r="135" spans="1:56" ht="13.25" customHeight="1">
      <c r="A135" s="453"/>
      <c r="B135" s="985" t="s">
        <v>279</v>
      </c>
      <c r="C135" s="985"/>
      <c r="D135" s="985"/>
      <c r="E135" s="985"/>
      <c r="F135" s="985"/>
      <c r="G135" s="985"/>
      <c r="H135" s="985"/>
      <c r="I135" s="985"/>
      <c r="J135" s="985"/>
      <c r="K135" s="985"/>
      <c r="L135" s="985"/>
      <c r="M135" s="985"/>
      <c r="N135" s="985"/>
      <c r="O135" s="985"/>
      <c r="P135" s="985"/>
      <c r="Q135" s="985"/>
      <c r="R135" s="985"/>
      <c r="S135" s="985"/>
      <c r="T135" s="985"/>
      <c r="U135" s="985"/>
      <c r="V135" s="985"/>
      <c r="W135" s="985"/>
      <c r="X135" s="985"/>
      <c r="Y135" s="985"/>
      <c r="Z135" s="985"/>
      <c r="AA135" s="985"/>
      <c r="AB135" s="985"/>
      <c r="AC135" s="985"/>
      <c r="AD135" s="985"/>
      <c r="AE135" s="985"/>
      <c r="AF135" s="985"/>
      <c r="AG135" s="985"/>
      <c r="AH135" s="985"/>
      <c r="AI135" s="985"/>
      <c r="AJ135" s="985"/>
      <c r="AK135" s="985"/>
      <c r="AL135" s="60"/>
      <c r="AM135" s="60"/>
      <c r="AN135" s="453"/>
      <c r="AO135" s="453"/>
      <c r="AP135" s="453"/>
      <c r="AQ135" s="453"/>
      <c r="AR135" s="453"/>
      <c r="AS135" s="453"/>
      <c r="AT135" s="453"/>
      <c r="AU135" s="453"/>
      <c r="AV135" s="453"/>
      <c r="AW135" s="453"/>
      <c r="AX135" s="453"/>
      <c r="AY135" s="453"/>
      <c r="AZ135" s="455"/>
      <c r="BA135" s="455"/>
      <c r="BB135" s="455"/>
      <c r="BC135" s="455"/>
      <c r="BD135" s="455"/>
    </row>
    <row r="136" spans="1:56" s="455" customFormat="1" ht="15" customHeight="1">
      <c r="A136" s="453"/>
      <c r="B136" s="489" t="s">
        <v>280</v>
      </c>
      <c r="C136" s="1144" t="s">
        <v>281</v>
      </c>
      <c r="D136" s="1145"/>
      <c r="E136" s="1145"/>
      <c r="F136" s="1145"/>
      <c r="G136" s="1145"/>
      <c r="H136" s="1145"/>
      <c r="I136" s="1146"/>
      <c r="J136" s="1137" t="s">
        <v>282</v>
      </c>
      <c r="K136" s="1137"/>
      <c r="L136" s="1137"/>
      <c r="M136" s="1137"/>
      <c r="N136" s="1137"/>
      <c r="O136" s="1137"/>
      <c r="P136" s="1137"/>
      <c r="Q136" s="1137"/>
      <c r="R136" s="1137"/>
      <c r="S136" s="1137"/>
      <c r="T136" s="1137"/>
      <c r="U136" s="1137"/>
      <c r="V136" s="1137"/>
      <c r="W136" s="1137"/>
      <c r="X136" s="1137"/>
      <c r="Y136" s="1137"/>
      <c r="Z136" s="1137"/>
      <c r="AA136" s="1137"/>
      <c r="AB136" s="1137"/>
      <c r="AC136" s="1137"/>
      <c r="AD136" s="1137"/>
      <c r="AE136" s="1137"/>
      <c r="AF136" s="1137"/>
      <c r="AG136" s="1137"/>
      <c r="AH136" s="1137"/>
      <c r="AI136" s="1137"/>
      <c r="AJ136" s="1138"/>
      <c r="AK136" s="54" t="str">
        <f>IF(H7="", "",IF(AND(AK28="○", AB29="○"), "○", "×"))</f>
        <v/>
      </c>
      <c r="AL136" s="60"/>
      <c r="AM136" s="60"/>
      <c r="AN136" s="453"/>
      <c r="AO136" s="453"/>
      <c r="AP136" s="453"/>
      <c r="AQ136" s="453"/>
      <c r="AR136" s="453"/>
      <c r="AS136" s="453"/>
      <c r="AT136" s="453"/>
      <c r="AU136" s="453"/>
      <c r="AV136" s="453"/>
      <c r="AW136" s="453"/>
      <c r="AX136" s="453"/>
      <c r="AY136" s="453"/>
    </row>
    <row r="137" spans="1:56" s="455" customFormat="1" ht="15" customHeight="1">
      <c r="A137" s="453"/>
      <c r="B137" s="489" t="s">
        <v>283</v>
      </c>
      <c r="C137" s="1144" t="s">
        <v>284</v>
      </c>
      <c r="D137" s="1145"/>
      <c r="E137" s="1145"/>
      <c r="F137" s="1145"/>
      <c r="G137" s="1145"/>
      <c r="H137" s="1145"/>
      <c r="I137" s="1146"/>
      <c r="J137" s="1137" t="s">
        <v>285</v>
      </c>
      <c r="K137" s="1137"/>
      <c r="L137" s="1137"/>
      <c r="M137" s="1137"/>
      <c r="N137" s="1137"/>
      <c r="O137" s="1137"/>
      <c r="P137" s="1137"/>
      <c r="Q137" s="1137"/>
      <c r="R137" s="1137"/>
      <c r="S137" s="1137"/>
      <c r="T137" s="1137"/>
      <c r="U137" s="1137"/>
      <c r="V137" s="1137"/>
      <c r="W137" s="1137"/>
      <c r="X137" s="1137"/>
      <c r="Y137" s="1137"/>
      <c r="Z137" s="1137"/>
      <c r="AA137" s="1137"/>
      <c r="AB137" s="1137"/>
      <c r="AC137" s="1137"/>
      <c r="AD137" s="1137"/>
      <c r="AE137" s="1137"/>
      <c r="AF137" s="1137"/>
      <c r="AG137" s="1137"/>
      <c r="AH137" s="1137"/>
      <c r="AI137" s="1137"/>
      <c r="AJ137" s="1138"/>
      <c r="AK137" s="54" t="str">
        <f>IF(OR(H7="", AH38=""),"", IF(AND(AK36="○", AH38="○"), "○", "×"))</f>
        <v/>
      </c>
      <c r="AL137" s="490"/>
      <c r="AM137" s="60"/>
      <c r="AN137" s="61"/>
      <c r="AO137" s="61"/>
      <c r="AP137" s="61"/>
      <c r="AQ137" s="61"/>
      <c r="AR137" s="61"/>
      <c r="AS137" s="61"/>
      <c r="AT137" s="61"/>
      <c r="AU137" s="61"/>
      <c r="AV137" s="61"/>
      <c r="AW137" s="61"/>
      <c r="AX137" s="61"/>
      <c r="AY137" s="61"/>
      <c r="AZ137" s="29"/>
    </row>
    <row r="138" spans="1:56" s="455" customFormat="1" ht="45.65" customHeight="1">
      <c r="A138" s="453"/>
      <c r="B138" s="489" t="s">
        <v>286</v>
      </c>
      <c r="C138" s="491" t="s">
        <v>287</v>
      </c>
      <c r="D138" s="491"/>
      <c r="E138" s="491"/>
      <c r="F138" s="491"/>
      <c r="G138" s="491"/>
      <c r="H138" s="491"/>
      <c r="I138" s="491"/>
      <c r="J138" s="991" t="s">
        <v>288</v>
      </c>
      <c r="K138" s="991"/>
      <c r="L138" s="991"/>
      <c r="M138" s="991"/>
      <c r="N138" s="991"/>
      <c r="O138" s="991"/>
      <c r="P138" s="991"/>
      <c r="Q138" s="991"/>
      <c r="R138" s="991"/>
      <c r="S138" s="991"/>
      <c r="T138" s="991"/>
      <c r="U138" s="991"/>
      <c r="V138" s="991"/>
      <c r="W138" s="991"/>
      <c r="X138" s="991"/>
      <c r="Y138" s="991"/>
      <c r="Z138" s="991"/>
      <c r="AA138" s="991"/>
      <c r="AB138" s="991"/>
      <c r="AC138" s="991"/>
      <c r="AD138" s="991"/>
      <c r="AE138" s="991"/>
      <c r="AF138" s="991"/>
      <c r="AG138" s="991"/>
      <c r="AH138" s="991"/>
      <c r="AI138" s="991"/>
      <c r="AJ138" s="992"/>
      <c r="AK138" s="54" t="str">
        <f>IF(H7="", "",IF(AK43="○", "○", "×"))</f>
        <v/>
      </c>
      <c r="AL138" s="492"/>
      <c r="AM138" s="60"/>
      <c r="AN138" s="61"/>
      <c r="AO138" s="61"/>
      <c r="AP138" s="61"/>
      <c r="AQ138" s="61"/>
      <c r="AR138" s="61"/>
      <c r="AS138" s="61"/>
      <c r="AT138" s="61"/>
      <c r="AU138" s="61"/>
      <c r="AV138" s="61"/>
      <c r="AW138" s="61"/>
      <c r="AX138" s="61"/>
      <c r="AY138" s="61"/>
      <c r="AZ138" s="29"/>
      <c r="BA138" s="29"/>
      <c r="BB138" s="29"/>
      <c r="BC138" s="29"/>
      <c r="BD138" s="29"/>
    </row>
    <row r="139" spans="1:56" s="455" customFormat="1" ht="24" customHeight="1">
      <c r="A139" s="61"/>
      <c r="B139" s="493" t="s">
        <v>289</v>
      </c>
      <c r="C139" s="990" t="s">
        <v>290</v>
      </c>
      <c r="D139" s="990"/>
      <c r="E139" s="990"/>
      <c r="F139" s="990"/>
      <c r="G139" s="990"/>
      <c r="H139" s="990"/>
      <c r="I139" s="990"/>
      <c r="J139" s="991" t="s">
        <v>291</v>
      </c>
      <c r="K139" s="991"/>
      <c r="L139" s="991"/>
      <c r="M139" s="991"/>
      <c r="N139" s="991"/>
      <c r="O139" s="991"/>
      <c r="P139" s="991"/>
      <c r="Q139" s="991"/>
      <c r="R139" s="991"/>
      <c r="S139" s="991"/>
      <c r="T139" s="991"/>
      <c r="U139" s="991"/>
      <c r="V139" s="991"/>
      <c r="W139" s="991"/>
      <c r="X139" s="991"/>
      <c r="Y139" s="991"/>
      <c r="Z139" s="991"/>
      <c r="AA139" s="991"/>
      <c r="AB139" s="991"/>
      <c r="AC139" s="991"/>
      <c r="AD139" s="991"/>
      <c r="AE139" s="991"/>
      <c r="AF139" s="991"/>
      <c r="AG139" s="991"/>
      <c r="AH139" s="991"/>
      <c r="AI139" s="991"/>
      <c r="AJ139" s="992"/>
      <c r="AK139" s="54" t="str">
        <f>IF(H7="", "",IF(BA46=0, "", IF(AK46="○","○","×")))</f>
        <v/>
      </c>
      <c r="AL139" s="60"/>
      <c r="AM139" s="60"/>
      <c r="AN139" s="61"/>
      <c r="AO139" s="61"/>
      <c r="AP139" s="61"/>
      <c r="AQ139" s="61"/>
      <c r="AR139" s="61"/>
      <c r="AS139" s="61"/>
      <c r="AT139" s="61"/>
      <c r="AU139" s="61"/>
      <c r="AV139" s="61"/>
      <c r="AW139" s="61"/>
      <c r="AX139" s="61"/>
      <c r="AY139" s="61"/>
      <c r="AZ139" s="29"/>
      <c r="BA139" s="29"/>
      <c r="BB139" s="29"/>
      <c r="BC139" s="29"/>
      <c r="BD139" s="29"/>
    </row>
    <row r="140" spans="1:56" s="29" customFormat="1" ht="26.25" customHeight="1">
      <c r="A140" s="61"/>
      <c r="B140" s="493" t="s">
        <v>292</v>
      </c>
      <c r="C140" s="990" t="s">
        <v>293</v>
      </c>
      <c r="D140" s="990"/>
      <c r="E140" s="990"/>
      <c r="F140" s="990"/>
      <c r="G140" s="990"/>
      <c r="H140" s="990"/>
      <c r="I140" s="990"/>
      <c r="J140" s="991" t="s">
        <v>294</v>
      </c>
      <c r="K140" s="991"/>
      <c r="L140" s="991"/>
      <c r="M140" s="991"/>
      <c r="N140" s="991"/>
      <c r="O140" s="991"/>
      <c r="P140" s="991"/>
      <c r="Q140" s="991"/>
      <c r="R140" s="991"/>
      <c r="S140" s="991"/>
      <c r="T140" s="991"/>
      <c r="U140" s="991"/>
      <c r="V140" s="991"/>
      <c r="W140" s="991"/>
      <c r="X140" s="991"/>
      <c r="Y140" s="991"/>
      <c r="Z140" s="991"/>
      <c r="AA140" s="991"/>
      <c r="AB140" s="991"/>
      <c r="AC140" s="991"/>
      <c r="AD140" s="991"/>
      <c r="AE140" s="991"/>
      <c r="AF140" s="991"/>
      <c r="AG140" s="991"/>
      <c r="AH140" s="991"/>
      <c r="AI140" s="991"/>
      <c r="AJ140" s="992"/>
      <c r="AK140" s="54" t="str">
        <f>IF(H7="", "",IF(BA49=0, "", IF(OR(AK49="○",AK51="○"), "○", "×")))</f>
        <v/>
      </c>
      <c r="AL140" s="60"/>
      <c r="AM140" s="60"/>
      <c r="AN140" s="61"/>
      <c r="AO140" s="61"/>
      <c r="AP140" s="61"/>
      <c r="AQ140" s="61"/>
      <c r="AR140" s="61"/>
      <c r="AS140" s="61"/>
      <c r="AT140" s="61"/>
      <c r="AU140" s="61"/>
      <c r="AV140" s="61"/>
      <c r="AW140" s="61"/>
      <c r="AX140" s="61"/>
      <c r="AY140" s="61"/>
    </row>
    <row r="141" spans="1:56" s="29" customFormat="1" ht="18" customHeight="1">
      <c r="A141" s="61"/>
      <c r="B141" s="493" t="s">
        <v>295</v>
      </c>
      <c r="C141" s="990" t="s">
        <v>296</v>
      </c>
      <c r="D141" s="990"/>
      <c r="E141" s="990"/>
      <c r="F141" s="990"/>
      <c r="G141" s="990"/>
      <c r="H141" s="990"/>
      <c r="I141" s="990"/>
      <c r="J141" s="1137" t="s">
        <v>297</v>
      </c>
      <c r="K141" s="1137"/>
      <c r="L141" s="1137"/>
      <c r="M141" s="1137"/>
      <c r="N141" s="1137"/>
      <c r="O141" s="1137"/>
      <c r="P141" s="1137"/>
      <c r="Q141" s="1137"/>
      <c r="R141" s="1137"/>
      <c r="S141" s="1137"/>
      <c r="T141" s="1137"/>
      <c r="U141" s="1137"/>
      <c r="V141" s="1137"/>
      <c r="W141" s="1137"/>
      <c r="X141" s="1137"/>
      <c r="Y141" s="1137"/>
      <c r="Z141" s="1137"/>
      <c r="AA141" s="1137"/>
      <c r="AB141" s="1137"/>
      <c r="AC141" s="1137"/>
      <c r="AD141" s="1137"/>
      <c r="AE141" s="1137"/>
      <c r="AF141" s="1137"/>
      <c r="AG141" s="1137"/>
      <c r="AH141" s="1137"/>
      <c r="AI141" s="1137"/>
      <c r="AJ141" s="1138"/>
      <c r="AK141" s="54" t="str">
        <f>IF(H7="", "",IF(BA59=0, "", IF(AK59="○", "○", "×")))</f>
        <v/>
      </c>
      <c r="AL141" s="492"/>
      <c r="AM141" s="60"/>
      <c r="AN141" s="61"/>
      <c r="AO141" s="61"/>
      <c r="AP141" s="61"/>
      <c r="AQ141" s="61"/>
      <c r="AR141" s="61"/>
      <c r="AS141" s="61"/>
      <c r="AT141" s="61"/>
      <c r="AU141" s="61"/>
      <c r="AV141" s="61"/>
      <c r="AW141" s="61"/>
      <c r="AX141" s="61"/>
      <c r="AY141" s="61"/>
    </row>
    <row r="142" spans="1:56" s="29" customFormat="1" ht="22.25" customHeight="1">
      <c r="A142" s="61"/>
      <c r="B142" s="1139" t="s">
        <v>298</v>
      </c>
      <c r="C142" s="990" t="s">
        <v>299</v>
      </c>
      <c r="D142" s="990"/>
      <c r="E142" s="990"/>
      <c r="F142" s="990"/>
      <c r="G142" s="990"/>
      <c r="H142" s="990"/>
      <c r="I142" s="990"/>
      <c r="J142" s="991" t="s">
        <v>300</v>
      </c>
      <c r="K142" s="991"/>
      <c r="L142" s="991"/>
      <c r="M142" s="991"/>
      <c r="N142" s="991"/>
      <c r="O142" s="991"/>
      <c r="P142" s="991"/>
      <c r="Q142" s="991"/>
      <c r="R142" s="991"/>
      <c r="S142" s="991"/>
      <c r="T142" s="991"/>
      <c r="U142" s="991"/>
      <c r="V142" s="991"/>
      <c r="W142" s="991"/>
      <c r="X142" s="991"/>
      <c r="Y142" s="991"/>
      <c r="Z142" s="991"/>
      <c r="AA142" s="991"/>
      <c r="AB142" s="991"/>
      <c r="AC142" s="991"/>
      <c r="AD142" s="991"/>
      <c r="AE142" s="991"/>
      <c r="AF142" s="991"/>
      <c r="AG142" s="991"/>
      <c r="AH142" s="991"/>
      <c r="AI142" s="991"/>
      <c r="AJ142" s="992"/>
      <c r="AK142" s="54" t="str">
        <f>IF(H7="", "",IF(OR(AK62="○", AK63="○"), "○", "×"))</f>
        <v/>
      </c>
      <c r="AL142" s="60"/>
      <c r="AM142" s="60"/>
      <c r="AN142" s="60"/>
      <c r="AO142" s="60"/>
      <c r="AP142" s="60"/>
      <c r="AQ142" s="60"/>
      <c r="AR142" s="60"/>
      <c r="AS142" s="60"/>
      <c r="AT142" s="60"/>
      <c r="AU142" s="60"/>
      <c r="AV142" s="60"/>
      <c r="AW142" s="60"/>
      <c r="AX142" s="389"/>
      <c r="AY142" s="60"/>
      <c r="AZ142"/>
    </row>
    <row r="143" spans="1:56" s="29" customFormat="1">
      <c r="A143" s="61"/>
      <c r="B143" s="1140"/>
      <c r="C143" s="1141"/>
      <c r="D143" s="1141"/>
      <c r="E143" s="1141"/>
      <c r="F143" s="1141"/>
      <c r="G143" s="1141"/>
      <c r="H143" s="1141"/>
      <c r="I143" s="1141"/>
      <c r="J143" s="1142" t="s">
        <v>301</v>
      </c>
      <c r="K143" s="1142"/>
      <c r="L143" s="1142"/>
      <c r="M143" s="1142"/>
      <c r="N143" s="1142"/>
      <c r="O143" s="1142"/>
      <c r="P143" s="1142"/>
      <c r="Q143" s="1142"/>
      <c r="R143" s="1142"/>
      <c r="S143" s="1142"/>
      <c r="T143" s="1142"/>
      <c r="U143" s="1142"/>
      <c r="V143" s="1142"/>
      <c r="W143" s="1142"/>
      <c r="X143" s="1142"/>
      <c r="Y143" s="1142"/>
      <c r="Z143" s="1142"/>
      <c r="AA143" s="1142"/>
      <c r="AB143" s="1142"/>
      <c r="AC143" s="1142"/>
      <c r="AD143" s="1142"/>
      <c r="AE143" s="1142"/>
      <c r="AF143" s="1142"/>
      <c r="AG143" s="1142"/>
      <c r="AH143" s="1142"/>
      <c r="AI143" s="1142"/>
      <c r="AJ143" s="1143"/>
      <c r="AK143" s="54" t="str">
        <f>IF(H7="", "",AK102)</f>
        <v/>
      </c>
      <c r="AL143" s="60"/>
      <c r="AM143" s="60"/>
      <c r="AN143" s="60"/>
      <c r="AO143" s="60"/>
      <c r="AP143" s="60"/>
      <c r="AQ143" s="60"/>
      <c r="AR143" s="60"/>
      <c r="AS143" s="60"/>
      <c r="AT143" s="60"/>
      <c r="AU143" s="60"/>
      <c r="AV143" s="60"/>
      <c r="AW143" s="60"/>
      <c r="AX143" s="389"/>
      <c r="AY143" s="60"/>
      <c r="AZ143"/>
      <c r="BA143"/>
      <c r="BB143"/>
      <c r="BC143"/>
      <c r="BD143"/>
    </row>
    <row r="144" spans="1:56" s="29" customFormat="1">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c r="BA144"/>
      <c r="BB144"/>
      <c r="BC144"/>
      <c r="BD144"/>
    </row>
    <row r="145" spans="1:52" ht="17" customHeight="1">
      <c r="A145" s="60"/>
      <c r="B145" s="985" t="s">
        <v>302</v>
      </c>
      <c r="C145" s="985"/>
      <c r="D145" s="985"/>
      <c r="E145" s="985"/>
      <c r="F145" s="985"/>
      <c r="G145" s="985"/>
      <c r="H145" s="985"/>
      <c r="I145" s="985"/>
      <c r="J145" s="985"/>
      <c r="K145" s="985"/>
      <c r="L145" s="985"/>
      <c r="M145" s="985"/>
      <c r="N145" s="985"/>
      <c r="O145" s="985"/>
      <c r="P145" s="985"/>
      <c r="Q145" s="985"/>
      <c r="R145" s="985"/>
      <c r="S145" s="985"/>
      <c r="T145" s="985"/>
      <c r="U145" s="985"/>
      <c r="V145" s="985"/>
      <c r="W145" s="985"/>
      <c r="X145" s="985"/>
      <c r="Y145" s="985"/>
      <c r="Z145" s="985"/>
      <c r="AA145" s="985"/>
      <c r="AB145" s="985"/>
      <c r="AC145" s="985"/>
      <c r="AD145" s="985"/>
      <c r="AE145" s="985"/>
      <c r="AF145" s="985"/>
      <c r="AG145" s="985"/>
      <c r="AH145" s="985"/>
      <c r="AI145" s="985"/>
      <c r="AJ145" s="985"/>
      <c r="AK145" s="985"/>
      <c r="AL145" s="60"/>
      <c r="AM145" s="60"/>
      <c r="AN145" s="60"/>
      <c r="AO145" s="60"/>
      <c r="AP145" s="60"/>
      <c r="AQ145" s="60"/>
      <c r="AR145" s="60"/>
      <c r="AS145" s="60"/>
      <c r="AT145" s="60"/>
      <c r="AU145" s="60"/>
      <c r="AV145" s="60"/>
      <c r="AW145" s="60"/>
      <c r="AX145" s="60"/>
      <c r="AY145" s="60"/>
    </row>
    <row r="146" spans="1:52">
      <c r="A146" s="60"/>
      <c r="B146" s="494" t="s">
        <v>156</v>
      </c>
      <c r="C146" s="986" t="s">
        <v>303</v>
      </c>
      <c r="D146" s="986"/>
      <c r="E146" s="986"/>
      <c r="F146" s="986"/>
      <c r="G146" s="986"/>
      <c r="H146" s="986"/>
      <c r="I146" s="986"/>
      <c r="J146" s="986"/>
      <c r="K146" s="986"/>
      <c r="L146" s="986"/>
      <c r="M146" s="986"/>
      <c r="N146" s="986"/>
      <c r="O146" s="986"/>
      <c r="P146" s="986"/>
      <c r="Q146" s="986"/>
      <c r="R146" s="986"/>
      <c r="S146" s="986"/>
      <c r="T146" s="986"/>
      <c r="U146" s="986"/>
      <c r="V146" s="986"/>
      <c r="W146" s="986"/>
      <c r="X146" s="986"/>
      <c r="Y146" s="986"/>
      <c r="Z146" s="986"/>
      <c r="AA146" s="986"/>
      <c r="AB146" s="986"/>
      <c r="AC146" s="986"/>
      <c r="AD146" s="986"/>
      <c r="AE146" s="986"/>
      <c r="AF146" s="986"/>
      <c r="AG146" s="986"/>
      <c r="AH146" s="986"/>
      <c r="AI146" s="986"/>
      <c r="AJ146" s="987"/>
      <c r="AK146" s="54" t="str">
        <f>IF(H7="", "",AK108)</f>
        <v/>
      </c>
      <c r="AL146" s="60"/>
      <c r="AM146" s="60"/>
      <c r="AN146" s="60"/>
      <c r="AO146" s="60"/>
      <c r="AP146" s="60"/>
      <c r="AQ146" s="60"/>
      <c r="AR146" s="60"/>
      <c r="AS146" s="60"/>
      <c r="AT146" s="60"/>
      <c r="AU146" s="60"/>
      <c r="AV146" s="60"/>
      <c r="AW146" s="60"/>
      <c r="AX146" s="60"/>
      <c r="AY146" s="60"/>
    </row>
    <row r="147" spans="1:52">
      <c r="A147" s="60"/>
      <c r="B147" s="495" t="s">
        <v>156</v>
      </c>
      <c r="C147" s="988" t="s">
        <v>304</v>
      </c>
      <c r="D147" s="988"/>
      <c r="E147" s="988"/>
      <c r="F147" s="988"/>
      <c r="G147" s="988"/>
      <c r="H147" s="988"/>
      <c r="I147" s="988"/>
      <c r="J147" s="988"/>
      <c r="K147" s="988"/>
      <c r="L147" s="988"/>
      <c r="M147" s="988"/>
      <c r="N147" s="988"/>
      <c r="O147" s="988"/>
      <c r="P147" s="988"/>
      <c r="Q147" s="988"/>
      <c r="R147" s="988"/>
      <c r="S147" s="988"/>
      <c r="T147" s="988"/>
      <c r="U147" s="988"/>
      <c r="V147" s="988"/>
      <c r="W147" s="988"/>
      <c r="X147" s="988"/>
      <c r="Y147" s="988"/>
      <c r="Z147" s="988"/>
      <c r="AA147" s="988"/>
      <c r="AB147" s="988"/>
      <c r="AC147" s="988"/>
      <c r="AD147" s="988"/>
      <c r="AE147" s="988"/>
      <c r="AF147" s="988"/>
      <c r="AG147" s="988"/>
      <c r="AH147" s="988"/>
      <c r="AI147" s="988"/>
      <c r="AJ147" s="989"/>
      <c r="AK147" s="54" t="str">
        <f>IF(H7="", "",AK120)</f>
        <v/>
      </c>
      <c r="AL147" s="60"/>
      <c r="AM147" s="60"/>
      <c r="AN147" s="60"/>
      <c r="AO147" s="60"/>
      <c r="AP147" s="60"/>
      <c r="AQ147" s="60"/>
      <c r="AR147" s="60"/>
      <c r="AS147" s="60"/>
      <c r="AT147" s="60"/>
      <c r="AU147" s="60"/>
      <c r="AV147" s="60"/>
      <c r="AW147" s="60"/>
      <c r="AX147" s="60"/>
      <c r="AY147" s="60"/>
    </row>
    <row r="148" spans="1:52" ht="4.5" customHeight="1">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0"/>
      <c r="AR148" s="60"/>
      <c r="AS148" s="60"/>
      <c r="AT148" s="60"/>
      <c r="AU148" s="60"/>
      <c r="AV148" s="60"/>
      <c r="AW148" s="60"/>
      <c r="AX148" s="60"/>
      <c r="AY148" s="60"/>
    </row>
    <row r="149" spans="1:52" ht="23" customHeight="1">
      <c r="AM149" s="60"/>
      <c r="AN149" s="60"/>
      <c r="AO149" s="60"/>
      <c r="AP149" s="60"/>
      <c r="AQ149" s="60"/>
      <c r="AR149" s="60"/>
      <c r="AS149" s="60"/>
      <c r="AT149" s="60"/>
      <c r="AU149" s="60"/>
      <c r="AV149" s="60"/>
      <c r="AW149" s="60"/>
      <c r="AX149" s="60"/>
      <c r="AY149" s="60"/>
    </row>
    <row r="150" spans="1:52" ht="13.25" customHeight="1">
      <c r="AM150" s="60"/>
      <c r="AN150" s="60"/>
      <c r="AO150" s="60"/>
      <c r="AP150" s="60"/>
      <c r="AQ150" s="60"/>
      <c r="AR150" s="60"/>
      <c r="AS150" s="60"/>
      <c r="AT150" s="60"/>
      <c r="AU150" s="60"/>
      <c r="AV150" s="60"/>
      <c r="AW150" s="60"/>
      <c r="AX150" s="60"/>
      <c r="AY150" s="60"/>
    </row>
    <row r="151" spans="1:52">
      <c r="AM151" s="60"/>
      <c r="AN151" s="60"/>
      <c r="AO151" s="60"/>
      <c r="AP151" s="60"/>
      <c r="AQ151" s="60"/>
      <c r="AR151" s="60"/>
      <c r="AS151" s="60"/>
      <c r="AT151" s="60"/>
      <c r="AU151" s="60"/>
      <c r="AV151" s="60"/>
      <c r="AW151" s="60"/>
      <c r="AX151" s="60"/>
      <c r="AY151" s="60"/>
    </row>
    <row r="152" spans="1:52">
      <c r="AM152" s="60"/>
      <c r="AN152" s="60"/>
      <c r="AO152" s="60"/>
      <c r="AP152" s="60"/>
      <c r="AQ152" s="60"/>
      <c r="AR152" s="60"/>
      <c r="AS152" s="60"/>
      <c r="AT152" s="60"/>
      <c r="AU152" s="60"/>
      <c r="AV152" s="60"/>
      <c r="AW152" s="60"/>
      <c r="AX152" s="60"/>
      <c r="AY152" s="60"/>
    </row>
    <row r="153" spans="1:52">
      <c r="AM153" s="60"/>
      <c r="AN153" s="60"/>
      <c r="AO153" s="60"/>
      <c r="AP153" s="60"/>
      <c r="AQ153" s="60"/>
      <c r="AR153" s="60"/>
      <c r="AS153" s="60"/>
      <c r="AT153" s="60"/>
      <c r="AU153" s="60"/>
      <c r="AV153" s="60"/>
      <c r="AW153" s="60"/>
      <c r="AX153" s="60"/>
      <c r="AY153" s="60"/>
    </row>
    <row r="154" spans="1:52">
      <c r="AM154" s="60"/>
      <c r="AN154" s="60"/>
      <c r="AO154" s="60"/>
      <c r="AP154" s="60"/>
      <c r="AQ154" s="60"/>
      <c r="AR154" s="60"/>
      <c r="AS154" s="60"/>
      <c r="AT154" s="60"/>
      <c r="AU154" s="60"/>
      <c r="AV154" s="60"/>
      <c r="AW154" s="60"/>
      <c r="AX154" s="60"/>
      <c r="AY154" s="60"/>
    </row>
    <row r="155" spans="1:52">
      <c r="AM155" s="60"/>
      <c r="AN155" s="60"/>
      <c r="AO155" s="60"/>
      <c r="AP155" s="60"/>
      <c r="AQ155" s="60"/>
      <c r="AR155" s="60"/>
      <c r="AS155" s="60"/>
      <c r="AT155" s="60"/>
      <c r="AU155" s="60"/>
      <c r="AV155" s="60"/>
      <c r="AW155" s="60"/>
      <c r="AX155" s="60"/>
      <c r="AY155" s="60"/>
    </row>
    <row r="156" spans="1:52" ht="13.25" customHeight="1">
      <c r="AM156" s="60"/>
      <c r="AN156" s="60"/>
      <c r="AO156" s="60"/>
      <c r="AP156" s="60"/>
      <c r="AQ156" s="60"/>
      <c r="AR156" s="60"/>
      <c r="AS156" s="60"/>
      <c r="AT156" s="60"/>
      <c r="AU156" s="60"/>
      <c r="AV156" s="60"/>
      <c r="AW156" s="60"/>
      <c r="AX156" s="60"/>
      <c r="AY156" s="60"/>
    </row>
    <row r="157" spans="1:52">
      <c r="AM157" s="60"/>
      <c r="AN157" s="60"/>
      <c r="AO157" s="60"/>
      <c r="AP157" s="60"/>
      <c r="AQ157" s="60"/>
      <c r="AR157" s="60"/>
      <c r="AS157" s="60"/>
      <c r="AT157" s="60"/>
      <c r="AU157" s="60"/>
      <c r="AV157" s="60"/>
      <c r="AW157" s="60"/>
      <c r="AX157" s="60"/>
      <c r="AY157" s="60"/>
    </row>
    <row r="158" spans="1:52" ht="27.65" customHeight="1">
      <c r="AM158" s="60"/>
      <c r="AN158" s="60"/>
      <c r="AO158" s="60"/>
      <c r="AP158" s="60"/>
      <c r="AQ158" s="60"/>
      <c r="AR158" s="60"/>
      <c r="AS158" s="60"/>
      <c r="AT158" s="60"/>
      <c r="AU158" s="60"/>
      <c r="AV158" s="60"/>
      <c r="AW158" s="60"/>
      <c r="AX158" s="60"/>
      <c r="AY158" s="60"/>
    </row>
    <row r="159" spans="1:52" ht="27" customHeight="1">
      <c r="AM159" s="60"/>
      <c r="AN159" s="60"/>
      <c r="AO159" s="60"/>
      <c r="AP159" s="60"/>
      <c r="AQ159" s="60"/>
      <c r="AR159" s="60"/>
      <c r="AS159" s="60"/>
      <c r="AT159" s="60"/>
      <c r="AU159" s="60"/>
      <c r="AV159" s="60"/>
      <c r="AW159" s="60"/>
      <c r="AX159" s="60"/>
      <c r="AY159" s="60"/>
    </row>
    <row r="160" spans="1:52" ht="20" customHeight="1">
      <c r="AM160" s="60"/>
      <c r="AN160" s="476"/>
      <c r="AO160" s="476"/>
      <c r="AP160" s="476"/>
      <c r="AQ160" s="476"/>
      <c r="AR160" s="476"/>
      <c r="AS160" s="476"/>
      <c r="AT160" s="476"/>
      <c r="AU160" s="476"/>
      <c r="AV160" s="476"/>
      <c r="AW160" s="476"/>
      <c r="AX160" s="476"/>
      <c r="AY160" s="476"/>
      <c r="AZ160" s="33"/>
    </row>
    <row r="161" spans="39:56" ht="18" customHeight="1">
      <c r="AM161" s="60"/>
      <c r="AN161" s="476"/>
      <c r="AO161" s="476"/>
      <c r="AP161" s="476"/>
      <c r="AQ161" s="476"/>
      <c r="AR161" s="476"/>
      <c r="AS161" s="476"/>
      <c r="AT161" s="476"/>
      <c r="AU161" s="476"/>
      <c r="AV161" s="476"/>
      <c r="AW161" s="476"/>
      <c r="AX161" s="476"/>
      <c r="AY161" s="476"/>
      <c r="AZ161" s="33"/>
      <c r="BA161" s="33"/>
      <c r="BB161" s="33"/>
      <c r="BC161" s="33"/>
      <c r="BD161" s="33"/>
    </row>
    <row r="162" spans="39:56" s="33" customFormat="1">
      <c r="AM162" s="60"/>
      <c r="AN162" s="476"/>
      <c r="AO162" s="476"/>
      <c r="AP162" s="476"/>
      <c r="AQ162" s="476"/>
      <c r="AR162" s="476"/>
      <c r="AS162" s="476"/>
      <c r="AT162" s="476"/>
      <c r="AU162" s="476"/>
      <c r="AV162" s="476"/>
      <c r="AW162" s="476"/>
      <c r="AX162" s="476"/>
      <c r="AY162" s="476"/>
    </row>
    <row r="163" spans="39:56" s="33" customFormat="1">
      <c r="AM163" s="60"/>
      <c r="AN163" s="60"/>
      <c r="AO163" s="60"/>
      <c r="AP163" s="60"/>
      <c r="AQ163" s="60"/>
      <c r="AR163" s="60"/>
      <c r="AS163" s="60"/>
      <c r="AT163" s="60"/>
      <c r="AU163" s="60"/>
      <c r="AV163" s="60"/>
      <c r="AW163" s="60"/>
      <c r="AX163" s="60"/>
      <c r="AY163" s="60"/>
      <c r="AZ163"/>
    </row>
    <row r="164" spans="39:56" s="33" customFormat="1" ht="24" customHeight="1">
      <c r="AM164" s="60"/>
      <c r="AN164" s="60"/>
      <c r="AO164" s="60"/>
      <c r="AP164" s="60"/>
      <c r="AQ164" s="60"/>
      <c r="AR164" s="60"/>
      <c r="AS164" s="60"/>
      <c r="AT164" s="60"/>
      <c r="AU164" s="60"/>
      <c r="AV164" s="60"/>
      <c r="AW164" s="60"/>
      <c r="AX164" s="60"/>
      <c r="AY164" s="60"/>
      <c r="AZ164"/>
      <c r="BA164"/>
      <c r="BB164"/>
      <c r="BC164"/>
      <c r="BD164"/>
    </row>
    <row r="165" spans="39:56" ht="26.4" customHeight="1">
      <c r="AM165" s="60"/>
      <c r="AN165" s="60"/>
      <c r="AO165" s="60"/>
      <c r="AP165" s="60"/>
      <c r="AQ165" s="60"/>
      <c r="AR165" s="60"/>
      <c r="AS165" s="60"/>
      <c r="AT165" s="60"/>
      <c r="AU165" s="60"/>
      <c r="AV165" s="60"/>
      <c r="AW165" s="60"/>
      <c r="AX165" s="60"/>
      <c r="AY165" s="60"/>
    </row>
    <row r="166" spans="39:56" ht="34.25" customHeight="1">
      <c r="AM166" s="60"/>
      <c r="AN166" s="60"/>
      <c r="AO166" s="60"/>
      <c r="AP166" s="60"/>
      <c r="AQ166" s="60"/>
      <c r="AR166" s="60"/>
      <c r="AS166" s="60"/>
      <c r="AT166" s="60"/>
      <c r="AU166" s="60"/>
      <c r="AV166" s="60"/>
      <c r="AW166" s="60"/>
      <c r="AX166" s="60"/>
      <c r="AY166" s="60"/>
    </row>
    <row r="167" spans="39:56" ht="33.65" customHeight="1">
      <c r="AM167" s="60"/>
      <c r="AN167" s="60"/>
      <c r="AO167" s="60"/>
      <c r="AP167" s="60"/>
      <c r="AQ167" s="60"/>
      <c r="AR167" s="60"/>
      <c r="AS167" s="60"/>
      <c r="AT167" s="60"/>
      <c r="AU167" s="60"/>
      <c r="AV167" s="60"/>
      <c r="AW167" s="60"/>
      <c r="AX167" s="60"/>
      <c r="AY167" s="60"/>
    </row>
    <row r="168" spans="39:56" ht="15.65" customHeight="1">
      <c r="AM168" s="60"/>
      <c r="AN168" s="60"/>
      <c r="AO168" s="60"/>
      <c r="AP168" s="60"/>
      <c r="AQ168" s="60"/>
      <c r="AR168" s="60"/>
      <c r="AS168" s="60"/>
      <c r="AT168" s="60"/>
      <c r="AU168" s="60"/>
      <c r="AV168" s="60"/>
      <c r="AW168" s="60"/>
      <c r="AX168" s="60"/>
      <c r="AY168" s="60"/>
    </row>
    <row r="169" spans="39:56">
      <c r="AM169" s="60"/>
      <c r="AN169" s="60"/>
      <c r="AO169" s="60"/>
      <c r="AP169" s="60"/>
      <c r="AQ169" s="60"/>
      <c r="AR169" s="60"/>
      <c r="AS169" s="60"/>
      <c r="AT169" s="60"/>
      <c r="AU169" s="60"/>
      <c r="AV169" s="60"/>
      <c r="AW169" s="60"/>
      <c r="AX169" s="60"/>
      <c r="AY169" s="60"/>
    </row>
  </sheetData>
  <sheetProtection algorithmName="SHA-512" hashValue="PbwntYc268z3KCFerHqgHjxbPacEOSaLS0g3wFdQJISNBJaAzcF9KWbNm7dqKVLgpog/zMjKqEGFHx2Ajnb7xQ==" saltValue="WKliVQ2GT7CYk4oxuhGAYg==" spinCount="100000" sheet="1" formatCells="0" formatColumns="0" formatRows="0" sort="0" autoFilter="0"/>
  <mergeCells count="220">
    <mergeCell ref="B59:AJ59"/>
    <mergeCell ref="E75:F75"/>
    <mergeCell ref="E76:F76"/>
    <mergeCell ref="E77:F77"/>
    <mergeCell ref="E78:F78"/>
    <mergeCell ref="C37:S37"/>
    <mergeCell ref="C38:S38"/>
    <mergeCell ref="G78:AK78"/>
    <mergeCell ref="AB38:AD38"/>
    <mergeCell ref="BA42:BD42"/>
    <mergeCell ref="BA43:BD43"/>
    <mergeCell ref="BA72:BA75"/>
    <mergeCell ref="BA76:BA79"/>
    <mergeCell ref="BA80:BA83"/>
    <mergeCell ref="BA84:BA87"/>
    <mergeCell ref="BA45:BD45"/>
    <mergeCell ref="BA48:BD48"/>
    <mergeCell ref="AM72:AX73"/>
    <mergeCell ref="AM76:AX77"/>
    <mergeCell ref="AM80:AX81"/>
    <mergeCell ref="AM84:AX85"/>
    <mergeCell ref="AM52:AY52"/>
    <mergeCell ref="AM42:AY43"/>
    <mergeCell ref="AM45:AY46"/>
    <mergeCell ref="BA59:BD59"/>
    <mergeCell ref="C113:AD113"/>
    <mergeCell ref="AE113:AK113"/>
    <mergeCell ref="B108:AD108"/>
    <mergeCell ref="AE108:AJ108"/>
    <mergeCell ref="C109:AD109"/>
    <mergeCell ref="AE109:AK109"/>
    <mergeCell ref="C110:AD110"/>
    <mergeCell ref="AE110:AK110"/>
    <mergeCell ref="B88:D95"/>
    <mergeCell ref="G88:AK88"/>
    <mergeCell ref="G86:AK86"/>
    <mergeCell ref="G91:AJ91"/>
    <mergeCell ref="G92:AK92"/>
    <mergeCell ref="G98:AJ98"/>
    <mergeCell ref="G99:AJ99"/>
    <mergeCell ref="C112:AD112"/>
    <mergeCell ref="AE112:AK112"/>
    <mergeCell ref="G95:AK95"/>
    <mergeCell ref="C111:AD111"/>
    <mergeCell ref="E93:F93"/>
    <mergeCell ref="G94:AK94"/>
    <mergeCell ref="G87:AK87"/>
    <mergeCell ref="B96:D99"/>
    <mergeCell ref="G93:AK93"/>
    <mergeCell ref="E99:F99"/>
    <mergeCell ref="E94:F94"/>
    <mergeCell ref="E95:F95"/>
    <mergeCell ref="E96:F96"/>
    <mergeCell ref="E97:F97"/>
    <mergeCell ref="J141:AJ141"/>
    <mergeCell ref="B142:B143"/>
    <mergeCell ref="C142:I143"/>
    <mergeCell ref="J142:AJ142"/>
    <mergeCell ref="J143:AJ143"/>
    <mergeCell ref="C137:I137"/>
    <mergeCell ref="C114:AD114"/>
    <mergeCell ref="AE114:AK114"/>
    <mergeCell ref="C139:I139"/>
    <mergeCell ref="J139:AJ139"/>
    <mergeCell ref="R124:AI124"/>
    <mergeCell ref="J138:AJ138"/>
    <mergeCell ref="J137:AJ137"/>
    <mergeCell ref="B133:AJ133"/>
    <mergeCell ref="Y125:Z125"/>
    <mergeCell ref="AA125:AI125"/>
    <mergeCell ref="B132:AK132"/>
    <mergeCell ref="N125:Q125"/>
    <mergeCell ref="C115:AD115"/>
    <mergeCell ref="AE115:AK115"/>
    <mergeCell ref="B135:AK135"/>
    <mergeCell ref="J136:AJ136"/>
    <mergeCell ref="C118:AK118"/>
    <mergeCell ref="C136:I136"/>
    <mergeCell ref="AM96:AX97"/>
    <mergeCell ref="AM90:AX91"/>
    <mergeCell ref="AM88:AX88"/>
    <mergeCell ref="BA88:BA95"/>
    <mergeCell ref="BA96:BA99"/>
    <mergeCell ref="C23:AK23"/>
    <mergeCell ref="C24:AK24"/>
    <mergeCell ref="B26:AK26"/>
    <mergeCell ref="B27:AK27"/>
    <mergeCell ref="C29:S29"/>
    <mergeCell ref="T29:Y29"/>
    <mergeCell ref="AB29:AB30"/>
    <mergeCell ref="BA58:BD58"/>
    <mergeCell ref="BA46:BD46"/>
    <mergeCell ref="BA49:BD49"/>
    <mergeCell ref="G56:AJ56"/>
    <mergeCell ref="B44:AK44"/>
    <mergeCell ref="B43:AJ43"/>
    <mergeCell ref="B46:AJ46"/>
    <mergeCell ref="B45:AK45"/>
    <mergeCell ref="B48:AK48"/>
    <mergeCell ref="G75:AJ75"/>
    <mergeCell ref="B49:AJ49"/>
    <mergeCell ref="B63:AJ63"/>
    <mergeCell ref="AC1:AE1"/>
    <mergeCell ref="B13:G13"/>
    <mergeCell ref="H13:K13"/>
    <mergeCell ref="L13:U13"/>
    <mergeCell ref="V13:Y13"/>
    <mergeCell ref="Z13:AK13"/>
    <mergeCell ref="B8:G10"/>
    <mergeCell ref="H9:AK9"/>
    <mergeCell ref="H10:AK10"/>
    <mergeCell ref="B11:G11"/>
    <mergeCell ref="H11:AK11"/>
    <mergeCell ref="I8:L8"/>
    <mergeCell ref="AF1:AK1"/>
    <mergeCell ref="B3:AK3"/>
    <mergeCell ref="B6:G6"/>
    <mergeCell ref="H6:AK6"/>
    <mergeCell ref="B7:G7"/>
    <mergeCell ref="H7:AK7"/>
    <mergeCell ref="B12:G12"/>
    <mergeCell ref="H12:AK12"/>
    <mergeCell ref="A4:AK4"/>
    <mergeCell ref="E83:F83"/>
    <mergeCell ref="C19:P19"/>
    <mergeCell ref="Q19:V19"/>
    <mergeCell ref="Y19:Y20"/>
    <mergeCell ref="AM19:AY19"/>
    <mergeCell ref="C20:P20"/>
    <mergeCell ref="Q20:V20"/>
    <mergeCell ref="B16:W16"/>
    <mergeCell ref="C17:P17"/>
    <mergeCell ref="Q17:V17"/>
    <mergeCell ref="Q18:V18"/>
    <mergeCell ref="C18:P18"/>
    <mergeCell ref="AM29:AY30"/>
    <mergeCell ref="C30:S30"/>
    <mergeCell ref="T30:Y30"/>
    <mergeCell ref="C39:S40"/>
    <mergeCell ref="T39:X39"/>
    <mergeCell ref="U40:W40"/>
    <mergeCell ref="C33:AK33"/>
    <mergeCell ref="B35:AK35"/>
    <mergeCell ref="T37:X37"/>
    <mergeCell ref="AM37:AY37"/>
    <mergeCell ref="T38:X38"/>
    <mergeCell ref="B58:AK58"/>
    <mergeCell ref="AM38:AY38"/>
    <mergeCell ref="AM102:AX103"/>
    <mergeCell ref="G104:AK104"/>
    <mergeCell ref="B101:AK101"/>
    <mergeCell ref="B103:E104"/>
    <mergeCell ref="G103:AK103"/>
    <mergeCell ref="G76:AK76"/>
    <mergeCell ref="G77:AJ77"/>
    <mergeCell ref="G79:AK79"/>
    <mergeCell ref="G80:AJ80"/>
    <mergeCell ref="G81:AK81"/>
    <mergeCell ref="G82:AK82"/>
    <mergeCell ref="G83:AK83"/>
    <mergeCell ref="G84:AK84"/>
    <mergeCell ref="G85:AK85"/>
    <mergeCell ref="G96:AK96"/>
    <mergeCell ref="G97:AJ97"/>
    <mergeCell ref="B76:D79"/>
    <mergeCell ref="G89:AJ89"/>
    <mergeCell ref="G90:AK90"/>
    <mergeCell ref="B80:D83"/>
    <mergeCell ref="B84:D87"/>
    <mergeCell ref="C102:AJ102"/>
    <mergeCell ref="E82:F82"/>
    <mergeCell ref="BA1:BE1"/>
    <mergeCell ref="BA2:BE3"/>
    <mergeCell ref="AM108:AY108"/>
    <mergeCell ref="AM56:AY56"/>
    <mergeCell ref="R125:S125"/>
    <mergeCell ref="T125:X125"/>
    <mergeCell ref="B145:AK145"/>
    <mergeCell ref="C146:AJ146"/>
    <mergeCell ref="C147:AJ147"/>
    <mergeCell ref="C140:I140"/>
    <mergeCell ref="J140:AJ140"/>
    <mergeCell ref="C141:I141"/>
    <mergeCell ref="AE111:AK111"/>
    <mergeCell ref="C122:AI122"/>
    <mergeCell ref="E124:F124"/>
    <mergeCell ref="H124:I124"/>
    <mergeCell ref="K124:L124"/>
    <mergeCell ref="O124:Q124"/>
    <mergeCell ref="B71:D71"/>
    <mergeCell ref="B72:D75"/>
    <mergeCell ref="D55:AI55"/>
    <mergeCell ref="B28:Z28"/>
    <mergeCell ref="B36:Z36"/>
    <mergeCell ref="E98:F98"/>
    <mergeCell ref="E84:F84"/>
    <mergeCell ref="E85:F85"/>
    <mergeCell ref="E86:F86"/>
    <mergeCell ref="E87:F87"/>
    <mergeCell ref="E88:F88"/>
    <mergeCell ref="E89:F89"/>
    <mergeCell ref="E90:F90"/>
    <mergeCell ref="E91:F91"/>
    <mergeCell ref="E92:F92"/>
    <mergeCell ref="E79:F79"/>
    <mergeCell ref="E80:F80"/>
    <mergeCell ref="E81:F81"/>
    <mergeCell ref="E71:AK71"/>
    <mergeCell ref="E72:F72"/>
    <mergeCell ref="E73:F73"/>
    <mergeCell ref="E74:F74"/>
    <mergeCell ref="B61:AK61"/>
    <mergeCell ref="B62:AJ62"/>
    <mergeCell ref="AI65:AK65"/>
    <mergeCell ref="C66:AK66"/>
    <mergeCell ref="AI68:AK68"/>
    <mergeCell ref="C69:AK69"/>
    <mergeCell ref="G72:AK72"/>
    <mergeCell ref="G73:AJ73"/>
    <mergeCell ref="G74:AK74"/>
  </mergeCells>
  <phoneticPr fontId="11"/>
  <conditionalFormatting sqref="X18:Y18">
    <cfRule type="expression" dxfId="83" priority="85">
      <formula>$Y$18&lt;&gt;"×"</formula>
    </cfRule>
  </conditionalFormatting>
  <conditionalFormatting sqref="AM19:AY19">
    <cfRule type="expression" dxfId="82" priority="67">
      <formula>OR($Y$19="○", $Y$19="")</formula>
    </cfRule>
  </conditionalFormatting>
  <conditionalFormatting sqref="AM29:AY30">
    <cfRule type="expression" dxfId="81" priority="68">
      <formula>$AB$29="○"</formula>
    </cfRule>
  </conditionalFormatting>
  <conditionalFormatting sqref="AM37:AY37">
    <cfRule type="expression" dxfId="80" priority="65">
      <formula>$AH$37&lt;&gt;"×"</formula>
    </cfRule>
  </conditionalFormatting>
  <conditionalFormatting sqref="AM37:AY38">
    <cfRule type="expression" dxfId="79" priority="64">
      <formula>AND($AH$37&lt;&gt;"×",$AH$38&lt;&gt;"×")</formula>
    </cfRule>
  </conditionalFormatting>
  <conditionalFormatting sqref="AM38:AY38">
    <cfRule type="expression" dxfId="78" priority="80">
      <formula>$AH$38&lt;&gt;"×"</formula>
    </cfRule>
  </conditionalFormatting>
  <conditionalFormatting sqref="AM102:AX103">
    <cfRule type="expression" dxfId="77" priority="74">
      <formula>$AK$102&lt;&gt;"×"</formula>
    </cfRule>
  </conditionalFormatting>
  <conditionalFormatting sqref="AM108:AY108 AM62:AY64">
    <cfRule type="expression" dxfId="76" priority="75">
      <formula>$AK$108&lt;&gt;"×"</formula>
    </cfRule>
  </conditionalFormatting>
  <conditionalFormatting sqref="AM52:AY52">
    <cfRule type="expression" dxfId="75" priority="57">
      <formula>$AK$51&lt;&gt;"×"</formula>
    </cfRule>
  </conditionalFormatting>
  <conditionalFormatting sqref="AK137">
    <cfRule type="expression" dxfId="74" priority="41">
      <formula>AND($AK$137="", $H$7&lt;&gt;"")</formula>
    </cfRule>
  </conditionalFormatting>
  <conditionalFormatting sqref="AK139">
    <cfRule type="expression" dxfId="73" priority="40">
      <formula>AND($AK$139="", $H$7&lt;&gt;"")</formula>
    </cfRule>
  </conditionalFormatting>
  <conditionalFormatting sqref="AK140">
    <cfRule type="expression" dxfId="72" priority="39">
      <formula>AND($AK$140="", $H$7&lt;&gt;"")</formula>
    </cfRule>
  </conditionalFormatting>
  <conditionalFormatting sqref="AK141">
    <cfRule type="expression" dxfId="71" priority="38">
      <formula>AND($AK$141="", $H$7&lt;&gt;"")</formula>
    </cfRule>
  </conditionalFormatting>
  <conditionalFormatting sqref="AK143">
    <cfRule type="expression" dxfId="70" priority="37">
      <formula>AND($AK$143="", $H$7&lt;&gt;"")</formula>
    </cfRule>
  </conditionalFormatting>
  <conditionalFormatting sqref="Z20">
    <cfRule type="expression" dxfId="69" priority="1238">
      <formula>#REF!="○"</formula>
    </cfRule>
  </conditionalFormatting>
  <conditionalFormatting sqref="AM42:AY43">
    <cfRule type="expression" dxfId="68" priority="1240">
      <formula>$AK$43=""</formula>
    </cfRule>
  </conditionalFormatting>
  <conditionalFormatting sqref="AM45:AY46">
    <cfRule type="expression" dxfId="67" priority="1242">
      <formula>$AK$46=""</formula>
    </cfRule>
  </conditionalFormatting>
  <conditionalFormatting sqref="B51:AK56">
    <cfRule type="expression" dxfId="66" priority="1246">
      <formula>$AK$49="○"</formula>
    </cfRule>
  </conditionalFormatting>
  <conditionalFormatting sqref="B49:AK56 B103:AK104 B102:C102 AK102 B101:AK101">
    <cfRule type="expression" dxfId="65" priority="1250">
      <formula>AND($BA$49=0, $H$7&lt;&gt;"")</formula>
    </cfRule>
  </conditionalFormatting>
  <conditionalFormatting sqref="B59:AK59">
    <cfRule type="expression" dxfId="64" priority="1251">
      <formula>AND($BA$59=0, $H$7&lt;&gt;"")</formula>
    </cfRule>
  </conditionalFormatting>
  <conditionalFormatting sqref="B46:AK46">
    <cfRule type="expression" dxfId="63" priority="25">
      <formula>AND($BA$46=0, $H$7&lt;&gt;"")</formula>
    </cfRule>
  </conditionalFormatting>
  <conditionalFormatting sqref="AM56:AY56">
    <cfRule type="expression" dxfId="62" priority="2011">
      <formula>OR(AND($BA$56=FALSE),AND($BA$56=TRUE,$F$56&lt;&gt;""))</formula>
    </cfRule>
  </conditionalFormatting>
  <conditionalFormatting sqref="B63:AK77 B89:AK104 B88:G88 B79:AK87 B78:G78">
    <cfRule type="expression" dxfId="61" priority="4">
      <formula>$AK$62="○"</formula>
    </cfRule>
  </conditionalFormatting>
  <conditionalFormatting sqref="AM72:AX73">
    <cfRule type="expression" dxfId="60" priority="2015">
      <formula>OR(AND($AI$65="該当", $BA$72&gt;=2), AND($AI$65="", $BA$72&gt;=1), $AK$62="○")</formula>
    </cfRule>
  </conditionalFormatting>
  <conditionalFormatting sqref="AM76:AX77">
    <cfRule type="expression" dxfId="59" priority="2016">
      <formula>OR(AND($AI$65="該当",$BA$76&gt;=2), AND($AI$65="", $BA$76&gt;=1), $AK$62="○")</formula>
    </cfRule>
  </conditionalFormatting>
  <conditionalFormatting sqref="AM80:AX81">
    <cfRule type="expression" dxfId="58" priority="2017">
      <formula>OR(AND($AI$65="該当", $BA$80&gt;=2), AND($AI$65="", $BA$80&gt;=1), $AK$62="○")</formula>
    </cfRule>
  </conditionalFormatting>
  <conditionalFormatting sqref="AM84:AX85">
    <cfRule type="expression" dxfId="57" priority="2018">
      <formula>OR(AND($AI$65="該当", $BA$84&gt;=2), AND($AI$65="", $BA$84&gt;=1), $AK$62="○")</formula>
    </cfRule>
  </conditionalFormatting>
  <conditionalFormatting sqref="AM90:AX91">
    <cfRule type="expression" dxfId="56" priority="2019">
      <formula>OR(AND($AI$65="該当", $BA$88&gt;=3), AND($AI$65="", $BA$88&gt;=2), $AK$62="○")</formula>
    </cfRule>
  </conditionalFormatting>
  <conditionalFormatting sqref="AM96:AX97">
    <cfRule type="expression" dxfId="55" priority="2020">
      <formula>OR(AND($AI$65="該当", $BA$96&gt;=2), AND($AI$65="", $BA$96&gt;=1), $AK$62="○")</formula>
    </cfRule>
  </conditionalFormatting>
  <conditionalFormatting sqref="AM88:AX88">
    <cfRule type="expression" dxfId="54" priority="2021">
      <formula>OR($AI$65="", $E$88&lt;&gt;"", $E$89&lt;&gt;"", $AK$62="✓")</formula>
    </cfRule>
  </conditionalFormatting>
  <conditionalFormatting sqref="B39:AK40 B37:C38 T37:AK38">
    <cfRule type="expression" dxfId="53" priority="2">
      <formula>AND($T$37=0, $H$7&lt;&gt;"")</formula>
    </cfRule>
  </conditionalFormatting>
  <conditionalFormatting sqref="A5:AL148">
    <cfRule type="expression" dxfId="52" priority="1">
      <formula>$A$4&lt;&gt;""</formula>
    </cfRule>
  </conditionalFormatting>
  <dataValidations count="2">
    <dataValidation imeMode="hiragana" allowBlank="1" showInputMessage="1" showErrorMessage="1" sqref="X126:X127 T125" xr:uid="{7AB60D45-C9BE-4587-BA0F-C5FEB3999642}"/>
    <dataValidation imeMode="halfAlpha" allowBlank="1" showInputMessage="1" showErrorMessage="1" sqref="K124:L124 E124:F124 H124:I124 B13 L13" xr:uid="{8871C6A7-91EB-498F-9E8D-964F9E9AFD83}"/>
  </dataValidations>
  <pageMargins left="0.70866141732283472" right="0.70866141732283472" top="0.74803149606299213" bottom="0.74803149606299213" header="0.31496062992125984" footer="0.31496062992125984"/>
  <pageSetup paperSize="9" scale="85" fitToHeight="0" orientation="portrait" r:id="rId1"/>
  <rowBreaks count="3" manualBreakCount="3">
    <brk id="41" max="37" man="1"/>
    <brk id="60" max="37" man="1"/>
    <brk id="10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96307" r:id="rId4" name="Check Box 51">
              <controlPr locked="0" defaultSize="0" autoFill="0" autoLine="0" autoPict="0">
                <anchor moveWithCells="1">
                  <from>
                    <xdr:col>0</xdr:col>
                    <xdr:colOff>127000</xdr:colOff>
                    <xdr:row>108</xdr:row>
                    <xdr:rowOff>12700</xdr:rowOff>
                  </from>
                  <to>
                    <xdr:col>1</xdr:col>
                    <xdr:colOff>190500</xdr:colOff>
                    <xdr:row>108</xdr:row>
                    <xdr:rowOff>342900</xdr:rowOff>
                  </to>
                </anchor>
              </controlPr>
            </control>
          </mc:Choice>
        </mc:AlternateContent>
        <mc:AlternateContent xmlns:mc="http://schemas.openxmlformats.org/markup-compatibility/2006">
          <mc:Choice Requires="x14">
            <control shapeId="96308" r:id="rId5" name="Check Box 52">
              <controlPr defaultSize="0" autoFill="0" autoLine="0" autoPict="0">
                <anchor moveWithCells="1">
                  <from>
                    <xdr:col>0</xdr:col>
                    <xdr:colOff>139700</xdr:colOff>
                    <xdr:row>109</xdr:row>
                    <xdr:rowOff>25400</xdr:rowOff>
                  </from>
                  <to>
                    <xdr:col>2</xdr:col>
                    <xdr:colOff>6350</xdr:colOff>
                    <xdr:row>110</xdr:row>
                    <xdr:rowOff>25400</xdr:rowOff>
                  </to>
                </anchor>
              </controlPr>
            </control>
          </mc:Choice>
        </mc:AlternateContent>
        <mc:AlternateContent xmlns:mc="http://schemas.openxmlformats.org/markup-compatibility/2006">
          <mc:Choice Requires="x14">
            <control shapeId="96309" r:id="rId6" name="Check Box 53">
              <controlPr defaultSize="0" autoFill="0" autoLine="0" autoPict="0">
                <anchor moveWithCells="1">
                  <from>
                    <xdr:col>0</xdr:col>
                    <xdr:colOff>139700</xdr:colOff>
                    <xdr:row>110</xdr:row>
                    <xdr:rowOff>25400</xdr:rowOff>
                  </from>
                  <to>
                    <xdr:col>2</xdr:col>
                    <xdr:colOff>6350</xdr:colOff>
                    <xdr:row>111</xdr:row>
                    <xdr:rowOff>0</xdr:rowOff>
                  </to>
                </anchor>
              </controlPr>
            </control>
          </mc:Choice>
        </mc:AlternateContent>
        <mc:AlternateContent xmlns:mc="http://schemas.openxmlformats.org/markup-compatibility/2006">
          <mc:Choice Requires="x14">
            <control shapeId="96310" r:id="rId7" name="Check Box 54">
              <controlPr defaultSize="0" autoFill="0" autoLine="0" autoPict="0">
                <anchor moveWithCells="1">
                  <from>
                    <xdr:col>0</xdr:col>
                    <xdr:colOff>139700</xdr:colOff>
                    <xdr:row>111</xdr:row>
                    <xdr:rowOff>25400</xdr:rowOff>
                  </from>
                  <to>
                    <xdr:col>2</xdr:col>
                    <xdr:colOff>6350</xdr:colOff>
                    <xdr:row>112</xdr:row>
                    <xdr:rowOff>25400</xdr:rowOff>
                  </to>
                </anchor>
              </controlPr>
            </control>
          </mc:Choice>
        </mc:AlternateContent>
        <mc:AlternateContent xmlns:mc="http://schemas.openxmlformats.org/markup-compatibility/2006">
          <mc:Choice Requires="x14">
            <control shapeId="96311" r:id="rId8" name="Check Box 55">
              <controlPr defaultSize="0" autoFill="0" autoLine="0" autoPict="0">
                <anchor moveWithCells="1">
                  <from>
                    <xdr:col>0</xdr:col>
                    <xdr:colOff>139700</xdr:colOff>
                    <xdr:row>112</xdr:row>
                    <xdr:rowOff>25400</xdr:rowOff>
                  </from>
                  <to>
                    <xdr:col>2</xdr:col>
                    <xdr:colOff>0</xdr:colOff>
                    <xdr:row>113</xdr:row>
                    <xdr:rowOff>0</xdr:rowOff>
                  </to>
                </anchor>
              </controlPr>
            </control>
          </mc:Choice>
        </mc:AlternateContent>
        <mc:AlternateContent xmlns:mc="http://schemas.openxmlformats.org/markup-compatibility/2006">
          <mc:Choice Requires="x14">
            <control shapeId="96312" r:id="rId9" name="Check Box 56">
              <controlPr defaultSize="0" autoFill="0" autoLine="0" autoPict="0">
                <anchor moveWithCells="1">
                  <from>
                    <xdr:col>0</xdr:col>
                    <xdr:colOff>139700</xdr:colOff>
                    <xdr:row>114</xdr:row>
                    <xdr:rowOff>25400</xdr:rowOff>
                  </from>
                  <to>
                    <xdr:col>2</xdr:col>
                    <xdr:colOff>0</xdr:colOff>
                    <xdr:row>115</xdr:row>
                    <xdr:rowOff>25400</xdr:rowOff>
                  </to>
                </anchor>
              </controlPr>
            </control>
          </mc:Choice>
        </mc:AlternateContent>
        <mc:AlternateContent xmlns:mc="http://schemas.openxmlformats.org/markup-compatibility/2006">
          <mc:Choice Requires="x14">
            <control shapeId="96339" r:id="rId10" name="Check Box 83">
              <controlPr defaultSize="0" autoFill="0" autoLine="0" autoPict="0">
                <anchor moveWithCells="1">
                  <from>
                    <xdr:col>0</xdr:col>
                    <xdr:colOff>139700</xdr:colOff>
                    <xdr:row>113</xdr:row>
                    <xdr:rowOff>25400</xdr:rowOff>
                  </from>
                  <to>
                    <xdr:col>2</xdr:col>
                    <xdr:colOff>6350</xdr:colOff>
                    <xdr:row>114</xdr:row>
                    <xdr:rowOff>0</xdr:rowOff>
                  </to>
                </anchor>
              </controlPr>
            </control>
          </mc:Choice>
        </mc:AlternateContent>
        <mc:AlternateContent xmlns:mc="http://schemas.openxmlformats.org/markup-compatibility/2006">
          <mc:Choice Requires="x14">
            <control shapeId="96306" r:id="rId11" name="Check Box 50">
              <controlPr defaultSize="0" autoFill="0" autoLine="0" autoPict="0">
                <anchor moveWithCells="1">
                  <from>
                    <xdr:col>4</xdr:col>
                    <xdr:colOff>184150</xdr:colOff>
                    <xdr:row>103</xdr:row>
                    <xdr:rowOff>0</xdr:rowOff>
                  </from>
                  <to>
                    <xdr:col>6</xdr:col>
                    <xdr:colOff>25400</xdr:colOff>
                    <xdr:row>104</xdr:row>
                    <xdr:rowOff>0</xdr:rowOff>
                  </to>
                </anchor>
              </controlPr>
            </control>
          </mc:Choice>
        </mc:AlternateContent>
        <mc:AlternateContent xmlns:mc="http://schemas.openxmlformats.org/markup-compatibility/2006">
          <mc:Choice Requires="x14">
            <control shapeId="96314" r:id="rId12" name="Check Box 58">
              <controlPr defaultSize="0" autoFill="0" autoLine="0" autoPict="0">
                <anchor moveWithCells="1">
                  <from>
                    <xdr:col>1</xdr:col>
                    <xdr:colOff>190500</xdr:colOff>
                    <xdr:row>52</xdr:row>
                    <xdr:rowOff>31750</xdr:rowOff>
                  </from>
                  <to>
                    <xdr:col>3</xdr:col>
                    <xdr:colOff>63500</xdr:colOff>
                    <xdr:row>52</xdr:row>
                    <xdr:rowOff>215900</xdr:rowOff>
                  </to>
                </anchor>
              </controlPr>
            </control>
          </mc:Choice>
        </mc:AlternateContent>
        <mc:AlternateContent xmlns:mc="http://schemas.openxmlformats.org/markup-compatibility/2006">
          <mc:Choice Requires="x14">
            <control shapeId="96315" r:id="rId13" name="Check Box 59">
              <controlPr defaultSize="0" autoFill="0" autoLine="0" autoPict="0">
                <anchor moveWithCells="1">
                  <from>
                    <xdr:col>1</xdr:col>
                    <xdr:colOff>190500</xdr:colOff>
                    <xdr:row>53</xdr:row>
                    <xdr:rowOff>12700</xdr:rowOff>
                  </from>
                  <to>
                    <xdr:col>3</xdr:col>
                    <xdr:colOff>12700</xdr:colOff>
                    <xdr:row>53</xdr:row>
                    <xdr:rowOff>234950</xdr:rowOff>
                  </to>
                </anchor>
              </controlPr>
            </control>
          </mc:Choice>
        </mc:AlternateContent>
        <mc:AlternateContent xmlns:mc="http://schemas.openxmlformats.org/markup-compatibility/2006">
          <mc:Choice Requires="x14">
            <control shapeId="96316" r:id="rId14" name="Check Box 60">
              <controlPr defaultSize="0" autoFill="0" autoLine="0" autoPict="0">
                <anchor moveWithCells="1">
                  <from>
                    <xdr:col>1</xdr:col>
                    <xdr:colOff>190500</xdr:colOff>
                    <xdr:row>53</xdr:row>
                    <xdr:rowOff>203200</xdr:rowOff>
                  </from>
                  <to>
                    <xdr:col>3</xdr:col>
                    <xdr:colOff>12700</xdr:colOff>
                    <xdr:row>55</xdr:row>
                    <xdr:rowOff>50800</xdr:rowOff>
                  </to>
                </anchor>
              </controlPr>
            </control>
          </mc:Choice>
        </mc:AlternateContent>
        <mc:AlternateContent xmlns:mc="http://schemas.openxmlformats.org/markup-compatibility/2006">
          <mc:Choice Requires="x14">
            <control shapeId="96317" r:id="rId15" name="Check Box 61">
              <controlPr defaultSize="0" autoFill="0" autoLine="0" autoPict="0">
                <anchor moveWithCells="1">
                  <from>
                    <xdr:col>1</xdr:col>
                    <xdr:colOff>190500</xdr:colOff>
                    <xdr:row>54</xdr:row>
                    <xdr:rowOff>203200</xdr:rowOff>
                  </from>
                  <to>
                    <xdr:col>3</xdr:col>
                    <xdr:colOff>38100</xdr:colOff>
                    <xdr:row>56</xdr:row>
                    <xdr:rowOff>12700</xdr:rowOff>
                  </to>
                </anchor>
              </controlPr>
            </control>
          </mc:Choice>
        </mc:AlternateContent>
        <mc:AlternateContent xmlns:mc="http://schemas.openxmlformats.org/markup-compatibility/2006">
          <mc:Choice Requires="x14">
            <control shapeId="96305" r:id="rId16" name="Check Box 49">
              <controlPr defaultSize="0" autoFill="0" autoLine="0" autoPict="0">
                <anchor moveWithCells="1">
                  <from>
                    <xdr:col>4</xdr:col>
                    <xdr:colOff>184150</xdr:colOff>
                    <xdr:row>101</xdr:row>
                    <xdr:rowOff>304800</xdr:rowOff>
                  </from>
                  <to>
                    <xdr:col>6</xdr:col>
                    <xdr:colOff>12700</xdr:colOff>
                    <xdr:row>103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EC7A51F-EF24-4A6A-BFD3-7C3A74DAC8C5}">
          <x14:formula1>
            <xm:f>【参考】数式用２!$AM$2:$AM$3</xm:f>
          </x14:formula1>
          <xm:sqref>AK62</xm:sqref>
        </x14:dataValidation>
        <x14:dataValidation type="list" allowBlank="1" showInputMessage="1" showErrorMessage="1" xr:uid="{E2FD5475-EDDF-438C-9DDF-F1B0F8181F4C}">
          <x14:formula1>
            <xm:f>【参考】数式用!$Y$3:$Y$5</xm:f>
          </x14:formula1>
          <xm:sqref>E72:F99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55542-A36C-492D-90AA-570031E4E39B}">
  <sheetPr codeName="Sheet7">
    <pageSetUpPr fitToPage="1"/>
  </sheetPr>
  <dimension ref="A1:BH2337"/>
  <sheetViews>
    <sheetView view="pageBreakPreview" zoomScale="40" zoomScaleNormal="85" zoomScaleSheetLayoutView="40" zoomScalePageLayoutView="70" workbookViewId="0">
      <selection activeCell="L2022" sqref="L2022"/>
    </sheetView>
  </sheetViews>
  <sheetFormatPr defaultColWidth="2.453125" defaultRowHeight="16.5"/>
  <cols>
    <col min="1" max="1" width="7.90625" customWidth="1"/>
    <col min="2" max="6" width="2.453125" style="358" customWidth="1"/>
    <col min="7" max="7" width="12.453125" customWidth="1"/>
    <col min="8" max="8" width="9" customWidth="1"/>
    <col min="9" max="9" width="9.453125" style="359" customWidth="1"/>
    <col min="10" max="10" width="14.453125" customWidth="1"/>
    <col min="11" max="11" width="17.453125" style="66" customWidth="1"/>
    <col min="12" max="12" width="14" customWidth="1"/>
    <col min="13" max="13" width="11.54296875" style="360" customWidth="1"/>
    <col min="14" max="14" width="14.453125" style="362" customWidth="1"/>
    <col min="15" max="15" width="12" style="221" customWidth="1"/>
    <col min="16" max="16" width="18.54296875" style="363" customWidth="1"/>
    <col min="17" max="17" width="7" style="221" customWidth="1"/>
    <col min="18" max="18" width="4.453125" style="66" customWidth="1"/>
    <col min="19" max="19" width="2.90625" style="361" customWidth="1"/>
    <col min="20" max="20" width="2.90625" style="66" customWidth="1"/>
    <col min="21" max="21" width="3.453125" style="361" customWidth="1"/>
    <col min="22" max="22" width="9.90625" style="66" customWidth="1"/>
    <col min="23" max="23" width="2.90625" style="361" customWidth="1"/>
    <col min="24" max="24" width="2.90625" style="66" customWidth="1"/>
    <col min="25" max="25" width="3.453125" style="361" customWidth="1"/>
    <col min="26" max="27" width="2.90625" style="66" customWidth="1"/>
    <col min="28" max="28" width="4.453125" style="66" customWidth="1"/>
    <col min="29" max="29" width="6.08984375" style="66" customWidth="1"/>
    <col min="30" max="30" width="18.08984375" style="221" customWidth="1"/>
    <col min="31" max="31" width="17.453125" style="221" customWidth="1"/>
    <col min="32" max="32" width="9.90625" style="28" customWidth="1"/>
    <col min="33" max="33" width="18.54296875" style="221" customWidth="1"/>
    <col min="34" max="34" width="9.90625" style="28" customWidth="1"/>
    <col min="35" max="35" width="20.453125" style="28" customWidth="1"/>
    <col min="36" max="36" width="21.54296875" style="28" customWidth="1"/>
    <col min="37" max="37" width="21.453125" style="364" customWidth="1"/>
    <col min="38" max="38" width="22.453125" style="365" customWidth="1"/>
    <col min="39" max="39" width="96.453125" style="55" customWidth="1"/>
    <col min="40" max="40" width="7.08984375" style="55" customWidth="1"/>
    <col min="41" max="41" width="15.453125" style="55" hidden="1" customWidth="1"/>
    <col min="42" max="42" width="29.54296875" style="55" hidden="1" customWidth="1"/>
    <col min="43" max="43" width="18.453125" style="299" hidden="1" customWidth="1"/>
    <col min="44" max="44" width="16.54296875" style="299" hidden="1" customWidth="1"/>
    <col min="45" max="45" width="14.453125" style="299" hidden="1" customWidth="1"/>
    <col min="46" max="46" width="34.453125" style="299" hidden="1" customWidth="1"/>
    <col min="47" max="50" width="10" style="299" hidden="1" customWidth="1"/>
    <col min="51" max="51" width="14.453125" style="299" hidden="1" customWidth="1"/>
    <col min="52" max="52" width="13.90625" style="299" customWidth="1"/>
    <col min="53" max="53" width="15.453125" style="299" customWidth="1"/>
    <col min="54" max="54" width="12.90625" style="299" customWidth="1"/>
    <col min="55" max="55" width="11.453125" style="299" customWidth="1"/>
    <col min="56" max="58" width="6.90625" style="299" customWidth="1"/>
    <col min="59" max="59" width="6.90625" style="300" customWidth="1"/>
    <col min="60" max="60" width="22.08984375" customWidth="1"/>
  </cols>
  <sheetData>
    <row r="1" spans="1:60" ht="29.25" customHeight="1" thickBot="1">
      <c r="A1" s="285" t="s">
        <v>305</v>
      </c>
      <c r="B1" s="286"/>
      <c r="C1" s="286"/>
      <c r="D1" s="286"/>
      <c r="E1" s="286"/>
      <c r="F1" s="286"/>
      <c r="G1" s="65"/>
      <c r="H1" s="65"/>
      <c r="I1" s="287"/>
      <c r="J1" s="65"/>
      <c r="K1" s="223"/>
      <c r="L1" s="65"/>
      <c r="M1" s="288"/>
      <c r="N1" s="289"/>
      <c r="O1" s="289"/>
      <c r="P1" s="291"/>
      <c r="Q1" s="256"/>
      <c r="R1" s="292"/>
      <c r="S1" s="293"/>
      <c r="T1" s="293"/>
      <c r="U1" s="293"/>
      <c r="V1" s="293"/>
      <c r="W1" s="293"/>
      <c r="X1" s="293"/>
      <c r="Y1" s="293"/>
      <c r="Z1" s="293"/>
      <c r="AA1" s="293"/>
      <c r="AB1" s="293"/>
      <c r="AC1" s="293"/>
      <c r="AD1" s="294"/>
      <c r="AE1" s="294"/>
      <c r="AF1" s="295"/>
      <c r="AG1" s="294"/>
      <c r="AH1" s="295"/>
      <c r="AI1" s="60"/>
      <c r="AJ1" s="296" t="s">
        <v>134</v>
      </c>
      <c r="AK1" s="296" t="str">
        <f>IF(基本情報入力シート!V16="", "", 基本情報入力シート!V16)</f>
        <v>長野県</v>
      </c>
      <c r="AL1" s="297"/>
      <c r="AM1" s="298"/>
      <c r="AN1" s="297"/>
      <c r="AO1" s="976" t="s">
        <v>135</v>
      </c>
      <c r="AP1" s="976"/>
      <c r="AQ1" s="976"/>
      <c r="AR1" s="976"/>
      <c r="AS1" s="976"/>
      <c r="BC1" s="300"/>
      <c r="BD1"/>
      <c r="BE1"/>
      <c r="BF1"/>
      <c r="BG1"/>
    </row>
    <row r="2" spans="1:60" ht="21" customHeight="1" thickBot="1">
      <c r="A2" s="301" t="str">
        <f>IF(AO2="補助金様式を都道府県に提出", "！基本情報入力シート「１　提出の目的と提出先の自治体名」にて「補助金様式を都道府県に提出」が選択されているため、この様式はグレーアウトされています。", "")</f>
        <v/>
      </c>
      <c r="B2" s="302"/>
      <c r="C2" s="302"/>
      <c r="D2" s="302"/>
      <c r="E2" s="302"/>
      <c r="F2" s="302"/>
      <c r="G2" s="303"/>
      <c r="H2" s="303"/>
      <c r="I2" s="304"/>
      <c r="J2" s="303"/>
      <c r="K2" s="305"/>
      <c r="L2" s="303"/>
      <c r="M2" s="306"/>
      <c r="N2" s="289"/>
      <c r="O2" s="289"/>
      <c r="P2" s="291"/>
      <c r="Q2" s="256"/>
      <c r="R2" s="292"/>
      <c r="S2" s="292"/>
      <c r="T2" s="292"/>
      <c r="U2" s="292"/>
      <c r="V2" s="292"/>
      <c r="W2" s="292"/>
      <c r="X2" s="292"/>
      <c r="Y2" s="292"/>
      <c r="Z2" s="292"/>
      <c r="AA2" s="292"/>
      <c r="AB2" s="292"/>
      <c r="AC2" s="292"/>
      <c r="AD2" s="294"/>
      <c r="AE2" s="256"/>
      <c r="AF2" s="60"/>
      <c r="AG2" s="256"/>
      <c r="AH2" s="60"/>
      <c r="AI2" s="60"/>
      <c r="AJ2" s="60"/>
      <c r="AK2" s="307"/>
      <c r="AL2" s="255"/>
      <c r="AM2" s="255"/>
      <c r="AO2" s="976" t="str">
        <f>IF(基本情報入力シート!V14="", "", 基本情報入力シート!V14)</f>
        <v/>
      </c>
      <c r="AP2" s="976"/>
      <c r="AQ2" s="976"/>
      <c r="AR2" s="976"/>
      <c r="AS2" s="976"/>
      <c r="BC2" s="300"/>
      <c r="BD2"/>
      <c r="BE2"/>
      <c r="BF2"/>
      <c r="BG2"/>
    </row>
    <row r="3" spans="1:60" ht="27" customHeight="1" thickBot="1">
      <c r="A3" s="1377" t="s">
        <v>138</v>
      </c>
      <c r="B3" s="1377"/>
      <c r="C3" s="1378"/>
      <c r="D3" s="1379" t="str">
        <f>IF(基本情報入力シート!L22="","",基本情報入力シート!L22)</f>
        <v/>
      </c>
      <c r="E3" s="1380"/>
      <c r="F3" s="1380"/>
      <c r="G3" s="1380"/>
      <c r="H3" s="1380"/>
      <c r="I3" s="1380"/>
      <c r="J3" s="1381"/>
      <c r="K3" s="223"/>
      <c r="L3" s="308"/>
      <c r="M3" s="309"/>
      <c r="N3" s="310"/>
      <c r="O3" s="310"/>
      <c r="P3" s="291"/>
      <c r="Q3" s="256"/>
      <c r="R3" s="292"/>
      <c r="S3" s="293"/>
      <c r="T3" s="293"/>
      <c r="U3" s="293"/>
      <c r="V3" s="293"/>
      <c r="W3" s="293"/>
      <c r="X3" s="293"/>
      <c r="Y3" s="293"/>
      <c r="Z3" s="293"/>
      <c r="AA3" s="293"/>
      <c r="AB3" s="293"/>
      <c r="AC3" s="293"/>
      <c r="AD3" s="294"/>
      <c r="AE3" s="256"/>
      <c r="AF3" s="60"/>
      <c r="AG3" s="256"/>
      <c r="AH3" s="60"/>
      <c r="AI3" s="60"/>
      <c r="AJ3" s="60"/>
      <c r="AK3" s="307"/>
      <c r="AL3" s="255"/>
      <c r="AM3" s="255"/>
      <c r="AO3" s="311"/>
      <c r="AP3" s="311"/>
      <c r="AQ3" s="311"/>
      <c r="AR3" s="311"/>
      <c r="AS3" s="311"/>
      <c r="BC3" s="300"/>
      <c r="BD3"/>
      <c r="BE3"/>
      <c r="BF3"/>
      <c r="BG3"/>
    </row>
    <row r="4" spans="1:60" ht="21" customHeight="1" thickBot="1">
      <c r="A4" s="226"/>
      <c r="B4" s="312"/>
      <c r="C4" s="312"/>
      <c r="D4" s="313"/>
      <c r="E4" s="313"/>
      <c r="F4" s="313"/>
      <c r="G4" s="264"/>
      <c r="H4" s="264"/>
      <c r="I4" s="264"/>
      <c r="J4" s="264"/>
      <c r="K4" s="264"/>
      <c r="L4" s="308"/>
      <c r="M4" s="309"/>
      <c r="N4" s="310"/>
      <c r="O4" s="310"/>
      <c r="P4" s="291"/>
      <c r="Q4" s="256"/>
      <c r="R4" s="292"/>
      <c r="S4" s="293"/>
      <c r="T4" s="293"/>
      <c r="U4" s="293"/>
      <c r="V4" s="293"/>
      <c r="W4" s="293"/>
      <c r="X4" s="293"/>
      <c r="Y4" s="293"/>
      <c r="Z4" s="293"/>
      <c r="AA4" s="293"/>
      <c r="AB4" s="293"/>
      <c r="AC4" s="293"/>
      <c r="AD4" s="294"/>
      <c r="AE4" s="314" t="s">
        <v>306</v>
      </c>
      <c r="AF4" s="262"/>
      <c r="AG4" s="315"/>
      <c r="AH4" s="262"/>
      <c r="AI4" s="316"/>
      <c r="AJ4" s="317"/>
      <c r="AK4" s="318"/>
      <c r="AL4" s="255"/>
      <c r="AM4" s="255"/>
      <c r="BC4" s="300"/>
      <c r="BD4"/>
      <c r="BE4"/>
      <c r="BF4"/>
      <c r="BG4"/>
    </row>
    <row r="5" spans="1:60" ht="35.25" customHeight="1">
      <c r="A5" s="1382" t="s">
        <v>307</v>
      </c>
      <c r="B5" s="1383"/>
      <c r="C5" s="1383"/>
      <c r="D5" s="1383"/>
      <c r="E5" s="1383"/>
      <c r="F5" s="1383"/>
      <c r="G5" s="1383"/>
      <c r="H5" s="1383"/>
      <c r="I5" s="1383"/>
      <c r="J5" s="1383"/>
      <c r="K5" s="1383"/>
      <c r="L5" s="1340">
        <f>IFERROR(SUM(AD:AD),"")</f>
        <v>0</v>
      </c>
      <c r="M5" s="1340"/>
      <c r="N5" s="319" t="s">
        <v>146</v>
      </c>
      <c r="O5" s="310"/>
      <c r="P5" s="290"/>
      <c r="Q5" s="291"/>
      <c r="R5" s="256"/>
      <c r="S5" s="292"/>
      <c r="T5" s="293"/>
      <c r="U5" s="293"/>
      <c r="V5" s="293"/>
      <c r="W5" s="293"/>
      <c r="X5" s="293"/>
      <c r="Y5" s="293"/>
      <c r="Z5" s="293"/>
      <c r="AA5" s="293"/>
      <c r="AB5" s="293"/>
      <c r="AC5" s="293"/>
      <c r="AD5" s="294"/>
      <c r="AE5" s="1326" t="s">
        <v>308</v>
      </c>
      <c r="AF5" s="1327"/>
      <c r="AG5" s="1327"/>
      <c r="AH5" s="1327"/>
      <c r="AI5" s="1327"/>
      <c r="AJ5" s="1328"/>
      <c r="AK5" s="661">
        <f>SUM(AK12:AK2011)</f>
        <v>0</v>
      </c>
      <c r="AL5" s="257"/>
      <c r="AM5" s="317"/>
      <c r="AN5" s="320"/>
      <c r="AO5" s="320"/>
      <c r="AP5" s="320"/>
      <c r="BC5" s="300"/>
      <c r="BD5"/>
      <c r="BE5"/>
      <c r="BF5"/>
      <c r="BG5"/>
    </row>
    <row r="6" spans="1:60" ht="35.25" customHeight="1" thickBot="1">
      <c r="A6" s="321"/>
      <c r="B6" s="1384" t="s">
        <v>309</v>
      </c>
      <c r="C6" s="1383"/>
      <c r="D6" s="1383"/>
      <c r="E6" s="1383"/>
      <c r="F6" s="1383"/>
      <c r="G6" s="1383"/>
      <c r="H6" s="1383"/>
      <c r="I6" s="1383"/>
      <c r="J6" s="1383"/>
      <c r="K6" s="1383"/>
      <c r="L6" s="1340">
        <f>IFERROR(SUM(AE:AE),"")</f>
        <v>0</v>
      </c>
      <c r="M6" s="1340"/>
      <c r="N6" s="319" t="s">
        <v>146</v>
      </c>
      <c r="O6" s="289"/>
      <c r="P6" s="290"/>
      <c r="Q6" s="291"/>
      <c r="R6" s="256"/>
      <c r="S6" s="292"/>
      <c r="T6" s="293"/>
      <c r="U6" s="293"/>
      <c r="V6" s="293"/>
      <c r="W6" s="293"/>
      <c r="X6" s="293"/>
      <c r="Y6" s="293"/>
      <c r="Z6" s="293"/>
      <c r="AA6" s="293"/>
      <c r="AB6" s="293"/>
      <c r="AC6" s="293"/>
      <c r="AD6" s="294"/>
      <c r="AE6" s="1326" t="s">
        <v>310</v>
      </c>
      <c r="AF6" s="1327"/>
      <c r="AG6" s="1327"/>
      <c r="AH6" s="1327"/>
      <c r="AI6" s="1327"/>
      <c r="AJ6" s="1328"/>
      <c r="AK6" s="322">
        <f>SUM(AV:AV)</f>
        <v>0</v>
      </c>
      <c r="AL6" s="317"/>
      <c r="AM6" s="317"/>
      <c r="AN6" s="320"/>
      <c r="AO6" s="320"/>
      <c r="AP6" s="320"/>
      <c r="AT6" s="323"/>
      <c r="AU6" s="1339"/>
      <c r="AV6" s="1339"/>
      <c r="AW6" s="1339"/>
      <c r="AX6" s="1339"/>
      <c r="AY6" s="1339"/>
      <c r="AZ6" s="1339"/>
      <c r="BA6" s="1339"/>
      <c r="BB6" s="324"/>
      <c r="BC6" s="1339"/>
      <c r="BD6" s="1339"/>
      <c r="BE6" s="1339"/>
      <c r="BF6" s="1339"/>
      <c r="BG6" s="1339"/>
    </row>
    <row r="7" spans="1:60" ht="35.25" customHeight="1">
      <c r="A7" s="325"/>
      <c r="B7" s="1384" t="s">
        <v>311</v>
      </c>
      <c r="C7" s="1383"/>
      <c r="D7" s="1383"/>
      <c r="E7" s="1383"/>
      <c r="F7" s="1383"/>
      <c r="G7" s="1383"/>
      <c r="H7" s="1383"/>
      <c r="I7" s="1383"/>
      <c r="J7" s="1383"/>
      <c r="K7" s="1383"/>
      <c r="L7" s="1340">
        <f>IFERROR(SUM(AG:AG),"")</f>
        <v>0</v>
      </c>
      <c r="M7" s="1340"/>
      <c r="N7" s="319" t="s">
        <v>146</v>
      </c>
      <c r="O7" s="289"/>
      <c r="P7" s="290"/>
      <c r="Q7" s="291"/>
      <c r="R7" s="256"/>
      <c r="S7" s="292"/>
      <c r="T7" s="293"/>
      <c r="U7" s="293"/>
      <c r="V7" s="293"/>
      <c r="W7" s="293"/>
      <c r="X7" s="293"/>
      <c r="Y7" s="293"/>
      <c r="Z7" s="293"/>
      <c r="AA7" s="293"/>
      <c r="AB7" s="293"/>
      <c r="AC7" s="293"/>
      <c r="AD7" s="294"/>
      <c r="AE7" s="256"/>
      <c r="AF7" s="60"/>
      <c r="AG7" s="256"/>
      <c r="AH7" s="60"/>
      <c r="AI7" s="60"/>
      <c r="AJ7" s="60"/>
      <c r="AK7" s="307"/>
      <c r="AL7" s="255"/>
      <c r="AM7" s="255"/>
      <c r="AO7" s="1364" t="s">
        <v>312</v>
      </c>
      <c r="AP7" s="1365"/>
      <c r="AT7" s="326"/>
      <c r="AU7" s="1325"/>
      <c r="AV7" s="1325"/>
      <c r="AW7" s="1325"/>
      <c r="AX7" s="1325"/>
      <c r="AY7" s="1325"/>
      <c r="AZ7" s="1325"/>
      <c r="BA7" s="1325"/>
      <c r="BB7" s="327"/>
      <c r="BC7" s="1325"/>
      <c r="BD7" s="1325"/>
      <c r="BE7" s="1325"/>
      <c r="BF7" s="1325"/>
      <c r="BG7" s="1325"/>
    </row>
    <row r="8" spans="1:60" ht="35.25" customHeight="1" thickBot="1">
      <c r="A8" s="1363" t="s">
        <v>313</v>
      </c>
      <c r="B8" s="1363"/>
      <c r="C8" s="1363"/>
      <c r="D8" s="1363"/>
      <c r="E8" s="1363"/>
      <c r="F8" s="1363"/>
      <c r="G8" s="1363"/>
      <c r="H8" s="1363"/>
      <c r="I8" s="1363"/>
      <c r="J8" s="1363"/>
      <c r="K8" s="1363"/>
      <c r="L8" s="1363"/>
      <c r="M8" s="1363"/>
      <c r="N8" s="289"/>
      <c r="O8" s="289"/>
      <c r="P8" s="328"/>
      <c r="Q8" s="256"/>
      <c r="R8" s="292"/>
      <c r="S8" s="292"/>
      <c r="T8" s="292"/>
      <c r="U8" s="293"/>
      <c r="V8" s="292"/>
      <c r="W8" s="292"/>
      <c r="X8" s="292"/>
      <c r="Y8" s="292"/>
      <c r="Z8" s="292"/>
      <c r="AA8" s="292"/>
      <c r="AB8" s="292"/>
      <c r="AC8" s="292"/>
      <c r="AD8" s="329"/>
      <c r="AE8" s="256"/>
      <c r="AF8" s="60"/>
      <c r="AG8" s="256"/>
      <c r="AH8" s="60"/>
      <c r="AI8" s="60"/>
      <c r="AJ8" s="60"/>
      <c r="AK8" s="307"/>
      <c r="AL8" s="255"/>
      <c r="AM8" s="255"/>
      <c r="AO8" s="330" t="s">
        <v>314</v>
      </c>
      <c r="AP8" s="330" t="s">
        <v>315</v>
      </c>
      <c r="AT8" s="326"/>
      <c r="AU8" s="1325"/>
      <c r="AV8" s="1325"/>
      <c r="AW8" s="1325"/>
      <c r="AX8" s="1325"/>
      <c r="AY8" s="1325"/>
      <c r="AZ8" s="1325"/>
      <c r="BA8" s="1325"/>
      <c r="BB8" s="327"/>
      <c r="BC8" s="1325"/>
      <c r="BD8" s="1325"/>
      <c r="BE8" s="1325"/>
      <c r="BF8" s="1325"/>
      <c r="BG8" s="1325"/>
    </row>
    <row r="9" spans="1:60" s="60" customFormat="1" ht="32.25" customHeight="1" thickBot="1">
      <c r="B9" s="331"/>
      <c r="C9" s="331"/>
      <c r="D9" s="331"/>
      <c r="E9" s="331"/>
      <c r="F9" s="331"/>
      <c r="I9" s="332"/>
      <c r="K9" s="292"/>
      <c r="M9" s="288"/>
      <c r="N9" s="289"/>
      <c r="O9" s="289"/>
      <c r="P9" s="291"/>
      <c r="Q9" s="256"/>
      <c r="R9" s="292"/>
      <c r="S9" s="293"/>
      <c r="T9" s="293"/>
      <c r="U9" s="293"/>
      <c r="V9" s="293"/>
      <c r="W9" s="293"/>
      <c r="X9" s="293"/>
      <c r="Y9" s="293"/>
      <c r="Z9" s="293"/>
      <c r="AA9" s="293"/>
      <c r="AB9" s="293"/>
      <c r="AC9" s="293"/>
      <c r="AD9" s="333"/>
      <c r="AE9" s="1335" t="str">
        <f>IF(D3="", "", IFERROR(IF(COUNTIF(AP:AP,"未入力")=0,"○","×"),""))</f>
        <v/>
      </c>
      <c r="AF9" s="1336"/>
      <c r="AG9" s="1337" t="str">
        <f>IF(D3="", "", IFERROR(IF(COUNTIF(AR:AR,"未入力")=0,"○","×"),""))</f>
        <v/>
      </c>
      <c r="AH9" s="1338"/>
      <c r="AI9" s="335" t="str">
        <f>IF(D3="", "", IFERROR(IF(COUNTIF(AS:AS,"未入力")=0,"○","×"),""))</f>
        <v/>
      </c>
      <c r="AJ9" s="335" t="str">
        <f>IF(D3="", "", IFERROR(IF(COUNTIF(AT:AT,"未入力")=0,"○","×"),""))</f>
        <v/>
      </c>
      <c r="AK9" s="336" t="str">
        <f>IF(D3="", "", IF(AK5&gt;=AK6,"○","×"))</f>
        <v/>
      </c>
      <c r="AL9" s="337" t="str">
        <f>IF(D3="","", IF(COUNTIF(AX:AX,"未入力")=0,"○","×"))</f>
        <v/>
      </c>
      <c r="AM9" s="338" t="s">
        <v>316</v>
      </c>
      <c r="AN9" s="255"/>
      <c r="AO9" s="339">
        <f>COUNTIF(AI:AI, "令和７年度中に満たす")</f>
        <v>0</v>
      </c>
      <c r="AP9" s="339">
        <f>COUNTIF(AJ:AJ, "令和７年度中に満たす")</f>
        <v>0</v>
      </c>
      <c r="BA9" s="340"/>
      <c r="BB9" s="340"/>
      <c r="BC9" s="340"/>
      <c r="BD9" s="340"/>
      <c r="BE9" s="340"/>
      <c r="BF9" s="340"/>
      <c r="BG9" s="341"/>
    </row>
    <row r="10" spans="1:60" ht="53.25" customHeight="1">
      <c r="A10" s="1373"/>
      <c r="B10" s="1341" t="s">
        <v>317</v>
      </c>
      <c r="C10" s="1342"/>
      <c r="D10" s="1342"/>
      <c r="E10" s="1342"/>
      <c r="F10" s="1343"/>
      <c r="G10" s="1347" t="s">
        <v>36</v>
      </c>
      <c r="H10" s="1349" t="s">
        <v>37</v>
      </c>
      <c r="I10" s="1349"/>
      <c r="J10" s="1350" t="s">
        <v>318</v>
      </c>
      <c r="K10" s="1352" t="s">
        <v>39</v>
      </c>
      <c r="L10" s="1354" t="s">
        <v>319</v>
      </c>
      <c r="M10" s="1329" t="s">
        <v>320</v>
      </c>
      <c r="N10" s="1331" t="s">
        <v>321</v>
      </c>
      <c r="O10" s="1333" t="s">
        <v>322</v>
      </c>
      <c r="P10" s="1375" t="s">
        <v>323</v>
      </c>
      <c r="Q10" s="1371" t="s">
        <v>324</v>
      </c>
      <c r="R10" s="1358" t="s">
        <v>325</v>
      </c>
      <c r="S10" s="1366"/>
      <c r="T10" s="1366"/>
      <c r="U10" s="1366"/>
      <c r="V10" s="1366"/>
      <c r="W10" s="1366"/>
      <c r="X10" s="1366"/>
      <c r="Y10" s="1366"/>
      <c r="Z10" s="1366"/>
      <c r="AA10" s="1366"/>
      <c r="AB10" s="1366"/>
      <c r="AC10" s="1367"/>
      <c r="AD10" s="1358" t="s">
        <v>326</v>
      </c>
      <c r="AE10" s="1360" t="s">
        <v>327</v>
      </c>
      <c r="AF10" s="1361"/>
      <c r="AG10" s="1362" t="s">
        <v>328</v>
      </c>
      <c r="AH10" s="1361"/>
      <c r="AI10" s="342" t="s">
        <v>329</v>
      </c>
      <c r="AJ10" s="342" t="s">
        <v>330</v>
      </c>
      <c r="AK10" s="342" t="s">
        <v>331</v>
      </c>
      <c r="AL10" s="343" t="s">
        <v>332</v>
      </c>
      <c r="AM10" s="1356" t="s">
        <v>333</v>
      </c>
      <c r="AN10" s="344"/>
      <c r="AO10" s="1389" t="s">
        <v>334</v>
      </c>
      <c r="AP10" s="1390"/>
      <c r="AS10" s="92"/>
      <c r="AT10" s="92"/>
      <c r="AU10" s="92"/>
      <c r="AV10" s="92"/>
      <c r="AW10" s="92"/>
      <c r="AX10" s="92"/>
      <c r="AY10" s="92"/>
      <c r="AZ10" s="92"/>
      <c r="BA10" s="92"/>
      <c r="BB10" s="92"/>
      <c r="BH10" s="345"/>
    </row>
    <row r="11" spans="1:60" ht="159.75" customHeight="1" thickBot="1">
      <c r="A11" s="1374"/>
      <c r="B11" s="1344"/>
      <c r="C11" s="1345"/>
      <c r="D11" s="1345"/>
      <c r="E11" s="1345"/>
      <c r="F11" s="1346"/>
      <c r="G11" s="1348"/>
      <c r="H11" s="346" t="s">
        <v>335</v>
      </c>
      <c r="I11" s="346" t="s">
        <v>336</v>
      </c>
      <c r="J11" s="1351"/>
      <c r="K11" s="1353"/>
      <c r="L11" s="1355"/>
      <c r="M11" s="1330"/>
      <c r="N11" s="1332"/>
      <c r="O11" s="1334"/>
      <c r="P11" s="1376"/>
      <c r="Q11" s="1372"/>
      <c r="R11" s="1368"/>
      <c r="S11" s="1369"/>
      <c r="T11" s="1369"/>
      <c r="U11" s="1369"/>
      <c r="V11" s="1369"/>
      <c r="W11" s="1369"/>
      <c r="X11" s="1369"/>
      <c r="Y11" s="1369"/>
      <c r="Z11" s="1369"/>
      <c r="AA11" s="1369"/>
      <c r="AB11" s="1369"/>
      <c r="AC11" s="1370"/>
      <c r="AD11" s="1359"/>
      <c r="AE11" s="347" t="s">
        <v>337</v>
      </c>
      <c r="AF11" s="348" t="s">
        <v>338</v>
      </c>
      <c r="AG11" s="348" t="s">
        <v>339</v>
      </c>
      <c r="AH11" s="349" t="s">
        <v>340</v>
      </c>
      <c r="AI11" s="349" t="s">
        <v>341</v>
      </c>
      <c r="AJ11" s="350" t="s">
        <v>342</v>
      </c>
      <c r="AK11" s="350" t="s">
        <v>343</v>
      </c>
      <c r="AL11" s="561" t="s">
        <v>344</v>
      </c>
      <c r="AM11" s="1357"/>
      <c r="AN11" s="351"/>
      <c r="AO11" s="279" t="s">
        <v>345</v>
      </c>
      <c r="AP11" s="352" t="s">
        <v>346</v>
      </c>
      <c r="AQ11" s="279" t="s">
        <v>347</v>
      </c>
      <c r="AR11" s="279" t="s">
        <v>348</v>
      </c>
      <c r="AS11" s="279" t="s">
        <v>349</v>
      </c>
      <c r="AT11" s="279" t="s">
        <v>350</v>
      </c>
      <c r="AU11" s="353" t="s">
        <v>351</v>
      </c>
      <c r="AV11" s="353" t="s">
        <v>352</v>
      </c>
      <c r="AW11" s="353" t="s">
        <v>353</v>
      </c>
      <c r="AX11" s="353" t="s">
        <v>354</v>
      </c>
      <c r="AY11" s="354" t="s">
        <v>355</v>
      </c>
      <c r="AZ11"/>
      <c r="BA11"/>
      <c r="BB11"/>
      <c r="BC11"/>
      <c r="BD11"/>
      <c r="BE11"/>
      <c r="BF11"/>
      <c r="BG11"/>
    </row>
    <row r="12" spans="1:60" ht="30" customHeight="1">
      <c r="A12" s="1280">
        <v>1</v>
      </c>
      <c r="B12" s="1314" t="str">
        <f>IF(基本情報入力シート!B40="","",基本情報入力シート!B40)</f>
        <v/>
      </c>
      <c r="C12" s="1315"/>
      <c r="D12" s="1315"/>
      <c r="E12" s="1315"/>
      <c r="F12" s="1315"/>
      <c r="G12" s="1320" t="str">
        <f>IF(基本情報入力シート!L40="", "", 基本情報入力シート!L40)</f>
        <v/>
      </c>
      <c r="H12" s="1320" t="str">
        <f>IF(基本情報入力シート!Q40="", "", 基本情報入力シート!Q40)</f>
        <v/>
      </c>
      <c r="I12" s="1320" t="str">
        <f>IF(基本情報入力シート!V40="", "", 基本情報入力シート!V40)</f>
        <v/>
      </c>
      <c r="J12" s="1320" t="str">
        <f>IF(基本情報入力シート!W40="", "", 基本情報入力シート!W40)</f>
        <v/>
      </c>
      <c r="K12" s="1320" t="str">
        <f>IF(基本情報入力シート!X40="", "", 基本情報入力シート!X40)</f>
        <v/>
      </c>
      <c r="L12" s="1306" t="str">
        <f>IF(基本情報入力シート!AC40=0, "",基本情報入力シート!AC40)</f>
        <v/>
      </c>
      <c r="M12" s="1386" t="str">
        <f>IF(AND(基本情報入力シート!B40="",基本情報入力シート!AD40=""), "", 基本情報入力シート!AD40)</f>
        <v/>
      </c>
      <c r="N12" s="1245"/>
      <c r="O12" s="1248" t="str">
        <f>IFERROR(VLOOKUP(K12,【参考】数式用２!$A$2:$AD$48,MATCH(N12,【参考】数式用２!$C$4:$AD$4,0)+2,0),"")</f>
        <v/>
      </c>
      <c r="P12" s="1214"/>
      <c r="Q12" s="1217" t="str">
        <f>IFERROR(VLOOKUP(K12,【参考】数式用２!$A$2:$AC$48,MATCH(P12,【参考】数式用２!$C$4:$AC$4,0)+2,0),"")</f>
        <v/>
      </c>
      <c r="R12" s="1220" t="s">
        <v>268</v>
      </c>
      <c r="S12" s="1223"/>
      <c r="T12" s="1226" t="s">
        <v>356</v>
      </c>
      <c r="U12" s="1223"/>
      <c r="V12" s="1226" t="s">
        <v>357</v>
      </c>
      <c r="W12" s="1223"/>
      <c r="X12" s="1226" t="s">
        <v>356</v>
      </c>
      <c r="Y12" s="1223"/>
      <c r="Z12" s="1226" t="s">
        <v>358</v>
      </c>
      <c r="AA12" s="1226" t="s">
        <v>171</v>
      </c>
      <c r="AB12" s="1226" t="str">
        <f>IF(S12&gt;=1,(W12*12+Y12)-(S12*12+U12)+1,"")</f>
        <v/>
      </c>
      <c r="AC12" s="1229" t="s">
        <v>359</v>
      </c>
      <c r="AD12" s="1232" t="str">
        <f>IFERROR(ROUNDDOWN(ROUND(L12*Q12,0)*M12,0)*AB12,"")</f>
        <v/>
      </c>
      <c r="AE12" s="1233" t="str">
        <f>IFERROR(ROUNDDOWN(ROUNDDOWN(ROUND(L12*VLOOKUP(K12,【参考】数式用２!$A$2:$AC$48,MATCH("処遇改善加算Ⅳ",【参考】数式用２!$C$4:$O$4,0)+2,0),0)*M12,0)*AB12*0.5,0), "")</f>
        <v/>
      </c>
      <c r="AF12" s="1198"/>
      <c r="AG12" s="1232" t="str">
        <f>IF(AND(AQ12&lt;&gt;"対象外", P12&lt;&gt;""),ROUNDDOWN(ROUND(L12*VLOOKUP(K12,【参考】数式用２!$A$2:$K$48,MATCH("ベア加算あり",【参考】数式用２!$C$4:$K$4,0)+2,0),0)*M12,0)*AB12,"")</f>
        <v/>
      </c>
      <c r="AH12" s="1195"/>
      <c r="AI12" s="1198"/>
      <c r="AJ12" s="1198"/>
      <c r="AK12" s="1201"/>
      <c r="AL12" s="1204"/>
      <c r="AM12" s="650" t="str">
        <f>IF(Q12="","",IF(Q12&lt;O12,"！加算の要件上は問題ありませんが、令和６年度末の加算率と比較して、令和７年度の加算率が低くなっています。",""))</f>
        <v/>
      </c>
      <c r="AN12" s="355"/>
      <c r="AO12" s="1207" t="str">
        <f>IF(K12&lt;&gt;"","Q列に色付け","")</f>
        <v/>
      </c>
      <c r="AP12" s="1210" t="str">
        <f>IF(AND(AE12&lt;&gt;0,AE12&lt;&gt;""),IF(AF12="○","入力済","未入力"),"")</f>
        <v/>
      </c>
      <c r="AQ12" s="1113" t="str">
        <f>IFERROR((VLOOKUP(N12, 【参考】数式用２!$BE$5:$BE$13, 1,FALSE)), "対象外")</f>
        <v>対象外</v>
      </c>
      <c r="AR12" s="976" t="str">
        <f>IF(AG12&lt;&gt;"",IF(AH12="○","入力済","未入力"),"")</f>
        <v/>
      </c>
      <c r="AS12" s="976" t="str">
        <f>IF(AND(P12&lt;&gt;"", AI12=""), "未入力", "入力済")</f>
        <v>入力済</v>
      </c>
      <c r="AT12" s="976" t="str">
        <f>IF(AND(P12&lt;&gt;"", P12&lt;&gt;"処遇改善加算Ⅳ", AJ12=""), "未入力", "入力済")</f>
        <v>入力済</v>
      </c>
      <c r="AU12" s="976" t="str">
        <f>IFERROR(VLOOKUP(K12, 【参考】数式用２!$BB$5:$BC$48, 2, FALSE), "")</f>
        <v/>
      </c>
      <c r="AV12" s="976" t="str">
        <f>IF(AND(P12&lt;&gt;"処遇改善加算Ⅲ",P12&lt;&gt;"処遇改善加算Ⅳ", P12&lt;&gt;"", AU12&lt;&gt;"対象外"), 1,"")</f>
        <v/>
      </c>
      <c r="AW12" s="976" t="str">
        <f>IFERROR("_"&amp;VLOOKUP(K12, 【参考】数式用２!$AG$2:$AH$48, 2, FALSE), "")</f>
        <v/>
      </c>
      <c r="AX12" s="1211" t="str">
        <f>IF(AND(P12="処遇改善加算Ⅰ", AL12=""), "未入力","入力済")</f>
        <v>入力済</v>
      </c>
      <c r="AY12" s="1208" t="str">
        <f>G12</f>
        <v/>
      </c>
      <c r="AZ12"/>
      <c r="BA12"/>
      <c r="BB12"/>
      <c r="BC12"/>
      <c r="BD12"/>
      <c r="BE12"/>
      <c r="BF12"/>
      <c r="BG12" s="357"/>
    </row>
    <row r="13" spans="1:60" ht="14.4" customHeight="1">
      <c r="A13" s="1281"/>
      <c r="B13" s="1316"/>
      <c r="C13" s="1317"/>
      <c r="D13" s="1317"/>
      <c r="E13" s="1317"/>
      <c r="F13" s="1317"/>
      <c r="G13" s="1321"/>
      <c r="H13" s="1321"/>
      <c r="I13" s="1321"/>
      <c r="J13" s="1321"/>
      <c r="K13" s="1321"/>
      <c r="L13" s="1307"/>
      <c r="M13" s="1387"/>
      <c r="N13" s="1246"/>
      <c r="O13" s="1249"/>
      <c r="P13" s="1215"/>
      <c r="Q13" s="1218"/>
      <c r="R13" s="1221"/>
      <c r="S13" s="1224"/>
      <c r="T13" s="1227"/>
      <c r="U13" s="1224"/>
      <c r="V13" s="1227"/>
      <c r="W13" s="1224"/>
      <c r="X13" s="1227"/>
      <c r="Y13" s="1224"/>
      <c r="Z13" s="1227"/>
      <c r="AA13" s="1227"/>
      <c r="AB13" s="1227"/>
      <c r="AC13" s="1230"/>
      <c r="AD13" s="1193"/>
      <c r="AE13" s="1234"/>
      <c r="AF13" s="1199"/>
      <c r="AG13" s="1193"/>
      <c r="AH13" s="1196"/>
      <c r="AI13" s="1199"/>
      <c r="AJ13" s="1199"/>
      <c r="AK13" s="1202"/>
      <c r="AL13" s="1205"/>
      <c r="AM13" s="1212" t="str">
        <f>IF(AND(P12&lt;&gt;"", OR(W12&lt;&gt;8,Y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 s="355"/>
      <c r="AO13" s="1208"/>
      <c r="AP13" s="1210"/>
      <c r="AQ13" s="1114"/>
      <c r="AR13" s="976"/>
      <c r="AS13" s="976"/>
      <c r="AT13" s="976"/>
      <c r="AU13" s="976"/>
      <c r="AV13" s="976"/>
      <c r="AW13" s="976"/>
      <c r="AX13" s="1211"/>
      <c r="AY13" s="1208"/>
      <c r="AZ13"/>
      <c r="BA13"/>
      <c r="BB13"/>
      <c r="BC13"/>
      <c r="BD13"/>
      <c r="BE13"/>
      <c r="BF13"/>
      <c r="BG13"/>
    </row>
    <row r="14" spans="1:60" ht="18" customHeight="1">
      <c r="A14" s="1282"/>
      <c r="B14" s="1316"/>
      <c r="C14" s="1317"/>
      <c r="D14" s="1317"/>
      <c r="E14" s="1317"/>
      <c r="F14" s="1317"/>
      <c r="G14" s="1321"/>
      <c r="H14" s="1321"/>
      <c r="I14" s="1321"/>
      <c r="J14" s="1321"/>
      <c r="K14" s="1321"/>
      <c r="L14" s="1307"/>
      <c r="M14" s="1387"/>
      <c r="N14" s="1246"/>
      <c r="O14" s="1249"/>
      <c r="P14" s="1215"/>
      <c r="Q14" s="1218"/>
      <c r="R14" s="1221"/>
      <c r="S14" s="1224"/>
      <c r="T14" s="1227"/>
      <c r="U14" s="1224"/>
      <c r="V14" s="1227"/>
      <c r="W14" s="1224"/>
      <c r="X14" s="1227"/>
      <c r="Y14" s="1224"/>
      <c r="Z14" s="1227"/>
      <c r="AA14" s="1227"/>
      <c r="AB14" s="1227"/>
      <c r="AC14" s="1230"/>
      <c r="AD14" s="1193"/>
      <c r="AE14" s="1234"/>
      <c r="AF14" s="1199"/>
      <c r="AG14" s="1193"/>
      <c r="AH14" s="1196"/>
      <c r="AI14" s="1199"/>
      <c r="AJ14" s="1199"/>
      <c r="AK14" s="1202"/>
      <c r="AL14" s="1205"/>
      <c r="AM14" s="1213"/>
      <c r="AN14" s="355"/>
      <c r="AO14" s="1208"/>
      <c r="AP14" s="1210"/>
      <c r="AQ14" s="1114"/>
      <c r="AR14" s="976"/>
      <c r="AS14" s="976"/>
      <c r="AT14" s="976"/>
      <c r="AU14" s="976"/>
      <c r="AV14" s="976"/>
      <c r="AW14" s="976"/>
      <c r="AX14" s="1211"/>
      <c r="AY14" s="1208"/>
      <c r="AZ14"/>
      <c r="BA14"/>
      <c r="BB14"/>
      <c r="BC14"/>
      <c r="BD14"/>
      <c r="BE14"/>
      <c r="BF14"/>
      <c r="BG14"/>
    </row>
    <row r="15" spans="1:60" ht="30" customHeight="1" thickBot="1">
      <c r="A15" s="1283"/>
      <c r="B15" s="1318"/>
      <c r="C15" s="1319"/>
      <c r="D15" s="1319"/>
      <c r="E15" s="1319"/>
      <c r="F15" s="1319"/>
      <c r="G15" s="1322"/>
      <c r="H15" s="1322"/>
      <c r="I15" s="1322"/>
      <c r="J15" s="1322"/>
      <c r="K15" s="1322"/>
      <c r="L15" s="1308"/>
      <c r="M15" s="1388"/>
      <c r="N15" s="1247"/>
      <c r="O15" s="1250"/>
      <c r="P15" s="1216"/>
      <c r="Q15" s="1219"/>
      <c r="R15" s="1222"/>
      <c r="S15" s="1225"/>
      <c r="T15" s="1228"/>
      <c r="U15" s="1225"/>
      <c r="V15" s="1228"/>
      <c r="W15" s="1225"/>
      <c r="X15" s="1228"/>
      <c r="Y15" s="1225"/>
      <c r="Z15" s="1228"/>
      <c r="AA15" s="1228"/>
      <c r="AB15" s="1228"/>
      <c r="AC15" s="1231"/>
      <c r="AD15" s="1194"/>
      <c r="AE15" s="1235"/>
      <c r="AF15" s="1200"/>
      <c r="AG15" s="1194"/>
      <c r="AH15" s="1197"/>
      <c r="AI15" s="1200"/>
      <c r="AJ15" s="1200"/>
      <c r="AK15" s="1203"/>
      <c r="AL15" s="1206"/>
      <c r="AM15" s="651" t="str">
        <f>IF(P12="","",
IF(OR(AF12="",
AND(AG12&lt;&gt;"",AH12=""),
AND(P12&lt;&gt;"",AI12=""),
AND(P12&lt;&gt;"処遇改善加算Ⅳ",AJ12=""),
AND(OR(P12="処遇改善加算Ⅰ",P12="処遇改善加算Ⅱ"),AU12="対象",AK12=""),
AND(P12="処遇改善加算Ⅰ",AL12="")),
"！記入が必要な欄（オレンジ色のセル）に空欄があります。空欄を埋めてください。",""))</f>
        <v/>
      </c>
      <c r="AN15" s="355"/>
      <c r="AO15" s="1209"/>
      <c r="AP15" s="1210"/>
      <c r="AQ15" s="1115"/>
      <c r="AR15" s="976"/>
      <c r="AS15" s="976"/>
      <c r="AT15" s="976"/>
      <c r="AU15" s="976"/>
      <c r="AV15" s="976"/>
      <c r="AW15" s="976"/>
      <c r="AX15" s="1211"/>
      <c r="AY15" s="1209"/>
      <c r="AZ15"/>
      <c r="BA15"/>
      <c r="BB15"/>
      <c r="BC15"/>
      <c r="BD15"/>
      <c r="BE15"/>
      <c r="BF15"/>
      <c r="BG15"/>
    </row>
    <row r="16" spans="1:60" ht="30" customHeight="1">
      <c r="A16" s="1280">
        <v>2</v>
      </c>
      <c r="B16" s="1300" t="str">
        <f>IF(基本情報入力シート!B41="", "",基本情報入力シート!B41)</f>
        <v/>
      </c>
      <c r="C16" s="1301"/>
      <c r="D16" s="1301"/>
      <c r="E16" s="1301"/>
      <c r="F16" s="1301"/>
      <c r="G16" s="1301" t="str">
        <f>IF(基本情報入力シート!L41="", "",基本情報入力シート!L41)</f>
        <v/>
      </c>
      <c r="H16" s="1301" t="str">
        <f>IF(基本情報入力シート!Q41="", "",基本情報入力シート!Q41)</f>
        <v/>
      </c>
      <c r="I16" s="1301" t="str">
        <f>IF(基本情報入力シート!V41="", "",基本情報入力シート!V41)</f>
        <v/>
      </c>
      <c r="J16" s="1301" t="str">
        <f>IF(基本情報入力シート!W41="", "",基本情報入力シート!W41)</f>
        <v/>
      </c>
      <c r="K16" s="1301" t="str">
        <f>IF(基本情報入力シート!X41="", "",基本情報入力シート!X41)</f>
        <v/>
      </c>
      <c r="L16" s="1306" t="str">
        <f>IF(基本情報入力シート!AC41=0, "",基本情報入力シート!AC41)</f>
        <v/>
      </c>
      <c r="M16" s="1385" t="str">
        <f>IF(基本情報入力シート!AD41="", "",基本情報入力シート!AD41)</f>
        <v/>
      </c>
      <c r="N16" s="1245"/>
      <c r="O16" s="1248" t="str">
        <f>IFERROR(VLOOKUP(K16,【参考】数式用２!$A$2:$AD$48,MATCH(N16,【参考】数式用２!$C$4:$AD$4,0)+2,0),"")</f>
        <v/>
      </c>
      <c r="P16" s="1214"/>
      <c r="Q16" s="1217" t="str">
        <f>IFERROR(VLOOKUP(K16,【参考】数式用２!$A$2:$AC$48,MATCH(P16,【参考】数式用２!$C$4:$AC$4,0)+2,0),"")</f>
        <v/>
      </c>
      <c r="R16" s="1220" t="s">
        <v>268</v>
      </c>
      <c r="S16" s="1223"/>
      <c r="T16" s="1226" t="s">
        <v>356</v>
      </c>
      <c r="U16" s="1223"/>
      <c r="V16" s="1226" t="s">
        <v>357</v>
      </c>
      <c r="W16" s="1223"/>
      <c r="X16" s="1226" t="s">
        <v>356</v>
      </c>
      <c r="Y16" s="1223"/>
      <c r="Z16" s="1226" t="s">
        <v>358</v>
      </c>
      <c r="AA16" s="1226" t="s">
        <v>171</v>
      </c>
      <c r="AB16" s="1226" t="str">
        <f>IF(S16&gt;=1,(W16*12+Y16)-(S16*12+U16)+1,"")</f>
        <v/>
      </c>
      <c r="AC16" s="1229" t="s">
        <v>359</v>
      </c>
      <c r="AD16" s="1232" t="str">
        <f>IFERROR(ROUNDDOWN(ROUND(L16*Q16,0)*M16,0)*AB16,"")</f>
        <v/>
      </c>
      <c r="AE16" s="1233" t="str">
        <f>IFERROR(ROUNDDOWN(ROUNDDOWN(ROUND(L16*VLOOKUP(K16,【参考】数式用２!$A$2:$AC$48,MATCH("処遇改善加算Ⅳ",【参考】数式用２!$C$4:$O$4,0)+2,0),0)*M16,0)*AB16*0.5,0), "")</f>
        <v/>
      </c>
      <c r="AF16" s="1198"/>
      <c r="AG16" s="1232" t="str">
        <f>IF(AND(AQ16&lt;&gt;"対象外", P16&lt;&gt;""),ROUNDDOWN(ROUND(L16*VLOOKUP(K16,【参考】数式用２!$A$2:$K$48,MATCH("ベア加算あり",【参考】数式用２!$C$4:$K$4,0)+2,0),0)*M16,0)*AB16,"")</f>
        <v/>
      </c>
      <c r="AH16" s="1195"/>
      <c r="AI16" s="1198"/>
      <c r="AJ16" s="1198"/>
      <c r="AK16" s="1201"/>
      <c r="AL16" s="1204"/>
      <c r="AM16" s="650" t="str">
        <f t="shared" ref="AM16" si="0">IF(Q16="","",IF(Q16&lt;O16,"！加算の要件上は問題ありませんが、令和６年度末の加算率と比較して、令和７年度の加算率が低くなっています。",""))</f>
        <v/>
      </c>
      <c r="AN16" s="355"/>
      <c r="AO16" s="1207" t="str">
        <f>IF(K16&lt;&gt;"","Q列に色付け","")</f>
        <v/>
      </c>
      <c r="AP16" s="1210" t="str">
        <f>IF(AND(AE16&lt;&gt;0,AE16&lt;&gt;""),IF(AF16="○","入力済","未入力"),"")</f>
        <v/>
      </c>
      <c r="AQ16" s="1113" t="str">
        <f>IFERROR((VLOOKUP(N16, 【参考】数式用２!$BE$5:$BE$13, 1,FALSE)), "対象外")</f>
        <v>対象外</v>
      </c>
      <c r="AR16" s="976" t="str">
        <f>IF(AG16&lt;&gt;"",IF(AH16="○","入力済","未入力"),"")</f>
        <v/>
      </c>
      <c r="AS16" s="976" t="str">
        <f>IF(AND(P16&lt;&gt;"", AI16=""), "未入力", "入力済")</f>
        <v>入力済</v>
      </c>
      <c r="AT16" s="976" t="str">
        <f>IF(AND(P16&lt;&gt;"", P16&lt;&gt;"処遇改善加算Ⅳ", AJ16=""), "未入力", "入力済")</f>
        <v>入力済</v>
      </c>
      <c r="AU16" s="976" t="str">
        <f>IFERROR(VLOOKUP(K16, 【参考】数式用２!$BB$5:$BC$48, 2, FALSE), "")</f>
        <v/>
      </c>
      <c r="AV16" s="976" t="str">
        <f>IF(AND(P16&lt;&gt;"処遇改善加算Ⅲ",P16&lt;&gt;"処遇改善加算Ⅳ", P16&lt;&gt;"", AU16&lt;&gt;"対象外"), 1,"")</f>
        <v/>
      </c>
      <c r="AW16" s="976" t="str">
        <f>IFERROR("_"&amp;VLOOKUP(K16, 【参考】数式用２!$AG$2:$AH$48, 2, FALSE), "")</f>
        <v/>
      </c>
      <c r="AX16" s="1211" t="str">
        <f>IF(AND(P16="処遇改善加算Ⅰ", AL16=""), "未入力","入力済")</f>
        <v>入力済</v>
      </c>
      <c r="AY16" s="1207" t="str">
        <f>G16</f>
        <v/>
      </c>
      <c r="AZ16"/>
      <c r="BA16"/>
      <c r="BB16"/>
      <c r="BC16"/>
      <c r="BD16"/>
      <c r="BE16"/>
      <c r="BF16"/>
      <c r="BG16"/>
    </row>
    <row r="17" spans="1:59" ht="14">
      <c r="A17" s="1281"/>
      <c r="B17" s="1302"/>
      <c r="C17" s="1303"/>
      <c r="D17" s="1303"/>
      <c r="E17" s="1303"/>
      <c r="F17" s="1303"/>
      <c r="G17" s="1303"/>
      <c r="H17" s="1303"/>
      <c r="I17" s="1303"/>
      <c r="J17" s="1303"/>
      <c r="K17" s="1303"/>
      <c r="L17" s="1307"/>
      <c r="M17" s="1310"/>
      <c r="N17" s="1246"/>
      <c r="O17" s="1249"/>
      <c r="P17" s="1215"/>
      <c r="Q17" s="1218"/>
      <c r="R17" s="1221"/>
      <c r="S17" s="1224"/>
      <c r="T17" s="1227"/>
      <c r="U17" s="1224"/>
      <c r="V17" s="1227"/>
      <c r="W17" s="1224"/>
      <c r="X17" s="1227"/>
      <c r="Y17" s="1224"/>
      <c r="Z17" s="1227"/>
      <c r="AA17" s="1227"/>
      <c r="AB17" s="1227"/>
      <c r="AC17" s="1230"/>
      <c r="AD17" s="1193"/>
      <c r="AE17" s="1234"/>
      <c r="AF17" s="1199"/>
      <c r="AG17" s="1193"/>
      <c r="AH17" s="1196"/>
      <c r="AI17" s="1199"/>
      <c r="AJ17" s="1199"/>
      <c r="AK17" s="1202"/>
      <c r="AL17" s="1205"/>
      <c r="AM17" s="1212" t="str">
        <f t="shared" ref="AM17" si="1">IF(AND(P16&lt;&gt;"", OR(W16&lt;&gt;8,Y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 s="355"/>
      <c r="AO17" s="1208"/>
      <c r="AP17" s="1210"/>
      <c r="AQ17" s="1114"/>
      <c r="AR17" s="976"/>
      <c r="AS17" s="976"/>
      <c r="AT17" s="976"/>
      <c r="AU17" s="976"/>
      <c r="AV17" s="976"/>
      <c r="AW17" s="976"/>
      <c r="AX17" s="1211"/>
      <c r="AY17" s="1208"/>
      <c r="AZ17"/>
      <c r="BA17"/>
      <c r="BB17"/>
      <c r="BC17"/>
      <c r="BD17"/>
      <c r="BE17"/>
      <c r="BF17"/>
      <c r="BG17"/>
    </row>
    <row r="18" spans="1:59" ht="14">
      <c r="A18" s="1282"/>
      <c r="B18" s="1302"/>
      <c r="C18" s="1303"/>
      <c r="D18" s="1303"/>
      <c r="E18" s="1303"/>
      <c r="F18" s="1303"/>
      <c r="G18" s="1303"/>
      <c r="H18" s="1303"/>
      <c r="I18" s="1303"/>
      <c r="J18" s="1303"/>
      <c r="K18" s="1303"/>
      <c r="L18" s="1307"/>
      <c r="M18" s="1310"/>
      <c r="N18" s="1246"/>
      <c r="O18" s="1249"/>
      <c r="P18" s="1215"/>
      <c r="Q18" s="1218"/>
      <c r="R18" s="1221"/>
      <c r="S18" s="1224"/>
      <c r="T18" s="1227"/>
      <c r="U18" s="1224"/>
      <c r="V18" s="1227"/>
      <c r="W18" s="1224"/>
      <c r="X18" s="1227"/>
      <c r="Y18" s="1224"/>
      <c r="Z18" s="1227"/>
      <c r="AA18" s="1227"/>
      <c r="AB18" s="1227"/>
      <c r="AC18" s="1230"/>
      <c r="AD18" s="1193"/>
      <c r="AE18" s="1234"/>
      <c r="AF18" s="1199"/>
      <c r="AG18" s="1193"/>
      <c r="AH18" s="1196"/>
      <c r="AI18" s="1199"/>
      <c r="AJ18" s="1199"/>
      <c r="AK18" s="1202"/>
      <c r="AL18" s="1205"/>
      <c r="AM18" s="1213"/>
      <c r="AN18" s="355"/>
      <c r="AO18" s="1208"/>
      <c r="AP18" s="1210"/>
      <c r="AQ18" s="1114"/>
      <c r="AR18" s="976"/>
      <c r="AS18" s="976"/>
      <c r="AT18" s="976"/>
      <c r="AU18" s="976"/>
      <c r="AV18" s="976"/>
      <c r="AW18" s="976"/>
      <c r="AX18" s="1211"/>
      <c r="AY18" s="1208"/>
      <c r="AZ18"/>
      <c r="BA18"/>
      <c r="BB18"/>
      <c r="BC18"/>
      <c r="BD18"/>
      <c r="BE18"/>
      <c r="BF18"/>
      <c r="BG18"/>
    </row>
    <row r="19" spans="1:59" ht="30" customHeight="1" thickBot="1">
      <c r="A19" s="1283"/>
      <c r="B19" s="1304"/>
      <c r="C19" s="1305"/>
      <c r="D19" s="1305"/>
      <c r="E19" s="1305"/>
      <c r="F19" s="1305"/>
      <c r="G19" s="1305"/>
      <c r="H19" s="1305"/>
      <c r="I19" s="1305"/>
      <c r="J19" s="1305"/>
      <c r="K19" s="1305"/>
      <c r="L19" s="1308"/>
      <c r="M19" s="1311"/>
      <c r="N19" s="1247"/>
      <c r="O19" s="1250"/>
      <c r="P19" s="1216"/>
      <c r="Q19" s="1219"/>
      <c r="R19" s="1222"/>
      <c r="S19" s="1225"/>
      <c r="T19" s="1228"/>
      <c r="U19" s="1225"/>
      <c r="V19" s="1228"/>
      <c r="W19" s="1225"/>
      <c r="X19" s="1228"/>
      <c r="Y19" s="1225"/>
      <c r="Z19" s="1228"/>
      <c r="AA19" s="1228"/>
      <c r="AB19" s="1228"/>
      <c r="AC19" s="1231"/>
      <c r="AD19" s="1194"/>
      <c r="AE19" s="1235"/>
      <c r="AF19" s="1200"/>
      <c r="AG19" s="1194"/>
      <c r="AH19" s="1197"/>
      <c r="AI19" s="1200"/>
      <c r="AJ19" s="1200"/>
      <c r="AK19" s="1203"/>
      <c r="AL19" s="1206"/>
      <c r="AM19" s="651" t="str">
        <f t="shared" ref="AM19" si="2">IF(P16="","",
IF(OR(AF16="",
AND(AG16&lt;&gt;"",AH16=""),
AND(P16&lt;&gt;"",AI16=""),
AND(P16&lt;&gt;"処遇改善加算Ⅳ",AJ16=""),
AND(OR(P16="処遇改善加算Ⅰ",P16="処遇改善加算Ⅱ"),AU16="対象",AK16=""),
AND(P16="処遇改善加算Ⅰ",AL16="")),
"！記入が必要な欄（オレンジ色のセル）に空欄があります。空欄を埋めてください。",""))</f>
        <v/>
      </c>
      <c r="AN19" s="355"/>
      <c r="AO19" s="1209"/>
      <c r="AP19" s="1210"/>
      <c r="AQ19" s="1115"/>
      <c r="AR19" s="976"/>
      <c r="AS19" s="976"/>
      <c r="AT19" s="976"/>
      <c r="AU19" s="976"/>
      <c r="AV19" s="976"/>
      <c r="AW19" s="976"/>
      <c r="AX19" s="1211"/>
      <c r="AY19" s="1209"/>
      <c r="AZ19"/>
      <c r="BA19"/>
      <c r="BB19"/>
      <c r="BC19"/>
      <c r="BD19"/>
      <c r="BE19"/>
      <c r="BF19"/>
      <c r="BG19"/>
    </row>
    <row r="20" spans="1:59" ht="30" customHeight="1">
      <c r="A20" s="1280">
        <v>3</v>
      </c>
      <c r="B20" s="1300" t="str">
        <f>IF(基本情報入力シート!B42="", "",基本情報入力シート!B42)</f>
        <v/>
      </c>
      <c r="C20" s="1301"/>
      <c r="D20" s="1301"/>
      <c r="E20" s="1301"/>
      <c r="F20" s="1301"/>
      <c r="G20" s="1301" t="str">
        <f>IF(基本情報入力シート!L42="", "",基本情報入力シート!L42)</f>
        <v/>
      </c>
      <c r="H20" s="1301" t="str">
        <f>IF(基本情報入力シート!Q42="", "",基本情報入力シート!Q42)</f>
        <v/>
      </c>
      <c r="I20" s="1301" t="str">
        <f>IF(基本情報入力シート!V42="", "",基本情報入力シート!V42)</f>
        <v/>
      </c>
      <c r="J20" s="1301" t="str">
        <f>IF(基本情報入力シート!W42="", "",基本情報入力シート!W42)</f>
        <v/>
      </c>
      <c r="K20" s="1301" t="str">
        <f>IF(基本情報入力シート!X42="", "",基本情報入力シート!X42)</f>
        <v/>
      </c>
      <c r="L20" s="1306" t="str">
        <f>IF(基本情報入力シート!AC42=0, "",基本情報入力シート!AC42)</f>
        <v/>
      </c>
      <c r="M20" s="1309" t="str">
        <f>IF(基本情報入力シート!AD42="", "",基本情報入力シート!AD42)</f>
        <v/>
      </c>
      <c r="N20" s="1245"/>
      <c r="O20" s="1248" t="str">
        <f>IFERROR(VLOOKUP(K20,【参考】数式用２!$A$2:$AD$48,MATCH(N20,【参考】数式用２!$C$4:$AD$4,0)+2,0),"")</f>
        <v/>
      </c>
      <c r="P20" s="1214"/>
      <c r="Q20" s="1217" t="str">
        <f>IFERROR(VLOOKUP(K20,【参考】数式用２!$A$2:$AC$48,MATCH(P20,【参考】数式用２!$C$4:$AC$4,0)+2,0),"")</f>
        <v/>
      </c>
      <c r="R20" s="1220" t="s">
        <v>268</v>
      </c>
      <c r="S20" s="1223"/>
      <c r="T20" s="1226" t="s">
        <v>356</v>
      </c>
      <c r="U20" s="1223"/>
      <c r="V20" s="1226" t="s">
        <v>357</v>
      </c>
      <c r="W20" s="1223"/>
      <c r="X20" s="1226" t="s">
        <v>356</v>
      </c>
      <c r="Y20" s="1223"/>
      <c r="Z20" s="1226" t="s">
        <v>358</v>
      </c>
      <c r="AA20" s="1226" t="s">
        <v>171</v>
      </c>
      <c r="AB20" s="1226" t="str">
        <f>IF(S20&gt;=1,(W20*12+Y20)-(S20*12+U20)+1,"")</f>
        <v/>
      </c>
      <c r="AC20" s="1229" t="s">
        <v>359</v>
      </c>
      <c r="AD20" s="1232" t="str">
        <f>IFERROR(ROUNDDOWN(ROUND(L20*Q20,0)*M20,0)*AB20,"")</f>
        <v/>
      </c>
      <c r="AE20" s="1233" t="str">
        <f>IFERROR(ROUNDDOWN(ROUNDDOWN(ROUND(L20*VLOOKUP(K20,【参考】数式用２!$A$2:$AC$48,MATCH("処遇改善加算Ⅳ",【参考】数式用２!$C$4:$O$4,0)+2,0),0)*M20,0)*AB20*0.5,0), "")</f>
        <v/>
      </c>
      <c r="AF20" s="1198"/>
      <c r="AG20" s="1232" t="str">
        <f>IF(AND(AQ20&lt;&gt;"対象外", P20&lt;&gt;""),ROUNDDOWN(ROUND(L20*VLOOKUP(K20,【参考】数式用２!$A$2:$K$48,MATCH("ベア加算あり",【参考】数式用２!$C$4:$K$4,0)+2,0),0)*M20,0)*AB20,"")</f>
        <v/>
      </c>
      <c r="AH20" s="1195"/>
      <c r="AI20" s="1198"/>
      <c r="AJ20" s="1198"/>
      <c r="AK20" s="1201"/>
      <c r="AL20" s="1204"/>
      <c r="AM20" s="650" t="str">
        <f t="shared" ref="AM20" si="3">IF(Q20="","",IF(Q20&lt;O20,"！加算の要件上は問題ありませんが、令和６年度末の加算率と比較して、令和７年度の加算率が低くなっています。",""))</f>
        <v/>
      </c>
      <c r="AN20" s="355"/>
      <c r="AO20" s="1207" t="str">
        <f>IF(K20&lt;&gt;"","Q列に色付け","")</f>
        <v/>
      </c>
      <c r="AP20" s="1210" t="str">
        <f>IF(AND(AE20&lt;&gt;0,AE20&lt;&gt;""),IF(AF20="○","入力済","未入力"),"")</f>
        <v/>
      </c>
      <c r="AQ20" s="1113" t="str">
        <f>IFERROR((VLOOKUP(N20, 【参考】数式用２!$BE$5:$BE$13, 1,FALSE)), "対象外")</f>
        <v>対象外</v>
      </c>
      <c r="AR20" s="976" t="str">
        <f>IF(AG20&lt;&gt;"",IF(AH20="○","入力済","未入力"),"")</f>
        <v/>
      </c>
      <c r="AS20" s="976" t="str">
        <f>IF(AND(P20&lt;&gt;"", AI20=""), "未入力", "入力済")</f>
        <v>入力済</v>
      </c>
      <c r="AT20" s="976" t="str">
        <f>IF(AND(P20&lt;&gt;"", P20&lt;&gt;"処遇改善加算Ⅳ", AJ20=""), "未入力", "入力済")</f>
        <v>入力済</v>
      </c>
      <c r="AU20" s="976" t="str">
        <f>IFERROR(VLOOKUP(K20, 【参考】数式用２!$BB$5:$BC$48, 2, FALSE), "")</f>
        <v/>
      </c>
      <c r="AV20" s="976" t="str">
        <f>IF(AND(P20&lt;&gt;"処遇改善加算Ⅲ",P20&lt;&gt;"処遇改善加算Ⅳ", P20&lt;&gt;"", AU20&lt;&gt;"対象外"), 1,"")</f>
        <v/>
      </c>
      <c r="AW20" s="976" t="str">
        <f>IFERROR("_"&amp;VLOOKUP(K20, 【参考】数式用２!$AG$2:$AH$48, 2, FALSE), "")</f>
        <v/>
      </c>
      <c r="AX20" s="1211" t="str">
        <f>IF(AND(P20="処遇改善加算Ⅰ", AL20=""), "未入力","入力済")</f>
        <v>入力済</v>
      </c>
      <c r="AY20" s="1207" t="str">
        <f>G20</f>
        <v/>
      </c>
      <c r="AZ20"/>
      <c r="BA20"/>
      <c r="BB20"/>
      <c r="BC20"/>
      <c r="BD20"/>
      <c r="BE20"/>
      <c r="BF20"/>
      <c r="BG20"/>
    </row>
    <row r="21" spans="1:59" ht="14">
      <c r="A21" s="1281"/>
      <c r="B21" s="1302"/>
      <c r="C21" s="1303"/>
      <c r="D21" s="1303"/>
      <c r="E21" s="1303"/>
      <c r="F21" s="1303"/>
      <c r="G21" s="1303"/>
      <c r="H21" s="1303"/>
      <c r="I21" s="1303"/>
      <c r="J21" s="1303"/>
      <c r="K21" s="1303"/>
      <c r="L21" s="1307"/>
      <c r="M21" s="1310"/>
      <c r="N21" s="1246"/>
      <c r="O21" s="1249"/>
      <c r="P21" s="1215"/>
      <c r="Q21" s="1218"/>
      <c r="R21" s="1221"/>
      <c r="S21" s="1224"/>
      <c r="T21" s="1227"/>
      <c r="U21" s="1224"/>
      <c r="V21" s="1227"/>
      <c r="W21" s="1224"/>
      <c r="X21" s="1227"/>
      <c r="Y21" s="1224"/>
      <c r="Z21" s="1227"/>
      <c r="AA21" s="1227"/>
      <c r="AB21" s="1227"/>
      <c r="AC21" s="1230"/>
      <c r="AD21" s="1193"/>
      <c r="AE21" s="1234"/>
      <c r="AF21" s="1199"/>
      <c r="AG21" s="1193"/>
      <c r="AH21" s="1196"/>
      <c r="AI21" s="1199"/>
      <c r="AJ21" s="1199"/>
      <c r="AK21" s="1202"/>
      <c r="AL21" s="1205"/>
      <c r="AM21" s="1212" t="str">
        <f t="shared" ref="AM21" si="4">IF(AND(P20&lt;&gt;"", OR(W20&lt;&gt;8,Y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1" s="355"/>
      <c r="AO21" s="1208"/>
      <c r="AP21" s="1210"/>
      <c r="AQ21" s="1114"/>
      <c r="AR21" s="976"/>
      <c r="AS21" s="976"/>
      <c r="AT21" s="976"/>
      <c r="AU21" s="976"/>
      <c r="AV21" s="976"/>
      <c r="AW21" s="976"/>
      <c r="AX21" s="1211"/>
      <c r="AY21" s="1208"/>
      <c r="AZ21"/>
      <c r="BA21"/>
      <c r="BB21"/>
      <c r="BC21"/>
      <c r="BD21"/>
      <c r="BE21"/>
      <c r="BF21"/>
      <c r="BG21"/>
    </row>
    <row r="22" spans="1:59" ht="14">
      <c r="A22" s="1282"/>
      <c r="B22" s="1302"/>
      <c r="C22" s="1303"/>
      <c r="D22" s="1303"/>
      <c r="E22" s="1303"/>
      <c r="F22" s="1303"/>
      <c r="G22" s="1303"/>
      <c r="H22" s="1303"/>
      <c r="I22" s="1303"/>
      <c r="J22" s="1303"/>
      <c r="K22" s="1303"/>
      <c r="L22" s="1307"/>
      <c r="M22" s="1310"/>
      <c r="N22" s="1246"/>
      <c r="O22" s="1249"/>
      <c r="P22" s="1215"/>
      <c r="Q22" s="1218"/>
      <c r="R22" s="1221"/>
      <c r="S22" s="1224"/>
      <c r="T22" s="1227"/>
      <c r="U22" s="1224"/>
      <c r="V22" s="1227"/>
      <c r="W22" s="1224"/>
      <c r="X22" s="1227"/>
      <c r="Y22" s="1224"/>
      <c r="Z22" s="1227"/>
      <c r="AA22" s="1227"/>
      <c r="AB22" s="1227"/>
      <c r="AC22" s="1230"/>
      <c r="AD22" s="1193"/>
      <c r="AE22" s="1234"/>
      <c r="AF22" s="1199"/>
      <c r="AG22" s="1193"/>
      <c r="AH22" s="1196"/>
      <c r="AI22" s="1199"/>
      <c r="AJ22" s="1199"/>
      <c r="AK22" s="1202"/>
      <c r="AL22" s="1205"/>
      <c r="AM22" s="1213"/>
      <c r="AN22" s="355"/>
      <c r="AO22" s="1208"/>
      <c r="AP22" s="1210"/>
      <c r="AQ22" s="1114"/>
      <c r="AR22" s="976"/>
      <c r="AS22" s="976"/>
      <c r="AT22" s="976"/>
      <c r="AU22" s="976"/>
      <c r="AV22" s="976"/>
      <c r="AW22" s="976"/>
      <c r="AX22" s="1211"/>
      <c r="AY22" s="1208"/>
      <c r="AZ22"/>
      <c r="BA22"/>
      <c r="BB22"/>
      <c r="BC22"/>
      <c r="BD22"/>
      <c r="BE22"/>
      <c r="BF22"/>
      <c r="BG22"/>
    </row>
    <row r="23" spans="1:59" ht="30" customHeight="1" thickBot="1">
      <c r="A23" s="1283"/>
      <c r="B23" s="1304"/>
      <c r="C23" s="1305"/>
      <c r="D23" s="1305"/>
      <c r="E23" s="1305"/>
      <c r="F23" s="1305"/>
      <c r="G23" s="1305"/>
      <c r="H23" s="1305"/>
      <c r="I23" s="1305"/>
      <c r="J23" s="1305"/>
      <c r="K23" s="1305"/>
      <c r="L23" s="1308"/>
      <c r="M23" s="1311"/>
      <c r="N23" s="1247"/>
      <c r="O23" s="1250"/>
      <c r="P23" s="1216"/>
      <c r="Q23" s="1219"/>
      <c r="R23" s="1222"/>
      <c r="S23" s="1225"/>
      <c r="T23" s="1228"/>
      <c r="U23" s="1225"/>
      <c r="V23" s="1228"/>
      <c r="W23" s="1225"/>
      <c r="X23" s="1228"/>
      <c r="Y23" s="1225"/>
      <c r="Z23" s="1228"/>
      <c r="AA23" s="1228"/>
      <c r="AB23" s="1228"/>
      <c r="AC23" s="1231"/>
      <c r="AD23" s="1194"/>
      <c r="AE23" s="1235"/>
      <c r="AF23" s="1200"/>
      <c r="AG23" s="1194"/>
      <c r="AH23" s="1197"/>
      <c r="AI23" s="1200"/>
      <c r="AJ23" s="1200"/>
      <c r="AK23" s="1203"/>
      <c r="AL23" s="1206"/>
      <c r="AM23" s="651" t="str">
        <f t="shared" ref="AM23" si="5">IF(P20="","",
IF(OR(AF20="",
AND(AG20&lt;&gt;"",AH20=""),
AND(P20&lt;&gt;"",AI20=""),
AND(P20&lt;&gt;"処遇改善加算Ⅳ",AJ20=""),
AND(OR(P20="処遇改善加算Ⅰ",P20="処遇改善加算Ⅱ"),AU20="対象",AK20=""),
AND(P20="処遇改善加算Ⅰ",AL20="")),
"！記入が必要な欄（オレンジ色のセル）に空欄があります。空欄を埋めてください。",""))</f>
        <v/>
      </c>
      <c r="AN23" s="355"/>
      <c r="AO23" s="1209"/>
      <c r="AP23" s="1210"/>
      <c r="AQ23" s="1115"/>
      <c r="AR23" s="976"/>
      <c r="AS23" s="976"/>
      <c r="AT23" s="976"/>
      <c r="AU23" s="976"/>
      <c r="AV23" s="976"/>
      <c r="AW23" s="976"/>
      <c r="AX23" s="1211"/>
      <c r="AY23" s="1209"/>
      <c r="AZ23"/>
      <c r="BA23"/>
      <c r="BB23"/>
      <c r="BC23"/>
      <c r="BD23"/>
      <c r="BE23"/>
      <c r="BF23"/>
      <c r="BG23"/>
    </row>
    <row r="24" spans="1:59" ht="30" customHeight="1">
      <c r="A24" s="1280">
        <v>4</v>
      </c>
      <c r="B24" s="1300" t="str">
        <f>IF(基本情報入力シート!B43="", "",基本情報入力シート!B43)</f>
        <v/>
      </c>
      <c r="C24" s="1301"/>
      <c r="D24" s="1301"/>
      <c r="E24" s="1301"/>
      <c r="F24" s="1301"/>
      <c r="G24" s="1301" t="str">
        <f>IF(基本情報入力シート!L43="", "",基本情報入力シート!L43)</f>
        <v/>
      </c>
      <c r="H24" s="1301" t="str">
        <f>IF(基本情報入力シート!Q43="", "",基本情報入力シート!Q43)</f>
        <v/>
      </c>
      <c r="I24" s="1301" t="str">
        <f>IF(基本情報入力シート!V43="", "",基本情報入力シート!V43)</f>
        <v/>
      </c>
      <c r="J24" s="1301" t="str">
        <f>IF(基本情報入力シート!W43="", "",基本情報入力シート!W43)</f>
        <v/>
      </c>
      <c r="K24" s="1301" t="str">
        <f>IF(基本情報入力シート!X43="", "",基本情報入力シート!X43)</f>
        <v/>
      </c>
      <c r="L24" s="1306" t="str">
        <f>IF(基本情報入力シート!AC43=0, "",基本情報入力シート!AC43)</f>
        <v/>
      </c>
      <c r="M24" s="1309" t="str">
        <f>IF(基本情報入力シート!AD43="", "",基本情報入力シート!AD43)</f>
        <v/>
      </c>
      <c r="N24" s="1245"/>
      <c r="O24" s="1248" t="str">
        <f>IFERROR(VLOOKUP(K24,【参考】数式用２!$A$2:$AD$48,MATCH(N24,【参考】数式用２!$C$4:$AD$4,0)+2,0),"")</f>
        <v/>
      </c>
      <c r="P24" s="1214"/>
      <c r="Q24" s="1217" t="str">
        <f>IFERROR(VLOOKUP(K24,【参考】数式用２!$A$2:$AC$48,MATCH(P24,【参考】数式用２!$C$4:$AC$4,0)+2,0),"")</f>
        <v/>
      </c>
      <c r="R24" s="1220" t="s">
        <v>268</v>
      </c>
      <c r="S24" s="1223"/>
      <c r="T24" s="1226" t="s">
        <v>356</v>
      </c>
      <c r="U24" s="1223"/>
      <c r="V24" s="1226" t="s">
        <v>357</v>
      </c>
      <c r="W24" s="1223"/>
      <c r="X24" s="1226" t="s">
        <v>356</v>
      </c>
      <c r="Y24" s="1223"/>
      <c r="Z24" s="1226" t="s">
        <v>358</v>
      </c>
      <c r="AA24" s="1226" t="s">
        <v>171</v>
      </c>
      <c r="AB24" s="1226" t="str">
        <f>IF(S24&gt;=1,(W24*12+Y24)-(S24*12+U24)+1,"")</f>
        <v/>
      </c>
      <c r="AC24" s="1229" t="s">
        <v>359</v>
      </c>
      <c r="AD24" s="1232" t="str">
        <f>IFERROR(ROUNDDOWN(ROUND(L24*Q24,0)*M24,0)*AB24,"")</f>
        <v/>
      </c>
      <c r="AE24" s="1233" t="str">
        <f>IFERROR(ROUNDDOWN(ROUNDDOWN(ROUND(L24*VLOOKUP(K24,【参考】数式用２!$A$2:$AC$48,MATCH("処遇改善加算Ⅳ",【参考】数式用２!$C$4:$O$4,0)+2,0),0)*M24,0)*AB24*0.5,0), "")</f>
        <v/>
      </c>
      <c r="AF24" s="1198"/>
      <c r="AG24" s="1232" t="str">
        <f>IF(AND(AQ24&lt;&gt;"対象外", P24&lt;&gt;""),ROUNDDOWN(ROUND(L24*VLOOKUP(K24,【参考】数式用２!$A$2:$K$48,MATCH("ベア加算あり",【参考】数式用２!$C$4:$K$4,0)+2,0),0)*M24,0)*AB24,"")</f>
        <v/>
      </c>
      <c r="AH24" s="1195"/>
      <c r="AI24" s="1198"/>
      <c r="AJ24" s="1198"/>
      <c r="AK24" s="1201"/>
      <c r="AL24" s="1204"/>
      <c r="AM24" s="650" t="str">
        <f t="shared" ref="AM24" si="6">IF(Q24="","",IF(Q24&lt;O24,"！加算の要件上は問題ありませんが、令和６年度末の加算率と比較して、令和７年度の加算率が低くなっています。",""))</f>
        <v/>
      </c>
      <c r="AN24" s="355"/>
      <c r="AO24" s="1207" t="str">
        <f>IF(K24&lt;&gt;"","Q列に色付け","")</f>
        <v/>
      </c>
      <c r="AP24" s="1210" t="str">
        <f>IF(AND(AE24&lt;&gt;0,AE24&lt;&gt;""),IF(AF24="○","入力済","未入力"),"")</f>
        <v/>
      </c>
      <c r="AQ24" s="1113" t="str">
        <f>IFERROR((VLOOKUP(N24, 【参考】数式用２!$BE$5:$BE$13, 1,FALSE)), "対象外")</f>
        <v>対象外</v>
      </c>
      <c r="AR24" s="976" t="str">
        <f>IF(AG24&lt;&gt;"",IF(AH24="○","入力済","未入力"),"")</f>
        <v/>
      </c>
      <c r="AS24" s="976" t="str">
        <f>IF(AND(P24&lt;&gt;"", AI24=""), "未入力", "入力済")</f>
        <v>入力済</v>
      </c>
      <c r="AT24" s="976" t="str">
        <f>IF(AND(P24&lt;&gt;"", P24&lt;&gt;"処遇改善加算Ⅳ", AJ24=""), "未入力", "入力済")</f>
        <v>入力済</v>
      </c>
      <c r="AU24" s="976" t="str">
        <f>IFERROR(VLOOKUP(K24, 【参考】数式用２!$BB$5:$BC$48, 2, FALSE), "")</f>
        <v/>
      </c>
      <c r="AV24" s="976" t="str">
        <f>IF(AND(P24&lt;&gt;"処遇改善加算Ⅲ",P24&lt;&gt;"処遇改善加算Ⅳ", P24&lt;&gt;"", AU24&lt;&gt;"対象外"), 1,"")</f>
        <v/>
      </c>
      <c r="AW24" s="976" t="str">
        <f>IFERROR("_"&amp;VLOOKUP(K24, 【参考】数式用２!$AG$2:$AH$48, 2, FALSE), "")</f>
        <v/>
      </c>
      <c r="AX24" s="1211" t="str">
        <f>IF(AND(P24="処遇改善加算Ⅰ", AL24=""), "未入力","入力済")</f>
        <v>入力済</v>
      </c>
      <c r="AY24" s="1207" t="str">
        <f>G24</f>
        <v/>
      </c>
      <c r="AZ24"/>
      <c r="BA24"/>
      <c r="BB24"/>
      <c r="BC24"/>
      <c r="BD24"/>
      <c r="BE24"/>
      <c r="BF24"/>
      <c r="BG24"/>
    </row>
    <row r="25" spans="1:59" ht="14">
      <c r="A25" s="1281"/>
      <c r="B25" s="1302"/>
      <c r="C25" s="1303"/>
      <c r="D25" s="1303"/>
      <c r="E25" s="1303"/>
      <c r="F25" s="1303"/>
      <c r="G25" s="1303"/>
      <c r="H25" s="1303"/>
      <c r="I25" s="1303"/>
      <c r="J25" s="1303"/>
      <c r="K25" s="1303"/>
      <c r="L25" s="1307"/>
      <c r="M25" s="1310"/>
      <c r="N25" s="1246"/>
      <c r="O25" s="1249"/>
      <c r="P25" s="1215"/>
      <c r="Q25" s="1218"/>
      <c r="R25" s="1221"/>
      <c r="S25" s="1224"/>
      <c r="T25" s="1227"/>
      <c r="U25" s="1224"/>
      <c r="V25" s="1227"/>
      <c r="W25" s="1224"/>
      <c r="X25" s="1227"/>
      <c r="Y25" s="1224"/>
      <c r="Z25" s="1227"/>
      <c r="AA25" s="1227"/>
      <c r="AB25" s="1227"/>
      <c r="AC25" s="1230"/>
      <c r="AD25" s="1193"/>
      <c r="AE25" s="1234"/>
      <c r="AF25" s="1199"/>
      <c r="AG25" s="1193"/>
      <c r="AH25" s="1196"/>
      <c r="AI25" s="1199"/>
      <c r="AJ25" s="1199"/>
      <c r="AK25" s="1202"/>
      <c r="AL25" s="1205"/>
      <c r="AM25" s="1212" t="str">
        <f t="shared" ref="AM25" si="7">IF(AND(P24&lt;&gt;"", OR(W24&lt;&gt;8,Y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5" s="355"/>
      <c r="AO25" s="1208"/>
      <c r="AP25" s="1210"/>
      <c r="AQ25" s="1114"/>
      <c r="AR25" s="976"/>
      <c r="AS25" s="976"/>
      <c r="AT25" s="976"/>
      <c r="AU25" s="976"/>
      <c r="AV25" s="976"/>
      <c r="AW25" s="976"/>
      <c r="AX25" s="1211"/>
      <c r="AY25" s="1208"/>
      <c r="AZ25"/>
      <c r="BA25"/>
      <c r="BB25"/>
      <c r="BC25"/>
      <c r="BD25"/>
      <c r="BE25"/>
      <c r="BF25"/>
      <c r="BG25"/>
    </row>
    <row r="26" spans="1:59" ht="14">
      <c r="A26" s="1282"/>
      <c r="B26" s="1302"/>
      <c r="C26" s="1303"/>
      <c r="D26" s="1303"/>
      <c r="E26" s="1303"/>
      <c r="F26" s="1303"/>
      <c r="G26" s="1303"/>
      <c r="H26" s="1303"/>
      <c r="I26" s="1303"/>
      <c r="J26" s="1303"/>
      <c r="K26" s="1303"/>
      <c r="L26" s="1307"/>
      <c r="M26" s="1310"/>
      <c r="N26" s="1246"/>
      <c r="O26" s="1249"/>
      <c r="P26" s="1215"/>
      <c r="Q26" s="1218"/>
      <c r="R26" s="1221"/>
      <c r="S26" s="1224"/>
      <c r="T26" s="1227"/>
      <c r="U26" s="1224"/>
      <c r="V26" s="1227"/>
      <c r="W26" s="1224"/>
      <c r="X26" s="1227"/>
      <c r="Y26" s="1224"/>
      <c r="Z26" s="1227"/>
      <c r="AA26" s="1227"/>
      <c r="AB26" s="1227"/>
      <c r="AC26" s="1230"/>
      <c r="AD26" s="1193"/>
      <c r="AE26" s="1234"/>
      <c r="AF26" s="1199"/>
      <c r="AG26" s="1193"/>
      <c r="AH26" s="1196"/>
      <c r="AI26" s="1199"/>
      <c r="AJ26" s="1199"/>
      <c r="AK26" s="1202"/>
      <c r="AL26" s="1205"/>
      <c r="AM26" s="1213"/>
      <c r="AN26" s="355"/>
      <c r="AO26" s="1208"/>
      <c r="AP26" s="1210"/>
      <c r="AQ26" s="1114"/>
      <c r="AR26" s="976"/>
      <c r="AS26" s="976"/>
      <c r="AT26" s="976"/>
      <c r="AU26" s="976"/>
      <c r="AV26" s="976"/>
      <c r="AW26" s="976"/>
      <c r="AX26" s="1211"/>
      <c r="AY26" s="1208"/>
      <c r="AZ26"/>
      <c r="BA26"/>
      <c r="BB26"/>
      <c r="BC26"/>
      <c r="BD26"/>
      <c r="BE26"/>
      <c r="BF26"/>
      <c r="BG26"/>
    </row>
    <row r="27" spans="1:59" ht="30" customHeight="1" thickBot="1">
      <c r="A27" s="1282"/>
      <c r="B27" s="1323"/>
      <c r="C27" s="1324"/>
      <c r="D27" s="1324"/>
      <c r="E27" s="1324"/>
      <c r="F27" s="1324"/>
      <c r="G27" s="1324"/>
      <c r="H27" s="1324"/>
      <c r="I27" s="1324"/>
      <c r="J27" s="1324"/>
      <c r="K27" s="1324"/>
      <c r="L27" s="1308"/>
      <c r="M27" s="1311"/>
      <c r="N27" s="1247"/>
      <c r="O27" s="1250"/>
      <c r="P27" s="1216"/>
      <c r="Q27" s="1219"/>
      <c r="R27" s="1222"/>
      <c r="S27" s="1225"/>
      <c r="T27" s="1228"/>
      <c r="U27" s="1225"/>
      <c r="V27" s="1228"/>
      <c r="W27" s="1225"/>
      <c r="X27" s="1228"/>
      <c r="Y27" s="1225"/>
      <c r="Z27" s="1228"/>
      <c r="AA27" s="1228"/>
      <c r="AB27" s="1228"/>
      <c r="AC27" s="1231"/>
      <c r="AD27" s="1194"/>
      <c r="AE27" s="1235"/>
      <c r="AF27" s="1200"/>
      <c r="AG27" s="1194"/>
      <c r="AH27" s="1197"/>
      <c r="AI27" s="1200"/>
      <c r="AJ27" s="1200"/>
      <c r="AK27" s="1203"/>
      <c r="AL27" s="1206"/>
      <c r="AM27" s="651" t="str">
        <f t="shared" ref="AM27" si="8">IF(P24="","",
IF(OR(AF24="",
AND(AG24&lt;&gt;"",AH24=""),
AND(P24&lt;&gt;"",AI24=""),
AND(P24&lt;&gt;"処遇改善加算Ⅳ",AJ24=""),
AND(OR(P24="処遇改善加算Ⅰ",P24="処遇改善加算Ⅱ"),AU24="対象",AK24=""),
AND(P24="処遇改善加算Ⅰ",AL24="")),
"！記入が必要な欄（オレンジ色のセル）に空欄があります。空欄を埋めてください。",""))</f>
        <v/>
      </c>
      <c r="AN27" s="355"/>
      <c r="AO27" s="1209"/>
      <c r="AP27" s="1210"/>
      <c r="AQ27" s="1115"/>
      <c r="AR27" s="976"/>
      <c r="AS27" s="976"/>
      <c r="AT27" s="976"/>
      <c r="AU27" s="976"/>
      <c r="AV27" s="976"/>
      <c r="AW27" s="976"/>
      <c r="AX27" s="1211"/>
      <c r="AY27" s="1209"/>
      <c r="AZ27"/>
      <c r="BA27"/>
      <c r="BB27"/>
      <c r="BC27"/>
      <c r="BD27"/>
      <c r="BE27"/>
      <c r="BF27"/>
      <c r="BG27"/>
    </row>
    <row r="28" spans="1:59" ht="30" customHeight="1">
      <c r="A28" s="1280">
        <v>5</v>
      </c>
      <c r="B28" s="1300" t="str">
        <f>IF(基本情報入力シート!B44="", "",基本情報入力シート!B44)</f>
        <v/>
      </c>
      <c r="C28" s="1301"/>
      <c r="D28" s="1301"/>
      <c r="E28" s="1301"/>
      <c r="F28" s="1301"/>
      <c r="G28" s="1301" t="str">
        <f>IF(基本情報入力シート!L44="", "",基本情報入力シート!L44)</f>
        <v/>
      </c>
      <c r="H28" s="1301" t="str">
        <f>IF(基本情報入力シート!Q44="", "",基本情報入力シート!Q44)</f>
        <v/>
      </c>
      <c r="I28" s="1301" t="str">
        <f>IF(基本情報入力シート!V44="", "",基本情報入力シート!V44)</f>
        <v/>
      </c>
      <c r="J28" s="1301" t="str">
        <f>IF(基本情報入力シート!W44="", "",基本情報入力シート!W44)</f>
        <v/>
      </c>
      <c r="K28" s="1301" t="str">
        <f>IF(基本情報入力シート!X44="", "",基本情報入力シート!X44)</f>
        <v/>
      </c>
      <c r="L28" s="1306" t="str">
        <f>IF(基本情報入力シート!AC44=0, "",基本情報入力シート!AC44)</f>
        <v/>
      </c>
      <c r="M28" s="1309" t="str">
        <f>IF(基本情報入力シート!AD44="", "",基本情報入力シート!AD44)</f>
        <v/>
      </c>
      <c r="N28" s="1245"/>
      <c r="O28" s="1248" t="str">
        <f>IFERROR(VLOOKUP(K28,【参考】数式用２!$A$2:$AD$48,MATCH(N28,【参考】数式用２!$C$4:$AD$4,0)+2,0),"")</f>
        <v/>
      </c>
      <c r="P28" s="1214"/>
      <c r="Q28" s="1217" t="str">
        <f>IFERROR(VLOOKUP(K28,【参考】数式用２!$A$2:$AC$48,MATCH(P28,【参考】数式用２!$C$4:$AC$4,0)+2,0),"")</f>
        <v/>
      </c>
      <c r="R28" s="1220" t="s">
        <v>268</v>
      </c>
      <c r="S28" s="1223"/>
      <c r="T28" s="1226" t="s">
        <v>356</v>
      </c>
      <c r="U28" s="1223"/>
      <c r="V28" s="1226" t="s">
        <v>357</v>
      </c>
      <c r="W28" s="1223"/>
      <c r="X28" s="1226" t="s">
        <v>356</v>
      </c>
      <c r="Y28" s="1223"/>
      <c r="Z28" s="1226" t="s">
        <v>358</v>
      </c>
      <c r="AA28" s="1226" t="s">
        <v>171</v>
      </c>
      <c r="AB28" s="1226" t="str">
        <f>IF(S28&gt;=1,(W28*12+Y28)-(S28*12+U28)+1,"")</f>
        <v/>
      </c>
      <c r="AC28" s="1229" t="s">
        <v>359</v>
      </c>
      <c r="AD28" s="1232" t="str">
        <f>IFERROR(ROUNDDOWN(ROUND(L28*Q28,0)*M28,0)*AB28,"")</f>
        <v/>
      </c>
      <c r="AE28" s="1233" t="str">
        <f>IFERROR(ROUNDDOWN(ROUNDDOWN(ROUND(L28*VLOOKUP(K28,【参考】数式用２!$A$2:$AC$48,MATCH("処遇改善加算Ⅳ",【参考】数式用２!$C$4:$O$4,0)+2,0),0)*M28,0)*AB28*0.5,0), "")</f>
        <v/>
      </c>
      <c r="AF28" s="1198"/>
      <c r="AG28" s="1232" t="str">
        <f>IF(AND(AQ28&lt;&gt;"対象外", P28&lt;&gt;""),ROUNDDOWN(ROUND(L28*VLOOKUP(K28,【参考】数式用２!$A$2:$K$48,MATCH("ベア加算あり",【参考】数式用２!$C$4:$K$4,0)+2,0),0)*M28,0)*AB28,"")</f>
        <v/>
      </c>
      <c r="AH28" s="1195"/>
      <c r="AI28" s="1198"/>
      <c r="AJ28" s="1198"/>
      <c r="AK28" s="1201"/>
      <c r="AL28" s="1204"/>
      <c r="AM28" s="650" t="str">
        <f t="shared" ref="AM28" si="9">IF(Q28="","",IF(Q28&lt;O28,"！加算の要件上は問題ありませんが、令和６年度末の加算率と比較して、令和７年度の加算率が低くなっています。",""))</f>
        <v/>
      </c>
      <c r="AN28" s="355"/>
      <c r="AO28" s="1207" t="str">
        <f>IF(K28&lt;&gt;"","Q列に色付け","")</f>
        <v/>
      </c>
      <c r="AP28" s="1210" t="str">
        <f>IF(AND(AE28&lt;&gt;0,AE28&lt;&gt;""),IF(AF28="○","入力済","未入力"),"")</f>
        <v/>
      </c>
      <c r="AQ28" s="1113" t="str">
        <f>IFERROR((VLOOKUP(N28, 【参考】数式用２!$BE$5:$BE$13, 1,FALSE)), "対象外")</f>
        <v>対象外</v>
      </c>
      <c r="AR28" s="976" t="str">
        <f>IF(AG28&lt;&gt;"",IF(AH28="○","入力済","未入力"),"")</f>
        <v/>
      </c>
      <c r="AS28" s="976" t="str">
        <f>IF(AND(P28&lt;&gt;"", AI28=""), "未入力", "入力済")</f>
        <v>入力済</v>
      </c>
      <c r="AT28" s="976" t="str">
        <f>IF(AND(P28&lt;&gt;"", P28&lt;&gt;"処遇改善加算Ⅳ", AJ28=""), "未入力", "入力済")</f>
        <v>入力済</v>
      </c>
      <c r="AU28" s="976" t="str">
        <f>IFERROR(VLOOKUP(K28, 【参考】数式用２!$BB$5:$BC$48, 2, FALSE), "")</f>
        <v/>
      </c>
      <c r="AV28" s="976" t="str">
        <f>IF(AND(P28&lt;&gt;"処遇改善加算Ⅲ",P28&lt;&gt;"処遇改善加算Ⅳ", P28&lt;&gt;"", AU28&lt;&gt;"対象外"), 1,"")</f>
        <v/>
      </c>
      <c r="AW28" s="976" t="str">
        <f>IFERROR("_"&amp;VLOOKUP(K28, 【参考】数式用２!$AG$2:$AH$48, 2, FALSE), "")</f>
        <v/>
      </c>
      <c r="AX28" s="1211" t="str">
        <f>IF(AND(P28="処遇改善加算Ⅰ", AL28=""), "未入力","入力済")</f>
        <v>入力済</v>
      </c>
      <c r="AY28" s="1207" t="str">
        <f>G28</f>
        <v/>
      </c>
      <c r="AZ28"/>
      <c r="BA28"/>
      <c r="BB28"/>
      <c r="BC28"/>
      <c r="BD28"/>
      <c r="BE28"/>
      <c r="BF28"/>
      <c r="BG28"/>
    </row>
    <row r="29" spans="1:59" ht="14">
      <c r="A29" s="1281"/>
      <c r="B29" s="1302"/>
      <c r="C29" s="1303"/>
      <c r="D29" s="1303"/>
      <c r="E29" s="1303"/>
      <c r="F29" s="1303"/>
      <c r="G29" s="1303"/>
      <c r="H29" s="1303"/>
      <c r="I29" s="1303"/>
      <c r="J29" s="1303"/>
      <c r="K29" s="1303"/>
      <c r="L29" s="1307"/>
      <c r="M29" s="1310"/>
      <c r="N29" s="1246"/>
      <c r="O29" s="1249"/>
      <c r="P29" s="1215"/>
      <c r="Q29" s="1218"/>
      <c r="R29" s="1221"/>
      <c r="S29" s="1224"/>
      <c r="T29" s="1227"/>
      <c r="U29" s="1224"/>
      <c r="V29" s="1227"/>
      <c r="W29" s="1224"/>
      <c r="X29" s="1227"/>
      <c r="Y29" s="1224"/>
      <c r="Z29" s="1227"/>
      <c r="AA29" s="1227"/>
      <c r="AB29" s="1227"/>
      <c r="AC29" s="1230"/>
      <c r="AD29" s="1193"/>
      <c r="AE29" s="1234"/>
      <c r="AF29" s="1199"/>
      <c r="AG29" s="1193"/>
      <c r="AH29" s="1196"/>
      <c r="AI29" s="1199"/>
      <c r="AJ29" s="1199"/>
      <c r="AK29" s="1202"/>
      <c r="AL29" s="1205"/>
      <c r="AM29" s="1212" t="str">
        <f t="shared" ref="AM29" si="10">IF(AND(P28&lt;&gt;"", OR(W28&lt;&gt;8,Y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9" s="355"/>
      <c r="AO29" s="1208"/>
      <c r="AP29" s="1210"/>
      <c r="AQ29" s="1114"/>
      <c r="AR29" s="976"/>
      <c r="AS29" s="976"/>
      <c r="AT29" s="976"/>
      <c r="AU29" s="976"/>
      <c r="AV29" s="976"/>
      <c r="AW29" s="976"/>
      <c r="AX29" s="1211"/>
      <c r="AY29" s="1208"/>
      <c r="AZ29"/>
      <c r="BA29"/>
      <c r="BB29"/>
      <c r="BC29"/>
      <c r="BD29"/>
      <c r="BE29"/>
      <c r="BF29"/>
      <c r="BG29"/>
    </row>
    <row r="30" spans="1:59" ht="14">
      <c r="A30" s="1281"/>
      <c r="B30" s="1302"/>
      <c r="C30" s="1303"/>
      <c r="D30" s="1303"/>
      <c r="E30" s="1303"/>
      <c r="F30" s="1303"/>
      <c r="G30" s="1303"/>
      <c r="H30" s="1303"/>
      <c r="I30" s="1303"/>
      <c r="J30" s="1303"/>
      <c r="K30" s="1303"/>
      <c r="L30" s="1307"/>
      <c r="M30" s="1310"/>
      <c r="N30" s="1246"/>
      <c r="O30" s="1249"/>
      <c r="P30" s="1215"/>
      <c r="Q30" s="1218"/>
      <c r="R30" s="1221"/>
      <c r="S30" s="1224"/>
      <c r="T30" s="1227"/>
      <c r="U30" s="1224"/>
      <c r="V30" s="1227"/>
      <c r="W30" s="1224"/>
      <c r="X30" s="1227"/>
      <c r="Y30" s="1224"/>
      <c r="Z30" s="1227"/>
      <c r="AA30" s="1227"/>
      <c r="AB30" s="1227"/>
      <c r="AC30" s="1230"/>
      <c r="AD30" s="1193"/>
      <c r="AE30" s="1234"/>
      <c r="AF30" s="1199"/>
      <c r="AG30" s="1193"/>
      <c r="AH30" s="1196"/>
      <c r="AI30" s="1199"/>
      <c r="AJ30" s="1199"/>
      <c r="AK30" s="1202"/>
      <c r="AL30" s="1205"/>
      <c r="AM30" s="1213"/>
      <c r="AN30" s="355"/>
      <c r="AO30" s="1208"/>
      <c r="AP30" s="1210"/>
      <c r="AQ30" s="1114"/>
      <c r="AR30" s="976"/>
      <c r="AS30" s="976"/>
      <c r="AT30" s="976"/>
      <c r="AU30" s="976"/>
      <c r="AV30" s="976"/>
      <c r="AW30" s="976"/>
      <c r="AX30" s="1211"/>
      <c r="AY30" s="1208"/>
      <c r="AZ30"/>
      <c r="BA30"/>
      <c r="BB30"/>
      <c r="BC30"/>
      <c r="BD30"/>
      <c r="BE30"/>
      <c r="BF30"/>
      <c r="BG30"/>
    </row>
    <row r="31" spans="1:59" ht="30" customHeight="1" thickBot="1">
      <c r="A31" s="1283"/>
      <c r="B31" s="1304"/>
      <c r="C31" s="1305"/>
      <c r="D31" s="1305"/>
      <c r="E31" s="1305"/>
      <c r="F31" s="1305"/>
      <c r="G31" s="1305"/>
      <c r="H31" s="1305"/>
      <c r="I31" s="1305"/>
      <c r="J31" s="1305"/>
      <c r="K31" s="1305"/>
      <c r="L31" s="1308"/>
      <c r="M31" s="1311"/>
      <c r="N31" s="1247"/>
      <c r="O31" s="1250"/>
      <c r="P31" s="1216"/>
      <c r="Q31" s="1219"/>
      <c r="R31" s="1222"/>
      <c r="S31" s="1225"/>
      <c r="T31" s="1228"/>
      <c r="U31" s="1225"/>
      <c r="V31" s="1228"/>
      <c r="W31" s="1225"/>
      <c r="X31" s="1228"/>
      <c r="Y31" s="1225"/>
      <c r="Z31" s="1228"/>
      <c r="AA31" s="1228"/>
      <c r="AB31" s="1228"/>
      <c r="AC31" s="1231"/>
      <c r="AD31" s="1194"/>
      <c r="AE31" s="1235"/>
      <c r="AF31" s="1200"/>
      <c r="AG31" s="1194"/>
      <c r="AH31" s="1197"/>
      <c r="AI31" s="1200"/>
      <c r="AJ31" s="1200"/>
      <c r="AK31" s="1203"/>
      <c r="AL31" s="1206"/>
      <c r="AM31" s="651" t="str">
        <f t="shared" ref="AM31" si="11">IF(P28="","",
IF(OR(AF28="",
AND(AG28&lt;&gt;"",AH28=""),
AND(P28&lt;&gt;"",AI28=""),
AND(P28&lt;&gt;"処遇改善加算Ⅳ",AJ28=""),
AND(OR(P28="処遇改善加算Ⅰ",P28="処遇改善加算Ⅱ"),AU28="対象",AK28=""),
AND(P28="処遇改善加算Ⅰ",AL28="")),
"！記入が必要な欄（オレンジ色のセル）に空欄があります。空欄を埋めてください。",""))</f>
        <v/>
      </c>
      <c r="AN31" s="355"/>
      <c r="AO31" s="1209"/>
      <c r="AP31" s="1210"/>
      <c r="AQ31" s="1115"/>
      <c r="AR31" s="976"/>
      <c r="AS31" s="976"/>
      <c r="AT31" s="976"/>
      <c r="AU31" s="976"/>
      <c r="AV31" s="976"/>
      <c r="AW31" s="976"/>
      <c r="AX31" s="1211"/>
      <c r="AY31" s="1209"/>
      <c r="AZ31"/>
      <c r="BA31"/>
      <c r="BB31"/>
      <c r="BC31"/>
      <c r="BD31"/>
      <c r="BE31"/>
      <c r="BF31"/>
      <c r="BG31"/>
    </row>
    <row r="32" spans="1:59" ht="30" customHeight="1">
      <c r="A32" s="1391">
        <v>6</v>
      </c>
      <c r="B32" s="1312" t="str">
        <f>IF(基本情報入力シート!B45="", "",基本情報入力シート!B45)</f>
        <v/>
      </c>
      <c r="C32" s="1313"/>
      <c r="D32" s="1313"/>
      <c r="E32" s="1313"/>
      <c r="F32" s="1313"/>
      <c r="G32" s="1313" t="str">
        <f>IF(基本情報入力シート!L45="", "",基本情報入力シート!L45)</f>
        <v/>
      </c>
      <c r="H32" s="1313" t="str">
        <f>IF(基本情報入力シート!Q45="", "",基本情報入力シート!Q45)</f>
        <v/>
      </c>
      <c r="I32" s="1313" t="str">
        <f>IF(基本情報入力シート!V45="", "",基本情報入力シート!V45)</f>
        <v/>
      </c>
      <c r="J32" s="1313" t="str">
        <f>IF(基本情報入力シート!W45="", "",基本情報入力シート!W45)</f>
        <v/>
      </c>
      <c r="K32" s="1313" t="str">
        <f>IF(基本情報入力シート!X45="", "",基本情報入力シート!X45)</f>
        <v/>
      </c>
      <c r="L32" s="1306" t="str">
        <f>IF(基本情報入力シート!AC45=0, "",基本情報入力シート!AC45)</f>
        <v/>
      </c>
      <c r="M32" s="1309" t="str">
        <f>IF(基本情報入力シート!AD45="", "",基本情報入力シート!AD45)</f>
        <v/>
      </c>
      <c r="N32" s="1245"/>
      <c r="O32" s="1248" t="str">
        <f>IFERROR(VLOOKUP(K32,【参考】数式用２!$A$2:$AD$48,MATCH(N32,【参考】数式用２!$C$4:$AD$4,0)+2,0),"")</f>
        <v/>
      </c>
      <c r="P32" s="1214"/>
      <c r="Q32" s="1217" t="str">
        <f>IFERROR(VLOOKUP(K32,【参考】数式用２!$A$2:$AC$48,MATCH(P32,【参考】数式用２!$C$4:$AC$4,0)+2,0),"")</f>
        <v/>
      </c>
      <c r="R32" s="1220" t="s">
        <v>268</v>
      </c>
      <c r="S32" s="1223"/>
      <c r="T32" s="1226" t="s">
        <v>356</v>
      </c>
      <c r="U32" s="1223"/>
      <c r="V32" s="1226" t="s">
        <v>357</v>
      </c>
      <c r="W32" s="1223"/>
      <c r="X32" s="1226" t="s">
        <v>356</v>
      </c>
      <c r="Y32" s="1223"/>
      <c r="Z32" s="1226" t="s">
        <v>358</v>
      </c>
      <c r="AA32" s="1226" t="s">
        <v>171</v>
      </c>
      <c r="AB32" s="1226" t="str">
        <f>IF(S32&gt;=1,(W32*12+Y32)-(S32*12+U32)+1,"")</f>
        <v/>
      </c>
      <c r="AC32" s="1229" t="s">
        <v>359</v>
      </c>
      <c r="AD32" s="1232" t="str">
        <f>IFERROR(ROUNDDOWN(ROUND(L32*Q32,0)*M32,0)*AB32,"")</f>
        <v/>
      </c>
      <c r="AE32" s="1233" t="str">
        <f>IFERROR(ROUNDDOWN(ROUNDDOWN(ROUND(L32*VLOOKUP(K32,【参考】数式用２!$A$2:$AC$48,MATCH("処遇改善加算Ⅳ",【参考】数式用２!$C$4:$O$4,0)+2,0),0)*M32,0)*AB32*0.5,0), "")</f>
        <v/>
      </c>
      <c r="AF32" s="1198"/>
      <c r="AG32" s="1232" t="str">
        <f>IF(AND(AQ32&lt;&gt;"対象外", P32&lt;&gt;""),ROUNDDOWN(ROUND(L32*VLOOKUP(K32,【参考】数式用２!$A$2:$K$48,MATCH("ベア加算あり",【参考】数式用２!$C$4:$K$4,0)+2,0),0)*M32,0)*AB32,"")</f>
        <v/>
      </c>
      <c r="AH32" s="1195"/>
      <c r="AI32" s="1198"/>
      <c r="AJ32" s="1198"/>
      <c r="AK32" s="1201"/>
      <c r="AL32" s="1204"/>
      <c r="AM32" s="650" t="str">
        <f t="shared" ref="AM32" si="12">IF(Q32="","",IF(Q32&lt;O32,"！加算の要件上は問題ありませんが、令和６年度末の加算率と比較して、令和７年度の加算率が低くなっています。",""))</f>
        <v/>
      </c>
      <c r="AN32" s="355"/>
      <c r="AO32" s="1208" t="str">
        <f>IF(K32&lt;&gt;"","Q列に色付け","")</f>
        <v/>
      </c>
      <c r="AP32" s="1210" t="str">
        <f>IF(AND(AE32&lt;&gt;0,AE32&lt;&gt;""),IF(AF32="○","入力済","未入力"),"")</f>
        <v/>
      </c>
      <c r="AQ32" s="1113" t="str">
        <f>IFERROR((VLOOKUP(N32, 【参考】数式用２!$BE$5:$BE$13, 1,FALSE)), "対象外")</f>
        <v>対象外</v>
      </c>
      <c r="AR32" s="976" t="str">
        <f>IF(AG32&lt;&gt;"",IF(AH32="○","入力済","未入力"),"")</f>
        <v/>
      </c>
      <c r="AS32" s="976" t="str">
        <f>IF(AND(P32&lt;&gt;"", AI32=""), "未入力", "入力済")</f>
        <v>入力済</v>
      </c>
      <c r="AT32" s="976" t="str">
        <f>IF(AND(P32&lt;&gt;"", P32&lt;&gt;"処遇改善加算Ⅳ", AJ32=""), "未入力", "入力済")</f>
        <v>入力済</v>
      </c>
      <c r="AU32" s="976" t="str">
        <f>IFERROR(VLOOKUP(K32, 【参考】数式用２!$BB$5:$BC$48, 2, FALSE), "")</f>
        <v/>
      </c>
      <c r="AV32" s="976" t="str">
        <f>IF(AND(P32&lt;&gt;"処遇改善加算Ⅲ",P32&lt;&gt;"処遇改善加算Ⅳ", P32&lt;&gt;"", AU32&lt;&gt;"対象外"), 1,"")</f>
        <v/>
      </c>
      <c r="AW32" s="976" t="str">
        <f>IFERROR("_"&amp;VLOOKUP(K32, 【参考】数式用２!$AG$2:$AH$48, 2, FALSE), "")</f>
        <v/>
      </c>
      <c r="AX32" s="1211" t="str">
        <f>IF(AND(P32="処遇改善加算Ⅰ", AL32=""), "未入力","入力済")</f>
        <v>入力済</v>
      </c>
      <c r="AY32" s="1207" t="str">
        <f>G32</f>
        <v/>
      </c>
      <c r="AZ32"/>
      <c r="BA32"/>
      <c r="BB32"/>
      <c r="BC32"/>
      <c r="BD32"/>
      <c r="BE32"/>
      <c r="BF32"/>
      <c r="BG32"/>
    </row>
    <row r="33" spans="1:59" ht="14">
      <c r="A33" s="1281"/>
      <c r="B33" s="1302"/>
      <c r="C33" s="1303"/>
      <c r="D33" s="1303"/>
      <c r="E33" s="1303"/>
      <c r="F33" s="1303"/>
      <c r="G33" s="1303"/>
      <c r="H33" s="1303"/>
      <c r="I33" s="1303"/>
      <c r="J33" s="1303"/>
      <c r="K33" s="1303"/>
      <c r="L33" s="1307"/>
      <c r="M33" s="1310"/>
      <c r="N33" s="1246"/>
      <c r="O33" s="1249"/>
      <c r="P33" s="1215"/>
      <c r="Q33" s="1218"/>
      <c r="R33" s="1221"/>
      <c r="S33" s="1224"/>
      <c r="T33" s="1227"/>
      <c r="U33" s="1224"/>
      <c r="V33" s="1227"/>
      <c r="W33" s="1224"/>
      <c r="X33" s="1227"/>
      <c r="Y33" s="1224"/>
      <c r="Z33" s="1227"/>
      <c r="AA33" s="1227"/>
      <c r="AB33" s="1227"/>
      <c r="AC33" s="1230"/>
      <c r="AD33" s="1193"/>
      <c r="AE33" s="1234"/>
      <c r="AF33" s="1199"/>
      <c r="AG33" s="1193"/>
      <c r="AH33" s="1196"/>
      <c r="AI33" s="1199"/>
      <c r="AJ33" s="1199"/>
      <c r="AK33" s="1202"/>
      <c r="AL33" s="1205"/>
      <c r="AM33" s="1212" t="str">
        <f t="shared" ref="AM33" si="13">IF(AND(P32&lt;&gt;"", OR(W32&lt;&gt;8,Y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3" s="355"/>
      <c r="AO33" s="1208"/>
      <c r="AP33" s="1210"/>
      <c r="AQ33" s="1114"/>
      <c r="AR33" s="976"/>
      <c r="AS33" s="976"/>
      <c r="AT33" s="976"/>
      <c r="AU33" s="976"/>
      <c r="AV33" s="976"/>
      <c r="AW33" s="976"/>
      <c r="AX33" s="1211"/>
      <c r="AY33" s="1208"/>
      <c r="AZ33"/>
      <c r="BA33"/>
      <c r="BB33"/>
      <c r="BC33"/>
      <c r="BD33"/>
      <c r="BE33"/>
      <c r="BF33"/>
      <c r="BG33"/>
    </row>
    <row r="34" spans="1:59" ht="14">
      <c r="A34" s="1282"/>
      <c r="B34" s="1302"/>
      <c r="C34" s="1303"/>
      <c r="D34" s="1303"/>
      <c r="E34" s="1303"/>
      <c r="F34" s="1303"/>
      <c r="G34" s="1303"/>
      <c r="H34" s="1303"/>
      <c r="I34" s="1303"/>
      <c r="J34" s="1303"/>
      <c r="K34" s="1303"/>
      <c r="L34" s="1307"/>
      <c r="M34" s="1310"/>
      <c r="N34" s="1246"/>
      <c r="O34" s="1249"/>
      <c r="P34" s="1215"/>
      <c r="Q34" s="1218"/>
      <c r="R34" s="1221"/>
      <c r="S34" s="1224"/>
      <c r="T34" s="1227"/>
      <c r="U34" s="1224"/>
      <c r="V34" s="1227"/>
      <c r="W34" s="1224"/>
      <c r="X34" s="1227"/>
      <c r="Y34" s="1224"/>
      <c r="Z34" s="1227"/>
      <c r="AA34" s="1227"/>
      <c r="AB34" s="1227"/>
      <c r="AC34" s="1230"/>
      <c r="AD34" s="1193"/>
      <c r="AE34" s="1234"/>
      <c r="AF34" s="1199"/>
      <c r="AG34" s="1193"/>
      <c r="AH34" s="1196"/>
      <c r="AI34" s="1199"/>
      <c r="AJ34" s="1199"/>
      <c r="AK34" s="1202"/>
      <c r="AL34" s="1205"/>
      <c r="AM34" s="1213"/>
      <c r="AN34" s="355"/>
      <c r="AO34" s="1208"/>
      <c r="AP34" s="1210"/>
      <c r="AQ34" s="1114"/>
      <c r="AR34" s="976"/>
      <c r="AS34" s="976"/>
      <c r="AT34" s="976"/>
      <c r="AU34" s="976"/>
      <c r="AV34" s="976"/>
      <c r="AW34" s="976"/>
      <c r="AX34" s="1211"/>
      <c r="AY34" s="1208"/>
      <c r="AZ34"/>
      <c r="BA34"/>
      <c r="BB34"/>
      <c r="BC34"/>
      <c r="BD34"/>
      <c r="BE34"/>
      <c r="BF34"/>
      <c r="BG34"/>
    </row>
    <row r="35" spans="1:59" ht="30" customHeight="1" thickBot="1">
      <c r="A35" s="1283"/>
      <c r="B35" s="1304"/>
      <c r="C35" s="1305"/>
      <c r="D35" s="1305"/>
      <c r="E35" s="1305"/>
      <c r="F35" s="1305"/>
      <c r="G35" s="1305"/>
      <c r="H35" s="1305"/>
      <c r="I35" s="1305"/>
      <c r="J35" s="1305"/>
      <c r="K35" s="1305"/>
      <c r="L35" s="1308"/>
      <c r="M35" s="1311"/>
      <c r="N35" s="1247"/>
      <c r="O35" s="1250"/>
      <c r="P35" s="1216"/>
      <c r="Q35" s="1219"/>
      <c r="R35" s="1222"/>
      <c r="S35" s="1225"/>
      <c r="T35" s="1228"/>
      <c r="U35" s="1225"/>
      <c r="V35" s="1228"/>
      <c r="W35" s="1225"/>
      <c r="X35" s="1228"/>
      <c r="Y35" s="1225"/>
      <c r="Z35" s="1228"/>
      <c r="AA35" s="1228"/>
      <c r="AB35" s="1228"/>
      <c r="AC35" s="1231"/>
      <c r="AD35" s="1194"/>
      <c r="AE35" s="1235"/>
      <c r="AF35" s="1200"/>
      <c r="AG35" s="1194"/>
      <c r="AH35" s="1197"/>
      <c r="AI35" s="1200"/>
      <c r="AJ35" s="1200"/>
      <c r="AK35" s="1203"/>
      <c r="AL35" s="1206"/>
      <c r="AM35" s="651" t="str">
        <f t="shared" ref="AM35" si="14">IF(P32="","",
IF(OR(AF32="",
AND(AG32&lt;&gt;"",AH32=""),
AND(P32&lt;&gt;"",AI32=""),
AND(P32&lt;&gt;"処遇改善加算Ⅳ",AJ32=""),
AND(OR(P32="処遇改善加算Ⅰ",P32="処遇改善加算Ⅱ"),AU32="対象",AK32=""),
AND(P32="処遇改善加算Ⅰ",AL32="")),
"！記入が必要な欄（オレンジ色のセル）に空欄があります。空欄を埋めてください。",""))</f>
        <v/>
      </c>
      <c r="AN35" s="355"/>
      <c r="AO35" s="1209"/>
      <c r="AP35" s="1210"/>
      <c r="AQ35" s="1115"/>
      <c r="AR35" s="976"/>
      <c r="AS35" s="976"/>
      <c r="AT35" s="976"/>
      <c r="AU35" s="976"/>
      <c r="AV35" s="976"/>
      <c r="AW35" s="976"/>
      <c r="AX35" s="1211"/>
      <c r="AY35" s="1209"/>
      <c r="AZ35"/>
      <c r="BA35"/>
      <c r="BB35"/>
      <c r="BC35"/>
      <c r="BD35"/>
      <c r="BE35"/>
      <c r="BF35"/>
      <c r="BG35"/>
    </row>
    <row r="36" spans="1:59" ht="30" customHeight="1">
      <c r="A36" s="1280">
        <v>7</v>
      </c>
      <c r="B36" s="1300" t="str">
        <f>IF(基本情報入力シート!B46="", "",基本情報入力シート!B46)</f>
        <v/>
      </c>
      <c r="C36" s="1301"/>
      <c r="D36" s="1301"/>
      <c r="E36" s="1301"/>
      <c r="F36" s="1301"/>
      <c r="G36" s="1301" t="str">
        <f>IF(基本情報入力シート!L46="", "",基本情報入力シート!L46)</f>
        <v/>
      </c>
      <c r="H36" s="1301" t="str">
        <f>IF(基本情報入力シート!Q46="", "",基本情報入力シート!Q46)</f>
        <v/>
      </c>
      <c r="I36" s="1301" t="str">
        <f>IF(基本情報入力シート!V46="", "",基本情報入力シート!V46)</f>
        <v/>
      </c>
      <c r="J36" s="1301" t="str">
        <f>IF(基本情報入力シート!W46="", "",基本情報入力シート!W46)</f>
        <v/>
      </c>
      <c r="K36" s="1301" t="str">
        <f>IF(基本情報入力シート!X46="", "",基本情報入力シート!X46)</f>
        <v/>
      </c>
      <c r="L36" s="1306" t="str">
        <f>IF(基本情報入力シート!AC46=0, "",基本情報入力シート!AC46)</f>
        <v/>
      </c>
      <c r="M36" s="1309" t="str">
        <f>IF(基本情報入力シート!AD46="", "",基本情報入力シート!AD46)</f>
        <v/>
      </c>
      <c r="N36" s="1245"/>
      <c r="O36" s="1248" t="str">
        <f>IFERROR(VLOOKUP(K36,【参考】数式用２!$A$2:$AD$48,MATCH(N36,【参考】数式用２!$C$4:$AD$4,0)+2,0),"")</f>
        <v/>
      </c>
      <c r="P36" s="1214"/>
      <c r="Q36" s="1217" t="str">
        <f>IFERROR(VLOOKUP(K36,【参考】数式用２!$A$2:$AC$48,MATCH(P36,【参考】数式用２!$C$4:$AC$4,0)+2,0),"")</f>
        <v/>
      </c>
      <c r="R36" s="1220" t="s">
        <v>268</v>
      </c>
      <c r="S36" s="1223"/>
      <c r="T36" s="1226" t="s">
        <v>356</v>
      </c>
      <c r="U36" s="1223"/>
      <c r="V36" s="1226" t="s">
        <v>357</v>
      </c>
      <c r="W36" s="1223"/>
      <c r="X36" s="1226" t="s">
        <v>356</v>
      </c>
      <c r="Y36" s="1223"/>
      <c r="Z36" s="1226" t="s">
        <v>358</v>
      </c>
      <c r="AA36" s="1226" t="s">
        <v>171</v>
      </c>
      <c r="AB36" s="1226" t="str">
        <f>IF(S36&gt;=1,(W36*12+Y36)-(S36*12+U36)+1,"")</f>
        <v/>
      </c>
      <c r="AC36" s="1229" t="s">
        <v>359</v>
      </c>
      <c r="AD36" s="1232" t="str">
        <f>IFERROR(ROUNDDOWN(ROUND(L36*Q36,0)*M36,0)*AB36,"")</f>
        <v/>
      </c>
      <c r="AE36" s="1233" t="str">
        <f>IFERROR(ROUNDDOWN(ROUNDDOWN(ROUND(L36*VLOOKUP(K36,【参考】数式用２!$A$2:$AC$48,MATCH("処遇改善加算Ⅳ",【参考】数式用２!$C$4:$O$4,0)+2,0),0)*M36,0)*AB36*0.5,0), "")</f>
        <v/>
      </c>
      <c r="AF36" s="1198"/>
      <c r="AG36" s="1232" t="str">
        <f>IF(AND(AQ36&lt;&gt;"対象外", P36&lt;&gt;""),ROUNDDOWN(ROUND(L36*VLOOKUP(K36,【参考】数式用２!$A$2:$K$48,MATCH("ベア加算あり",【参考】数式用２!$C$4:$K$4,0)+2,0),0)*M36,0)*AB36,"")</f>
        <v/>
      </c>
      <c r="AH36" s="1195"/>
      <c r="AI36" s="1198"/>
      <c r="AJ36" s="1198"/>
      <c r="AK36" s="1201"/>
      <c r="AL36" s="1204"/>
      <c r="AM36" s="650" t="str">
        <f t="shared" ref="AM36" si="15">IF(Q36="","",IF(Q36&lt;O36,"！加算の要件上は問題ありませんが、令和６年度末の加算率と比較して、令和７年度の加算率が低くなっています。",""))</f>
        <v/>
      </c>
      <c r="AN36" s="355"/>
      <c r="AO36" s="1207" t="str">
        <f>IF(K36&lt;&gt;"","Q列に色付け","")</f>
        <v/>
      </c>
      <c r="AP36" s="1210" t="str">
        <f>IF(AND(AE36&lt;&gt;0,AE36&lt;&gt;""),IF(AF36="○","入力済","未入力"),"")</f>
        <v/>
      </c>
      <c r="AQ36" s="1113" t="str">
        <f>IFERROR((VLOOKUP(N36, 【参考】数式用２!$BE$5:$BE$13, 1,FALSE)), "対象外")</f>
        <v>対象外</v>
      </c>
      <c r="AR36" s="976" t="str">
        <f>IF(AG36&lt;&gt;"",IF(AH36="○","入力済","未入力"),"")</f>
        <v/>
      </c>
      <c r="AS36" s="976" t="str">
        <f>IF(AND(P36&lt;&gt;"", AI36=""), "未入力", "入力済")</f>
        <v>入力済</v>
      </c>
      <c r="AT36" s="976" t="str">
        <f>IF(AND(P36&lt;&gt;"", P36&lt;&gt;"処遇改善加算Ⅳ", AJ36=""), "未入力", "入力済")</f>
        <v>入力済</v>
      </c>
      <c r="AU36" s="976" t="str">
        <f>IFERROR(VLOOKUP(K36, 【参考】数式用２!$BB$5:$BC$48, 2, FALSE), "")</f>
        <v/>
      </c>
      <c r="AV36" s="976" t="str">
        <f>IF(AND(P36&lt;&gt;"処遇改善加算Ⅲ",P36&lt;&gt;"処遇改善加算Ⅳ", P36&lt;&gt;"", AU36&lt;&gt;"対象外"), 1,"")</f>
        <v/>
      </c>
      <c r="AW36" s="976" t="str">
        <f>IFERROR("_"&amp;VLOOKUP(K36, 【参考】数式用２!$AG$2:$AH$48, 2, FALSE), "")</f>
        <v/>
      </c>
      <c r="AX36" s="1211" t="str">
        <f>IF(AND(P36="処遇改善加算Ⅰ", AL36=""), "未入力","入力済")</f>
        <v>入力済</v>
      </c>
      <c r="AY36" s="1207" t="str">
        <f>G36</f>
        <v/>
      </c>
      <c r="AZ36"/>
      <c r="BA36"/>
      <c r="BB36"/>
      <c r="BC36"/>
      <c r="BD36"/>
      <c r="BE36"/>
      <c r="BF36"/>
      <c r="BG36"/>
    </row>
    <row r="37" spans="1:59" ht="14">
      <c r="A37" s="1281"/>
      <c r="B37" s="1302"/>
      <c r="C37" s="1303"/>
      <c r="D37" s="1303"/>
      <c r="E37" s="1303"/>
      <c r="F37" s="1303"/>
      <c r="G37" s="1303"/>
      <c r="H37" s="1303"/>
      <c r="I37" s="1303"/>
      <c r="J37" s="1303"/>
      <c r="K37" s="1303"/>
      <c r="L37" s="1307"/>
      <c r="M37" s="1310"/>
      <c r="N37" s="1246"/>
      <c r="O37" s="1249"/>
      <c r="P37" s="1215"/>
      <c r="Q37" s="1218"/>
      <c r="R37" s="1221"/>
      <c r="S37" s="1224"/>
      <c r="T37" s="1227"/>
      <c r="U37" s="1224"/>
      <c r="V37" s="1227"/>
      <c r="W37" s="1224"/>
      <c r="X37" s="1227"/>
      <c r="Y37" s="1224"/>
      <c r="Z37" s="1227"/>
      <c r="AA37" s="1227"/>
      <c r="AB37" s="1227"/>
      <c r="AC37" s="1230"/>
      <c r="AD37" s="1193"/>
      <c r="AE37" s="1234"/>
      <c r="AF37" s="1199"/>
      <c r="AG37" s="1193"/>
      <c r="AH37" s="1196"/>
      <c r="AI37" s="1199"/>
      <c r="AJ37" s="1199"/>
      <c r="AK37" s="1202"/>
      <c r="AL37" s="1205"/>
      <c r="AM37" s="1212" t="str">
        <f t="shared" ref="AM37" si="16">IF(AND(P36&lt;&gt;"", OR(W36&lt;&gt;8,Y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7" s="355"/>
      <c r="AO37" s="1208"/>
      <c r="AP37" s="1210"/>
      <c r="AQ37" s="1114"/>
      <c r="AR37" s="976"/>
      <c r="AS37" s="976"/>
      <c r="AT37" s="976"/>
      <c r="AU37" s="976"/>
      <c r="AV37" s="976"/>
      <c r="AW37" s="976"/>
      <c r="AX37" s="1211"/>
      <c r="AY37" s="1208"/>
      <c r="AZ37"/>
      <c r="BA37"/>
      <c r="BB37"/>
      <c r="BC37"/>
      <c r="BD37"/>
      <c r="BE37"/>
      <c r="BF37"/>
      <c r="BG37"/>
    </row>
    <row r="38" spans="1:59" ht="14">
      <c r="A38" s="1282"/>
      <c r="B38" s="1302"/>
      <c r="C38" s="1303"/>
      <c r="D38" s="1303"/>
      <c r="E38" s="1303"/>
      <c r="F38" s="1303"/>
      <c r="G38" s="1303"/>
      <c r="H38" s="1303"/>
      <c r="I38" s="1303"/>
      <c r="J38" s="1303"/>
      <c r="K38" s="1303"/>
      <c r="L38" s="1307"/>
      <c r="M38" s="1310"/>
      <c r="N38" s="1246"/>
      <c r="O38" s="1249"/>
      <c r="P38" s="1215"/>
      <c r="Q38" s="1218"/>
      <c r="R38" s="1221"/>
      <c r="S38" s="1224"/>
      <c r="T38" s="1227"/>
      <c r="U38" s="1224"/>
      <c r="V38" s="1227"/>
      <c r="W38" s="1224"/>
      <c r="X38" s="1227"/>
      <c r="Y38" s="1224"/>
      <c r="Z38" s="1227"/>
      <c r="AA38" s="1227"/>
      <c r="AB38" s="1227"/>
      <c r="AC38" s="1230"/>
      <c r="AD38" s="1193"/>
      <c r="AE38" s="1234"/>
      <c r="AF38" s="1199"/>
      <c r="AG38" s="1193"/>
      <c r="AH38" s="1196"/>
      <c r="AI38" s="1199"/>
      <c r="AJ38" s="1199"/>
      <c r="AK38" s="1202"/>
      <c r="AL38" s="1205"/>
      <c r="AM38" s="1213"/>
      <c r="AN38" s="355"/>
      <c r="AO38" s="1208"/>
      <c r="AP38" s="1210"/>
      <c r="AQ38" s="1114"/>
      <c r="AR38" s="976"/>
      <c r="AS38" s="976"/>
      <c r="AT38" s="976"/>
      <c r="AU38" s="976"/>
      <c r="AV38" s="976"/>
      <c r="AW38" s="976"/>
      <c r="AX38" s="1211"/>
      <c r="AY38" s="1208"/>
      <c r="AZ38"/>
      <c r="BA38"/>
      <c r="BB38"/>
      <c r="BC38"/>
      <c r="BD38"/>
      <c r="BE38"/>
      <c r="BF38"/>
      <c r="BG38"/>
    </row>
    <row r="39" spans="1:59" ht="30" customHeight="1" thickBot="1">
      <c r="A39" s="1283"/>
      <c r="B39" s="1304"/>
      <c r="C39" s="1305"/>
      <c r="D39" s="1305"/>
      <c r="E39" s="1305"/>
      <c r="F39" s="1305"/>
      <c r="G39" s="1305"/>
      <c r="H39" s="1305"/>
      <c r="I39" s="1305"/>
      <c r="J39" s="1305"/>
      <c r="K39" s="1305"/>
      <c r="L39" s="1308"/>
      <c r="M39" s="1311"/>
      <c r="N39" s="1247"/>
      <c r="O39" s="1250"/>
      <c r="P39" s="1216"/>
      <c r="Q39" s="1219"/>
      <c r="R39" s="1222"/>
      <c r="S39" s="1225"/>
      <c r="T39" s="1228"/>
      <c r="U39" s="1225"/>
      <c r="V39" s="1228"/>
      <c r="W39" s="1225"/>
      <c r="X39" s="1228"/>
      <c r="Y39" s="1225"/>
      <c r="Z39" s="1228"/>
      <c r="AA39" s="1228"/>
      <c r="AB39" s="1228"/>
      <c r="AC39" s="1231"/>
      <c r="AD39" s="1194"/>
      <c r="AE39" s="1235"/>
      <c r="AF39" s="1200"/>
      <c r="AG39" s="1194"/>
      <c r="AH39" s="1197"/>
      <c r="AI39" s="1200"/>
      <c r="AJ39" s="1200"/>
      <c r="AK39" s="1203"/>
      <c r="AL39" s="1206"/>
      <c r="AM39" s="651" t="str">
        <f t="shared" ref="AM39" si="17">IF(P36="","",
IF(OR(AF36="",
AND(AG36&lt;&gt;"",AH36=""),
AND(P36&lt;&gt;"",AI36=""),
AND(P36&lt;&gt;"処遇改善加算Ⅳ",AJ36=""),
AND(OR(P36="処遇改善加算Ⅰ",P36="処遇改善加算Ⅱ"),AU36="対象",AK36=""),
AND(P36="処遇改善加算Ⅰ",AL36="")),
"！記入が必要な欄（オレンジ色のセル）に空欄があります。空欄を埋めてください。",""))</f>
        <v/>
      </c>
      <c r="AN39" s="355"/>
      <c r="AO39" s="1209"/>
      <c r="AP39" s="1210"/>
      <c r="AQ39" s="1115"/>
      <c r="AR39" s="976"/>
      <c r="AS39" s="976"/>
      <c r="AT39" s="976"/>
      <c r="AU39" s="976"/>
      <c r="AV39" s="976"/>
      <c r="AW39" s="976"/>
      <c r="AX39" s="1211"/>
      <c r="AY39" s="1209"/>
      <c r="AZ39"/>
      <c r="BA39"/>
      <c r="BB39"/>
      <c r="BC39"/>
      <c r="BD39"/>
      <c r="BE39"/>
      <c r="BF39"/>
      <c r="BG39"/>
    </row>
    <row r="40" spans="1:59" ht="30" customHeight="1">
      <c r="A40" s="1280">
        <v>8</v>
      </c>
      <c r="B40" s="1300" t="str">
        <f>IF(基本情報入力シート!B47="", "",基本情報入力シート!B47)</f>
        <v/>
      </c>
      <c r="C40" s="1301"/>
      <c r="D40" s="1301"/>
      <c r="E40" s="1301"/>
      <c r="F40" s="1301"/>
      <c r="G40" s="1301" t="str">
        <f>IF(基本情報入力シート!L47="", "",基本情報入力シート!L47)</f>
        <v/>
      </c>
      <c r="H40" s="1301" t="str">
        <f>IF(基本情報入力シート!Q47="", "",基本情報入力シート!Q47)</f>
        <v/>
      </c>
      <c r="I40" s="1301" t="str">
        <f>IF(基本情報入力シート!V47="", "",基本情報入力シート!V47)</f>
        <v/>
      </c>
      <c r="J40" s="1301" t="str">
        <f>IF(基本情報入力シート!W47="", "",基本情報入力シート!W47)</f>
        <v/>
      </c>
      <c r="K40" s="1301" t="str">
        <f>IF(基本情報入力シート!X47="", "",基本情報入力シート!X47)</f>
        <v/>
      </c>
      <c r="L40" s="1306" t="str">
        <f>IF(基本情報入力シート!AC47=0, "",基本情報入力シート!AC47)</f>
        <v/>
      </c>
      <c r="M40" s="1309" t="str">
        <f>IF(基本情報入力シート!AD47="", "",基本情報入力シート!AD47)</f>
        <v/>
      </c>
      <c r="N40" s="1245"/>
      <c r="O40" s="1248" t="str">
        <f>IFERROR(VLOOKUP(K40,【参考】数式用２!$A$2:$AD$48,MATCH(N40,【参考】数式用２!$C$4:$AD$4,0)+2,0),"")</f>
        <v/>
      </c>
      <c r="P40" s="1214"/>
      <c r="Q40" s="1217" t="str">
        <f>IFERROR(VLOOKUP(K40,【参考】数式用２!$A$2:$AC$48,MATCH(P40,【参考】数式用２!$C$4:$AC$4,0)+2,0),"")</f>
        <v/>
      </c>
      <c r="R40" s="1220" t="s">
        <v>268</v>
      </c>
      <c r="S40" s="1223"/>
      <c r="T40" s="1226" t="s">
        <v>356</v>
      </c>
      <c r="U40" s="1223"/>
      <c r="V40" s="1226" t="s">
        <v>357</v>
      </c>
      <c r="W40" s="1223"/>
      <c r="X40" s="1226" t="s">
        <v>356</v>
      </c>
      <c r="Y40" s="1223"/>
      <c r="Z40" s="1226" t="s">
        <v>358</v>
      </c>
      <c r="AA40" s="1226" t="s">
        <v>171</v>
      </c>
      <c r="AB40" s="1226" t="str">
        <f>IF(S40&gt;=1,(W40*12+Y40)-(S40*12+U40)+1,"")</f>
        <v/>
      </c>
      <c r="AC40" s="1229" t="s">
        <v>359</v>
      </c>
      <c r="AD40" s="1232" t="str">
        <f>IFERROR(ROUNDDOWN(ROUND(L40*Q40,0)*M40,0)*AB40,"")</f>
        <v/>
      </c>
      <c r="AE40" s="1233" t="str">
        <f>IFERROR(ROUNDDOWN(ROUNDDOWN(ROUND(L40*VLOOKUP(K40,【参考】数式用２!$A$2:$AC$48,MATCH("処遇改善加算Ⅳ",【参考】数式用２!$C$4:$O$4,0)+2,0),0)*M40,0)*AB40*0.5,0), "")</f>
        <v/>
      </c>
      <c r="AF40" s="1198"/>
      <c r="AG40" s="1232" t="str">
        <f>IF(AND(AQ40&lt;&gt;"対象外", P40&lt;&gt;""),ROUNDDOWN(ROUND(L40*VLOOKUP(K40,【参考】数式用２!$A$2:$K$48,MATCH("ベア加算あり",【参考】数式用２!$C$4:$K$4,0)+2,0),0)*M40,0)*AB40,"")</f>
        <v/>
      </c>
      <c r="AH40" s="1195"/>
      <c r="AI40" s="1198"/>
      <c r="AJ40" s="1198"/>
      <c r="AK40" s="1201"/>
      <c r="AL40" s="1204"/>
      <c r="AM40" s="650" t="str">
        <f t="shared" ref="AM40" si="18">IF(Q40="","",IF(Q40&lt;O40,"！加算の要件上は問題ありませんが、令和６年度末の加算率と比較して、令和７年度の加算率が低くなっています。",""))</f>
        <v/>
      </c>
      <c r="AN40" s="355"/>
      <c r="AO40" s="1207" t="str">
        <f>IF(K40&lt;&gt;"","Q列に色付け","")</f>
        <v/>
      </c>
      <c r="AP40" s="1210" t="str">
        <f>IF(AND(AE40&lt;&gt;0,AE40&lt;&gt;""),IF(AF40="○","入力済","未入力"),"")</f>
        <v/>
      </c>
      <c r="AQ40" s="1113" t="str">
        <f>IFERROR((VLOOKUP(N40, 【参考】数式用２!$BE$5:$BE$13, 1,FALSE)), "対象外")</f>
        <v>対象外</v>
      </c>
      <c r="AR40" s="976" t="str">
        <f>IF(AG40&lt;&gt;"",IF(AH40="○","入力済","未入力"),"")</f>
        <v/>
      </c>
      <c r="AS40" s="976" t="str">
        <f>IF(AND(P40&lt;&gt;"", AI40=""), "未入力", "入力済")</f>
        <v>入力済</v>
      </c>
      <c r="AT40" s="976" t="str">
        <f>IF(AND(P40&lt;&gt;"", P40&lt;&gt;"処遇改善加算Ⅳ", AJ40=""), "未入力", "入力済")</f>
        <v>入力済</v>
      </c>
      <c r="AU40" s="976" t="str">
        <f>IFERROR(VLOOKUP(K40, 【参考】数式用２!$BB$5:$BC$48, 2, FALSE), "")</f>
        <v/>
      </c>
      <c r="AV40" s="976" t="str">
        <f>IF(AND(P40&lt;&gt;"処遇改善加算Ⅲ",P40&lt;&gt;"処遇改善加算Ⅳ", P40&lt;&gt;"", AU40&lt;&gt;"対象外"), 1,"")</f>
        <v/>
      </c>
      <c r="AW40" s="976" t="str">
        <f>IFERROR("_"&amp;VLOOKUP(K40, 【参考】数式用２!$AG$2:$AH$48, 2, FALSE), "")</f>
        <v/>
      </c>
      <c r="AX40" s="1211" t="str">
        <f>IF(AND(P40="処遇改善加算Ⅰ", AL40=""), "未入力","入力済")</f>
        <v>入力済</v>
      </c>
      <c r="AY40" s="1207" t="str">
        <f>G40</f>
        <v/>
      </c>
      <c r="AZ40"/>
      <c r="BA40"/>
      <c r="BB40"/>
      <c r="BC40"/>
      <c r="BD40"/>
      <c r="BE40"/>
      <c r="BF40"/>
      <c r="BG40"/>
    </row>
    <row r="41" spans="1:59" ht="14">
      <c r="A41" s="1281"/>
      <c r="B41" s="1302"/>
      <c r="C41" s="1303"/>
      <c r="D41" s="1303"/>
      <c r="E41" s="1303"/>
      <c r="F41" s="1303"/>
      <c r="G41" s="1303"/>
      <c r="H41" s="1303"/>
      <c r="I41" s="1303"/>
      <c r="J41" s="1303"/>
      <c r="K41" s="1303"/>
      <c r="L41" s="1307"/>
      <c r="M41" s="1310"/>
      <c r="N41" s="1246"/>
      <c r="O41" s="1249"/>
      <c r="P41" s="1215"/>
      <c r="Q41" s="1218"/>
      <c r="R41" s="1221"/>
      <c r="S41" s="1224"/>
      <c r="T41" s="1227"/>
      <c r="U41" s="1224"/>
      <c r="V41" s="1227"/>
      <c r="W41" s="1224"/>
      <c r="X41" s="1227"/>
      <c r="Y41" s="1224"/>
      <c r="Z41" s="1227"/>
      <c r="AA41" s="1227"/>
      <c r="AB41" s="1227"/>
      <c r="AC41" s="1230"/>
      <c r="AD41" s="1193"/>
      <c r="AE41" s="1234"/>
      <c r="AF41" s="1199"/>
      <c r="AG41" s="1193"/>
      <c r="AH41" s="1196"/>
      <c r="AI41" s="1199"/>
      <c r="AJ41" s="1199"/>
      <c r="AK41" s="1202"/>
      <c r="AL41" s="1205"/>
      <c r="AM41" s="1212" t="str">
        <f t="shared" ref="AM41" si="19">IF(AND(P40&lt;&gt;"", OR(W40&lt;&gt;8,Y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1" s="355"/>
      <c r="AO41" s="1208"/>
      <c r="AP41" s="1210"/>
      <c r="AQ41" s="1114"/>
      <c r="AR41" s="976"/>
      <c r="AS41" s="976"/>
      <c r="AT41" s="976"/>
      <c r="AU41" s="976"/>
      <c r="AV41" s="976"/>
      <c r="AW41" s="976"/>
      <c r="AX41" s="1211"/>
      <c r="AY41" s="1208"/>
      <c r="AZ41"/>
      <c r="BA41"/>
      <c r="BB41"/>
      <c r="BC41"/>
      <c r="BD41"/>
      <c r="BE41"/>
      <c r="BF41"/>
      <c r="BG41"/>
    </row>
    <row r="42" spans="1:59" ht="14">
      <c r="A42" s="1282"/>
      <c r="B42" s="1302"/>
      <c r="C42" s="1303"/>
      <c r="D42" s="1303"/>
      <c r="E42" s="1303"/>
      <c r="F42" s="1303"/>
      <c r="G42" s="1303"/>
      <c r="H42" s="1303"/>
      <c r="I42" s="1303"/>
      <c r="J42" s="1303"/>
      <c r="K42" s="1303"/>
      <c r="L42" s="1307"/>
      <c r="M42" s="1310"/>
      <c r="N42" s="1246"/>
      <c r="O42" s="1249"/>
      <c r="P42" s="1215"/>
      <c r="Q42" s="1218"/>
      <c r="R42" s="1221"/>
      <c r="S42" s="1224"/>
      <c r="T42" s="1227"/>
      <c r="U42" s="1224"/>
      <c r="V42" s="1227"/>
      <c r="W42" s="1224"/>
      <c r="X42" s="1227"/>
      <c r="Y42" s="1224"/>
      <c r="Z42" s="1227"/>
      <c r="AA42" s="1227"/>
      <c r="AB42" s="1227"/>
      <c r="AC42" s="1230"/>
      <c r="AD42" s="1193"/>
      <c r="AE42" s="1234"/>
      <c r="AF42" s="1199"/>
      <c r="AG42" s="1193"/>
      <c r="AH42" s="1196"/>
      <c r="AI42" s="1199"/>
      <c r="AJ42" s="1199"/>
      <c r="AK42" s="1202"/>
      <c r="AL42" s="1205"/>
      <c r="AM42" s="1213"/>
      <c r="AN42" s="355"/>
      <c r="AO42" s="1208"/>
      <c r="AP42" s="1210"/>
      <c r="AQ42" s="1114"/>
      <c r="AR42" s="976"/>
      <c r="AS42" s="976"/>
      <c r="AT42" s="976"/>
      <c r="AU42" s="976"/>
      <c r="AV42" s="976"/>
      <c r="AW42" s="976"/>
      <c r="AX42" s="1211"/>
      <c r="AY42" s="1208"/>
      <c r="AZ42"/>
      <c r="BA42"/>
      <c r="BB42"/>
      <c r="BC42"/>
      <c r="BD42"/>
      <c r="BE42"/>
      <c r="BF42"/>
      <c r="BG42"/>
    </row>
    <row r="43" spans="1:59" ht="30" customHeight="1" thickBot="1">
      <c r="A43" s="1283"/>
      <c r="B43" s="1304"/>
      <c r="C43" s="1305"/>
      <c r="D43" s="1305"/>
      <c r="E43" s="1305"/>
      <c r="F43" s="1305"/>
      <c r="G43" s="1305"/>
      <c r="H43" s="1305"/>
      <c r="I43" s="1305"/>
      <c r="J43" s="1305"/>
      <c r="K43" s="1305"/>
      <c r="L43" s="1308"/>
      <c r="M43" s="1311"/>
      <c r="N43" s="1247"/>
      <c r="O43" s="1250"/>
      <c r="P43" s="1216"/>
      <c r="Q43" s="1219"/>
      <c r="R43" s="1222"/>
      <c r="S43" s="1225"/>
      <c r="T43" s="1228"/>
      <c r="U43" s="1225"/>
      <c r="V43" s="1228"/>
      <c r="W43" s="1225"/>
      <c r="X43" s="1228"/>
      <c r="Y43" s="1225"/>
      <c r="Z43" s="1228"/>
      <c r="AA43" s="1228"/>
      <c r="AB43" s="1228"/>
      <c r="AC43" s="1231"/>
      <c r="AD43" s="1194"/>
      <c r="AE43" s="1235"/>
      <c r="AF43" s="1200"/>
      <c r="AG43" s="1194"/>
      <c r="AH43" s="1197"/>
      <c r="AI43" s="1200"/>
      <c r="AJ43" s="1200"/>
      <c r="AK43" s="1203"/>
      <c r="AL43" s="1206"/>
      <c r="AM43" s="651" t="str">
        <f t="shared" ref="AM43" si="20">IF(P40="","",
IF(OR(AF40="",
AND(AG40&lt;&gt;"",AH40=""),
AND(P40&lt;&gt;"",AI40=""),
AND(P40&lt;&gt;"処遇改善加算Ⅳ",AJ40=""),
AND(OR(P40="処遇改善加算Ⅰ",P40="処遇改善加算Ⅱ"),AU40="対象",AK40=""),
AND(P40="処遇改善加算Ⅰ",AL40="")),
"！記入が必要な欄（オレンジ色のセル）に空欄があります。空欄を埋めてください。",""))</f>
        <v/>
      </c>
      <c r="AN43" s="355"/>
      <c r="AO43" s="1209"/>
      <c r="AP43" s="1210"/>
      <c r="AQ43" s="1115"/>
      <c r="AR43" s="976"/>
      <c r="AS43" s="976"/>
      <c r="AT43" s="976"/>
      <c r="AU43" s="976"/>
      <c r="AV43" s="976"/>
      <c r="AW43" s="976"/>
      <c r="AX43" s="1211"/>
      <c r="AY43" s="1209"/>
      <c r="AZ43"/>
      <c r="BA43"/>
      <c r="BB43"/>
      <c r="BC43"/>
      <c r="BD43"/>
      <c r="BE43"/>
      <c r="BF43"/>
      <c r="BG43"/>
    </row>
    <row r="44" spans="1:59" ht="30" customHeight="1">
      <c r="A44" s="1280">
        <v>9</v>
      </c>
      <c r="B44" s="1300" t="str">
        <f>IF(基本情報入力シート!B48="", "",基本情報入力シート!B48)</f>
        <v/>
      </c>
      <c r="C44" s="1301"/>
      <c r="D44" s="1301"/>
      <c r="E44" s="1301"/>
      <c r="F44" s="1301"/>
      <c r="G44" s="1301" t="str">
        <f>IF(基本情報入力シート!L48="", "",基本情報入力シート!L48)</f>
        <v/>
      </c>
      <c r="H44" s="1301" t="str">
        <f>IF(基本情報入力シート!Q48="", "",基本情報入力シート!Q48)</f>
        <v/>
      </c>
      <c r="I44" s="1301" t="str">
        <f>IF(基本情報入力シート!V48="", "",基本情報入力シート!V48)</f>
        <v/>
      </c>
      <c r="J44" s="1301" t="str">
        <f>IF(基本情報入力シート!W48="", "",基本情報入力シート!W48)</f>
        <v/>
      </c>
      <c r="K44" s="1301" t="str">
        <f>IF(基本情報入力シート!X48="", "",基本情報入力シート!X48)</f>
        <v/>
      </c>
      <c r="L44" s="1306" t="str">
        <f>IF(基本情報入力シート!AC48=0, "",基本情報入力シート!AC48)</f>
        <v/>
      </c>
      <c r="M44" s="1309" t="str">
        <f>IF(基本情報入力シート!AD48="", "",基本情報入力シート!AD48)</f>
        <v/>
      </c>
      <c r="N44" s="1245"/>
      <c r="O44" s="1248" t="str">
        <f>IFERROR(VLOOKUP(K44,【参考】数式用２!$A$2:$AD$48,MATCH(N44,【参考】数式用２!$C$4:$AD$4,0)+2,0),"")</f>
        <v/>
      </c>
      <c r="P44" s="1214"/>
      <c r="Q44" s="1217" t="str">
        <f>IFERROR(VLOOKUP(K44,【参考】数式用２!$A$2:$AC$48,MATCH(P44,【参考】数式用２!$C$4:$AC$4,0)+2,0),"")</f>
        <v/>
      </c>
      <c r="R44" s="1220" t="s">
        <v>268</v>
      </c>
      <c r="S44" s="1223"/>
      <c r="T44" s="1226" t="s">
        <v>356</v>
      </c>
      <c r="U44" s="1223"/>
      <c r="V44" s="1226" t="s">
        <v>357</v>
      </c>
      <c r="W44" s="1223"/>
      <c r="X44" s="1226" t="s">
        <v>356</v>
      </c>
      <c r="Y44" s="1223"/>
      <c r="Z44" s="1226" t="s">
        <v>358</v>
      </c>
      <c r="AA44" s="1226" t="s">
        <v>171</v>
      </c>
      <c r="AB44" s="1226" t="str">
        <f>IF(S44&gt;=1,(W44*12+Y44)-(S44*12+U44)+1,"")</f>
        <v/>
      </c>
      <c r="AC44" s="1229" t="s">
        <v>359</v>
      </c>
      <c r="AD44" s="1232" t="str">
        <f>IFERROR(ROUNDDOWN(ROUND(L44*Q44,0)*M44,0)*AB44,"")</f>
        <v/>
      </c>
      <c r="AE44" s="1233" t="str">
        <f>IFERROR(ROUNDDOWN(ROUNDDOWN(ROUND(L44*VLOOKUP(K44,【参考】数式用２!$A$2:$AC$48,MATCH("処遇改善加算Ⅳ",【参考】数式用２!$C$4:$O$4,0)+2,0),0)*M44,0)*AB44*0.5,0), "")</f>
        <v/>
      </c>
      <c r="AF44" s="1198"/>
      <c r="AG44" s="1232" t="str">
        <f>IF(AND(AQ44&lt;&gt;"対象外", P44&lt;&gt;""),ROUNDDOWN(ROUND(L44*VLOOKUP(K44,【参考】数式用２!$A$2:$K$48,MATCH("ベア加算あり",【参考】数式用２!$C$4:$K$4,0)+2,0),0)*M44,0)*AB44,"")</f>
        <v/>
      </c>
      <c r="AH44" s="1195"/>
      <c r="AI44" s="1198"/>
      <c r="AJ44" s="1198"/>
      <c r="AK44" s="1201"/>
      <c r="AL44" s="1204"/>
      <c r="AM44" s="650" t="str">
        <f t="shared" ref="AM44" si="21">IF(Q44="","",IF(Q44&lt;O44,"！加算の要件上は問題ありませんが、令和６年度末の加算率と比較して、令和７年度の加算率が低くなっています。",""))</f>
        <v/>
      </c>
      <c r="AN44" s="355"/>
      <c r="AO44" s="1207" t="str">
        <f>IF(K44&lt;&gt;"","Q列に色付け","")</f>
        <v/>
      </c>
      <c r="AP44" s="1210" t="str">
        <f>IF(AND(AE44&lt;&gt;0,AE44&lt;&gt;""),IF(AF44="○","入力済","未入力"),"")</f>
        <v/>
      </c>
      <c r="AQ44" s="1113" t="str">
        <f>IFERROR((VLOOKUP(N44, 【参考】数式用２!$BE$5:$BE$13, 1,FALSE)), "対象外")</f>
        <v>対象外</v>
      </c>
      <c r="AR44" s="976" t="str">
        <f>IF(AG44&lt;&gt;"",IF(AH44="○","入力済","未入力"),"")</f>
        <v/>
      </c>
      <c r="AS44" s="976" t="str">
        <f>IF(AND(P44&lt;&gt;"", AI44=""), "未入力", "入力済")</f>
        <v>入力済</v>
      </c>
      <c r="AT44" s="976" t="str">
        <f>IF(AND(P44&lt;&gt;"", P44&lt;&gt;"処遇改善加算Ⅳ", AJ44=""), "未入力", "入力済")</f>
        <v>入力済</v>
      </c>
      <c r="AU44" s="976" t="str">
        <f>IFERROR(VLOOKUP(K44, 【参考】数式用２!$BB$5:$BC$48, 2, FALSE), "")</f>
        <v/>
      </c>
      <c r="AV44" s="976" t="str">
        <f>IF(AND(P44&lt;&gt;"処遇改善加算Ⅲ",P44&lt;&gt;"処遇改善加算Ⅳ", P44&lt;&gt;"", AU44&lt;&gt;"対象外"), 1,"")</f>
        <v/>
      </c>
      <c r="AW44" s="976" t="str">
        <f>IFERROR("_"&amp;VLOOKUP(K44, 【参考】数式用２!$AG$2:$AH$48, 2, FALSE), "")</f>
        <v/>
      </c>
      <c r="AX44" s="1211" t="str">
        <f>IF(AND(P44="処遇改善加算Ⅰ", AL44=""), "未入力","入力済")</f>
        <v>入力済</v>
      </c>
      <c r="AY44" s="1207" t="str">
        <f>G44</f>
        <v/>
      </c>
      <c r="AZ44"/>
      <c r="BA44"/>
      <c r="BB44"/>
      <c r="BC44"/>
      <c r="BD44"/>
      <c r="BE44"/>
      <c r="BF44"/>
      <c r="BG44"/>
    </row>
    <row r="45" spans="1:59" ht="14">
      <c r="A45" s="1281"/>
      <c r="B45" s="1302"/>
      <c r="C45" s="1303"/>
      <c r="D45" s="1303"/>
      <c r="E45" s="1303"/>
      <c r="F45" s="1303"/>
      <c r="G45" s="1303"/>
      <c r="H45" s="1303"/>
      <c r="I45" s="1303"/>
      <c r="J45" s="1303"/>
      <c r="K45" s="1303"/>
      <c r="L45" s="1307"/>
      <c r="M45" s="1310"/>
      <c r="N45" s="1246"/>
      <c r="O45" s="1249"/>
      <c r="P45" s="1215"/>
      <c r="Q45" s="1218"/>
      <c r="R45" s="1221"/>
      <c r="S45" s="1224"/>
      <c r="T45" s="1227"/>
      <c r="U45" s="1224"/>
      <c r="V45" s="1227"/>
      <c r="W45" s="1224"/>
      <c r="X45" s="1227"/>
      <c r="Y45" s="1224"/>
      <c r="Z45" s="1227"/>
      <c r="AA45" s="1227"/>
      <c r="AB45" s="1227"/>
      <c r="AC45" s="1230"/>
      <c r="AD45" s="1193"/>
      <c r="AE45" s="1234"/>
      <c r="AF45" s="1199"/>
      <c r="AG45" s="1193"/>
      <c r="AH45" s="1196"/>
      <c r="AI45" s="1199"/>
      <c r="AJ45" s="1199"/>
      <c r="AK45" s="1202"/>
      <c r="AL45" s="1205"/>
      <c r="AM45" s="1212" t="str">
        <f t="shared" ref="AM45" si="22">IF(AND(P44&lt;&gt;"", OR(W44&lt;&gt;8,Y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5" s="355"/>
      <c r="AO45" s="1208"/>
      <c r="AP45" s="1210"/>
      <c r="AQ45" s="1114"/>
      <c r="AR45" s="976"/>
      <c r="AS45" s="976"/>
      <c r="AT45" s="976"/>
      <c r="AU45" s="976"/>
      <c r="AV45" s="976"/>
      <c r="AW45" s="976"/>
      <c r="AX45" s="1211"/>
      <c r="AY45" s="1208"/>
      <c r="AZ45"/>
      <c r="BA45"/>
      <c r="BB45"/>
      <c r="BC45"/>
      <c r="BD45"/>
      <c r="BE45"/>
      <c r="BF45"/>
      <c r="BG45"/>
    </row>
    <row r="46" spans="1:59" ht="14">
      <c r="A46" s="1282"/>
      <c r="B46" s="1302"/>
      <c r="C46" s="1303"/>
      <c r="D46" s="1303"/>
      <c r="E46" s="1303"/>
      <c r="F46" s="1303"/>
      <c r="G46" s="1303"/>
      <c r="H46" s="1303"/>
      <c r="I46" s="1303"/>
      <c r="J46" s="1303"/>
      <c r="K46" s="1303"/>
      <c r="L46" s="1307"/>
      <c r="M46" s="1310"/>
      <c r="N46" s="1246"/>
      <c r="O46" s="1249"/>
      <c r="P46" s="1215"/>
      <c r="Q46" s="1218"/>
      <c r="R46" s="1221"/>
      <c r="S46" s="1224"/>
      <c r="T46" s="1227"/>
      <c r="U46" s="1224"/>
      <c r="V46" s="1227"/>
      <c r="W46" s="1224"/>
      <c r="X46" s="1227"/>
      <c r="Y46" s="1224"/>
      <c r="Z46" s="1227"/>
      <c r="AA46" s="1227"/>
      <c r="AB46" s="1227"/>
      <c r="AC46" s="1230"/>
      <c r="AD46" s="1193"/>
      <c r="AE46" s="1234"/>
      <c r="AF46" s="1199"/>
      <c r="AG46" s="1193"/>
      <c r="AH46" s="1196"/>
      <c r="AI46" s="1199"/>
      <c r="AJ46" s="1199"/>
      <c r="AK46" s="1202"/>
      <c r="AL46" s="1205"/>
      <c r="AM46" s="1213"/>
      <c r="AN46" s="355"/>
      <c r="AO46" s="1208"/>
      <c r="AP46" s="1210"/>
      <c r="AQ46" s="1114"/>
      <c r="AR46" s="976"/>
      <c r="AS46" s="976"/>
      <c r="AT46" s="976"/>
      <c r="AU46" s="976"/>
      <c r="AV46" s="976"/>
      <c r="AW46" s="976"/>
      <c r="AX46" s="1211"/>
      <c r="AY46" s="1208"/>
      <c r="AZ46"/>
      <c r="BA46"/>
      <c r="BB46"/>
      <c r="BC46"/>
      <c r="BD46"/>
      <c r="BE46"/>
      <c r="BF46"/>
      <c r="BG46"/>
    </row>
    <row r="47" spans="1:59" ht="30" customHeight="1" thickBot="1">
      <c r="A47" s="1283"/>
      <c r="B47" s="1304"/>
      <c r="C47" s="1305"/>
      <c r="D47" s="1305"/>
      <c r="E47" s="1305"/>
      <c r="F47" s="1305"/>
      <c r="G47" s="1305"/>
      <c r="H47" s="1305"/>
      <c r="I47" s="1305"/>
      <c r="J47" s="1305"/>
      <c r="K47" s="1305"/>
      <c r="L47" s="1308"/>
      <c r="M47" s="1311"/>
      <c r="N47" s="1247"/>
      <c r="O47" s="1250"/>
      <c r="P47" s="1216"/>
      <c r="Q47" s="1219"/>
      <c r="R47" s="1222"/>
      <c r="S47" s="1225"/>
      <c r="T47" s="1228"/>
      <c r="U47" s="1225"/>
      <c r="V47" s="1228"/>
      <c r="W47" s="1225"/>
      <c r="X47" s="1228"/>
      <c r="Y47" s="1225"/>
      <c r="Z47" s="1228"/>
      <c r="AA47" s="1228"/>
      <c r="AB47" s="1228"/>
      <c r="AC47" s="1231"/>
      <c r="AD47" s="1194"/>
      <c r="AE47" s="1235"/>
      <c r="AF47" s="1200"/>
      <c r="AG47" s="1194"/>
      <c r="AH47" s="1197"/>
      <c r="AI47" s="1200"/>
      <c r="AJ47" s="1200"/>
      <c r="AK47" s="1203"/>
      <c r="AL47" s="1206"/>
      <c r="AM47" s="651" t="str">
        <f t="shared" ref="AM47" si="23">IF(P44="","",
IF(OR(AF44="",
AND(AG44&lt;&gt;"",AH44=""),
AND(P44&lt;&gt;"",AI44=""),
AND(P44&lt;&gt;"処遇改善加算Ⅳ",AJ44=""),
AND(OR(P44="処遇改善加算Ⅰ",P44="処遇改善加算Ⅱ"),AU44="対象",AK44=""),
AND(P44="処遇改善加算Ⅰ",AL44="")),
"！記入が必要な欄（オレンジ色のセル）に空欄があります。空欄を埋めてください。",""))</f>
        <v/>
      </c>
      <c r="AN47" s="355"/>
      <c r="AO47" s="1209"/>
      <c r="AP47" s="1210"/>
      <c r="AQ47" s="1115"/>
      <c r="AR47" s="976"/>
      <c r="AS47" s="976"/>
      <c r="AT47" s="976"/>
      <c r="AU47" s="976"/>
      <c r="AV47" s="976"/>
      <c r="AW47" s="976"/>
      <c r="AX47" s="1211"/>
      <c r="AY47" s="1209"/>
      <c r="AZ47"/>
      <c r="BA47"/>
      <c r="BB47"/>
      <c r="BC47"/>
      <c r="BD47"/>
      <c r="BE47"/>
      <c r="BF47"/>
      <c r="BG47"/>
    </row>
    <row r="48" spans="1:59" ht="30" customHeight="1">
      <c r="A48" s="1280">
        <v>10</v>
      </c>
      <c r="B48" s="1300" t="str">
        <f>IF(基本情報入力シート!B49="", "",基本情報入力シート!B49)</f>
        <v/>
      </c>
      <c r="C48" s="1301"/>
      <c r="D48" s="1301"/>
      <c r="E48" s="1301"/>
      <c r="F48" s="1301"/>
      <c r="G48" s="1301" t="str">
        <f>IF(基本情報入力シート!L49="", "",基本情報入力シート!L49)</f>
        <v/>
      </c>
      <c r="H48" s="1301" t="str">
        <f>IF(基本情報入力シート!Q49="", "",基本情報入力シート!Q49)</f>
        <v/>
      </c>
      <c r="I48" s="1301" t="str">
        <f>IF(基本情報入力シート!V49="", "",基本情報入力シート!V49)</f>
        <v/>
      </c>
      <c r="J48" s="1301" t="str">
        <f>IF(基本情報入力シート!W49="", "",基本情報入力シート!W49)</f>
        <v/>
      </c>
      <c r="K48" s="1301" t="str">
        <f>IF(基本情報入力シート!X49="", "",基本情報入力シート!X49)</f>
        <v/>
      </c>
      <c r="L48" s="1306" t="str">
        <f>IF(基本情報入力シート!AC49=0, "",基本情報入力シート!AC49)</f>
        <v/>
      </c>
      <c r="M48" s="1309" t="str">
        <f>IF(基本情報入力シート!AD49="", "",基本情報入力シート!AD49)</f>
        <v/>
      </c>
      <c r="N48" s="1245"/>
      <c r="O48" s="1248" t="str">
        <f>IFERROR(VLOOKUP(K48,【参考】数式用２!$A$2:$AD$48,MATCH(N48,【参考】数式用２!$C$4:$AD$4,0)+2,0),"")</f>
        <v/>
      </c>
      <c r="P48" s="1214"/>
      <c r="Q48" s="1217" t="str">
        <f>IFERROR(VLOOKUP(K48,【参考】数式用２!$A$2:$AC$48,MATCH(P48,【参考】数式用２!$C$4:$AC$4,0)+2,0),"")</f>
        <v/>
      </c>
      <c r="R48" s="1220" t="s">
        <v>268</v>
      </c>
      <c r="S48" s="1223"/>
      <c r="T48" s="1226" t="s">
        <v>356</v>
      </c>
      <c r="U48" s="1223"/>
      <c r="V48" s="1226" t="s">
        <v>357</v>
      </c>
      <c r="W48" s="1223"/>
      <c r="X48" s="1226" t="s">
        <v>356</v>
      </c>
      <c r="Y48" s="1223"/>
      <c r="Z48" s="1226" t="s">
        <v>358</v>
      </c>
      <c r="AA48" s="1226" t="s">
        <v>171</v>
      </c>
      <c r="AB48" s="1226" t="str">
        <f>IF(S48&gt;=1,(W48*12+Y48)-(S48*12+U48)+1,"")</f>
        <v/>
      </c>
      <c r="AC48" s="1229" t="s">
        <v>359</v>
      </c>
      <c r="AD48" s="1232" t="str">
        <f>IFERROR(ROUNDDOWN(ROUND(L48*Q48,0)*M48,0)*AB48,"")</f>
        <v/>
      </c>
      <c r="AE48" s="1233" t="str">
        <f>IFERROR(ROUNDDOWN(ROUNDDOWN(ROUND(L48*VLOOKUP(K48,【参考】数式用２!$A$2:$AC$48,MATCH("処遇改善加算Ⅳ",【参考】数式用２!$C$4:$O$4,0)+2,0),0)*M48,0)*AB48*0.5,0), "")</f>
        <v/>
      </c>
      <c r="AF48" s="1198"/>
      <c r="AG48" s="1232" t="str">
        <f>IF(AND(AQ48&lt;&gt;"対象外", P48&lt;&gt;""),ROUNDDOWN(ROUND(L48*VLOOKUP(K48,【参考】数式用２!$A$2:$K$48,MATCH("ベア加算あり",【参考】数式用２!$C$4:$K$4,0)+2,0),0)*M48,0)*AB48,"")</f>
        <v/>
      </c>
      <c r="AH48" s="1195"/>
      <c r="AI48" s="1198"/>
      <c r="AJ48" s="1198"/>
      <c r="AK48" s="1201"/>
      <c r="AL48" s="1204"/>
      <c r="AM48" s="650" t="str">
        <f t="shared" ref="AM48" si="24">IF(Q48="","",IF(Q48&lt;O48,"！加算の要件上は問題ありませんが、令和６年度末の加算率と比較して、令和７年度の加算率が低くなっています。",""))</f>
        <v/>
      </c>
      <c r="AN48" s="355"/>
      <c r="AO48" s="1207" t="str">
        <f>IF(K48&lt;&gt;"","Q列に色付け","")</f>
        <v/>
      </c>
      <c r="AP48" s="1210" t="str">
        <f>IF(AND(AE48&lt;&gt;0,AE48&lt;&gt;""),IF(AF48="○","入力済","未入力"),"")</f>
        <v/>
      </c>
      <c r="AQ48" s="1113" t="str">
        <f>IFERROR((VLOOKUP(N48, 【参考】数式用２!$BE$5:$BE$13, 1,FALSE)), "対象外")</f>
        <v>対象外</v>
      </c>
      <c r="AR48" s="976" t="str">
        <f>IF(AG48&lt;&gt;"",IF(AH48="○","入力済","未入力"),"")</f>
        <v/>
      </c>
      <c r="AS48" s="976" t="str">
        <f>IF(AND(P48&lt;&gt;"", AI48=""), "未入力", "入力済")</f>
        <v>入力済</v>
      </c>
      <c r="AT48" s="976" t="str">
        <f>IF(AND(P48&lt;&gt;"", P48&lt;&gt;"処遇改善加算Ⅳ", AJ48=""), "未入力", "入力済")</f>
        <v>入力済</v>
      </c>
      <c r="AU48" s="976" t="str">
        <f>IFERROR(VLOOKUP(K48, 【参考】数式用２!$BB$5:$BC$48, 2, FALSE), "")</f>
        <v/>
      </c>
      <c r="AV48" s="976" t="str">
        <f>IF(AND(P48&lt;&gt;"処遇改善加算Ⅲ",P48&lt;&gt;"処遇改善加算Ⅳ", P48&lt;&gt;"", AU48&lt;&gt;"対象外"), 1,"")</f>
        <v/>
      </c>
      <c r="AW48" s="976" t="str">
        <f>IFERROR("_"&amp;VLOOKUP(K48, 【参考】数式用２!$AG$2:$AH$48, 2, FALSE), "")</f>
        <v/>
      </c>
      <c r="AX48" s="1211" t="str">
        <f>IF(AND(P48="処遇改善加算Ⅰ", AL48=""), "未入力","入力済")</f>
        <v>入力済</v>
      </c>
      <c r="AY48" s="1207" t="str">
        <f>G48</f>
        <v/>
      </c>
      <c r="AZ48"/>
      <c r="BA48"/>
      <c r="BB48"/>
      <c r="BC48"/>
      <c r="BD48"/>
      <c r="BE48"/>
      <c r="BF48"/>
      <c r="BG48"/>
    </row>
    <row r="49" spans="1:59" ht="14">
      <c r="A49" s="1281"/>
      <c r="B49" s="1302"/>
      <c r="C49" s="1303"/>
      <c r="D49" s="1303"/>
      <c r="E49" s="1303"/>
      <c r="F49" s="1303"/>
      <c r="G49" s="1303"/>
      <c r="H49" s="1303"/>
      <c r="I49" s="1303"/>
      <c r="J49" s="1303"/>
      <c r="K49" s="1303"/>
      <c r="L49" s="1307"/>
      <c r="M49" s="1310"/>
      <c r="N49" s="1246"/>
      <c r="O49" s="1249"/>
      <c r="P49" s="1215"/>
      <c r="Q49" s="1218"/>
      <c r="R49" s="1221"/>
      <c r="S49" s="1224"/>
      <c r="T49" s="1227"/>
      <c r="U49" s="1224"/>
      <c r="V49" s="1227"/>
      <c r="W49" s="1224"/>
      <c r="X49" s="1227"/>
      <c r="Y49" s="1224"/>
      <c r="Z49" s="1227"/>
      <c r="AA49" s="1227"/>
      <c r="AB49" s="1227"/>
      <c r="AC49" s="1230"/>
      <c r="AD49" s="1193"/>
      <c r="AE49" s="1234"/>
      <c r="AF49" s="1199"/>
      <c r="AG49" s="1193"/>
      <c r="AH49" s="1196"/>
      <c r="AI49" s="1199"/>
      <c r="AJ49" s="1199"/>
      <c r="AK49" s="1202"/>
      <c r="AL49" s="1205"/>
      <c r="AM49" s="1212" t="str">
        <f t="shared" ref="AM49" si="25">IF(AND(P48&lt;&gt;"", OR(W48&lt;&gt;8,Y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9" s="355"/>
      <c r="AO49" s="1208"/>
      <c r="AP49" s="1210"/>
      <c r="AQ49" s="1114"/>
      <c r="AR49" s="976"/>
      <c r="AS49" s="976"/>
      <c r="AT49" s="976"/>
      <c r="AU49" s="976"/>
      <c r="AV49" s="976"/>
      <c r="AW49" s="976"/>
      <c r="AX49" s="1211"/>
      <c r="AY49" s="1208"/>
      <c r="AZ49"/>
      <c r="BA49"/>
      <c r="BB49"/>
      <c r="BC49"/>
      <c r="BD49"/>
      <c r="BE49"/>
      <c r="BF49"/>
      <c r="BG49"/>
    </row>
    <row r="50" spans="1:59" ht="14">
      <c r="A50" s="1282"/>
      <c r="B50" s="1302"/>
      <c r="C50" s="1303"/>
      <c r="D50" s="1303"/>
      <c r="E50" s="1303"/>
      <c r="F50" s="1303"/>
      <c r="G50" s="1303"/>
      <c r="H50" s="1303"/>
      <c r="I50" s="1303"/>
      <c r="J50" s="1303"/>
      <c r="K50" s="1303"/>
      <c r="L50" s="1307"/>
      <c r="M50" s="1310"/>
      <c r="N50" s="1246"/>
      <c r="O50" s="1249"/>
      <c r="P50" s="1215"/>
      <c r="Q50" s="1218"/>
      <c r="R50" s="1221"/>
      <c r="S50" s="1224"/>
      <c r="T50" s="1227"/>
      <c r="U50" s="1224"/>
      <c r="V50" s="1227"/>
      <c r="W50" s="1224"/>
      <c r="X50" s="1227"/>
      <c r="Y50" s="1224"/>
      <c r="Z50" s="1227"/>
      <c r="AA50" s="1227"/>
      <c r="AB50" s="1227"/>
      <c r="AC50" s="1230"/>
      <c r="AD50" s="1193"/>
      <c r="AE50" s="1234"/>
      <c r="AF50" s="1199"/>
      <c r="AG50" s="1193"/>
      <c r="AH50" s="1196"/>
      <c r="AI50" s="1199"/>
      <c r="AJ50" s="1199"/>
      <c r="AK50" s="1202"/>
      <c r="AL50" s="1205"/>
      <c r="AM50" s="1213"/>
      <c r="AN50" s="355"/>
      <c r="AO50" s="1208"/>
      <c r="AP50" s="1210"/>
      <c r="AQ50" s="1114"/>
      <c r="AR50" s="976"/>
      <c r="AS50" s="976"/>
      <c r="AT50" s="976"/>
      <c r="AU50" s="976"/>
      <c r="AV50" s="976"/>
      <c r="AW50" s="976"/>
      <c r="AX50" s="1211"/>
      <c r="AY50" s="1208"/>
      <c r="AZ50"/>
      <c r="BA50"/>
      <c r="BB50"/>
      <c r="BC50"/>
      <c r="BD50"/>
      <c r="BE50"/>
      <c r="BF50"/>
      <c r="BG50"/>
    </row>
    <row r="51" spans="1:59" ht="30" customHeight="1" thickBot="1">
      <c r="A51" s="1283"/>
      <c r="B51" s="1304"/>
      <c r="C51" s="1305"/>
      <c r="D51" s="1305"/>
      <c r="E51" s="1305"/>
      <c r="F51" s="1305"/>
      <c r="G51" s="1305"/>
      <c r="H51" s="1305"/>
      <c r="I51" s="1305"/>
      <c r="J51" s="1305"/>
      <c r="K51" s="1305"/>
      <c r="L51" s="1308"/>
      <c r="M51" s="1311"/>
      <c r="N51" s="1247"/>
      <c r="O51" s="1250"/>
      <c r="P51" s="1216"/>
      <c r="Q51" s="1219"/>
      <c r="R51" s="1222"/>
      <c r="S51" s="1225"/>
      <c r="T51" s="1228"/>
      <c r="U51" s="1225"/>
      <c r="V51" s="1228"/>
      <c r="W51" s="1225"/>
      <c r="X51" s="1228"/>
      <c r="Y51" s="1225"/>
      <c r="Z51" s="1228"/>
      <c r="AA51" s="1228"/>
      <c r="AB51" s="1228"/>
      <c r="AC51" s="1231"/>
      <c r="AD51" s="1194"/>
      <c r="AE51" s="1235"/>
      <c r="AF51" s="1200"/>
      <c r="AG51" s="1194"/>
      <c r="AH51" s="1197"/>
      <c r="AI51" s="1200"/>
      <c r="AJ51" s="1200"/>
      <c r="AK51" s="1203"/>
      <c r="AL51" s="1206"/>
      <c r="AM51" s="651" t="str">
        <f t="shared" ref="AM51" si="26">IF(P48="","",
IF(OR(AF48="",
AND(AG48&lt;&gt;"",AH48=""),
AND(P48&lt;&gt;"",AI48=""),
AND(P48&lt;&gt;"処遇改善加算Ⅳ",AJ48=""),
AND(OR(P48="処遇改善加算Ⅰ",P48="処遇改善加算Ⅱ"),AU48="対象",AK48=""),
AND(P48="処遇改善加算Ⅰ",AL48="")),
"！記入が必要な欄（オレンジ色のセル）に空欄があります。空欄を埋めてください。",""))</f>
        <v/>
      </c>
      <c r="AN51" s="355"/>
      <c r="AO51" s="1209"/>
      <c r="AP51" s="1210"/>
      <c r="AQ51" s="1115"/>
      <c r="AR51" s="976"/>
      <c r="AS51" s="976"/>
      <c r="AT51" s="976"/>
      <c r="AU51" s="976"/>
      <c r="AV51" s="976"/>
      <c r="AW51" s="976"/>
      <c r="AX51" s="1211"/>
      <c r="AY51" s="1209"/>
      <c r="AZ51"/>
      <c r="BA51"/>
      <c r="BB51"/>
      <c r="BC51"/>
      <c r="BD51"/>
      <c r="BE51"/>
      <c r="BF51"/>
      <c r="BG51"/>
    </row>
    <row r="52" spans="1:59" ht="30" customHeight="1">
      <c r="A52" s="1280">
        <v>11</v>
      </c>
      <c r="B52" s="1300" t="str">
        <f>IF(基本情報入力シート!B50="", "",基本情報入力シート!B50)</f>
        <v/>
      </c>
      <c r="C52" s="1301"/>
      <c r="D52" s="1301"/>
      <c r="E52" s="1301"/>
      <c r="F52" s="1301"/>
      <c r="G52" s="1301" t="str">
        <f>IF(基本情報入力シート!L50="", "",基本情報入力シート!L50)</f>
        <v/>
      </c>
      <c r="H52" s="1301" t="str">
        <f>IF(基本情報入力シート!Q50="", "",基本情報入力シート!Q50)</f>
        <v/>
      </c>
      <c r="I52" s="1301" t="str">
        <f>IF(基本情報入力シート!V50="", "",基本情報入力シート!V50)</f>
        <v/>
      </c>
      <c r="J52" s="1301" t="str">
        <f>IF(基本情報入力シート!W50="", "",基本情報入力シート!W50)</f>
        <v/>
      </c>
      <c r="K52" s="1301" t="str">
        <f>IF(基本情報入力シート!X50="", "",基本情報入力シート!X50)</f>
        <v/>
      </c>
      <c r="L52" s="1306" t="str">
        <f>IF(基本情報入力シート!AC50=0, "",基本情報入力シート!AC50)</f>
        <v/>
      </c>
      <c r="M52" s="1309" t="str">
        <f>IF(基本情報入力シート!AD50="", "",基本情報入力シート!AD50)</f>
        <v/>
      </c>
      <c r="N52" s="1245"/>
      <c r="O52" s="1248" t="str">
        <f>IFERROR(VLOOKUP(K52,【参考】数式用２!$A$2:$AD$48,MATCH(N52,【参考】数式用２!$C$4:$AD$4,0)+2,0),"")</f>
        <v/>
      </c>
      <c r="P52" s="1214"/>
      <c r="Q52" s="1217" t="str">
        <f>IFERROR(VLOOKUP(K52,【参考】数式用２!$A$2:$AC$48,MATCH(P52,【参考】数式用２!$C$4:$AC$4,0)+2,0),"")</f>
        <v/>
      </c>
      <c r="R52" s="1220" t="s">
        <v>268</v>
      </c>
      <c r="S52" s="1223"/>
      <c r="T52" s="1226" t="s">
        <v>356</v>
      </c>
      <c r="U52" s="1223"/>
      <c r="V52" s="1226" t="s">
        <v>357</v>
      </c>
      <c r="W52" s="1223"/>
      <c r="X52" s="1226" t="s">
        <v>356</v>
      </c>
      <c r="Y52" s="1223"/>
      <c r="Z52" s="1226" t="s">
        <v>358</v>
      </c>
      <c r="AA52" s="1226" t="s">
        <v>171</v>
      </c>
      <c r="AB52" s="1226" t="str">
        <f>IF(S52&gt;=1,(W52*12+Y52)-(S52*12+U52)+1,"")</f>
        <v/>
      </c>
      <c r="AC52" s="1229" t="s">
        <v>359</v>
      </c>
      <c r="AD52" s="1232" t="str">
        <f>IFERROR(ROUNDDOWN(ROUND(L52*Q52,0)*M52,0)*AB52,"")</f>
        <v/>
      </c>
      <c r="AE52" s="1233" t="str">
        <f>IFERROR(ROUNDDOWN(ROUNDDOWN(ROUND(L52*VLOOKUP(K52,【参考】数式用２!$A$2:$AC$48,MATCH("処遇改善加算Ⅳ",【参考】数式用２!$C$4:$O$4,0)+2,0),0)*M52,0)*AB52*0.5,0), "")</f>
        <v/>
      </c>
      <c r="AF52" s="1198"/>
      <c r="AG52" s="1232" t="str">
        <f>IF(AND(AQ52&lt;&gt;"対象外", P52&lt;&gt;""),ROUNDDOWN(ROUND(L52*VLOOKUP(K52,【参考】数式用２!$A$2:$K$48,MATCH("ベア加算あり",【参考】数式用２!$C$4:$K$4,0)+2,0),0)*M52,0)*AB52,"")</f>
        <v/>
      </c>
      <c r="AH52" s="1195"/>
      <c r="AI52" s="1198"/>
      <c r="AJ52" s="1198"/>
      <c r="AK52" s="1201"/>
      <c r="AL52" s="1204"/>
      <c r="AM52" s="650" t="str">
        <f t="shared" ref="AM52" si="27">IF(Q52="","",IF(Q52&lt;O52,"！加算の要件上は問題ありませんが、令和６年度末の加算率と比較して、令和７年度の加算率が低くなっています。",""))</f>
        <v/>
      </c>
      <c r="AN52" s="355"/>
      <c r="AO52" s="1207" t="str">
        <f>IF(K52&lt;&gt;"","Q列に色付け","")</f>
        <v/>
      </c>
      <c r="AP52" s="1210" t="str">
        <f>IF(AND(AE52&lt;&gt;0,AE52&lt;&gt;""),IF(AF52="○","入力済","未入力"),"")</f>
        <v/>
      </c>
      <c r="AQ52" s="1113" t="str">
        <f>IFERROR((VLOOKUP(N52, 【参考】数式用２!$BE$5:$BE$13, 1,FALSE)), "対象外")</f>
        <v>対象外</v>
      </c>
      <c r="AR52" s="976" t="str">
        <f>IF(AG52&lt;&gt;"",IF(AH52="○","入力済","未入力"),"")</f>
        <v/>
      </c>
      <c r="AS52" s="976" t="str">
        <f>IF(AND(P52&lt;&gt;"", AI52=""), "未入力", "入力済")</f>
        <v>入力済</v>
      </c>
      <c r="AT52" s="976" t="str">
        <f>IF(AND(P52&lt;&gt;"", P52&lt;&gt;"処遇改善加算Ⅳ", AJ52=""), "未入力", "入力済")</f>
        <v>入力済</v>
      </c>
      <c r="AU52" s="976" t="str">
        <f>IFERROR(VLOOKUP(K52, 【参考】数式用２!$BB$5:$BC$48, 2, FALSE), "")</f>
        <v/>
      </c>
      <c r="AV52" s="976" t="str">
        <f>IF(AND(P52&lt;&gt;"処遇改善加算Ⅲ",P52&lt;&gt;"処遇改善加算Ⅳ", P52&lt;&gt;"", AU52&lt;&gt;"対象外"), 1,"")</f>
        <v/>
      </c>
      <c r="AW52" s="976" t="str">
        <f>IFERROR("_"&amp;VLOOKUP(K52, 【参考】数式用２!$AG$2:$AH$48, 2, FALSE), "")</f>
        <v/>
      </c>
      <c r="AX52" s="1211" t="str">
        <f>IF(AND(P52="処遇改善加算Ⅰ", AL52=""), "未入力","入力済")</f>
        <v>入力済</v>
      </c>
      <c r="AY52" s="1207" t="str">
        <f>G52</f>
        <v/>
      </c>
      <c r="AZ52"/>
      <c r="BA52"/>
      <c r="BB52"/>
      <c r="BC52"/>
      <c r="BD52"/>
      <c r="BE52"/>
      <c r="BF52"/>
      <c r="BG52"/>
    </row>
    <row r="53" spans="1:59" ht="14">
      <c r="A53" s="1281"/>
      <c r="B53" s="1302"/>
      <c r="C53" s="1303"/>
      <c r="D53" s="1303"/>
      <c r="E53" s="1303"/>
      <c r="F53" s="1303"/>
      <c r="G53" s="1303"/>
      <c r="H53" s="1303"/>
      <c r="I53" s="1303"/>
      <c r="J53" s="1303"/>
      <c r="K53" s="1303"/>
      <c r="L53" s="1307"/>
      <c r="M53" s="1310"/>
      <c r="N53" s="1246"/>
      <c r="O53" s="1249"/>
      <c r="P53" s="1215"/>
      <c r="Q53" s="1218"/>
      <c r="R53" s="1221"/>
      <c r="S53" s="1224"/>
      <c r="T53" s="1227"/>
      <c r="U53" s="1224"/>
      <c r="V53" s="1227"/>
      <c r="W53" s="1224"/>
      <c r="X53" s="1227"/>
      <c r="Y53" s="1224"/>
      <c r="Z53" s="1227"/>
      <c r="AA53" s="1227"/>
      <c r="AB53" s="1227"/>
      <c r="AC53" s="1230"/>
      <c r="AD53" s="1193"/>
      <c r="AE53" s="1234"/>
      <c r="AF53" s="1199"/>
      <c r="AG53" s="1193"/>
      <c r="AH53" s="1196"/>
      <c r="AI53" s="1199"/>
      <c r="AJ53" s="1199"/>
      <c r="AK53" s="1202"/>
      <c r="AL53" s="1205"/>
      <c r="AM53" s="1212" t="str">
        <f t="shared" ref="AM53" si="28">IF(AND(P52&lt;&gt;"", OR(W52&lt;&gt;8,Y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3" s="355"/>
      <c r="AO53" s="1208"/>
      <c r="AP53" s="1210"/>
      <c r="AQ53" s="1114"/>
      <c r="AR53" s="976"/>
      <c r="AS53" s="976"/>
      <c r="AT53" s="976"/>
      <c r="AU53" s="976"/>
      <c r="AV53" s="976"/>
      <c r="AW53" s="976"/>
      <c r="AX53" s="1211"/>
      <c r="AY53" s="1208"/>
      <c r="AZ53"/>
      <c r="BA53"/>
      <c r="BB53"/>
      <c r="BC53"/>
      <c r="BD53"/>
      <c r="BE53"/>
      <c r="BF53"/>
      <c r="BG53"/>
    </row>
    <row r="54" spans="1:59" ht="14">
      <c r="A54" s="1282"/>
      <c r="B54" s="1302"/>
      <c r="C54" s="1303"/>
      <c r="D54" s="1303"/>
      <c r="E54" s="1303"/>
      <c r="F54" s="1303"/>
      <c r="G54" s="1303"/>
      <c r="H54" s="1303"/>
      <c r="I54" s="1303"/>
      <c r="J54" s="1303"/>
      <c r="K54" s="1303"/>
      <c r="L54" s="1307"/>
      <c r="M54" s="1310"/>
      <c r="N54" s="1246"/>
      <c r="O54" s="1249"/>
      <c r="P54" s="1215"/>
      <c r="Q54" s="1218"/>
      <c r="R54" s="1221"/>
      <c r="S54" s="1224"/>
      <c r="T54" s="1227"/>
      <c r="U54" s="1224"/>
      <c r="V54" s="1227"/>
      <c r="W54" s="1224"/>
      <c r="X54" s="1227"/>
      <c r="Y54" s="1224"/>
      <c r="Z54" s="1227"/>
      <c r="AA54" s="1227"/>
      <c r="AB54" s="1227"/>
      <c r="AC54" s="1230"/>
      <c r="AD54" s="1193"/>
      <c r="AE54" s="1234"/>
      <c r="AF54" s="1199"/>
      <c r="AG54" s="1193"/>
      <c r="AH54" s="1196"/>
      <c r="AI54" s="1199"/>
      <c r="AJ54" s="1199"/>
      <c r="AK54" s="1202"/>
      <c r="AL54" s="1205"/>
      <c r="AM54" s="1213"/>
      <c r="AN54" s="355"/>
      <c r="AO54" s="1208"/>
      <c r="AP54" s="1210"/>
      <c r="AQ54" s="1114"/>
      <c r="AR54" s="976"/>
      <c r="AS54" s="976"/>
      <c r="AT54" s="976"/>
      <c r="AU54" s="976"/>
      <c r="AV54" s="976"/>
      <c r="AW54" s="976"/>
      <c r="AX54" s="1211"/>
      <c r="AY54" s="1208"/>
      <c r="AZ54"/>
      <c r="BA54"/>
      <c r="BB54"/>
      <c r="BC54"/>
      <c r="BD54"/>
      <c r="BE54"/>
      <c r="BF54"/>
      <c r="BG54"/>
    </row>
    <row r="55" spans="1:59" ht="30" customHeight="1" thickBot="1">
      <c r="A55" s="1283"/>
      <c r="B55" s="1304"/>
      <c r="C55" s="1305"/>
      <c r="D55" s="1305"/>
      <c r="E55" s="1305"/>
      <c r="F55" s="1305"/>
      <c r="G55" s="1305"/>
      <c r="H55" s="1305"/>
      <c r="I55" s="1305"/>
      <c r="J55" s="1305"/>
      <c r="K55" s="1305"/>
      <c r="L55" s="1308"/>
      <c r="M55" s="1311"/>
      <c r="N55" s="1247"/>
      <c r="O55" s="1250"/>
      <c r="P55" s="1216"/>
      <c r="Q55" s="1219"/>
      <c r="R55" s="1222"/>
      <c r="S55" s="1225"/>
      <c r="T55" s="1228"/>
      <c r="U55" s="1225"/>
      <c r="V55" s="1228"/>
      <c r="W55" s="1225"/>
      <c r="X55" s="1228"/>
      <c r="Y55" s="1225"/>
      <c r="Z55" s="1228"/>
      <c r="AA55" s="1228"/>
      <c r="AB55" s="1228"/>
      <c r="AC55" s="1231"/>
      <c r="AD55" s="1194"/>
      <c r="AE55" s="1235"/>
      <c r="AF55" s="1200"/>
      <c r="AG55" s="1194"/>
      <c r="AH55" s="1197"/>
      <c r="AI55" s="1200"/>
      <c r="AJ55" s="1200"/>
      <c r="AK55" s="1203"/>
      <c r="AL55" s="1206"/>
      <c r="AM55" s="651" t="str">
        <f t="shared" ref="AM55" si="29">IF(P52="","",
IF(OR(AF52="",
AND(AG52&lt;&gt;"",AH52=""),
AND(P52&lt;&gt;"",AI52=""),
AND(P52&lt;&gt;"処遇改善加算Ⅳ",AJ52=""),
AND(OR(P52="処遇改善加算Ⅰ",P52="処遇改善加算Ⅱ"),AU52="対象",AK52=""),
AND(P52="処遇改善加算Ⅰ",AL52="")),
"！記入が必要な欄（オレンジ色のセル）に空欄があります。空欄を埋めてください。",""))</f>
        <v/>
      </c>
      <c r="AN55" s="355"/>
      <c r="AO55" s="1209"/>
      <c r="AP55" s="1210"/>
      <c r="AQ55" s="1115"/>
      <c r="AR55" s="976"/>
      <c r="AS55" s="976"/>
      <c r="AT55" s="976"/>
      <c r="AU55" s="976"/>
      <c r="AV55" s="976"/>
      <c r="AW55" s="976"/>
      <c r="AX55" s="1211"/>
      <c r="AY55" s="1209"/>
      <c r="AZ55"/>
      <c r="BA55"/>
      <c r="BB55"/>
      <c r="BC55"/>
      <c r="BD55"/>
      <c r="BE55"/>
      <c r="BF55"/>
      <c r="BG55"/>
    </row>
    <row r="56" spans="1:59" ht="30" customHeight="1">
      <c r="A56" s="1280">
        <v>12</v>
      </c>
      <c r="B56" s="1300" t="str">
        <f>IF(基本情報入力シート!B51="", "",基本情報入力シート!B51)</f>
        <v/>
      </c>
      <c r="C56" s="1301"/>
      <c r="D56" s="1301"/>
      <c r="E56" s="1301"/>
      <c r="F56" s="1301"/>
      <c r="G56" s="1301" t="str">
        <f>IF(基本情報入力シート!L51="", "",基本情報入力シート!L51)</f>
        <v/>
      </c>
      <c r="H56" s="1301" t="str">
        <f>IF(基本情報入力シート!Q51="", "",基本情報入力シート!Q51)</f>
        <v/>
      </c>
      <c r="I56" s="1301" t="str">
        <f>IF(基本情報入力シート!V51="", "",基本情報入力シート!V51)</f>
        <v/>
      </c>
      <c r="J56" s="1301" t="str">
        <f>IF(基本情報入力シート!W51="", "",基本情報入力シート!W51)</f>
        <v/>
      </c>
      <c r="K56" s="1301" t="str">
        <f>IF(基本情報入力シート!X51="", "",基本情報入力シート!X51)</f>
        <v/>
      </c>
      <c r="L56" s="1306" t="str">
        <f>IF(基本情報入力シート!AC51=0, "",基本情報入力シート!AC51)</f>
        <v/>
      </c>
      <c r="M56" s="1309" t="str">
        <f>IF(基本情報入力シート!AD51="", "",基本情報入力シート!AD51)</f>
        <v/>
      </c>
      <c r="N56" s="1245"/>
      <c r="O56" s="1248" t="str">
        <f>IFERROR(VLOOKUP(K56,【参考】数式用２!$A$2:$AD$48,MATCH(N56,【参考】数式用２!$C$4:$AD$4,0)+2,0),"")</f>
        <v/>
      </c>
      <c r="P56" s="1214"/>
      <c r="Q56" s="1217" t="str">
        <f>IFERROR(VLOOKUP(K56,【参考】数式用２!$A$2:$AC$48,MATCH(P56,【参考】数式用２!$C$4:$AC$4,0)+2,0),"")</f>
        <v/>
      </c>
      <c r="R56" s="1220" t="s">
        <v>268</v>
      </c>
      <c r="S56" s="1223"/>
      <c r="T56" s="1226" t="s">
        <v>356</v>
      </c>
      <c r="U56" s="1223"/>
      <c r="V56" s="1226" t="s">
        <v>357</v>
      </c>
      <c r="W56" s="1223"/>
      <c r="X56" s="1226" t="s">
        <v>356</v>
      </c>
      <c r="Y56" s="1223"/>
      <c r="Z56" s="1226" t="s">
        <v>358</v>
      </c>
      <c r="AA56" s="1226" t="s">
        <v>171</v>
      </c>
      <c r="AB56" s="1226" t="str">
        <f>IF(S56&gt;=1,(W56*12+Y56)-(S56*12+U56)+1,"")</f>
        <v/>
      </c>
      <c r="AC56" s="1229" t="s">
        <v>359</v>
      </c>
      <c r="AD56" s="1232" t="str">
        <f>IFERROR(ROUNDDOWN(ROUND(L56*Q56,0)*M56,0)*AB56,"")</f>
        <v/>
      </c>
      <c r="AE56" s="1233" t="str">
        <f>IFERROR(ROUNDDOWN(ROUNDDOWN(ROUND(L56*VLOOKUP(K56,【参考】数式用２!$A$2:$AC$48,MATCH("処遇改善加算Ⅳ",【参考】数式用２!$C$4:$O$4,0)+2,0),0)*M56,0)*AB56*0.5,0), "")</f>
        <v/>
      </c>
      <c r="AF56" s="1198"/>
      <c r="AG56" s="1232" t="str">
        <f>IF(AND(AQ56&lt;&gt;"対象外", P56&lt;&gt;""),ROUNDDOWN(ROUND(L56*VLOOKUP(K56,【参考】数式用２!$A$2:$K$48,MATCH("ベア加算あり",【参考】数式用２!$C$4:$K$4,0)+2,0),0)*M56,0)*AB56,"")</f>
        <v/>
      </c>
      <c r="AH56" s="1195"/>
      <c r="AI56" s="1198"/>
      <c r="AJ56" s="1198"/>
      <c r="AK56" s="1201"/>
      <c r="AL56" s="1204"/>
      <c r="AM56" s="650" t="str">
        <f t="shared" ref="AM56" si="30">IF(Q56="","",IF(Q56&lt;O56,"！加算の要件上は問題ありませんが、令和６年度末の加算率と比較して、令和７年度の加算率が低くなっています。",""))</f>
        <v/>
      </c>
      <c r="AN56" s="355"/>
      <c r="AO56" s="1207" t="str">
        <f>IF(K56&lt;&gt;"","Q列に色付け","")</f>
        <v/>
      </c>
      <c r="AP56" s="1210" t="str">
        <f>IF(AND(AE56&lt;&gt;0,AE56&lt;&gt;""),IF(AF56="○","入力済","未入力"),"")</f>
        <v/>
      </c>
      <c r="AQ56" s="1113" t="str">
        <f>IFERROR((VLOOKUP(N56, 【参考】数式用２!$BE$5:$BE$13, 1,FALSE)), "対象外")</f>
        <v>対象外</v>
      </c>
      <c r="AR56" s="976" t="str">
        <f>IF(AG56&lt;&gt;"",IF(AH56="○","入力済","未入力"),"")</f>
        <v/>
      </c>
      <c r="AS56" s="976" t="str">
        <f>IF(AND(P56&lt;&gt;"", AI56=""), "未入力", "入力済")</f>
        <v>入力済</v>
      </c>
      <c r="AT56" s="976" t="str">
        <f>IF(AND(P56&lt;&gt;"", P56&lt;&gt;"処遇改善加算Ⅳ", AJ56=""), "未入力", "入力済")</f>
        <v>入力済</v>
      </c>
      <c r="AU56" s="976" t="str">
        <f>IFERROR(VLOOKUP(K56, 【参考】数式用２!$BB$5:$BC$48, 2, FALSE), "")</f>
        <v/>
      </c>
      <c r="AV56" s="976" t="str">
        <f>IF(AND(P56&lt;&gt;"処遇改善加算Ⅲ",P56&lt;&gt;"処遇改善加算Ⅳ", P56&lt;&gt;"", AU56&lt;&gt;"対象外"), 1,"")</f>
        <v/>
      </c>
      <c r="AW56" s="976" t="str">
        <f>IFERROR("_"&amp;VLOOKUP(K56, 【参考】数式用２!$AG$2:$AH$48, 2, FALSE), "")</f>
        <v/>
      </c>
      <c r="AX56" s="1211" t="str">
        <f>IF(AND(P56="処遇改善加算Ⅰ", AL56=""), "未入力","入力済")</f>
        <v>入力済</v>
      </c>
      <c r="AY56" s="1207" t="str">
        <f>G56</f>
        <v/>
      </c>
      <c r="AZ56"/>
      <c r="BA56"/>
      <c r="BB56"/>
      <c r="BC56"/>
      <c r="BD56"/>
      <c r="BE56"/>
      <c r="BF56"/>
      <c r="BG56"/>
    </row>
    <row r="57" spans="1:59" ht="14">
      <c r="A57" s="1281"/>
      <c r="B57" s="1302"/>
      <c r="C57" s="1303"/>
      <c r="D57" s="1303"/>
      <c r="E57" s="1303"/>
      <c r="F57" s="1303"/>
      <c r="G57" s="1303"/>
      <c r="H57" s="1303"/>
      <c r="I57" s="1303"/>
      <c r="J57" s="1303"/>
      <c r="K57" s="1303"/>
      <c r="L57" s="1307"/>
      <c r="M57" s="1310"/>
      <c r="N57" s="1246"/>
      <c r="O57" s="1249"/>
      <c r="P57" s="1215"/>
      <c r="Q57" s="1218"/>
      <c r="R57" s="1221"/>
      <c r="S57" s="1224"/>
      <c r="T57" s="1227"/>
      <c r="U57" s="1224"/>
      <c r="V57" s="1227"/>
      <c r="W57" s="1224"/>
      <c r="X57" s="1227"/>
      <c r="Y57" s="1224"/>
      <c r="Z57" s="1227"/>
      <c r="AA57" s="1227"/>
      <c r="AB57" s="1227"/>
      <c r="AC57" s="1230"/>
      <c r="AD57" s="1193"/>
      <c r="AE57" s="1234"/>
      <c r="AF57" s="1199"/>
      <c r="AG57" s="1193"/>
      <c r="AH57" s="1196"/>
      <c r="AI57" s="1199"/>
      <c r="AJ57" s="1199"/>
      <c r="AK57" s="1202"/>
      <c r="AL57" s="1205"/>
      <c r="AM57" s="1212" t="str">
        <f t="shared" ref="AM57" si="31">IF(AND(P56&lt;&gt;"", OR(W56&lt;&gt;8,Y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7" s="355"/>
      <c r="AO57" s="1208"/>
      <c r="AP57" s="1210"/>
      <c r="AQ57" s="1114"/>
      <c r="AR57" s="976"/>
      <c r="AS57" s="976"/>
      <c r="AT57" s="976"/>
      <c r="AU57" s="976"/>
      <c r="AV57" s="976"/>
      <c r="AW57" s="976"/>
      <c r="AX57" s="1211"/>
      <c r="AY57" s="1208"/>
      <c r="AZ57"/>
      <c r="BA57"/>
      <c r="BB57"/>
      <c r="BC57"/>
      <c r="BD57"/>
      <c r="BE57"/>
      <c r="BF57"/>
      <c r="BG57"/>
    </row>
    <row r="58" spans="1:59" ht="14">
      <c r="A58" s="1282"/>
      <c r="B58" s="1302"/>
      <c r="C58" s="1303"/>
      <c r="D58" s="1303"/>
      <c r="E58" s="1303"/>
      <c r="F58" s="1303"/>
      <c r="G58" s="1303"/>
      <c r="H58" s="1303"/>
      <c r="I58" s="1303"/>
      <c r="J58" s="1303"/>
      <c r="K58" s="1303"/>
      <c r="L58" s="1307"/>
      <c r="M58" s="1310"/>
      <c r="N58" s="1246"/>
      <c r="O58" s="1249"/>
      <c r="P58" s="1215"/>
      <c r="Q58" s="1218"/>
      <c r="R58" s="1221"/>
      <c r="S58" s="1224"/>
      <c r="T58" s="1227"/>
      <c r="U58" s="1224"/>
      <c r="V58" s="1227"/>
      <c r="W58" s="1224"/>
      <c r="X58" s="1227"/>
      <c r="Y58" s="1224"/>
      <c r="Z58" s="1227"/>
      <c r="AA58" s="1227"/>
      <c r="AB58" s="1227"/>
      <c r="AC58" s="1230"/>
      <c r="AD58" s="1193"/>
      <c r="AE58" s="1234"/>
      <c r="AF58" s="1199"/>
      <c r="AG58" s="1193"/>
      <c r="AH58" s="1196"/>
      <c r="AI58" s="1199"/>
      <c r="AJ58" s="1199"/>
      <c r="AK58" s="1202"/>
      <c r="AL58" s="1205"/>
      <c r="AM58" s="1213"/>
      <c r="AN58" s="355"/>
      <c r="AO58" s="1208"/>
      <c r="AP58" s="1210"/>
      <c r="AQ58" s="1114"/>
      <c r="AR58" s="976"/>
      <c r="AS58" s="976"/>
      <c r="AT58" s="976"/>
      <c r="AU58" s="976"/>
      <c r="AV58" s="976"/>
      <c r="AW58" s="976"/>
      <c r="AX58" s="1211"/>
      <c r="AY58" s="1208"/>
      <c r="AZ58"/>
      <c r="BA58"/>
      <c r="BB58"/>
      <c r="BC58"/>
      <c r="BD58"/>
      <c r="BE58"/>
      <c r="BF58"/>
      <c r="BG58"/>
    </row>
    <row r="59" spans="1:59" ht="30" customHeight="1" thickBot="1">
      <c r="A59" s="1283"/>
      <c r="B59" s="1304"/>
      <c r="C59" s="1305"/>
      <c r="D59" s="1305"/>
      <c r="E59" s="1305"/>
      <c r="F59" s="1305"/>
      <c r="G59" s="1305"/>
      <c r="H59" s="1305"/>
      <c r="I59" s="1305"/>
      <c r="J59" s="1305"/>
      <c r="K59" s="1305"/>
      <c r="L59" s="1308"/>
      <c r="M59" s="1311"/>
      <c r="N59" s="1247"/>
      <c r="O59" s="1250"/>
      <c r="P59" s="1216"/>
      <c r="Q59" s="1219"/>
      <c r="R59" s="1222"/>
      <c r="S59" s="1225"/>
      <c r="T59" s="1228"/>
      <c r="U59" s="1225"/>
      <c r="V59" s="1228"/>
      <c r="W59" s="1225"/>
      <c r="X59" s="1228"/>
      <c r="Y59" s="1225"/>
      <c r="Z59" s="1228"/>
      <c r="AA59" s="1228"/>
      <c r="AB59" s="1228"/>
      <c r="AC59" s="1231"/>
      <c r="AD59" s="1194"/>
      <c r="AE59" s="1235"/>
      <c r="AF59" s="1200"/>
      <c r="AG59" s="1194"/>
      <c r="AH59" s="1197"/>
      <c r="AI59" s="1200"/>
      <c r="AJ59" s="1200"/>
      <c r="AK59" s="1203"/>
      <c r="AL59" s="1206"/>
      <c r="AM59" s="651" t="str">
        <f t="shared" ref="AM59" si="32">IF(P56="","",
IF(OR(AF56="",
AND(AG56&lt;&gt;"",AH56=""),
AND(P56&lt;&gt;"",AI56=""),
AND(P56&lt;&gt;"処遇改善加算Ⅳ",AJ56=""),
AND(OR(P56="処遇改善加算Ⅰ",P56="処遇改善加算Ⅱ"),AU56="対象",AK56=""),
AND(P56="処遇改善加算Ⅰ",AL56="")),
"！記入が必要な欄（オレンジ色のセル）に空欄があります。空欄を埋めてください。",""))</f>
        <v/>
      </c>
      <c r="AN59" s="355"/>
      <c r="AO59" s="1209"/>
      <c r="AP59" s="1210"/>
      <c r="AQ59" s="1115"/>
      <c r="AR59" s="976"/>
      <c r="AS59" s="976"/>
      <c r="AT59" s="976"/>
      <c r="AU59" s="976"/>
      <c r="AV59" s="976"/>
      <c r="AW59" s="976"/>
      <c r="AX59" s="1211"/>
      <c r="AY59" s="1209"/>
      <c r="AZ59"/>
      <c r="BA59"/>
      <c r="BB59"/>
      <c r="BC59"/>
      <c r="BD59"/>
      <c r="BE59"/>
      <c r="BF59"/>
      <c r="BG59"/>
    </row>
    <row r="60" spans="1:59" ht="30" customHeight="1">
      <c r="A60" s="1280">
        <v>13</v>
      </c>
      <c r="B60" s="1300" t="str">
        <f>IF(基本情報入力シート!B52="", "",基本情報入力シート!B52)</f>
        <v/>
      </c>
      <c r="C60" s="1301"/>
      <c r="D60" s="1301"/>
      <c r="E60" s="1301"/>
      <c r="F60" s="1301"/>
      <c r="G60" s="1301" t="str">
        <f>IF(基本情報入力シート!L52="", "",基本情報入力シート!L52)</f>
        <v/>
      </c>
      <c r="H60" s="1301" t="str">
        <f>IF(基本情報入力シート!Q52="", "",基本情報入力シート!Q52)</f>
        <v/>
      </c>
      <c r="I60" s="1301" t="str">
        <f>IF(基本情報入力シート!V52="", "",基本情報入力シート!V52)</f>
        <v/>
      </c>
      <c r="J60" s="1301" t="str">
        <f>IF(基本情報入力シート!W52="", "",基本情報入力シート!W52)</f>
        <v/>
      </c>
      <c r="K60" s="1301" t="str">
        <f>IF(基本情報入力シート!X52="", "",基本情報入力シート!X52)</f>
        <v/>
      </c>
      <c r="L60" s="1306" t="str">
        <f>IF(基本情報入力シート!AC52=0, "",基本情報入力シート!AC52)</f>
        <v/>
      </c>
      <c r="M60" s="1309" t="str">
        <f>IF(基本情報入力シート!AD52="", "",基本情報入力シート!AD52)</f>
        <v/>
      </c>
      <c r="N60" s="1245"/>
      <c r="O60" s="1248" t="str">
        <f>IFERROR(VLOOKUP(K60,【参考】数式用２!$A$2:$AD$48,MATCH(N60,【参考】数式用２!$C$4:$AD$4,0)+2,0),"")</f>
        <v/>
      </c>
      <c r="P60" s="1214"/>
      <c r="Q60" s="1217" t="str">
        <f>IFERROR(VLOOKUP(K60,【参考】数式用２!$A$2:$AC$48,MATCH(P60,【参考】数式用２!$C$4:$AC$4,0)+2,0),"")</f>
        <v/>
      </c>
      <c r="R60" s="1220" t="s">
        <v>268</v>
      </c>
      <c r="S60" s="1223"/>
      <c r="T60" s="1226" t="s">
        <v>356</v>
      </c>
      <c r="U60" s="1223"/>
      <c r="V60" s="1226" t="s">
        <v>357</v>
      </c>
      <c r="W60" s="1223"/>
      <c r="X60" s="1226" t="s">
        <v>356</v>
      </c>
      <c r="Y60" s="1223"/>
      <c r="Z60" s="1226" t="s">
        <v>358</v>
      </c>
      <c r="AA60" s="1226" t="s">
        <v>171</v>
      </c>
      <c r="AB60" s="1226" t="str">
        <f>IF(S60&gt;=1,(W60*12+Y60)-(S60*12+U60)+1,"")</f>
        <v/>
      </c>
      <c r="AC60" s="1229" t="s">
        <v>359</v>
      </c>
      <c r="AD60" s="1232" t="str">
        <f>IFERROR(ROUNDDOWN(ROUND(L60*Q60,0)*M60,0)*AB60,"")</f>
        <v/>
      </c>
      <c r="AE60" s="1233" t="str">
        <f>IFERROR(ROUNDDOWN(ROUNDDOWN(ROUND(L60*VLOOKUP(K60,【参考】数式用２!$A$2:$AC$48,MATCH("処遇改善加算Ⅳ",【参考】数式用２!$C$4:$O$4,0)+2,0),0)*M60,0)*AB60*0.5,0), "")</f>
        <v/>
      </c>
      <c r="AF60" s="1198"/>
      <c r="AG60" s="1232" t="str">
        <f>IF(AND(AQ60&lt;&gt;"対象外", P60&lt;&gt;""),ROUNDDOWN(ROUND(L60*VLOOKUP(K60,【参考】数式用２!$A$2:$K$48,MATCH("ベア加算あり",【参考】数式用２!$C$4:$K$4,0)+2,0),0)*M60,0)*AB60,"")</f>
        <v/>
      </c>
      <c r="AH60" s="1195"/>
      <c r="AI60" s="1198"/>
      <c r="AJ60" s="1198"/>
      <c r="AK60" s="1201"/>
      <c r="AL60" s="1204"/>
      <c r="AM60" s="650" t="str">
        <f t="shared" ref="AM60" si="33">IF(Q60="","",IF(Q60&lt;O60,"！加算の要件上は問題ありませんが、令和６年度末の加算率と比較して、令和７年度の加算率が低くなっています。",""))</f>
        <v/>
      </c>
      <c r="AN60" s="355"/>
      <c r="AO60" s="1207" t="str">
        <f>IF(K60&lt;&gt;"","Q列に色付け","")</f>
        <v/>
      </c>
      <c r="AP60" s="1210" t="str">
        <f>IF(AND(AE60&lt;&gt;0,AE60&lt;&gt;""),IF(AF60="○","入力済","未入力"),"")</f>
        <v/>
      </c>
      <c r="AQ60" s="1113" t="str">
        <f>IFERROR((VLOOKUP(N60, 【参考】数式用２!$BE$5:$BE$13, 1,FALSE)), "対象外")</f>
        <v>対象外</v>
      </c>
      <c r="AR60" s="976" t="str">
        <f>IF(AG60&lt;&gt;"",IF(AH60="○","入力済","未入力"),"")</f>
        <v/>
      </c>
      <c r="AS60" s="976" t="str">
        <f>IF(AND(P60&lt;&gt;"", AI60=""), "未入力", "入力済")</f>
        <v>入力済</v>
      </c>
      <c r="AT60" s="976" t="str">
        <f>IF(AND(P60&lt;&gt;"", P60&lt;&gt;"処遇改善加算Ⅳ", AJ60=""), "未入力", "入力済")</f>
        <v>入力済</v>
      </c>
      <c r="AU60" s="976" t="str">
        <f>IFERROR(VLOOKUP(K60, 【参考】数式用２!$BB$5:$BC$48, 2, FALSE), "")</f>
        <v/>
      </c>
      <c r="AV60" s="976" t="str">
        <f>IF(AND(P60&lt;&gt;"処遇改善加算Ⅲ",P60&lt;&gt;"処遇改善加算Ⅳ", P60&lt;&gt;"", AU60&lt;&gt;"対象外"), 1,"")</f>
        <v/>
      </c>
      <c r="AW60" s="976" t="str">
        <f>IFERROR("_"&amp;VLOOKUP(K60, 【参考】数式用２!$AG$2:$AH$48, 2, FALSE), "")</f>
        <v/>
      </c>
      <c r="AX60" s="1211" t="str">
        <f>IF(AND(P60="処遇改善加算Ⅰ", AL60=""), "未入力","入力済")</f>
        <v>入力済</v>
      </c>
      <c r="AY60" s="1207" t="str">
        <f>G60</f>
        <v/>
      </c>
      <c r="AZ60"/>
      <c r="BA60"/>
      <c r="BB60"/>
      <c r="BC60"/>
      <c r="BD60"/>
      <c r="BE60"/>
      <c r="BF60"/>
      <c r="BG60"/>
    </row>
    <row r="61" spans="1:59" ht="14">
      <c r="A61" s="1281"/>
      <c r="B61" s="1302"/>
      <c r="C61" s="1303"/>
      <c r="D61" s="1303"/>
      <c r="E61" s="1303"/>
      <c r="F61" s="1303"/>
      <c r="G61" s="1303"/>
      <c r="H61" s="1303"/>
      <c r="I61" s="1303"/>
      <c r="J61" s="1303"/>
      <c r="K61" s="1303"/>
      <c r="L61" s="1307"/>
      <c r="M61" s="1310"/>
      <c r="N61" s="1246"/>
      <c r="O61" s="1249"/>
      <c r="P61" s="1215"/>
      <c r="Q61" s="1218"/>
      <c r="R61" s="1221"/>
      <c r="S61" s="1224"/>
      <c r="T61" s="1227"/>
      <c r="U61" s="1224"/>
      <c r="V61" s="1227"/>
      <c r="W61" s="1224"/>
      <c r="X61" s="1227"/>
      <c r="Y61" s="1224"/>
      <c r="Z61" s="1227"/>
      <c r="AA61" s="1227"/>
      <c r="AB61" s="1227"/>
      <c r="AC61" s="1230"/>
      <c r="AD61" s="1193"/>
      <c r="AE61" s="1234"/>
      <c r="AF61" s="1199"/>
      <c r="AG61" s="1193"/>
      <c r="AH61" s="1196"/>
      <c r="AI61" s="1199"/>
      <c r="AJ61" s="1199"/>
      <c r="AK61" s="1202"/>
      <c r="AL61" s="1205"/>
      <c r="AM61" s="1212" t="str">
        <f t="shared" ref="AM61" si="34">IF(AND(P60&lt;&gt;"", OR(W60&lt;&gt;8,Y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1" s="355"/>
      <c r="AO61" s="1208"/>
      <c r="AP61" s="1210"/>
      <c r="AQ61" s="1114"/>
      <c r="AR61" s="976"/>
      <c r="AS61" s="976"/>
      <c r="AT61" s="976"/>
      <c r="AU61" s="976"/>
      <c r="AV61" s="976"/>
      <c r="AW61" s="976"/>
      <c r="AX61" s="1211"/>
      <c r="AY61" s="1208"/>
      <c r="AZ61"/>
      <c r="BA61"/>
      <c r="BB61"/>
      <c r="BC61"/>
      <c r="BD61"/>
      <c r="BE61"/>
      <c r="BF61"/>
      <c r="BG61"/>
    </row>
    <row r="62" spans="1:59" ht="14">
      <c r="A62" s="1282"/>
      <c r="B62" s="1302"/>
      <c r="C62" s="1303"/>
      <c r="D62" s="1303"/>
      <c r="E62" s="1303"/>
      <c r="F62" s="1303"/>
      <c r="G62" s="1303"/>
      <c r="H62" s="1303"/>
      <c r="I62" s="1303"/>
      <c r="J62" s="1303"/>
      <c r="K62" s="1303"/>
      <c r="L62" s="1307"/>
      <c r="M62" s="1310"/>
      <c r="N62" s="1246"/>
      <c r="O62" s="1249"/>
      <c r="P62" s="1215"/>
      <c r="Q62" s="1218"/>
      <c r="R62" s="1221"/>
      <c r="S62" s="1224"/>
      <c r="T62" s="1227"/>
      <c r="U62" s="1224"/>
      <c r="V62" s="1227"/>
      <c r="W62" s="1224"/>
      <c r="X62" s="1227"/>
      <c r="Y62" s="1224"/>
      <c r="Z62" s="1227"/>
      <c r="AA62" s="1227"/>
      <c r="AB62" s="1227"/>
      <c r="AC62" s="1230"/>
      <c r="AD62" s="1193"/>
      <c r="AE62" s="1234"/>
      <c r="AF62" s="1199"/>
      <c r="AG62" s="1193"/>
      <c r="AH62" s="1196"/>
      <c r="AI62" s="1199"/>
      <c r="AJ62" s="1199"/>
      <c r="AK62" s="1202"/>
      <c r="AL62" s="1205"/>
      <c r="AM62" s="1213"/>
      <c r="AN62" s="355"/>
      <c r="AO62" s="1208"/>
      <c r="AP62" s="1210"/>
      <c r="AQ62" s="1114"/>
      <c r="AR62" s="976"/>
      <c r="AS62" s="976"/>
      <c r="AT62" s="976"/>
      <c r="AU62" s="976"/>
      <c r="AV62" s="976"/>
      <c r="AW62" s="976"/>
      <c r="AX62" s="1211"/>
      <c r="AY62" s="1208"/>
      <c r="AZ62"/>
      <c r="BA62"/>
      <c r="BB62"/>
      <c r="BC62"/>
      <c r="BD62"/>
      <c r="BE62"/>
      <c r="BF62"/>
      <c r="BG62"/>
    </row>
    <row r="63" spans="1:59" ht="30" customHeight="1" thickBot="1">
      <c r="A63" s="1283"/>
      <c r="B63" s="1304"/>
      <c r="C63" s="1305"/>
      <c r="D63" s="1305"/>
      <c r="E63" s="1305"/>
      <c r="F63" s="1305"/>
      <c r="G63" s="1305"/>
      <c r="H63" s="1305"/>
      <c r="I63" s="1305"/>
      <c r="J63" s="1305"/>
      <c r="K63" s="1305"/>
      <c r="L63" s="1308"/>
      <c r="M63" s="1311"/>
      <c r="N63" s="1247"/>
      <c r="O63" s="1250"/>
      <c r="P63" s="1216"/>
      <c r="Q63" s="1219"/>
      <c r="R63" s="1222"/>
      <c r="S63" s="1225"/>
      <c r="T63" s="1228"/>
      <c r="U63" s="1225"/>
      <c r="V63" s="1228"/>
      <c r="W63" s="1225"/>
      <c r="X63" s="1228"/>
      <c r="Y63" s="1225"/>
      <c r="Z63" s="1228"/>
      <c r="AA63" s="1228"/>
      <c r="AB63" s="1228"/>
      <c r="AC63" s="1231"/>
      <c r="AD63" s="1194"/>
      <c r="AE63" s="1235"/>
      <c r="AF63" s="1200"/>
      <c r="AG63" s="1194"/>
      <c r="AH63" s="1197"/>
      <c r="AI63" s="1200"/>
      <c r="AJ63" s="1200"/>
      <c r="AK63" s="1203"/>
      <c r="AL63" s="1206"/>
      <c r="AM63" s="651" t="str">
        <f t="shared" ref="AM63" si="35">IF(P60="","",
IF(OR(AF60="",
AND(AG60&lt;&gt;"",AH60=""),
AND(P60&lt;&gt;"",AI60=""),
AND(P60&lt;&gt;"処遇改善加算Ⅳ",AJ60=""),
AND(OR(P60="処遇改善加算Ⅰ",P60="処遇改善加算Ⅱ"),AU60="対象",AK60=""),
AND(P60="処遇改善加算Ⅰ",AL60="")),
"！記入が必要な欄（オレンジ色のセル）に空欄があります。空欄を埋めてください。",""))</f>
        <v/>
      </c>
      <c r="AN63" s="355"/>
      <c r="AO63" s="1209"/>
      <c r="AP63" s="1210"/>
      <c r="AQ63" s="1115"/>
      <c r="AR63" s="976"/>
      <c r="AS63" s="976"/>
      <c r="AT63" s="976"/>
      <c r="AU63" s="976"/>
      <c r="AV63" s="976"/>
      <c r="AW63" s="976"/>
      <c r="AX63" s="1211"/>
      <c r="AY63" s="1209"/>
      <c r="AZ63"/>
      <c r="BA63"/>
      <c r="BB63"/>
      <c r="BC63"/>
      <c r="BD63"/>
      <c r="BE63"/>
      <c r="BF63"/>
      <c r="BG63"/>
    </row>
    <row r="64" spans="1:59" ht="30" customHeight="1">
      <c r="A64" s="1280">
        <v>14</v>
      </c>
      <c r="B64" s="1300" t="str">
        <f>IF(基本情報入力シート!B53="", "",基本情報入力シート!B53)</f>
        <v/>
      </c>
      <c r="C64" s="1301"/>
      <c r="D64" s="1301"/>
      <c r="E64" s="1301"/>
      <c r="F64" s="1301"/>
      <c r="G64" s="1301" t="str">
        <f>IF(基本情報入力シート!L53="", "",基本情報入力シート!L53)</f>
        <v/>
      </c>
      <c r="H64" s="1301" t="str">
        <f>IF(基本情報入力シート!Q53="", "",基本情報入力シート!Q53)</f>
        <v/>
      </c>
      <c r="I64" s="1301" t="str">
        <f>IF(基本情報入力シート!V53="", "",基本情報入力シート!V53)</f>
        <v/>
      </c>
      <c r="J64" s="1301" t="str">
        <f>IF(基本情報入力シート!W53="", "",基本情報入力シート!W53)</f>
        <v/>
      </c>
      <c r="K64" s="1301" t="str">
        <f>IF(基本情報入力シート!X53="", "",基本情報入力シート!X53)</f>
        <v/>
      </c>
      <c r="L64" s="1306" t="str">
        <f>IF(基本情報入力シート!AC53=0, "",基本情報入力シート!AC53)</f>
        <v/>
      </c>
      <c r="M64" s="1309" t="str">
        <f>IF(基本情報入力シート!AD53="", "",基本情報入力シート!AD53)</f>
        <v/>
      </c>
      <c r="N64" s="1245"/>
      <c r="O64" s="1248" t="str">
        <f>IFERROR(VLOOKUP(K64,【参考】数式用２!$A$2:$AD$48,MATCH(N64,【参考】数式用２!$C$4:$AD$4,0)+2,0),"")</f>
        <v/>
      </c>
      <c r="P64" s="1214"/>
      <c r="Q64" s="1217" t="str">
        <f>IFERROR(VLOOKUP(K64,【参考】数式用２!$A$2:$AC$48,MATCH(P64,【参考】数式用２!$C$4:$AC$4,0)+2,0),"")</f>
        <v/>
      </c>
      <c r="R64" s="1220" t="s">
        <v>268</v>
      </c>
      <c r="S64" s="1223"/>
      <c r="T64" s="1226" t="s">
        <v>356</v>
      </c>
      <c r="U64" s="1223"/>
      <c r="V64" s="1226" t="s">
        <v>357</v>
      </c>
      <c r="W64" s="1223"/>
      <c r="X64" s="1226" t="s">
        <v>356</v>
      </c>
      <c r="Y64" s="1223"/>
      <c r="Z64" s="1226" t="s">
        <v>358</v>
      </c>
      <c r="AA64" s="1226" t="s">
        <v>171</v>
      </c>
      <c r="AB64" s="1226" t="str">
        <f>IF(S64&gt;=1,(W64*12+Y64)-(S64*12+U64)+1,"")</f>
        <v/>
      </c>
      <c r="AC64" s="1229" t="s">
        <v>359</v>
      </c>
      <c r="AD64" s="1232" t="str">
        <f>IFERROR(ROUNDDOWN(ROUND(L64*Q64,0)*M64,0)*AB64,"")</f>
        <v/>
      </c>
      <c r="AE64" s="1233" t="str">
        <f>IFERROR(ROUNDDOWN(ROUNDDOWN(ROUND(L64*VLOOKUP(K64,【参考】数式用２!$A$2:$AC$48,MATCH("処遇改善加算Ⅳ",【参考】数式用２!$C$4:$O$4,0)+2,0),0)*M64,0)*AB64*0.5,0), "")</f>
        <v/>
      </c>
      <c r="AF64" s="1198"/>
      <c r="AG64" s="1232" t="str">
        <f>IF(AND(AQ64&lt;&gt;"対象外", P64&lt;&gt;""),ROUNDDOWN(ROUND(L64*VLOOKUP(K64,【参考】数式用２!$A$2:$K$48,MATCH("ベア加算あり",【参考】数式用２!$C$4:$K$4,0)+2,0),0)*M64,0)*AB64,"")</f>
        <v/>
      </c>
      <c r="AH64" s="1195"/>
      <c r="AI64" s="1198"/>
      <c r="AJ64" s="1198"/>
      <c r="AK64" s="1201"/>
      <c r="AL64" s="1204"/>
      <c r="AM64" s="650" t="str">
        <f t="shared" ref="AM64" si="36">IF(Q64="","",IF(Q64&lt;O64,"！加算の要件上は問題ありませんが、令和６年度末の加算率と比較して、令和７年度の加算率が低くなっています。",""))</f>
        <v/>
      </c>
      <c r="AN64" s="355"/>
      <c r="AO64" s="1207" t="str">
        <f>IF(K64&lt;&gt;"","Q列に色付け","")</f>
        <v/>
      </c>
      <c r="AP64" s="1210" t="str">
        <f>IF(AND(AE64&lt;&gt;0,AE64&lt;&gt;""),IF(AF64="○","入力済","未入力"),"")</f>
        <v/>
      </c>
      <c r="AQ64" s="1113" t="str">
        <f>IFERROR((VLOOKUP(N64, 【参考】数式用２!$BE$5:$BE$13, 1,FALSE)), "対象外")</f>
        <v>対象外</v>
      </c>
      <c r="AR64" s="976" t="str">
        <f>IF(AG64&lt;&gt;"",IF(AH64="○","入力済","未入力"),"")</f>
        <v/>
      </c>
      <c r="AS64" s="976" t="str">
        <f>IF(AND(P64&lt;&gt;"", AI64=""), "未入力", "入力済")</f>
        <v>入力済</v>
      </c>
      <c r="AT64" s="976" t="str">
        <f>IF(AND(P64&lt;&gt;"", P64&lt;&gt;"処遇改善加算Ⅳ", AJ64=""), "未入力", "入力済")</f>
        <v>入力済</v>
      </c>
      <c r="AU64" s="976" t="str">
        <f>IFERROR(VLOOKUP(K64, 【参考】数式用２!$BB$5:$BC$48, 2, FALSE), "")</f>
        <v/>
      </c>
      <c r="AV64" s="976" t="str">
        <f>IF(AND(P64&lt;&gt;"処遇改善加算Ⅲ",P64&lt;&gt;"処遇改善加算Ⅳ", P64&lt;&gt;"", AU64&lt;&gt;"対象外"), 1,"")</f>
        <v/>
      </c>
      <c r="AW64" s="976" t="str">
        <f>IFERROR("_"&amp;VLOOKUP(K64, 【参考】数式用２!$AG$2:$AH$48, 2, FALSE), "")</f>
        <v/>
      </c>
      <c r="AX64" s="1211" t="str">
        <f>IF(AND(P64="処遇改善加算Ⅰ", AL64=""), "未入力","入力済")</f>
        <v>入力済</v>
      </c>
      <c r="AY64" s="1207" t="str">
        <f>G64</f>
        <v/>
      </c>
      <c r="AZ64"/>
      <c r="BA64"/>
      <c r="BB64"/>
      <c r="BC64"/>
      <c r="BD64"/>
      <c r="BE64"/>
      <c r="BF64"/>
      <c r="BG64"/>
    </row>
    <row r="65" spans="1:59" ht="14">
      <c r="A65" s="1281"/>
      <c r="B65" s="1302"/>
      <c r="C65" s="1303"/>
      <c r="D65" s="1303"/>
      <c r="E65" s="1303"/>
      <c r="F65" s="1303"/>
      <c r="G65" s="1303"/>
      <c r="H65" s="1303"/>
      <c r="I65" s="1303"/>
      <c r="J65" s="1303"/>
      <c r="K65" s="1303"/>
      <c r="L65" s="1307"/>
      <c r="M65" s="1310"/>
      <c r="N65" s="1246"/>
      <c r="O65" s="1249"/>
      <c r="P65" s="1215"/>
      <c r="Q65" s="1218"/>
      <c r="R65" s="1221"/>
      <c r="S65" s="1224"/>
      <c r="T65" s="1227"/>
      <c r="U65" s="1224"/>
      <c r="V65" s="1227"/>
      <c r="W65" s="1224"/>
      <c r="X65" s="1227"/>
      <c r="Y65" s="1224"/>
      <c r="Z65" s="1227"/>
      <c r="AA65" s="1227"/>
      <c r="AB65" s="1227"/>
      <c r="AC65" s="1230"/>
      <c r="AD65" s="1193"/>
      <c r="AE65" s="1234"/>
      <c r="AF65" s="1199"/>
      <c r="AG65" s="1193"/>
      <c r="AH65" s="1196"/>
      <c r="AI65" s="1199"/>
      <c r="AJ65" s="1199"/>
      <c r="AK65" s="1202"/>
      <c r="AL65" s="1205"/>
      <c r="AM65" s="1212" t="str">
        <f t="shared" ref="AM65" si="37">IF(AND(P64&lt;&gt;"", OR(W64&lt;&gt;8,Y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5" s="355"/>
      <c r="AO65" s="1208"/>
      <c r="AP65" s="1210"/>
      <c r="AQ65" s="1114"/>
      <c r="AR65" s="976"/>
      <c r="AS65" s="976"/>
      <c r="AT65" s="976"/>
      <c r="AU65" s="976"/>
      <c r="AV65" s="976"/>
      <c r="AW65" s="976"/>
      <c r="AX65" s="1211"/>
      <c r="AY65" s="1208"/>
      <c r="AZ65"/>
      <c r="BA65"/>
      <c r="BB65"/>
      <c r="BC65"/>
      <c r="BD65"/>
      <c r="BE65"/>
      <c r="BF65"/>
      <c r="BG65"/>
    </row>
    <row r="66" spans="1:59" ht="14">
      <c r="A66" s="1282"/>
      <c r="B66" s="1302"/>
      <c r="C66" s="1303"/>
      <c r="D66" s="1303"/>
      <c r="E66" s="1303"/>
      <c r="F66" s="1303"/>
      <c r="G66" s="1303"/>
      <c r="H66" s="1303"/>
      <c r="I66" s="1303"/>
      <c r="J66" s="1303"/>
      <c r="K66" s="1303"/>
      <c r="L66" s="1307"/>
      <c r="M66" s="1310"/>
      <c r="N66" s="1246"/>
      <c r="O66" s="1249"/>
      <c r="P66" s="1215"/>
      <c r="Q66" s="1218"/>
      <c r="R66" s="1221"/>
      <c r="S66" s="1224"/>
      <c r="T66" s="1227"/>
      <c r="U66" s="1224"/>
      <c r="V66" s="1227"/>
      <c r="W66" s="1224"/>
      <c r="X66" s="1227"/>
      <c r="Y66" s="1224"/>
      <c r="Z66" s="1227"/>
      <c r="AA66" s="1227"/>
      <c r="AB66" s="1227"/>
      <c r="AC66" s="1230"/>
      <c r="AD66" s="1193"/>
      <c r="AE66" s="1234"/>
      <c r="AF66" s="1199"/>
      <c r="AG66" s="1193"/>
      <c r="AH66" s="1196"/>
      <c r="AI66" s="1199"/>
      <c r="AJ66" s="1199"/>
      <c r="AK66" s="1202"/>
      <c r="AL66" s="1205"/>
      <c r="AM66" s="1213"/>
      <c r="AN66" s="355"/>
      <c r="AO66" s="1208"/>
      <c r="AP66" s="1210"/>
      <c r="AQ66" s="1114"/>
      <c r="AR66" s="976"/>
      <c r="AS66" s="976"/>
      <c r="AT66" s="976"/>
      <c r="AU66" s="976"/>
      <c r="AV66" s="976"/>
      <c r="AW66" s="976"/>
      <c r="AX66" s="1211"/>
      <c r="AY66" s="1208"/>
      <c r="AZ66"/>
      <c r="BA66"/>
      <c r="BB66"/>
      <c r="BC66"/>
      <c r="BD66"/>
      <c r="BE66"/>
      <c r="BF66"/>
      <c r="BG66"/>
    </row>
    <row r="67" spans="1:59" ht="30" customHeight="1" thickBot="1">
      <c r="A67" s="1283"/>
      <c r="B67" s="1304"/>
      <c r="C67" s="1305"/>
      <c r="D67" s="1305"/>
      <c r="E67" s="1305"/>
      <c r="F67" s="1305"/>
      <c r="G67" s="1305"/>
      <c r="H67" s="1305"/>
      <c r="I67" s="1305"/>
      <c r="J67" s="1305"/>
      <c r="K67" s="1305"/>
      <c r="L67" s="1308"/>
      <c r="M67" s="1311"/>
      <c r="N67" s="1247"/>
      <c r="O67" s="1250"/>
      <c r="P67" s="1216"/>
      <c r="Q67" s="1219"/>
      <c r="R67" s="1222"/>
      <c r="S67" s="1225"/>
      <c r="T67" s="1228"/>
      <c r="U67" s="1225"/>
      <c r="V67" s="1228"/>
      <c r="W67" s="1225"/>
      <c r="X67" s="1228"/>
      <c r="Y67" s="1225"/>
      <c r="Z67" s="1228"/>
      <c r="AA67" s="1228"/>
      <c r="AB67" s="1228"/>
      <c r="AC67" s="1231"/>
      <c r="AD67" s="1194"/>
      <c r="AE67" s="1235"/>
      <c r="AF67" s="1200"/>
      <c r="AG67" s="1194"/>
      <c r="AH67" s="1197"/>
      <c r="AI67" s="1200"/>
      <c r="AJ67" s="1200"/>
      <c r="AK67" s="1203"/>
      <c r="AL67" s="1206"/>
      <c r="AM67" s="651" t="str">
        <f t="shared" ref="AM67" si="38">IF(P64="","",
IF(OR(AF64="",
AND(AG64&lt;&gt;"",AH64=""),
AND(P64&lt;&gt;"",AI64=""),
AND(P64&lt;&gt;"処遇改善加算Ⅳ",AJ64=""),
AND(OR(P64="処遇改善加算Ⅰ",P64="処遇改善加算Ⅱ"),AU64="対象",AK64=""),
AND(P64="処遇改善加算Ⅰ",AL64="")),
"！記入が必要な欄（オレンジ色のセル）に空欄があります。空欄を埋めてください。",""))</f>
        <v/>
      </c>
      <c r="AN67" s="355"/>
      <c r="AO67" s="1209"/>
      <c r="AP67" s="1210"/>
      <c r="AQ67" s="1115"/>
      <c r="AR67" s="976"/>
      <c r="AS67" s="976"/>
      <c r="AT67" s="976"/>
      <c r="AU67" s="976"/>
      <c r="AV67" s="976"/>
      <c r="AW67" s="976"/>
      <c r="AX67" s="1211"/>
      <c r="AY67" s="1209"/>
      <c r="AZ67"/>
      <c r="BA67"/>
      <c r="BB67"/>
      <c r="BC67"/>
      <c r="BD67"/>
      <c r="BE67"/>
      <c r="BF67"/>
      <c r="BG67"/>
    </row>
    <row r="68" spans="1:59" ht="30" customHeight="1">
      <c r="A68" s="1280">
        <v>15</v>
      </c>
      <c r="B68" s="1300" t="str">
        <f>IF(基本情報入力シート!B54="", "",基本情報入力シート!B54)</f>
        <v/>
      </c>
      <c r="C68" s="1301"/>
      <c r="D68" s="1301"/>
      <c r="E68" s="1301"/>
      <c r="F68" s="1301"/>
      <c r="G68" s="1301" t="str">
        <f>IF(基本情報入力シート!L54="", "",基本情報入力シート!L54)</f>
        <v/>
      </c>
      <c r="H68" s="1301" t="str">
        <f>IF(基本情報入力シート!Q54="", "",基本情報入力シート!Q54)</f>
        <v/>
      </c>
      <c r="I68" s="1301" t="str">
        <f>IF(基本情報入力シート!V54="", "",基本情報入力シート!V54)</f>
        <v/>
      </c>
      <c r="J68" s="1301" t="str">
        <f>IF(基本情報入力シート!W54="", "",基本情報入力シート!W54)</f>
        <v/>
      </c>
      <c r="K68" s="1301" t="str">
        <f>IF(基本情報入力シート!X54="", "",基本情報入力シート!X54)</f>
        <v/>
      </c>
      <c r="L68" s="1306" t="str">
        <f>IF(基本情報入力シート!AC54=0, "",基本情報入力シート!AC54)</f>
        <v/>
      </c>
      <c r="M68" s="1309" t="str">
        <f>IF(基本情報入力シート!AD54="", "",基本情報入力シート!AD54)</f>
        <v/>
      </c>
      <c r="N68" s="1245"/>
      <c r="O68" s="1248" t="str">
        <f>IFERROR(VLOOKUP(K68,【参考】数式用２!$A$2:$AD$48,MATCH(N68,【参考】数式用２!$C$4:$AD$4,0)+2,0),"")</f>
        <v/>
      </c>
      <c r="P68" s="1214"/>
      <c r="Q68" s="1217" t="str">
        <f>IFERROR(VLOOKUP(K68,【参考】数式用２!$A$2:$AC$48,MATCH(P68,【参考】数式用２!$C$4:$AC$4,0)+2,0),"")</f>
        <v/>
      </c>
      <c r="R68" s="1220" t="s">
        <v>268</v>
      </c>
      <c r="S68" s="1223"/>
      <c r="T68" s="1226" t="s">
        <v>356</v>
      </c>
      <c r="U68" s="1223"/>
      <c r="V68" s="1226" t="s">
        <v>357</v>
      </c>
      <c r="W68" s="1223"/>
      <c r="X68" s="1226" t="s">
        <v>356</v>
      </c>
      <c r="Y68" s="1223"/>
      <c r="Z68" s="1226" t="s">
        <v>358</v>
      </c>
      <c r="AA68" s="1226" t="s">
        <v>171</v>
      </c>
      <c r="AB68" s="1226" t="str">
        <f>IF(S68&gt;=1,(W68*12+Y68)-(S68*12+U68)+1,"")</f>
        <v/>
      </c>
      <c r="AC68" s="1229" t="s">
        <v>359</v>
      </c>
      <c r="AD68" s="1232" t="str">
        <f>IFERROR(ROUNDDOWN(ROUND(L68*Q68,0)*M68,0)*AB68,"")</f>
        <v/>
      </c>
      <c r="AE68" s="1233" t="str">
        <f>IFERROR(ROUNDDOWN(ROUNDDOWN(ROUND(L68*VLOOKUP(K68,【参考】数式用２!$A$2:$AC$48,MATCH("処遇改善加算Ⅳ",【参考】数式用２!$C$4:$O$4,0)+2,0),0)*M68,0)*AB68*0.5,0), "")</f>
        <v/>
      </c>
      <c r="AF68" s="1198"/>
      <c r="AG68" s="1232" t="str">
        <f>IF(AND(AQ68&lt;&gt;"対象外", P68&lt;&gt;""),ROUNDDOWN(ROUND(L68*VLOOKUP(K68,【参考】数式用２!$A$2:$K$48,MATCH("ベア加算あり",【参考】数式用２!$C$4:$K$4,0)+2,0),0)*M68,0)*AB68,"")</f>
        <v/>
      </c>
      <c r="AH68" s="1195"/>
      <c r="AI68" s="1198"/>
      <c r="AJ68" s="1198"/>
      <c r="AK68" s="1201"/>
      <c r="AL68" s="1204"/>
      <c r="AM68" s="650" t="str">
        <f t="shared" ref="AM68" si="39">IF(Q68="","",IF(Q68&lt;O68,"！加算の要件上は問題ありませんが、令和６年度末の加算率と比較して、令和７年度の加算率が低くなっています。",""))</f>
        <v/>
      </c>
      <c r="AN68" s="355"/>
      <c r="AO68" s="1207" t="str">
        <f>IF(K68&lt;&gt;"","Q列に色付け","")</f>
        <v/>
      </c>
      <c r="AP68" s="1210" t="str">
        <f>IF(AND(AE68&lt;&gt;0,AE68&lt;&gt;""),IF(AF68="○","入力済","未入力"),"")</f>
        <v/>
      </c>
      <c r="AQ68" s="1113" t="str">
        <f>IFERROR((VLOOKUP(N68, 【参考】数式用２!$BE$5:$BE$13, 1,FALSE)), "対象外")</f>
        <v>対象外</v>
      </c>
      <c r="AR68" s="976" t="str">
        <f>IF(AG68&lt;&gt;"",IF(AH68="○","入力済","未入力"),"")</f>
        <v/>
      </c>
      <c r="AS68" s="976" t="str">
        <f>IF(AND(P68&lt;&gt;"", AI68=""), "未入力", "入力済")</f>
        <v>入力済</v>
      </c>
      <c r="AT68" s="976" t="str">
        <f>IF(AND(P68&lt;&gt;"", P68&lt;&gt;"処遇改善加算Ⅳ", AJ68=""), "未入力", "入力済")</f>
        <v>入力済</v>
      </c>
      <c r="AU68" s="976" t="str">
        <f>IFERROR(VLOOKUP(K68, 【参考】数式用２!$BB$5:$BC$48, 2, FALSE), "")</f>
        <v/>
      </c>
      <c r="AV68" s="976" t="str">
        <f>IF(AND(P68&lt;&gt;"処遇改善加算Ⅲ",P68&lt;&gt;"処遇改善加算Ⅳ", P68&lt;&gt;"", AU68&lt;&gt;"対象外"), 1,"")</f>
        <v/>
      </c>
      <c r="AW68" s="976" t="str">
        <f>IFERROR("_"&amp;VLOOKUP(K68, 【参考】数式用２!$AG$2:$AH$48, 2, FALSE), "")</f>
        <v/>
      </c>
      <c r="AX68" s="1211" t="str">
        <f>IF(AND(P68="処遇改善加算Ⅰ", AL68=""), "未入力","入力済")</f>
        <v>入力済</v>
      </c>
      <c r="AY68" s="1207" t="str">
        <f>G68</f>
        <v/>
      </c>
      <c r="AZ68"/>
      <c r="BA68"/>
      <c r="BB68"/>
      <c r="BC68"/>
      <c r="BD68"/>
      <c r="BE68"/>
      <c r="BF68"/>
      <c r="BG68"/>
    </row>
    <row r="69" spans="1:59" ht="14">
      <c r="A69" s="1281"/>
      <c r="B69" s="1302"/>
      <c r="C69" s="1303"/>
      <c r="D69" s="1303"/>
      <c r="E69" s="1303"/>
      <c r="F69" s="1303"/>
      <c r="G69" s="1303"/>
      <c r="H69" s="1303"/>
      <c r="I69" s="1303"/>
      <c r="J69" s="1303"/>
      <c r="K69" s="1303"/>
      <c r="L69" s="1307"/>
      <c r="M69" s="1310"/>
      <c r="N69" s="1246"/>
      <c r="O69" s="1249"/>
      <c r="P69" s="1215"/>
      <c r="Q69" s="1218"/>
      <c r="R69" s="1221"/>
      <c r="S69" s="1224"/>
      <c r="T69" s="1227"/>
      <c r="U69" s="1224"/>
      <c r="V69" s="1227"/>
      <c r="W69" s="1224"/>
      <c r="X69" s="1227"/>
      <c r="Y69" s="1224"/>
      <c r="Z69" s="1227"/>
      <c r="AA69" s="1227"/>
      <c r="AB69" s="1227"/>
      <c r="AC69" s="1230"/>
      <c r="AD69" s="1193"/>
      <c r="AE69" s="1234"/>
      <c r="AF69" s="1199"/>
      <c r="AG69" s="1193"/>
      <c r="AH69" s="1196"/>
      <c r="AI69" s="1199"/>
      <c r="AJ69" s="1199"/>
      <c r="AK69" s="1202"/>
      <c r="AL69" s="1205"/>
      <c r="AM69" s="1212" t="str">
        <f t="shared" ref="AM69" si="40">IF(AND(P68&lt;&gt;"", OR(W68&lt;&gt;8,Y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9" s="355"/>
      <c r="AO69" s="1208"/>
      <c r="AP69" s="1210"/>
      <c r="AQ69" s="1114"/>
      <c r="AR69" s="976"/>
      <c r="AS69" s="976"/>
      <c r="AT69" s="976"/>
      <c r="AU69" s="976"/>
      <c r="AV69" s="976"/>
      <c r="AW69" s="976"/>
      <c r="AX69" s="1211"/>
      <c r="AY69" s="1208"/>
      <c r="AZ69"/>
      <c r="BA69"/>
      <c r="BB69"/>
      <c r="BC69"/>
      <c r="BD69"/>
      <c r="BE69"/>
      <c r="BF69"/>
      <c r="BG69"/>
    </row>
    <row r="70" spans="1:59" ht="14">
      <c r="A70" s="1282"/>
      <c r="B70" s="1302"/>
      <c r="C70" s="1303"/>
      <c r="D70" s="1303"/>
      <c r="E70" s="1303"/>
      <c r="F70" s="1303"/>
      <c r="G70" s="1303"/>
      <c r="H70" s="1303"/>
      <c r="I70" s="1303"/>
      <c r="J70" s="1303"/>
      <c r="K70" s="1303"/>
      <c r="L70" s="1307"/>
      <c r="M70" s="1310"/>
      <c r="N70" s="1246"/>
      <c r="O70" s="1249"/>
      <c r="P70" s="1215"/>
      <c r="Q70" s="1218"/>
      <c r="R70" s="1221"/>
      <c r="S70" s="1224"/>
      <c r="T70" s="1227"/>
      <c r="U70" s="1224"/>
      <c r="V70" s="1227"/>
      <c r="W70" s="1224"/>
      <c r="X70" s="1227"/>
      <c r="Y70" s="1224"/>
      <c r="Z70" s="1227"/>
      <c r="AA70" s="1227"/>
      <c r="AB70" s="1227"/>
      <c r="AC70" s="1230"/>
      <c r="AD70" s="1193"/>
      <c r="AE70" s="1234"/>
      <c r="AF70" s="1199"/>
      <c r="AG70" s="1193"/>
      <c r="AH70" s="1196"/>
      <c r="AI70" s="1199"/>
      <c r="AJ70" s="1199"/>
      <c r="AK70" s="1202"/>
      <c r="AL70" s="1205"/>
      <c r="AM70" s="1213"/>
      <c r="AN70" s="355"/>
      <c r="AO70" s="1208"/>
      <c r="AP70" s="1210"/>
      <c r="AQ70" s="1114"/>
      <c r="AR70" s="976"/>
      <c r="AS70" s="976"/>
      <c r="AT70" s="976"/>
      <c r="AU70" s="976"/>
      <c r="AV70" s="976"/>
      <c r="AW70" s="976"/>
      <c r="AX70" s="1211"/>
      <c r="AY70" s="1208"/>
      <c r="AZ70"/>
      <c r="BA70"/>
      <c r="BB70"/>
      <c r="BC70"/>
      <c r="BD70"/>
      <c r="BE70"/>
      <c r="BF70"/>
      <c r="BG70"/>
    </row>
    <row r="71" spans="1:59" ht="30" customHeight="1" thickBot="1">
      <c r="A71" s="1283"/>
      <c r="B71" s="1304"/>
      <c r="C71" s="1305"/>
      <c r="D71" s="1305"/>
      <c r="E71" s="1305"/>
      <c r="F71" s="1305"/>
      <c r="G71" s="1305"/>
      <c r="H71" s="1305"/>
      <c r="I71" s="1305"/>
      <c r="J71" s="1305"/>
      <c r="K71" s="1305"/>
      <c r="L71" s="1308"/>
      <c r="M71" s="1311"/>
      <c r="N71" s="1247"/>
      <c r="O71" s="1250"/>
      <c r="P71" s="1216"/>
      <c r="Q71" s="1219"/>
      <c r="R71" s="1222"/>
      <c r="S71" s="1225"/>
      <c r="T71" s="1228"/>
      <c r="U71" s="1225"/>
      <c r="V71" s="1228"/>
      <c r="W71" s="1225"/>
      <c r="X71" s="1228"/>
      <c r="Y71" s="1225"/>
      <c r="Z71" s="1228"/>
      <c r="AA71" s="1228"/>
      <c r="AB71" s="1228"/>
      <c r="AC71" s="1231"/>
      <c r="AD71" s="1194"/>
      <c r="AE71" s="1235"/>
      <c r="AF71" s="1200"/>
      <c r="AG71" s="1194"/>
      <c r="AH71" s="1197"/>
      <c r="AI71" s="1200"/>
      <c r="AJ71" s="1200"/>
      <c r="AK71" s="1203"/>
      <c r="AL71" s="1206"/>
      <c r="AM71" s="651" t="str">
        <f t="shared" ref="AM71" si="41">IF(P68="","",
IF(OR(AF68="",
AND(AG68&lt;&gt;"",AH68=""),
AND(P68&lt;&gt;"",AI68=""),
AND(P68&lt;&gt;"処遇改善加算Ⅳ",AJ68=""),
AND(OR(P68="処遇改善加算Ⅰ",P68="処遇改善加算Ⅱ"),AU68="対象",AK68=""),
AND(P68="処遇改善加算Ⅰ",AL68="")),
"！記入が必要な欄（オレンジ色のセル）に空欄があります。空欄を埋めてください。",""))</f>
        <v/>
      </c>
      <c r="AN71" s="355"/>
      <c r="AO71" s="1209"/>
      <c r="AP71" s="1210"/>
      <c r="AQ71" s="1115"/>
      <c r="AR71" s="976"/>
      <c r="AS71" s="976"/>
      <c r="AT71" s="976"/>
      <c r="AU71" s="976"/>
      <c r="AV71" s="976"/>
      <c r="AW71" s="976"/>
      <c r="AX71" s="1211"/>
      <c r="AY71" s="1209"/>
      <c r="AZ71"/>
      <c r="BA71"/>
      <c r="BB71"/>
      <c r="BC71"/>
      <c r="BD71"/>
      <c r="BE71"/>
      <c r="BF71"/>
      <c r="BG71"/>
    </row>
    <row r="72" spans="1:59" ht="30" customHeight="1">
      <c r="A72" s="1280">
        <v>16</v>
      </c>
      <c r="B72" s="1300" t="str">
        <f>IF(基本情報入力シート!B55="", "",基本情報入力シート!B55)</f>
        <v/>
      </c>
      <c r="C72" s="1301"/>
      <c r="D72" s="1301"/>
      <c r="E72" s="1301"/>
      <c r="F72" s="1301"/>
      <c r="G72" s="1301" t="str">
        <f>IF(基本情報入力シート!L55="", "",基本情報入力シート!L55)</f>
        <v/>
      </c>
      <c r="H72" s="1301" t="str">
        <f>IF(基本情報入力シート!Q55="", "",基本情報入力シート!Q55)</f>
        <v/>
      </c>
      <c r="I72" s="1301" t="str">
        <f>IF(基本情報入力シート!V55="", "",基本情報入力シート!V55)</f>
        <v/>
      </c>
      <c r="J72" s="1301" t="str">
        <f>IF(基本情報入力シート!W55="", "",基本情報入力シート!W55)</f>
        <v/>
      </c>
      <c r="K72" s="1301" t="str">
        <f>IF(基本情報入力シート!X55="", "",基本情報入力シート!X55)</f>
        <v/>
      </c>
      <c r="L72" s="1306" t="str">
        <f>IF(基本情報入力シート!AC55=0, "",基本情報入力シート!AC55)</f>
        <v/>
      </c>
      <c r="M72" s="1309" t="str">
        <f>IF(基本情報入力シート!AD55="", "",基本情報入力シート!AD55)</f>
        <v/>
      </c>
      <c r="N72" s="1245"/>
      <c r="O72" s="1248" t="str">
        <f>IFERROR(VLOOKUP(K72,【参考】数式用２!$A$2:$AD$48,MATCH(N72,【参考】数式用２!$C$4:$AD$4,0)+2,0),"")</f>
        <v/>
      </c>
      <c r="P72" s="1214"/>
      <c r="Q72" s="1217" t="str">
        <f>IFERROR(VLOOKUP(K72,【参考】数式用２!$A$2:$AC$48,MATCH(P72,【参考】数式用２!$C$4:$AC$4,0)+2,0),"")</f>
        <v/>
      </c>
      <c r="R72" s="1220" t="s">
        <v>268</v>
      </c>
      <c r="S72" s="1223"/>
      <c r="T72" s="1226" t="s">
        <v>356</v>
      </c>
      <c r="U72" s="1223"/>
      <c r="V72" s="1226" t="s">
        <v>357</v>
      </c>
      <c r="W72" s="1223"/>
      <c r="X72" s="1226" t="s">
        <v>356</v>
      </c>
      <c r="Y72" s="1223"/>
      <c r="Z72" s="1226" t="s">
        <v>358</v>
      </c>
      <c r="AA72" s="1226" t="s">
        <v>171</v>
      </c>
      <c r="AB72" s="1226" t="str">
        <f>IF(S72&gt;=1,(W72*12+Y72)-(S72*12+U72)+1,"")</f>
        <v/>
      </c>
      <c r="AC72" s="1229" t="s">
        <v>359</v>
      </c>
      <c r="AD72" s="1232" t="str">
        <f>IFERROR(ROUNDDOWN(ROUND(L72*Q72,0)*M72,0)*AB72,"")</f>
        <v/>
      </c>
      <c r="AE72" s="1233" t="str">
        <f>IFERROR(ROUNDDOWN(ROUNDDOWN(ROUND(L72*VLOOKUP(K72,【参考】数式用２!$A$2:$AC$48,MATCH("処遇改善加算Ⅳ",【参考】数式用２!$C$4:$O$4,0)+2,0),0)*M72,0)*AB72*0.5,0), "")</f>
        <v/>
      </c>
      <c r="AF72" s="1198"/>
      <c r="AG72" s="1232" t="str">
        <f>IF(AND(AQ72&lt;&gt;"対象外", P72&lt;&gt;""),ROUNDDOWN(ROUND(L72*VLOOKUP(K72,【参考】数式用２!$A$2:$K$48,MATCH("ベア加算あり",【参考】数式用２!$C$4:$K$4,0)+2,0),0)*M72,0)*AB72,"")</f>
        <v/>
      </c>
      <c r="AH72" s="1195"/>
      <c r="AI72" s="1198"/>
      <c r="AJ72" s="1198"/>
      <c r="AK72" s="1201"/>
      <c r="AL72" s="1204"/>
      <c r="AM72" s="650" t="str">
        <f t="shared" ref="AM72" si="42">IF(Q72="","",IF(Q72&lt;O72,"！加算の要件上は問題ありませんが、令和６年度末の加算率と比較して、令和７年度の加算率が低くなっています。",""))</f>
        <v/>
      </c>
      <c r="AN72" s="355"/>
      <c r="AO72" s="1207" t="str">
        <f>IF(K72&lt;&gt;"","Q列に色付け","")</f>
        <v/>
      </c>
      <c r="AP72" s="1210" t="str">
        <f>IF(AND(AE72&lt;&gt;0,AE72&lt;&gt;""),IF(AF72="○","入力済","未入力"),"")</f>
        <v/>
      </c>
      <c r="AQ72" s="1113" t="str">
        <f>IFERROR((VLOOKUP(N72, 【参考】数式用２!$BE$5:$BE$13, 1,FALSE)), "対象外")</f>
        <v>対象外</v>
      </c>
      <c r="AR72" s="976" t="str">
        <f>IF(AG72&lt;&gt;"",IF(AH72="○","入力済","未入力"),"")</f>
        <v/>
      </c>
      <c r="AS72" s="976" t="str">
        <f>IF(AND(P72&lt;&gt;"", AI72=""), "未入力", "入力済")</f>
        <v>入力済</v>
      </c>
      <c r="AT72" s="976" t="str">
        <f>IF(AND(P72&lt;&gt;"", P72&lt;&gt;"処遇改善加算Ⅳ", AJ72=""), "未入力", "入力済")</f>
        <v>入力済</v>
      </c>
      <c r="AU72" s="976" t="str">
        <f>IFERROR(VLOOKUP(K72, 【参考】数式用２!$BB$5:$BC$48, 2, FALSE), "")</f>
        <v/>
      </c>
      <c r="AV72" s="976" t="str">
        <f>IF(AND(P72&lt;&gt;"処遇改善加算Ⅲ",P72&lt;&gt;"処遇改善加算Ⅳ", P72&lt;&gt;"", AU72&lt;&gt;"対象外"), 1,"")</f>
        <v/>
      </c>
      <c r="AW72" s="976" t="str">
        <f>IFERROR("_"&amp;VLOOKUP(K72, 【参考】数式用２!$AG$2:$AH$48, 2, FALSE), "")</f>
        <v/>
      </c>
      <c r="AX72" s="1211" t="str">
        <f>IF(AND(P72="処遇改善加算Ⅰ", AL72=""), "未入力","入力済")</f>
        <v>入力済</v>
      </c>
      <c r="AY72" s="1207" t="str">
        <f>G72</f>
        <v/>
      </c>
      <c r="AZ72"/>
      <c r="BA72"/>
      <c r="BB72"/>
      <c r="BC72"/>
      <c r="BD72"/>
      <c r="BE72"/>
      <c r="BF72"/>
      <c r="BG72"/>
    </row>
    <row r="73" spans="1:59" ht="14">
      <c r="A73" s="1281"/>
      <c r="B73" s="1302"/>
      <c r="C73" s="1303"/>
      <c r="D73" s="1303"/>
      <c r="E73" s="1303"/>
      <c r="F73" s="1303"/>
      <c r="G73" s="1303"/>
      <c r="H73" s="1303"/>
      <c r="I73" s="1303"/>
      <c r="J73" s="1303"/>
      <c r="K73" s="1303"/>
      <c r="L73" s="1307"/>
      <c r="M73" s="1310"/>
      <c r="N73" s="1246"/>
      <c r="O73" s="1249"/>
      <c r="P73" s="1215"/>
      <c r="Q73" s="1218"/>
      <c r="R73" s="1221"/>
      <c r="S73" s="1224"/>
      <c r="T73" s="1227"/>
      <c r="U73" s="1224"/>
      <c r="V73" s="1227"/>
      <c r="W73" s="1224"/>
      <c r="X73" s="1227"/>
      <c r="Y73" s="1224"/>
      <c r="Z73" s="1227"/>
      <c r="AA73" s="1227"/>
      <c r="AB73" s="1227"/>
      <c r="AC73" s="1230"/>
      <c r="AD73" s="1193"/>
      <c r="AE73" s="1234"/>
      <c r="AF73" s="1199"/>
      <c r="AG73" s="1193"/>
      <c r="AH73" s="1196"/>
      <c r="AI73" s="1199"/>
      <c r="AJ73" s="1199"/>
      <c r="AK73" s="1202"/>
      <c r="AL73" s="1205"/>
      <c r="AM73" s="1212" t="str">
        <f t="shared" ref="AM73" si="43">IF(AND(P72&lt;&gt;"", OR(W72&lt;&gt;8,Y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3" s="355"/>
      <c r="AO73" s="1208"/>
      <c r="AP73" s="1210"/>
      <c r="AQ73" s="1114"/>
      <c r="AR73" s="976"/>
      <c r="AS73" s="976"/>
      <c r="AT73" s="976"/>
      <c r="AU73" s="976"/>
      <c r="AV73" s="976"/>
      <c r="AW73" s="976"/>
      <c r="AX73" s="1211"/>
      <c r="AY73" s="1208"/>
      <c r="AZ73"/>
      <c r="BA73"/>
      <c r="BB73"/>
      <c r="BC73"/>
      <c r="BD73"/>
      <c r="BE73"/>
      <c r="BF73"/>
      <c r="BG73"/>
    </row>
    <row r="74" spans="1:59" ht="14">
      <c r="A74" s="1282"/>
      <c r="B74" s="1302"/>
      <c r="C74" s="1303"/>
      <c r="D74" s="1303"/>
      <c r="E74" s="1303"/>
      <c r="F74" s="1303"/>
      <c r="G74" s="1303"/>
      <c r="H74" s="1303"/>
      <c r="I74" s="1303"/>
      <c r="J74" s="1303"/>
      <c r="K74" s="1303"/>
      <c r="L74" s="1307"/>
      <c r="M74" s="1310"/>
      <c r="N74" s="1246"/>
      <c r="O74" s="1249"/>
      <c r="P74" s="1215"/>
      <c r="Q74" s="1218"/>
      <c r="R74" s="1221"/>
      <c r="S74" s="1224"/>
      <c r="T74" s="1227"/>
      <c r="U74" s="1224"/>
      <c r="V74" s="1227"/>
      <c r="W74" s="1224"/>
      <c r="X74" s="1227"/>
      <c r="Y74" s="1224"/>
      <c r="Z74" s="1227"/>
      <c r="AA74" s="1227"/>
      <c r="AB74" s="1227"/>
      <c r="AC74" s="1230"/>
      <c r="AD74" s="1193"/>
      <c r="AE74" s="1234"/>
      <c r="AF74" s="1199"/>
      <c r="AG74" s="1193"/>
      <c r="AH74" s="1196"/>
      <c r="AI74" s="1199"/>
      <c r="AJ74" s="1199"/>
      <c r="AK74" s="1202"/>
      <c r="AL74" s="1205"/>
      <c r="AM74" s="1213"/>
      <c r="AN74" s="355"/>
      <c r="AO74" s="1208"/>
      <c r="AP74" s="1210"/>
      <c r="AQ74" s="1114"/>
      <c r="AR74" s="976"/>
      <c r="AS74" s="976"/>
      <c r="AT74" s="976"/>
      <c r="AU74" s="976"/>
      <c r="AV74" s="976"/>
      <c r="AW74" s="976"/>
      <c r="AX74" s="1211"/>
      <c r="AY74" s="1208"/>
      <c r="AZ74"/>
      <c r="BA74"/>
      <c r="BB74"/>
      <c r="BC74"/>
      <c r="BD74"/>
      <c r="BE74"/>
      <c r="BF74"/>
      <c r="BG74"/>
    </row>
    <row r="75" spans="1:59" ht="30" customHeight="1" thickBot="1">
      <c r="A75" s="1283"/>
      <c r="B75" s="1304"/>
      <c r="C75" s="1305"/>
      <c r="D75" s="1305"/>
      <c r="E75" s="1305"/>
      <c r="F75" s="1305"/>
      <c r="G75" s="1305"/>
      <c r="H75" s="1305"/>
      <c r="I75" s="1305"/>
      <c r="J75" s="1305"/>
      <c r="K75" s="1305"/>
      <c r="L75" s="1308"/>
      <c r="M75" s="1311"/>
      <c r="N75" s="1247"/>
      <c r="O75" s="1250"/>
      <c r="P75" s="1216"/>
      <c r="Q75" s="1219"/>
      <c r="R75" s="1222"/>
      <c r="S75" s="1225"/>
      <c r="T75" s="1228"/>
      <c r="U75" s="1225"/>
      <c r="V75" s="1228"/>
      <c r="W75" s="1225"/>
      <c r="X75" s="1228"/>
      <c r="Y75" s="1225"/>
      <c r="Z75" s="1228"/>
      <c r="AA75" s="1228"/>
      <c r="AB75" s="1228"/>
      <c r="AC75" s="1231"/>
      <c r="AD75" s="1194"/>
      <c r="AE75" s="1235"/>
      <c r="AF75" s="1200"/>
      <c r="AG75" s="1194"/>
      <c r="AH75" s="1197"/>
      <c r="AI75" s="1200"/>
      <c r="AJ75" s="1200"/>
      <c r="AK75" s="1203"/>
      <c r="AL75" s="1206"/>
      <c r="AM75" s="651" t="str">
        <f t="shared" ref="AM75" si="44">IF(P72="","",
IF(OR(AF72="",
AND(AG72&lt;&gt;"",AH72=""),
AND(P72&lt;&gt;"",AI72=""),
AND(P72&lt;&gt;"処遇改善加算Ⅳ",AJ72=""),
AND(OR(P72="処遇改善加算Ⅰ",P72="処遇改善加算Ⅱ"),AU72="対象",AK72=""),
AND(P72="処遇改善加算Ⅰ",AL72="")),
"！記入が必要な欄（オレンジ色のセル）に空欄があります。空欄を埋めてください。",""))</f>
        <v/>
      </c>
      <c r="AN75" s="355"/>
      <c r="AO75" s="1209"/>
      <c r="AP75" s="1210"/>
      <c r="AQ75" s="1115"/>
      <c r="AR75" s="976"/>
      <c r="AS75" s="976"/>
      <c r="AT75" s="976"/>
      <c r="AU75" s="976"/>
      <c r="AV75" s="976"/>
      <c r="AW75" s="976"/>
      <c r="AX75" s="1211"/>
      <c r="AY75" s="1209"/>
      <c r="AZ75"/>
      <c r="BA75"/>
      <c r="BB75"/>
      <c r="BC75"/>
      <c r="BD75"/>
      <c r="BE75"/>
      <c r="BF75"/>
      <c r="BG75"/>
    </row>
    <row r="76" spans="1:59" ht="30" customHeight="1">
      <c r="A76" s="1280">
        <v>17</v>
      </c>
      <c r="B76" s="1300" t="str">
        <f>IF(基本情報入力シート!B56="", "",基本情報入力シート!B56)</f>
        <v/>
      </c>
      <c r="C76" s="1301"/>
      <c r="D76" s="1301"/>
      <c r="E76" s="1301"/>
      <c r="F76" s="1301"/>
      <c r="G76" s="1301" t="str">
        <f>IF(基本情報入力シート!L56="", "",基本情報入力シート!L56)</f>
        <v/>
      </c>
      <c r="H76" s="1301" t="str">
        <f>IF(基本情報入力シート!Q56="", "",基本情報入力シート!Q56)</f>
        <v/>
      </c>
      <c r="I76" s="1301" t="str">
        <f>IF(基本情報入力シート!V56="", "",基本情報入力シート!V56)</f>
        <v/>
      </c>
      <c r="J76" s="1301" t="str">
        <f>IF(基本情報入力シート!W56="", "",基本情報入力シート!W56)</f>
        <v/>
      </c>
      <c r="K76" s="1301" t="str">
        <f>IF(基本情報入力シート!X56="", "",基本情報入力シート!X56)</f>
        <v/>
      </c>
      <c r="L76" s="1306" t="str">
        <f>IF(基本情報入力シート!AC56=0, "",基本情報入力シート!AC56)</f>
        <v/>
      </c>
      <c r="M76" s="1309" t="str">
        <f>IF(基本情報入力シート!AD56="", "",基本情報入力シート!AD56)</f>
        <v/>
      </c>
      <c r="N76" s="1245"/>
      <c r="O76" s="1248" t="str">
        <f>IFERROR(VLOOKUP(K76,【参考】数式用２!$A$2:$AD$48,MATCH(N76,【参考】数式用２!$C$4:$AD$4,0)+2,0),"")</f>
        <v/>
      </c>
      <c r="P76" s="1214"/>
      <c r="Q76" s="1217" t="str">
        <f>IFERROR(VLOOKUP(K76,【参考】数式用２!$A$2:$AC$48,MATCH(P76,【参考】数式用２!$C$4:$AC$4,0)+2,0),"")</f>
        <v/>
      </c>
      <c r="R76" s="1220" t="s">
        <v>268</v>
      </c>
      <c r="S76" s="1223"/>
      <c r="T76" s="1226" t="s">
        <v>356</v>
      </c>
      <c r="U76" s="1223"/>
      <c r="V76" s="1226" t="s">
        <v>357</v>
      </c>
      <c r="W76" s="1223"/>
      <c r="X76" s="1226" t="s">
        <v>356</v>
      </c>
      <c r="Y76" s="1223"/>
      <c r="Z76" s="1226" t="s">
        <v>358</v>
      </c>
      <c r="AA76" s="1226" t="s">
        <v>171</v>
      </c>
      <c r="AB76" s="1226" t="str">
        <f>IF(S76&gt;=1,(W76*12+Y76)-(S76*12+U76)+1,"")</f>
        <v/>
      </c>
      <c r="AC76" s="1229" t="s">
        <v>359</v>
      </c>
      <c r="AD76" s="1232" t="str">
        <f>IFERROR(ROUNDDOWN(ROUND(L76*Q76,0)*M76,0)*AB76,"")</f>
        <v/>
      </c>
      <c r="AE76" s="1233" t="str">
        <f>IFERROR(ROUNDDOWN(ROUNDDOWN(ROUND(L76*VLOOKUP(K76,【参考】数式用２!$A$2:$AC$48,MATCH("処遇改善加算Ⅳ",【参考】数式用２!$C$4:$O$4,0)+2,0),0)*M76,0)*AB76*0.5,0), "")</f>
        <v/>
      </c>
      <c r="AF76" s="1198"/>
      <c r="AG76" s="1232" t="str">
        <f>IF(AND(AQ76&lt;&gt;"対象外", P76&lt;&gt;""),ROUNDDOWN(ROUND(L76*VLOOKUP(K76,【参考】数式用２!$A$2:$K$48,MATCH("ベア加算あり",【参考】数式用２!$C$4:$K$4,0)+2,0),0)*M76,0)*AB76,"")</f>
        <v/>
      </c>
      <c r="AH76" s="1195"/>
      <c r="AI76" s="1198"/>
      <c r="AJ76" s="1198"/>
      <c r="AK76" s="1201"/>
      <c r="AL76" s="1204"/>
      <c r="AM76" s="650" t="str">
        <f t="shared" ref="AM76" si="45">IF(Q76="","",IF(Q76&lt;O76,"！加算の要件上は問題ありませんが、令和６年度末の加算率と比較して、令和７年度の加算率が低くなっています。",""))</f>
        <v/>
      </c>
      <c r="AN76" s="355"/>
      <c r="AO76" s="1207" t="str">
        <f>IF(K76&lt;&gt;"","Q列に色付け","")</f>
        <v/>
      </c>
      <c r="AP76" s="1210" t="str">
        <f>IF(AND(AE76&lt;&gt;0,AE76&lt;&gt;""),IF(AF76="○","入力済","未入力"),"")</f>
        <v/>
      </c>
      <c r="AQ76" s="1113" t="str">
        <f>IFERROR((VLOOKUP(N76, 【参考】数式用２!$BE$5:$BE$13, 1,FALSE)), "対象外")</f>
        <v>対象外</v>
      </c>
      <c r="AR76" s="976" t="str">
        <f>IF(AG76&lt;&gt;"",IF(AH76="○","入力済","未入力"),"")</f>
        <v/>
      </c>
      <c r="AS76" s="976" t="str">
        <f>IF(AND(P76&lt;&gt;"", AI76=""), "未入力", "入力済")</f>
        <v>入力済</v>
      </c>
      <c r="AT76" s="976" t="str">
        <f>IF(AND(P76&lt;&gt;"", P76&lt;&gt;"処遇改善加算Ⅳ", AJ76=""), "未入力", "入力済")</f>
        <v>入力済</v>
      </c>
      <c r="AU76" s="976" t="str">
        <f>IFERROR(VLOOKUP(K76, 【参考】数式用２!$BB$5:$BC$48, 2, FALSE), "")</f>
        <v/>
      </c>
      <c r="AV76" s="976" t="str">
        <f>IF(AND(P76&lt;&gt;"処遇改善加算Ⅲ",P76&lt;&gt;"処遇改善加算Ⅳ", P76&lt;&gt;"", AU76&lt;&gt;"対象外"), 1,"")</f>
        <v/>
      </c>
      <c r="AW76" s="976" t="str">
        <f>IFERROR("_"&amp;VLOOKUP(K76, 【参考】数式用２!$AG$2:$AH$48, 2, FALSE), "")</f>
        <v/>
      </c>
      <c r="AX76" s="1211" t="str">
        <f>IF(AND(P76="処遇改善加算Ⅰ", AL76=""), "未入力","入力済")</f>
        <v>入力済</v>
      </c>
      <c r="AY76" s="1207" t="str">
        <f>G76</f>
        <v/>
      </c>
      <c r="AZ76"/>
      <c r="BA76"/>
      <c r="BB76"/>
      <c r="BC76"/>
      <c r="BD76"/>
      <c r="BE76"/>
      <c r="BF76"/>
      <c r="BG76"/>
    </row>
    <row r="77" spans="1:59" ht="14">
      <c r="A77" s="1281"/>
      <c r="B77" s="1302"/>
      <c r="C77" s="1303"/>
      <c r="D77" s="1303"/>
      <c r="E77" s="1303"/>
      <c r="F77" s="1303"/>
      <c r="G77" s="1303"/>
      <c r="H77" s="1303"/>
      <c r="I77" s="1303"/>
      <c r="J77" s="1303"/>
      <c r="K77" s="1303"/>
      <c r="L77" s="1307"/>
      <c r="M77" s="1310"/>
      <c r="N77" s="1246"/>
      <c r="O77" s="1249"/>
      <c r="P77" s="1215"/>
      <c r="Q77" s="1218"/>
      <c r="R77" s="1221"/>
      <c r="S77" s="1224"/>
      <c r="T77" s="1227"/>
      <c r="U77" s="1224"/>
      <c r="V77" s="1227"/>
      <c r="W77" s="1224"/>
      <c r="X77" s="1227"/>
      <c r="Y77" s="1224"/>
      <c r="Z77" s="1227"/>
      <c r="AA77" s="1227"/>
      <c r="AB77" s="1227"/>
      <c r="AC77" s="1230"/>
      <c r="AD77" s="1193"/>
      <c r="AE77" s="1234"/>
      <c r="AF77" s="1199"/>
      <c r="AG77" s="1193"/>
      <c r="AH77" s="1196"/>
      <c r="AI77" s="1199"/>
      <c r="AJ77" s="1199"/>
      <c r="AK77" s="1202"/>
      <c r="AL77" s="1205"/>
      <c r="AM77" s="1212" t="str">
        <f t="shared" ref="AM77" si="46">IF(AND(P76&lt;&gt;"", OR(W76&lt;&gt;8,Y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7" s="355"/>
      <c r="AO77" s="1208"/>
      <c r="AP77" s="1210"/>
      <c r="AQ77" s="1114"/>
      <c r="AR77" s="976"/>
      <c r="AS77" s="976"/>
      <c r="AT77" s="976"/>
      <c r="AU77" s="976"/>
      <c r="AV77" s="976"/>
      <c r="AW77" s="976"/>
      <c r="AX77" s="1211"/>
      <c r="AY77" s="1208"/>
      <c r="AZ77"/>
      <c r="BA77"/>
      <c r="BB77"/>
      <c r="BC77"/>
      <c r="BD77"/>
      <c r="BE77"/>
      <c r="BF77"/>
      <c r="BG77"/>
    </row>
    <row r="78" spans="1:59" ht="14">
      <c r="A78" s="1282"/>
      <c r="B78" s="1302"/>
      <c r="C78" s="1303"/>
      <c r="D78" s="1303"/>
      <c r="E78" s="1303"/>
      <c r="F78" s="1303"/>
      <c r="G78" s="1303"/>
      <c r="H78" s="1303"/>
      <c r="I78" s="1303"/>
      <c r="J78" s="1303"/>
      <c r="K78" s="1303"/>
      <c r="L78" s="1307"/>
      <c r="M78" s="1310"/>
      <c r="N78" s="1246"/>
      <c r="O78" s="1249"/>
      <c r="P78" s="1215"/>
      <c r="Q78" s="1218"/>
      <c r="R78" s="1221"/>
      <c r="S78" s="1224"/>
      <c r="T78" s="1227"/>
      <c r="U78" s="1224"/>
      <c r="V78" s="1227"/>
      <c r="W78" s="1224"/>
      <c r="X78" s="1227"/>
      <c r="Y78" s="1224"/>
      <c r="Z78" s="1227"/>
      <c r="AA78" s="1227"/>
      <c r="AB78" s="1227"/>
      <c r="AC78" s="1230"/>
      <c r="AD78" s="1193"/>
      <c r="AE78" s="1234"/>
      <c r="AF78" s="1199"/>
      <c r="AG78" s="1193"/>
      <c r="AH78" s="1196"/>
      <c r="AI78" s="1199"/>
      <c r="AJ78" s="1199"/>
      <c r="AK78" s="1202"/>
      <c r="AL78" s="1205"/>
      <c r="AM78" s="1213"/>
      <c r="AN78" s="355"/>
      <c r="AO78" s="1208"/>
      <c r="AP78" s="1210"/>
      <c r="AQ78" s="1114"/>
      <c r="AR78" s="976"/>
      <c r="AS78" s="976"/>
      <c r="AT78" s="976"/>
      <c r="AU78" s="976"/>
      <c r="AV78" s="976"/>
      <c r="AW78" s="976"/>
      <c r="AX78" s="1211"/>
      <c r="AY78" s="1208"/>
      <c r="AZ78"/>
      <c r="BA78"/>
      <c r="BB78"/>
      <c r="BC78"/>
      <c r="BD78"/>
      <c r="BE78"/>
      <c r="BF78"/>
      <c r="BG78"/>
    </row>
    <row r="79" spans="1:59" ht="30" customHeight="1" thickBot="1">
      <c r="A79" s="1283"/>
      <c r="B79" s="1304"/>
      <c r="C79" s="1305"/>
      <c r="D79" s="1305"/>
      <c r="E79" s="1305"/>
      <c r="F79" s="1305"/>
      <c r="G79" s="1305"/>
      <c r="H79" s="1305"/>
      <c r="I79" s="1305"/>
      <c r="J79" s="1305"/>
      <c r="K79" s="1305"/>
      <c r="L79" s="1308"/>
      <c r="M79" s="1311"/>
      <c r="N79" s="1247"/>
      <c r="O79" s="1250"/>
      <c r="P79" s="1216"/>
      <c r="Q79" s="1219"/>
      <c r="R79" s="1222"/>
      <c r="S79" s="1225"/>
      <c r="T79" s="1228"/>
      <c r="U79" s="1225"/>
      <c r="V79" s="1228"/>
      <c r="W79" s="1225"/>
      <c r="X79" s="1228"/>
      <c r="Y79" s="1225"/>
      <c r="Z79" s="1228"/>
      <c r="AA79" s="1228"/>
      <c r="AB79" s="1228"/>
      <c r="AC79" s="1231"/>
      <c r="AD79" s="1194"/>
      <c r="AE79" s="1235"/>
      <c r="AF79" s="1200"/>
      <c r="AG79" s="1194"/>
      <c r="AH79" s="1197"/>
      <c r="AI79" s="1200"/>
      <c r="AJ79" s="1200"/>
      <c r="AK79" s="1203"/>
      <c r="AL79" s="1206"/>
      <c r="AM79" s="651" t="str">
        <f t="shared" ref="AM79" si="47">IF(P76="","",
IF(OR(AF76="",
AND(AG76&lt;&gt;"",AH76=""),
AND(P76&lt;&gt;"",AI76=""),
AND(P76&lt;&gt;"処遇改善加算Ⅳ",AJ76=""),
AND(OR(P76="処遇改善加算Ⅰ",P76="処遇改善加算Ⅱ"),AU76="対象",AK76=""),
AND(P76="処遇改善加算Ⅰ",AL76="")),
"！記入が必要な欄（オレンジ色のセル）に空欄があります。空欄を埋めてください。",""))</f>
        <v/>
      </c>
      <c r="AN79" s="355"/>
      <c r="AO79" s="1209"/>
      <c r="AP79" s="1210"/>
      <c r="AQ79" s="1115"/>
      <c r="AR79" s="976"/>
      <c r="AS79" s="976"/>
      <c r="AT79" s="976"/>
      <c r="AU79" s="976"/>
      <c r="AV79" s="976"/>
      <c r="AW79" s="976"/>
      <c r="AX79" s="1211"/>
      <c r="AY79" s="1209"/>
      <c r="AZ79"/>
      <c r="BA79"/>
      <c r="BB79"/>
      <c r="BC79"/>
      <c r="BD79"/>
      <c r="BE79"/>
      <c r="BF79"/>
      <c r="BG79"/>
    </row>
    <row r="80" spans="1:59" ht="30" customHeight="1">
      <c r="A80" s="1280">
        <v>18</v>
      </c>
      <c r="B80" s="1300" t="str">
        <f>IF(基本情報入力シート!B57="", "",基本情報入力シート!B57)</f>
        <v/>
      </c>
      <c r="C80" s="1301"/>
      <c r="D80" s="1301"/>
      <c r="E80" s="1301"/>
      <c r="F80" s="1301"/>
      <c r="G80" s="1301" t="str">
        <f>IF(基本情報入力シート!L57="", "",基本情報入力シート!L57)</f>
        <v/>
      </c>
      <c r="H80" s="1301" t="str">
        <f>IF(基本情報入力シート!Q57="", "",基本情報入力シート!Q57)</f>
        <v/>
      </c>
      <c r="I80" s="1301" t="str">
        <f>IF(基本情報入力シート!V57="", "",基本情報入力シート!V57)</f>
        <v/>
      </c>
      <c r="J80" s="1301" t="str">
        <f>IF(基本情報入力シート!W57="", "",基本情報入力シート!W57)</f>
        <v/>
      </c>
      <c r="K80" s="1301" t="str">
        <f>IF(基本情報入力シート!X57="", "",基本情報入力シート!X57)</f>
        <v/>
      </c>
      <c r="L80" s="1306" t="str">
        <f>IF(基本情報入力シート!AC57=0, "",基本情報入力シート!AC57)</f>
        <v/>
      </c>
      <c r="M80" s="1309" t="str">
        <f>IF(基本情報入力シート!AD57="", "",基本情報入力シート!AD57)</f>
        <v/>
      </c>
      <c r="N80" s="1245"/>
      <c r="O80" s="1248" t="str">
        <f>IFERROR(VLOOKUP(K80,【参考】数式用２!$A$2:$AD$48,MATCH(N80,【参考】数式用２!$C$4:$AD$4,0)+2,0),"")</f>
        <v/>
      </c>
      <c r="P80" s="1214"/>
      <c r="Q80" s="1217" t="str">
        <f>IFERROR(VLOOKUP(K80,【参考】数式用２!$A$2:$AC$48,MATCH(P80,【参考】数式用２!$C$4:$AC$4,0)+2,0),"")</f>
        <v/>
      </c>
      <c r="R80" s="1220" t="s">
        <v>268</v>
      </c>
      <c r="S80" s="1223"/>
      <c r="T80" s="1226" t="s">
        <v>356</v>
      </c>
      <c r="U80" s="1223"/>
      <c r="V80" s="1226" t="s">
        <v>357</v>
      </c>
      <c r="W80" s="1223"/>
      <c r="X80" s="1226" t="s">
        <v>356</v>
      </c>
      <c r="Y80" s="1223"/>
      <c r="Z80" s="1226" t="s">
        <v>358</v>
      </c>
      <c r="AA80" s="1226" t="s">
        <v>171</v>
      </c>
      <c r="AB80" s="1226" t="str">
        <f>IF(S80&gt;=1,(W80*12+Y80)-(S80*12+U80)+1,"")</f>
        <v/>
      </c>
      <c r="AC80" s="1229" t="s">
        <v>359</v>
      </c>
      <c r="AD80" s="1232" t="str">
        <f>IFERROR(ROUNDDOWN(ROUND(L80*Q80,0)*M80,0)*AB80,"")</f>
        <v/>
      </c>
      <c r="AE80" s="1233" t="str">
        <f>IFERROR(ROUNDDOWN(ROUNDDOWN(ROUND(L80*VLOOKUP(K80,【参考】数式用２!$A$2:$AC$48,MATCH("処遇改善加算Ⅳ",【参考】数式用２!$C$4:$O$4,0)+2,0),0)*M80,0)*AB80*0.5,0), "")</f>
        <v/>
      </c>
      <c r="AF80" s="1198"/>
      <c r="AG80" s="1232" t="str">
        <f>IF(AND(AQ80&lt;&gt;"対象外", P80&lt;&gt;""),ROUNDDOWN(ROUND(L80*VLOOKUP(K80,【参考】数式用２!$A$2:$K$48,MATCH("ベア加算あり",【参考】数式用２!$C$4:$K$4,0)+2,0),0)*M80,0)*AB80,"")</f>
        <v/>
      </c>
      <c r="AH80" s="1195"/>
      <c r="AI80" s="1198"/>
      <c r="AJ80" s="1198"/>
      <c r="AK80" s="1201"/>
      <c r="AL80" s="1204"/>
      <c r="AM80" s="650" t="str">
        <f t="shared" ref="AM80" si="48">IF(Q80="","",IF(Q80&lt;O80,"！加算の要件上は問題ありませんが、令和６年度末の加算率と比較して、令和７年度の加算率が低くなっています。",""))</f>
        <v/>
      </c>
      <c r="AN80" s="355"/>
      <c r="AO80" s="1207" t="str">
        <f>IF(K80&lt;&gt;"","Q列に色付け","")</f>
        <v/>
      </c>
      <c r="AP80" s="1210" t="str">
        <f>IF(AND(AE80&lt;&gt;0,AE80&lt;&gt;""),IF(AF80="○","入力済","未入力"),"")</f>
        <v/>
      </c>
      <c r="AQ80" s="1113" t="str">
        <f>IFERROR((VLOOKUP(N80, 【参考】数式用２!$BE$5:$BE$13, 1,FALSE)), "対象外")</f>
        <v>対象外</v>
      </c>
      <c r="AR80" s="976" t="str">
        <f>IF(AG80&lt;&gt;"",IF(AH80="○","入力済","未入力"),"")</f>
        <v/>
      </c>
      <c r="AS80" s="976" t="str">
        <f>IF(AND(P80&lt;&gt;"", AI80=""), "未入力", "入力済")</f>
        <v>入力済</v>
      </c>
      <c r="AT80" s="976" t="str">
        <f>IF(AND(P80&lt;&gt;"", P80&lt;&gt;"処遇改善加算Ⅳ", AJ80=""), "未入力", "入力済")</f>
        <v>入力済</v>
      </c>
      <c r="AU80" s="976" t="str">
        <f>IFERROR(VLOOKUP(K80, 【参考】数式用２!$BB$5:$BC$48, 2, FALSE), "")</f>
        <v/>
      </c>
      <c r="AV80" s="976" t="str">
        <f>IF(AND(P80&lt;&gt;"処遇改善加算Ⅲ",P80&lt;&gt;"処遇改善加算Ⅳ", P80&lt;&gt;"", AU80&lt;&gt;"対象外"), 1,"")</f>
        <v/>
      </c>
      <c r="AW80" s="976" t="str">
        <f>IFERROR("_"&amp;VLOOKUP(K80, 【参考】数式用２!$AG$2:$AH$48, 2, FALSE), "")</f>
        <v/>
      </c>
      <c r="AX80" s="1211" t="str">
        <f>IF(AND(P80="処遇改善加算Ⅰ", AL80=""), "未入力","入力済")</f>
        <v>入力済</v>
      </c>
      <c r="AY80" s="1207" t="str">
        <f>G80</f>
        <v/>
      </c>
      <c r="AZ80"/>
      <c r="BA80"/>
      <c r="BB80"/>
      <c r="BC80"/>
      <c r="BD80"/>
      <c r="BE80"/>
      <c r="BF80"/>
      <c r="BG80"/>
    </row>
    <row r="81" spans="1:59" ht="14">
      <c r="A81" s="1281"/>
      <c r="B81" s="1302"/>
      <c r="C81" s="1303"/>
      <c r="D81" s="1303"/>
      <c r="E81" s="1303"/>
      <c r="F81" s="1303"/>
      <c r="G81" s="1303"/>
      <c r="H81" s="1303"/>
      <c r="I81" s="1303"/>
      <c r="J81" s="1303"/>
      <c r="K81" s="1303"/>
      <c r="L81" s="1307"/>
      <c r="M81" s="1310"/>
      <c r="N81" s="1246"/>
      <c r="O81" s="1249"/>
      <c r="P81" s="1215"/>
      <c r="Q81" s="1218"/>
      <c r="R81" s="1221"/>
      <c r="S81" s="1224"/>
      <c r="T81" s="1227"/>
      <c r="U81" s="1224"/>
      <c r="V81" s="1227"/>
      <c r="W81" s="1224"/>
      <c r="X81" s="1227"/>
      <c r="Y81" s="1224"/>
      <c r="Z81" s="1227"/>
      <c r="AA81" s="1227"/>
      <c r="AB81" s="1227"/>
      <c r="AC81" s="1230"/>
      <c r="AD81" s="1193"/>
      <c r="AE81" s="1234"/>
      <c r="AF81" s="1199"/>
      <c r="AG81" s="1193"/>
      <c r="AH81" s="1196"/>
      <c r="AI81" s="1199"/>
      <c r="AJ81" s="1199"/>
      <c r="AK81" s="1202"/>
      <c r="AL81" s="1205"/>
      <c r="AM81" s="1212" t="str">
        <f t="shared" ref="AM81" si="49">IF(AND(P80&lt;&gt;"", OR(W80&lt;&gt;8,Y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1" s="355"/>
      <c r="AO81" s="1208"/>
      <c r="AP81" s="1210"/>
      <c r="AQ81" s="1114"/>
      <c r="AR81" s="976"/>
      <c r="AS81" s="976"/>
      <c r="AT81" s="976"/>
      <c r="AU81" s="976"/>
      <c r="AV81" s="976"/>
      <c r="AW81" s="976"/>
      <c r="AX81" s="1211"/>
      <c r="AY81" s="1208"/>
      <c r="AZ81"/>
      <c r="BA81"/>
      <c r="BB81"/>
      <c r="BC81"/>
      <c r="BD81"/>
      <c r="BE81"/>
      <c r="BF81"/>
      <c r="BG81"/>
    </row>
    <row r="82" spans="1:59" ht="14">
      <c r="A82" s="1282"/>
      <c r="B82" s="1302"/>
      <c r="C82" s="1303"/>
      <c r="D82" s="1303"/>
      <c r="E82" s="1303"/>
      <c r="F82" s="1303"/>
      <c r="G82" s="1303"/>
      <c r="H82" s="1303"/>
      <c r="I82" s="1303"/>
      <c r="J82" s="1303"/>
      <c r="K82" s="1303"/>
      <c r="L82" s="1307"/>
      <c r="M82" s="1310"/>
      <c r="N82" s="1246"/>
      <c r="O82" s="1249"/>
      <c r="P82" s="1215"/>
      <c r="Q82" s="1218"/>
      <c r="R82" s="1221"/>
      <c r="S82" s="1224"/>
      <c r="T82" s="1227"/>
      <c r="U82" s="1224"/>
      <c r="V82" s="1227"/>
      <c r="W82" s="1224"/>
      <c r="X82" s="1227"/>
      <c r="Y82" s="1224"/>
      <c r="Z82" s="1227"/>
      <c r="AA82" s="1227"/>
      <c r="AB82" s="1227"/>
      <c r="AC82" s="1230"/>
      <c r="AD82" s="1193"/>
      <c r="AE82" s="1234"/>
      <c r="AF82" s="1199"/>
      <c r="AG82" s="1193"/>
      <c r="AH82" s="1196"/>
      <c r="AI82" s="1199"/>
      <c r="AJ82" s="1199"/>
      <c r="AK82" s="1202"/>
      <c r="AL82" s="1205"/>
      <c r="AM82" s="1213"/>
      <c r="AN82" s="355"/>
      <c r="AO82" s="1208"/>
      <c r="AP82" s="1210"/>
      <c r="AQ82" s="1114"/>
      <c r="AR82" s="976"/>
      <c r="AS82" s="976"/>
      <c r="AT82" s="976"/>
      <c r="AU82" s="976"/>
      <c r="AV82" s="976"/>
      <c r="AW82" s="976"/>
      <c r="AX82" s="1211"/>
      <c r="AY82" s="1208"/>
      <c r="AZ82"/>
      <c r="BA82"/>
      <c r="BB82"/>
      <c r="BC82"/>
      <c r="BD82"/>
      <c r="BE82"/>
      <c r="BF82"/>
      <c r="BG82"/>
    </row>
    <row r="83" spans="1:59" ht="30" customHeight="1" thickBot="1">
      <c r="A83" s="1283"/>
      <c r="B83" s="1304"/>
      <c r="C83" s="1305"/>
      <c r="D83" s="1305"/>
      <c r="E83" s="1305"/>
      <c r="F83" s="1305"/>
      <c r="G83" s="1305"/>
      <c r="H83" s="1305"/>
      <c r="I83" s="1305"/>
      <c r="J83" s="1305"/>
      <c r="K83" s="1305"/>
      <c r="L83" s="1308"/>
      <c r="M83" s="1311"/>
      <c r="N83" s="1247"/>
      <c r="O83" s="1250"/>
      <c r="P83" s="1216"/>
      <c r="Q83" s="1219"/>
      <c r="R83" s="1222"/>
      <c r="S83" s="1225"/>
      <c r="T83" s="1228"/>
      <c r="U83" s="1225"/>
      <c r="V83" s="1228"/>
      <c r="W83" s="1225"/>
      <c r="X83" s="1228"/>
      <c r="Y83" s="1225"/>
      <c r="Z83" s="1228"/>
      <c r="AA83" s="1228"/>
      <c r="AB83" s="1228"/>
      <c r="AC83" s="1231"/>
      <c r="AD83" s="1194"/>
      <c r="AE83" s="1235"/>
      <c r="AF83" s="1200"/>
      <c r="AG83" s="1194"/>
      <c r="AH83" s="1197"/>
      <c r="AI83" s="1200"/>
      <c r="AJ83" s="1200"/>
      <c r="AK83" s="1203"/>
      <c r="AL83" s="1206"/>
      <c r="AM83" s="651" t="str">
        <f t="shared" ref="AM83" si="50">IF(P80="","",
IF(OR(AF80="",
AND(AG80&lt;&gt;"",AH80=""),
AND(P80&lt;&gt;"",AI80=""),
AND(P80&lt;&gt;"処遇改善加算Ⅳ",AJ80=""),
AND(OR(P80="処遇改善加算Ⅰ",P80="処遇改善加算Ⅱ"),AU80="対象",AK80=""),
AND(P80="処遇改善加算Ⅰ",AL80="")),
"！記入が必要な欄（オレンジ色のセル）に空欄があります。空欄を埋めてください。",""))</f>
        <v/>
      </c>
      <c r="AN83" s="355"/>
      <c r="AO83" s="1209"/>
      <c r="AP83" s="1210"/>
      <c r="AQ83" s="1115"/>
      <c r="AR83" s="976"/>
      <c r="AS83" s="976"/>
      <c r="AT83" s="976"/>
      <c r="AU83" s="976"/>
      <c r="AV83" s="976"/>
      <c r="AW83" s="976"/>
      <c r="AX83" s="1211"/>
      <c r="AY83" s="1209"/>
      <c r="AZ83"/>
      <c r="BA83"/>
      <c r="BB83"/>
      <c r="BC83"/>
      <c r="BD83"/>
      <c r="BE83"/>
      <c r="BF83"/>
      <c r="BG83"/>
    </row>
    <row r="84" spans="1:59" ht="30" customHeight="1">
      <c r="A84" s="1280">
        <v>19</v>
      </c>
      <c r="B84" s="1300" t="str">
        <f>IF(基本情報入力シート!B58="", "",基本情報入力シート!B58)</f>
        <v/>
      </c>
      <c r="C84" s="1301"/>
      <c r="D84" s="1301"/>
      <c r="E84" s="1301"/>
      <c r="F84" s="1301"/>
      <c r="G84" s="1301" t="str">
        <f>IF(基本情報入力シート!L58="", "",基本情報入力シート!L58)</f>
        <v/>
      </c>
      <c r="H84" s="1301" t="str">
        <f>IF(基本情報入力シート!Q58="", "",基本情報入力シート!Q58)</f>
        <v/>
      </c>
      <c r="I84" s="1301" t="str">
        <f>IF(基本情報入力シート!V58="", "",基本情報入力シート!V58)</f>
        <v/>
      </c>
      <c r="J84" s="1301" t="str">
        <f>IF(基本情報入力シート!W58="", "",基本情報入力シート!W58)</f>
        <v/>
      </c>
      <c r="K84" s="1301" t="str">
        <f>IF(基本情報入力シート!X58="", "",基本情報入力シート!X58)</f>
        <v/>
      </c>
      <c r="L84" s="1306" t="str">
        <f>IF(基本情報入力シート!AC58=0, "",基本情報入力シート!AC58)</f>
        <v/>
      </c>
      <c r="M84" s="1309" t="str">
        <f>IF(基本情報入力シート!AD58="", "",基本情報入力シート!AD58)</f>
        <v/>
      </c>
      <c r="N84" s="1245"/>
      <c r="O84" s="1248" t="str">
        <f>IFERROR(VLOOKUP(K84,【参考】数式用２!$A$2:$AD$48,MATCH(N84,【参考】数式用２!$C$4:$AD$4,0)+2,0),"")</f>
        <v/>
      </c>
      <c r="P84" s="1214"/>
      <c r="Q84" s="1217" t="str">
        <f>IFERROR(VLOOKUP(K84,【参考】数式用２!$A$2:$AC$48,MATCH(P84,【参考】数式用２!$C$4:$AC$4,0)+2,0),"")</f>
        <v/>
      </c>
      <c r="R84" s="1220" t="s">
        <v>268</v>
      </c>
      <c r="S84" s="1223"/>
      <c r="T84" s="1226" t="s">
        <v>356</v>
      </c>
      <c r="U84" s="1223"/>
      <c r="V84" s="1226" t="s">
        <v>357</v>
      </c>
      <c r="W84" s="1223"/>
      <c r="X84" s="1226" t="s">
        <v>356</v>
      </c>
      <c r="Y84" s="1223"/>
      <c r="Z84" s="1226" t="s">
        <v>358</v>
      </c>
      <c r="AA84" s="1226" t="s">
        <v>171</v>
      </c>
      <c r="AB84" s="1226" t="str">
        <f>IF(S84&gt;=1,(W84*12+Y84)-(S84*12+U84)+1,"")</f>
        <v/>
      </c>
      <c r="AC84" s="1229" t="s">
        <v>359</v>
      </c>
      <c r="AD84" s="1232" t="str">
        <f>IFERROR(ROUNDDOWN(ROUND(L84*Q84,0)*M84,0)*AB84,"")</f>
        <v/>
      </c>
      <c r="AE84" s="1233" t="str">
        <f>IFERROR(ROUNDDOWN(ROUNDDOWN(ROUND(L84*VLOOKUP(K84,【参考】数式用２!$A$2:$AC$48,MATCH("処遇改善加算Ⅳ",【参考】数式用２!$C$4:$O$4,0)+2,0),0)*M84,0)*AB84*0.5,0), "")</f>
        <v/>
      </c>
      <c r="AF84" s="1198"/>
      <c r="AG84" s="1232" t="str">
        <f>IF(AND(AQ84&lt;&gt;"対象外", P84&lt;&gt;""),ROUNDDOWN(ROUND(L84*VLOOKUP(K84,【参考】数式用２!$A$2:$K$48,MATCH("ベア加算あり",【参考】数式用２!$C$4:$K$4,0)+2,0),0)*M84,0)*AB84,"")</f>
        <v/>
      </c>
      <c r="AH84" s="1195"/>
      <c r="AI84" s="1198"/>
      <c r="AJ84" s="1198"/>
      <c r="AK84" s="1201"/>
      <c r="AL84" s="1204"/>
      <c r="AM84" s="650" t="str">
        <f t="shared" ref="AM84" si="51">IF(Q84="","",IF(Q84&lt;O84,"！加算の要件上は問題ありませんが、令和６年度末の加算率と比較して、令和７年度の加算率が低くなっています。",""))</f>
        <v/>
      </c>
      <c r="AN84" s="355"/>
      <c r="AO84" s="1207" t="str">
        <f>IF(K84&lt;&gt;"","Q列に色付け","")</f>
        <v/>
      </c>
      <c r="AP84" s="1210" t="str">
        <f>IF(AND(AE84&lt;&gt;0,AE84&lt;&gt;""),IF(AF84="○","入力済","未入力"),"")</f>
        <v/>
      </c>
      <c r="AQ84" s="1113" t="str">
        <f>IFERROR((VLOOKUP(N84, 【参考】数式用２!$BE$5:$BE$13, 1,FALSE)), "対象外")</f>
        <v>対象外</v>
      </c>
      <c r="AR84" s="976" t="str">
        <f>IF(AG84&lt;&gt;"",IF(AH84="○","入力済","未入力"),"")</f>
        <v/>
      </c>
      <c r="AS84" s="976" t="str">
        <f>IF(AND(P84&lt;&gt;"", AI84=""), "未入力", "入力済")</f>
        <v>入力済</v>
      </c>
      <c r="AT84" s="976" t="str">
        <f>IF(AND(P84&lt;&gt;"", P84&lt;&gt;"処遇改善加算Ⅳ", AJ84=""), "未入力", "入力済")</f>
        <v>入力済</v>
      </c>
      <c r="AU84" s="976" t="str">
        <f>IFERROR(VLOOKUP(K84, 【参考】数式用２!$BB$5:$BC$48, 2, FALSE), "")</f>
        <v/>
      </c>
      <c r="AV84" s="976" t="str">
        <f>IF(AND(P84&lt;&gt;"処遇改善加算Ⅲ",P84&lt;&gt;"処遇改善加算Ⅳ", P84&lt;&gt;"", AU84&lt;&gt;"対象外"), 1,"")</f>
        <v/>
      </c>
      <c r="AW84" s="976" t="str">
        <f>IFERROR("_"&amp;VLOOKUP(K84, 【参考】数式用２!$AG$2:$AH$48, 2, FALSE), "")</f>
        <v/>
      </c>
      <c r="AX84" s="1211" t="str">
        <f>IF(AND(P84="処遇改善加算Ⅰ", AL84=""), "未入力","入力済")</f>
        <v>入力済</v>
      </c>
      <c r="AY84" s="1207" t="str">
        <f>G84</f>
        <v/>
      </c>
      <c r="AZ84"/>
      <c r="BA84"/>
      <c r="BB84"/>
      <c r="BC84"/>
      <c r="BD84"/>
      <c r="BE84"/>
      <c r="BF84"/>
      <c r="BG84"/>
    </row>
    <row r="85" spans="1:59" ht="14">
      <c r="A85" s="1281"/>
      <c r="B85" s="1302"/>
      <c r="C85" s="1303"/>
      <c r="D85" s="1303"/>
      <c r="E85" s="1303"/>
      <c r="F85" s="1303"/>
      <c r="G85" s="1303"/>
      <c r="H85" s="1303"/>
      <c r="I85" s="1303"/>
      <c r="J85" s="1303"/>
      <c r="K85" s="1303"/>
      <c r="L85" s="1307"/>
      <c r="M85" s="1310"/>
      <c r="N85" s="1246"/>
      <c r="O85" s="1249"/>
      <c r="P85" s="1215"/>
      <c r="Q85" s="1218"/>
      <c r="R85" s="1221"/>
      <c r="S85" s="1224"/>
      <c r="T85" s="1227"/>
      <c r="U85" s="1224"/>
      <c r="V85" s="1227"/>
      <c r="W85" s="1224"/>
      <c r="X85" s="1227"/>
      <c r="Y85" s="1224"/>
      <c r="Z85" s="1227"/>
      <c r="AA85" s="1227"/>
      <c r="AB85" s="1227"/>
      <c r="AC85" s="1230"/>
      <c r="AD85" s="1193"/>
      <c r="AE85" s="1234"/>
      <c r="AF85" s="1199"/>
      <c r="AG85" s="1193"/>
      <c r="AH85" s="1196"/>
      <c r="AI85" s="1199"/>
      <c r="AJ85" s="1199"/>
      <c r="AK85" s="1202"/>
      <c r="AL85" s="1205"/>
      <c r="AM85" s="1212" t="str">
        <f t="shared" ref="AM85" si="52">IF(AND(P84&lt;&gt;"", OR(W84&lt;&gt;8,Y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5" s="355"/>
      <c r="AO85" s="1208"/>
      <c r="AP85" s="1210"/>
      <c r="AQ85" s="1114"/>
      <c r="AR85" s="976"/>
      <c r="AS85" s="976"/>
      <c r="AT85" s="976"/>
      <c r="AU85" s="976"/>
      <c r="AV85" s="976"/>
      <c r="AW85" s="976"/>
      <c r="AX85" s="1211"/>
      <c r="AY85" s="1208"/>
      <c r="AZ85"/>
      <c r="BA85"/>
      <c r="BB85"/>
      <c r="BC85"/>
      <c r="BD85"/>
      <c r="BE85"/>
      <c r="BF85"/>
      <c r="BG85"/>
    </row>
    <row r="86" spans="1:59" ht="14">
      <c r="A86" s="1282"/>
      <c r="B86" s="1302"/>
      <c r="C86" s="1303"/>
      <c r="D86" s="1303"/>
      <c r="E86" s="1303"/>
      <c r="F86" s="1303"/>
      <c r="G86" s="1303"/>
      <c r="H86" s="1303"/>
      <c r="I86" s="1303"/>
      <c r="J86" s="1303"/>
      <c r="K86" s="1303"/>
      <c r="L86" s="1307"/>
      <c r="M86" s="1310"/>
      <c r="N86" s="1246"/>
      <c r="O86" s="1249"/>
      <c r="P86" s="1215"/>
      <c r="Q86" s="1218"/>
      <c r="R86" s="1221"/>
      <c r="S86" s="1224"/>
      <c r="T86" s="1227"/>
      <c r="U86" s="1224"/>
      <c r="V86" s="1227"/>
      <c r="W86" s="1224"/>
      <c r="X86" s="1227"/>
      <c r="Y86" s="1224"/>
      <c r="Z86" s="1227"/>
      <c r="AA86" s="1227"/>
      <c r="AB86" s="1227"/>
      <c r="AC86" s="1230"/>
      <c r="AD86" s="1193"/>
      <c r="AE86" s="1234"/>
      <c r="AF86" s="1199"/>
      <c r="AG86" s="1193"/>
      <c r="AH86" s="1196"/>
      <c r="AI86" s="1199"/>
      <c r="AJ86" s="1199"/>
      <c r="AK86" s="1202"/>
      <c r="AL86" s="1205"/>
      <c r="AM86" s="1213"/>
      <c r="AN86" s="355"/>
      <c r="AO86" s="1208"/>
      <c r="AP86" s="1210"/>
      <c r="AQ86" s="1114"/>
      <c r="AR86" s="976"/>
      <c r="AS86" s="976"/>
      <c r="AT86" s="976"/>
      <c r="AU86" s="976"/>
      <c r="AV86" s="976"/>
      <c r="AW86" s="976"/>
      <c r="AX86" s="1211"/>
      <c r="AY86" s="1208"/>
      <c r="AZ86"/>
      <c r="BA86"/>
      <c r="BB86"/>
      <c r="BC86"/>
      <c r="BD86"/>
      <c r="BE86"/>
      <c r="BF86"/>
      <c r="BG86"/>
    </row>
    <row r="87" spans="1:59" ht="30" customHeight="1" thickBot="1">
      <c r="A87" s="1283"/>
      <c r="B87" s="1304"/>
      <c r="C87" s="1305"/>
      <c r="D87" s="1305"/>
      <c r="E87" s="1305"/>
      <c r="F87" s="1305"/>
      <c r="G87" s="1305"/>
      <c r="H87" s="1305"/>
      <c r="I87" s="1305"/>
      <c r="J87" s="1305"/>
      <c r="K87" s="1305"/>
      <c r="L87" s="1308"/>
      <c r="M87" s="1311"/>
      <c r="N87" s="1247"/>
      <c r="O87" s="1250"/>
      <c r="P87" s="1216"/>
      <c r="Q87" s="1219"/>
      <c r="R87" s="1222"/>
      <c r="S87" s="1225"/>
      <c r="T87" s="1228"/>
      <c r="U87" s="1225"/>
      <c r="V87" s="1228"/>
      <c r="W87" s="1225"/>
      <c r="X87" s="1228"/>
      <c r="Y87" s="1225"/>
      <c r="Z87" s="1228"/>
      <c r="AA87" s="1228"/>
      <c r="AB87" s="1228"/>
      <c r="AC87" s="1231"/>
      <c r="AD87" s="1194"/>
      <c r="AE87" s="1235"/>
      <c r="AF87" s="1200"/>
      <c r="AG87" s="1194"/>
      <c r="AH87" s="1197"/>
      <c r="AI87" s="1200"/>
      <c r="AJ87" s="1200"/>
      <c r="AK87" s="1203"/>
      <c r="AL87" s="1206"/>
      <c r="AM87" s="651" t="str">
        <f t="shared" ref="AM87" si="53">IF(P84="","",
IF(OR(AF84="",
AND(AG84&lt;&gt;"",AH84=""),
AND(P84&lt;&gt;"",AI84=""),
AND(P84&lt;&gt;"処遇改善加算Ⅳ",AJ84=""),
AND(OR(P84="処遇改善加算Ⅰ",P84="処遇改善加算Ⅱ"),AU84="対象",AK84=""),
AND(P84="処遇改善加算Ⅰ",AL84="")),
"！記入が必要な欄（オレンジ色のセル）に空欄があります。空欄を埋めてください。",""))</f>
        <v/>
      </c>
      <c r="AN87" s="355"/>
      <c r="AO87" s="1209"/>
      <c r="AP87" s="1210"/>
      <c r="AQ87" s="1115"/>
      <c r="AR87" s="976"/>
      <c r="AS87" s="976"/>
      <c r="AT87" s="976"/>
      <c r="AU87" s="976"/>
      <c r="AV87" s="976"/>
      <c r="AW87" s="976"/>
      <c r="AX87" s="1211"/>
      <c r="AY87" s="1209"/>
      <c r="AZ87"/>
      <c r="BA87"/>
      <c r="BB87"/>
      <c r="BC87"/>
      <c r="BD87"/>
      <c r="BE87"/>
      <c r="BF87"/>
      <c r="BG87"/>
    </row>
    <row r="88" spans="1:59" ht="30" customHeight="1">
      <c r="A88" s="1280">
        <v>20</v>
      </c>
      <c r="B88" s="1300" t="str">
        <f>IF(基本情報入力シート!B59="", "",基本情報入力シート!B59)</f>
        <v/>
      </c>
      <c r="C88" s="1301"/>
      <c r="D88" s="1301"/>
      <c r="E88" s="1301"/>
      <c r="F88" s="1301"/>
      <c r="G88" s="1301" t="str">
        <f>IF(基本情報入力シート!L59="", "",基本情報入力シート!L59)</f>
        <v/>
      </c>
      <c r="H88" s="1301" t="str">
        <f>IF(基本情報入力シート!Q59="", "",基本情報入力シート!Q59)</f>
        <v/>
      </c>
      <c r="I88" s="1301" t="str">
        <f>IF(基本情報入力シート!V59="", "",基本情報入力シート!V59)</f>
        <v/>
      </c>
      <c r="J88" s="1301" t="str">
        <f>IF(基本情報入力シート!W59="", "",基本情報入力シート!W59)</f>
        <v/>
      </c>
      <c r="K88" s="1301" t="str">
        <f>IF(基本情報入力シート!X59="", "",基本情報入力シート!X59)</f>
        <v/>
      </c>
      <c r="L88" s="1306" t="str">
        <f>IF(基本情報入力シート!AC59=0, "",基本情報入力シート!AC59)</f>
        <v/>
      </c>
      <c r="M88" s="1309" t="str">
        <f>IF(基本情報入力シート!AD59="", "",基本情報入力シート!AD59)</f>
        <v/>
      </c>
      <c r="N88" s="1245"/>
      <c r="O88" s="1248" t="str">
        <f>IFERROR(VLOOKUP(K88,【参考】数式用２!$A$2:$AD$48,MATCH(N88,【参考】数式用２!$C$4:$AD$4,0)+2,0),"")</f>
        <v/>
      </c>
      <c r="P88" s="1214"/>
      <c r="Q88" s="1217" t="str">
        <f>IFERROR(VLOOKUP(K88,【参考】数式用２!$A$2:$AC$48,MATCH(P88,【参考】数式用２!$C$4:$AC$4,0)+2,0),"")</f>
        <v/>
      </c>
      <c r="R88" s="1220" t="s">
        <v>268</v>
      </c>
      <c r="S88" s="1223"/>
      <c r="T88" s="1226" t="s">
        <v>356</v>
      </c>
      <c r="U88" s="1223"/>
      <c r="V88" s="1226" t="s">
        <v>357</v>
      </c>
      <c r="W88" s="1223"/>
      <c r="X88" s="1226" t="s">
        <v>356</v>
      </c>
      <c r="Y88" s="1223"/>
      <c r="Z88" s="1226" t="s">
        <v>358</v>
      </c>
      <c r="AA88" s="1226" t="s">
        <v>171</v>
      </c>
      <c r="AB88" s="1226" t="str">
        <f>IF(S88&gt;=1,(W88*12+Y88)-(S88*12+U88)+1,"")</f>
        <v/>
      </c>
      <c r="AC88" s="1229" t="s">
        <v>359</v>
      </c>
      <c r="AD88" s="1232" t="str">
        <f>IFERROR(ROUNDDOWN(ROUND(L88*Q88,0)*M88,0)*AB88,"")</f>
        <v/>
      </c>
      <c r="AE88" s="1233" t="str">
        <f>IFERROR(ROUNDDOWN(ROUNDDOWN(ROUND(L88*VLOOKUP(K88,【参考】数式用２!$A$2:$AC$48,MATCH("処遇改善加算Ⅳ",【参考】数式用２!$C$4:$O$4,0)+2,0),0)*M88,0)*AB88*0.5,0), "")</f>
        <v/>
      </c>
      <c r="AF88" s="1198"/>
      <c r="AG88" s="1232" t="str">
        <f>IF(AND(AQ88&lt;&gt;"対象外", P88&lt;&gt;""),ROUNDDOWN(ROUND(L88*VLOOKUP(K88,【参考】数式用２!$A$2:$K$48,MATCH("ベア加算あり",【参考】数式用２!$C$4:$K$4,0)+2,0),0)*M88,0)*AB88,"")</f>
        <v/>
      </c>
      <c r="AH88" s="1195"/>
      <c r="AI88" s="1198"/>
      <c r="AJ88" s="1198"/>
      <c r="AK88" s="1201"/>
      <c r="AL88" s="1204"/>
      <c r="AM88" s="650" t="str">
        <f t="shared" ref="AM88" si="54">IF(Q88="","",IF(Q88&lt;O88,"！加算の要件上は問題ありませんが、令和６年度末の加算率と比較して、令和７年度の加算率が低くなっています。",""))</f>
        <v/>
      </c>
      <c r="AN88" s="355"/>
      <c r="AO88" s="1207" t="str">
        <f>IF(K88&lt;&gt;"","Q列に色付け","")</f>
        <v/>
      </c>
      <c r="AP88" s="1210" t="str">
        <f>IF(AND(AE88&lt;&gt;0,AE88&lt;&gt;""),IF(AF88="○","入力済","未入力"),"")</f>
        <v/>
      </c>
      <c r="AQ88" s="1113" t="str">
        <f>IFERROR((VLOOKUP(N88, 【参考】数式用２!$BE$5:$BE$13, 1,FALSE)), "対象外")</f>
        <v>対象外</v>
      </c>
      <c r="AR88" s="976" t="str">
        <f>IF(AG88&lt;&gt;"",IF(AH88="○","入力済","未入力"),"")</f>
        <v/>
      </c>
      <c r="AS88" s="976" t="str">
        <f>IF(AND(P88&lt;&gt;"", AI88=""), "未入力", "入力済")</f>
        <v>入力済</v>
      </c>
      <c r="AT88" s="976" t="str">
        <f>IF(AND(P88&lt;&gt;"", P88&lt;&gt;"処遇改善加算Ⅳ", AJ88=""), "未入力", "入力済")</f>
        <v>入力済</v>
      </c>
      <c r="AU88" s="976" t="str">
        <f>IFERROR(VLOOKUP(K88, 【参考】数式用２!$BB$5:$BC$48, 2, FALSE), "")</f>
        <v/>
      </c>
      <c r="AV88" s="976" t="str">
        <f>IF(AND(P88&lt;&gt;"処遇改善加算Ⅲ",P88&lt;&gt;"処遇改善加算Ⅳ", P88&lt;&gt;"", AU88&lt;&gt;"対象外"), 1,"")</f>
        <v/>
      </c>
      <c r="AW88" s="976" t="str">
        <f>IFERROR("_"&amp;VLOOKUP(K88, 【参考】数式用２!$AG$2:$AH$48, 2, FALSE), "")</f>
        <v/>
      </c>
      <c r="AX88" s="1211" t="str">
        <f>IF(AND(P88="処遇改善加算Ⅰ", AL88=""), "未入力","入力済")</f>
        <v>入力済</v>
      </c>
      <c r="AY88" s="1207" t="str">
        <f>G88</f>
        <v/>
      </c>
      <c r="AZ88"/>
      <c r="BA88"/>
      <c r="BB88"/>
      <c r="BC88"/>
      <c r="BD88"/>
      <c r="BE88"/>
      <c r="BF88"/>
      <c r="BG88"/>
    </row>
    <row r="89" spans="1:59" ht="14">
      <c r="A89" s="1281"/>
      <c r="B89" s="1302"/>
      <c r="C89" s="1303"/>
      <c r="D89" s="1303"/>
      <c r="E89" s="1303"/>
      <c r="F89" s="1303"/>
      <c r="G89" s="1303"/>
      <c r="H89" s="1303"/>
      <c r="I89" s="1303"/>
      <c r="J89" s="1303"/>
      <c r="K89" s="1303"/>
      <c r="L89" s="1307"/>
      <c r="M89" s="1310"/>
      <c r="N89" s="1246"/>
      <c r="O89" s="1249"/>
      <c r="P89" s="1215"/>
      <c r="Q89" s="1218"/>
      <c r="R89" s="1221"/>
      <c r="S89" s="1224"/>
      <c r="T89" s="1227"/>
      <c r="U89" s="1224"/>
      <c r="V89" s="1227"/>
      <c r="W89" s="1224"/>
      <c r="X89" s="1227"/>
      <c r="Y89" s="1224"/>
      <c r="Z89" s="1227"/>
      <c r="AA89" s="1227"/>
      <c r="AB89" s="1227"/>
      <c r="AC89" s="1230"/>
      <c r="AD89" s="1193"/>
      <c r="AE89" s="1234"/>
      <c r="AF89" s="1199"/>
      <c r="AG89" s="1193"/>
      <c r="AH89" s="1196"/>
      <c r="AI89" s="1199"/>
      <c r="AJ89" s="1199"/>
      <c r="AK89" s="1202"/>
      <c r="AL89" s="1205"/>
      <c r="AM89" s="1212" t="str">
        <f t="shared" ref="AM89" si="55">IF(AND(P88&lt;&gt;"", OR(W88&lt;&gt;8,Y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9" s="355"/>
      <c r="AO89" s="1208"/>
      <c r="AP89" s="1210"/>
      <c r="AQ89" s="1114"/>
      <c r="AR89" s="976"/>
      <c r="AS89" s="976"/>
      <c r="AT89" s="976"/>
      <c r="AU89" s="976"/>
      <c r="AV89" s="976"/>
      <c r="AW89" s="976"/>
      <c r="AX89" s="1211"/>
      <c r="AY89" s="1208"/>
      <c r="AZ89"/>
      <c r="BA89"/>
      <c r="BB89"/>
      <c r="BC89"/>
      <c r="BD89"/>
      <c r="BE89"/>
      <c r="BF89"/>
      <c r="BG89"/>
    </row>
    <row r="90" spans="1:59" ht="14">
      <c r="A90" s="1282"/>
      <c r="B90" s="1302"/>
      <c r="C90" s="1303"/>
      <c r="D90" s="1303"/>
      <c r="E90" s="1303"/>
      <c r="F90" s="1303"/>
      <c r="G90" s="1303"/>
      <c r="H90" s="1303"/>
      <c r="I90" s="1303"/>
      <c r="J90" s="1303"/>
      <c r="K90" s="1303"/>
      <c r="L90" s="1307"/>
      <c r="M90" s="1310"/>
      <c r="N90" s="1246"/>
      <c r="O90" s="1249"/>
      <c r="P90" s="1215"/>
      <c r="Q90" s="1218"/>
      <c r="R90" s="1221"/>
      <c r="S90" s="1224"/>
      <c r="T90" s="1227"/>
      <c r="U90" s="1224"/>
      <c r="V90" s="1227"/>
      <c r="W90" s="1224"/>
      <c r="X90" s="1227"/>
      <c r="Y90" s="1224"/>
      <c r="Z90" s="1227"/>
      <c r="AA90" s="1227"/>
      <c r="AB90" s="1227"/>
      <c r="AC90" s="1230"/>
      <c r="AD90" s="1193"/>
      <c r="AE90" s="1234"/>
      <c r="AF90" s="1199"/>
      <c r="AG90" s="1193"/>
      <c r="AH90" s="1196"/>
      <c r="AI90" s="1199"/>
      <c r="AJ90" s="1199"/>
      <c r="AK90" s="1202"/>
      <c r="AL90" s="1205"/>
      <c r="AM90" s="1213"/>
      <c r="AN90" s="355"/>
      <c r="AO90" s="1208"/>
      <c r="AP90" s="1210"/>
      <c r="AQ90" s="1114"/>
      <c r="AR90" s="976"/>
      <c r="AS90" s="976"/>
      <c r="AT90" s="976"/>
      <c r="AU90" s="976"/>
      <c r="AV90" s="976"/>
      <c r="AW90" s="976"/>
      <c r="AX90" s="1211"/>
      <c r="AY90" s="1208"/>
      <c r="AZ90"/>
      <c r="BA90"/>
      <c r="BB90"/>
      <c r="BC90"/>
      <c r="BD90"/>
      <c r="BE90"/>
      <c r="BF90"/>
      <c r="BG90"/>
    </row>
    <row r="91" spans="1:59" ht="30" customHeight="1" thickBot="1">
      <c r="A91" s="1283"/>
      <c r="B91" s="1304"/>
      <c r="C91" s="1305"/>
      <c r="D91" s="1305"/>
      <c r="E91" s="1305"/>
      <c r="F91" s="1305"/>
      <c r="G91" s="1305"/>
      <c r="H91" s="1305"/>
      <c r="I91" s="1305"/>
      <c r="J91" s="1305"/>
      <c r="K91" s="1305"/>
      <c r="L91" s="1308"/>
      <c r="M91" s="1311"/>
      <c r="N91" s="1247"/>
      <c r="O91" s="1250"/>
      <c r="P91" s="1216"/>
      <c r="Q91" s="1219"/>
      <c r="R91" s="1222"/>
      <c r="S91" s="1225"/>
      <c r="T91" s="1228"/>
      <c r="U91" s="1225"/>
      <c r="V91" s="1228"/>
      <c r="W91" s="1225"/>
      <c r="X91" s="1228"/>
      <c r="Y91" s="1225"/>
      <c r="Z91" s="1228"/>
      <c r="AA91" s="1228"/>
      <c r="AB91" s="1228"/>
      <c r="AC91" s="1231"/>
      <c r="AD91" s="1194"/>
      <c r="AE91" s="1235"/>
      <c r="AF91" s="1200"/>
      <c r="AG91" s="1194"/>
      <c r="AH91" s="1197"/>
      <c r="AI91" s="1200"/>
      <c r="AJ91" s="1200"/>
      <c r="AK91" s="1203"/>
      <c r="AL91" s="1206"/>
      <c r="AM91" s="651" t="str">
        <f t="shared" ref="AM91" si="56">IF(P88="","",
IF(OR(AF88="",
AND(AG88&lt;&gt;"",AH88=""),
AND(P88&lt;&gt;"",AI88=""),
AND(P88&lt;&gt;"処遇改善加算Ⅳ",AJ88=""),
AND(OR(P88="処遇改善加算Ⅰ",P88="処遇改善加算Ⅱ"),AU88="対象",AK88=""),
AND(P88="処遇改善加算Ⅰ",AL88="")),
"！記入が必要な欄（オレンジ色のセル）に空欄があります。空欄を埋めてください。",""))</f>
        <v/>
      </c>
      <c r="AN91" s="355"/>
      <c r="AO91" s="1208"/>
      <c r="AP91" s="1210"/>
      <c r="AQ91" s="1115"/>
      <c r="AR91" s="976"/>
      <c r="AS91" s="976"/>
      <c r="AT91" s="976"/>
      <c r="AU91" s="976"/>
      <c r="AV91" s="976"/>
      <c r="AW91" s="976"/>
      <c r="AX91" s="1211"/>
      <c r="AY91" s="1209"/>
      <c r="AZ91"/>
      <c r="BA91"/>
      <c r="BB91"/>
      <c r="BC91"/>
      <c r="BD91"/>
      <c r="BE91"/>
      <c r="BF91"/>
      <c r="BG91"/>
    </row>
    <row r="92" spans="1:59" ht="30" customHeight="1">
      <c r="A92" s="1280">
        <v>21</v>
      </c>
      <c r="B92" s="1300" t="str">
        <f>IF(基本情報入力シート!B60="", "",基本情報入力シート!B60)</f>
        <v/>
      </c>
      <c r="C92" s="1301"/>
      <c r="D92" s="1301"/>
      <c r="E92" s="1301"/>
      <c r="F92" s="1301"/>
      <c r="G92" s="1301" t="str">
        <f>IF(基本情報入力シート!L60="", "",基本情報入力シート!L60)</f>
        <v/>
      </c>
      <c r="H92" s="1301" t="str">
        <f>IF(基本情報入力シート!Q60="", "",基本情報入力シート!Q60)</f>
        <v/>
      </c>
      <c r="I92" s="1301" t="str">
        <f>IF(基本情報入力シート!V60="", "",基本情報入力シート!V60)</f>
        <v/>
      </c>
      <c r="J92" s="1301" t="str">
        <f>IF(基本情報入力シート!W60="", "",基本情報入力シート!W60)</f>
        <v/>
      </c>
      <c r="K92" s="1301" t="str">
        <f>IF(基本情報入力シート!X60="", "",基本情報入力シート!X60)</f>
        <v/>
      </c>
      <c r="L92" s="1306" t="str">
        <f>IF(基本情報入力シート!AC60=0, "",基本情報入力シート!AC60)</f>
        <v/>
      </c>
      <c r="M92" s="1309" t="str">
        <f>IF(基本情報入力シート!AD60="", "",基本情報入力シート!AD60)</f>
        <v/>
      </c>
      <c r="N92" s="1245"/>
      <c r="O92" s="1248" t="str">
        <f>IFERROR(VLOOKUP(K92,【参考】数式用２!$A$2:$AD$48,MATCH(N92,【参考】数式用２!$C$4:$AD$4,0)+2,0),"")</f>
        <v/>
      </c>
      <c r="P92" s="1214"/>
      <c r="Q92" s="1217" t="str">
        <f>IFERROR(VLOOKUP(K92,【参考】数式用２!$A$2:$AC$48,MATCH(P92,【参考】数式用２!$C$4:$AC$4,0)+2,0),"")</f>
        <v/>
      </c>
      <c r="R92" s="1220" t="s">
        <v>268</v>
      </c>
      <c r="S92" s="1223"/>
      <c r="T92" s="1226" t="s">
        <v>356</v>
      </c>
      <c r="U92" s="1223"/>
      <c r="V92" s="1226" t="s">
        <v>357</v>
      </c>
      <c r="W92" s="1223"/>
      <c r="X92" s="1226" t="s">
        <v>356</v>
      </c>
      <c r="Y92" s="1223"/>
      <c r="Z92" s="1226" t="s">
        <v>358</v>
      </c>
      <c r="AA92" s="1226" t="s">
        <v>171</v>
      </c>
      <c r="AB92" s="1226" t="str">
        <f>IF(S92&gt;=1,(W92*12+Y92)-(S92*12+U92)+1,"")</f>
        <v/>
      </c>
      <c r="AC92" s="1229" t="s">
        <v>359</v>
      </c>
      <c r="AD92" s="1232" t="str">
        <f>IFERROR(ROUNDDOWN(ROUND(L92*Q92,0)*M92,0)*AB92,"")</f>
        <v/>
      </c>
      <c r="AE92" s="1233" t="str">
        <f>IFERROR(ROUNDDOWN(ROUNDDOWN(ROUND(L92*VLOOKUP(K92,【参考】数式用２!$A$2:$AC$48,MATCH("処遇改善加算Ⅳ",【参考】数式用２!$C$4:$O$4,0)+2,0),0)*M92,0)*AB92*0.5,0), "")</f>
        <v/>
      </c>
      <c r="AF92" s="1198"/>
      <c r="AG92" s="1232" t="str">
        <f>IF(AND(AQ92&lt;&gt;"対象外", P92&lt;&gt;""),ROUNDDOWN(ROUND(L92*VLOOKUP(K92,【参考】数式用２!$A$2:$K$48,MATCH("ベア加算あり",【参考】数式用２!$C$4:$K$4,0)+2,0),0)*M92,0)*AB92,"")</f>
        <v/>
      </c>
      <c r="AH92" s="1195"/>
      <c r="AI92" s="1198"/>
      <c r="AJ92" s="1198"/>
      <c r="AK92" s="1201"/>
      <c r="AL92" s="1204"/>
      <c r="AM92" s="650" t="str">
        <f t="shared" ref="AM92" si="57">IF(Q92="","",IF(Q92&lt;O92,"！加算の要件上は問題ありませんが、令和６年度末の加算率と比較して、令和７年度の加算率が低くなっています。",""))</f>
        <v/>
      </c>
      <c r="AN92" s="355"/>
      <c r="AO92" s="1207" t="str">
        <f>IF(K92&lt;&gt;"","Q列に色付け","")</f>
        <v/>
      </c>
      <c r="AP92" s="1210" t="str">
        <f>IF(AND(AE92&lt;&gt;0,AE92&lt;&gt;""),IF(AF92="○","入力済","未入力"),"")</f>
        <v/>
      </c>
      <c r="AQ92" s="1113" t="str">
        <f>IFERROR((VLOOKUP(N92, 【参考】数式用２!$BE$5:$BE$13, 1,FALSE)), "対象外")</f>
        <v>対象外</v>
      </c>
      <c r="AR92" s="976" t="str">
        <f>IF(AG92&lt;&gt;"",IF(AH92="○","入力済","未入力"),"")</f>
        <v/>
      </c>
      <c r="AS92" s="976" t="str">
        <f>IF(AND(P92&lt;&gt;"", AI92=""), "未入力", "入力済")</f>
        <v>入力済</v>
      </c>
      <c r="AT92" s="976" t="str">
        <f>IF(AND(P92&lt;&gt;"", P92&lt;&gt;"処遇改善加算Ⅳ", AJ92=""), "未入力", "入力済")</f>
        <v>入力済</v>
      </c>
      <c r="AU92" s="976" t="str">
        <f>IFERROR(VLOOKUP(K92, 【参考】数式用２!$BB$5:$BC$48, 2, FALSE), "")</f>
        <v/>
      </c>
      <c r="AV92" s="976" t="str">
        <f>IF(AND(P92&lt;&gt;"処遇改善加算Ⅲ",P92&lt;&gt;"処遇改善加算Ⅳ", P92&lt;&gt;"", AU92&lt;&gt;"対象外"), 1,"")</f>
        <v/>
      </c>
      <c r="AW92" s="976" t="str">
        <f>IFERROR("_"&amp;VLOOKUP(K92, 【参考】数式用２!$AG$2:$AH$48, 2, FALSE), "")</f>
        <v/>
      </c>
      <c r="AX92" s="1211" t="str">
        <f>IF(AND(P92="処遇改善加算Ⅰ", AL92=""), "未入力","入力済")</f>
        <v>入力済</v>
      </c>
      <c r="AY92" s="1207" t="str">
        <f>G92</f>
        <v/>
      </c>
      <c r="AZ92"/>
      <c r="BA92"/>
      <c r="BB92"/>
      <c r="BC92"/>
      <c r="BD92"/>
      <c r="BE92"/>
      <c r="BF92"/>
      <c r="BG92"/>
    </row>
    <row r="93" spans="1:59" ht="14">
      <c r="A93" s="1281"/>
      <c r="B93" s="1302"/>
      <c r="C93" s="1303"/>
      <c r="D93" s="1303"/>
      <c r="E93" s="1303"/>
      <c r="F93" s="1303"/>
      <c r="G93" s="1303"/>
      <c r="H93" s="1303"/>
      <c r="I93" s="1303"/>
      <c r="J93" s="1303"/>
      <c r="K93" s="1303"/>
      <c r="L93" s="1307"/>
      <c r="M93" s="1310"/>
      <c r="N93" s="1246"/>
      <c r="O93" s="1249"/>
      <c r="P93" s="1215"/>
      <c r="Q93" s="1218"/>
      <c r="R93" s="1221"/>
      <c r="S93" s="1224"/>
      <c r="T93" s="1227"/>
      <c r="U93" s="1224"/>
      <c r="V93" s="1227"/>
      <c r="W93" s="1224"/>
      <c r="X93" s="1227"/>
      <c r="Y93" s="1224"/>
      <c r="Z93" s="1227"/>
      <c r="AA93" s="1227"/>
      <c r="AB93" s="1227"/>
      <c r="AC93" s="1230"/>
      <c r="AD93" s="1193"/>
      <c r="AE93" s="1234"/>
      <c r="AF93" s="1199"/>
      <c r="AG93" s="1193"/>
      <c r="AH93" s="1196"/>
      <c r="AI93" s="1199"/>
      <c r="AJ93" s="1199"/>
      <c r="AK93" s="1202"/>
      <c r="AL93" s="1205"/>
      <c r="AM93" s="1212" t="str">
        <f t="shared" ref="AM93" si="58">IF(AND(P92&lt;&gt;"", OR(W92&lt;&gt;8,Y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3" s="355"/>
      <c r="AO93" s="1208"/>
      <c r="AP93" s="1210"/>
      <c r="AQ93" s="1114"/>
      <c r="AR93" s="976"/>
      <c r="AS93" s="976"/>
      <c r="AT93" s="976"/>
      <c r="AU93" s="976"/>
      <c r="AV93" s="976"/>
      <c r="AW93" s="976"/>
      <c r="AX93" s="1211"/>
      <c r="AY93" s="1208"/>
      <c r="AZ93"/>
      <c r="BA93"/>
      <c r="BB93"/>
      <c r="BC93"/>
      <c r="BD93"/>
      <c r="BE93"/>
      <c r="BF93"/>
      <c r="BG93"/>
    </row>
    <row r="94" spans="1:59" ht="14">
      <c r="A94" s="1282"/>
      <c r="B94" s="1302"/>
      <c r="C94" s="1303"/>
      <c r="D94" s="1303"/>
      <c r="E94" s="1303"/>
      <c r="F94" s="1303"/>
      <c r="G94" s="1303"/>
      <c r="H94" s="1303"/>
      <c r="I94" s="1303"/>
      <c r="J94" s="1303"/>
      <c r="K94" s="1303"/>
      <c r="L94" s="1307"/>
      <c r="M94" s="1310"/>
      <c r="N94" s="1246"/>
      <c r="O94" s="1249"/>
      <c r="P94" s="1215"/>
      <c r="Q94" s="1218"/>
      <c r="R94" s="1221"/>
      <c r="S94" s="1224"/>
      <c r="T94" s="1227"/>
      <c r="U94" s="1224"/>
      <c r="V94" s="1227"/>
      <c r="W94" s="1224"/>
      <c r="X94" s="1227"/>
      <c r="Y94" s="1224"/>
      <c r="Z94" s="1227"/>
      <c r="AA94" s="1227"/>
      <c r="AB94" s="1227"/>
      <c r="AC94" s="1230"/>
      <c r="AD94" s="1193"/>
      <c r="AE94" s="1234"/>
      <c r="AF94" s="1199"/>
      <c r="AG94" s="1193"/>
      <c r="AH94" s="1196"/>
      <c r="AI94" s="1199"/>
      <c r="AJ94" s="1199"/>
      <c r="AK94" s="1202"/>
      <c r="AL94" s="1205"/>
      <c r="AM94" s="1213"/>
      <c r="AN94" s="355"/>
      <c r="AO94" s="1208"/>
      <c r="AP94" s="1210"/>
      <c r="AQ94" s="1114"/>
      <c r="AR94" s="976"/>
      <c r="AS94" s="976"/>
      <c r="AT94" s="976"/>
      <c r="AU94" s="976"/>
      <c r="AV94" s="976"/>
      <c r="AW94" s="976"/>
      <c r="AX94" s="1211"/>
      <c r="AY94" s="1208"/>
      <c r="AZ94"/>
      <c r="BA94"/>
      <c r="BB94"/>
      <c r="BC94"/>
      <c r="BD94"/>
      <c r="BE94"/>
      <c r="BF94"/>
      <c r="BG94"/>
    </row>
    <row r="95" spans="1:59" ht="30" customHeight="1" thickBot="1">
      <c r="A95" s="1283"/>
      <c r="B95" s="1304"/>
      <c r="C95" s="1305"/>
      <c r="D95" s="1305"/>
      <c r="E95" s="1305"/>
      <c r="F95" s="1305"/>
      <c r="G95" s="1305"/>
      <c r="H95" s="1305"/>
      <c r="I95" s="1305"/>
      <c r="J95" s="1305"/>
      <c r="K95" s="1305"/>
      <c r="L95" s="1308"/>
      <c r="M95" s="1311"/>
      <c r="N95" s="1247"/>
      <c r="O95" s="1250"/>
      <c r="P95" s="1216"/>
      <c r="Q95" s="1219"/>
      <c r="R95" s="1222"/>
      <c r="S95" s="1225"/>
      <c r="T95" s="1228"/>
      <c r="U95" s="1225"/>
      <c r="V95" s="1228"/>
      <c r="W95" s="1225"/>
      <c r="X95" s="1228"/>
      <c r="Y95" s="1225"/>
      <c r="Z95" s="1228"/>
      <c r="AA95" s="1228"/>
      <c r="AB95" s="1228"/>
      <c r="AC95" s="1231"/>
      <c r="AD95" s="1194"/>
      <c r="AE95" s="1235"/>
      <c r="AF95" s="1200"/>
      <c r="AG95" s="1194"/>
      <c r="AH95" s="1197"/>
      <c r="AI95" s="1200"/>
      <c r="AJ95" s="1200"/>
      <c r="AK95" s="1203"/>
      <c r="AL95" s="1206"/>
      <c r="AM95" s="651" t="str">
        <f t="shared" ref="AM95" si="59">IF(P92="","",
IF(OR(AF92="",
AND(AG92&lt;&gt;"",AH92=""),
AND(P92&lt;&gt;"",AI92=""),
AND(P92&lt;&gt;"処遇改善加算Ⅳ",AJ92=""),
AND(OR(P92="処遇改善加算Ⅰ",P92="処遇改善加算Ⅱ"),AU92="対象",AK92=""),
AND(P92="処遇改善加算Ⅰ",AL92="")),
"！記入が必要な欄（オレンジ色のセル）に空欄があります。空欄を埋めてください。",""))</f>
        <v/>
      </c>
      <c r="AN95" s="355"/>
      <c r="AO95" s="1209"/>
      <c r="AP95" s="1210"/>
      <c r="AQ95" s="1115"/>
      <c r="AR95" s="976"/>
      <c r="AS95" s="976"/>
      <c r="AT95" s="976"/>
      <c r="AU95" s="976"/>
      <c r="AV95" s="976"/>
      <c r="AW95" s="976"/>
      <c r="AX95" s="1211"/>
      <c r="AY95" s="1209"/>
      <c r="AZ95"/>
      <c r="BA95"/>
      <c r="BB95"/>
      <c r="BC95"/>
      <c r="BD95"/>
      <c r="BE95"/>
      <c r="BF95"/>
      <c r="BG95"/>
    </row>
    <row r="96" spans="1:59" ht="30" customHeight="1">
      <c r="A96" s="1391">
        <v>22</v>
      </c>
      <c r="B96" s="1295" t="str">
        <f>IF(基本情報入力シート!B61="", "",基本情報入力シート!B61)</f>
        <v/>
      </c>
      <c r="C96" s="1296"/>
      <c r="D96" s="1296"/>
      <c r="E96" s="1296"/>
      <c r="F96" s="1297"/>
      <c r="G96" s="1298" t="str">
        <f>IF(基本情報入力シート!L61="", "",基本情報入力シート!L61)</f>
        <v/>
      </c>
      <c r="H96" s="1298" t="str">
        <f>IF(基本情報入力シート!Q61="", "",基本情報入力シート!Q61)</f>
        <v/>
      </c>
      <c r="I96" s="1298" t="str">
        <f>IF(基本情報入力シート!V61="", "",基本情報入力シート!V61)</f>
        <v/>
      </c>
      <c r="J96" s="1298" t="str">
        <f>IF(基本情報入力シート!W61="", "",基本情報入力シート!W61)</f>
        <v/>
      </c>
      <c r="K96" s="1298" t="str">
        <f>IF(基本情報入力シート!X61="", "",基本情報入力シート!X61)</f>
        <v/>
      </c>
      <c r="L96" s="1299" t="str">
        <f>IF(基本情報入力シート!AC61=0, "",基本情報入力シート!AC61)</f>
        <v/>
      </c>
      <c r="M96" s="1242" t="str">
        <f>IF(基本情報入力シート!AD61="", "",基本情報入力シート!AD61)</f>
        <v/>
      </c>
      <c r="N96" s="1245"/>
      <c r="O96" s="1248" t="str">
        <f>IFERROR(VLOOKUP(K96,【参考】数式用２!$A$2:$AD$48,MATCH(N96,【参考】数式用２!$C$4:$AD$4,0)+2,0),"")</f>
        <v/>
      </c>
      <c r="P96" s="1214"/>
      <c r="Q96" s="1217" t="str">
        <f>IFERROR(VLOOKUP(K96,【参考】数式用２!$A$2:$AC$48,MATCH(P96,【参考】数式用２!$C$4:$AC$4,0)+2,0),"")</f>
        <v/>
      </c>
      <c r="R96" s="1220" t="s">
        <v>268</v>
      </c>
      <c r="S96" s="1223"/>
      <c r="T96" s="1226" t="s">
        <v>356</v>
      </c>
      <c r="U96" s="1223"/>
      <c r="V96" s="1226" t="s">
        <v>357</v>
      </c>
      <c r="W96" s="1223"/>
      <c r="X96" s="1226" t="s">
        <v>356</v>
      </c>
      <c r="Y96" s="1223"/>
      <c r="Z96" s="1226" t="s">
        <v>358</v>
      </c>
      <c r="AA96" s="1226" t="s">
        <v>171</v>
      </c>
      <c r="AB96" s="1226" t="str">
        <f>IF(S96&gt;=1,(W96*12+Y96)-(S96*12+U96)+1,"")</f>
        <v/>
      </c>
      <c r="AC96" s="1229" t="s">
        <v>359</v>
      </c>
      <c r="AD96" s="1232" t="str">
        <f>IFERROR(ROUNDDOWN(ROUND(L96*Q96,0)*M96,0)*AB96,"")</f>
        <v/>
      </c>
      <c r="AE96" s="1233" t="str">
        <f>IFERROR(ROUNDDOWN(ROUNDDOWN(ROUND(L96*VLOOKUP(K96,【参考】数式用２!$A$2:$AC$48,MATCH("処遇改善加算Ⅳ",【参考】数式用２!$C$4:$O$4,0)+2,0),0)*M96,0)*AB96*0.5,0), "")</f>
        <v/>
      </c>
      <c r="AF96" s="1198"/>
      <c r="AG96" s="1232" t="str">
        <f>IF(AND(AQ96&lt;&gt;"対象外", P96&lt;&gt;""),ROUNDDOWN(ROUND(L96*VLOOKUP(K96,【参考】数式用２!$A$2:$K$48,MATCH("ベア加算あり",【参考】数式用２!$C$4:$K$4,0)+2,0),0)*M96,0)*AB96,"")</f>
        <v/>
      </c>
      <c r="AH96" s="1195"/>
      <c r="AI96" s="1198"/>
      <c r="AJ96" s="1198"/>
      <c r="AK96" s="1201"/>
      <c r="AL96" s="1204"/>
      <c r="AM96" s="650" t="str">
        <f t="shared" ref="AM96" si="60">IF(Q96="","",IF(Q96&lt;O96,"！加算の要件上は問題ありませんが、令和６年度末の加算率と比較して、令和７年度の加算率が低くなっています。",""))</f>
        <v/>
      </c>
      <c r="AN96" s="355"/>
      <c r="AO96" s="1207" t="str">
        <f>IF(K96&lt;&gt;"","Q列に色付け","")</f>
        <v/>
      </c>
      <c r="AP96" s="1210" t="str">
        <f>IF(AND(AE96&lt;&gt;0,AE96&lt;&gt;""),IF(AF96="○","入力済","未入力"),"")</f>
        <v/>
      </c>
      <c r="AQ96" s="1113" t="str">
        <f>IFERROR((VLOOKUP(N96, 【参考】数式用２!$BE$5:$BE$13, 1,FALSE)), "対象外")</f>
        <v>対象外</v>
      </c>
      <c r="AR96" s="976" t="str">
        <f>IF(AG96&lt;&gt;"",IF(AH96="○","入力済","未入力"),"")</f>
        <v/>
      </c>
      <c r="AS96" s="976" t="str">
        <f>IF(AND(P96&lt;&gt;"", AI96=""), "未入力", "入力済")</f>
        <v>入力済</v>
      </c>
      <c r="AT96" s="976" t="str">
        <f>IF(AND(P96&lt;&gt;"", P96&lt;&gt;"処遇改善加算Ⅳ", AJ96=""), "未入力", "入力済")</f>
        <v>入力済</v>
      </c>
      <c r="AU96" s="976" t="str">
        <f>IFERROR(VLOOKUP(K96, 【参考】数式用２!$BB$5:$BC$48, 2, FALSE), "")</f>
        <v/>
      </c>
      <c r="AV96" s="976" t="str">
        <f>IF(AND(P96&lt;&gt;"処遇改善加算Ⅲ",P96&lt;&gt;"処遇改善加算Ⅳ", P96&lt;&gt;"", AU96&lt;&gt;"対象外"), 1,"")</f>
        <v/>
      </c>
      <c r="AW96" s="976" t="str">
        <f>IFERROR("_"&amp;VLOOKUP(K96, 【参考】数式用２!$AG$2:$AH$48, 2, FALSE), "")</f>
        <v/>
      </c>
      <c r="AX96" s="1211" t="str">
        <f>IF(AND(P96="処遇改善加算Ⅰ", AL96=""), "未入力","入力済")</f>
        <v>入力済</v>
      </c>
      <c r="AY96" s="1207" t="str">
        <f>G96</f>
        <v/>
      </c>
      <c r="AZ96"/>
      <c r="BA96"/>
      <c r="BB96"/>
      <c r="BC96"/>
      <c r="BD96"/>
      <c r="BE96"/>
      <c r="BF96"/>
      <c r="BG96"/>
    </row>
    <row r="97" spans="1:59" ht="14">
      <c r="A97" s="1281"/>
      <c r="B97" s="1254"/>
      <c r="C97" s="1255"/>
      <c r="D97" s="1255"/>
      <c r="E97" s="1255"/>
      <c r="F97" s="1256"/>
      <c r="G97" s="1237"/>
      <c r="H97" s="1237"/>
      <c r="I97" s="1237"/>
      <c r="J97" s="1237"/>
      <c r="K97" s="1237"/>
      <c r="L97" s="1240"/>
      <c r="M97" s="1243"/>
      <c r="N97" s="1246"/>
      <c r="O97" s="1249"/>
      <c r="P97" s="1215"/>
      <c r="Q97" s="1218"/>
      <c r="R97" s="1221"/>
      <c r="S97" s="1224"/>
      <c r="T97" s="1227"/>
      <c r="U97" s="1224"/>
      <c r="V97" s="1227"/>
      <c r="W97" s="1224"/>
      <c r="X97" s="1227"/>
      <c r="Y97" s="1224"/>
      <c r="Z97" s="1227"/>
      <c r="AA97" s="1227"/>
      <c r="AB97" s="1227"/>
      <c r="AC97" s="1230"/>
      <c r="AD97" s="1193"/>
      <c r="AE97" s="1234"/>
      <c r="AF97" s="1199"/>
      <c r="AG97" s="1193"/>
      <c r="AH97" s="1196"/>
      <c r="AI97" s="1199"/>
      <c r="AJ97" s="1199"/>
      <c r="AK97" s="1202"/>
      <c r="AL97" s="1205"/>
      <c r="AM97" s="1212" t="str">
        <f t="shared" ref="AM97" si="61">IF(AND(P96&lt;&gt;"", OR(W96&lt;&gt;8,Y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7" s="355"/>
      <c r="AO97" s="1208"/>
      <c r="AP97" s="1210"/>
      <c r="AQ97" s="1114"/>
      <c r="AR97" s="976"/>
      <c r="AS97" s="976"/>
      <c r="AT97" s="976"/>
      <c r="AU97" s="976"/>
      <c r="AV97" s="976"/>
      <c r="AW97" s="976"/>
      <c r="AX97" s="1211"/>
      <c r="AY97" s="1208"/>
      <c r="AZ97"/>
      <c r="BA97"/>
      <c r="BB97"/>
      <c r="BC97"/>
      <c r="BD97"/>
      <c r="BE97"/>
      <c r="BF97"/>
      <c r="BG97"/>
    </row>
    <row r="98" spans="1:59" ht="14">
      <c r="A98" s="1282"/>
      <c r="B98" s="1254"/>
      <c r="C98" s="1255"/>
      <c r="D98" s="1255"/>
      <c r="E98" s="1255"/>
      <c r="F98" s="1256"/>
      <c r="G98" s="1237"/>
      <c r="H98" s="1237"/>
      <c r="I98" s="1237"/>
      <c r="J98" s="1237"/>
      <c r="K98" s="1237"/>
      <c r="L98" s="1240"/>
      <c r="M98" s="1243"/>
      <c r="N98" s="1246"/>
      <c r="O98" s="1249"/>
      <c r="P98" s="1215"/>
      <c r="Q98" s="1218"/>
      <c r="R98" s="1221"/>
      <c r="S98" s="1224"/>
      <c r="T98" s="1227"/>
      <c r="U98" s="1224"/>
      <c r="V98" s="1227"/>
      <c r="W98" s="1224"/>
      <c r="X98" s="1227"/>
      <c r="Y98" s="1224"/>
      <c r="Z98" s="1227"/>
      <c r="AA98" s="1227"/>
      <c r="AB98" s="1227"/>
      <c r="AC98" s="1230"/>
      <c r="AD98" s="1193"/>
      <c r="AE98" s="1234"/>
      <c r="AF98" s="1199"/>
      <c r="AG98" s="1193"/>
      <c r="AH98" s="1196"/>
      <c r="AI98" s="1199"/>
      <c r="AJ98" s="1199"/>
      <c r="AK98" s="1202"/>
      <c r="AL98" s="1205"/>
      <c r="AM98" s="1213"/>
      <c r="AN98" s="355"/>
      <c r="AO98" s="1208"/>
      <c r="AP98" s="1210"/>
      <c r="AQ98" s="1114"/>
      <c r="AR98" s="976"/>
      <c r="AS98" s="976"/>
      <c r="AT98" s="976"/>
      <c r="AU98" s="976"/>
      <c r="AV98" s="976"/>
      <c r="AW98" s="976"/>
      <c r="AX98" s="1211"/>
      <c r="AY98" s="1208"/>
      <c r="AZ98"/>
      <c r="BA98"/>
      <c r="BB98"/>
      <c r="BC98"/>
      <c r="BD98"/>
      <c r="BE98"/>
      <c r="BF98"/>
      <c r="BG98"/>
    </row>
    <row r="99" spans="1:59" ht="30" customHeight="1" thickBot="1">
      <c r="A99" s="1283"/>
      <c r="B99" s="1284"/>
      <c r="C99" s="1285"/>
      <c r="D99" s="1285"/>
      <c r="E99" s="1285"/>
      <c r="F99" s="1286"/>
      <c r="G99" s="1287"/>
      <c r="H99" s="1287"/>
      <c r="I99" s="1287"/>
      <c r="J99" s="1287"/>
      <c r="K99" s="1287"/>
      <c r="L99" s="1288"/>
      <c r="M99" s="1279"/>
      <c r="N99" s="1247"/>
      <c r="O99" s="1250"/>
      <c r="P99" s="1216"/>
      <c r="Q99" s="1219"/>
      <c r="R99" s="1222"/>
      <c r="S99" s="1225"/>
      <c r="T99" s="1228"/>
      <c r="U99" s="1225"/>
      <c r="V99" s="1228"/>
      <c r="W99" s="1225"/>
      <c r="X99" s="1228"/>
      <c r="Y99" s="1225"/>
      <c r="Z99" s="1228"/>
      <c r="AA99" s="1228"/>
      <c r="AB99" s="1228"/>
      <c r="AC99" s="1231"/>
      <c r="AD99" s="1194"/>
      <c r="AE99" s="1235"/>
      <c r="AF99" s="1200"/>
      <c r="AG99" s="1194"/>
      <c r="AH99" s="1197"/>
      <c r="AI99" s="1200"/>
      <c r="AJ99" s="1200"/>
      <c r="AK99" s="1203"/>
      <c r="AL99" s="1206"/>
      <c r="AM99" s="651" t="str">
        <f t="shared" ref="AM99" si="62">IF(P96="","",
IF(OR(AF96="",
AND(AG96&lt;&gt;"",AH96=""),
AND(P96&lt;&gt;"",AI96=""),
AND(P96&lt;&gt;"処遇改善加算Ⅳ",AJ96=""),
AND(OR(P96="処遇改善加算Ⅰ",P96="処遇改善加算Ⅱ"),AU96="対象",AK96=""),
AND(P96="処遇改善加算Ⅰ",AL96="")),
"！記入が必要な欄（オレンジ色のセル）に空欄があります。空欄を埋めてください。",""))</f>
        <v/>
      </c>
      <c r="AN99" s="355"/>
      <c r="AO99" s="1209"/>
      <c r="AP99" s="1210"/>
      <c r="AQ99" s="1115"/>
      <c r="AR99" s="976"/>
      <c r="AS99" s="976"/>
      <c r="AT99" s="976"/>
      <c r="AU99" s="976"/>
      <c r="AV99" s="976"/>
      <c r="AW99" s="976"/>
      <c r="AX99" s="1211"/>
      <c r="AY99" s="1209"/>
      <c r="AZ99"/>
      <c r="BA99"/>
      <c r="BB99"/>
      <c r="BC99"/>
      <c r="BD99"/>
      <c r="BE99"/>
      <c r="BF99"/>
      <c r="BG99"/>
    </row>
    <row r="100" spans="1:59" ht="30" customHeight="1">
      <c r="A100" s="1280">
        <v>23</v>
      </c>
      <c r="B100" s="1251" t="str">
        <f>IF(基本情報入力シート!B62="", "",基本情報入力シート!B62)</f>
        <v/>
      </c>
      <c r="C100" s="1252"/>
      <c r="D100" s="1252"/>
      <c r="E100" s="1252"/>
      <c r="F100" s="1253"/>
      <c r="G100" s="1236" t="str">
        <f>IF(基本情報入力シート!L62="", "",基本情報入力シート!L62)</f>
        <v/>
      </c>
      <c r="H100" s="1236" t="str">
        <f>IF(基本情報入力シート!Q62="", "",基本情報入力シート!Q62)</f>
        <v/>
      </c>
      <c r="I100" s="1236" t="str">
        <f>IF(基本情報入力シート!V62="", "",基本情報入力シート!V62)</f>
        <v/>
      </c>
      <c r="J100" s="1236" t="str">
        <f>IF(基本情報入力シート!W62="", "",基本情報入力シート!W62)</f>
        <v/>
      </c>
      <c r="K100" s="1236" t="str">
        <f>IF(基本情報入力シート!X62="", "",基本情報入力シート!X62)</f>
        <v/>
      </c>
      <c r="L100" s="1239" t="str">
        <f>IF(基本情報入力シート!AC62=0, "",基本情報入力シート!AC62)</f>
        <v/>
      </c>
      <c r="M100" s="1242" t="str">
        <f>IF(基本情報入力シート!AD62="", "",基本情報入力シート!AD62)</f>
        <v/>
      </c>
      <c r="N100" s="1245"/>
      <c r="O100" s="1248" t="str">
        <f>IFERROR(VLOOKUP(K100,【参考】数式用２!$A$2:$AD$48,MATCH(N100,【参考】数式用２!$C$4:$AD$4,0)+2,0),"")</f>
        <v/>
      </c>
      <c r="P100" s="1214"/>
      <c r="Q100" s="1217" t="str">
        <f>IFERROR(VLOOKUP(K100,【参考】数式用２!$A$2:$AC$48,MATCH(P100,【参考】数式用２!$C$4:$AC$4,0)+2,0),"")</f>
        <v/>
      </c>
      <c r="R100" s="1220" t="s">
        <v>268</v>
      </c>
      <c r="S100" s="1223"/>
      <c r="T100" s="1226" t="s">
        <v>356</v>
      </c>
      <c r="U100" s="1223"/>
      <c r="V100" s="1226" t="s">
        <v>357</v>
      </c>
      <c r="W100" s="1223"/>
      <c r="X100" s="1226" t="s">
        <v>356</v>
      </c>
      <c r="Y100" s="1223"/>
      <c r="Z100" s="1226" t="s">
        <v>358</v>
      </c>
      <c r="AA100" s="1226" t="s">
        <v>171</v>
      </c>
      <c r="AB100" s="1226" t="str">
        <f>IF(S100&gt;=1,(W100*12+Y100)-(S100*12+U100)+1,"")</f>
        <v/>
      </c>
      <c r="AC100" s="1229" t="s">
        <v>359</v>
      </c>
      <c r="AD100" s="1232" t="str">
        <f>IFERROR(ROUNDDOWN(ROUND(L100*Q100,0)*M100,0)*AB100,"")</f>
        <v/>
      </c>
      <c r="AE100" s="1233" t="str">
        <f>IFERROR(ROUNDDOWN(ROUNDDOWN(ROUND(L100*VLOOKUP(K100,【参考】数式用２!$A$2:$AC$48,MATCH("処遇改善加算Ⅳ",【参考】数式用２!$C$4:$O$4,0)+2,0),0)*M100,0)*AB100*0.5,0), "")</f>
        <v/>
      </c>
      <c r="AF100" s="1198"/>
      <c r="AG100" s="1232" t="str">
        <f>IF(AND(AQ100&lt;&gt;"対象外", P100&lt;&gt;""),ROUNDDOWN(ROUND(L100*VLOOKUP(K100,【参考】数式用２!$A$2:$K$48,MATCH("ベア加算あり",【参考】数式用２!$C$4:$K$4,0)+2,0),0)*M100,0)*AB100,"")</f>
        <v/>
      </c>
      <c r="AH100" s="1195"/>
      <c r="AI100" s="1198"/>
      <c r="AJ100" s="1198"/>
      <c r="AK100" s="1201"/>
      <c r="AL100" s="1204"/>
      <c r="AM100" s="650" t="str">
        <f t="shared" ref="AM100" si="63">IF(Q100="","",IF(Q100&lt;O100,"！加算の要件上は問題ありませんが、令和６年度末の加算率と比較して、令和７年度の加算率が低くなっています。",""))</f>
        <v/>
      </c>
      <c r="AN100" s="355"/>
      <c r="AO100" s="1208" t="str">
        <f>IF(K100&lt;&gt;"","Q列に色付け","")</f>
        <v/>
      </c>
      <c r="AP100" s="1210" t="str">
        <f>IF(AND(AE100&lt;&gt;0,AE100&lt;&gt;""),IF(AF100="○","入力済","未入力"),"")</f>
        <v/>
      </c>
      <c r="AQ100" s="1113" t="str">
        <f>IFERROR((VLOOKUP(N100, 【参考】数式用２!$BE$5:$BE$13, 1,FALSE)), "対象外")</f>
        <v>対象外</v>
      </c>
      <c r="AR100" s="976" t="str">
        <f>IF(AG100&lt;&gt;"",IF(AH100="○","入力済","未入力"),"")</f>
        <v/>
      </c>
      <c r="AS100" s="976" t="str">
        <f>IF(AND(P100&lt;&gt;"", AI100=""), "未入力", "入力済")</f>
        <v>入力済</v>
      </c>
      <c r="AT100" s="976" t="str">
        <f>IF(AND(P100&lt;&gt;"", P100&lt;&gt;"処遇改善加算Ⅳ", AJ100=""), "未入力", "入力済")</f>
        <v>入力済</v>
      </c>
      <c r="AU100" s="976" t="str">
        <f>IFERROR(VLOOKUP(K100, 【参考】数式用２!$BB$5:$BC$48, 2, FALSE), "")</f>
        <v/>
      </c>
      <c r="AV100" s="976" t="str">
        <f>IF(AND(P100&lt;&gt;"処遇改善加算Ⅲ",P100&lt;&gt;"処遇改善加算Ⅳ", P100&lt;&gt;"", AU100&lt;&gt;"対象外"), 1,"")</f>
        <v/>
      </c>
      <c r="AW100" s="976" t="str">
        <f>IFERROR("_"&amp;VLOOKUP(K100, 【参考】数式用２!$AG$2:$AH$48, 2, FALSE), "")</f>
        <v/>
      </c>
      <c r="AX100" s="1211" t="str">
        <f>IF(AND(P100="処遇改善加算Ⅰ", AL100=""), "未入力","入力済")</f>
        <v>入力済</v>
      </c>
      <c r="AY100" s="1207" t="str">
        <f>G100</f>
        <v/>
      </c>
      <c r="AZ100"/>
      <c r="BA100"/>
      <c r="BB100"/>
      <c r="BC100"/>
      <c r="BD100"/>
      <c r="BE100"/>
      <c r="BF100"/>
      <c r="BG100"/>
    </row>
    <row r="101" spans="1:59" ht="14">
      <c r="A101" s="1281"/>
      <c r="B101" s="1254"/>
      <c r="C101" s="1255"/>
      <c r="D101" s="1255"/>
      <c r="E101" s="1255"/>
      <c r="F101" s="1256"/>
      <c r="G101" s="1237"/>
      <c r="H101" s="1237"/>
      <c r="I101" s="1237"/>
      <c r="J101" s="1237"/>
      <c r="K101" s="1237"/>
      <c r="L101" s="1240"/>
      <c r="M101" s="1243"/>
      <c r="N101" s="1246"/>
      <c r="O101" s="1249"/>
      <c r="P101" s="1215"/>
      <c r="Q101" s="1218"/>
      <c r="R101" s="1221"/>
      <c r="S101" s="1224"/>
      <c r="T101" s="1227"/>
      <c r="U101" s="1224"/>
      <c r="V101" s="1227"/>
      <c r="W101" s="1224"/>
      <c r="X101" s="1227"/>
      <c r="Y101" s="1224"/>
      <c r="Z101" s="1227"/>
      <c r="AA101" s="1227"/>
      <c r="AB101" s="1227"/>
      <c r="AC101" s="1230"/>
      <c r="AD101" s="1193"/>
      <c r="AE101" s="1234"/>
      <c r="AF101" s="1199"/>
      <c r="AG101" s="1193"/>
      <c r="AH101" s="1196"/>
      <c r="AI101" s="1199"/>
      <c r="AJ101" s="1199"/>
      <c r="AK101" s="1202"/>
      <c r="AL101" s="1205"/>
      <c r="AM101" s="1212" t="str">
        <f t="shared" ref="AM101" si="64">IF(AND(P100&lt;&gt;"", OR(W100&lt;&gt;8,Y100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1" s="355"/>
      <c r="AO101" s="1208"/>
      <c r="AP101" s="1210"/>
      <c r="AQ101" s="1114"/>
      <c r="AR101" s="976"/>
      <c r="AS101" s="976"/>
      <c r="AT101" s="976"/>
      <c r="AU101" s="976"/>
      <c r="AV101" s="976"/>
      <c r="AW101" s="976"/>
      <c r="AX101" s="1211"/>
      <c r="AY101" s="1208"/>
      <c r="AZ101"/>
      <c r="BA101"/>
      <c r="BB101"/>
      <c r="BC101"/>
      <c r="BD101"/>
      <c r="BE101"/>
      <c r="BF101"/>
      <c r="BG101"/>
    </row>
    <row r="102" spans="1:59" ht="14">
      <c r="A102" s="1282"/>
      <c r="B102" s="1254"/>
      <c r="C102" s="1255"/>
      <c r="D102" s="1255"/>
      <c r="E102" s="1255"/>
      <c r="F102" s="1256"/>
      <c r="G102" s="1237"/>
      <c r="H102" s="1237"/>
      <c r="I102" s="1237"/>
      <c r="J102" s="1237"/>
      <c r="K102" s="1237"/>
      <c r="L102" s="1240"/>
      <c r="M102" s="1243"/>
      <c r="N102" s="1246"/>
      <c r="O102" s="1249"/>
      <c r="P102" s="1215"/>
      <c r="Q102" s="1218"/>
      <c r="R102" s="1221"/>
      <c r="S102" s="1224"/>
      <c r="T102" s="1227"/>
      <c r="U102" s="1224"/>
      <c r="V102" s="1227"/>
      <c r="W102" s="1224"/>
      <c r="X102" s="1227"/>
      <c r="Y102" s="1224"/>
      <c r="Z102" s="1227"/>
      <c r="AA102" s="1227"/>
      <c r="AB102" s="1227"/>
      <c r="AC102" s="1230"/>
      <c r="AD102" s="1193"/>
      <c r="AE102" s="1234"/>
      <c r="AF102" s="1199"/>
      <c r="AG102" s="1193"/>
      <c r="AH102" s="1196"/>
      <c r="AI102" s="1199"/>
      <c r="AJ102" s="1199"/>
      <c r="AK102" s="1202"/>
      <c r="AL102" s="1205"/>
      <c r="AM102" s="1213"/>
      <c r="AN102" s="355"/>
      <c r="AO102" s="1208"/>
      <c r="AP102" s="1210"/>
      <c r="AQ102" s="1114"/>
      <c r="AR102" s="976"/>
      <c r="AS102" s="976"/>
      <c r="AT102" s="976"/>
      <c r="AU102" s="976"/>
      <c r="AV102" s="976"/>
      <c r="AW102" s="976"/>
      <c r="AX102" s="1211"/>
      <c r="AY102" s="1208"/>
      <c r="AZ102"/>
      <c r="BA102"/>
      <c r="BB102"/>
      <c r="BC102"/>
      <c r="BD102"/>
      <c r="BE102"/>
      <c r="BF102"/>
      <c r="BG102"/>
    </row>
    <row r="103" spans="1:59" ht="30" customHeight="1" thickBot="1">
      <c r="A103" s="1283"/>
      <c r="B103" s="1284"/>
      <c r="C103" s="1285"/>
      <c r="D103" s="1285"/>
      <c r="E103" s="1285"/>
      <c r="F103" s="1286"/>
      <c r="G103" s="1287"/>
      <c r="H103" s="1287"/>
      <c r="I103" s="1287"/>
      <c r="J103" s="1287"/>
      <c r="K103" s="1287"/>
      <c r="L103" s="1288"/>
      <c r="M103" s="1279"/>
      <c r="N103" s="1247"/>
      <c r="O103" s="1250"/>
      <c r="P103" s="1216"/>
      <c r="Q103" s="1219"/>
      <c r="R103" s="1222"/>
      <c r="S103" s="1225"/>
      <c r="T103" s="1228"/>
      <c r="U103" s="1225"/>
      <c r="V103" s="1228"/>
      <c r="W103" s="1225"/>
      <c r="X103" s="1228"/>
      <c r="Y103" s="1225"/>
      <c r="Z103" s="1228"/>
      <c r="AA103" s="1228"/>
      <c r="AB103" s="1228"/>
      <c r="AC103" s="1231"/>
      <c r="AD103" s="1194"/>
      <c r="AE103" s="1235"/>
      <c r="AF103" s="1200"/>
      <c r="AG103" s="1194"/>
      <c r="AH103" s="1197"/>
      <c r="AI103" s="1200"/>
      <c r="AJ103" s="1200"/>
      <c r="AK103" s="1203"/>
      <c r="AL103" s="1206"/>
      <c r="AM103" s="651" t="str">
        <f t="shared" ref="AM103" si="65">IF(P100="","",
IF(OR(AF100="",
AND(AG100&lt;&gt;"",AH100=""),
AND(P100&lt;&gt;"",AI100=""),
AND(P100&lt;&gt;"処遇改善加算Ⅳ",AJ100=""),
AND(OR(P100="処遇改善加算Ⅰ",P100="処遇改善加算Ⅱ"),AU100="対象",AK100=""),
AND(P100="処遇改善加算Ⅰ",AL100="")),
"！記入が必要な欄（オレンジ色のセル）に空欄があります。空欄を埋めてください。",""))</f>
        <v/>
      </c>
      <c r="AN103" s="355"/>
      <c r="AO103" s="1208"/>
      <c r="AP103" s="1210"/>
      <c r="AQ103" s="1115"/>
      <c r="AR103" s="976"/>
      <c r="AS103" s="976"/>
      <c r="AT103" s="976"/>
      <c r="AU103" s="976"/>
      <c r="AV103" s="976"/>
      <c r="AW103" s="976"/>
      <c r="AX103" s="1211"/>
      <c r="AY103" s="1209"/>
      <c r="AZ103"/>
      <c r="BA103"/>
      <c r="BB103"/>
      <c r="BC103"/>
      <c r="BD103"/>
      <c r="BE103"/>
      <c r="BF103"/>
      <c r="BG103"/>
    </row>
    <row r="104" spans="1:59" ht="30" customHeight="1">
      <c r="A104" s="1280">
        <v>24</v>
      </c>
      <c r="B104" s="1251" t="str">
        <f>IF(基本情報入力シート!B63="", "",基本情報入力シート!B63)</f>
        <v/>
      </c>
      <c r="C104" s="1252"/>
      <c r="D104" s="1252"/>
      <c r="E104" s="1252"/>
      <c r="F104" s="1253"/>
      <c r="G104" s="1236" t="str">
        <f>IF(基本情報入力シート!L63="", "",基本情報入力シート!L63)</f>
        <v/>
      </c>
      <c r="H104" s="1236" t="str">
        <f>IF(基本情報入力シート!Q63="", "",基本情報入力シート!Q63)</f>
        <v/>
      </c>
      <c r="I104" s="1236" t="str">
        <f>IF(基本情報入力シート!V63="", "",基本情報入力シート!V63)</f>
        <v/>
      </c>
      <c r="J104" s="1236" t="str">
        <f>IF(基本情報入力シート!W63="", "",基本情報入力シート!W63)</f>
        <v/>
      </c>
      <c r="K104" s="1236" t="str">
        <f>IF(基本情報入力シート!X63="", "",基本情報入力シート!X63)</f>
        <v/>
      </c>
      <c r="L104" s="1239" t="str">
        <f>IF(基本情報入力シート!AC63=0, "",基本情報入力シート!AC63)</f>
        <v/>
      </c>
      <c r="M104" s="1242" t="str">
        <f>IF(基本情報入力シート!AD63="", "",基本情報入力シート!AD63)</f>
        <v/>
      </c>
      <c r="N104" s="1245"/>
      <c r="O104" s="1248" t="str">
        <f>IFERROR(VLOOKUP(K104,【参考】数式用２!$A$2:$AD$48,MATCH(N104,【参考】数式用２!$C$4:$AD$4,0)+2,0),"")</f>
        <v/>
      </c>
      <c r="P104" s="1214"/>
      <c r="Q104" s="1217" t="str">
        <f>IFERROR(VLOOKUP(K104,【参考】数式用２!$A$2:$AC$48,MATCH(P104,【参考】数式用２!$C$4:$AC$4,0)+2,0),"")</f>
        <v/>
      </c>
      <c r="R104" s="1220" t="s">
        <v>268</v>
      </c>
      <c r="S104" s="1223"/>
      <c r="T104" s="1226" t="s">
        <v>356</v>
      </c>
      <c r="U104" s="1223"/>
      <c r="V104" s="1226" t="s">
        <v>357</v>
      </c>
      <c r="W104" s="1223"/>
      <c r="X104" s="1226" t="s">
        <v>356</v>
      </c>
      <c r="Y104" s="1223"/>
      <c r="Z104" s="1226" t="s">
        <v>358</v>
      </c>
      <c r="AA104" s="1226" t="s">
        <v>171</v>
      </c>
      <c r="AB104" s="1226" t="str">
        <f>IF(S104&gt;=1,(W104*12+Y104)-(S104*12+U104)+1,"")</f>
        <v/>
      </c>
      <c r="AC104" s="1229" t="s">
        <v>359</v>
      </c>
      <c r="AD104" s="1232" t="str">
        <f>IFERROR(ROUNDDOWN(ROUND(L104*Q104,0)*M104,0)*AB104,"")</f>
        <v/>
      </c>
      <c r="AE104" s="1233" t="str">
        <f>IFERROR(ROUNDDOWN(ROUNDDOWN(ROUND(L104*VLOOKUP(K104,【参考】数式用２!$A$2:$AC$48,MATCH("処遇改善加算Ⅳ",【参考】数式用２!$C$4:$O$4,0)+2,0),0)*M104,0)*AB104*0.5,0), "")</f>
        <v/>
      </c>
      <c r="AF104" s="1198"/>
      <c r="AG104" s="1232" t="str">
        <f>IF(AND(AQ104&lt;&gt;"対象外", P104&lt;&gt;""),ROUNDDOWN(ROUND(L104*VLOOKUP(K104,【参考】数式用２!$A$2:$K$48,MATCH("ベア加算あり",【参考】数式用２!$C$4:$K$4,0)+2,0),0)*M104,0)*AB104,"")</f>
        <v/>
      </c>
      <c r="AH104" s="1195"/>
      <c r="AI104" s="1198"/>
      <c r="AJ104" s="1198"/>
      <c r="AK104" s="1201"/>
      <c r="AL104" s="1204"/>
      <c r="AM104" s="650" t="str">
        <f t="shared" ref="AM104" si="66">IF(Q104="","",IF(Q104&lt;O104,"！加算の要件上は問題ありませんが、令和６年度末の加算率と比較して、令和７年度の加算率が低くなっています。",""))</f>
        <v/>
      </c>
      <c r="AN104" s="355"/>
      <c r="AO104" s="1207" t="str">
        <f>IF(K104&lt;&gt;"","Q列に色付け","")</f>
        <v/>
      </c>
      <c r="AP104" s="1210" t="str">
        <f>IF(AND(AE104&lt;&gt;0,AE104&lt;&gt;""),IF(AF104="○","入力済","未入力"),"")</f>
        <v/>
      </c>
      <c r="AQ104" s="1113" t="str">
        <f>IFERROR((VLOOKUP(N104, 【参考】数式用２!$BE$5:$BE$13, 1,FALSE)), "対象外")</f>
        <v>対象外</v>
      </c>
      <c r="AR104" s="976" t="str">
        <f>IF(AG104&lt;&gt;"",IF(AH104="○","入力済","未入力"),"")</f>
        <v/>
      </c>
      <c r="AS104" s="976" t="str">
        <f>IF(AND(P104&lt;&gt;"", AI104=""), "未入力", "入力済")</f>
        <v>入力済</v>
      </c>
      <c r="AT104" s="976" t="str">
        <f>IF(AND(P104&lt;&gt;"", P104&lt;&gt;"処遇改善加算Ⅳ", AJ104=""), "未入力", "入力済")</f>
        <v>入力済</v>
      </c>
      <c r="AU104" s="976" t="str">
        <f>IFERROR(VLOOKUP(K104, 【参考】数式用２!$BB$5:$BC$48, 2, FALSE), "")</f>
        <v/>
      </c>
      <c r="AV104" s="976" t="str">
        <f>IF(AND(P104&lt;&gt;"処遇改善加算Ⅲ",P104&lt;&gt;"処遇改善加算Ⅳ", P104&lt;&gt;"", AU104&lt;&gt;"対象外"), 1,"")</f>
        <v/>
      </c>
      <c r="AW104" s="976" t="str">
        <f>IFERROR("_"&amp;VLOOKUP(K104, 【参考】数式用２!$AG$2:$AH$48, 2, FALSE), "")</f>
        <v/>
      </c>
      <c r="AX104" s="1211" t="str">
        <f>IF(AND(P104="処遇改善加算Ⅰ", AL104=""), "未入力","入力済")</f>
        <v>入力済</v>
      </c>
      <c r="AY104" s="1207" t="str">
        <f>G104</f>
        <v/>
      </c>
      <c r="AZ104"/>
      <c r="BA104"/>
      <c r="BB104"/>
      <c r="BC104"/>
      <c r="BD104"/>
      <c r="BE104"/>
      <c r="BF104"/>
      <c r="BG104"/>
    </row>
    <row r="105" spans="1:59" ht="14">
      <c r="A105" s="1281"/>
      <c r="B105" s="1254"/>
      <c r="C105" s="1255"/>
      <c r="D105" s="1255"/>
      <c r="E105" s="1255"/>
      <c r="F105" s="1256"/>
      <c r="G105" s="1237"/>
      <c r="H105" s="1237"/>
      <c r="I105" s="1237"/>
      <c r="J105" s="1237"/>
      <c r="K105" s="1237"/>
      <c r="L105" s="1240"/>
      <c r="M105" s="1243"/>
      <c r="N105" s="1246"/>
      <c r="O105" s="1249"/>
      <c r="P105" s="1215"/>
      <c r="Q105" s="1218"/>
      <c r="R105" s="1221"/>
      <c r="S105" s="1224"/>
      <c r="T105" s="1227"/>
      <c r="U105" s="1224"/>
      <c r="V105" s="1227"/>
      <c r="W105" s="1224"/>
      <c r="X105" s="1227"/>
      <c r="Y105" s="1224"/>
      <c r="Z105" s="1227"/>
      <c r="AA105" s="1227"/>
      <c r="AB105" s="1227"/>
      <c r="AC105" s="1230"/>
      <c r="AD105" s="1193"/>
      <c r="AE105" s="1234"/>
      <c r="AF105" s="1199"/>
      <c r="AG105" s="1193"/>
      <c r="AH105" s="1196"/>
      <c r="AI105" s="1199"/>
      <c r="AJ105" s="1199"/>
      <c r="AK105" s="1202"/>
      <c r="AL105" s="1205"/>
      <c r="AM105" s="1212" t="str">
        <f t="shared" ref="AM105" si="67">IF(AND(P104&lt;&gt;"", OR(W104&lt;&gt;8,Y104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5" s="355"/>
      <c r="AO105" s="1208"/>
      <c r="AP105" s="1210"/>
      <c r="AQ105" s="1114"/>
      <c r="AR105" s="976"/>
      <c r="AS105" s="976"/>
      <c r="AT105" s="976"/>
      <c r="AU105" s="976"/>
      <c r="AV105" s="976"/>
      <c r="AW105" s="976"/>
      <c r="AX105" s="1211"/>
      <c r="AY105" s="1208"/>
      <c r="AZ105"/>
      <c r="BA105"/>
      <c r="BB105"/>
      <c r="BC105"/>
      <c r="BD105"/>
      <c r="BE105"/>
      <c r="BF105"/>
      <c r="BG105"/>
    </row>
    <row r="106" spans="1:59" ht="14">
      <c r="A106" s="1282"/>
      <c r="B106" s="1254"/>
      <c r="C106" s="1255"/>
      <c r="D106" s="1255"/>
      <c r="E106" s="1255"/>
      <c r="F106" s="1256"/>
      <c r="G106" s="1237"/>
      <c r="H106" s="1237"/>
      <c r="I106" s="1237"/>
      <c r="J106" s="1237"/>
      <c r="K106" s="1237"/>
      <c r="L106" s="1240"/>
      <c r="M106" s="1243"/>
      <c r="N106" s="1246"/>
      <c r="O106" s="1249"/>
      <c r="P106" s="1215"/>
      <c r="Q106" s="1218"/>
      <c r="R106" s="1221"/>
      <c r="S106" s="1224"/>
      <c r="T106" s="1227"/>
      <c r="U106" s="1224"/>
      <c r="V106" s="1227"/>
      <c r="W106" s="1224"/>
      <c r="X106" s="1227"/>
      <c r="Y106" s="1224"/>
      <c r="Z106" s="1227"/>
      <c r="AA106" s="1227"/>
      <c r="AB106" s="1227"/>
      <c r="AC106" s="1230"/>
      <c r="AD106" s="1193"/>
      <c r="AE106" s="1234"/>
      <c r="AF106" s="1199"/>
      <c r="AG106" s="1193"/>
      <c r="AH106" s="1196"/>
      <c r="AI106" s="1199"/>
      <c r="AJ106" s="1199"/>
      <c r="AK106" s="1202"/>
      <c r="AL106" s="1205"/>
      <c r="AM106" s="1213"/>
      <c r="AN106" s="355"/>
      <c r="AO106" s="1208"/>
      <c r="AP106" s="1210"/>
      <c r="AQ106" s="1114"/>
      <c r="AR106" s="976"/>
      <c r="AS106" s="976"/>
      <c r="AT106" s="976"/>
      <c r="AU106" s="976"/>
      <c r="AV106" s="976"/>
      <c r="AW106" s="976"/>
      <c r="AX106" s="1211"/>
      <c r="AY106" s="1208"/>
      <c r="AZ106"/>
      <c r="BA106"/>
      <c r="BB106"/>
      <c r="BC106"/>
      <c r="BD106"/>
      <c r="BE106"/>
      <c r="BF106"/>
      <c r="BG106"/>
    </row>
    <row r="107" spans="1:59" ht="30" customHeight="1" thickBot="1">
      <c r="A107" s="1283"/>
      <c r="B107" s="1284"/>
      <c r="C107" s="1285"/>
      <c r="D107" s="1285"/>
      <c r="E107" s="1285"/>
      <c r="F107" s="1286"/>
      <c r="G107" s="1287"/>
      <c r="H107" s="1287"/>
      <c r="I107" s="1287"/>
      <c r="J107" s="1287"/>
      <c r="K107" s="1287"/>
      <c r="L107" s="1288"/>
      <c r="M107" s="1279"/>
      <c r="N107" s="1247"/>
      <c r="O107" s="1250"/>
      <c r="P107" s="1216"/>
      <c r="Q107" s="1219"/>
      <c r="R107" s="1222"/>
      <c r="S107" s="1225"/>
      <c r="T107" s="1228"/>
      <c r="U107" s="1225"/>
      <c r="V107" s="1228"/>
      <c r="W107" s="1225"/>
      <c r="X107" s="1228"/>
      <c r="Y107" s="1225"/>
      <c r="Z107" s="1228"/>
      <c r="AA107" s="1228"/>
      <c r="AB107" s="1228"/>
      <c r="AC107" s="1231"/>
      <c r="AD107" s="1194"/>
      <c r="AE107" s="1235"/>
      <c r="AF107" s="1200"/>
      <c r="AG107" s="1194"/>
      <c r="AH107" s="1197"/>
      <c r="AI107" s="1200"/>
      <c r="AJ107" s="1200"/>
      <c r="AK107" s="1203"/>
      <c r="AL107" s="1206"/>
      <c r="AM107" s="651" t="str">
        <f t="shared" ref="AM107" si="68">IF(P104="","",
IF(OR(AF104="",
AND(AG104&lt;&gt;"",AH104=""),
AND(P104&lt;&gt;"",AI104=""),
AND(P104&lt;&gt;"処遇改善加算Ⅳ",AJ104=""),
AND(OR(P104="処遇改善加算Ⅰ",P104="処遇改善加算Ⅱ"),AU104="対象",AK104=""),
AND(P104="処遇改善加算Ⅰ",AL104="")),
"！記入が必要な欄（オレンジ色のセル）に空欄があります。空欄を埋めてください。",""))</f>
        <v/>
      </c>
      <c r="AN107" s="355"/>
      <c r="AO107" s="1209"/>
      <c r="AP107" s="1210"/>
      <c r="AQ107" s="1115"/>
      <c r="AR107" s="976"/>
      <c r="AS107" s="976"/>
      <c r="AT107" s="976"/>
      <c r="AU107" s="976"/>
      <c r="AV107" s="976"/>
      <c r="AW107" s="976"/>
      <c r="AX107" s="1211"/>
      <c r="AY107" s="1209"/>
      <c r="AZ107"/>
      <c r="BA107"/>
      <c r="BB107"/>
      <c r="BC107"/>
      <c r="BD107"/>
      <c r="BE107"/>
      <c r="BF107"/>
      <c r="BG107"/>
    </row>
    <row r="108" spans="1:59" ht="30" customHeight="1">
      <c r="A108" s="1280">
        <v>25</v>
      </c>
      <c r="B108" s="1251" t="str">
        <f>IF(基本情報入力シート!B64="", "",基本情報入力シート!B64)</f>
        <v/>
      </c>
      <c r="C108" s="1252"/>
      <c r="D108" s="1252"/>
      <c r="E108" s="1252"/>
      <c r="F108" s="1253"/>
      <c r="G108" s="1236" t="str">
        <f>IF(基本情報入力シート!L64="", "",基本情報入力シート!L64)</f>
        <v/>
      </c>
      <c r="H108" s="1236" t="str">
        <f>IF(基本情報入力シート!Q64="", "",基本情報入力シート!Q64)</f>
        <v/>
      </c>
      <c r="I108" s="1236" t="str">
        <f>IF(基本情報入力シート!V64="", "",基本情報入力シート!V64)</f>
        <v/>
      </c>
      <c r="J108" s="1236" t="str">
        <f>IF(基本情報入力シート!W64="", "",基本情報入力シート!W64)</f>
        <v/>
      </c>
      <c r="K108" s="1236" t="str">
        <f>IF(基本情報入力シート!X64="", "",基本情報入力シート!X64)</f>
        <v/>
      </c>
      <c r="L108" s="1239" t="str">
        <f>IF(基本情報入力シート!AC64=0, "",基本情報入力シート!AC64)</f>
        <v/>
      </c>
      <c r="M108" s="1242" t="str">
        <f>IF(基本情報入力シート!AD64="", "",基本情報入力シート!AD64)</f>
        <v/>
      </c>
      <c r="N108" s="1245"/>
      <c r="O108" s="1248" t="str">
        <f>IFERROR(VLOOKUP(K108,【参考】数式用２!$A$2:$AD$48,MATCH(N108,【参考】数式用２!$C$4:$AD$4,0)+2,0),"")</f>
        <v/>
      </c>
      <c r="P108" s="1214"/>
      <c r="Q108" s="1217" t="str">
        <f>IFERROR(VLOOKUP(K108,【参考】数式用２!$A$2:$AC$48,MATCH(P108,【参考】数式用２!$C$4:$AC$4,0)+2,0),"")</f>
        <v/>
      </c>
      <c r="R108" s="1220" t="s">
        <v>268</v>
      </c>
      <c r="S108" s="1223"/>
      <c r="T108" s="1226" t="s">
        <v>356</v>
      </c>
      <c r="U108" s="1223"/>
      <c r="V108" s="1226" t="s">
        <v>357</v>
      </c>
      <c r="W108" s="1223"/>
      <c r="X108" s="1226" t="s">
        <v>356</v>
      </c>
      <c r="Y108" s="1223"/>
      <c r="Z108" s="1226" t="s">
        <v>358</v>
      </c>
      <c r="AA108" s="1226" t="s">
        <v>171</v>
      </c>
      <c r="AB108" s="1226" t="str">
        <f>IF(S108&gt;=1,(W108*12+Y108)-(S108*12+U108)+1,"")</f>
        <v/>
      </c>
      <c r="AC108" s="1229" t="s">
        <v>359</v>
      </c>
      <c r="AD108" s="1232" t="str">
        <f>IFERROR(ROUNDDOWN(ROUND(L108*Q108,0)*M108,0)*AB108,"")</f>
        <v/>
      </c>
      <c r="AE108" s="1233" t="str">
        <f>IFERROR(ROUNDDOWN(ROUNDDOWN(ROUND(L108*VLOOKUP(K108,【参考】数式用２!$A$2:$AC$48,MATCH("処遇改善加算Ⅳ",【参考】数式用２!$C$4:$O$4,0)+2,0),0)*M108,0)*AB108*0.5,0), "")</f>
        <v/>
      </c>
      <c r="AF108" s="1198"/>
      <c r="AG108" s="1232" t="str">
        <f>IF(AND(AQ108&lt;&gt;"対象外", P108&lt;&gt;""),ROUNDDOWN(ROUND(L108*VLOOKUP(K108,【参考】数式用２!$A$2:$K$48,MATCH("ベア加算あり",【参考】数式用２!$C$4:$K$4,0)+2,0),0)*M108,0)*AB108,"")</f>
        <v/>
      </c>
      <c r="AH108" s="1195"/>
      <c r="AI108" s="1198"/>
      <c r="AJ108" s="1198"/>
      <c r="AK108" s="1201"/>
      <c r="AL108" s="1204"/>
      <c r="AM108" s="650" t="str">
        <f t="shared" ref="AM108" si="69">IF(Q108="","",IF(Q108&lt;O108,"！加算の要件上は問題ありませんが、令和６年度末の加算率と比較して、令和７年度の加算率が低くなっています。",""))</f>
        <v/>
      </c>
      <c r="AN108" s="355"/>
      <c r="AO108" s="1208" t="str">
        <f>IF(K108&lt;&gt;"","Q列に色付け","")</f>
        <v/>
      </c>
      <c r="AP108" s="1210" t="str">
        <f>IF(AND(AE108&lt;&gt;0,AE108&lt;&gt;""),IF(AF108="○","入力済","未入力"),"")</f>
        <v/>
      </c>
      <c r="AQ108" s="1113" t="str">
        <f>IFERROR((VLOOKUP(N108, 【参考】数式用２!$BE$5:$BE$13, 1,FALSE)), "対象外")</f>
        <v>対象外</v>
      </c>
      <c r="AR108" s="976" t="str">
        <f>IF(AG108&lt;&gt;"",IF(AH108="○","入力済","未入力"),"")</f>
        <v/>
      </c>
      <c r="AS108" s="976" t="str">
        <f>IF(AND(P108&lt;&gt;"", AI108=""), "未入力", "入力済")</f>
        <v>入力済</v>
      </c>
      <c r="AT108" s="976" t="str">
        <f>IF(AND(P108&lt;&gt;"", P108&lt;&gt;"処遇改善加算Ⅳ", AJ108=""), "未入力", "入力済")</f>
        <v>入力済</v>
      </c>
      <c r="AU108" s="976" t="str">
        <f>IFERROR(VLOOKUP(K108, 【参考】数式用２!$BB$5:$BC$48, 2, FALSE), "")</f>
        <v/>
      </c>
      <c r="AV108" s="976" t="str">
        <f>IF(AND(P108&lt;&gt;"処遇改善加算Ⅲ",P108&lt;&gt;"処遇改善加算Ⅳ", P108&lt;&gt;"", AU108&lt;&gt;"対象外"), 1,"")</f>
        <v/>
      </c>
      <c r="AW108" s="976" t="str">
        <f>IFERROR("_"&amp;VLOOKUP(K108, 【参考】数式用２!$AG$2:$AH$48, 2, FALSE), "")</f>
        <v/>
      </c>
      <c r="AX108" s="1211" t="str">
        <f>IF(AND(P108="処遇改善加算Ⅰ", AL108=""), "未入力","入力済")</f>
        <v>入力済</v>
      </c>
      <c r="AY108" s="1207" t="str">
        <f>G108</f>
        <v/>
      </c>
      <c r="AZ108"/>
      <c r="BA108"/>
      <c r="BB108"/>
      <c r="BC108"/>
      <c r="BD108"/>
      <c r="BE108"/>
      <c r="BF108"/>
      <c r="BG108"/>
    </row>
    <row r="109" spans="1:59" ht="14">
      <c r="A109" s="1281"/>
      <c r="B109" s="1254"/>
      <c r="C109" s="1255"/>
      <c r="D109" s="1255"/>
      <c r="E109" s="1255"/>
      <c r="F109" s="1256"/>
      <c r="G109" s="1237"/>
      <c r="H109" s="1237"/>
      <c r="I109" s="1237"/>
      <c r="J109" s="1237"/>
      <c r="K109" s="1237"/>
      <c r="L109" s="1240"/>
      <c r="M109" s="1243"/>
      <c r="N109" s="1246"/>
      <c r="O109" s="1249"/>
      <c r="P109" s="1215"/>
      <c r="Q109" s="1218"/>
      <c r="R109" s="1221"/>
      <c r="S109" s="1224"/>
      <c r="T109" s="1227"/>
      <c r="U109" s="1224"/>
      <c r="V109" s="1227"/>
      <c r="W109" s="1224"/>
      <c r="X109" s="1227"/>
      <c r="Y109" s="1224"/>
      <c r="Z109" s="1227"/>
      <c r="AA109" s="1227"/>
      <c r="AB109" s="1227"/>
      <c r="AC109" s="1230"/>
      <c r="AD109" s="1193"/>
      <c r="AE109" s="1234"/>
      <c r="AF109" s="1199"/>
      <c r="AG109" s="1193"/>
      <c r="AH109" s="1196"/>
      <c r="AI109" s="1199"/>
      <c r="AJ109" s="1199"/>
      <c r="AK109" s="1202"/>
      <c r="AL109" s="1205"/>
      <c r="AM109" s="1212" t="str">
        <f t="shared" ref="AM109" si="70">IF(AND(P108&lt;&gt;"", OR(W108&lt;&gt;8,Y108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9" s="355"/>
      <c r="AO109" s="1208"/>
      <c r="AP109" s="1210"/>
      <c r="AQ109" s="1114"/>
      <c r="AR109" s="976"/>
      <c r="AS109" s="976"/>
      <c r="AT109" s="976"/>
      <c r="AU109" s="976"/>
      <c r="AV109" s="976"/>
      <c r="AW109" s="976"/>
      <c r="AX109" s="1211"/>
      <c r="AY109" s="1208"/>
      <c r="AZ109"/>
      <c r="BA109"/>
      <c r="BB109"/>
      <c r="BC109"/>
      <c r="BD109"/>
      <c r="BE109"/>
      <c r="BF109"/>
      <c r="BG109"/>
    </row>
    <row r="110" spans="1:59" ht="14">
      <c r="A110" s="1282"/>
      <c r="B110" s="1254"/>
      <c r="C110" s="1255"/>
      <c r="D110" s="1255"/>
      <c r="E110" s="1255"/>
      <c r="F110" s="1256"/>
      <c r="G110" s="1237"/>
      <c r="H110" s="1237"/>
      <c r="I110" s="1237"/>
      <c r="J110" s="1237"/>
      <c r="K110" s="1237"/>
      <c r="L110" s="1240"/>
      <c r="M110" s="1243"/>
      <c r="N110" s="1246"/>
      <c r="O110" s="1249"/>
      <c r="P110" s="1215"/>
      <c r="Q110" s="1218"/>
      <c r="R110" s="1221"/>
      <c r="S110" s="1224"/>
      <c r="T110" s="1227"/>
      <c r="U110" s="1224"/>
      <c r="V110" s="1227"/>
      <c r="W110" s="1224"/>
      <c r="X110" s="1227"/>
      <c r="Y110" s="1224"/>
      <c r="Z110" s="1227"/>
      <c r="AA110" s="1227"/>
      <c r="AB110" s="1227"/>
      <c r="AC110" s="1230"/>
      <c r="AD110" s="1193"/>
      <c r="AE110" s="1234"/>
      <c r="AF110" s="1199"/>
      <c r="AG110" s="1193"/>
      <c r="AH110" s="1196"/>
      <c r="AI110" s="1199"/>
      <c r="AJ110" s="1199"/>
      <c r="AK110" s="1202"/>
      <c r="AL110" s="1205"/>
      <c r="AM110" s="1213"/>
      <c r="AN110" s="355"/>
      <c r="AO110" s="1208"/>
      <c r="AP110" s="1210"/>
      <c r="AQ110" s="1114"/>
      <c r="AR110" s="976"/>
      <c r="AS110" s="976"/>
      <c r="AT110" s="976"/>
      <c r="AU110" s="976"/>
      <c r="AV110" s="976"/>
      <c r="AW110" s="976"/>
      <c r="AX110" s="1211"/>
      <c r="AY110" s="1208"/>
      <c r="AZ110"/>
      <c r="BA110"/>
      <c r="BB110"/>
      <c r="BC110"/>
      <c r="BD110"/>
      <c r="BE110"/>
      <c r="BF110"/>
      <c r="BG110"/>
    </row>
    <row r="111" spans="1:59" ht="30" customHeight="1" thickBot="1">
      <c r="A111" s="1283"/>
      <c r="B111" s="1284"/>
      <c r="C111" s="1285"/>
      <c r="D111" s="1285"/>
      <c r="E111" s="1285"/>
      <c r="F111" s="1286"/>
      <c r="G111" s="1287"/>
      <c r="H111" s="1287"/>
      <c r="I111" s="1287"/>
      <c r="J111" s="1287"/>
      <c r="K111" s="1287"/>
      <c r="L111" s="1288"/>
      <c r="M111" s="1279"/>
      <c r="N111" s="1247"/>
      <c r="O111" s="1250"/>
      <c r="P111" s="1216"/>
      <c r="Q111" s="1219"/>
      <c r="R111" s="1222"/>
      <c r="S111" s="1225"/>
      <c r="T111" s="1228"/>
      <c r="U111" s="1225"/>
      <c r="V111" s="1228"/>
      <c r="W111" s="1225"/>
      <c r="X111" s="1228"/>
      <c r="Y111" s="1225"/>
      <c r="Z111" s="1228"/>
      <c r="AA111" s="1228"/>
      <c r="AB111" s="1228"/>
      <c r="AC111" s="1231"/>
      <c r="AD111" s="1194"/>
      <c r="AE111" s="1235"/>
      <c r="AF111" s="1200"/>
      <c r="AG111" s="1194"/>
      <c r="AH111" s="1197"/>
      <c r="AI111" s="1200"/>
      <c r="AJ111" s="1200"/>
      <c r="AK111" s="1203"/>
      <c r="AL111" s="1206"/>
      <c r="AM111" s="651" t="str">
        <f t="shared" ref="AM111" si="71">IF(P108="","",
IF(OR(AF108="",
AND(AG108&lt;&gt;"",AH108=""),
AND(P108&lt;&gt;"",AI108=""),
AND(P108&lt;&gt;"処遇改善加算Ⅳ",AJ108=""),
AND(OR(P108="処遇改善加算Ⅰ",P108="処遇改善加算Ⅱ"),AU108="対象",AK108=""),
AND(P108="処遇改善加算Ⅰ",AL108="")),
"！記入が必要な欄（オレンジ色のセル）に空欄があります。空欄を埋めてください。",""))</f>
        <v/>
      </c>
      <c r="AN111" s="355"/>
      <c r="AO111" s="1209"/>
      <c r="AP111" s="1210"/>
      <c r="AQ111" s="1115"/>
      <c r="AR111" s="976"/>
      <c r="AS111" s="976"/>
      <c r="AT111" s="976"/>
      <c r="AU111" s="976"/>
      <c r="AV111" s="976"/>
      <c r="AW111" s="976"/>
      <c r="AX111" s="1211"/>
      <c r="AY111" s="1209"/>
      <c r="AZ111"/>
      <c r="BA111"/>
      <c r="BB111"/>
      <c r="BC111"/>
      <c r="BD111"/>
      <c r="BE111"/>
      <c r="BF111"/>
      <c r="BG111"/>
    </row>
    <row r="112" spans="1:59" ht="30" customHeight="1">
      <c r="A112" s="1280">
        <v>26</v>
      </c>
      <c r="B112" s="1251" t="str">
        <f>IF(基本情報入力シート!B65="", "",基本情報入力シート!B65)</f>
        <v/>
      </c>
      <c r="C112" s="1252"/>
      <c r="D112" s="1252"/>
      <c r="E112" s="1252"/>
      <c r="F112" s="1253"/>
      <c r="G112" s="1236" t="str">
        <f>IF(基本情報入力シート!L65="", "",基本情報入力シート!L65)</f>
        <v/>
      </c>
      <c r="H112" s="1236" t="str">
        <f>IF(基本情報入力シート!Q65="", "",基本情報入力シート!Q65)</f>
        <v/>
      </c>
      <c r="I112" s="1236" t="str">
        <f>IF(基本情報入力シート!V65="", "",基本情報入力シート!V65)</f>
        <v/>
      </c>
      <c r="J112" s="1236" t="str">
        <f>IF(基本情報入力シート!W65="", "",基本情報入力シート!W65)</f>
        <v/>
      </c>
      <c r="K112" s="1236" t="str">
        <f>IF(基本情報入力シート!X65="", "",基本情報入力シート!X65)</f>
        <v/>
      </c>
      <c r="L112" s="1239" t="str">
        <f>IF(基本情報入力シート!AC65=0, "",基本情報入力シート!AC65)</f>
        <v/>
      </c>
      <c r="M112" s="1242" t="str">
        <f>IF(基本情報入力シート!AD65="", "",基本情報入力シート!AD65)</f>
        <v/>
      </c>
      <c r="N112" s="1245"/>
      <c r="O112" s="1248" t="str">
        <f>IFERROR(VLOOKUP(K112,【参考】数式用２!$A$2:$AD$48,MATCH(N112,【参考】数式用２!$C$4:$AD$4,0)+2,0),"")</f>
        <v/>
      </c>
      <c r="P112" s="1214"/>
      <c r="Q112" s="1217" t="str">
        <f>IFERROR(VLOOKUP(K112,【参考】数式用２!$A$2:$AC$48,MATCH(P112,【参考】数式用２!$C$4:$AC$4,0)+2,0),"")</f>
        <v/>
      </c>
      <c r="R112" s="1220" t="s">
        <v>268</v>
      </c>
      <c r="S112" s="1223"/>
      <c r="T112" s="1226" t="s">
        <v>356</v>
      </c>
      <c r="U112" s="1223"/>
      <c r="V112" s="1226" t="s">
        <v>357</v>
      </c>
      <c r="W112" s="1223"/>
      <c r="X112" s="1226" t="s">
        <v>356</v>
      </c>
      <c r="Y112" s="1223"/>
      <c r="Z112" s="1226" t="s">
        <v>358</v>
      </c>
      <c r="AA112" s="1226" t="s">
        <v>171</v>
      </c>
      <c r="AB112" s="1226" t="str">
        <f>IF(S112&gt;=1,(W112*12+Y112)-(S112*12+U112)+1,"")</f>
        <v/>
      </c>
      <c r="AC112" s="1229" t="s">
        <v>359</v>
      </c>
      <c r="AD112" s="1232" t="str">
        <f>IFERROR(ROUNDDOWN(ROUND(L112*Q112,0)*M112,0)*AB112,"")</f>
        <v/>
      </c>
      <c r="AE112" s="1233" t="str">
        <f>IFERROR(ROUNDDOWN(ROUNDDOWN(ROUND(L112*VLOOKUP(K112,【参考】数式用２!$A$2:$AC$48,MATCH("処遇改善加算Ⅳ",【参考】数式用２!$C$4:$O$4,0)+2,0),0)*M112,0)*AB112*0.5,0), "")</f>
        <v/>
      </c>
      <c r="AF112" s="1198"/>
      <c r="AG112" s="1232" t="str">
        <f>IF(AND(AQ112&lt;&gt;"対象外", P112&lt;&gt;""),ROUNDDOWN(ROUND(L112*VLOOKUP(K112,【参考】数式用２!$A$2:$K$48,MATCH("ベア加算あり",【参考】数式用２!$C$4:$K$4,0)+2,0),0)*M112,0)*AB112,"")</f>
        <v/>
      </c>
      <c r="AH112" s="1195"/>
      <c r="AI112" s="1198"/>
      <c r="AJ112" s="1198"/>
      <c r="AK112" s="1201"/>
      <c r="AL112" s="1204"/>
      <c r="AM112" s="650" t="str">
        <f t="shared" ref="AM112" si="72">IF(Q112="","",IF(Q112&lt;O112,"！加算の要件上は問題ありませんが、令和６年度末の加算率と比較して、令和７年度の加算率が低くなっています。",""))</f>
        <v/>
      </c>
      <c r="AN112" s="355"/>
      <c r="AO112" s="1207" t="str">
        <f>IF(K112&lt;&gt;"","Q列に色付け","")</f>
        <v/>
      </c>
      <c r="AP112" s="1210" t="str">
        <f>IF(AND(AE112&lt;&gt;0,AE112&lt;&gt;""),IF(AF112="○","入力済","未入力"),"")</f>
        <v/>
      </c>
      <c r="AQ112" s="1113" t="str">
        <f>IFERROR((VLOOKUP(N112, 【参考】数式用２!$BE$5:$BE$13, 1,FALSE)), "対象外")</f>
        <v>対象外</v>
      </c>
      <c r="AR112" s="976" t="str">
        <f>IF(AG112&lt;&gt;"",IF(AH112="○","入力済","未入力"),"")</f>
        <v/>
      </c>
      <c r="AS112" s="976" t="str">
        <f>IF(AND(P112&lt;&gt;"", AI112=""), "未入力", "入力済")</f>
        <v>入力済</v>
      </c>
      <c r="AT112" s="976" t="str">
        <f>IF(AND(P112&lt;&gt;"", P112&lt;&gt;"処遇改善加算Ⅳ", AJ112=""), "未入力", "入力済")</f>
        <v>入力済</v>
      </c>
      <c r="AU112" s="976" t="str">
        <f>IFERROR(VLOOKUP(K112, 【参考】数式用２!$BB$5:$BC$48, 2, FALSE), "")</f>
        <v/>
      </c>
      <c r="AV112" s="976" t="str">
        <f>IF(AND(P112&lt;&gt;"処遇改善加算Ⅲ",P112&lt;&gt;"処遇改善加算Ⅳ", P112&lt;&gt;"", AU112&lt;&gt;"対象外"), 1,"")</f>
        <v/>
      </c>
      <c r="AW112" s="976" t="str">
        <f>IFERROR("_"&amp;VLOOKUP(K112, 【参考】数式用２!$AG$2:$AH$48, 2, FALSE), "")</f>
        <v/>
      </c>
      <c r="AX112" s="1211" t="str">
        <f>IF(AND(P112="処遇改善加算Ⅰ", AL112=""), "未入力","入力済")</f>
        <v>入力済</v>
      </c>
      <c r="AY112" s="1207" t="str">
        <f>G112</f>
        <v/>
      </c>
      <c r="AZ112"/>
      <c r="BA112"/>
      <c r="BB112"/>
      <c r="BC112"/>
      <c r="BD112"/>
      <c r="BE112"/>
      <c r="BF112"/>
      <c r="BG112"/>
    </row>
    <row r="113" spans="1:59" ht="14">
      <c r="A113" s="1281"/>
      <c r="B113" s="1254"/>
      <c r="C113" s="1255"/>
      <c r="D113" s="1255"/>
      <c r="E113" s="1255"/>
      <c r="F113" s="1256"/>
      <c r="G113" s="1237"/>
      <c r="H113" s="1237"/>
      <c r="I113" s="1237"/>
      <c r="J113" s="1237"/>
      <c r="K113" s="1237"/>
      <c r="L113" s="1240"/>
      <c r="M113" s="1243"/>
      <c r="N113" s="1246"/>
      <c r="O113" s="1249"/>
      <c r="P113" s="1215"/>
      <c r="Q113" s="1218"/>
      <c r="R113" s="1221"/>
      <c r="S113" s="1224"/>
      <c r="T113" s="1227"/>
      <c r="U113" s="1224"/>
      <c r="V113" s="1227"/>
      <c r="W113" s="1224"/>
      <c r="X113" s="1227"/>
      <c r="Y113" s="1224"/>
      <c r="Z113" s="1227"/>
      <c r="AA113" s="1227"/>
      <c r="AB113" s="1227"/>
      <c r="AC113" s="1230"/>
      <c r="AD113" s="1193"/>
      <c r="AE113" s="1234"/>
      <c r="AF113" s="1199"/>
      <c r="AG113" s="1193"/>
      <c r="AH113" s="1196"/>
      <c r="AI113" s="1199"/>
      <c r="AJ113" s="1199"/>
      <c r="AK113" s="1202"/>
      <c r="AL113" s="1205"/>
      <c r="AM113" s="1212" t="str">
        <f t="shared" ref="AM113" si="73">IF(AND(P112&lt;&gt;"", OR(W112&lt;&gt;8,Y112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3" s="355"/>
      <c r="AO113" s="1208"/>
      <c r="AP113" s="1210"/>
      <c r="AQ113" s="1114"/>
      <c r="AR113" s="976"/>
      <c r="AS113" s="976"/>
      <c r="AT113" s="976"/>
      <c r="AU113" s="976"/>
      <c r="AV113" s="976"/>
      <c r="AW113" s="976"/>
      <c r="AX113" s="1211"/>
      <c r="AY113" s="1208"/>
      <c r="AZ113"/>
      <c r="BA113"/>
      <c r="BB113"/>
      <c r="BC113"/>
      <c r="BD113"/>
      <c r="BE113"/>
      <c r="BF113"/>
      <c r="BG113"/>
    </row>
    <row r="114" spans="1:59" ht="14">
      <c r="A114" s="1282"/>
      <c r="B114" s="1254"/>
      <c r="C114" s="1255"/>
      <c r="D114" s="1255"/>
      <c r="E114" s="1255"/>
      <c r="F114" s="1256"/>
      <c r="G114" s="1237"/>
      <c r="H114" s="1237"/>
      <c r="I114" s="1237"/>
      <c r="J114" s="1237"/>
      <c r="K114" s="1237"/>
      <c r="L114" s="1240"/>
      <c r="M114" s="1243"/>
      <c r="N114" s="1246"/>
      <c r="O114" s="1249"/>
      <c r="P114" s="1215"/>
      <c r="Q114" s="1218"/>
      <c r="R114" s="1221"/>
      <c r="S114" s="1224"/>
      <c r="T114" s="1227"/>
      <c r="U114" s="1224"/>
      <c r="V114" s="1227"/>
      <c r="W114" s="1224"/>
      <c r="X114" s="1227"/>
      <c r="Y114" s="1224"/>
      <c r="Z114" s="1227"/>
      <c r="AA114" s="1227"/>
      <c r="AB114" s="1227"/>
      <c r="AC114" s="1230"/>
      <c r="AD114" s="1193"/>
      <c r="AE114" s="1234"/>
      <c r="AF114" s="1199"/>
      <c r="AG114" s="1193"/>
      <c r="AH114" s="1196"/>
      <c r="AI114" s="1199"/>
      <c r="AJ114" s="1199"/>
      <c r="AK114" s="1202"/>
      <c r="AL114" s="1205"/>
      <c r="AM114" s="1213"/>
      <c r="AN114" s="355"/>
      <c r="AO114" s="1208"/>
      <c r="AP114" s="1210"/>
      <c r="AQ114" s="1114"/>
      <c r="AR114" s="976"/>
      <c r="AS114" s="976"/>
      <c r="AT114" s="976"/>
      <c r="AU114" s="976"/>
      <c r="AV114" s="976"/>
      <c r="AW114" s="976"/>
      <c r="AX114" s="1211"/>
      <c r="AY114" s="1208"/>
      <c r="AZ114"/>
      <c r="BA114"/>
      <c r="BB114"/>
      <c r="BC114"/>
      <c r="BD114"/>
      <c r="BE114"/>
      <c r="BF114"/>
      <c r="BG114"/>
    </row>
    <row r="115" spans="1:59" ht="30" customHeight="1" thickBot="1">
      <c r="A115" s="1283"/>
      <c r="B115" s="1284"/>
      <c r="C115" s="1285"/>
      <c r="D115" s="1285"/>
      <c r="E115" s="1285"/>
      <c r="F115" s="1286"/>
      <c r="G115" s="1287"/>
      <c r="H115" s="1287"/>
      <c r="I115" s="1287"/>
      <c r="J115" s="1287"/>
      <c r="K115" s="1287"/>
      <c r="L115" s="1288"/>
      <c r="M115" s="1279"/>
      <c r="N115" s="1247"/>
      <c r="O115" s="1250"/>
      <c r="P115" s="1216"/>
      <c r="Q115" s="1219"/>
      <c r="R115" s="1222"/>
      <c r="S115" s="1225"/>
      <c r="T115" s="1228"/>
      <c r="U115" s="1225"/>
      <c r="V115" s="1228"/>
      <c r="W115" s="1225"/>
      <c r="X115" s="1228"/>
      <c r="Y115" s="1225"/>
      <c r="Z115" s="1228"/>
      <c r="AA115" s="1228"/>
      <c r="AB115" s="1228"/>
      <c r="AC115" s="1231"/>
      <c r="AD115" s="1194"/>
      <c r="AE115" s="1235"/>
      <c r="AF115" s="1200"/>
      <c r="AG115" s="1194"/>
      <c r="AH115" s="1197"/>
      <c r="AI115" s="1200"/>
      <c r="AJ115" s="1200"/>
      <c r="AK115" s="1203"/>
      <c r="AL115" s="1206"/>
      <c r="AM115" s="651" t="str">
        <f t="shared" ref="AM115" si="74">IF(P112="","",
IF(OR(AF112="",
AND(AG112&lt;&gt;"",AH112=""),
AND(P112&lt;&gt;"",AI112=""),
AND(P112&lt;&gt;"処遇改善加算Ⅳ",AJ112=""),
AND(OR(P112="処遇改善加算Ⅰ",P112="処遇改善加算Ⅱ"),AU112="対象",AK112=""),
AND(P112="処遇改善加算Ⅰ",AL112="")),
"！記入が必要な欄（オレンジ色のセル）に空欄があります。空欄を埋めてください。",""))</f>
        <v/>
      </c>
      <c r="AN115" s="355"/>
      <c r="AO115" s="1209"/>
      <c r="AP115" s="1210"/>
      <c r="AQ115" s="1115"/>
      <c r="AR115" s="976"/>
      <c r="AS115" s="976"/>
      <c r="AT115" s="976"/>
      <c r="AU115" s="976"/>
      <c r="AV115" s="976"/>
      <c r="AW115" s="976"/>
      <c r="AX115" s="1211"/>
      <c r="AY115" s="1209"/>
      <c r="AZ115"/>
      <c r="BA115"/>
      <c r="BB115"/>
      <c r="BC115"/>
      <c r="BD115"/>
      <c r="BE115"/>
      <c r="BF115"/>
      <c r="BG115"/>
    </row>
    <row r="116" spans="1:59" ht="30" customHeight="1">
      <c r="A116" s="1280">
        <v>27</v>
      </c>
      <c r="B116" s="1251" t="str">
        <f>IF(基本情報入力シート!B66="", "",基本情報入力シート!B66)</f>
        <v/>
      </c>
      <c r="C116" s="1252"/>
      <c r="D116" s="1252"/>
      <c r="E116" s="1252"/>
      <c r="F116" s="1253"/>
      <c r="G116" s="1236" t="str">
        <f>IF(基本情報入力シート!L66="", "",基本情報入力シート!L66)</f>
        <v/>
      </c>
      <c r="H116" s="1236" t="str">
        <f>IF(基本情報入力シート!Q66="", "",基本情報入力シート!Q66)</f>
        <v/>
      </c>
      <c r="I116" s="1236" t="str">
        <f>IF(基本情報入力シート!V66="", "",基本情報入力シート!V66)</f>
        <v/>
      </c>
      <c r="J116" s="1236" t="str">
        <f>IF(基本情報入力シート!W66="", "",基本情報入力シート!W66)</f>
        <v/>
      </c>
      <c r="K116" s="1236" t="str">
        <f>IF(基本情報入力シート!X66="", "",基本情報入力シート!X66)</f>
        <v/>
      </c>
      <c r="L116" s="1239" t="str">
        <f>IF(基本情報入力シート!AC66=0, "",基本情報入力シート!AC66)</f>
        <v/>
      </c>
      <c r="M116" s="1242" t="str">
        <f>IF(基本情報入力シート!AD66="", "",基本情報入力シート!AD66)</f>
        <v/>
      </c>
      <c r="N116" s="1245"/>
      <c r="O116" s="1248" t="str">
        <f>IFERROR(VLOOKUP(K116,【参考】数式用２!$A$2:$AD$48,MATCH(N116,【参考】数式用２!$C$4:$AD$4,0)+2,0),"")</f>
        <v/>
      </c>
      <c r="P116" s="1214"/>
      <c r="Q116" s="1217" t="str">
        <f>IFERROR(VLOOKUP(K116,【参考】数式用２!$A$2:$AC$48,MATCH(P116,【参考】数式用２!$C$4:$AC$4,0)+2,0),"")</f>
        <v/>
      </c>
      <c r="R116" s="1220" t="s">
        <v>268</v>
      </c>
      <c r="S116" s="1223"/>
      <c r="T116" s="1226" t="s">
        <v>356</v>
      </c>
      <c r="U116" s="1223"/>
      <c r="V116" s="1226" t="s">
        <v>357</v>
      </c>
      <c r="W116" s="1223"/>
      <c r="X116" s="1226" t="s">
        <v>356</v>
      </c>
      <c r="Y116" s="1223"/>
      <c r="Z116" s="1226" t="s">
        <v>358</v>
      </c>
      <c r="AA116" s="1226" t="s">
        <v>171</v>
      </c>
      <c r="AB116" s="1226" t="str">
        <f>IF(S116&gt;=1,(W116*12+Y116)-(S116*12+U116)+1,"")</f>
        <v/>
      </c>
      <c r="AC116" s="1229" t="s">
        <v>359</v>
      </c>
      <c r="AD116" s="1232" t="str">
        <f>IFERROR(ROUNDDOWN(ROUND(L116*Q116,0)*M116,0)*AB116,"")</f>
        <v/>
      </c>
      <c r="AE116" s="1233" t="str">
        <f>IFERROR(ROUNDDOWN(ROUNDDOWN(ROUND(L116*VLOOKUP(K116,【参考】数式用２!$A$2:$AC$48,MATCH("処遇改善加算Ⅳ",【参考】数式用２!$C$4:$O$4,0)+2,0),0)*M116,0)*AB116*0.5,0), "")</f>
        <v/>
      </c>
      <c r="AF116" s="1198"/>
      <c r="AG116" s="1232" t="str">
        <f>IF(AND(AQ116&lt;&gt;"対象外", P116&lt;&gt;""),ROUNDDOWN(ROUND(L116*VLOOKUP(K116,【参考】数式用２!$A$2:$K$48,MATCH("ベア加算あり",【参考】数式用２!$C$4:$K$4,0)+2,0),0)*M116,0)*AB116,"")</f>
        <v/>
      </c>
      <c r="AH116" s="1195"/>
      <c r="AI116" s="1198"/>
      <c r="AJ116" s="1198"/>
      <c r="AK116" s="1201"/>
      <c r="AL116" s="1204"/>
      <c r="AM116" s="650" t="str">
        <f t="shared" ref="AM116" si="75">IF(Q116="","",IF(Q116&lt;O116,"！加算の要件上は問題ありませんが、令和６年度末の加算率と比較して、令和７年度の加算率が低くなっています。",""))</f>
        <v/>
      </c>
      <c r="AN116" s="355"/>
      <c r="AO116" s="1207" t="str">
        <f>IF(K116&lt;&gt;"","Q列に色付け","")</f>
        <v/>
      </c>
      <c r="AP116" s="1210" t="str">
        <f>IF(AND(AE116&lt;&gt;0,AE116&lt;&gt;""),IF(AF116="○","入力済","未入力"),"")</f>
        <v/>
      </c>
      <c r="AQ116" s="1113" t="str">
        <f>IFERROR((VLOOKUP(N116, 【参考】数式用２!$BE$5:$BE$13, 1,FALSE)), "対象外")</f>
        <v>対象外</v>
      </c>
      <c r="AR116" s="976" t="str">
        <f>IF(AG116&lt;&gt;"",IF(AH116="○","入力済","未入力"),"")</f>
        <v/>
      </c>
      <c r="AS116" s="976" t="str">
        <f>IF(AND(P116&lt;&gt;"", AI116=""), "未入力", "入力済")</f>
        <v>入力済</v>
      </c>
      <c r="AT116" s="976" t="str">
        <f>IF(AND(P116&lt;&gt;"", P116&lt;&gt;"処遇改善加算Ⅳ", AJ116=""), "未入力", "入力済")</f>
        <v>入力済</v>
      </c>
      <c r="AU116" s="976" t="str">
        <f>IFERROR(VLOOKUP(K116, 【参考】数式用２!$BB$5:$BC$48, 2, FALSE), "")</f>
        <v/>
      </c>
      <c r="AV116" s="976" t="str">
        <f>IF(AND(P116&lt;&gt;"処遇改善加算Ⅲ",P116&lt;&gt;"処遇改善加算Ⅳ", P116&lt;&gt;"", AU116&lt;&gt;"対象外"), 1,"")</f>
        <v/>
      </c>
      <c r="AW116" s="976" t="str">
        <f>IFERROR("_"&amp;VLOOKUP(K116, 【参考】数式用２!$AG$2:$AH$48, 2, FALSE), "")</f>
        <v/>
      </c>
      <c r="AX116" s="1211" t="str">
        <f>IF(AND(P116="処遇改善加算Ⅰ", AL116=""), "未入力","入力済")</f>
        <v>入力済</v>
      </c>
      <c r="AY116" s="1207" t="str">
        <f>G116</f>
        <v/>
      </c>
      <c r="AZ116"/>
      <c r="BA116"/>
      <c r="BB116"/>
      <c r="BC116"/>
      <c r="BD116"/>
      <c r="BE116"/>
      <c r="BF116"/>
      <c r="BG116"/>
    </row>
    <row r="117" spans="1:59" ht="14">
      <c r="A117" s="1281"/>
      <c r="B117" s="1254"/>
      <c r="C117" s="1255"/>
      <c r="D117" s="1255"/>
      <c r="E117" s="1255"/>
      <c r="F117" s="1256"/>
      <c r="G117" s="1237"/>
      <c r="H117" s="1237"/>
      <c r="I117" s="1237"/>
      <c r="J117" s="1237"/>
      <c r="K117" s="1237"/>
      <c r="L117" s="1240"/>
      <c r="M117" s="1243"/>
      <c r="N117" s="1246"/>
      <c r="O117" s="1249"/>
      <c r="P117" s="1215"/>
      <c r="Q117" s="1218"/>
      <c r="R117" s="1221"/>
      <c r="S117" s="1224"/>
      <c r="T117" s="1227"/>
      <c r="U117" s="1224"/>
      <c r="V117" s="1227"/>
      <c r="W117" s="1224"/>
      <c r="X117" s="1227"/>
      <c r="Y117" s="1224"/>
      <c r="Z117" s="1227"/>
      <c r="AA117" s="1227"/>
      <c r="AB117" s="1227"/>
      <c r="AC117" s="1230"/>
      <c r="AD117" s="1193"/>
      <c r="AE117" s="1234"/>
      <c r="AF117" s="1199"/>
      <c r="AG117" s="1193"/>
      <c r="AH117" s="1196"/>
      <c r="AI117" s="1199"/>
      <c r="AJ117" s="1199"/>
      <c r="AK117" s="1202"/>
      <c r="AL117" s="1205"/>
      <c r="AM117" s="1212" t="str">
        <f t="shared" ref="AM117" si="76">IF(AND(P116&lt;&gt;"", OR(W116&lt;&gt;8,Y116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7" s="355"/>
      <c r="AO117" s="1208"/>
      <c r="AP117" s="1210"/>
      <c r="AQ117" s="1114"/>
      <c r="AR117" s="976"/>
      <c r="AS117" s="976"/>
      <c r="AT117" s="976"/>
      <c r="AU117" s="976"/>
      <c r="AV117" s="976"/>
      <c r="AW117" s="976"/>
      <c r="AX117" s="1211"/>
      <c r="AY117" s="1208"/>
      <c r="AZ117"/>
      <c r="BA117"/>
      <c r="BB117"/>
      <c r="BC117"/>
      <c r="BD117"/>
      <c r="BE117"/>
      <c r="BF117"/>
      <c r="BG117"/>
    </row>
    <row r="118" spans="1:59" ht="14">
      <c r="A118" s="1282"/>
      <c r="B118" s="1254"/>
      <c r="C118" s="1255"/>
      <c r="D118" s="1255"/>
      <c r="E118" s="1255"/>
      <c r="F118" s="1256"/>
      <c r="G118" s="1237"/>
      <c r="H118" s="1237"/>
      <c r="I118" s="1237"/>
      <c r="J118" s="1237"/>
      <c r="K118" s="1237"/>
      <c r="L118" s="1240"/>
      <c r="M118" s="1243"/>
      <c r="N118" s="1246"/>
      <c r="O118" s="1249"/>
      <c r="P118" s="1215"/>
      <c r="Q118" s="1218"/>
      <c r="R118" s="1221"/>
      <c r="S118" s="1224"/>
      <c r="T118" s="1227"/>
      <c r="U118" s="1224"/>
      <c r="V118" s="1227"/>
      <c r="W118" s="1224"/>
      <c r="X118" s="1227"/>
      <c r="Y118" s="1224"/>
      <c r="Z118" s="1227"/>
      <c r="AA118" s="1227"/>
      <c r="AB118" s="1227"/>
      <c r="AC118" s="1230"/>
      <c r="AD118" s="1193"/>
      <c r="AE118" s="1234"/>
      <c r="AF118" s="1199"/>
      <c r="AG118" s="1193"/>
      <c r="AH118" s="1196"/>
      <c r="AI118" s="1199"/>
      <c r="AJ118" s="1199"/>
      <c r="AK118" s="1202"/>
      <c r="AL118" s="1205"/>
      <c r="AM118" s="1213"/>
      <c r="AN118" s="355"/>
      <c r="AO118" s="1208"/>
      <c r="AP118" s="1210"/>
      <c r="AQ118" s="1114"/>
      <c r="AR118" s="976"/>
      <c r="AS118" s="976"/>
      <c r="AT118" s="976"/>
      <c r="AU118" s="976"/>
      <c r="AV118" s="976"/>
      <c r="AW118" s="976"/>
      <c r="AX118" s="1211"/>
      <c r="AY118" s="1208"/>
      <c r="AZ118"/>
      <c r="BA118"/>
      <c r="BB118"/>
      <c r="BC118"/>
      <c r="BD118"/>
      <c r="BE118"/>
      <c r="BF118"/>
      <c r="BG118"/>
    </row>
    <row r="119" spans="1:59" ht="30" customHeight="1" thickBot="1">
      <c r="A119" s="1283"/>
      <c r="B119" s="1284"/>
      <c r="C119" s="1285"/>
      <c r="D119" s="1285"/>
      <c r="E119" s="1285"/>
      <c r="F119" s="1286"/>
      <c r="G119" s="1287"/>
      <c r="H119" s="1287"/>
      <c r="I119" s="1287"/>
      <c r="J119" s="1287"/>
      <c r="K119" s="1287"/>
      <c r="L119" s="1288"/>
      <c r="M119" s="1279"/>
      <c r="N119" s="1247"/>
      <c r="O119" s="1250"/>
      <c r="P119" s="1216"/>
      <c r="Q119" s="1219"/>
      <c r="R119" s="1222"/>
      <c r="S119" s="1225"/>
      <c r="T119" s="1228"/>
      <c r="U119" s="1225"/>
      <c r="V119" s="1228"/>
      <c r="W119" s="1225"/>
      <c r="X119" s="1228"/>
      <c r="Y119" s="1225"/>
      <c r="Z119" s="1228"/>
      <c r="AA119" s="1228"/>
      <c r="AB119" s="1228"/>
      <c r="AC119" s="1231"/>
      <c r="AD119" s="1194"/>
      <c r="AE119" s="1235"/>
      <c r="AF119" s="1200"/>
      <c r="AG119" s="1194"/>
      <c r="AH119" s="1197"/>
      <c r="AI119" s="1200"/>
      <c r="AJ119" s="1200"/>
      <c r="AK119" s="1203"/>
      <c r="AL119" s="1206"/>
      <c r="AM119" s="651" t="str">
        <f t="shared" ref="AM119" si="77">IF(P116="","",
IF(OR(AF116="",
AND(AG116&lt;&gt;"",AH116=""),
AND(P116&lt;&gt;"",AI116=""),
AND(P116&lt;&gt;"処遇改善加算Ⅳ",AJ116=""),
AND(OR(P116="処遇改善加算Ⅰ",P116="処遇改善加算Ⅱ"),AU116="対象",AK116=""),
AND(P116="処遇改善加算Ⅰ",AL116="")),
"！記入が必要な欄（オレンジ色のセル）に空欄があります。空欄を埋めてください。",""))</f>
        <v/>
      </c>
      <c r="AN119" s="355"/>
      <c r="AO119" s="1209"/>
      <c r="AP119" s="1210"/>
      <c r="AQ119" s="1115"/>
      <c r="AR119" s="976"/>
      <c r="AS119" s="976"/>
      <c r="AT119" s="976"/>
      <c r="AU119" s="976"/>
      <c r="AV119" s="976"/>
      <c r="AW119" s="976"/>
      <c r="AX119" s="1211"/>
      <c r="AY119" s="1209"/>
      <c r="AZ119"/>
      <c r="BA119"/>
      <c r="BB119"/>
      <c r="BC119"/>
      <c r="BD119"/>
      <c r="BE119"/>
      <c r="BF119"/>
      <c r="BG119"/>
    </row>
    <row r="120" spans="1:59" ht="30" customHeight="1">
      <c r="A120" s="1280">
        <v>28</v>
      </c>
      <c r="B120" s="1251" t="str">
        <f>IF(基本情報入力シート!B67="", "",基本情報入力シート!B67)</f>
        <v/>
      </c>
      <c r="C120" s="1252"/>
      <c r="D120" s="1252"/>
      <c r="E120" s="1252"/>
      <c r="F120" s="1253"/>
      <c r="G120" s="1236" t="str">
        <f>IF(基本情報入力シート!L67="", "",基本情報入力シート!L67)</f>
        <v/>
      </c>
      <c r="H120" s="1236" t="str">
        <f>IF(基本情報入力シート!Q67="", "",基本情報入力シート!Q67)</f>
        <v/>
      </c>
      <c r="I120" s="1236" t="str">
        <f>IF(基本情報入力シート!V67="", "",基本情報入力シート!V67)</f>
        <v/>
      </c>
      <c r="J120" s="1236" t="str">
        <f>IF(基本情報入力シート!W67="", "",基本情報入力シート!W67)</f>
        <v/>
      </c>
      <c r="K120" s="1236" t="str">
        <f>IF(基本情報入力シート!X67="", "",基本情報入力シート!X67)</f>
        <v/>
      </c>
      <c r="L120" s="1239" t="str">
        <f>IF(基本情報入力シート!AC67=0, "",基本情報入力シート!AC67)</f>
        <v/>
      </c>
      <c r="M120" s="1242" t="str">
        <f>IF(基本情報入力シート!AD67="", "",基本情報入力シート!AD67)</f>
        <v/>
      </c>
      <c r="N120" s="1245"/>
      <c r="O120" s="1248" t="str">
        <f>IFERROR(VLOOKUP(K120,【参考】数式用２!$A$2:$AD$48,MATCH(N120,【参考】数式用２!$C$4:$AD$4,0)+2,0),"")</f>
        <v/>
      </c>
      <c r="P120" s="1214"/>
      <c r="Q120" s="1217" t="str">
        <f>IFERROR(VLOOKUP(K120,【参考】数式用２!$A$2:$AC$48,MATCH(P120,【参考】数式用２!$C$4:$AC$4,0)+2,0),"")</f>
        <v/>
      </c>
      <c r="R120" s="1220" t="s">
        <v>268</v>
      </c>
      <c r="S120" s="1223"/>
      <c r="T120" s="1226" t="s">
        <v>356</v>
      </c>
      <c r="U120" s="1223"/>
      <c r="V120" s="1226" t="s">
        <v>357</v>
      </c>
      <c r="W120" s="1223"/>
      <c r="X120" s="1226" t="s">
        <v>356</v>
      </c>
      <c r="Y120" s="1223"/>
      <c r="Z120" s="1226" t="s">
        <v>358</v>
      </c>
      <c r="AA120" s="1226" t="s">
        <v>171</v>
      </c>
      <c r="AB120" s="1226" t="str">
        <f>IF(S120&gt;=1,(W120*12+Y120)-(S120*12+U120)+1,"")</f>
        <v/>
      </c>
      <c r="AC120" s="1229" t="s">
        <v>359</v>
      </c>
      <c r="AD120" s="1232" t="str">
        <f>IFERROR(ROUNDDOWN(ROUND(L120*Q120,0)*M120,0)*AB120,"")</f>
        <v/>
      </c>
      <c r="AE120" s="1233" t="str">
        <f>IFERROR(ROUNDDOWN(ROUNDDOWN(ROUND(L120*VLOOKUP(K120,【参考】数式用２!$A$2:$AC$48,MATCH("処遇改善加算Ⅳ",【参考】数式用２!$C$4:$O$4,0)+2,0),0)*M120,0)*AB120*0.5,0), "")</f>
        <v/>
      </c>
      <c r="AF120" s="1198"/>
      <c r="AG120" s="1232" t="str">
        <f>IF(AND(AQ120&lt;&gt;"対象外", P120&lt;&gt;""),ROUNDDOWN(ROUND(L120*VLOOKUP(K120,【参考】数式用２!$A$2:$K$48,MATCH("ベア加算あり",【参考】数式用２!$C$4:$K$4,0)+2,0),0)*M120,0)*AB120,"")</f>
        <v/>
      </c>
      <c r="AH120" s="1195"/>
      <c r="AI120" s="1198"/>
      <c r="AJ120" s="1198"/>
      <c r="AK120" s="1201"/>
      <c r="AL120" s="1204"/>
      <c r="AM120" s="650" t="str">
        <f t="shared" ref="AM120" si="78">IF(Q120="","",IF(Q120&lt;O120,"！加算の要件上は問題ありませんが、令和６年度末の加算率と比較して、令和７年度の加算率が低くなっています。",""))</f>
        <v/>
      </c>
      <c r="AN120" s="355"/>
      <c r="AO120" s="1207" t="str">
        <f>IF(K120&lt;&gt;"","Q列に色付け","")</f>
        <v/>
      </c>
      <c r="AP120" s="1210" t="str">
        <f>IF(AND(AE120&lt;&gt;0,AE120&lt;&gt;""),IF(AF120="○","入力済","未入力"),"")</f>
        <v/>
      </c>
      <c r="AQ120" s="1113" t="str">
        <f>IFERROR((VLOOKUP(N120, 【参考】数式用２!$BE$5:$BE$13, 1,FALSE)), "対象外")</f>
        <v>対象外</v>
      </c>
      <c r="AR120" s="976" t="str">
        <f>IF(AG120&lt;&gt;"",IF(AH120="○","入力済","未入力"),"")</f>
        <v/>
      </c>
      <c r="AS120" s="976" t="str">
        <f>IF(AND(P120&lt;&gt;"", AI120=""), "未入力", "入力済")</f>
        <v>入力済</v>
      </c>
      <c r="AT120" s="976" t="str">
        <f>IF(AND(P120&lt;&gt;"", P120&lt;&gt;"処遇改善加算Ⅳ", AJ120=""), "未入力", "入力済")</f>
        <v>入力済</v>
      </c>
      <c r="AU120" s="976" t="str">
        <f>IFERROR(VLOOKUP(K120, 【参考】数式用２!$BB$5:$BC$48, 2, FALSE), "")</f>
        <v/>
      </c>
      <c r="AV120" s="976" t="str">
        <f>IF(AND(P120&lt;&gt;"処遇改善加算Ⅲ",P120&lt;&gt;"処遇改善加算Ⅳ", P120&lt;&gt;"", AU120&lt;&gt;"対象外"), 1,"")</f>
        <v/>
      </c>
      <c r="AW120" s="976" t="str">
        <f>IFERROR("_"&amp;VLOOKUP(K120, 【参考】数式用２!$AG$2:$AH$48, 2, FALSE), "")</f>
        <v/>
      </c>
      <c r="AX120" s="1211" t="str">
        <f>IF(AND(P120="処遇改善加算Ⅰ", AL120=""), "未入力","入力済")</f>
        <v>入力済</v>
      </c>
      <c r="AY120" s="1207" t="str">
        <f>G120</f>
        <v/>
      </c>
      <c r="AZ120"/>
      <c r="BA120"/>
      <c r="BB120"/>
      <c r="BC120"/>
      <c r="BD120"/>
      <c r="BE120"/>
      <c r="BF120"/>
      <c r="BG120"/>
    </row>
    <row r="121" spans="1:59" ht="14">
      <c r="A121" s="1281"/>
      <c r="B121" s="1254"/>
      <c r="C121" s="1255"/>
      <c r="D121" s="1255"/>
      <c r="E121" s="1255"/>
      <c r="F121" s="1256"/>
      <c r="G121" s="1237"/>
      <c r="H121" s="1237"/>
      <c r="I121" s="1237"/>
      <c r="J121" s="1237"/>
      <c r="K121" s="1237"/>
      <c r="L121" s="1240"/>
      <c r="M121" s="1243"/>
      <c r="N121" s="1246"/>
      <c r="O121" s="1249"/>
      <c r="P121" s="1215"/>
      <c r="Q121" s="1218"/>
      <c r="R121" s="1221"/>
      <c r="S121" s="1224"/>
      <c r="T121" s="1227"/>
      <c r="U121" s="1224"/>
      <c r="V121" s="1227"/>
      <c r="W121" s="1224"/>
      <c r="X121" s="1227"/>
      <c r="Y121" s="1224"/>
      <c r="Z121" s="1227"/>
      <c r="AA121" s="1227"/>
      <c r="AB121" s="1227"/>
      <c r="AC121" s="1230"/>
      <c r="AD121" s="1193"/>
      <c r="AE121" s="1234"/>
      <c r="AF121" s="1199"/>
      <c r="AG121" s="1193"/>
      <c r="AH121" s="1196"/>
      <c r="AI121" s="1199"/>
      <c r="AJ121" s="1199"/>
      <c r="AK121" s="1202"/>
      <c r="AL121" s="1205"/>
      <c r="AM121" s="1212" t="str">
        <f t="shared" ref="AM121" si="79">IF(AND(P120&lt;&gt;"", OR(W120&lt;&gt;8,Y120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1" s="355"/>
      <c r="AO121" s="1208"/>
      <c r="AP121" s="1210"/>
      <c r="AQ121" s="1114"/>
      <c r="AR121" s="976"/>
      <c r="AS121" s="976"/>
      <c r="AT121" s="976"/>
      <c r="AU121" s="976"/>
      <c r="AV121" s="976"/>
      <c r="AW121" s="976"/>
      <c r="AX121" s="1211"/>
      <c r="AY121" s="1208"/>
      <c r="AZ121"/>
      <c r="BA121"/>
      <c r="BB121"/>
      <c r="BC121"/>
      <c r="BD121"/>
      <c r="BE121"/>
      <c r="BF121"/>
      <c r="BG121"/>
    </row>
    <row r="122" spans="1:59" ht="14">
      <c r="A122" s="1282"/>
      <c r="B122" s="1254"/>
      <c r="C122" s="1255"/>
      <c r="D122" s="1255"/>
      <c r="E122" s="1255"/>
      <c r="F122" s="1256"/>
      <c r="G122" s="1237"/>
      <c r="H122" s="1237"/>
      <c r="I122" s="1237"/>
      <c r="J122" s="1237"/>
      <c r="K122" s="1237"/>
      <c r="L122" s="1240"/>
      <c r="M122" s="1243"/>
      <c r="N122" s="1246"/>
      <c r="O122" s="1249"/>
      <c r="P122" s="1215"/>
      <c r="Q122" s="1218"/>
      <c r="R122" s="1221"/>
      <c r="S122" s="1224"/>
      <c r="T122" s="1227"/>
      <c r="U122" s="1224"/>
      <c r="V122" s="1227"/>
      <c r="W122" s="1224"/>
      <c r="X122" s="1227"/>
      <c r="Y122" s="1224"/>
      <c r="Z122" s="1227"/>
      <c r="AA122" s="1227"/>
      <c r="AB122" s="1227"/>
      <c r="AC122" s="1230"/>
      <c r="AD122" s="1193"/>
      <c r="AE122" s="1234"/>
      <c r="AF122" s="1199"/>
      <c r="AG122" s="1193"/>
      <c r="AH122" s="1196"/>
      <c r="AI122" s="1199"/>
      <c r="AJ122" s="1199"/>
      <c r="AK122" s="1202"/>
      <c r="AL122" s="1205"/>
      <c r="AM122" s="1213"/>
      <c r="AN122" s="355"/>
      <c r="AO122" s="1208"/>
      <c r="AP122" s="1210"/>
      <c r="AQ122" s="1114"/>
      <c r="AR122" s="976"/>
      <c r="AS122" s="976"/>
      <c r="AT122" s="976"/>
      <c r="AU122" s="976"/>
      <c r="AV122" s="976"/>
      <c r="AW122" s="976"/>
      <c r="AX122" s="1211"/>
      <c r="AY122" s="1208"/>
      <c r="AZ122"/>
      <c r="BA122"/>
      <c r="BB122"/>
      <c r="BC122"/>
      <c r="BD122"/>
      <c r="BE122"/>
      <c r="BF122"/>
      <c r="BG122"/>
    </row>
    <row r="123" spans="1:59" ht="30" customHeight="1" thickBot="1">
      <c r="A123" s="1283"/>
      <c r="B123" s="1284"/>
      <c r="C123" s="1285"/>
      <c r="D123" s="1285"/>
      <c r="E123" s="1285"/>
      <c r="F123" s="1286"/>
      <c r="G123" s="1287"/>
      <c r="H123" s="1287"/>
      <c r="I123" s="1287"/>
      <c r="J123" s="1287"/>
      <c r="K123" s="1287"/>
      <c r="L123" s="1288"/>
      <c r="M123" s="1279"/>
      <c r="N123" s="1247"/>
      <c r="O123" s="1250"/>
      <c r="P123" s="1216"/>
      <c r="Q123" s="1219"/>
      <c r="R123" s="1222"/>
      <c r="S123" s="1225"/>
      <c r="T123" s="1228"/>
      <c r="U123" s="1225"/>
      <c r="V123" s="1228"/>
      <c r="W123" s="1225"/>
      <c r="X123" s="1228"/>
      <c r="Y123" s="1225"/>
      <c r="Z123" s="1228"/>
      <c r="AA123" s="1228"/>
      <c r="AB123" s="1228"/>
      <c r="AC123" s="1231"/>
      <c r="AD123" s="1194"/>
      <c r="AE123" s="1235"/>
      <c r="AF123" s="1200"/>
      <c r="AG123" s="1194"/>
      <c r="AH123" s="1197"/>
      <c r="AI123" s="1200"/>
      <c r="AJ123" s="1200"/>
      <c r="AK123" s="1203"/>
      <c r="AL123" s="1206"/>
      <c r="AM123" s="651" t="str">
        <f t="shared" ref="AM123" si="80">IF(P120="","",
IF(OR(AF120="",
AND(AG120&lt;&gt;"",AH120=""),
AND(P120&lt;&gt;"",AI120=""),
AND(P120&lt;&gt;"処遇改善加算Ⅳ",AJ120=""),
AND(OR(P120="処遇改善加算Ⅰ",P120="処遇改善加算Ⅱ"),AU120="対象",AK120=""),
AND(P120="処遇改善加算Ⅰ",AL120="")),
"！記入が必要な欄（オレンジ色のセル）に空欄があります。空欄を埋めてください。",""))</f>
        <v/>
      </c>
      <c r="AN123" s="355"/>
      <c r="AO123" s="1209"/>
      <c r="AP123" s="1210"/>
      <c r="AQ123" s="1115"/>
      <c r="AR123" s="976"/>
      <c r="AS123" s="976"/>
      <c r="AT123" s="976"/>
      <c r="AU123" s="976"/>
      <c r="AV123" s="976"/>
      <c r="AW123" s="976"/>
      <c r="AX123" s="1211"/>
      <c r="AY123" s="1209"/>
      <c r="AZ123"/>
      <c r="BA123"/>
      <c r="BB123"/>
      <c r="BC123"/>
      <c r="BD123"/>
      <c r="BE123"/>
      <c r="BF123"/>
      <c r="BG123"/>
    </row>
    <row r="124" spans="1:59" ht="30" customHeight="1">
      <c r="A124" s="1280">
        <v>29</v>
      </c>
      <c r="B124" s="1251" t="str">
        <f>IF(基本情報入力シート!B68="", "",基本情報入力シート!B68)</f>
        <v/>
      </c>
      <c r="C124" s="1252"/>
      <c r="D124" s="1252"/>
      <c r="E124" s="1252"/>
      <c r="F124" s="1253"/>
      <c r="G124" s="1236" t="str">
        <f>IF(基本情報入力シート!L68="", "",基本情報入力シート!L68)</f>
        <v/>
      </c>
      <c r="H124" s="1236" t="str">
        <f>IF(基本情報入力シート!Q68="", "",基本情報入力シート!Q68)</f>
        <v/>
      </c>
      <c r="I124" s="1236" t="str">
        <f>IF(基本情報入力シート!V68="", "",基本情報入力シート!V68)</f>
        <v/>
      </c>
      <c r="J124" s="1236" t="str">
        <f>IF(基本情報入力シート!W68="", "",基本情報入力シート!W68)</f>
        <v/>
      </c>
      <c r="K124" s="1236" t="str">
        <f>IF(基本情報入力シート!X68="", "",基本情報入力シート!X68)</f>
        <v/>
      </c>
      <c r="L124" s="1239" t="str">
        <f>IF(基本情報入力シート!AC68=0, "",基本情報入力シート!AC68)</f>
        <v/>
      </c>
      <c r="M124" s="1242" t="str">
        <f>IF(基本情報入力シート!AD68="", "",基本情報入力シート!AD68)</f>
        <v/>
      </c>
      <c r="N124" s="1245"/>
      <c r="O124" s="1248" t="str">
        <f>IFERROR(VLOOKUP(K124,【参考】数式用２!$A$2:$AD$48,MATCH(N124,【参考】数式用２!$C$4:$AD$4,0)+2,0),"")</f>
        <v/>
      </c>
      <c r="P124" s="1214"/>
      <c r="Q124" s="1217" t="str">
        <f>IFERROR(VLOOKUP(K124,【参考】数式用２!$A$2:$AC$48,MATCH(P124,【参考】数式用２!$C$4:$AC$4,0)+2,0),"")</f>
        <v/>
      </c>
      <c r="R124" s="1220" t="s">
        <v>268</v>
      </c>
      <c r="S124" s="1223"/>
      <c r="T124" s="1226" t="s">
        <v>356</v>
      </c>
      <c r="U124" s="1223"/>
      <c r="V124" s="1226" t="s">
        <v>357</v>
      </c>
      <c r="W124" s="1223"/>
      <c r="X124" s="1226" t="s">
        <v>356</v>
      </c>
      <c r="Y124" s="1223"/>
      <c r="Z124" s="1226" t="s">
        <v>358</v>
      </c>
      <c r="AA124" s="1226" t="s">
        <v>171</v>
      </c>
      <c r="AB124" s="1226" t="str">
        <f>IF(S124&gt;=1,(W124*12+Y124)-(S124*12+U124)+1,"")</f>
        <v/>
      </c>
      <c r="AC124" s="1229" t="s">
        <v>359</v>
      </c>
      <c r="AD124" s="1232" t="str">
        <f>IFERROR(ROUNDDOWN(ROUND(L124*Q124,0)*M124,0)*AB124,"")</f>
        <v/>
      </c>
      <c r="AE124" s="1233" t="str">
        <f>IFERROR(ROUNDDOWN(ROUNDDOWN(ROUND(L124*VLOOKUP(K124,【参考】数式用２!$A$2:$AC$48,MATCH("処遇改善加算Ⅳ",【参考】数式用２!$C$4:$O$4,0)+2,0),0)*M124,0)*AB124*0.5,0), "")</f>
        <v/>
      </c>
      <c r="AF124" s="1198"/>
      <c r="AG124" s="1232" t="str">
        <f>IF(AND(AQ124&lt;&gt;"対象外", P124&lt;&gt;""),ROUNDDOWN(ROUND(L124*VLOOKUP(K124,【参考】数式用２!$A$2:$K$48,MATCH("ベア加算あり",【参考】数式用２!$C$4:$K$4,0)+2,0),0)*M124,0)*AB124,"")</f>
        <v/>
      </c>
      <c r="AH124" s="1195"/>
      <c r="AI124" s="1198"/>
      <c r="AJ124" s="1198"/>
      <c r="AK124" s="1201"/>
      <c r="AL124" s="1204"/>
      <c r="AM124" s="650" t="str">
        <f t="shared" ref="AM124" si="81">IF(Q124="","",IF(Q124&lt;O124,"！加算の要件上は問題ありませんが、令和６年度末の加算率と比較して、令和７年度の加算率が低くなっています。",""))</f>
        <v/>
      </c>
      <c r="AN124" s="355"/>
      <c r="AO124" s="1207" t="str">
        <f>IF(K124&lt;&gt;"","Q列に色付け","")</f>
        <v/>
      </c>
      <c r="AP124" s="1210" t="str">
        <f>IF(AND(AE124&lt;&gt;0,AE124&lt;&gt;""),IF(AF124="○","入力済","未入力"),"")</f>
        <v/>
      </c>
      <c r="AQ124" s="1113" t="str">
        <f>IFERROR((VLOOKUP(N124, 【参考】数式用２!$BE$5:$BE$13, 1,FALSE)), "対象外")</f>
        <v>対象外</v>
      </c>
      <c r="AR124" s="976" t="str">
        <f>IF(AG124&lt;&gt;"",IF(AH124="○","入力済","未入力"),"")</f>
        <v/>
      </c>
      <c r="AS124" s="976" t="str">
        <f>IF(AND(P124&lt;&gt;"", AI124=""), "未入力", "入力済")</f>
        <v>入力済</v>
      </c>
      <c r="AT124" s="976" t="str">
        <f>IF(AND(P124&lt;&gt;"", P124&lt;&gt;"処遇改善加算Ⅳ", AJ124=""), "未入力", "入力済")</f>
        <v>入力済</v>
      </c>
      <c r="AU124" s="976" t="str">
        <f>IFERROR(VLOOKUP(K124, 【参考】数式用２!$BB$5:$BC$48, 2, FALSE), "")</f>
        <v/>
      </c>
      <c r="AV124" s="976" t="str">
        <f>IF(AND(P124&lt;&gt;"処遇改善加算Ⅲ",P124&lt;&gt;"処遇改善加算Ⅳ", P124&lt;&gt;"", AU124&lt;&gt;"対象外"), 1,"")</f>
        <v/>
      </c>
      <c r="AW124" s="976" t="str">
        <f>IFERROR("_"&amp;VLOOKUP(K124, 【参考】数式用２!$AG$2:$AH$48, 2, FALSE), "")</f>
        <v/>
      </c>
      <c r="AX124" s="1211" t="str">
        <f>IF(AND(P124="処遇改善加算Ⅰ", AL124=""), "未入力","入力済")</f>
        <v>入力済</v>
      </c>
      <c r="AY124" s="1207" t="str">
        <f>G124</f>
        <v/>
      </c>
      <c r="AZ124"/>
      <c r="BA124"/>
      <c r="BB124"/>
      <c r="BC124"/>
      <c r="BD124"/>
      <c r="BE124"/>
      <c r="BF124"/>
      <c r="BG124"/>
    </row>
    <row r="125" spans="1:59" ht="14">
      <c r="A125" s="1281"/>
      <c r="B125" s="1254"/>
      <c r="C125" s="1255"/>
      <c r="D125" s="1255"/>
      <c r="E125" s="1255"/>
      <c r="F125" s="1256"/>
      <c r="G125" s="1237"/>
      <c r="H125" s="1237"/>
      <c r="I125" s="1237"/>
      <c r="J125" s="1237"/>
      <c r="K125" s="1237"/>
      <c r="L125" s="1240"/>
      <c r="M125" s="1243"/>
      <c r="N125" s="1246"/>
      <c r="O125" s="1249"/>
      <c r="P125" s="1215"/>
      <c r="Q125" s="1218"/>
      <c r="R125" s="1221"/>
      <c r="S125" s="1224"/>
      <c r="T125" s="1227"/>
      <c r="U125" s="1224"/>
      <c r="V125" s="1227"/>
      <c r="W125" s="1224"/>
      <c r="X125" s="1227"/>
      <c r="Y125" s="1224"/>
      <c r="Z125" s="1227"/>
      <c r="AA125" s="1227"/>
      <c r="AB125" s="1227"/>
      <c r="AC125" s="1230"/>
      <c r="AD125" s="1193"/>
      <c r="AE125" s="1234"/>
      <c r="AF125" s="1199"/>
      <c r="AG125" s="1193"/>
      <c r="AH125" s="1196"/>
      <c r="AI125" s="1199"/>
      <c r="AJ125" s="1199"/>
      <c r="AK125" s="1202"/>
      <c r="AL125" s="1205"/>
      <c r="AM125" s="1212" t="str">
        <f t="shared" ref="AM125" si="82">IF(AND(P124&lt;&gt;"", OR(W124&lt;&gt;8,Y124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5" s="355"/>
      <c r="AO125" s="1208"/>
      <c r="AP125" s="1210"/>
      <c r="AQ125" s="1114"/>
      <c r="AR125" s="976"/>
      <c r="AS125" s="976"/>
      <c r="AT125" s="976"/>
      <c r="AU125" s="976"/>
      <c r="AV125" s="976"/>
      <c r="AW125" s="976"/>
      <c r="AX125" s="1211"/>
      <c r="AY125" s="1208"/>
      <c r="AZ125"/>
      <c r="BA125"/>
      <c r="BB125"/>
      <c r="BC125"/>
      <c r="BD125"/>
      <c r="BE125"/>
      <c r="BF125"/>
      <c r="BG125"/>
    </row>
    <row r="126" spans="1:59" ht="14">
      <c r="A126" s="1282"/>
      <c r="B126" s="1254"/>
      <c r="C126" s="1255"/>
      <c r="D126" s="1255"/>
      <c r="E126" s="1255"/>
      <c r="F126" s="1256"/>
      <c r="G126" s="1237"/>
      <c r="H126" s="1237"/>
      <c r="I126" s="1237"/>
      <c r="J126" s="1237"/>
      <c r="K126" s="1237"/>
      <c r="L126" s="1240"/>
      <c r="M126" s="1243"/>
      <c r="N126" s="1246"/>
      <c r="O126" s="1249"/>
      <c r="P126" s="1215"/>
      <c r="Q126" s="1218"/>
      <c r="R126" s="1221"/>
      <c r="S126" s="1224"/>
      <c r="T126" s="1227"/>
      <c r="U126" s="1224"/>
      <c r="V126" s="1227"/>
      <c r="W126" s="1224"/>
      <c r="X126" s="1227"/>
      <c r="Y126" s="1224"/>
      <c r="Z126" s="1227"/>
      <c r="AA126" s="1227"/>
      <c r="AB126" s="1227"/>
      <c r="AC126" s="1230"/>
      <c r="AD126" s="1193"/>
      <c r="AE126" s="1234"/>
      <c r="AF126" s="1199"/>
      <c r="AG126" s="1193"/>
      <c r="AH126" s="1196"/>
      <c r="AI126" s="1199"/>
      <c r="AJ126" s="1199"/>
      <c r="AK126" s="1202"/>
      <c r="AL126" s="1205"/>
      <c r="AM126" s="1213"/>
      <c r="AN126" s="355"/>
      <c r="AO126" s="1208"/>
      <c r="AP126" s="1210"/>
      <c r="AQ126" s="1114"/>
      <c r="AR126" s="976"/>
      <c r="AS126" s="976"/>
      <c r="AT126" s="976"/>
      <c r="AU126" s="976"/>
      <c r="AV126" s="976"/>
      <c r="AW126" s="976"/>
      <c r="AX126" s="1211"/>
      <c r="AY126" s="1208"/>
      <c r="AZ126"/>
      <c r="BA126"/>
      <c r="BB126"/>
      <c r="BC126"/>
      <c r="BD126"/>
      <c r="BE126"/>
      <c r="BF126"/>
      <c r="BG126"/>
    </row>
    <row r="127" spans="1:59" ht="30" customHeight="1" thickBot="1">
      <c r="A127" s="1283"/>
      <c r="B127" s="1284"/>
      <c r="C127" s="1285"/>
      <c r="D127" s="1285"/>
      <c r="E127" s="1285"/>
      <c r="F127" s="1286"/>
      <c r="G127" s="1287"/>
      <c r="H127" s="1287"/>
      <c r="I127" s="1287"/>
      <c r="J127" s="1287"/>
      <c r="K127" s="1287"/>
      <c r="L127" s="1288"/>
      <c r="M127" s="1279"/>
      <c r="N127" s="1247"/>
      <c r="O127" s="1250"/>
      <c r="P127" s="1216"/>
      <c r="Q127" s="1219"/>
      <c r="R127" s="1222"/>
      <c r="S127" s="1225"/>
      <c r="T127" s="1228"/>
      <c r="U127" s="1225"/>
      <c r="V127" s="1228"/>
      <c r="W127" s="1225"/>
      <c r="X127" s="1228"/>
      <c r="Y127" s="1225"/>
      <c r="Z127" s="1228"/>
      <c r="AA127" s="1228"/>
      <c r="AB127" s="1228"/>
      <c r="AC127" s="1231"/>
      <c r="AD127" s="1194"/>
      <c r="AE127" s="1235"/>
      <c r="AF127" s="1200"/>
      <c r="AG127" s="1194"/>
      <c r="AH127" s="1197"/>
      <c r="AI127" s="1200"/>
      <c r="AJ127" s="1200"/>
      <c r="AK127" s="1203"/>
      <c r="AL127" s="1206"/>
      <c r="AM127" s="651" t="str">
        <f t="shared" ref="AM127" si="83">IF(P124="","",
IF(OR(AF124="",
AND(AG124&lt;&gt;"",AH124=""),
AND(P124&lt;&gt;"",AI124=""),
AND(P124&lt;&gt;"処遇改善加算Ⅳ",AJ124=""),
AND(OR(P124="処遇改善加算Ⅰ",P124="処遇改善加算Ⅱ"),AU124="対象",AK124=""),
AND(P124="処遇改善加算Ⅰ",AL124="")),
"！記入が必要な欄（オレンジ色のセル）に空欄があります。空欄を埋めてください。",""))</f>
        <v/>
      </c>
      <c r="AN127" s="355"/>
      <c r="AO127" s="1209"/>
      <c r="AP127" s="1210"/>
      <c r="AQ127" s="1115"/>
      <c r="AR127" s="976"/>
      <c r="AS127" s="976"/>
      <c r="AT127" s="976"/>
      <c r="AU127" s="976"/>
      <c r="AV127" s="976"/>
      <c r="AW127" s="976"/>
      <c r="AX127" s="1211"/>
      <c r="AY127" s="1209"/>
      <c r="AZ127"/>
      <c r="BA127"/>
      <c r="BB127"/>
      <c r="BC127"/>
      <c r="BD127"/>
      <c r="BE127"/>
      <c r="BF127"/>
      <c r="BG127"/>
    </row>
    <row r="128" spans="1:59" ht="30" customHeight="1">
      <c r="A128" s="1280">
        <v>30</v>
      </c>
      <c r="B128" s="1251" t="str">
        <f>IF(基本情報入力シート!B69="", "",基本情報入力シート!B69)</f>
        <v/>
      </c>
      <c r="C128" s="1252"/>
      <c r="D128" s="1252"/>
      <c r="E128" s="1252"/>
      <c r="F128" s="1253"/>
      <c r="G128" s="1236" t="str">
        <f>IF(基本情報入力シート!L69="", "",基本情報入力シート!L69)</f>
        <v/>
      </c>
      <c r="H128" s="1236" t="str">
        <f>IF(基本情報入力シート!Q69="", "",基本情報入力シート!Q69)</f>
        <v/>
      </c>
      <c r="I128" s="1236" t="str">
        <f>IF(基本情報入力シート!V69="", "",基本情報入力シート!V69)</f>
        <v/>
      </c>
      <c r="J128" s="1236" t="str">
        <f>IF(基本情報入力シート!W69="", "",基本情報入力シート!W69)</f>
        <v/>
      </c>
      <c r="K128" s="1236" t="str">
        <f>IF(基本情報入力シート!X69="", "",基本情報入力シート!X69)</f>
        <v/>
      </c>
      <c r="L128" s="1239" t="str">
        <f>IF(基本情報入力シート!AC69=0, "",基本情報入力シート!AC69)</f>
        <v/>
      </c>
      <c r="M128" s="1242" t="str">
        <f>IF(基本情報入力シート!AD69="", "",基本情報入力シート!AD69)</f>
        <v/>
      </c>
      <c r="N128" s="1245"/>
      <c r="O128" s="1248" t="str">
        <f>IFERROR(VLOOKUP(K128,【参考】数式用２!$A$2:$AD$48,MATCH(N128,【参考】数式用２!$C$4:$AD$4,0)+2,0),"")</f>
        <v/>
      </c>
      <c r="P128" s="1214"/>
      <c r="Q128" s="1217" t="str">
        <f>IFERROR(VLOOKUP(K128,【参考】数式用２!$A$2:$AC$48,MATCH(P128,【参考】数式用２!$C$4:$AC$4,0)+2,0),"")</f>
        <v/>
      </c>
      <c r="R128" s="1220" t="s">
        <v>268</v>
      </c>
      <c r="S128" s="1223"/>
      <c r="T128" s="1226" t="s">
        <v>356</v>
      </c>
      <c r="U128" s="1223"/>
      <c r="V128" s="1226" t="s">
        <v>357</v>
      </c>
      <c r="W128" s="1223"/>
      <c r="X128" s="1226" t="s">
        <v>356</v>
      </c>
      <c r="Y128" s="1223"/>
      <c r="Z128" s="1226" t="s">
        <v>358</v>
      </c>
      <c r="AA128" s="1226" t="s">
        <v>171</v>
      </c>
      <c r="AB128" s="1226" t="str">
        <f>IF(S128&gt;=1,(W128*12+Y128)-(S128*12+U128)+1,"")</f>
        <v/>
      </c>
      <c r="AC128" s="1229" t="s">
        <v>359</v>
      </c>
      <c r="AD128" s="1232" t="str">
        <f>IFERROR(ROUNDDOWN(ROUND(L128*Q128,0)*M128,0)*AB128,"")</f>
        <v/>
      </c>
      <c r="AE128" s="1233" t="str">
        <f>IFERROR(ROUNDDOWN(ROUNDDOWN(ROUND(L128*VLOOKUP(K128,【参考】数式用２!$A$2:$AC$48,MATCH("処遇改善加算Ⅳ",【参考】数式用２!$C$4:$O$4,0)+2,0),0)*M128,0)*AB128*0.5,0), "")</f>
        <v/>
      </c>
      <c r="AF128" s="1198"/>
      <c r="AG128" s="1232" t="str">
        <f>IF(AND(AQ128&lt;&gt;"対象外", P128&lt;&gt;""),ROUNDDOWN(ROUND(L128*VLOOKUP(K128,【参考】数式用２!$A$2:$K$48,MATCH("ベア加算あり",【参考】数式用２!$C$4:$K$4,0)+2,0),0)*M128,0)*AB128,"")</f>
        <v/>
      </c>
      <c r="AH128" s="1195"/>
      <c r="AI128" s="1198"/>
      <c r="AJ128" s="1198"/>
      <c r="AK128" s="1201"/>
      <c r="AL128" s="1204"/>
      <c r="AM128" s="650" t="str">
        <f t="shared" ref="AM128" si="84">IF(Q128="","",IF(Q128&lt;O128,"！加算の要件上は問題ありませんが、令和６年度末の加算率と比較して、令和７年度の加算率が低くなっています。",""))</f>
        <v/>
      </c>
      <c r="AN128" s="355"/>
      <c r="AO128" s="1207" t="str">
        <f>IF(K128&lt;&gt;"","Q列に色付け","")</f>
        <v/>
      </c>
      <c r="AP128" s="1210" t="str">
        <f>IF(AND(AE128&lt;&gt;0,AE128&lt;&gt;""),IF(AF128="○","入力済","未入力"),"")</f>
        <v/>
      </c>
      <c r="AQ128" s="1113" t="str">
        <f>IFERROR((VLOOKUP(N128, 【参考】数式用２!$BE$5:$BE$13, 1,FALSE)), "対象外")</f>
        <v>対象外</v>
      </c>
      <c r="AR128" s="976" t="str">
        <f>IF(AG128&lt;&gt;"",IF(AH128="○","入力済","未入力"),"")</f>
        <v/>
      </c>
      <c r="AS128" s="976" t="str">
        <f>IF(AND(P128&lt;&gt;"", AI128=""), "未入力", "入力済")</f>
        <v>入力済</v>
      </c>
      <c r="AT128" s="976" t="str">
        <f>IF(AND(P128&lt;&gt;"", P128&lt;&gt;"処遇改善加算Ⅳ", AJ128=""), "未入力", "入力済")</f>
        <v>入力済</v>
      </c>
      <c r="AU128" s="976" t="str">
        <f>IFERROR(VLOOKUP(K128, 【参考】数式用２!$BB$5:$BC$48, 2, FALSE), "")</f>
        <v/>
      </c>
      <c r="AV128" s="976" t="str">
        <f>IF(AND(P128&lt;&gt;"処遇改善加算Ⅲ",P128&lt;&gt;"処遇改善加算Ⅳ", P128&lt;&gt;"", AU128&lt;&gt;"対象外"), 1,"")</f>
        <v/>
      </c>
      <c r="AW128" s="976" t="str">
        <f>IFERROR("_"&amp;VLOOKUP(K128, 【参考】数式用２!$AG$2:$AH$48, 2, FALSE), "")</f>
        <v/>
      </c>
      <c r="AX128" s="1211" t="str">
        <f>IF(AND(P128="処遇改善加算Ⅰ", AL128=""), "未入力","入力済")</f>
        <v>入力済</v>
      </c>
      <c r="AY128" s="1207" t="str">
        <f>G128</f>
        <v/>
      </c>
      <c r="AZ128"/>
      <c r="BA128"/>
      <c r="BB128"/>
      <c r="BC128"/>
      <c r="BD128"/>
      <c r="BE128"/>
      <c r="BF128"/>
      <c r="BG128"/>
    </row>
    <row r="129" spans="1:59" ht="14">
      <c r="A129" s="1281"/>
      <c r="B129" s="1254"/>
      <c r="C129" s="1255"/>
      <c r="D129" s="1255"/>
      <c r="E129" s="1255"/>
      <c r="F129" s="1256"/>
      <c r="G129" s="1237"/>
      <c r="H129" s="1237"/>
      <c r="I129" s="1237"/>
      <c r="J129" s="1237"/>
      <c r="K129" s="1237"/>
      <c r="L129" s="1240"/>
      <c r="M129" s="1243"/>
      <c r="N129" s="1246"/>
      <c r="O129" s="1249"/>
      <c r="P129" s="1215"/>
      <c r="Q129" s="1218"/>
      <c r="R129" s="1221"/>
      <c r="S129" s="1224"/>
      <c r="T129" s="1227"/>
      <c r="U129" s="1224"/>
      <c r="V129" s="1227"/>
      <c r="W129" s="1224"/>
      <c r="X129" s="1227"/>
      <c r="Y129" s="1224"/>
      <c r="Z129" s="1227"/>
      <c r="AA129" s="1227"/>
      <c r="AB129" s="1227"/>
      <c r="AC129" s="1230"/>
      <c r="AD129" s="1193"/>
      <c r="AE129" s="1234"/>
      <c r="AF129" s="1199"/>
      <c r="AG129" s="1193"/>
      <c r="AH129" s="1196"/>
      <c r="AI129" s="1199"/>
      <c r="AJ129" s="1199"/>
      <c r="AK129" s="1202"/>
      <c r="AL129" s="1205"/>
      <c r="AM129" s="1212" t="str">
        <f t="shared" ref="AM129" si="85">IF(AND(P128&lt;&gt;"", OR(W128&lt;&gt;8,Y128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9" s="355"/>
      <c r="AO129" s="1208"/>
      <c r="AP129" s="1210"/>
      <c r="AQ129" s="1114"/>
      <c r="AR129" s="976"/>
      <c r="AS129" s="976"/>
      <c r="AT129" s="976"/>
      <c r="AU129" s="976"/>
      <c r="AV129" s="976"/>
      <c r="AW129" s="976"/>
      <c r="AX129" s="1211"/>
      <c r="AY129" s="1208"/>
      <c r="AZ129"/>
      <c r="BA129"/>
      <c r="BB129"/>
      <c r="BC129"/>
      <c r="BD129"/>
      <c r="BE129"/>
      <c r="BF129"/>
      <c r="BG129"/>
    </row>
    <row r="130" spans="1:59" ht="14">
      <c r="A130" s="1282"/>
      <c r="B130" s="1254"/>
      <c r="C130" s="1255"/>
      <c r="D130" s="1255"/>
      <c r="E130" s="1255"/>
      <c r="F130" s="1256"/>
      <c r="G130" s="1237"/>
      <c r="H130" s="1237"/>
      <c r="I130" s="1237"/>
      <c r="J130" s="1237"/>
      <c r="K130" s="1237"/>
      <c r="L130" s="1240"/>
      <c r="M130" s="1243"/>
      <c r="N130" s="1246"/>
      <c r="O130" s="1249"/>
      <c r="P130" s="1215"/>
      <c r="Q130" s="1218"/>
      <c r="R130" s="1221"/>
      <c r="S130" s="1224"/>
      <c r="T130" s="1227"/>
      <c r="U130" s="1224"/>
      <c r="V130" s="1227"/>
      <c r="W130" s="1224"/>
      <c r="X130" s="1227"/>
      <c r="Y130" s="1224"/>
      <c r="Z130" s="1227"/>
      <c r="AA130" s="1227"/>
      <c r="AB130" s="1227"/>
      <c r="AC130" s="1230"/>
      <c r="AD130" s="1193"/>
      <c r="AE130" s="1234"/>
      <c r="AF130" s="1199"/>
      <c r="AG130" s="1193"/>
      <c r="AH130" s="1196"/>
      <c r="AI130" s="1199"/>
      <c r="AJ130" s="1199"/>
      <c r="AK130" s="1202"/>
      <c r="AL130" s="1205"/>
      <c r="AM130" s="1213"/>
      <c r="AN130" s="355"/>
      <c r="AO130" s="1208"/>
      <c r="AP130" s="1210"/>
      <c r="AQ130" s="1114"/>
      <c r="AR130" s="976"/>
      <c r="AS130" s="976"/>
      <c r="AT130" s="976"/>
      <c r="AU130" s="976"/>
      <c r="AV130" s="976"/>
      <c r="AW130" s="976"/>
      <c r="AX130" s="1211"/>
      <c r="AY130" s="1208"/>
      <c r="AZ130"/>
      <c r="BA130"/>
      <c r="BB130"/>
      <c r="BC130"/>
      <c r="BD130"/>
      <c r="BE130"/>
      <c r="BF130"/>
      <c r="BG130"/>
    </row>
    <row r="131" spans="1:59" ht="30" customHeight="1" thickBot="1">
      <c r="A131" s="1283"/>
      <c r="B131" s="1284"/>
      <c r="C131" s="1285"/>
      <c r="D131" s="1285"/>
      <c r="E131" s="1285"/>
      <c r="F131" s="1286"/>
      <c r="G131" s="1287"/>
      <c r="H131" s="1287"/>
      <c r="I131" s="1287"/>
      <c r="J131" s="1287"/>
      <c r="K131" s="1287"/>
      <c r="L131" s="1288"/>
      <c r="M131" s="1279"/>
      <c r="N131" s="1247"/>
      <c r="O131" s="1250"/>
      <c r="P131" s="1216"/>
      <c r="Q131" s="1219"/>
      <c r="R131" s="1222"/>
      <c r="S131" s="1225"/>
      <c r="T131" s="1228"/>
      <c r="U131" s="1225"/>
      <c r="V131" s="1228"/>
      <c r="W131" s="1225"/>
      <c r="X131" s="1228"/>
      <c r="Y131" s="1225"/>
      <c r="Z131" s="1228"/>
      <c r="AA131" s="1228"/>
      <c r="AB131" s="1228"/>
      <c r="AC131" s="1231"/>
      <c r="AD131" s="1194"/>
      <c r="AE131" s="1235"/>
      <c r="AF131" s="1200"/>
      <c r="AG131" s="1194"/>
      <c r="AH131" s="1197"/>
      <c r="AI131" s="1200"/>
      <c r="AJ131" s="1200"/>
      <c r="AK131" s="1203"/>
      <c r="AL131" s="1206"/>
      <c r="AM131" s="651" t="str">
        <f t="shared" ref="AM131" si="86">IF(P128="","",
IF(OR(AF128="",
AND(AG128&lt;&gt;"",AH128=""),
AND(P128&lt;&gt;"",AI128=""),
AND(P128&lt;&gt;"処遇改善加算Ⅳ",AJ128=""),
AND(OR(P128="処遇改善加算Ⅰ",P128="処遇改善加算Ⅱ"),AU128="対象",AK128=""),
AND(P128="処遇改善加算Ⅰ",AL128="")),
"！記入が必要な欄（オレンジ色のセル）に空欄があります。空欄を埋めてください。",""))</f>
        <v/>
      </c>
      <c r="AN131" s="355"/>
      <c r="AO131" s="1209"/>
      <c r="AP131" s="1210"/>
      <c r="AQ131" s="1115"/>
      <c r="AR131" s="976"/>
      <c r="AS131" s="976"/>
      <c r="AT131" s="976"/>
      <c r="AU131" s="976"/>
      <c r="AV131" s="976"/>
      <c r="AW131" s="976"/>
      <c r="AX131" s="1211"/>
      <c r="AY131" s="1209"/>
      <c r="AZ131"/>
      <c r="BA131"/>
      <c r="BB131"/>
      <c r="BC131"/>
      <c r="BD131"/>
      <c r="BE131"/>
      <c r="BF131"/>
      <c r="BG131"/>
    </row>
    <row r="132" spans="1:59" ht="30" customHeight="1">
      <c r="A132" s="1280">
        <v>31</v>
      </c>
      <c r="B132" s="1251" t="str">
        <f>IF(基本情報入力シート!B70="", "",基本情報入力シート!B70)</f>
        <v/>
      </c>
      <c r="C132" s="1252"/>
      <c r="D132" s="1252"/>
      <c r="E132" s="1252"/>
      <c r="F132" s="1253"/>
      <c r="G132" s="1236" t="str">
        <f>IF(基本情報入力シート!L70="", "",基本情報入力シート!L70)</f>
        <v/>
      </c>
      <c r="H132" s="1236" t="str">
        <f>IF(基本情報入力シート!Q70="", "",基本情報入力シート!Q70)</f>
        <v/>
      </c>
      <c r="I132" s="1236" t="str">
        <f>IF(基本情報入力シート!V70="", "",基本情報入力シート!V70)</f>
        <v/>
      </c>
      <c r="J132" s="1236" t="str">
        <f>IF(基本情報入力シート!W70="", "",基本情報入力シート!W70)</f>
        <v/>
      </c>
      <c r="K132" s="1236" t="str">
        <f>IF(基本情報入力シート!X70="", "",基本情報入力シート!X70)</f>
        <v/>
      </c>
      <c r="L132" s="1239" t="str">
        <f>IF(基本情報入力シート!AC70=0, "",基本情報入力シート!AC70)</f>
        <v/>
      </c>
      <c r="M132" s="1242" t="str">
        <f>IF(基本情報入力シート!AD70="", "",基本情報入力シート!AD70)</f>
        <v/>
      </c>
      <c r="N132" s="1245"/>
      <c r="O132" s="1248" t="str">
        <f>IFERROR(VLOOKUP(K132,【参考】数式用２!$A$2:$AD$48,MATCH(N132,【参考】数式用２!$C$4:$AD$4,0)+2,0),"")</f>
        <v/>
      </c>
      <c r="P132" s="1214"/>
      <c r="Q132" s="1217" t="str">
        <f>IFERROR(VLOOKUP(K132,【参考】数式用２!$A$2:$AC$48,MATCH(P132,【参考】数式用２!$C$4:$AC$4,0)+2,0),"")</f>
        <v/>
      </c>
      <c r="R132" s="1220" t="s">
        <v>268</v>
      </c>
      <c r="S132" s="1223"/>
      <c r="T132" s="1226" t="s">
        <v>356</v>
      </c>
      <c r="U132" s="1223"/>
      <c r="V132" s="1226" t="s">
        <v>357</v>
      </c>
      <c r="W132" s="1223"/>
      <c r="X132" s="1226" t="s">
        <v>356</v>
      </c>
      <c r="Y132" s="1223"/>
      <c r="Z132" s="1226" t="s">
        <v>358</v>
      </c>
      <c r="AA132" s="1226" t="s">
        <v>171</v>
      </c>
      <c r="AB132" s="1226" t="str">
        <f>IF(S132&gt;=1,(W132*12+Y132)-(S132*12+U132)+1,"")</f>
        <v/>
      </c>
      <c r="AC132" s="1229" t="s">
        <v>359</v>
      </c>
      <c r="AD132" s="1232" t="str">
        <f>IFERROR(ROUNDDOWN(ROUND(L132*Q132,0)*M132,0)*AB132,"")</f>
        <v/>
      </c>
      <c r="AE132" s="1233" t="str">
        <f>IFERROR(ROUNDDOWN(ROUNDDOWN(ROUND(L132*VLOOKUP(K132,【参考】数式用２!$A$2:$AC$48,MATCH("処遇改善加算Ⅳ",【参考】数式用２!$C$4:$O$4,0)+2,0),0)*M132,0)*AB132*0.5,0), "")</f>
        <v/>
      </c>
      <c r="AF132" s="1198"/>
      <c r="AG132" s="1232" t="str">
        <f>IF(AND(AQ132&lt;&gt;"対象外", P132&lt;&gt;""),ROUNDDOWN(ROUND(L132*VLOOKUP(K132,【参考】数式用２!$A$2:$K$48,MATCH("ベア加算あり",【参考】数式用２!$C$4:$K$4,0)+2,0),0)*M132,0)*AB132,"")</f>
        <v/>
      </c>
      <c r="AH132" s="1195"/>
      <c r="AI132" s="1198"/>
      <c r="AJ132" s="1198"/>
      <c r="AK132" s="1201"/>
      <c r="AL132" s="1204"/>
      <c r="AM132" s="650" t="str">
        <f t="shared" ref="AM132" si="87">IF(Q132="","",IF(Q132&lt;O132,"！加算の要件上は問題ありませんが、令和６年度末の加算率と比較して、令和７年度の加算率が低くなっています。",""))</f>
        <v/>
      </c>
      <c r="AN132" s="355"/>
      <c r="AO132" s="1207" t="str">
        <f>IF(K132&lt;&gt;"","Q列に色付け","")</f>
        <v/>
      </c>
      <c r="AP132" s="1210" t="str">
        <f>IF(AND(AE132&lt;&gt;0,AE132&lt;&gt;""),IF(AF132="○","入力済","未入力"),"")</f>
        <v/>
      </c>
      <c r="AQ132" s="1113" t="str">
        <f>IFERROR((VLOOKUP(N132, 【参考】数式用２!$BE$5:$BE$13, 1,FALSE)), "対象外")</f>
        <v>対象外</v>
      </c>
      <c r="AR132" s="976" t="str">
        <f>IF(AG132&lt;&gt;"",IF(AH132="○","入力済","未入力"),"")</f>
        <v/>
      </c>
      <c r="AS132" s="976" t="str">
        <f>IF(AND(P132&lt;&gt;"", AI132=""), "未入力", "入力済")</f>
        <v>入力済</v>
      </c>
      <c r="AT132" s="976" t="str">
        <f>IF(AND(P132&lt;&gt;"", P132&lt;&gt;"処遇改善加算Ⅳ", AJ132=""), "未入力", "入力済")</f>
        <v>入力済</v>
      </c>
      <c r="AU132" s="976" t="str">
        <f>IFERROR(VLOOKUP(K132, 【参考】数式用２!$BB$5:$BC$48, 2, FALSE), "")</f>
        <v/>
      </c>
      <c r="AV132" s="976" t="str">
        <f>IF(AND(P132&lt;&gt;"処遇改善加算Ⅲ",P132&lt;&gt;"処遇改善加算Ⅳ", P132&lt;&gt;"", AU132&lt;&gt;"対象外"), 1,"")</f>
        <v/>
      </c>
      <c r="AW132" s="976" t="str">
        <f>IFERROR("_"&amp;VLOOKUP(K132, 【参考】数式用２!$AG$2:$AH$48, 2, FALSE), "")</f>
        <v/>
      </c>
      <c r="AX132" s="1211" t="str">
        <f>IF(AND(P132="処遇改善加算Ⅰ", AL132=""), "未入力","入力済")</f>
        <v>入力済</v>
      </c>
      <c r="AY132" s="1207" t="str">
        <f>G132</f>
        <v/>
      </c>
      <c r="AZ132"/>
      <c r="BA132"/>
      <c r="BB132"/>
      <c r="BC132"/>
      <c r="BD132"/>
      <c r="BE132"/>
      <c r="BF132"/>
      <c r="BG132"/>
    </row>
    <row r="133" spans="1:59" ht="14">
      <c r="A133" s="1281"/>
      <c r="B133" s="1254"/>
      <c r="C133" s="1255"/>
      <c r="D133" s="1255"/>
      <c r="E133" s="1255"/>
      <c r="F133" s="1256"/>
      <c r="G133" s="1237"/>
      <c r="H133" s="1237"/>
      <c r="I133" s="1237"/>
      <c r="J133" s="1237"/>
      <c r="K133" s="1237"/>
      <c r="L133" s="1240"/>
      <c r="M133" s="1243"/>
      <c r="N133" s="1246"/>
      <c r="O133" s="1249"/>
      <c r="P133" s="1215"/>
      <c r="Q133" s="1218"/>
      <c r="R133" s="1221"/>
      <c r="S133" s="1224"/>
      <c r="T133" s="1227"/>
      <c r="U133" s="1224"/>
      <c r="V133" s="1227"/>
      <c r="W133" s="1224"/>
      <c r="X133" s="1227"/>
      <c r="Y133" s="1224"/>
      <c r="Z133" s="1227"/>
      <c r="AA133" s="1227"/>
      <c r="AB133" s="1227"/>
      <c r="AC133" s="1230"/>
      <c r="AD133" s="1193"/>
      <c r="AE133" s="1234"/>
      <c r="AF133" s="1199"/>
      <c r="AG133" s="1193"/>
      <c r="AH133" s="1196"/>
      <c r="AI133" s="1199"/>
      <c r="AJ133" s="1199"/>
      <c r="AK133" s="1202"/>
      <c r="AL133" s="1205"/>
      <c r="AM133" s="1212" t="str">
        <f t="shared" ref="AM133" si="88">IF(AND(P132&lt;&gt;"", OR(W132&lt;&gt;8,Y132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3" s="355"/>
      <c r="AO133" s="1208"/>
      <c r="AP133" s="1210"/>
      <c r="AQ133" s="1114"/>
      <c r="AR133" s="976"/>
      <c r="AS133" s="976"/>
      <c r="AT133" s="976"/>
      <c r="AU133" s="976"/>
      <c r="AV133" s="976"/>
      <c r="AW133" s="976"/>
      <c r="AX133" s="1211"/>
      <c r="AY133" s="1208"/>
      <c r="AZ133"/>
      <c r="BA133"/>
      <c r="BB133"/>
      <c r="BC133"/>
      <c r="BD133"/>
      <c r="BE133"/>
      <c r="BF133"/>
      <c r="BG133"/>
    </row>
    <row r="134" spans="1:59" ht="14">
      <c r="A134" s="1282"/>
      <c r="B134" s="1254"/>
      <c r="C134" s="1255"/>
      <c r="D134" s="1255"/>
      <c r="E134" s="1255"/>
      <c r="F134" s="1256"/>
      <c r="G134" s="1237"/>
      <c r="H134" s="1237"/>
      <c r="I134" s="1237"/>
      <c r="J134" s="1237"/>
      <c r="K134" s="1237"/>
      <c r="L134" s="1240"/>
      <c r="M134" s="1243"/>
      <c r="N134" s="1246"/>
      <c r="O134" s="1249"/>
      <c r="P134" s="1215"/>
      <c r="Q134" s="1218"/>
      <c r="R134" s="1221"/>
      <c r="S134" s="1224"/>
      <c r="T134" s="1227"/>
      <c r="U134" s="1224"/>
      <c r="V134" s="1227"/>
      <c r="W134" s="1224"/>
      <c r="X134" s="1227"/>
      <c r="Y134" s="1224"/>
      <c r="Z134" s="1227"/>
      <c r="AA134" s="1227"/>
      <c r="AB134" s="1227"/>
      <c r="AC134" s="1230"/>
      <c r="AD134" s="1193"/>
      <c r="AE134" s="1234"/>
      <c r="AF134" s="1199"/>
      <c r="AG134" s="1193"/>
      <c r="AH134" s="1196"/>
      <c r="AI134" s="1199"/>
      <c r="AJ134" s="1199"/>
      <c r="AK134" s="1202"/>
      <c r="AL134" s="1205"/>
      <c r="AM134" s="1213"/>
      <c r="AN134" s="355"/>
      <c r="AO134" s="1208"/>
      <c r="AP134" s="1210"/>
      <c r="AQ134" s="1114"/>
      <c r="AR134" s="976"/>
      <c r="AS134" s="976"/>
      <c r="AT134" s="976"/>
      <c r="AU134" s="976"/>
      <c r="AV134" s="976"/>
      <c r="AW134" s="976"/>
      <c r="AX134" s="1211"/>
      <c r="AY134" s="1208"/>
      <c r="AZ134"/>
      <c r="BA134"/>
      <c r="BB134"/>
      <c r="BC134"/>
      <c r="BD134"/>
      <c r="BE134"/>
      <c r="BF134"/>
      <c r="BG134"/>
    </row>
    <row r="135" spans="1:59" ht="30" customHeight="1" thickBot="1">
      <c r="A135" s="1283"/>
      <c r="B135" s="1284"/>
      <c r="C135" s="1285"/>
      <c r="D135" s="1285"/>
      <c r="E135" s="1285"/>
      <c r="F135" s="1286"/>
      <c r="G135" s="1287"/>
      <c r="H135" s="1287"/>
      <c r="I135" s="1287"/>
      <c r="J135" s="1287"/>
      <c r="K135" s="1287"/>
      <c r="L135" s="1288"/>
      <c r="M135" s="1279"/>
      <c r="N135" s="1247"/>
      <c r="O135" s="1250"/>
      <c r="P135" s="1216"/>
      <c r="Q135" s="1219"/>
      <c r="R135" s="1222"/>
      <c r="S135" s="1225"/>
      <c r="T135" s="1228"/>
      <c r="U135" s="1225"/>
      <c r="V135" s="1228"/>
      <c r="W135" s="1225"/>
      <c r="X135" s="1228"/>
      <c r="Y135" s="1225"/>
      <c r="Z135" s="1228"/>
      <c r="AA135" s="1228"/>
      <c r="AB135" s="1228"/>
      <c r="AC135" s="1231"/>
      <c r="AD135" s="1194"/>
      <c r="AE135" s="1235"/>
      <c r="AF135" s="1200"/>
      <c r="AG135" s="1194"/>
      <c r="AH135" s="1197"/>
      <c r="AI135" s="1200"/>
      <c r="AJ135" s="1200"/>
      <c r="AK135" s="1203"/>
      <c r="AL135" s="1206"/>
      <c r="AM135" s="651" t="str">
        <f t="shared" ref="AM135" si="89">IF(P132="","",
IF(OR(AF132="",
AND(AG132&lt;&gt;"",AH132=""),
AND(P132&lt;&gt;"",AI132=""),
AND(P132&lt;&gt;"処遇改善加算Ⅳ",AJ132=""),
AND(OR(P132="処遇改善加算Ⅰ",P132="処遇改善加算Ⅱ"),AU132="対象",AK132=""),
AND(P132="処遇改善加算Ⅰ",AL132="")),
"！記入が必要な欄（オレンジ色のセル）に空欄があります。空欄を埋めてください。",""))</f>
        <v/>
      </c>
      <c r="AN135" s="355"/>
      <c r="AO135" s="1209"/>
      <c r="AP135" s="1210"/>
      <c r="AQ135" s="1115"/>
      <c r="AR135" s="976"/>
      <c r="AS135" s="976"/>
      <c r="AT135" s="976"/>
      <c r="AU135" s="976"/>
      <c r="AV135" s="976"/>
      <c r="AW135" s="976"/>
      <c r="AX135" s="1211"/>
      <c r="AY135" s="1209"/>
      <c r="AZ135"/>
      <c r="BA135"/>
      <c r="BB135"/>
      <c r="BC135"/>
      <c r="BD135"/>
      <c r="BE135"/>
      <c r="BF135"/>
      <c r="BG135"/>
    </row>
    <row r="136" spans="1:59" ht="30" customHeight="1">
      <c r="A136" s="1280">
        <v>32</v>
      </c>
      <c r="B136" s="1251" t="str">
        <f>IF(基本情報入力シート!B71="", "",基本情報入力シート!B71)</f>
        <v/>
      </c>
      <c r="C136" s="1252"/>
      <c r="D136" s="1252"/>
      <c r="E136" s="1252"/>
      <c r="F136" s="1253"/>
      <c r="G136" s="1236" t="str">
        <f>IF(基本情報入力シート!L71="", "",基本情報入力シート!L71)</f>
        <v/>
      </c>
      <c r="H136" s="1236" t="str">
        <f>IF(基本情報入力シート!Q71="", "",基本情報入力シート!Q71)</f>
        <v/>
      </c>
      <c r="I136" s="1236" t="str">
        <f>IF(基本情報入力シート!V71="", "",基本情報入力シート!V71)</f>
        <v/>
      </c>
      <c r="J136" s="1236" t="str">
        <f>IF(基本情報入力シート!W71="", "",基本情報入力シート!W71)</f>
        <v/>
      </c>
      <c r="K136" s="1236" t="str">
        <f>IF(基本情報入力シート!X71="", "",基本情報入力シート!X71)</f>
        <v/>
      </c>
      <c r="L136" s="1239" t="str">
        <f>IF(基本情報入力シート!AC71=0, "",基本情報入力シート!AC71)</f>
        <v/>
      </c>
      <c r="M136" s="1242" t="str">
        <f>IF(基本情報入力シート!AD71="", "",基本情報入力シート!AD71)</f>
        <v/>
      </c>
      <c r="N136" s="1245"/>
      <c r="O136" s="1248" t="str">
        <f>IFERROR(VLOOKUP(K136,【参考】数式用２!$A$2:$AD$48,MATCH(N136,【参考】数式用２!$C$4:$AD$4,0)+2,0),"")</f>
        <v/>
      </c>
      <c r="P136" s="1214"/>
      <c r="Q136" s="1217" t="str">
        <f>IFERROR(VLOOKUP(K136,【参考】数式用２!$A$2:$AC$48,MATCH(P136,【参考】数式用２!$C$4:$AC$4,0)+2,0),"")</f>
        <v/>
      </c>
      <c r="R136" s="1220" t="s">
        <v>268</v>
      </c>
      <c r="S136" s="1223"/>
      <c r="T136" s="1226" t="s">
        <v>356</v>
      </c>
      <c r="U136" s="1223"/>
      <c r="V136" s="1226" t="s">
        <v>357</v>
      </c>
      <c r="W136" s="1223"/>
      <c r="X136" s="1226" t="s">
        <v>356</v>
      </c>
      <c r="Y136" s="1223"/>
      <c r="Z136" s="1226" t="s">
        <v>358</v>
      </c>
      <c r="AA136" s="1226" t="s">
        <v>171</v>
      </c>
      <c r="AB136" s="1226" t="str">
        <f>IF(S136&gt;=1,(W136*12+Y136)-(S136*12+U136)+1,"")</f>
        <v/>
      </c>
      <c r="AC136" s="1229" t="s">
        <v>359</v>
      </c>
      <c r="AD136" s="1232" t="str">
        <f>IFERROR(ROUNDDOWN(ROUND(L136*Q136,0)*M136,0)*AB136,"")</f>
        <v/>
      </c>
      <c r="AE136" s="1233" t="str">
        <f>IFERROR(ROUNDDOWN(ROUNDDOWN(ROUND(L136*VLOOKUP(K136,【参考】数式用２!$A$2:$AC$48,MATCH("処遇改善加算Ⅳ",【参考】数式用２!$C$4:$O$4,0)+2,0),0)*M136,0)*AB136*0.5,0), "")</f>
        <v/>
      </c>
      <c r="AF136" s="1198"/>
      <c r="AG136" s="1232" t="str">
        <f>IF(AND(AQ136&lt;&gt;"対象外", P136&lt;&gt;""),ROUNDDOWN(ROUND(L136*VLOOKUP(K136,【参考】数式用２!$A$2:$K$48,MATCH("ベア加算あり",【参考】数式用２!$C$4:$K$4,0)+2,0),0)*M136,0)*AB136,"")</f>
        <v/>
      </c>
      <c r="AH136" s="1195"/>
      <c r="AI136" s="1198"/>
      <c r="AJ136" s="1198"/>
      <c r="AK136" s="1201"/>
      <c r="AL136" s="1204"/>
      <c r="AM136" s="650" t="str">
        <f t="shared" ref="AM136" si="90">IF(Q136="","",IF(Q136&lt;O136,"！加算の要件上は問題ありませんが、令和６年度末の加算率と比較して、令和７年度の加算率が低くなっています。",""))</f>
        <v/>
      </c>
      <c r="AN136" s="355"/>
      <c r="AO136" s="1207" t="str">
        <f>IF(K136&lt;&gt;"","Q列に色付け","")</f>
        <v/>
      </c>
      <c r="AP136" s="1210" t="str">
        <f>IF(AND(AE136&lt;&gt;0,AE136&lt;&gt;""),IF(AF136="○","入力済","未入力"),"")</f>
        <v/>
      </c>
      <c r="AQ136" s="1113" t="str">
        <f>IFERROR((VLOOKUP(N136, 【参考】数式用２!$BE$5:$BE$13, 1,FALSE)), "対象外")</f>
        <v>対象外</v>
      </c>
      <c r="AR136" s="976" t="str">
        <f>IF(AG136&lt;&gt;"",IF(AH136="○","入力済","未入力"),"")</f>
        <v/>
      </c>
      <c r="AS136" s="976" t="str">
        <f>IF(AND(P136&lt;&gt;"", AI136=""), "未入力", "入力済")</f>
        <v>入力済</v>
      </c>
      <c r="AT136" s="976" t="str">
        <f>IF(AND(P136&lt;&gt;"", P136&lt;&gt;"処遇改善加算Ⅳ", AJ136=""), "未入力", "入力済")</f>
        <v>入力済</v>
      </c>
      <c r="AU136" s="976" t="str">
        <f>IFERROR(VLOOKUP(K136, 【参考】数式用２!$BB$5:$BC$48, 2, FALSE), "")</f>
        <v/>
      </c>
      <c r="AV136" s="976" t="str">
        <f>IF(AND(P136&lt;&gt;"処遇改善加算Ⅲ",P136&lt;&gt;"処遇改善加算Ⅳ", P136&lt;&gt;"", AU136&lt;&gt;"対象外"), 1,"")</f>
        <v/>
      </c>
      <c r="AW136" s="976" t="str">
        <f>IFERROR("_"&amp;VLOOKUP(K136, 【参考】数式用２!$AG$2:$AH$48, 2, FALSE), "")</f>
        <v/>
      </c>
      <c r="AX136" s="1211" t="str">
        <f>IF(AND(P136="処遇改善加算Ⅰ", AL136=""), "未入力","入力済")</f>
        <v>入力済</v>
      </c>
      <c r="AY136" s="1207" t="str">
        <f>G136</f>
        <v/>
      </c>
      <c r="AZ136"/>
      <c r="BA136"/>
      <c r="BB136"/>
      <c r="BC136"/>
      <c r="BD136"/>
      <c r="BE136"/>
      <c r="BF136"/>
      <c r="BG136"/>
    </row>
    <row r="137" spans="1:59" ht="14">
      <c r="A137" s="1281"/>
      <c r="B137" s="1254"/>
      <c r="C137" s="1255"/>
      <c r="D137" s="1255"/>
      <c r="E137" s="1255"/>
      <c r="F137" s="1256"/>
      <c r="G137" s="1237"/>
      <c r="H137" s="1237"/>
      <c r="I137" s="1237"/>
      <c r="J137" s="1237"/>
      <c r="K137" s="1237"/>
      <c r="L137" s="1240"/>
      <c r="M137" s="1243"/>
      <c r="N137" s="1246"/>
      <c r="O137" s="1249"/>
      <c r="P137" s="1215"/>
      <c r="Q137" s="1218"/>
      <c r="R137" s="1221"/>
      <c r="S137" s="1224"/>
      <c r="T137" s="1227"/>
      <c r="U137" s="1224"/>
      <c r="V137" s="1227"/>
      <c r="W137" s="1224"/>
      <c r="X137" s="1227"/>
      <c r="Y137" s="1224"/>
      <c r="Z137" s="1227"/>
      <c r="AA137" s="1227"/>
      <c r="AB137" s="1227"/>
      <c r="AC137" s="1230"/>
      <c r="AD137" s="1193"/>
      <c r="AE137" s="1234"/>
      <c r="AF137" s="1199"/>
      <c r="AG137" s="1193"/>
      <c r="AH137" s="1196"/>
      <c r="AI137" s="1199"/>
      <c r="AJ137" s="1199"/>
      <c r="AK137" s="1202"/>
      <c r="AL137" s="1205"/>
      <c r="AM137" s="1212" t="str">
        <f t="shared" ref="AM137" si="91">IF(AND(P136&lt;&gt;"", OR(W136&lt;&gt;8,Y136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7" s="355"/>
      <c r="AO137" s="1208"/>
      <c r="AP137" s="1210"/>
      <c r="AQ137" s="1114"/>
      <c r="AR137" s="976"/>
      <c r="AS137" s="976"/>
      <c r="AT137" s="976"/>
      <c r="AU137" s="976"/>
      <c r="AV137" s="976"/>
      <c r="AW137" s="976"/>
      <c r="AX137" s="1211"/>
      <c r="AY137" s="1208"/>
      <c r="AZ137"/>
      <c r="BA137"/>
      <c r="BB137"/>
      <c r="BC137"/>
      <c r="BD137"/>
      <c r="BE137"/>
      <c r="BF137"/>
      <c r="BG137"/>
    </row>
    <row r="138" spans="1:59" ht="14">
      <c r="A138" s="1282"/>
      <c r="B138" s="1254"/>
      <c r="C138" s="1255"/>
      <c r="D138" s="1255"/>
      <c r="E138" s="1255"/>
      <c r="F138" s="1256"/>
      <c r="G138" s="1237"/>
      <c r="H138" s="1237"/>
      <c r="I138" s="1237"/>
      <c r="J138" s="1237"/>
      <c r="K138" s="1237"/>
      <c r="L138" s="1240"/>
      <c r="M138" s="1243"/>
      <c r="N138" s="1246"/>
      <c r="O138" s="1249"/>
      <c r="P138" s="1215"/>
      <c r="Q138" s="1218"/>
      <c r="R138" s="1221"/>
      <c r="S138" s="1224"/>
      <c r="T138" s="1227"/>
      <c r="U138" s="1224"/>
      <c r="V138" s="1227"/>
      <c r="W138" s="1224"/>
      <c r="X138" s="1227"/>
      <c r="Y138" s="1224"/>
      <c r="Z138" s="1227"/>
      <c r="AA138" s="1227"/>
      <c r="AB138" s="1227"/>
      <c r="AC138" s="1230"/>
      <c r="AD138" s="1193"/>
      <c r="AE138" s="1234"/>
      <c r="AF138" s="1199"/>
      <c r="AG138" s="1193"/>
      <c r="AH138" s="1196"/>
      <c r="AI138" s="1199"/>
      <c r="AJ138" s="1199"/>
      <c r="AK138" s="1202"/>
      <c r="AL138" s="1205"/>
      <c r="AM138" s="1213"/>
      <c r="AN138" s="355"/>
      <c r="AO138" s="1208"/>
      <c r="AP138" s="1210"/>
      <c r="AQ138" s="1114"/>
      <c r="AR138" s="976"/>
      <c r="AS138" s="976"/>
      <c r="AT138" s="976"/>
      <c r="AU138" s="976"/>
      <c r="AV138" s="976"/>
      <c r="AW138" s="976"/>
      <c r="AX138" s="1211"/>
      <c r="AY138" s="1208"/>
      <c r="AZ138"/>
      <c r="BA138"/>
      <c r="BB138"/>
      <c r="BC138"/>
      <c r="BD138"/>
      <c r="BE138"/>
      <c r="BF138"/>
      <c r="BG138"/>
    </row>
    <row r="139" spans="1:59" ht="30" customHeight="1" thickBot="1">
      <c r="A139" s="1283"/>
      <c r="B139" s="1284"/>
      <c r="C139" s="1285"/>
      <c r="D139" s="1285"/>
      <c r="E139" s="1285"/>
      <c r="F139" s="1286"/>
      <c r="G139" s="1287"/>
      <c r="H139" s="1287"/>
      <c r="I139" s="1287"/>
      <c r="J139" s="1287"/>
      <c r="K139" s="1287"/>
      <c r="L139" s="1288"/>
      <c r="M139" s="1279"/>
      <c r="N139" s="1247"/>
      <c r="O139" s="1250"/>
      <c r="P139" s="1216"/>
      <c r="Q139" s="1219"/>
      <c r="R139" s="1222"/>
      <c r="S139" s="1225"/>
      <c r="T139" s="1228"/>
      <c r="U139" s="1225"/>
      <c r="V139" s="1228"/>
      <c r="W139" s="1225"/>
      <c r="X139" s="1228"/>
      <c r="Y139" s="1225"/>
      <c r="Z139" s="1228"/>
      <c r="AA139" s="1228"/>
      <c r="AB139" s="1228"/>
      <c r="AC139" s="1231"/>
      <c r="AD139" s="1194"/>
      <c r="AE139" s="1235"/>
      <c r="AF139" s="1200"/>
      <c r="AG139" s="1194"/>
      <c r="AH139" s="1197"/>
      <c r="AI139" s="1200"/>
      <c r="AJ139" s="1200"/>
      <c r="AK139" s="1203"/>
      <c r="AL139" s="1206"/>
      <c r="AM139" s="651" t="str">
        <f t="shared" ref="AM139" si="92">IF(P136="","",
IF(OR(AF136="",
AND(AG136&lt;&gt;"",AH136=""),
AND(P136&lt;&gt;"",AI136=""),
AND(P136&lt;&gt;"処遇改善加算Ⅳ",AJ136=""),
AND(OR(P136="処遇改善加算Ⅰ",P136="処遇改善加算Ⅱ"),AU136="対象",AK136=""),
AND(P136="処遇改善加算Ⅰ",AL136="")),
"！記入が必要な欄（オレンジ色のセル）に空欄があります。空欄を埋めてください。",""))</f>
        <v/>
      </c>
      <c r="AN139" s="355"/>
      <c r="AO139" s="1209"/>
      <c r="AP139" s="1210"/>
      <c r="AQ139" s="1115"/>
      <c r="AR139" s="976"/>
      <c r="AS139" s="976"/>
      <c r="AT139" s="976"/>
      <c r="AU139" s="976"/>
      <c r="AV139" s="976"/>
      <c r="AW139" s="976"/>
      <c r="AX139" s="1211"/>
      <c r="AY139" s="1209"/>
      <c r="AZ139"/>
      <c r="BA139"/>
      <c r="BB139"/>
      <c r="BC139"/>
      <c r="BD139"/>
      <c r="BE139"/>
      <c r="BF139"/>
      <c r="BG139"/>
    </row>
    <row r="140" spans="1:59" ht="30" customHeight="1">
      <c r="A140" s="1280">
        <v>33</v>
      </c>
      <c r="B140" s="1251" t="str">
        <f>IF(基本情報入力シート!B72="", "",基本情報入力シート!B72)</f>
        <v/>
      </c>
      <c r="C140" s="1252"/>
      <c r="D140" s="1252"/>
      <c r="E140" s="1252"/>
      <c r="F140" s="1253"/>
      <c r="G140" s="1236" t="str">
        <f>IF(基本情報入力シート!L72="", "",基本情報入力シート!L72)</f>
        <v/>
      </c>
      <c r="H140" s="1236" t="str">
        <f>IF(基本情報入力シート!Q72="", "",基本情報入力シート!Q72)</f>
        <v/>
      </c>
      <c r="I140" s="1236" t="str">
        <f>IF(基本情報入力シート!V72="", "",基本情報入力シート!V72)</f>
        <v/>
      </c>
      <c r="J140" s="1236" t="str">
        <f>IF(基本情報入力シート!W72="", "",基本情報入力シート!W72)</f>
        <v/>
      </c>
      <c r="K140" s="1236" t="str">
        <f>IF(基本情報入力シート!X72="", "",基本情報入力シート!X72)</f>
        <v/>
      </c>
      <c r="L140" s="1239" t="str">
        <f>IF(基本情報入力シート!AC72=0, "",基本情報入力シート!AC72)</f>
        <v/>
      </c>
      <c r="M140" s="1242" t="str">
        <f>IF(基本情報入力シート!AD72="", "",基本情報入力シート!AD72)</f>
        <v/>
      </c>
      <c r="N140" s="1245"/>
      <c r="O140" s="1248" t="str">
        <f>IFERROR(VLOOKUP(K140,【参考】数式用２!$A$2:$AD$48,MATCH(N140,【参考】数式用２!$C$4:$AD$4,0)+2,0),"")</f>
        <v/>
      </c>
      <c r="P140" s="1214"/>
      <c r="Q140" s="1217" t="str">
        <f>IFERROR(VLOOKUP(K140,【参考】数式用２!$A$2:$AC$48,MATCH(P140,【参考】数式用２!$C$4:$AC$4,0)+2,0),"")</f>
        <v/>
      </c>
      <c r="R140" s="1220" t="s">
        <v>268</v>
      </c>
      <c r="S140" s="1223"/>
      <c r="T140" s="1226" t="s">
        <v>356</v>
      </c>
      <c r="U140" s="1223"/>
      <c r="V140" s="1226" t="s">
        <v>357</v>
      </c>
      <c r="W140" s="1223"/>
      <c r="X140" s="1226" t="s">
        <v>356</v>
      </c>
      <c r="Y140" s="1223"/>
      <c r="Z140" s="1226" t="s">
        <v>358</v>
      </c>
      <c r="AA140" s="1226" t="s">
        <v>171</v>
      </c>
      <c r="AB140" s="1226" t="str">
        <f>IF(S140&gt;=1,(W140*12+Y140)-(S140*12+U140)+1,"")</f>
        <v/>
      </c>
      <c r="AC140" s="1229" t="s">
        <v>359</v>
      </c>
      <c r="AD140" s="1232" t="str">
        <f>IFERROR(ROUNDDOWN(ROUND(L140*Q140,0)*M140,0)*AB140,"")</f>
        <v/>
      </c>
      <c r="AE140" s="1233" t="str">
        <f>IFERROR(ROUNDDOWN(ROUNDDOWN(ROUND(L140*VLOOKUP(K140,【参考】数式用２!$A$2:$AC$48,MATCH("処遇改善加算Ⅳ",【参考】数式用２!$C$4:$O$4,0)+2,0),0)*M140,0)*AB140*0.5,0), "")</f>
        <v/>
      </c>
      <c r="AF140" s="1198"/>
      <c r="AG140" s="1232" t="str">
        <f>IF(AND(AQ140&lt;&gt;"対象外", P140&lt;&gt;""),ROUNDDOWN(ROUND(L140*VLOOKUP(K140,【参考】数式用２!$A$2:$K$48,MATCH("ベア加算あり",【参考】数式用２!$C$4:$K$4,0)+2,0),0)*M140,0)*AB140,"")</f>
        <v/>
      </c>
      <c r="AH140" s="1195"/>
      <c r="AI140" s="1198"/>
      <c r="AJ140" s="1198"/>
      <c r="AK140" s="1201"/>
      <c r="AL140" s="1204"/>
      <c r="AM140" s="650" t="str">
        <f t="shared" ref="AM140" si="93">IF(Q140="","",IF(Q140&lt;O140,"！加算の要件上は問題ありませんが、令和６年度末の加算率と比較して、令和７年度の加算率が低くなっています。",""))</f>
        <v/>
      </c>
      <c r="AN140" s="355"/>
      <c r="AO140" s="1207" t="str">
        <f>IF(K140&lt;&gt;"","Q列に色付け","")</f>
        <v/>
      </c>
      <c r="AP140" s="1210" t="str">
        <f>IF(AND(AE140&lt;&gt;0,AE140&lt;&gt;""),IF(AF140="○","入力済","未入力"),"")</f>
        <v/>
      </c>
      <c r="AQ140" s="1113" t="str">
        <f>IFERROR((VLOOKUP(N140, 【参考】数式用２!$BE$5:$BE$13, 1,FALSE)), "対象外")</f>
        <v>対象外</v>
      </c>
      <c r="AR140" s="976" t="str">
        <f>IF(AG140&lt;&gt;"",IF(AH140="○","入力済","未入力"),"")</f>
        <v/>
      </c>
      <c r="AS140" s="976" t="str">
        <f>IF(AND(P140&lt;&gt;"", AI140=""), "未入力", "入力済")</f>
        <v>入力済</v>
      </c>
      <c r="AT140" s="976" t="str">
        <f>IF(AND(P140&lt;&gt;"", P140&lt;&gt;"処遇改善加算Ⅳ", AJ140=""), "未入力", "入力済")</f>
        <v>入力済</v>
      </c>
      <c r="AU140" s="976" t="str">
        <f>IFERROR(VLOOKUP(K140, 【参考】数式用２!$BB$5:$BC$48, 2, FALSE), "")</f>
        <v/>
      </c>
      <c r="AV140" s="976" t="str">
        <f>IF(AND(P140&lt;&gt;"処遇改善加算Ⅲ",P140&lt;&gt;"処遇改善加算Ⅳ", P140&lt;&gt;"", AU140&lt;&gt;"対象外"), 1,"")</f>
        <v/>
      </c>
      <c r="AW140" s="976" t="str">
        <f>IFERROR("_"&amp;VLOOKUP(K140, 【参考】数式用２!$AG$2:$AH$48, 2, FALSE), "")</f>
        <v/>
      </c>
      <c r="AX140" s="1211" t="str">
        <f>IF(AND(P140="処遇改善加算Ⅰ", AL140=""), "未入力","入力済")</f>
        <v>入力済</v>
      </c>
      <c r="AY140" s="1207" t="str">
        <f>G140</f>
        <v/>
      </c>
      <c r="AZ140"/>
      <c r="BA140"/>
      <c r="BB140"/>
      <c r="BC140"/>
      <c r="BD140"/>
      <c r="BE140"/>
      <c r="BF140"/>
      <c r="BG140"/>
    </row>
    <row r="141" spans="1:59" ht="14">
      <c r="A141" s="1281"/>
      <c r="B141" s="1254"/>
      <c r="C141" s="1255"/>
      <c r="D141" s="1255"/>
      <c r="E141" s="1255"/>
      <c r="F141" s="1256"/>
      <c r="G141" s="1237"/>
      <c r="H141" s="1237"/>
      <c r="I141" s="1237"/>
      <c r="J141" s="1237"/>
      <c r="K141" s="1237"/>
      <c r="L141" s="1240"/>
      <c r="M141" s="1243"/>
      <c r="N141" s="1246"/>
      <c r="O141" s="1249"/>
      <c r="P141" s="1215"/>
      <c r="Q141" s="1218"/>
      <c r="R141" s="1221"/>
      <c r="S141" s="1224"/>
      <c r="T141" s="1227"/>
      <c r="U141" s="1224"/>
      <c r="V141" s="1227"/>
      <c r="W141" s="1224"/>
      <c r="X141" s="1227"/>
      <c r="Y141" s="1224"/>
      <c r="Z141" s="1227"/>
      <c r="AA141" s="1227"/>
      <c r="AB141" s="1227"/>
      <c r="AC141" s="1230"/>
      <c r="AD141" s="1193"/>
      <c r="AE141" s="1234"/>
      <c r="AF141" s="1199"/>
      <c r="AG141" s="1193"/>
      <c r="AH141" s="1196"/>
      <c r="AI141" s="1199"/>
      <c r="AJ141" s="1199"/>
      <c r="AK141" s="1202"/>
      <c r="AL141" s="1205"/>
      <c r="AM141" s="1212" t="str">
        <f t="shared" ref="AM141" si="94">IF(AND(P140&lt;&gt;"", OR(W140&lt;&gt;8,Y140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1" s="355"/>
      <c r="AO141" s="1208"/>
      <c r="AP141" s="1210"/>
      <c r="AQ141" s="1114"/>
      <c r="AR141" s="976"/>
      <c r="AS141" s="976"/>
      <c r="AT141" s="976"/>
      <c r="AU141" s="976"/>
      <c r="AV141" s="976"/>
      <c r="AW141" s="976"/>
      <c r="AX141" s="1211"/>
      <c r="AY141" s="1208"/>
      <c r="AZ141"/>
      <c r="BA141"/>
      <c r="BB141"/>
      <c r="BC141"/>
      <c r="BD141"/>
      <c r="BE141"/>
      <c r="BF141"/>
      <c r="BG141"/>
    </row>
    <row r="142" spans="1:59" ht="14">
      <c r="A142" s="1282"/>
      <c r="B142" s="1254"/>
      <c r="C142" s="1255"/>
      <c r="D142" s="1255"/>
      <c r="E142" s="1255"/>
      <c r="F142" s="1256"/>
      <c r="G142" s="1237"/>
      <c r="H142" s="1237"/>
      <c r="I142" s="1237"/>
      <c r="J142" s="1237"/>
      <c r="K142" s="1237"/>
      <c r="L142" s="1240"/>
      <c r="M142" s="1243"/>
      <c r="N142" s="1246"/>
      <c r="O142" s="1249"/>
      <c r="P142" s="1215"/>
      <c r="Q142" s="1218"/>
      <c r="R142" s="1221"/>
      <c r="S142" s="1224"/>
      <c r="T142" s="1227"/>
      <c r="U142" s="1224"/>
      <c r="V142" s="1227"/>
      <c r="W142" s="1224"/>
      <c r="X142" s="1227"/>
      <c r="Y142" s="1224"/>
      <c r="Z142" s="1227"/>
      <c r="AA142" s="1227"/>
      <c r="AB142" s="1227"/>
      <c r="AC142" s="1230"/>
      <c r="AD142" s="1193"/>
      <c r="AE142" s="1234"/>
      <c r="AF142" s="1199"/>
      <c r="AG142" s="1193"/>
      <c r="AH142" s="1196"/>
      <c r="AI142" s="1199"/>
      <c r="AJ142" s="1199"/>
      <c r="AK142" s="1202"/>
      <c r="AL142" s="1205"/>
      <c r="AM142" s="1213"/>
      <c r="AN142" s="355"/>
      <c r="AO142" s="1208"/>
      <c r="AP142" s="1210"/>
      <c r="AQ142" s="1114"/>
      <c r="AR142" s="976"/>
      <c r="AS142" s="976"/>
      <c r="AT142" s="976"/>
      <c r="AU142" s="976"/>
      <c r="AV142" s="976"/>
      <c r="AW142" s="976"/>
      <c r="AX142" s="1211"/>
      <c r="AY142" s="1208"/>
      <c r="AZ142"/>
      <c r="BA142"/>
      <c r="BB142"/>
      <c r="BC142"/>
      <c r="BD142"/>
      <c r="BE142"/>
      <c r="BF142"/>
      <c r="BG142"/>
    </row>
    <row r="143" spans="1:59" ht="30" customHeight="1" thickBot="1">
      <c r="A143" s="1283"/>
      <c r="B143" s="1284"/>
      <c r="C143" s="1285"/>
      <c r="D143" s="1285"/>
      <c r="E143" s="1285"/>
      <c r="F143" s="1286"/>
      <c r="G143" s="1287"/>
      <c r="H143" s="1287"/>
      <c r="I143" s="1287"/>
      <c r="J143" s="1287"/>
      <c r="K143" s="1287"/>
      <c r="L143" s="1288"/>
      <c r="M143" s="1279"/>
      <c r="N143" s="1247"/>
      <c r="O143" s="1250"/>
      <c r="P143" s="1216"/>
      <c r="Q143" s="1219"/>
      <c r="R143" s="1222"/>
      <c r="S143" s="1225"/>
      <c r="T143" s="1228"/>
      <c r="U143" s="1225"/>
      <c r="V143" s="1228"/>
      <c r="W143" s="1225"/>
      <c r="X143" s="1228"/>
      <c r="Y143" s="1225"/>
      <c r="Z143" s="1228"/>
      <c r="AA143" s="1228"/>
      <c r="AB143" s="1228"/>
      <c r="AC143" s="1231"/>
      <c r="AD143" s="1194"/>
      <c r="AE143" s="1235"/>
      <c r="AF143" s="1200"/>
      <c r="AG143" s="1194"/>
      <c r="AH143" s="1197"/>
      <c r="AI143" s="1200"/>
      <c r="AJ143" s="1200"/>
      <c r="AK143" s="1203"/>
      <c r="AL143" s="1206"/>
      <c r="AM143" s="651" t="str">
        <f t="shared" ref="AM143" si="95">IF(P140="","",
IF(OR(AF140="",
AND(AG140&lt;&gt;"",AH140=""),
AND(P140&lt;&gt;"",AI140=""),
AND(P140&lt;&gt;"処遇改善加算Ⅳ",AJ140=""),
AND(OR(P140="処遇改善加算Ⅰ",P140="処遇改善加算Ⅱ"),AU140="対象",AK140=""),
AND(P140="処遇改善加算Ⅰ",AL140="")),
"！記入が必要な欄（オレンジ色のセル）に空欄があります。空欄を埋めてください。",""))</f>
        <v/>
      </c>
      <c r="AN143" s="355"/>
      <c r="AO143" s="1209"/>
      <c r="AP143" s="1210"/>
      <c r="AQ143" s="1115"/>
      <c r="AR143" s="976"/>
      <c r="AS143" s="976"/>
      <c r="AT143" s="976"/>
      <c r="AU143" s="976"/>
      <c r="AV143" s="976"/>
      <c r="AW143" s="976"/>
      <c r="AX143" s="1211"/>
      <c r="AY143" s="1209"/>
      <c r="AZ143"/>
      <c r="BA143"/>
      <c r="BB143"/>
      <c r="BC143"/>
      <c r="BD143"/>
      <c r="BE143"/>
      <c r="BF143"/>
      <c r="BG143"/>
    </row>
    <row r="144" spans="1:59" ht="30" customHeight="1">
      <c r="A144" s="1280">
        <v>34</v>
      </c>
      <c r="B144" s="1251" t="str">
        <f>IF(基本情報入力シート!B73="", "",基本情報入力シート!B73)</f>
        <v/>
      </c>
      <c r="C144" s="1252"/>
      <c r="D144" s="1252"/>
      <c r="E144" s="1252"/>
      <c r="F144" s="1253"/>
      <c r="G144" s="1236" t="str">
        <f>IF(基本情報入力シート!L73="", "",基本情報入力シート!L73)</f>
        <v/>
      </c>
      <c r="H144" s="1236" t="str">
        <f>IF(基本情報入力シート!Q73="", "",基本情報入力シート!Q73)</f>
        <v/>
      </c>
      <c r="I144" s="1236" t="str">
        <f>IF(基本情報入力シート!V73="", "",基本情報入力シート!V73)</f>
        <v/>
      </c>
      <c r="J144" s="1236" t="str">
        <f>IF(基本情報入力シート!W73="", "",基本情報入力シート!W73)</f>
        <v/>
      </c>
      <c r="K144" s="1236" t="str">
        <f>IF(基本情報入力シート!X73="", "",基本情報入力シート!X73)</f>
        <v/>
      </c>
      <c r="L144" s="1239" t="str">
        <f>IF(基本情報入力シート!AC73=0, "",基本情報入力シート!AC73)</f>
        <v/>
      </c>
      <c r="M144" s="1242" t="str">
        <f>IF(基本情報入力シート!AD73="", "",基本情報入力シート!AD73)</f>
        <v/>
      </c>
      <c r="N144" s="1245"/>
      <c r="O144" s="1248" t="str">
        <f>IFERROR(VLOOKUP(K144,【参考】数式用２!$A$2:$AD$48,MATCH(N144,【参考】数式用２!$C$4:$AD$4,0)+2,0),"")</f>
        <v/>
      </c>
      <c r="P144" s="1214"/>
      <c r="Q144" s="1217" t="str">
        <f>IFERROR(VLOOKUP(K144,【参考】数式用２!$A$2:$AC$48,MATCH(P144,【参考】数式用２!$C$4:$AC$4,0)+2,0),"")</f>
        <v/>
      </c>
      <c r="R144" s="1220" t="s">
        <v>268</v>
      </c>
      <c r="S144" s="1223"/>
      <c r="T144" s="1226" t="s">
        <v>356</v>
      </c>
      <c r="U144" s="1223"/>
      <c r="V144" s="1226" t="s">
        <v>357</v>
      </c>
      <c r="W144" s="1223"/>
      <c r="X144" s="1226" t="s">
        <v>356</v>
      </c>
      <c r="Y144" s="1223"/>
      <c r="Z144" s="1226" t="s">
        <v>358</v>
      </c>
      <c r="AA144" s="1226" t="s">
        <v>171</v>
      </c>
      <c r="AB144" s="1226" t="str">
        <f>IF(S144&gt;=1,(W144*12+Y144)-(S144*12+U144)+1,"")</f>
        <v/>
      </c>
      <c r="AC144" s="1229" t="s">
        <v>359</v>
      </c>
      <c r="AD144" s="1232" t="str">
        <f>IFERROR(ROUNDDOWN(ROUND(L144*Q144,0)*M144,0)*AB144,"")</f>
        <v/>
      </c>
      <c r="AE144" s="1233" t="str">
        <f>IFERROR(ROUNDDOWN(ROUNDDOWN(ROUND(L144*VLOOKUP(K144,【参考】数式用２!$A$2:$AC$48,MATCH("処遇改善加算Ⅳ",【参考】数式用２!$C$4:$O$4,0)+2,0),0)*M144,0)*AB144*0.5,0), "")</f>
        <v/>
      </c>
      <c r="AF144" s="1198"/>
      <c r="AG144" s="1232" t="str">
        <f>IF(AND(AQ144&lt;&gt;"対象外", P144&lt;&gt;""),ROUNDDOWN(ROUND(L144*VLOOKUP(K144,【参考】数式用２!$A$2:$K$48,MATCH("ベア加算あり",【参考】数式用２!$C$4:$K$4,0)+2,0),0)*M144,0)*AB144,"")</f>
        <v/>
      </c>
      <c r="AH144" s="1195"/>
      <c r="AI144" s="1198"/>
      <c r="AJ144" s="1198"/>
      <c r="AK144" s="1201"/>
      <c r="AL144" s="1204"/>
      <c r="AM144" s="650" t="str">
        <f t="shared" ref="AM144" si="96">IF(Q144="","",IF(Q144&lt;O144,"！加算の要件上は問題ありませんが、令和６年度末の加算率と比較して、令和７年度の加算率が低くなっています。",""))</f>
        <v/>
      </c>
      <c r="AN144" s="355"/>
      <c r="AO144" s="1207" t="str">
        <f>IF(K144&lt;&gt;"","Q列に色付け","")</f>
        <v/>
      </c>
      <c r="AP144" s="1210" t="str">
        <f>IF(AND(AE144&lt;&gt;0,AE144&lt;&gt;""),IF(AF144="○","入力済","未入力"),"")</f>
        <v/>
      </c>
      <c r="AQ144" s="1113" t="str">
        <f>IFERROR((VLOOKUP(N144, 【参考】数式用２!$BE$5:$BE$13, 1,FALSE)), "対象外")</f>
        <v>対象外</v>
      </c>
      <c r="AR144" s="976" t="str">
        <f>IF(AG144&lt;&gt;"",IF(AH144="○","入力済","未入力"),"")</f>
        <v/>
      </c>
      <c r="AS144" s="976" t="str">
        <f>IF(AND(P144&lt;&gt;"", AI144=""), "未入力", "入力済")</f>
        <v>入力済</v>
      </c>
      <c r="AT144" s="976" t="str">
        <f>IF(AND(P144&lt;&gt;"", P144&lt;&gt;"処遇改善加算Ⅳ", AJ144=""), "未入力", "入力済")</f>
        <v>入力済</v>
      </c>
      <c r="AU144" s="976" t="str">
        <f>IFERROR(VLOOKUP(K144, 【参考】数式用２!$BB$5:$BC$48, 2, FALSE), "")</f>
        <v/>
      </c>
      <c r="AV144" s="976" t="str">
        <f>IF(AND(P144&lt;&gt;"処遇改善加算Ⅲ",P144&lt;&gt;"処遇改善加算Ⅳ", P144&lt;&gt;"", AU144&lt;&gt;"対象外"), 1,"")</f>
        <v/>
      </c>
      <c r="AW144" s="976" t="str">
        <f>IFERROR("_"&amp;VLOOKUP(K144, 【参考】数式用２!$AG$2:$AH$48, 2, FALSE), "")</f>
        <v/>
      </c>
      <c r="AX144" s="1211" t="str">
        <f>IF(AND(P144="処遇改善加算Ⅰ", AL144=""), "未入力","入力済")</f>
        <v>入力済</v>
      </c>
      <c r="AY144" s="1207" t="str">
        <f>G144</f>
        <v/>
      </c>
      <c r="AZ144"/>
      <c r="BA144"/>
      <c r="BB144"/>
      <c r="BC144"/>
      <c r="BD144"/>
      <c r="BE144"/>
      <c r="BF144"/>
      <c r="BG144"/>
    </row>
    <row r="145" spans="1:59" ht="14">
      <c r="A145" s="1281"/>
      <c r="B145" s="1254"/>
      <c r="C145" s="1255"/>
      <c r="D145" s="1255"/>
      <c r="E145" s="1255"/>
      <c r="F145" s="1256"/>
      <c r="G145" s="1237"/>
      <c r="H145" s="1237"/>
      <c r="I145" s="1237"/>
      <c r="J145" s="1237"/>
      <c r="K145" s="1237"/>
      <c r="L145" s="1240"/>
      <c r="M145" s="1243"/>
      <c r="N145" s="1246"/>
      <c r="O145" s="1249"/>
      <c r="P145" s="1215"/>
      <c r="Q145" s="1218"/>
      <c r="R145" s="1221"/>
      <c r="S145" s="1224"/>
      <c r="T145" s="1227"/>
      <c r="U145" s="1224"/>
      <c r="V145" s="1227"/>
      <c r="W145" s="1224"/>
      <c r="X145" s="1227"/>
      <c r="Y145" s="1224"/>
      <c r="Z145" s="1227"/>
      <c r="AA145" s="1227"/>
      <c r="AB145" s="1227"/>
      <c r="AC145" s="1230"/>
      <c r="AD145" s="1193"/>
      <c r="AE145" s="1234"/>
      <c r="AF145" s="1199"/>
      <c r="AG145" s="1193"/>
      <c r="AH145" s="1196"/>
      <c r="AI145" s="1199"/>
      <c r="AJ145" s="1199"/>
      <c r="AK145" s="1202"/>
      <c r="AL145" s="1205"/>
      <c r="AM145" s="1212" t="str">
        <f t="shared" ref="AM145" si="97">IF(AND(P144&lt;&gt;"", OR(W144&lt;&gt;8,Y144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5" s="355"/>
      <c r="AO145" s="1208"/>
      <c r="AP145" s="1210"/>
      <c r="AQ145" s="1114"/>
      <c r="AR145" s="976"/>
      <c r="AS145" s="976"/>
      <c r="AT145" s="976"/>
      <c r="AU145" s="976"/>
      <c r="AV145" s="976"/>
      <c r="AW145" s="976"/>
      <c r="AX145" s="1211"/>
      <c r="AY145" s="1208"/>
      <c r="AZ145"/>
      <c r="BA145"/>
      <c r="BB145"/>
      <c r="BC145"/>
      <c r="BD145"/>
      <c r="BE145"/>
      <c r="BF145"/>
      <c r="BG145"/>
    </row>
    <row r="146" spans="1:59" ht="14">
      <c r="A146" s="1282"/>
      <c r="B146" s="1254"/>
      <c r="C146" s="1255"/>
      <c r="D146" s="1255"/>
      <c r="E146" s="1255"/>
      <c r="F146" s="1256"/>
      <c r="G146" s="1237"/>
      <c r="H146" s="1237"/>
      <c r="I146" s="1237"/>
      <c r="J146" s="1237"/>
      <c r="K146" s="1237"/>
      <c r="L146" s="1240"/>
      <c r="M146" s="1243"/>
      <c r="N146" s="1246"/>
      <c r="O146" s="1249"/>
      <c r="P146" s="1215"/>
      <c r="Q146" s="1218"/>
      <c r="R146" s="1221"/>
      <c r="S146" s="1224"/>
      <c r="T146" s="1227"/>
      <c r="U146" s="1224"/>
      <c r="V146" s="1227"/>
      <c r="W146" s="1224"/>
      <c r="X146" s="1227"/>
      <c r="Y146" s="1224"/>
      <c r="Z146" s="1227"/>
      <c r="AA146" s="1227"/>
      <c r="AB146" s="1227"/>
      <c r="AC146" s="1230"/>
      <c r="AD146" s="1193"/>
      <c r="AE146" s="1234"/>
      <c r="AF146" s="1199"/>
      <c r="AG146" s="1193"/>
      <c r="AH146" s="1196"/>
      <c r="AI146" s="1199"/>
      <c r="AJ146" s="1199"/>
      <c r="AK146" s="1202"/>
      <c r="AL146" s="1205"/>
      <c r="AM146" s="1213"/>
      <c r="AN146" s="355"/>
      <c r="AO146" s="1208"/>
      <c r="AP146" s="1210"/>
      <c r="AQ146" s="1114"/>
      <c r="AR146" s="976"/>
      <c r="AS146" s="976"/>
      <c r="AT146" s="976"/>
      <c r="AU146" s="976"/>
      <c r="AV146" s="976"/>
      <c r="AW146" s="976"/>
      <c r="AX146" s="1211"/>
      <c r="AY146" s="1208"/>
      <c r="AZ146"/>
      <c r="BA146"/>
      <c r="BB146"/>
      <c r="BC146"/>
      <c r="BD146"/>
      <c r="BE146"/>
      <c r="BF146"/>
      <c r="BG146"/>
    </row>
    <row r="147" spans="1:59" ht="30" customHeight="1" thickBot="1">
      <c r="A147" s="1283"/>
      <c r="B147" s="1284"/>
      <c r="C147" s="1285"/>
      <c r="D147" s="1285"/>
      <c r="E147" s="1285"/>
      <c r="F147" s="1286"/>
      <c r="G147" s="1287"/>
      <c r="H147" s="1287"/>
      <c r="I147" s="1287"/>
      <c r="J147" s="1287"/>
      <c r="K147" s="1287"/>
      <c r="L147" s="1288"/>
      <c r="M147" s="1279"/>
      <c r="N147" s="1247"/>
      <c r="O147" s="1250"/>
      <c r="P147" s="1216"/>
      <c r="Q147" s="1219"/>
      <c r="R147" s="1222"/>
      <c r="S147" s="1225"/>
      <c r="T147" s="1228"/>
      <c r="U147" s="1225"/>
      <c r="V147" s="1228"/>
      <c r="W147" s="1225"/>
      <c r="X147" s="1228"/>
      <c r="Y147" s="1225"/>
      <c r="Z147" s="1228"/>
      <c r="AA147" s="1228"/>
      <c r="AB147" s="1228"/>
      <c r="AC147" s="1231"/>
      <c r="AD147" s="1194"/>
      <c r="AE147" s="1235"/>
      <c r="AF147" s="1200"/>
      <c r="AG147" s="1194"/>
      <c r="AH147" s="1197"/>
      <c r="AI147" s="1200"/>
      <c r="AJ147" s="1200"/>
      <c r="AK147" s="1203"/>
      <c r="AL147" s="1206"/>
      <c r="AM147" s="651" t="str">
        <f t="shared" ref="AM147" si="98">IF(P144="","",
IF(OR(AF144="",
AND(AG144&lt;&gt;"",AH144=""),
AND(P144&lt;&gt;"",AI144=""),
AND(P144&lt;&gt;"処遇改善加算Ⅳ",AJ144=""),
AND(OR(P144="処遇改善加算Ⅰ",P144="処遇改善加算Ⅱ"),AU144="対象",AK144=""),
AND(P144="処遇改善加算Ⅰ",AL144="")),
"！記入が必要な欄（オレンジ色のセル）に空欄があります。空欄を埋めてください。",""))</f>
        <v/>
      </c>
      <c r="AN147" s="355"/>
      <c r="AO147" s="1209"/>
      <c r="AP147" s="1210"/>
      <c r="AQ147" s="1115"/>
      <c r="AR147" s="976"/>
      <c r="AS147" s="976"/>
      <c r="AT147" s="976"/>
      <c r="AU147" s="976"/>
      <c r="AV147" s="976"/>
      <c r="AW147" s="976"/>
      <c r="AX147" s="1211"/>
      <c r="AY147" s="1209"/>
      <c r="AZ147"/>
      <c r="BA147"/>
      <c r="BB147"/>
      <c r="BC147"/>
      <c r="BD147"/>
      <c r="BE147"/>
      <c r="BF147"/>
      <c r="BG147"/>
    </row>
    <row r="148" spans="1:59" ht="30" customHeight="1">
      <c r="A148" s="1280">
        <v>35</v>
      </c>
      <c r="B148" s="1251" t="str">
        <f>IF(基本情報入力シート!B74="", "",基本情報入力シート!B74)</f>
        <v/>
      </c>
      <c r="C148" s="1252"/>
      <c r="D148" s="1252"/>
      <c r="E148" s="1252"/>
      <c r="F148" s="1253"/>
      <c r="G148" s="1236" t="str">
        <f>IF(基本情報入力シート!L74="", "",基本情報入力シート!L74)</f>
        <v/>
      </c>
      <c r="H148" s="1236" t="str">
        <f>IF(基本情報入力シート!Q74="", "",基本情報入力シート!Q74)</f>
        <v/>
      </c>
      <c r="I148" s="1236" t="str">
        <f>IF(基本情報入力シート!V74="", "",基本情報入力シート!V74)</f>
        <v/>
      </c>
      <c r="J148" s="1236" t="str">
        <f>IF(基本情報入力シート!W74="", "",基本情報入力シート!W74)</f>
        <v/>
      </c>
      <c r="K148" s="1236" t="str">
        <f>IF(基本情報入力シート!X74="", "",基本情報入力シート!X74)</f>
        <v/>
      </c>
      <c r="L148" s="1239" t="str">
        <f>IF(基本情報入力シート!AC74=0, "",基本情報入力シート!AC74)</f>
        <v/>
      </c>
      <c r="M148" s="1242" t="str">
        <f>IF(基本情報入力シート!AD74="", "",基本情報入力シート!AD74)</f>
        <v/>
      </c>
      <c r="N148" s="1245"/>
      <c r="O148" s="1248" t="str">
        <f>IFERROR(VLOOKUP(K148,【参考】数式用２!$A$2:$AD$48,MATCH(N148,【参考】数式用２!$C$4:$AD$4,0)+2,0),"")</f>
        <v/>
      </c>
      <c r="P148" s="1214"/>
      <c r="Q148" s="1217" t="str">
        <f>IFERROR(VLOOKUP(K148,【参考】数式用２!$A$2:$AC$48,MATCH(P148,【参考】数式用２!$C$4:$AC$4,0)+2,0),"")</f>
        <v/>
      </c>
      <c r="R148" s="1220" t="s">
        <v>268</v>
      </c>
      <c r="S148" s="1223"/>
      <c r="T148" s="1226" t="s">
        <v>356</v>
      </c>
      <c r="U148" s="1223"/>
      <c r="V148" s="1226" t="s">
        <v>357</v>
      </c>
      <c r="W148" s="1223"/>
      <c r="X148" s="1226" t="s">
        <v>356</v>
      </c>
      <c r="Y148" s="1223"/>
      <c r="Z148" s="1226" t="s">
        <v>358</v>
      </c>
      <c r="AA148" s="1226" t="s">
        <v>171</v>
      </c>
      <c r="AB148" s="1226" t="str">
        <f>IF(S148&gt;=1,(W148*12+Y148)-(S148*12+U148)+1,"")</f>
        <v/>
      </c>
      <c r="AC148" s="1229" t="s">
        <v>359</v>
      </c>
      <c r="AD148" s="1232" t="str">
        <f>IFERROR(ROUNDDOWN(ROUND(L148*Q148,0)*M148,0)*AB148,"")</f>
        <v/>
      </c>
      <c r="AE148" s="1233" t="str">
        <f>IFERROR(ROUNDDOWN(ROUNDDOWN(ROUND(L148*VLOOKUP(K148,【参考】数式用２!$A$2:$AC$48,MATCH("処遇改善加算Ⅳ",【参考】数式用２!$C$4:$O$4,0)+2,0),0)*M148,0)*AB148*0.5,0), "")</f>
        <v/>
      </c>
      <c r="AF148" s="1198"/>
      <c r="AG148" s="1232" t="str">
        <f>IF(AND(AQ148&lt;&gt;"対象外", P148&lt;&gt;""),ROUNDDOWN(ROUND(L148*VLOOKUP(K148,【参考】数式用２!$A$2:$K$48,MATCH("ベア加算あり",【参考】数式用２!$C$4:$K$4,0)+2,0),0)*M148,0)*AB148,"")</f>
        <v/>
      </c>
      <c r="AH148" s="1195"/>
      <c r="AI148" s="1198"/>
      <c r="AJ148" s="1198"/>
      <c r="AK148" s="1201"/>
      <c r="AL148" s="1204"/>
      <c r="AM148" s="650" t="str">
        <f t="shared" ref="AM148" si="99">IF(Q148="","",IF(Q148&lt;O148,"！加算の要件上は問題ありませんが、令和６年度末の加算率と比較して、令和７年度の加算率が低くなっています。",""))</f>
        <v/>
      </c>
      <c r="AN148" s="355"/>
      <c r="AO148" s="1207" t="str">
        <f>IF(K148&lt;&gt;"","Q列に色付け","")</f>
        <v/>
      </c>
      <c r="AP148" s="1210" t="str">
        <f>IF(AND(AE148&lt;&gt;0,AE148&lt;&gt;""),IF(AF148="○","入力済","未入力"),"")</f>
        <v/>
      </c>
      <c r="AQ148" s="1113" t="str">
        <f>IFERROR((VLOOKUP(N148, 【参考】数式用２!$BE$5:$BE$13, 1,FALSE)), "対象外")</f>
        <v>対象外</v>
      </c>
      <c r="AR148" s="976" t="str">
        <f>IF(AG148&lt;&gt;"",IF(AH148="○","入力済","未入力"),"")</f>
        <v/>
      </c>
      <c r="AS148" s="976" t="str">
        <f>IF(AND(P148&lt;&gt;"", AI148=""), "未入力", "入力済")</f>
        <v>入力済</v>
      </c>
      <c r="AT148" s="976" t="str">
        <f>IF(AND(P148&lt;&gt;"", P148&lt;&gt;"処遇改善加算Ⅳ", AJ148=""), "未入力", "入力済")</f>
        <v>入力済</v>
      </c>
      <c r="AU148" s="976" t="str">
        <f>IFERROR(VLOOKUP(K148, 【参考】数式用２!$BB$5:$BC$48, 2, FALSE), "")</f>
        <v/>
      </c>
      <c r="AV148" s="976" t="str">
        <f>IF(AND(P148&lt;&gt;"処遇改善加算Ⅲ",P148&lt;&gt;"処遇改善加算Ⅳ", P148&lt;&gt;"", AU148&lt;&gt;"対象外"), 1,"")</f>
        <v/>
      </c>
      <c r="AW148" s="976" t="str">
        <f>IFERROR("_"&amp;VLOOKUP(K148, 【参考】数式用２!$AG$2:$AH$48, 2, FALSE), "")</f>
        <v/>
      </c>
      <c r="AX148" s="1211" t="str">
        <f>IF(AND(P148="処遇改善加算Ⅰ", AL148=""), "未入力","入力済")</f>
        <v>入力済</v>
      </c>
      <c r="AY148" s="1207" t="str">
        <f>G148</f>
        <v/>
      </c>
      <c r="AZ148"/>
      <c r="BA148"/>
      <c r="BB148"/>
      <c r="BC148"/>
      <c r="BD148"/>
      <c r="BE148"/>
      <c r="BF148"/>
      <c r="BG148"/>
    </row>
    <row r="149" spans="1:59" ht="14">
      <c r="A149" s="1281"/>
      <c r="B149" s="1254"/>
      <c r="C149" s="1255"/>
      <c r="D149" s="1255"/>
      <c r="E149" s="1255"/>
      <c r="F149" s="1256"/>
      <c r="G149" s="1237"/>
      <c r="H149" s="1237"/>
      <c r="I149" s="1237"/>
      <c r="J149" s="1237"/>
      <c r="K149" s="1237"/>
      <c r="L149" s="1240"/>
      <c r="M149" s="1243"/>
      <c r="N149" s="1246"/>
      <c r="O149" s="1249"/>
      <c r="P149" s="1215"/>
      <c r="Q149" s="1218"/>
      <c r="R149" s="1221"/>
      <c r="S149" s="1224"/>
      <c r="T149" s="1227"/>
      <c r="U149" s="1224"/>
      <c r="V149" s="1227"/>
      <c r="W149" s="1224"/>
      <c r="X149" s="1227"/>
      <c r="Y149" s="1224"/>
      <c r="Z149" s="1227"/>
      <c r="AA149" s="1227"/>
      <c r="AB149" s="1227"/>
      <c r="AC149" s="1230"/>
      <c r="AD149" s="1193"/>
      <c r="AE149" s="1234"/>
      <c r="AF149" s="1199"/>
      <c r="AG149" s="1193"/>
      <c r="AH149" s="1196"/>
      <c r="AI149" s="1199"/>
      <c r="AJ149" s="1199"/>
      <c r="AK149" s="1202"/>
      <c r="AL149" s="1205"/>
      <c r="AM149" s="1212" t="str">
        <f t="shared" ref="AM149" si="100">IF(AND(P148&lt;&gt;"", OR(W148&lt;&gt;8,Y148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9" s="355"/>
      <c r="AO149" s="1208"/>
      <c r="AP149" s="1210"/>
      <c r="AQ149" s="1114"/>
      <c r="AR149" s="976"/>
      <c r="AS149" s="976"/>
      <c r="AT149" s="976"/>
      <c r="AU149" s="976"/>
      <c r="AV149" s="976"/>
      <c r="AW149" s="976"/>
      <c r="AX149" s="1211"/>
      <c r="AY149" s="1208"/>
      <c r="AZ149"/>
      <c r="BA149"/>
      <c r="BB149"/>
      <c r="BC149"/>
      <c r="BD149"/>
      <c r="BE149"/>
      <c r="BF149"/>
      <c r="BG149"/>
    </row>
    <row r="150" spans="1:59" ht="14">
      <c r="A150" s="1282"/>
      <c r="B150" s="1254"/>
      <c r="C150" s="1255"/>
      <c r="D150" s="1255"/>
      <c r="E150" s="1255"/>
      <c r="F150" s="1256"/>
      <c r="G150" s="1237"/>
      <c r="H150" s="1237"/>
      <c r="I150" s="1237"/>
      <c r="J150" s="1237"/>
      <c r="K150" s="1237"/>
      <c r="L150" s="1240"/>
      <c r="M150" s="1243"/>
      <c r="N150" s="1246"/>
      <c r="O150" s="1249"/>
      <c r="P150" s="1215"/>
      <c r="Q150" s="1218"/>
      <c r="R150" s="1221"/>
      <c r="S150" s="1224"/>
      <c r="T150" s="1227"/>
      <c r="U150" s="1224"/>
      <c r="V150" s="1227"/>
      <c r="W150" s="1224"/>
      <c r="X150" s="1227"/>
      <c r="Y150" s="1224"/>
      <c r="Z150" s="1227"/>
      <c r="AA150" s="1227"/>
      <c r="AB150" s="1227"/>
      <c r="AC150" s="1230"/>
      <c r="AD150" s="1193"/>
      <c r="AE150" s="1234"/>
      <c r="AF150" s="1199"/>
      <c r="AG150" s="1193"/>
      <c r="AH150" s="1196"/>
      <c r="AI150" s="1199"/>
      <c r="AJ150" s="1199"/>
      <c r="AK150" s="1202"/>
      <c r="AL150" s="1205"/>
      <c r="AM150" s="1213"/>
      <c r="AN150" s="355"/>
      <c r="AO150" s="1208"/>
      <c r="AP150" s="1210"/>
      <c r="AQ150" s="1114"/>
      <c r="AR150" s="976"/>
      <c r="AS150" s="976"/>
      <c r="AT150" s="976"/>
      <c r="AU150" s="976"/>
      <c r="AV150" s="976"/>
      <c r="AW150" s="976"/>
      <c r="AX150" s="1211"/>
      <c r="AY150" s="1208"/>
      <c r="AZ150"/>
      <c r="BA150"/>
      <c r="BB150"/>
      <c r="BC150"/>
      <c r="BD150"/>
      <c r="BE150"/>
      <c r="BF150"/>
      <c r="BG150"/>
    </row>
    <row r="151" spans="1:59" ht="30" customHeight="1" thickBot="1">
      <c r="A151" s="1283"/>
      <c r="B151" s="1284"/>
      <c r="C151" s="1285"/>
      <c r="D151" s="1285"/>
      <c r="E151" s="1285"/>
      <c r="F151" s="1286"/>
      <c r="G151" s="1287"/>
      <c r="H151" s="1287"/>
      <c r="I151" s="1287"/>
      <c r="J151" s="1287"/>
      <c r="K151" s="1287"/>
      <c r="L151" s="1288"/>
      <c r="M151" s="1279"/>
      <c r="N151" s="1247"/>
      <c r="O151" s="1250"/>
      <c r="P151" s="1216"/>
      <c r="Q151" s="1219"/>
      <c r="R151" s="1222"/>
      <c r="S151" s="1225"/>
      <c r="T151" s="1228"/>
      <c r="U151" s="1225"/>
      <c r="V151" s="1228"/>
      <c r="W151" s="1225"/>
      <c r="X151" s="1228"/>
      <c r="Y151" s="1225"/>
      <c r="Z151" s="1228"/>
      <c r="AA151" s="1228"/>
      <c r="AB151" s="1228"/>
      <c r="AC151" s="1231"/>
      <c r="AD151" s="1194"/>
      <c r="AE151" s="1235"/>
      <c r="AF151" s="1200"/>
      <c r="AG151" s="1194"/>
      <c r="AH151" s="1197"/>
      <c r="AI151" s="1200"/>
      <c r="AJ151" s="1200"/>
      <c r="AK151" s="1203"/>
      <c r="AL151" s="1206"/>
      <c r="AM151" s="651" t="str">
        <f t="shared" ref="AM151" si="101">IF(P148="","",
IF(OR(AF148="",
AND(AG148&lt;&gt;"",AH148=""),
AND(P148&lt;&gt;"",AI148=""),
AND(P148&lt;&gt;"処遇改善加算Ⅳ",AJ148=""),
AND(OR(P148="処遇改善加算Ⅰ",P148="処遇改善加算Ⅱ"),AU148="対象",AK148=""),
AND(P148="処遇改善加算Ⅰ",AL148="")),
"！記入が必要な欄（オレンジ色のセル）に空欄があります。空欄を埋めてください。",""))</f>
        <v/>
      </c>
      <c r="AN151" s="355"/>
      <c r="AO151" s="1209"/>
      <c r="AP151" s="1210"/>
      <c r="AQ151" s="1115"/>
      <c r="AR151" s="976"/>
      <c r="AS151" s="976"/>
      <c r="AT151" s="976"/>
      <c r="AU151" s="976"/>
      <c r="AV151" s="976"/>
      <c r="AW151" s="976"/>
      <c r="AX151" s="1211"/>
      <c r="AY151" s="1209"/>
      <c r="AZ151"/>
      <c r="BA151"/>
      <c r="BB151"/>
      <c r="BC151"/>
      <c r="BD151"/>
      <c r="BE151"/>
      <c r="BF151"/>
      <c r="BG151"/>
    </row>
    <row r="152" spans="1:59" ht="30" customHeight="1">
      <c r="A152" s="1280">
        <v>36</v>
      </c>
      <c r="B152" s="1251" t="str">
        <f>IF(基本情報入力シート!B75="", "",基本情報入力シート!B75)</f>
        <v/>
      </c>
      <c r="C152" s="1252"/>
      <c r="D152" s="1252"/>
      <c r="E152" s="1252"/>
      <c r="F152" s="1253"/>
      <c r="G152" s="1236" t="str">
        <f>IF(基本情報入力シート!L75="", "",基本情報入力シート!L75)</f>
        <v/>
      </c>
      <c r="H152" s="1236" t="str">
        <f>IF(基本情報入力シート!Q75="", "",基本情報入力シート!Q75)</f>
        <v/>
      </c>
      <c r="I152" s="1236" t="str">
        <f>IF(基本情報入力シート!V75="", "",基本情報入力シート!V75)</f>
        <v/>
      </c>
      <c r="J152" s="1236" t="str">
        <f>IF(基本情報入力シート!W75="", "",基本情報入力シート!W75)</f>
        <v/>
      </c>
      <c r="K152" s="1236" t="str">
        <f>IF(基本情報入力シート!X75="", "",基本情報入力シート!X75)</f>
        <v/>
      </c>
      <c r="L152" s="1239" t="str">
        <f>IF(基本情報入力シート!AC75=0, "",基本情報入力シート!AC75)</f>
        <v/>
      </c>
      <c r="M152" s="1242" t="str">
        <f>IF(基本情報入力シート!AD75="", "",基本情報入力シート!AD75)</f>
        <v/>
      </c>
      <c r="N152" s="1245"/>
      <c r="O152" s="1248" t="str">
        <f>IFERROR(VLOOKUP(K152,【参考】数式用２!$A$2:$AD$48,MATCH(N152,【参考】数式用２!$C$4:$AD$4,0)+2,0),"")</f>
        <v/>
      </c>
      <c r="P152" s="1214"/>
      <c r="Q152" s="1217" t="str">
        <f>IFERROR(VLOOKUP(K152,【参考】数式用２!$A$2:$AC$48,MATCH(P152,【参考】数式用２!$C$4:$AC$4,0)+2,0),"")</f>
        <v/>
      </c>
      <c r="R152" s="1220" t="s">
        <v>268</v>
      </c>
      <c r="S152" s="1223"/>
      <c r="T152" s="1226" t="s">
        <v>356</v>
      </c>
      <c r="U152" s="1223"/>
      <c r="V152" s="1226" t="s">
        <v>357</v>
      </c>
      <c r="W152" s="1223"/>
      <c r="X152" s="1226" t="s">
        <v>356</v>
      </c>
      <c r="Y152" s="1223"/>
      <c r="Z152" s="1226" t="s">
        <v>358</v>
      </c>
      <c r="AA152" s="1226" t="s">
        <v>171</v>
      </c>
      <c r="AB152" s="1226" t="str">
        <f>IF(S152&gt;=1,(W152*12+Y152)-(S152*12+U152)+1,"")</f>
        <v/>
      </c>
      <c r="AC152" s="1229" t="s">
        <v>359</v>
      </c>
      <c r="AD152" s="1232" t="str">
        <f>IFERROR(ROUNDDOWN(ROUND(L152*Q152,0)*M152,0)*AB152,"")</f>
        <v/>
      </c>
      <c r="AE152" s="1233" t="str">
        <f>IFERROR(ROUNDDOWN(ROUNDDOWN(ROUND(L152*VLOOKUP(K152,【参考】数式用２!$A$2:$AC$48,MATCH("処遇改善加算Ⅳ",【参考】数式用２!$C$4:$O$4,0)+2,0),0)*M152,0)*AB152*0.5,0), "")</f>
        <v/>
      </c>
      <c r="AF152" s="1198"/>
      <c r="AG152" s="1232" t="str">
        <f>IF(AND(AQ152&lt;&gt;"対象外", P152&lt;&gt;""),ROUNDDOWN(ROUND(L152*VLOOKUP(K152,【参考】数式用２!$A$2:$K$48,MATCH("ベア加算あり",【参考】数式用２!$C$4:$K$4,0)+2,0),0)*M152,0)*AB152,"")</f>
        <v/>
      </c>
      <c r="AH152" s="1195"/>
      <c r="AI152" s="1198"/>
      <c r="AJ152" s="1198"/>
      <c r="AK152" s="1201"/>
      <c r="AL152" s="1204"/>
      <c r="AM152" s="650" t="str">
        <f t="shared" ref="AM152" si="102">IF(Q152="","",IF(Q152&lt;O152,"！加算の要件上は問題ありませんが、令和６年度末の加算率と比較して、令和７年度の加算率が低くなっています。",""))</f>
        <v/>
      </c>
      <c r="AN152" s="355"/>
      <c r="AO152" s="1207" t="str">
        <f>IF(K152&lt;&gt;"","Q列に色付け","")</f>
        <v/>
      </c>
      <c r="AP152" s="1210" t="str">
        <f>IF(AND(AE152&lt;&gt;0,AE152&lt;&gt;""),IF(AF152="○","入力済","未入力"),"")</f>
        <v/>
      </c>
      <c r="AQ152" s="1113" t="str">
        <f>IFERROR((VLOOKUP(N152, 【参考】数式用２!$BE$5:$BE$13, 1,FALSE)), "対象外")</f>
        <v>対象外</v>
      </c>
      <c r="AR152" s="976" t="str">
        <f>IF(AG152&lt;&gt;"",IF(AH152="○","入力済","未入力"),"")</f>
        <v/>
      </c>
      <c r="AS152" s="976" t="str">
        <f>IF(AND(P152&lt;&gt;"", AI152=""), "未入力", "入力済")</f>
        <v>入力済</v>
      </c>
      <c r="AT152" s="976" t="str">
        <f>IF(AND(P152&lt;&gt;"", P152&lt;&gt;"処遇改善加算Ⅳ", AJ152=""), "未入力", "入力済")</f>
        <v>入力済</v>
      </c>
      <c r="AU152" s="976" t="str">
        <f>IFERROR(VLOOKUP(K152, 【参考】数式用２!$BB$5:$BC$48, 2, FALSE), "")</f>
        <v/>
      </c>
      <c r="AV152" s="976" t="str">
        <f>IF(AND(P152&lt;&gt;"処遇改善加算Ⅲ",P152&lt;&gt;"処遇改善加算Ⅳ", P152&lt;&gt;"", AU152&lt;&gt;"対象外"), 1,"")</f>
        <v/>
      </c>
      <c r="AW152" s="976" t="str">
        <f>IFERROR("_"&amp;VLOOKUP(K152, 【参考】数式用２!$AG$2:$AH$48, 2, FALSE), "")</f>
        <v/>
      </c>
      <c r="AX152" s="1211" t="str">
        <f>IF(AND(P152="処遇改善加算Ⅰ", AL152=""), "未入力","入力済")</f>
        <v>入力済</v>
      </c>
      <c r="AY152" s="1207" t="str">
        <f>G152</f>
        <v/>
      </c>
      <c r="AZ152"/>
      <c r="BA152"/>
      <c r="BB152"/>
      <c r="BC152"/>
      <c r="BD152"/>
      <c r="BE152"/>
      <c r="BF152"/>
      <c r="BG152"/>
    </row>
    <row r="153" spans="1:59" ht="14">
      <c r="A153" s="1281"/>
      <c r="B153" s="1254"/>
      <c r="C153" s="1255"/>
      <c r="D153" s="1255"/>
      <c r="E153" s="1255"/>
      <c r="F153" s="1256"/>
      <c r="G153" s="1237"/>
      <c r="H153" s="1237"/>
      <c r="I153" s="1237"/>
      <c r="J153" s="1237"/>
      <c r="K153" s="1237"/>
      <c r="L153" s="1240"/>
      <c r="M153" s="1243"/>
      <c r="N153" s="1246"/>
      <c r="O153" s="1249"/>
      <c r="P153" s="1215"/>
      <c r="Q153" s="1218"/>
      <c r="R153" s="1221"/>
      <c r="S153" s="1224"/>
      <c r="T153" s="1227"/>
      <c r="U153" s="1224"/>
      <c r="V153" s="1227"/>
      <c r="W153" s="1224"/>
      <c r="X153" s="1227"/>
      <c r="Y153" s="1224"/>
      <c r="Z153" s="1227"/>
      <c r="AA153" s="1227"/>
      <c r="AB153" s="1227"/>
      <c r="AC153" s="1230"/>
      <c r="AD153" s="1193"/>
      <c r="AE153" s="1234"/>
      <c r="AF153" s="1199"/>
      <c r="AG153" s="1193"/>
      <c r="AH153" s="1196"/>
      <c r="AI153" s="1199"/>
      <c r="AJ153" s="1199"/>
      <c r="AK153" s="1202"/>
      <c r="AL153" s="1205"/>
      <c r="AM153" s="1212" t="str">
        <f t="shared" ref="AM153" si="103">IF(AND(P152&lt;&gt;"", OR(W152&lt;&gt;8,Y152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3" s="355"/>
      <c r="AO153" s="1208"/>
      <c r="AP153" s="1210"/>
      <c r="AQ153" s="1114"/>
      <c r="AR153" s="976"/>
      <c r="AS153" s="976"/>
      <c r="AT153" s="976"/>
      <c r="AU153" s="976"/>
      <c r="AV153" s="976"/>
      <c r="AW153" s="976"/>
      <c r="AX153" s="1211"/>
      <c r="AY153" s="1208"/>
      <c r="AZ153"/>
      <c r="BA153"/>
      <c r="BB153"/>
      <c r="BC153"/>
      <c r="BD153"/>
      <c r="BE153"/>
      <c r="BF153"/>
      <c r="BG153"/>
    </row>
    <row r="154" spans="1:59" ht="14">
      <c r="A154" s="1282"/>
      <c r="B154" s="1254"/>
      <c r="C154" s="1255"/>
      <c r="D154" s="1255"/>
      <c r="E154" s="1255"/>
      <c r="F154" s="1256"/>
      <c r="G154" s="1237"/>
      <c r="H154" s="1237"/>
      <c r="I154" s="1237"/>
      <c r="J154" s="1237"/>
      <c r="K154" s="1237"/>
      <c r="L154" s="1240"/>
      <c r="M154" s="1243"/>
      <c r="N154" s="1246"/>
      <c r="O154" s="1249"/>
      <c r="P154" s="1215"/>
      <c r="Q154" s="1218"/>
      <c r="R154" s="1221"/>
      <c r="S154" s="1224"/>
      <c r="T154" s="1227"/>
      <c r="U154" s="1224"/>
      <c r="V154" s="1227"/>
      <c r="W154" s="1224"/>
      <c r="X154" s="1227"/>
      <c r="Y154" s="1224"/>
      <c r="Z154" s="1227"/>
      <c r="AA154" s="1227"/>
      <c r="AB154" s="1227"/>
      <c r="AC154" s="1230"/>
      <c r="AD154" s="1193"/>
      <c r="AE154" s="1234"/>
      <c r="AF154" s="1199"/>
      <c r="AG154" s="1193"/>
      <c r="AH154" s="1196"/>
      <c r="AI154" s="1199"/>
      <c r="AJ154" s="1199"/>
      <c r="AK154" s="1202"/>
      <c r="AL154" s="1205"/>
      <c r="AM154" s="1213"/>
      <c r="AN154" s="355"/>
      <c r="AO154" s="1208"/>
      <c r="AP154" s="1210"/>
      <c r="AQ154" s="1114"/>
      <c r="AR154" s="976"/>
      <c r="AS154" s="976"/>
      <c r="AT154" s="976"/>
      <c r="AU154" s="976"/>
      <c r="AV154" s="976"/>
      <c r="AW154" s="976"/>
      <c r="AX154" s="1211"/>
      <c r="AY154" s="1208"/>
      <c r="AZ154"/>
      <c r="BA154"/>
      <c r="BB154"/>
      <c r="BC154"/>
      <c r="BD154"/>
      <c r="BE154"/>
      <c r="BF154"/>
      <c r="BG154"/>
    </row>
    <row r="155" spans="1:59" ht="30" customHeight="1" thickBot="1">
      <c r="A155" s="1283"/>
      <c r="B155" s="1284"/>
      <c r="C155" s="1285"/>
      <c r="D155" s="1285"/>
      <c r="E155" s="1285"/>
      <c r="F155" s="1286"/>
      <c r="G155" s="1287"/>
      <c r="H155" s="1287"/>
      <c r="I155" s="1287"/>
      <c r="J155" s="1287"/>
      <c r="K155" s="1287"/>
      <c r="L155" s="1288"/>
      <c r="M155" s="1279"/>
      <c r="N155" s="1247"/>
      <c r="O155" s="1250"/>
      <c r="P155" s="1216"/>
      <c r="Q155" s="1219"/>
      <c r="R155" s="1222"/>
      <c r="S155" s="1225"/>
      <c r="T155" s="1228"/>
      <c r="U155" s="1225"/>
      <c r="V155" s="1228"/>
      <c r="W155" s="1225"/>
      <c r="X155" s="1228"/>
      <c r="Y155" s="1225"/>
      <c r="Z155" s="1228"/>
      <c r="AA155" s="1228"/>
      <c r="AB155" s="1228"/>
      <c r="AC155" s="1231"/>
      <c r="AD155" s="1194"/>
      <c r="AE155" s="1235"/>
      <c r="AF155" s="1200"/>
      <c r="AG155" s="1194"/>
      <c r="AH155" s="1197"/>
      <c r="AI155" s="1200"/>
      <c r="AJ155" s="1200"/>
      <c r="AK155" s="1203"/>
      <c r="AL155" s="1206"/>
      <c r="AM155" s="651" t="str">
        <f t="shared" ref="AM155" si="104">IF(P152="","",
IF(OR(AF152="",
AND(AG152&lt;&gt;"",AH152=""),
AND(P152&lt;&gt;"",AI152=""),
AND(P152&lt;&gt;"処遇改善加算Ⅳ",AJ152=""),
AND(OR(P152="処遇改善加算Ⅰ",P152="処遇改善加算Ⅱ"),AU152="対象",AK152=""),
AND(P152="処遇改善加算Ⅰ",AL152="")),
"！記入が必要な欄（オレンジ色のセル）に空欄があります。空欄を埋めてください。",""))</f>
        <v/>
      </c>
      <c r="AN155" s="355"/>
      <c r="AO155" s="1208"/>
      <c r="AP155" s="1210"/>
      <c r="AQ155" s="1115"/>
      <c r="AR155" s="976"/>
      <c r="AS155" s="976"/>
      <c r="AT155" s="976"/>
      <c r="AU155" s="976"/>
      <c r="AV155" s="976"/>
      <c r="AW155" s="976"/>
      <c r="AX155" s="1211"/>
      <c r="AY155" s="1209"/>
      <c r="AZ155"/>
      <c r="BA155"/>
      <c r="BB155"/>
      <c r="BC155"/>
      <c r="BD155"/>
      <c r="BE155"/>
      <c r="BF155"/>
      <c r="BG155"/>
    </row>
    <row r="156" spans="1:59" ht="30" customHeight="1">
      <c r="A156" s="1280">
        <v>37</v>
      </c>
      <c r="B156" s="1251" t="str">
        <f>IF(基本情報入力シート!B76="", "",基本情報入力シート!B76)</f>
        <v/>
      </c>
      <c r="C156" s="1252"/>
      <c r="D156" s="1252"/>
      <c r="E156" s="1252"/>
      <c r="F156" s="1253"/>
      <c r="G156" s="1236" t="str">
        <f>IF(基本情報入力シート!L76="", "",基本情報入力シート!L76)</f>
        <v/>
      </c>
      <c r="H156" s="1236" t="str">
        <f>IF(基本情報入力シート!Q76="", "",基本情報入力シート!Q76)</f>
        <v/>
      </c>
      <c r="I156" s="1236" t="str">
        <f>IF(基本情報入力シート!V76="", "",基本情報入力シート!V76)</f>
        <v/>
      </c>
      <c r="J156" s="1236" t="str">
        <f>IF(基本情報入力シート!W76="", "",基本情報入力シート!W76)</f>
        <v/>
      </c>
      <c r="K156" s="1236" t="str">
        <f>IF(基本情報入力シート!X76="", "",基本情報入力シート!X76)</f>
        <v/>
      </c>
      <c r="L156" s="1239" t="str">
        <f>IF(基本情報入力シート!AC76=0, "",基本情報入力シート!AC76)</f>
        <v/>
      </c>
      <c r="M156" s="1242" t="str">
        <f>IF(基本情報入力シート!AD76="", "",基本情報入力シート!AD76)</f>
        <v/>
      </c>
      <c r="N156" s="1245"/>
      <c r="O156" s="1248" t="str">
        <f>IFERROR(VLOOKUP(K156,【参考】数式用２!$A$2:$AD$48,MATCH(N156,【参考】数式用２!$C$4:$AD$4,0)+2,0),"")</f>
        <v/>
      </c>
      <c r="P156" s="1214"/>
      <c r="Q156" s="1217" t="str">
        <f>IFERROR(VLOOKUP(K156,【参考】数式用２!$A$2:$AC$48,MATCH(P156,【参考】数式用２!$C$4:$AC$4,0)+2,0),"")</f>
        <v/>
      </c>
      <c r="R156" s="1220" t="s">
        <v>268</v>
      </c>
      <c r="S156" s="1223"/>
      <c r="T156" s="1226" t="s">
        <v>356</v>
      </c>
      <c r="U156" s="1223"/>
      <c r="V156" s="1226" t="s">
        <v>357</v>
      </c>
      <c r="W156" s="1223"/>
      <c r="X156" s="1226" t="s">
        <v>356</v>
      </c>
      <c r="Y156" s="1223"/>
      <c r="Z156" s="1226" t="s">
        <v>358</v>
      </c>
      <c r="AA156" s="1226" t="s">
        <v>171</v>
      </c>
      <c r="AB156" s="1226" t="str">
        <f>IF(S156&gt;=1,(W156*12+Y156)-(S156*12+U156)+1,"")</f>
        <v/>
      </c>
      <c r="AC156" s="1229" t="s">
        <v>359</v>
      </c>
      <c r="AD156" s="1232" t="str">
        <f>IFERROR(ROUNDDOWN(ROUND(L156*Q156,0)*M156,0)*AB156,"")</f>
        <v/>
      </c>
      <c r="AE156" s="1233" t="str">
        <f>IFERROR(ROUNDDOWN(ROUNDDOWN(ROUND(L156*VLOOKUP(K156,【参考】数式用２!$A$2:$AC$48,MATCH("処遇改善加算Ⅳ",【参考】数式用２!$C$4:$O$4,0)+2,0),0)*M156,0)*AB156*0.5,0), "")</f>
        <v/>
      </c>
      <c r="AF156" s="1198"/>
      <c r="AG156" s="1232" t="str">
        <f>IF(AND(AQ156&lt;&gt;"対象外", P156&lt;&gt;""),ROUNDDOWN(ROUND(L156*VLOOKUP(K156,【参考】数式用２!$A$2:$K$48,MATCH("ベア加算あり",【参考】数式用２!$C$4:$K$4,0)+2,0),0)*M156,0)*AB156,"")</f>
        <v/>
      </c>
      <c r="AH156" s="1195"/>
      <c r="AI156" s="1198"/>
      <c r="AJ156" s="1198"/>
      <c r="AK156" s="1201"/>
      <c r="AL156" s="1204"/>
      <c r="AM156" s="650" t="str">
        <f t="shared" ref="AM156" si="105">IF(Q156="","",IF(Q156&lt;O156,"！加算の要件上は問題ありませんが、令和６年度末の加算率と比較して、令和７年度の加算率が低くなっています。",""))</f>
        <v/>
      </c>
      <c r="AN156" s="355"/>
      <c r="AO156" s="1207" t="str">
        <f>IF(K156&lt;&gt;"","Q列に色付け","")</f>
        <v/>
      </c>
      <c r="AP156" s="1210" t="str">
        <f>IF(AND(AE156&lt;&gt;0,AE156&lt;&gt;""),IF(AF156="○","入力済","未入力"),"")</f>
        <v/>
      </c>
      <c r="AQ156" s="1113" t="str">
        <f>IFERROR((VLOOKUP(N156, 【参考】数式用２!$BE$5:$BE$13, 1,FALSE)), "対象外")</f>
        <v>対象外</v>
      </c>
      <c r="AR156" s="976" t="str">
        <f>IF(AG156&lt;&gt;"",IF(AH156="○","入力済","未入力"),"")</f>
        <v/>
      </c>
      <c r="AS156" s="976" t="str">
        <f>IF(AND(P156&lt;&gt;"", AI156=""), "未入力", "入力済")</f>
        <v>入力済</v>
      </c>
      <c r="AT156" s="976" t="str">
        <f>IF(AND(P156&lt;&gt;"", P156&lt;&gt;"処遇改善加算Ⅳ", AJ156=""), "未入力", "入力済")</f>
        <v>入力済</v>
      </c>
      <c r="AU156" s="976" t="str">
        <f>IFERROR(VLOOKUP(K156, 【参考】数式用２!$BB$5:$BC$48, 2, FALSE), "")</f>
        <v/>
      </c>
      <c r="AV156" s="976" t="str">
        <f>IF(AND(P156&lt;&gt;"処遇改善加算Ⅲ",P156&lt;&gt;"処遇改善加算Ⅳ", P156&lt;&gt;"", AU156&lt;&gt;"対象外"), 1,"")</f>
        <v/>
      </c>
      <c r="AW156" s="976" t="str">
        <f>IFERROR("_"&amp;VLOOKUP(K156, 【参考】数式用２!$AG$2:$AH$48, 2, FALSE), "")</f>
        <v/>
      </c>
      <c r="AX156" s="1211" t="str">
        <f>IF(AND(P156="処遇改善加算Ⅰ", AL156=""), "未入力","入力済")</f>
        <v>入力済</v>
      </c>
      <c r="AY156" s="1207" t="str">
        <f>G156</f>
        <v/>
      </c>
      <c r="AZ156"/>
      <c r="BA156"/>
      <c r="BB156"/>
      <c r="BC156"/>
      <c r="BD156"/>
      <c r="BE156"/>
      <c r="BF156"/>
      <c r="BG156"/>
    </row>
    <row r="157" spans="1:59" ht="14">
      <c r="A157" s="1281"/>
      <c r="B157" s="1254"/>
      <c r="C157" s="1255"/>
      <c r="D157" s="1255"/>
      <c r="E157" s="1255"/>
      <c r="F157" s="1256"/>
      <c r="G157" s="1237"/>
      <c r="H157" s="1237"/>
      <c r="I157" s="1237"/>
      <c r="J157" s="1237"/>
      <c r="K157" s="1237"/>
      <c r="L157" s="1240"/>
      <c r="M157" s="1243"/>
      <c r="N157" s="1246"/>
      <c r="O157" s="1249"/>
      <c r="P157" s="1215"/>
      <c r="Q157" s="1218"/>
      <c r="R157" s="1221"/>
      <c r="S157" s="1224"/>
      <c r="T157" s="1227"/>
      <c r="U157" s="1224"/>
      <c r="V157" s="1227"/>
      <c r="W157" s="1224"/>
      <c r="X157" s="1227"/>
      <c r="Y157" s="1224"/>
      <c r="Z157" s="1227"/>
      <c r="AA157" s="1227"/>
      <c r="AB157" s="1227"/>
      <c r="AC157" s="1230"/>
      <c r="AD157" s="1193"/>
      <c r="AE157" s="1234"/>
      <c r="AF157" s="1199"/>
      <c r="AG157" s="1193"/>
      <c r="AH157" s="1196"/>
      <c r="AI157" s="1199"/>
      <c r="AJ157" s="1199"/>
      <c r="AK157" s="1202"/>
      <c r="AL157" s="1205"/>
      <c r="AM157" s="1212" t="str">
        <f t="shared" ref="AM157" si="106">IF(AND(P156&lt;&gt;"", OR(W156&lt;&gt;8,Y156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7" s="355"/>
      <c r="AO157" s="1208"/>
      <c r="AP157" s="1210"/>
      <c r="AQ157" s="1114"/>
      <c r="AR157" s="976"/>
      <c r="AS157" s="976"/>
      <c r="AT157" s="976"/>
      <c r="AU157" s="976"/>
      <c r="AV157" s="976"/>
      <c r="AW157" s="976"/>
      <c r="AX157" s="1211"/>
      <c r="AY157" s="1208"/>
      <c r="AZ157"/>
      <c r="BA157"/>
      <c r="BB157"/>
      <c r="BC157"/>
      <c r="BD157"/>
      <c r="BE157"/>
      <c r="BF157"/>
      <c r="BG157"/>
    </row>
    <row r="158" spans="1:59" ht="14">
      <c r="A158" s="1282"/>
      <c r="B158" s="1254"/>
      <c r="C158" s="1255"/>
      <c r="D158" s="1255"/>
      <c r="E158" s="1255"/>
      <c r="F158" s="1256"/>
      <c r="G158" s="1237"/>
      <c r="H158" s="1237"/>
      <c r="I158" s="1237"/>
      <c r="J158" s="1237"/>
      <c r="K158" s="1237"/>
      <c r="L158" s="1240"/>
      <c r="M158" s="1243"/>
      <c r="N158" s="1246"/>
      <c r="O158" s="1249"/>
      <c r="P158" s="1215"/>
      <c r="Q158" s="1218"/>
      <c r="R158" s="1221"/>
      <c r="S158" s="1224"/>
      <c r="T158" s="1227"/>
      <c r="U158" s="1224"/>
      <c r="V158" s="1227"/>
      <c r="W158" s="1224"/>
      <c r="X158" s="1227"/>
      <c r="Y158" s="1224"/>
      <c r="Z158" s="1227"/>
      <c r="AA158" s="1227"/>
      <c r="AB158" s="1227"/>
      <c r="AC158" s="1230"/>
      <c r="AD158" s="1193"/>
      <c r="AE158" s="1234"/>
      <c r="AF158" s="1199"/>
      <c r="AG158" s="1193"/>
      <c r="AH158" s="1196"/>
      <c r="AI158" s="1199"/>
      <c r="AJ158" s="1199"/>
      <c r="AK158" s="1202"/>
      <c r="AL158" s="1205"/>
      <c r="AM158" s="1213"/>
      <c r="AN158" s="355"/>
      <c r="AO158" s="1208"/>
      <c r="AP158" s="1210"/>
      <c r="AQ158" s="1114"/>
      <c r="AR158" s="976"/>
      <c r="AS158" s="976"/>
      <c r="AT158" s="976"/>
      <c r="AU158" s="976"/>
      <c r="AV158" s="976"/>
      <c r="AW158" s="976"/>
      <c r="AX158" s="1211"/>
      <c r="AY158" s="1208"/>
      <c r="AZ158"/>
      <c r="BA158"/>
      <c r="BB158"/>
      <c r="BC158"/>
      <c r="BD158"/>
      <c r="BE158"/>
      <c r="BF158"/>
      <c r="BG158"/>
    </row>
    <row r="159" spans="1:59" ht="30" customHeight="1" thickBot="1">
      <c r="A159" s="1283"/>
      <c r="B159" s="1284"/>
      <c r="C159" s="1285"/>
      <c r="D159" s="1285"/>
      <c r="E159" s="1285"/>
      <c r="F159" s="1286"/>
      <c r="G159" s="1287"/>
      <c r="H159" s="1287"/>
      <c r="I159" s="1287"/>
      <c r="J159" s="1287"/>
      <c r="K159" s="1287"/>
      <c r="L159" s="1288"/>
      <c r="M159" s="1279"/>
      <c r="N159" s="1247"/>
      <c r="O159" s="1250"/>
      <c r="P159" s="1216"/>
      <c r="Q159" s="1219"/>
      <c r="R159" s="1222"/>
      <c r="S159" s="1225"/>
      <c r="T159" s="1228"/>
      <c r="U159" s="1225"/>
      <c r="V159" s="1228"/>
      <c r="W159" s="1225"/>
      <c r="X159" s="1228"/>
      <c r="Y159" s="1225"/>
      <c r="Z159" s="1228"/>
      <c r="AA159" s="1228"/>
      <c r="AB159" s="1228"/>
      <c r="AC159" s="1231"/>
      <c r="AD159" s="1194"/>
      <c r="AE159" s="1235"/>
      <c r="AF159" s="1200"/>
      <c r="AG159" s="1194"/>
      <c r="AH159" s="1197"/>
      <c r="AI159" s="1200"/>
      <c r="AJ159" s="1200"/>
      <c r="AK159" s="1203"/>
      <c r="AL159" s="1206"/>
      <c r="AM159" s="651" t="str">
        <f t="shared" ref="AM159" si="107">IF(P156="","",
IF(OR(AF156="",
AND(AG156&lt;&gt;"",AH156=""),
AND(P156&lt;&gt;"",AI156=""),
AND(P156&lt;&gt;"処遇改善加算Ⅳ",AJ156=""),
AND(OR(P156="処遇改善加算Ⅰ",P156="処遇改善加算Ⅱ"),AU156="対象",AK156=""),
AND(P156="処遇改善加算Ⅰ",AL156="")),
"！記入が必要な欄（オレンジ色のセル）に空欄があります。空欄を埋めてください。",""))</f>
        <v/>
      </c>
      <c r="AN159" s="355"/>
      <c r="AO159" s="1209"/>
      <c r="AP159" s="1210"/>
      <c r="AQ159" s="1115"/>
      <c r="AR159" s="976"/>
      <c r="AS159" s="976"/>
      <c r="AT159" s="976"/>
      <c r="AU159" s="976"/>
      <c r="AV159" s="976"/>
      <c r="AW159" s="976"/>
      <c r="AX159" s="1211"/>
      <c r="AY159" s="1209"/>
      <c r="AZ159"/>
      <c r="BA159"/>
      <c r="BB159"/>
      <c r="BC159"/>
      <c r="BD159"/>
      <c r="BE159"/>
      <c r="BF159"/>
      <c r="BG159"/>
    </row>
    <row r="160" spans="1:59" ht="30" customHeight="1">
      <c r="A160" s="1280">
        <v>38</v>
      </c>
      <c r="B160" s="1251" t="str">
        <f>IF(基本情報入力シート!B77="", "",基本情報入力シート!B77)</f>
        <v/>
      </c>
      <c r="C160" s="1252"/>
      <c r="D160" s="1252"/>
      <c r="E160" s="1252"/>
      <c r="F160" s="1253"/>
      <c r="G160" s="1236" t="str">
        <f>IF(基本情報入力シート!L77="", "",基本情報入力シート!L77)</f>
        <v/>
      </c>
      <c r="H160" s="1236" t="str">
        <f>IF(基本情報入力シート!Q77="", "",基本情報入力シート!Q77)</f>
        <v/>
      </c>
      <c r="I160" s="1236" t="str">
        <f>IF(基本情報入力シート!V77="", "",基本情報入力シート!V77)</f>
        <v/>
      </c>
      <c r="J160" s="1236" t="str">
        <f>IF(基本情報入力シート!W77="", "",基本情報入力シート!W77)</f>
        <v/>
      </c>
      <c r="K160" s="1236" t="str">
        <f>IF(基本情報入力シート!X77="", "",基本情報入力シート!X77)</f>
        <v/>
      </c>
      <c r="L160" s="1239" t="str">
        <f>IF(基本情報入力シート!AC77=0, "",基本情報入力シート!AC77)</f>
        <v/>
      </c>
      <c r="M160" s="1242" t="str">
        <f>IF(基本情報入力シート!AD77="", "",基本情報入力シート!AD77)</f>
        <v/>
      </c>
      <c r="N160" s="1245"/>
      <c r="O160" s="1248" t="str">
        <f>IFERROR(VLOOKUP(K160,【参考】数式用２!$A$2:$AD$48,MATCH(N160,【参考】数式用２!$C$4:$AD$4,0)+2,0),"")</f>
        <v/>
      </c>
      <c r="P160" s="1214"/>
      <c r="Q160" s="1217" t="str">
        <f>IFERROR(VLOOKUP(K160,【参考】数式用２!$A$2:$AC$48,MATCH(P160,【参考】数式用２!$C$4:$AC$4,0)+2,0),"")</f>
        <v/>
      </c>
      <c r="R160" s="1220" t="s">
        <v>268</v>
      </c>
      <c r="S160" s="1223"/>
      <c r="T160" s="1226" t="s">
        <v>356</v>
      </c>
      <c r="U160" s="1223"/>
      <c r="V160" s="1226" t="s">
        <v>357</v>
      </c>
      <c r="W160" s="1223"/>
      <c r="X160" s="1226" t="s">
        <v>356</v>
      </c>
      <c r="Y160" s="1223"/>
      <c r="Z160" s="1226" t="s">
        <v>358</v>
      </c>
      <c r="AA160" s="1226" t="s">
        <v>171</v>
      </c>
      <c r="AB160" s="1226" t="str">
        <f>IF(S160&gt;=1,(W160*12+Y160)-(S160*12+U160)+1,"")</f>
        <v/>
      </c>
      <c r="AC160" s="1229" t="s">
        <v>359</v>
      </c>
      <c r="AD160" s="1232" t="str">
        <f>IFERROR(ROUNDDOWN(ROUND(L160*Q160,0)*M160,0)*AB160,"")</f>
        <v/>
      </c>
      <c r="AE160" s="1233" t="str">
        <f>IFERROR(ROUNDDOWN(ROUNDDOWN(ROUND(L160*VLOOKUP(K160,【参考】数式用２!$A$2:$AC$48,MATCH("処遇改善加算Ⅳ",【参考】数式用２!$C$4:$O$4,0)+2,0),0)*M160,0)*AB160*0.5,0), "")</f>
        <v/>
      </c>
      <c r="AF160" s="1198"/>
      <c r="AG160" s="1232" t="str">
        <f>IF(AND(AQ160&lt;&gt;"対象外", P160&lt;&gt;""),ROUNDDOWN(ROUND(L160*VLOOKUP(K160,【参考】数式用２!$A$2:$K$48,MATCH("ベア加算あり",【参考】数式用２!$C$4:$K$4,0)+2,0),0)*M160,0)*AB160,"")</f>
        <v/>
      </c>
      <c r="AH160" s="1195"/>
      <c r="AI160" s="1198"/>
      <c r="AJ160" s="1198"/>
      <c r="AK160" s="1201"/>
      <c r="AL160" s="1204"/>
      <c r="AM160" s="650" t="str">
        <f t="shared" ref="AM160" si="108">IF(Q160="","",IF(Q160&lt;O160,"！加算の要件上は問題ありませんが、令和６年度末の加算率と比較して、令和７年度の加算率が低くなっています。",""))</f>
        <v/>
      </c>
      <c r="AN160" s="355"/>
      <c r="AO160" s="1208" t="str">
        <f>IF(K160&lt;&gt;"","Q列に色付け","")</f>
        <v/>
      </c>
      <c r="AP160" s="1210" t="str">
        <f>IF(AND(AE160&lt;&gt;0,AE160&lt;&gt;""),IF(AF160="○","入力済","未入力"),"")</f>
        <v/>
      </c>
      <c r="AQ160" s="1113" t="str">
        <f>IFERROR((VLOOKUP(N160, 【参考】数式用２!$BE$5:$BE$13, 1,FALSE)), "対象外")</f>
        <v>対象外</v>
      </c>
      <c r="AR160" s="976" t="str">
        <f>IF(AG160&lt;&gt;"",IF(AH160="○","入力済","未入力"),"")</f>
        <v/>
      </c>
      <c r="AS160" s="976" t="str">
        <f>IF(AND(P160&lt;&gt;"", AI160=""), "未入力", "入力済")</f>
        <v>入力済</v>
      </c>
      <c r="AT160" s="976" t="str">
        <f>IF(AND(P160&lt;&gt;"", P160&lt;&gt;"処遇改善加算Ⅳ", AJ160=""), "未入力", "入力済")</f>
        <v>入力済</v>
      </c>
      <c r="AU160" s="976" t="str">
        <f>IFERROR(VLOOKUP(K160, 【参考】数式用２!$BB$5:$BC$48, 2, FALSE), "")</f>
        <v/>
      </c>
      <c r="AV160" s="976" t="str">
        <f>IF(AND(P160&lt;&gt;"処遇改善加算Ⅲ",P160&lt;&gt;"処遇改善加算Ⅳ", P160&lt;&gt;"", AU160&lt;&gt;"対象外"), 1,"")</f>
        <v/>
      </c>
      <c r="AW160" s="976" t="str">
        <f>IFERROR("_"&amp;VLOOKUP(K160, 【参考】数式用２!$AG$2:$AH$48, 2, FALSE), "")</f>
        <v/>
      </c>
      <c r="AX160" s="1211" t="str">
        <f>IF(AND(P160="処遇改善加算Ⅰ", AL160=""), "未入力","入力済")</f>
        <v>入力済</v>
      </c>
      <c r="AY160" s="1207" t="str">
        <f>G160</f>
        <v/>
      </c>
      <c r="AZ160"/>
      <c r="BA160"/>
      <c r="BB160"/>
      <c r="BC160"/>
      <c r="BD160"/>
      <c r="BE160"/>
      <c r="BF160"/>
      <c r="BG160"/>
    </row>
    <row r="161" spans="1:59" ht="14">
      <c r="A161" s="1281"/>
      <c r="B161" s="1254"/>
      <c r="C161" s="1255"/>
      <c r="D161" s="1255"/>
      <c r="E161" s="1255"/>
      <c r="F161" s="1256"/>
      <c r="G161" s="1237"/>
      <c r="H161" s="1237"/>
      <c r="I161" s="1237"/>
      <c r="J161" s="1237"/>
      <c r="K161" s="1237"/>
      <c r="L161" s="1240"/>
      <c r="M161" s="1243"/>
      <c r="N161" s="1246"/>
      <c r="O161" s="1249"/>
      <c r="P161" s="1215"/>
      <c r="Q161" s="1218"/>
      <c r="R161" s="1221"/>
      <c r="S161" s="1224"/>
      <c r="T161" s="1227"/>
      <c r="U161" s="1224"/>
      <c r="V161" s="1227"/>
      <c r="W161" s="1224"/>
      <c r="X161" s="1227"/>
      <c r="Y161" s="1224"/>
      <c r="Z161" s="1227"/>
      <c r="AA161" s="1227"/>
      <c r="AB161" s="1227"/>
      <c r="AC161" s="1230"/>
      <c r="AD161" s="1193"/>
      <c r="AE161" s="1234"/>
      <c r="AF161" s="1199"/>
      <c r="AG161" s="1193"/>
      <c r="AH161" s="1196"/>
      <c r="AI161" s="1199"/>
      <c r="AJ161" s="1199"/>
      <c r="AK161" s="1202"/>
      <c r="AL161" s="1205"/>
      <c r="AM161" s="1212" t="str">
        <f t="shared" ref="AM161" si="109">IF(AND(P160&lt;&gt;"", OR(W160&lt;&gt;8,Y160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1" s="355"/>
      <c r="AO161" s="1208"/>
      <c r="AP161" s="1210"/>
      <c r="AQ161" s="1114"/>
      <c r="AR161" s="976"/>
      <c r="AS161" s="976"/>
      <c r="AT161" s="976"/>
      <c r="AU161" s="976"/>
      <c r="AV161" s="976"/>
      <c r="AW161" s="976"/>
      <c r="AX161" s="1211"/>
      <c r="AY161" s="1208"/>
      <c r="AZ161"/>
      <c r="BA161"/>
      <c r="BB161"/>
      <c r="BC161"/>
      <c r="BD161"/>
      <c r="BE161"/>
      <c r="BF161"/>
      <c r="BG161"/>
    </row>
    <row r="162" spans="1:59" ht="14">
      <c r="A162" s="1282"/>
      <c r="B162" s="1254"/>
      <c r="C162" s="1255"/>
      <c r="D162" s="1255"/>
      <c r="E162" s="1255"/>
      <c r="F162" s="1256"/>
      <c r="G162" s="1237"/>
      <c r="H162" s="1237"/>
      <c r="I162" s="1237"/>
      <c r="J162" s="1237"/>
      <c r="K162" s="1237"/>
      <c r="L162" s="1240"/>
      <c r="M162" s="1243"/>
      <c r="N162" s="1246"/>
      <c r="O162" s="1249"/>
      <c r="P162" s="1215"/>
      <c r="Q162" s="1218"/>
      <c r="R162" s="1221"/>
      <c r="S162" s="1224"/>
      <c r="T162" s="1227"/>
      <c r="U162" s="1224"/>
      <c r="V162" s="1227"/>
      <c r="W162" s="1224"/>
      <c r="X162" s="1227"/>
      <c r="Y162" s="1224"/>
      <c r="Z162" s="1227"/>
      <c r="AA162" s="1227"/>
      <c r="AB162" s="1227"/>
      <c r="AC162" s="1230"/>
      <c r="AD162" s="1193"/>
      <c r="AE162" s="1234"/>
      <c r="AF162" s="1199"/>
      <c r="AG162" s="1193"/>
      <c r="AH162" s="1196"/>
      <c r="AI162" s="1199"/>
      <c r="AJ162" s="1199"/>
      <c r="AK162" s="1202"/>
      <c r="AL162" s="1205"/>
      <c r="AM162" s="1213"/>
      <c r="AN162" s="355"/>
      <c r="AO162" s="1208"/>
      <c r="AP162" s="1210"/>
      <c r="AQ162" s="1114"/>
      <c r="AR162" s="976"/>
      <c r="AS162" s="976"/>
      <c r="AT162" s="976"/>
      <c r="AU162" s="976"/>
      <c r="AV162" s="976"/>
      <c r="AW162" s="976"/>
      <c r="AX162" s="1211"/>
      <c r="AY162" s="1208"/>
      <c r="AZ162"/>
      <c r="BA162"/>
      <c r="BB162"/>
      <c r="BC162"/>
      <c r="BD162"/>
      <c r="BE162"/>
      <c r="BF162"/>
      <c r="BG162"/>
    </row>
    <row r="163" spans="1:59" ht="30" customHeight="1" thickBot="1">
      <c r="A163" s="1283"/>
      <c r="B163" s="1284"/>
      <c r="C163" s="1285"/>
      <c r="D163" s="1285"/>
      <c r="E163" s="1285"/>
      <c r="F163" s="1286"/>
      <c r="G163" s="1287"/>
      <c r="H163" s="1287"/>
      <c r="I163" s="1287"/>
      <c r="J163" s="1287"/>
      <c r="K163" s="1287"/>
      <c r="L163" s="1288"/>
      <c r="M163" s="1279"/>
      <c r="N163" s="1247"/>
      <c r="O163" s="1250"/>
      <c r="P163" s="1216"/>
      <c r="Q163" s="1219"/>
      <c r="R163" s="1222"/>
      <c r="S163" s="1225"/>
      <c r="T163" s="1228"/>
      <c r="U163" s="1225"/>
      <c r="V163" s="1228"/>
      <c r="W163" s="1225"/>
      <c r="X163" s="1228"/>
      <c r="Y163" s="1225"/>
      <c r="Z163" s="1228"/>
      <c r="AA163" s="1228"/>
      <c r="AB163" s="1228"/>
      <c r="AC163" s="1231"/>
      <c r="AD163" s="1194"/>
      <c r="AE163" s="1235"/>
      <c r="AF163" s="1200"/>
      <c r="AG163" s="1194"/>
      <c r="AH163" s="1197"/>
      <c r="AI163" s="1200"/>
      <c r="AJ163" s="1200"/>
      <c r="AK163" s="1203"/>
      <c r="AL163" s="1206"/>
      <c r="AM163" s="651" t="str">
        <f t="shared" ref="AM163" si="110">IF(P160="","",
IF(OR(AF160="",
AND(AG160&lt;&gt;"",AH160=""),
AND(P160&lt;&gt;"",AI160=""),
AND(P160&lt;&gt;"処遇改善加算Ⅳ",AJ160=""),
AND(OR(P160="処遇改善加算Ⅰ",P160="処遇改善加算Ⅱ"),AU160="対象",AK160=""),
AND(P160="処遇改善加算Ⅰ",AL160="")),
"！記入が必要な欄（オレンジ色のセル）に空欄があります。空欄を埋めてください。",""))</f>
        <v/>
      </c>
      <c r="AN163" s="355"/>
      <c r="AO163" s="1209"/>
      <c r="AP163" s="1210"/>
      <c r="AQ163" s="1115"/>
      <c r="AR163" s="976"/>
      <c r="AS163" s="976"/>
      <c r="AT163" s="976"/>
      <c r="AU163" s="976"/>
      <c r="AV163" s="976"/>
      <c r="AW163" s="976"/>
      <c r="AX163" s="1211"/>
      <c r="AY163" s="1209"/>
      <c r="AZ163"/>
      <c r="BA163"/>
      <c r="BB163"/>
      <c r="BC163"/>
      <c r="BD163"/>
      <c r="BE163"/>
      <c r="BF163"/>
      <c r="BG163"/>
    </row>
    <row r="164" spans="1:59" ht="30" customHeight="1">
      <c r="A164" s="1280">
        <v>39</v>
      </c>
      <c r="B164" s="1251" t="str">
        <f>IF(基本情報入力シート!B78="", "",基本情報入力シート!B78)</f>
        <v/>
      </c>
      <c r="C164" s="1252"/>
      <c r="D164" s="1252"/>
      <c r="E164" s="1252"/>
      <c r="F164" s="1253"/>
      <c r="G164" s="1236" t="str">
        <f>IF(基本情報入力シート!L78="", "",基本情報入力シート!L78)</f>
        <v/>
      </c>
      <c r="H164" s="1236" t="str">
        <f>IF(基本情報入力シート!Q78="", "",基本情報入力シート!Q78)</f>
        <v/>
      </c>
      <c r="I164" s="1236" t="str">
        <f>IF(基本情報入力シート!V78="", "",基本情報入力シート!V78)</f>
        <v/>
      </c>
      <c r="J164" s="1236" t="str">
        <f>IF(基本情報入力シート!W78="", "",基本情報入力シート!W78)</f>
        <v/>
      </c>
      <c r="K164" s="1236" t="str">
        <f>IF(基本情報入力シート!X78="", "",基本情報入力シート!X78)</f>
        <v/>
      </c>
      <c r="L164" s="1239" t="str">
        <f>IF(基本情報入力シート!AC78=0, "",基本情報入力シート!AC78)</f>
        <v/>
      </c>
      <c r="M164" s="1242" t="str">
        <f>IF(基本情報入力シート!AD78="", "",基本情報入力シート!AD78)</f>
        <v/>
      </c>
      <c r="N164" s="1245"/>
      <c r="O164" s="1248" t="str">
        <f>IFERROR(VLOOKUP(K164,【参考】数式用２!$A$2:$AD$48,MATCH(N164,【参考】数式用２!$C$4:$AD$4,0)+2,0),"")</f>
        <v/>
      </c>
      <c r="P164" s="1214"/>
      <c r="Q164" s="1217" t="str">
        <f>IFERROR(VLOOKUP(K164,【参考】数式用２!$A$2:$AC$48,MATCH(P164,【参考】数式用２!$C$4:$AC$4,0)+2,0),"")</f>
        <v/>
      </c>
      <c r="R164" s="1220" t="s">
        <v>268</v>
      </c>
      <c r="S164" s="1223"/>
      <c r="T164" s="1226" t="s">
        <v>356</v>
      </c>
      <c r="U164" s="1223"/>
      <c r="V164" s="1226" t="s">
        <v>357</v>
      </c>
      <c r="W164" s="1223"/>
      <c r="X164" s="1226" t="s">
        <v>356</v>
      </c>
      <c r="Y164" s="1223"/>
      <c r="Z164" s="1226" t="s">
        <v>358</v>
      </c>
      <c r="AA164" s="1226" t="s">
        <v>171</v>
      </c>
      <c r="AB164" s="1226" t="str">
        <f>IF(S164&gt;=1,(W164*12+Y164)-(S164*12+U164)+1,"")</f>
        <v/>
      </c>
      <c r="AC164" s="1229" t="s">
        <v>359</v>
      </c>
      <c r="AD164" s="1232" t="str">
        <f>IFERROR(ROUNDDOWN(ROUND(L164*Q164,0)*M164,0)*AB164,"")</f>
        <v/>
      </c>
      <c r="AE164" s="1233" t="str">
        <f>IFERROR(ROUNDDOWN(ROUNDDOWN(ROUND(L164*VLOOKUP(K164,【参考】数式用２!$A$2:$AC$48,MATCH("処遇改善加算Ⅳ",【参考】数式用２!$C$4:$O$4,0)+2,0),0)*M164,0)*AB164*0.5,0), "")</f>
        <v/>
      </c>
      <c r="AF164" s="1198"/>
      <c r="AG164" s="1232" t="str">
        <f>IF(AND(AQ164&lt;&gt;"対象外", P164&lt;&gt;""),ROUNDDOWN(ROUND(L164*VLOOKUP(K164,【参考】数式用２!$A$2:$K$48,MATCH("ベア加算あり",【参考】数式用２!$C$4:$K$4,0)+2,0),0)*M164,0)*AB164,"")</f>
        <v/>
      </c>
      <c r="AH164" s="1195"/>
      <c r="AI164" s="1198"/>
      <c r="AJ164" s="1198"/>
      <c r="AK164" s="1201"/>
      <c r="AL164" s="1204"/>
      <c r="AM164" s="650" t="str">
        <f t="shared" ref="AM164" si="111">IF(Q164="","",IF(Q164&lt;O164,"！加算の要件上は問題ありませんが、令和６年度末の加算率と比較して、令和７年度の加算率が低くなっています。",""))</f>
        <v/>
      </c>
      <c r="AN164" s="355"/>
      <c r="AO164" s="1208" t="str">
        <f>IF(K164&lt;&gt;"","Q列に色付け","")</f>
        <v/>
      </c>
      <c r="AP164" s="1210" t="str">
        <f>IF(AND(AE164&lt;&gt;0,AE164&lt;&gt;""),IF(AF164="○","入力済","未入力"),"")</f>
        <v/>
      </c>
      <c r="AQ164" s="1113" t="str">
        <f>IFERROR((VLOOKUP(N164, 【参考】数式用２!$BE$5:$BE$13, 1,FALSE)), "対象外")</f>
        <v>対象外</v>
      </c>
      <c r="AR164" s="976" t="str">
        <f>IF(AG164&lt;&gt;"",IF(AH164="○","入力済","未入力"),"")</f>
        <v/>
      </c>
      <c r="AS164" s="976" t="str">
        <f>IF(AND(P164&lt;&gt;"", AI164=""), "未入力", "入力済")</f>
        <v>入力済</v>
      </c>
      <c r="AT164" s="976" t="str">
        <f>IF(AND(P164&lt;&gt;"", P164&lt;&gt;"処遇改善加算Ⅳ", AJ164=""), "未入力", "入力済")</f>
        <v>入力済</v>
      </c>
      <c r="AU164" s="976" t="str">
        <f>IFERROR(VLOOKUP(K164, 【参考】数式用２!$BB$5:$BC$48, 2, FALSE), "")</f>
        <v/>
      </c>
      <c r="AV164" s="976" t="str">
        <f>IF(AND(P164&lt;&gt;"処遇改善加算Ⅲ",P164&lt;&gt;"処遇改善加算Ⅳ", P164&lt;&gt;"", AU164&lt;&gt;"対象外"), 1,"")</f>
        <v/>
      </c>
      <c r="AW164" s="976" t="str">
        <f>IFERROR("_"&amp;VLOOKUP(K164, 【参考】数式用２!$AG$2:$AH$48, 2, FALSE), "")</f>
        <v/>
      </c>
      <c r="AX164" s="1211" t="str">
        <f>IF(AND(P164="処遇改善加算Ⅰ", AL164=""), "未入力","入力済")</f>
        <v>入力済</v>
      </c>
      <c r="AY164" s="1207" t="str">
        <f>G164</f>
        <v/>
      </c>
      <c r="AZ164"/>
      <c r="BA164"/>
      <c r="BB164"/>
      <c r="BC164"/>
      <c r="BD164"/>
      <c r="BE164"/>
      <c r="BF164"/>
      <c r="BG164"/>
    </row>
    <row r="165" spans="1:59" ht="14">
      <c r="A165" s="1281"/>
      <c r="B165" s="1254"/>
      <c r="C165" s="1255"/>
      <c r="D165" s="1255"/>
      <c r="E165" s="1255"/>
      <c r="F165" s="1256"/>
      <c r="G165" s="1237"/>
      <c r="H165" s="1237"/>
      <c r="I165" s="1237"/>
      <c r="J165" s="1237"/>
      <c r="K165" s="1237"/>
      <c r="L165" s="1240"/>
      <c r="M165" s="1243"/>
      <c r="N165" s="1246"/>
      <c r="O165" s="1249"/>
      <c r="P165" s="1215"/>
      <c r="Q165" s="1218"/>
      <c r="R165" s="1221"/>
      <c r="S165" s="1224"/>
      <c r="T165" s="1227"/>
      <c r="U165" s="1224"/>
      <c r="V165" s="1227"/>
      <c r="W165" s="1224"/>
      <c r="X165" s="1227"/>
      <c r="Y165" s="1224"/>
      <c r="Z165" s="1227"/>
      <c r="AA165" s="1227"/>
      <c r="AB165" s="1227"/>
      <c r="AC165" s="1230"/>
      <c r="AD165" s="1193"/>
      <c r="AE165" s="1234"/>
      <c r="AF165" s="1199"/>
      <c r="AG165" s="1193"/>
      <c r="AH165" s="1196"/>
      <c r="AI165" s="1199"/>
      <c r="AJ165" s="1199"/>
      <c r="AK165" s="1202"/>
      <c r="AL165" s="1205"/>
      <c r="AM165" s="1212" t="str">
        <f t="shared" ref="AM165" si="112">IF(AND(P164&lt;&gt;"", OR(W164&lt;&gt;8,Y164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5" s="355"/>
      <c r="AO165" s="1208"/>
      <c r="AP165" s="1210"/>
      <c r="AQ165" s="1114"/>
      <c r="AR165" s="976"/>
      <c r="AS165" s="976"/>
      <c r="AT165" s="976"/>
      <c r="AU165" s="976"/>
      <c r="AV165" s="976"/>
      <c r="AW165" s="976"/>
      <c r="AX165" s="1211"/>
      <c r="AY165" s="1208"/>
      <c r="AZ165"/>
      <c r="BA165"/>
      <c r="BB165"/>
      <c r="BC165"/>
      <c r="BD165"/>
      <c r="BE165"/>
      <c r="BF165"/>
      <c r="BG165"/>
    </row>
    <row r="166" spans="1:59" ht="14">
      <c r="A166" s="1282"/>
      <c r="B166" s="1254"/>
      <c r="C166" s="1255"/>
      <c r="D166" s="1255"/>
      <c r="E166" s="1255"/>
      <c r="F166" s="1256"/>
      <c r="G166" s="1237"/>
      <c r="H166" s="1237"/>
      <c r="I166" s="1237"/>
      <c r="J166" s="1237"/>
      <c r="K166" s="1237"/>
      <c r="L166" s="1240"/>
      <c r="M166" s="1243"/>
      <c r="N166" s="1246"/>
      <c r="O166" s="1249"/>
      <c r="P166" s="1215"/>
      <c r="Q166" s="1218"/>
      <c r="R166" s="1221"/>
      <c r="S166" s="1224"/>
      <c r="T166" s="1227"/>
      <c r="U166" s="1224"/>
      <c r="V166" s="1227"/>
      <c r="W166" s="1224"/>
      <c r="X166" s="1227"/>
      <c r="Y166" s="1224"/>
      <c r="Z166" s="1227"/>
      <c r="AA166" s="1227"/>
      <c r="AB166" s="1227"/>
      <c r="AC166" s="1230"/>
      <c r="AD166" s="1193"/>
      <c r="AE166" s="1234"/>
      <c r="AF166" s="1199"/>
      <c r="AG166" s="1193"/>
      <c r="AH166" s="1196"/>
      <c r="AI166" s="1199"/>
      <c r="AJ166" s="1199"/>
      <c r="AK166" s="1202"/>
      <c r="AL166" s="1205"/>
      <c r="AM166" s="1213"/>
      <c r="AN166" s="355"/>
      <c r="AO166" s="1208"/>
      <c r="AP166" s="1210"/>
      <c r="AQ166" s="1114"/>
      <c r="AR166" s="976"/>
      <c r="AS166" s="976"/>
      <c r="AT166" s="976"/>
      <c r="AU166" s="976"/>
      <c r="AV166" s="976"/>
      <c r="AW166" s="976"/>
      <c r="AX166" s="1211"/>
      <c r="AY166" s="1208"/>
      <c r="AZ166"/>
      <c r="BA166"/>
      <c r="BB166"/>
      <c r="BC166"/>
      <c r="BD166"/>
      <c r="BE166"/>
      <c r="BF166"/>
      <c r="BG166"/>
    </row>
    <row r="167" spans="1:59" ht="30" customHeight="1" thickBot="1">
      <c r="A167" s="1283"/>
      <c r="B167" s="1284"/>
      <c r="C167" s="1285"/>
      <c r="D167" s="1285"/>
      <c r="E167" s="1285"/>
      <c r="F167" s="1286"/>
      <c r="G167" s="1287"/>
      <c r="H167" s="1287"/>
      <c r="I167" s="1287"/>
      <c r="J167" s="1287"/>
      <c r="K167" s="1287"/>
      <c r="L167" s="1288"/>
      <c r="M167" s="1279"/>
      <c r="N167" s="1247"/>
      <c r="O167" s="1250"/>
      <c r="P167" s="1216"/>
      <c r="Q167" s="1219"/>
      <c r="R167" s="1222"/>
      <c r="S167" s="1225"/>
      <c r="T167" s="1228"/>
      <c r="U167" s="1225"/>
      <c r="V167" s="1228"/>
      <c r="W167" s="1225"/>
      <c r="X167" s="1228"/>
      <c r="Y167" s="1225"/>
      <c r="Z167" s="1228"/>
      <c r="AA167" s="1228"/>
      <c r="AB167" s="1228"/>
      <c r="AC167" s="1231"/>
      <c r="AD167" s="1194"/>
      <c r="AE167" s="1235"/>
      <c r="AF167" s="1200"/>
      <c r="AG167" s="1194"/>
      <c r="AH167" s="1197"/>
      <c r="AI167" s="1200"/>
      <c r="AJ167" s="1200"/>
      <c r="AK167" s="1203"/>
      <c r="AL167" s="1206"/>
      <c r="AM167" s="651" t="str">
        <f t="shared" ref="AM167" si="113">IF(P164="","",
IF(OR(AF164="",
AND(AG164&lt;&gt;"",AH164=""),
AND(P164&lt;&gt;"",AI164=""),
AND(P164&lt;&gt;"処遇改善加算Ⅳ",AJ164=""),
AND(OR(P164="処遇改善加算Ⅰ",P164="処遇改善加算Ⅱ"),AU164="対象",AK164=""),
AND(P164="処遇改善加算Ⅰ",AL164="")),
"！記入が必要な欄（オレンジ色のセル）に空欄があります。空欄を埋めてください。",""))</f>
        <v/>
      </c>
      <c r="AN167" s="355"/>
      <c r="AO167" s="1208"/>
      <c r="AP167" s="1210"/>
      <c r="AQ167" s="1115"/>
      <c r="AR167" s="976"/>
      <c r="AS167" s="976"/>
      <c r="AT167" s="976"/>
      <c r="AU167" s="976"/>
      <c r="AV167" s="976"/>
      <c r="AW167" s="976"/>
      <c r="AX167" s="1211"/>
      <c r="AY167" s="1209"/>
      <c r="AZ167"/>
      <c r="BA167"/>
      <c r="BB167"/>
      <c r="BC167"/>
      <c r="BD167"/>
      <c r="BE167"/>
      <c r="BF167"/>
      <c r="BG167"/>
    </row>
    <row r="168" spans="1:59" ht="30" customHeight="1">
      <c r="A168" s="1280">
        <v>40</v>
      </c>
      <c r="B168" s="1251" t="str">
        <f>IF(基本情報入力シート!B79="", "",基本情報入力シート!B79)</f>
        <v/>
      </c>
      <c r="C168" s="1252"/>
      <c r="D168" s="1252"/>
      <c r="E168" s="1252"/>
      <c r="F168" s="1253"/>
      <c r="G168" s="1236" t="str">
        <f>IF(基本情報入力シート!L79="", "",基本情報入力シート!L79)</f>
        <v/>
      </c>
      <c r="H168" s="1236" t="str">
        <f>IF(基本情報入力シート!Q79="", "",基本情報入力シート!Q79)</f>
        <v/>
      </c>
      <c r="I168" s="1236" t="str">
        <f>IF(基本情報入力シート!V79="", "",基本情報入力シート!V79)</f>
        <v/>
      </c>
      <c r="J168" s="1236" t="str">
        <f>IF(基本情報入力シート!W79="", "",基本情報入力シート!W79)</f>
        <v/>
      </c>
      <c r="K168" s="1236" t="str">
        <f>IF(基本情報入力シート!X79="", "",基本情報入力シート!X79)</f>
        <v/>
      </c>
      <c r="L168" s="1239" t="str">
        <f>IF(基本情報入力シート!AC79=0, "",基本情報入力シート!AC79)</f>
        <v/>
      </c>
      <c r="M168" s="1242" t="str">
        <f>IF(基本情報入力シート!AD79="", "",基本情報入力シート!AD79)</f>
        <v/>
      </c>
      <c r="N168" s="1245"/>
      <c r="O168" s="1248" t="str">
        <f>IFERROR(VLOOKUP(K168,【参考】数式用２!$A$2:$AD$48,MATCH(N168,【参考】数式用２!$C$4:$AD$4,0)+2,0),"")</f>
        <v/>
      </c>
      <c r="P168" s="1214"/>
      <c r="Q168" s="1217" t="str">
        <f>IFERROR(VLOOKUP(K168,【参考】数式用２!$A$2:$AC$48,MATCH(P168,【参考】数式用２!$C$4:$AC$4,0)+2,0),"")</f>
        <v/>
      </c>
      <c r="R168" s="1220" t="s">
        <v>268</v>
      </c>
      <c r="S168" s="1223"/>
      <c r="T168" s="1226" t="s">
        <v>356</v>
      </c>
      <c r="U168" s="1223"/>
      <c r="V168" s="1226" t="s">
        <v>357</v>
      </c>
      <c r="W168" s="1223"/>
      <c r="X168" s="1226" t="s">
        <v>356</v>
      </c>
      <c r="Y168" s="1223"/>
      <c r="Z168" s="1226" t="s">
        <v>358</v>
      </c>
      <c r="AA168" s="1226" t="s">
        <v>171</v>
      </c>
      <c r="AB168" s="1226" t="str">
        <f>IF(S168&gt;=1,(W168*12+Y168)-(S168*12+U168)+1,"")</f>
        <v/>
      </c>
      <c r="AC168" s="1229" t="s">
        <v>359</v>
      </c>
      <c r="AD168" s="1232" t="str">
        <f>IFERROR(ROUNDDOWN(ROUND(L168*Q168,0)*M168,0)*AB168,"")</f>
        <v/>
      </c>
      <c r="AE168" s="1233" t="str">
        <f>IFERROR(ROUNDDOWN(ROUNDDOWN(ROUND(L168*VLOOKUP(K168,【参考】数式用２!$A$2:$AC$48,MATCH("処遇改善加算Ⅳ",【参考】数式用２!$C$4:$O$4,0)+2,0),0)*M168,0)*AB168*0.5,0), "")</f>
        <v/>
      </c>
      <c r="AF168" s="1198"/>
      <c r="AG168" s="1232" t="str">
        <f>IF(AND(AQ168&lt;&gt;"対象外", P168&lt;&gt;""),ROUNDDOWN(ROUND(L168*VLOOKUP(K168,【参考】数式用２!$A$2:$K$48,MATCH("ベア加算あり",【参考】数式用２!$C$4:$K$4,0)+2,0),0)*M168,0)*AB168,"")</f>
        <v/>
      </c>
      <c r="AH168" s="1195"/>
      <c r="AI168" s="1198"/>
      <c r="AJ168" s="1198"/>
      <c r="AK168" s="1201"/>
      <c r="AL168" s="1204"/>
      <c r="AM168" s="650" t="str">
        <f t="shared" ref="AM168" si="114">IF(Q168="","",IF(Q168&lt;O168,"！加算の要件上は問題ありませんが、令和６年度末の加算率と比較して、令和７年度の加算率が低くなっています。",""))</f>
        <v/>
      </c>
      <c r="AN168" s="355"/>
      <c r="AO168" s="1207" t="str">
        <f>IF(K168&lt;&gt;"","Q列に色付け","")</f>
        <v/>
      </c>
      <c r="AP168" s="1210" t="str">
        <f>IF(AND(AE168&lt;&gt;0,AE168&lt;&gt;""),IF(AF168="○","入力済","未入力"),"")</f>
        <v/>
      </c>
      <c r="AQ168" s="1113" t="str">
        <f>IFERROR((VLOOKUP(N168, 【参考】数式用２!$BE$5:$BE$13, 1,FALSE)), "対象外")</f>
        <v>対象外</v>
      </c>
      <c r="AR168" s="976" t="str">
        <f>IF(AG168&lt;&gt;"",IF(AH168="○","入力済","未入力"),"")</f>
        <v/>
      </c>
      <c r="AS168" s="976" t="str">
        <f>IF(AND(P168&lt;&gt;"", AI168=""), "未入力", "入力済")</f>
        <v>入力済</v>
      </c>
      <c r="AT168" s="976" t="str">
        <f>IF(AND(P168&lt;&gt;"", P168&lt;&gt;"処遇改善加算Ⅳ", AJ168=""), "未入力", "入力済")</f>
        <v>入力済</v>
      </c>
      <c r="AU168" s="976" t="str">
        <f>IFERROR(VLOOKUP(K168, 【参考】数式用２!$BB$5:$BC$48, 2, FALSE), "")</f>
        <v/>
      </c>
      <c r="AV168" s="976" t="str">
        <f>IF(AND(P168&lt;&gt;"処遇改善加算Ⅲ",P168&lt;&gt;"処遇改善加算Ⅳ", P168&lt;&gt;"", AU168&lt;&gt;"対象外"), 1,"")</f>
        <v/>
      </c>
      <c r="AW168" s="976" t="str">
        <f>IFERROR("_"&amp;VLOOKUP(K168, 【参考】数式用２!$AG$2:$AH$48, 2, FALSE), "")</f>
        <v/>
      </c>
      <c r="AX168" s="1211" t="str">
        <f>IF(AND(P168="処遇改善加算Ⅰ", AL168=""), "未入力","入力済")</f>
        <v>入力済</v>
      </c>
      <c r="AY168" s="1207" t="str">
        <f>G168</f>
        <v/>
      </c>
      <c r="AZ168"/>
      <c r="BA168"/>
      <c r="BB168"/>
      <c r="BC168"/>
      <c r="BD168"/>
      <c r="BE168"/>
      <c r="BF168"/>
      <c r="BG168"/>
    </row>
    <row r="169" spans="1:59" ht="14">
      <c r="A169" s="1281"/>
      <c r="B169" s="1254"/>
      <c r="C169" s="1255"/>
      <c r="D169" s="1255"/>
      <c r="E169" s="1255"/>
      <c r="F169" s="1256"/>
      <c r="G169" s="1237"/>
      <c r="H169" s="1237"/>
      <c r="I169" s="1237"/>
      <c r="J169" s="1237"/>
      <c r="K169" s="1237"/>
      <c r="L169" s="1240"/>
      <c r="M169" s="1243"/>
      <c r="N169" s="1246"/>
      <c r="O169" s="1249"/>
      <c r="P169" s="1215"/>
      <c r="Q169" s="1218"/>
      <c r="R169" s="1221"/>
      <c r="S169" s="1224"/>
      <c r="T169" s="1227"/>
      <c r="U169" s="1224"/>
      <c r="V169" s="1227"/>
      <c r="W169" s="1224"/>
      <c r="X169" s="1227"/>
      <c r="Y169" s="1224"/>
      <c r="Z169" s="1227"/>
      <c r="AA169" s="1227"/>
      <c r="AB169" s="1227"/>
      <c r="AC169" s="1230"/>
      <c r="AD169" s="1193"/>
      <c r="AE169" s="1234"/>
      <c r="AF169" s="1199"/>
      <c r="AG169" s="1193"/>
      <c r="AH169" s="1196"/>
      <c r="AI169" s="1199"/>
      <c r="AJ169" s="1199"/>
      <c r="AK169" s="1202"/>
      <c r="AL169" s="1205"/>
      <c r="AM169" s="1212" t="str">
        <f t="shared" ref="AM169" si="115">IF(AND(P168&lt;&gt;"", OR(W168&lt;&gt;8,Y168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9" s="355"/>
      <c r="AO169" s="1208"/>
      <c r="AP169" s="1210"/>
      <c r="AQ169" s="1114"/>
      <c r="AR169" s="976"/>
      <c r="AS169" s="976"/>
      <c r="AT169" s="976"/>
      <c r="AU169" s="976"/>
      <c r="AV169" s="976"/>
      <c r="AW169" s="976"/>
      <c r="AX169" s="1211"/>
      <c r="AY169" s="1208"/>
      <c r="AZ169"/>
      <c r="BA169"/>
      <c r="BB169"/>
      <c r="BC169"/>
      <c r="BD169"/>
      <c r="BE169"/>
      <c r="BF169"/>
      <c r="BG169"/>
    </row>
    <row r="170" spans="1:59" ht="14">
      <c r="A170" s="1282"/>
      <c r="B170" s="1254"/>
      <c r="C170" s="1255"/>
      <c r="D170" s="1255"/>
      <c r="E170" s="1255"/>
      <c r="F170" s="1256"/>
      <c r="G170" s="1237"/>
      <c r="H170" s="1237"/>
      <c r="I170" s="1237"/>
      <c r="J170" s="1237"/>
      <c r="K170" s="1237"/>
      <c r="L170" s="1240"/>
      <c r="M170" s="1243"/>
      <c r="N170" s="1246"/>
      <c r="O170" s="1249"/>
      <c r="P170" s="1215"/>
      <c r="Q170" s="1218"/>
      <c r="R170" s="1221"/>
      <c r="S170" s="1224"/>
      <c r="T170" s="1227"/>
      <c r="U170" s="1224"/>
      <c r="V170" s="1227"/>
      <c r="W170" s="1224"/>
      <c r="X170" s="1227"/>
      <c r="Y170" s="1224"/>
      <c r="Z170" s="1227"/>
      <c r="AA170" s="1227"/>
      <c r="AB170" s="1227"/>
      <c r="AC170" s="1230"/>
      <c r="AD170" s="1193"/>
      <c r="AE170" s="1234"/>
      <c r="AF170" s="1199"/>
      <c r="AG170" s="1193"/>
      <c r="AH170" s="1196"/>
      <c r="AI170" s="1199"/>
      <c r="AJ170" s="1199"/>
      <c r="AK170" s="1202"/>
      <c r="AL170" s="1205"/>
      <c r="AM170" s="1213"/>
      <c r="AN170" s="355"/>
      <c r="AO170" s="1208"/>
      <c r="AP170" s="1210"/>
      <c r="AQ170" s="1114"/>
      <c r="AR170" s="976"/>
      <c r="AS170" s="976"/>
      <c r="AT170" s="976"/>
      <c r="AU170" s="976"/>
      <c r="AV170" s="976"/>
      <c r="AW170" s="976"/>
      <c r="AX170" s="1211"/>
      <c r="AY170" s="1208"/>
      <c r="AZ170"/>
      <c r="BA170"/>
      <c r="BB170"/>
      <c r="BC170"/>
      <c r="BD170"/>
      <c r="BE170"/>
      <c r="BF170"/>
      <c r="BG170"/>
    </row>
    <row r="171" spans="1:59" ht="30" customHeight="1" thickBot="1">
      <c r="A171" s="1283"/>
      <c r="B171" s="1284"/>
      <c r="C171" s="1285"/>
      <c r="D171" s="1285"/>
      <c r="E171" s="1285"/>
      <c r="F171" s="1286"/>
      <c r="G171" s="1287"/>
      <c r="H171" s="1287"/>
      <c r="I171" s="1287"/>
      <c r="J171" s="1287"/>
      <c r="K171" s="1287"/>
      <c r="L171" s="1288"/>
      <c r="M171" s="1279"/>
      <c r="N171" s="1247"/>
      <c r="O171" s="1250"/>
      <c r="P171" s="1216"/>
      <c r="Q171" s="1219"/>
      <c r="R171" s="1222"/>
      <c r="S171" s="1225"/>
      <c r="T171" s="1228"/>
      <c r="U171" s="1225"/>
      <c r="V171" s="1228"/>
      <c r="W171" s="1225"/>
      <c r="X171" s="1228"/>
      <c r="Y171" s="1225"/>
      <c r="Z171" s="1228"/>
      <c r="AA171" s="1228"/>
      <c r="AB171" s="1228"/>
      <c r="AC171" s="1231"/>
      <c r="AD171" s="1194"/>
      <c r="AE171" s="1235"/>
      <c r="AF171" s="1200"/>
      <c r="AG171" s="1194"/>
      <c r="AH171" s="1197"/>
      <c r="AI171" s="1200"/>
      <c r="AJ171" s="1200"/>
      <c r="AK171" s="1203"/>
      <c r="AL171" s="1206"/>
      <c r="AM171" s="651" t="str">
        <f t="shared" ref="AM171" si="116">IF(P168="","",
IF(OR(AF168="",
AND(AG168&lt;&gt;"",AH168=""),
AND(P168&lt;&gt;"",AI168=""),
AND(P168&lt;&gt;"処遇改善加算Ⅳ",AJ168=""),
AND(OR(P168="処遇改善加算Ⅰ",P168="処遇改善加算Ⅱ"),AU168="対象",AK168=""),
AND(P168="処遇改善加算Ⅰ",AL168="")),
"！記入が必要な欄（オレンジ色のセル）に空欄があります。空欄を埋めてください。",""))</f>
        <v/>
      </c>
      <c r="AN171" s="355"/>
      <c r="AO171" s="1209"/>
      <c r="AP171" s="1210"/>
      <c r="AQ171" s="1115"/>
      <c r="AR171" s="976"/>
      <c r="AS171" s="976"/>
      <c r="AT171" s="976"/>
      <c r="AU171" s="976"/>
      <c r="AV171" s="976"/>
      <c r="AW171" s="976"/>
      <c r="AX171" s="1211"/>
      <c r="AY171" s="1209"/>
      <c r="AZ171"/>
      <c r="BA171"/>
      <c r="BB171"/>
      <c r="BC171"/>
      <c r="BD171"/>
      <c r="BE171"/>
      <c r="BF171"/>
      <c r="BG171"/>
    </row>
    <row r="172" spans="1:59" ht="30" customHeight="1">
      <c r="A172" s="1280">
        <v>41</v>
      </c>
      <c r="B172" s="1251" t="str">
        <f>IF(基本情報入力シート!B80="", "",基本情報入力シート!B80)</f>
        <v/>
      </c>
      <c r="C172" s="1252"/>
      <c r="D172" s="1252"/>
      <c r="E172" s="1252"/>
      <c r="F172" s="1253"/>
      <c r="G172" s="1236" t="str">
        <f>IF(基本情報入力シート!L80="", "",基本情報入力シート!L80)</f>
        <v/>
      </c>
      <c r="H172" s="1236" t="str">
        <f>IF(基本情報入力シート!Q80="", "",基本情報入力シート!Q80)</f>
        <v/>
      </c>
      <c r="I172" s="1236" t="str">
        <f>IF(基本情報入力シート!V80="", "",基本情報入力シート!V80)</f>
        <v/>
      </c>
      <c r="J172" s="1236" t="str">
        <f>IF(基本情報入力シート!W80="", "",基本情報入力シート!W80)</f>
        <v/>
      </c>
      <c r="K172" s="1236" t="str">
        <f>IF(基本情報入力シート!X80="", "",基本情報入力シート!X80)</f>
        <v/>
      </c>
      <c r="L172" s="1239" t="str">
        <f>IF(基本情報入力シート!AC80=0, "",基本情報入力シート!AC80)</f>
        <v/>
      </c>
      <c r="M172" s="1242" t="str">
        <f>IF(基本情報入力シート!AD80="", "",基本情報入力シート!AD80)</f>
        <v/>
      </c>
      <c r="N172" s="1245"/>
      <c r="O172" s="1248" t="str">
        <f>IFERROR(VLOOKUP(K172,【参考】数式用２!$A$2:$AD$48,MATCH(N172,【参考】数式用２!$C$4:$AD$4,0)+2,0),"")</f>
        <v/>
      </c>
      <c r="P172" s="1214"/>
      <c r="Q172" s="1217" t="str">
        <f>IFERROR(VLOOKUP(K172,【参考】数式用２!$A$2:$AC$48,MATCH(P172,【参考】数式用２!$C$4:$AC$4,0)+2,0),"")</f>
        <v/>
      </c>
      <c r="R172" s="1220" t="s">
        <v>268</v>
      </c>
      <c r="S172" s="1223"/>
      <c r="T172" s="1226" t="s">
        <v>356</v>
      </c>
      <c r="U172" s="1223"/>
      <c r="V172" s="1226" t="s">
        <v>357</v>
      </c>
      <c r="W172" s="1223"/>
      <c r="X172" s="1226" t="s">
        <v>356</v>
      </c>
      <c r="Y172" s="1223"/>
      <c r="Z172" s="1226" t="s">
        <v>358</v>
      </c>
      <c r="AA172" s="1226" t="s">
        <v>171</v>
      </c>
      <c r="AB172" s="1226" t="str">
        <f>IF(S172&gt;=1,(W172*12+Y172)-(S172*12+U172)+1,"")</f>
        <v/>
      </c>
      <c r="AC172" s="1229" t="s">
        <v>359</v>
      </c>
      <c r="AD172" s="1232" t="str">
        <f>IFERROR(ROUNDDOWN(ROUND(L172*Q172,0)*M172,0)*AB172,"")</f>
        <v/>
      </c>
      <c r="AE172" s="1233" t="str">
        <f>IFERROR(ROUNDDOWN(ROUNDDOWN(ROUND(L172*VLOOKUP(K172,【参考】数式用２!$A$2:$AC$48,MATCH("処遇改善加算Ⅳ",【参考】数式用２!$C$4:$O$4,0)+2,0),0)*M172,0)*AB172*0.5,0), "")</f>
        <v/>
      </c>
      <c r="AF172" s="1198"/>
      <c r="AG172" s="1232" t="str">
        <f>IF(AND(AQ172&lt;&gt;"対象外", P172&lt;&gt;""),ROUNDDOWN(ROUND(L172*VLOOKUP(K172,【参考】数式用２!$A$2:$K$48,MATCH("ベア加算あり",【参考】数式用２!$C$4:$K$4,0)+2,0),0)*M172,0)*AB172,"")</f>
        <v/>
      </c>
      <c r="AH172" s="1195"/>
      <c r="AI172" s="1198"/>
      <c r="AJ172" s="1198"/>
      <c r="AK172" s="1201"/>
      <c r="AL172" s="1204"/>
      <c r="AM172" s="650" t="str">
        <f t="shared" ref="AM172" si="117">IF(Q172="","",IF(Q172&lt;O172,"！加算の要件上は問題ありませんが、令和６年度末の加算率と比較して、令和７年度の加算率が低くなっています。",""))</f>
        <v/>
      </c>
      <c r="AN172" s="355"/>
      <c r="AO172" s="1208" t="str">
        <f>IF(K172&lt;&gt;"","Q列に色付け","")</f>
        <v/>
      </c>
      <c r="AP172" s="1210" t="str">
        <f>IF(AND(AE172&lt;&gt;0,AE172&lt;&gt;""),IF(AF172="○","入力済","未入力"),"")</f>
        <v/>
      </c>
      <c r="AQ172" s="1113" t="str">
        <f>IFERROR((VLOOKUP(N172, 【参考】数式用２!$BE$5:$BE$13, 1,FALSE)), "対象外")</f>
        <v>対象外</v>
      </c>
      <c r="AR172" s="976" t="str">
        <f>IF(AG172&lt;&gt;"",IF(AH172="○","入力済","未入力"),"")</f>
        <v/>
      </c>
      <c r="AS172" s="976" t="str">
        <f>IF(AND(P172&lt;&gt;"", AI172=""), "未入力", "入力済")</f>
        <v>入力済</v>
      </c>
      <c r="AT172" s="976" t="str">
        <f>IF(AND(P172&lt;&gt;"", P172&lt;&gt;"処遇改善加算Ⅳ", AJ172=""), "未入力", "入力済")</f>
        <v>入力済</v>
      </c>
      <c r="AU172" s="976" t="str">
        <f>IFERROR(VLOOKUP(K172, 【参考】数式用２!$BB$5:$BC$48, 2, FALSE), "")</f>
        <v/>
      </c>
      <c r="AV172" s="976" t="str">
        <f>IF(AND(P172&lt;&gt;"処遇改善加算Ⅲ",P172&lt;&gt;"処遇改善加算Ⅳ", P172&lt;&gt;"", AU172&lt;&gt;"対象外"), 1,"")</f>
        <v/>
      </c>
      <c r="AW172" s="976" t="str">
        <f>IFERROR("_"&amp;VLOOKUP(K172, 【参考】数式用２!$AG$2:$AH$48, 2, FALSE), "")</f>
        <v/>
      </c>
      <c r="AX172" s="1211" t="str">
        <f>IF(AND(P172="処遇改善加算Ⅰ", AL172=""), "未入力","入力済")</f>
        <v>入力済</v>
      </c>
      <c r="AY172" s="1207" t="str">
        <f>G172</f>
        <v/>
      </c>
      <c r="AZ172"/>
      <c r="BA172"/>
      <c r="BB172"/>
      <c r="BC172"/>
      <c r="BD172"/>
      <c r="BE172"/>
      <c r="BF172"/>
      <c r="BG172"/>
    </row>
    <row r="173" spans="1:59" ht="14">
      <c r="A173" s="1281"/>
      <c r="B173" s="1254"/>
      <c r="C173" s="1255"/>
      <c r="D173" s="1255"/>
      <c r="E173" s="1255"/>
      <c r="F173" s="1256"/>
      <c r="G173" s="1237"/>
      <c r="H173" s="1237"/>
      <c r="I173" s="1237"/>
      <c r="J173" s="1237"/>
      <c r="K173" s="1237"/>
      <c r="L173" s="1240"/>
      <c r="M173" s="1243"/>
      <c r="N173" s="1246"/>
      <c r="O173" s="1249"/>
      <c r="P173" s="1215"/>
      <c r="Q173" s="1218"/>
      <c r="R173" s="1221"/>
      <c r="S173" s="1224"/>
      <c r="T173" s="1227"/>
      <c r="U173" s="1224"/>
      <c r="V173" s="1227"/>
      <c r="W173" s="1224"/>
      <c r="X173" s="1227"/>
      <c r="Y173" s="1224"/>
      <c r="Z173" s="1227"/>
      <c r="AA173" s="1227"/>
      <c r="AB173" s="1227"/>
      <c r="AC173" s="1230"/>
      <c r="AD173" s="1193"/>
      <c r="AE173" s="1234"/>
      <c r="AF173" s="1199"/>
      <c r="AG173" s="1193"/>
      <c r="AH173" s="1196"/>
      <c r="AI173" s="1199"/>
      <c r="AJ173" s="1199"/>
      <c r="AK173" s="1202"/>
      <c r="AL173" s="1205"/>
      <c r="AM173" s="1212" t="str">
        <f t="shared" ref="AM173" si="118">IF(AND(P172&lt;&gt;"", OR(W172&lt;&gt;8,Y172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3" s="355"/>
      <c r="AO173" s="1208"/>
      <c r="AP173" s="1210"/>
      <c r="AQ173" s="1114"/>
      <c r="AR173" s="976"/>
      <c r="AS173" s="976"/>
      <c r="AT173" s="976"/>
      <c r="AU173" s="976"/>
      <c r="AV173" s="976"/>
      <c r="AW173" s="976"/>
      <c r="AX173" s="1211"/>
      <c r="AY173" s="1208"/>
      <c r="AZ173"/>
      <c r="BA173"/>
      <c r="BB173"/>
      <c r="BC173"/>
      <c r="BD173"/>
      <c r="BE173"/>
      <c r="BF173"/>
      <c r="BG173"/>
    </row>
    <row r="174" spans="1:59" ht="14">
      <c r="A174" s="1282"/>
      <c r="B174" s="1254"/>
      <c r="C174" s="1255"/>
      <c r="D174" s="1255"/>
      <c r="E174" s="1255"/>
      <c r="F174" s="1256"/>
      <c r="G174" s="1237"/>
      <c r="H174" s="1237"/>
      <c r="I174" s="1237"/>
      <c r="J174" s="1237"/>
      <c r="K174" s="1237"/>
      <c r="L174" s="1240"/>
      <c r="M174" s="1243"/>
      <c r="N174" s="1246"/>
      <c r="O174" s="1249"/>
      <c r="P174" s="1215"/>
      <c r="Q174" s="1218"/>
      <c r="R174" s="1221"/>
      <c r="S174" s="1224"/>
      <c r="T174" s="1227"/>
      <c r="U174" s="1224"/>
      <c r="V174" s="1227"/>
      <c r="W174" s="1224"/>
      <c r="X174" s="1227"/>
      <c r="Y174" s="1224"/>
      <c r="Z174" s="1227"/>
      <c r="AA174" s="1227"/>
      <c r="AB174" s="1227"/>
      <c r="AC174" s="1230"/>
      <c r="AD174" s="1193"/>
      <c r="AE174" s="1234"/>
      <c r="AF174" s="1199"/>
      <c r="AG174" s="1193"/>
      <c r="AH174" s="1196"/>
      <c r="AI174" s="1199"/>
      <c r="AJ174" s="1199"/>
      <c r="AK174" s="1202"/>
      <c r="AL174" s="1205"/>
      <c r="AM174" s="1213"/>
      <c r="AN174" s="355"/>
      <c r="AO174" s="1208"/>
      <c r="AP174" s="1210"/>
      <c r="AQ174" s="1114"/>
      <c r="AR174" s="976"/>
      <c r="AS174" s="976"/>
      <c r="AT174" s="976"/>
      <c r="AU174" s="976"/>
      <c r="AV174" s="976"/>
      <c r="AW174" s="976"/>
      <c r="AX174" s="1211"/>
      <c r="AY174" s="1208"/>
      <c r="AZ174"/>
      <c r="BA174"/>
      <c r="BB174"/>
      <c r="BC174"/>
      <c r="BD174"/>
      <c r="BE174"/>
      <c r="BF174"/>
      <c r="BG174"/>
    </row>
    <row r="175" spans="1:59" ht="30" customHeight="1" thickBot="1">
      <c r="A175" s="1283"/>
      <c r="B175" s="1284"/>
      <c r="C175" s="1285"/>
      <c r="D175" s="1285"/>
      <c r="E175" s="1285"/>
      <c r="F175" s="1286"/>
      <c r="G175" s="1287"/>
      <c r="H175" s="1287"/>
      <c r="I175" s="1287"/>
      <c r="J175" s="1287"/>
      <c r="K175" s="1287"/>
      <c r="L175" s="1288"/>
      <c r="M175" s="1279"/>
      <c r="N175" s="1247"/>
      <c r="O175" s="1250"/>
      <c r="P175" s="1216"/>
      <c r="Q175" s="1219"/>
      <c r="R175" s="1222"/>
      <c r="S175" s="1225"/>
      <c r="T175" s="1228"/>
      <c r="U175" s="1225"/>
      <c r="V175" s="1228"/>
      <c r="W175" s="1225"/>
      <c r="X175" s="1228"/>
      <c r="Y175" s="1225"/>
      <c r="Z175" s="1228"/>
      <c r="AA175" s="1228"/>
      <c r="AB175" s="1228"/>
      <c r="AC175" s="1231"/>
      <c r="AD175" s="1194"/>
      <c r="AE175" s="1235"/>
      <c r="AF175" s="1200"/>
      <c r="AG175" s="1194"/>
      <c r="AH175" s="1197"/>
      <c r="AI175" s="1200"/>
      <c r="AJ175" s="1200"/>
      <c r="AK175" s="1203"/>
      <c r="AL175" s="1206"/>
      <c r="AM175" s="651" t="str">
        <f t="shared" ref="AM175" si="119">IF(P172="","",
IF(OR(AF172="",
AND(AG172&lt;&gt;"",AH172=""),
AND(P172&lt;&gt;"",AI172=""),
AND(P172&lt;&gt;"処遇改善加算Ⅳ",AJ172=""),
AND(OR(P172="処遇改善加算Ⅰ",P172="処遇改善加算Ⅱ"),AU172="対象",AK172=""),
AND(P172="処遇改善加算Ⅰ",AL172="")),
"！記入が必要な欄（オレンジ色のセル）に空欄があります。空欄を埋めてください。",""))</f>
        <v/>
      </c>
      <c r="AN175" s="355"/>
      <c r="AO175" s="1208"/>
      <c r="AP175" s="1210"/>
      <c r="AQ175" s="1115"/>
      <c r="AR175" s="976"/>
      <c r="AS175" s="976"/>
      <c r="AT175" s="976"/>
      <c r="AU175" s="976"/>
      <c r="AV175" s="976"/>
      <c r="AW175" s="976"/>
      <c r="AX175" s="1211"/>
      <c r="AY175" s="1209"/>
      <c r="AZ175"/>
      <c r="BA175"/>
      <c r="BB175"/>
      <c r="BC175"/>
      <c r="BD175"/>
      <c r="BE175"/>
      <c r="BF175"/>
      <c r="BG175"/>
    </row>
    <row r="176" spans="1:59" ht="30" customHeight="1">
      <c r="A176" s="1280">
        <v>42</v>
      </c>
      <c r="B176" s="1251" t="str">
        <f>IF(基本情報入力シート!B81="", "",基本情報入力シート!B81)</f>
        <v/>
      </c>
      <c r="C176" s="1252"/>
      <c r="D176" s="1252"/>
      <c r="E176" s="1252"/>
      <c r="F176" s="1253"/>
      <c r="G176" s="1236" t="str">
        <f>IF(基本情報入力シート!L81="", "",基本情報入力シート!L81)</f>
        <v/>
      </c>
      <c r="H176" s="1236" t="str">
        <f>IF(基本情報入力シート!Q81="", "",基本情報入力シート!Q81)</f>
        <v/>
      </c>
      <c r="I176" s="1236" t="str">
        <f>IF(基本情報入力シート!V81="", "",基本情報入力シート!V81)</f>
        <v/>
      </c>
      <c r="J176" s="1236" t="str">
        <f>IF(基本情報入力シート!W81="", "",基本情報入力シート!W81)</f>
        <v/>
      </c>
      <c r="K176" s="1236" t="str">
        <f>IF(基本情報入力シート!X81="", "",基本情報入力シート!X81)</f>
        <v/>
      </c>
      <c r="L176" s="1239" t="str">
        <f>IF(基本情報入力シート!AC81=0, "",基本情報入力シート!AC81)</f>
        <v/>
      </c>
      <c r="M176" s="1242" t="str">
        <f>IF(基本情報入力シート!AD81="", "",基本情報入力シート!AD81)</f>
        <v/>
      </c>
      <c r="N176" s="1245"/>
      <c r="O176" s="1248" t="str">
        <f>IFERROR(VLOOKUP(K176,【参考】数式用２!$A$2:$AD$48,MATCH(N176,【参考】数式用２!$C$4:$AD$4,0)+2,0),"")</f>
        <v/>
      </c>
      <c r="P176" s="1214"/>
      <c r="Q176" s="1217" t="str">
        <f>IFERROR(VLOOKUP(K176,【参考】数式用２!$A$2:$AC$48,MATCH(P176,【参考】数式用２!$C$4:$AC$4,0)+2,0),"")</f>
        <v/>
      </c>
      <c r="R176" s="1220" t="s">
        <v>268</v>
      </c>
      <c r="S176" s="1223"/>
      <c r="T176" s="1226" t="s">
        <v>356</v>
      </c>
      <c r="U176" s="1223"/>
      <c r="V176" s="1226" t="s">
        <v>357</v>
      </c>
      <c r="W176" s="1223"/>
      <c r="X176" s="1226" t="s">
        <v>356</v>
      </c>
      <c r="Y176" s="1223"/>
      <c r="Z176" s="1226" t="s">
        <v>358</v>
      </c>
      <c r="AA176" s="1226" t="s">
        <v>171</v>
      </c>
      <c r="AB176" s="1226" t="str">
        <f>IF(S176&gt;=1,(W176*12+Y176)-(S176*12+U176)+1,"")</f>
        <v/>
      </c>
      <c r="AC176" s="1229" t="s">
        <v>359</v>
      </c>
      <c r="AD176" s="1232" t="str">
        <f>IFERROR(ROUNDDOWN(ROUND(L176*Q176,0)*M176,0)*AB176,"")</f>
        <v/>
      </c>
      <c r="AE176" s="1233" t="str">
        <f>IFERROR(ROUNDDOWN(ROUNDDOWN(ROUND(L176*VLOOKUP(K176,【参考】数式用２!$A$2:$AC$48,MATCH("処遇改善加算Ⅳ",【参考】数式用２!$C$4:$O$4,0)+2,0),0)*M176,0)*AB176*0.5,0), "")</f>
        <v/>
      </c>
      <c r="AF176" s="1198"/>
      <c r="AG176" s="1232" t="str">
        <f>IF(AND(AQ176&lt;&gt;"対象外", P176&lt;&gt;""),ROUNDDOWN(ROUND(L176*VLOOKUP(K176,【参考】数式用２!$A$2:$K$48,MATCH("ベア加算あり",【参考】数式用２!$C$4:$K$4,0)+2,0),0)*M176,0)*AB176,"")</f>
        <v/>
      </c>
      <c r="AH176" s="1195"/>
      <c r="AI176" s="1198"/>
      <c r="AJ176" s="1198"/>
      <c r="AK176" s="1201"/>
      <c r="AL176" s="1204"/>
      <c r="AM176" s="650" t="str">
        <f t="shared" ref="AM176" si="120">IF(Q176="","",IF(Q176&lt;O176,"！加算の要件上は問題ありませんが、令和６年度末の加算率と比較して、令和７年度の加算率が低くなっています。",""))</f>
        <v/>
      </c>
      <c r="AN176" s="355"/>
      <c r="AO176" s="1207" t="str">
        <f>IF(K176&lt;&gt;"","Q列に色付け","")</f>
        <v/>
      </c>
      <c r="AP176" s="1210" t="str">
        <f>IF(AND(AE176&lt;&gt;0,AE176&lt;&gt;""),IF(AF176="○","入力済","未入力"),"")</f>
        <v/>
      </c>
      <c r="AQ176" s="1113" t="str">
        <f>IFERROR((VLOOKUP(N176, 【参考】数式用２!$BE$5:$BE$13, 1,FALSE)), "対象外")</f>
        <v>対象外</v>
      </c>
      <c r="AR176" s="976" t="str">
        <f>IF(AG176&lt;&gt;"",IF(AH176="○","入力済","未入力"),"")</f>
        <v/>
      </c>
      <c r="AS176" s="976" t="str">
        <f>IF(AND(P176&lt;&gt;"", AI176=""), "未入力", "入力済")</f>
        <v>入力済</v>
      </c>
      <c r="AT176" s="976" t="str">
        <f>IF(AND(P176&lt;&gt;"", P176&lt;&gt;"処遇改善加算Ⅳ", AJ176=""), "未入力", "入力済")</f>
        <v>入力済</v>
      </c>
      <c r="AU176" s="976" t="str">
        <f>IFERROR(VLOOKUP(K176, 【参考】数式用２!$BB$5:$BC$48, 2, FALSE), "")</f>
        <v/>
      </c>
      <c r="AV176" s="976" t="str">
        <f>IF(AND(P176&lt;&gt;"処遇改善加算Ⅲ",P176&lt;&gt;"処遇改善加算Ⅳ", P176&lt;&gt;"", AU176&lt;&gt;"対象外"), 1,"")</f>
        <v/>
      </c>
      <c r="AW176" s="976" t="str">
        <f>IFERROR("_"&amp;VLOOKUP(K176, 【参考】数式用２!$AG$2:$AH$48, 2, FALSE), "")</f>
        <v/>
      </c>
      <c r="AX176" s="1211" t="str">
        <f>IF(AND(P176="処遇改善加算Ⅰ", AL176=""), "未入力","入力済")</f>
        <v>入力済</v>
      </c>
      <c r="AY176" s="1207" t="str">
        <f>G176</f>
        <v/>
      </c>
      <c r="AZ176"/>
      <c r="BA176"/>
      <c r="BB176"/>
      <c r="BC176"/>
      <c r="BD176"/>
      <c r="BE176"/>
      <c r="BF176"/>
      <c r="BG176"/>
    </row>
    <row r="177" spans="1:59" ht="14">
      <c r="A177" s="1281"/>
      <c r="B177" s="1254"/>
      <c r="C177" s="1255"/>
      <c r="D177" s="1255"/>
      <c r="E177" s="1255"/>
      <c r="F177" s="1256"/>
      <c r="G177" s="1237"/>
      <c r="H177" s="1237"/>
      <c r="I177" s="1237"/>
      <c r="J177" s="1237"/>
      <c r="K177" s="1237"/>
      <c r="L177" s="1240"/>
      <c r="M177" s="1243"/>
      <c r="N177" s="1246"/>
      <c r="O177" s="1249"/>
      <c r="P177" s="1215"/>
      <c r="Q177" s="1218"/>
      <c r="R177" s="1221"/>
      <c r="S177" s="1224"/>
      <c r="T177" s="1227"/>
      <c r="U177" s="1224"/>
      <c r="V177" s="1227"/>
      <c r="W177" s="1224"/>
      <c r="X177" s="1227"/>
      <c r="Y177" s="1224"/>
      <c r="Z177" s="1227"/>
      <c r="AA177" s="1227"/>
      <c r="AB177" s="1227"/>
      <c r="AC177" s="1230"/>
      <c r="AD177" s="1193"/>
      <c r="AE177" s="1234"/>
      <c r="AF177" s="1199"/>
      <c r="AG177" s="1193"/>
      <c r="AH177" s="1196"/>
      <c r="AI177" s="1199"/>
      <c r="AJ177" s="1199"/>
      <c r="AK177" s="1202"/>
      <c r="AL177" s="1205"/>
      <c r="AM177" s="1212" t="str">
        <f t="shared" ref="AM177" si="121">IF(AND(P176&lt;&gt;"", OR(W176&lt;&gt;8,Y176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7" s="355"/>
      <c r="AO177" s="1208"/>
      <c r="AP177" s="1210"/>
      <c r="AQ177" s="1114"/>
      <c r="AR177" s="976"/>
      <c r="AS177" s="976"/>
      <c r="AT177" s="976"/>
      <c r="AU177" s="976"/>
      <c r="AV177" s="976"/>
      <c r="AW177" s="976"/>
      <c r="AX177" s="1211"/>
      <c r="AY177" s="1208"/>
      <c r="AZ177"/>
      <c r="BA177"/>
      <c r="BB177"/>
      <c r="BC177"/>
      <c r="BD177"/>
      <c r="BE177"/>
      <c r="BF177"/>
      <c r="BG177"/>
    </row>
    <row r="178" spans="1:59" ht="14">
      <c r="A178" s="1282"/>
      <c r="B178" s="1254"/>
      <c r="C178" s="1255"/>
      <c r="D178" s="1255"/>
      <c r="E178" s="1255"/>
      <c r="F178" s="1256"/>
      <c r="G178" s="1237"/>
      <c r="H178" s="1237"/>
      <c r="I178" s="1237"/>
      <c r="J178" s="1237"/>
      <c r="K178" s="1237"/>
      <c r="L178" s="1240"/>
      <c r="M178" s="1243"/>
      <c r="N178" s="1246"/>
      <c r="O178" s="1249"/>
      <c r="P178" s="1215"/>
      <c r="Q178" s="1218"/>
      <c r="R178" s="1221"/>
      <c r="S178" s="1224"/>
      <c r="T178" s="1227"/>
      <c r="U178" s="1224"/>
      <c r="V178" s="1227"/>
      <c r="W178" s="1224"/>
      <c r="X178" s="1227"/>
      <c r="Y178" s="1224"/>
      <c r="Z178" s="1227"/>
      <c r="AA178" s="1227"/>
      <c r="AB178" s="1227"/>
      <c r="AC178" s="1230"/>
      <c r="AD178" s="1193"/>
      <c r="AE178" s="1234"/>
      <c r="AF178" s="1199"/>
      <c r="AG178" s="1193"/>
      <c r="AH178" s="1196"/>
      <c r="AI178" s="1199"/>
      <c r="AJ178" s="1199"/>
      <c r="AK178" s="1202"/>
      <c r="AL178" s="1205"/>
      <c r="AM178" s="1213"/>
      <c r="AN178" s="355"/>
      <c r="AO178" s="1208"/>
      <c r="AP178" s="1210"/>
      <c r="AQ178" s="1114"/>
      <c r="AR178" s="976"/>
      <c r="AS178" s="976"/>
      <c r="AT178" s="976"/>
      <c r="AU178" s="976"/>
      <c r="AV178" s="976"/>
      <c r="AW178" s="976"/>
      <c r="AX178" s="1211"/>
      <c r="AY178" s="1208"/>
      <c r="AZ178"/>
      <c r="BA178"/>
      <c r="BB178"/>
      <c r="BC178"/>
      <c r="BD178"/>
      <c r="BE178"/>
      <c r="BF178"/>
      <c r="BG178"/>
    </row>
    <row r="179" spans="1:59" ht="30" customHeight="1" thickBot="1">
      <c r="A179" s="1283"/>
      <c r="B179" s="1284"/>
      <c r="C179" s="1285"/>
      <c r="D179" s="1285"/>
      <c r="E179" s="1285"/>
      <c r="F179" s="1286"/>
      <c r="G179" s="1287"/>
      <c r="H179" s="1287"/>
      <c r="I179" s="1287"/>
      <c r="J179" s="1287"/>
      <c r="K179" s="1287"/>
      <c r="L179" s="1288"/>
      <c r="M179" s="1279"/>
      <c r="N179" s="1247"/>
      <c r="O179" s="1250"/>
      <c r="P179" s="1216"/>
      <c r="Q179" s="1219"/>
      <c r="R179" s="1222"/>
      <c r="S179" s="1225"/>
      <c r="T179" s="1228"/>
      <c r="U179" s="1225"/>
      <c r="V179" s="1228"/>
      <c r="W179" s="1225"/>
      <c r="X179" s="1228"/>
      <c r="Y179" s="1225"/>
      <c r="Z179" s="1228"/>
      <c r="AA179" s="1228"/>
      <c r="AB179" s="1228"/>
      <c r="AC179" s="1231"/>
      <c r="AD179" s="1194"/>
      <c r="AE179" s="1235"/>
      <c r="AF179" s="1200"/>
      <c r="AG179" s="1194"/>
      <c r="AH179" s="1197"/>
      <c r="AI179" s="1200"/>
      <c r="AJ179" s="1200"/>
      <c r="AK179" s="1203"/>
      <c r="AL179" s="1206"/>
      <c r="AM179" s="651" t="str">
        <f t="shared" ref="AM179" si="122">IF(P176="","",
IF(OR(AF176="",
AND(AG176&lt;&gt;"",AH176=""),
AND(P176&lt;&gt;"",AI176=""),
AND(P176&lt;&gt;"処遇改善加算Ⅳ",AJ176=""),
AND(OR(P176="処遇改善加算Ⅰ",P176="処遇改善加算Ⅱ"),AU176="対象",AK176=""),
AND(P176="処遇改善加算Ⅰ",AL176="")),
"！記入が必要な欄（オレンジ色のセル）に空欄があります。空欄を埋めてください。",""))</f>
        <v/>
      </c>
      <c r="AN179" s="355"/>
      <c r="AO179" s="1209"/>
      <c r="AP179" s="1210"/>
      <c r="AQ179" s="1115"/>
      <c r="AR179" s="976"/>
      <c r="AS179" s="976"/>
      <c r="AT179" s="976"/>
      <c r="AU179" s="976"/>
      <c r="AV179" s="976"/>
      <c r="AW179" s="976"/>
      <c r="AX179" s="1211"/>
      <c r="AY179" s="1209"/>
      <c r="AZ179"/>
      <c r="BA179"/>
      <c r="BB179"/>
      <c r="BC179"/>
      <c r="BD179"/>
      <c r="BE179"/>
      <c r="BF179"/>
      <c r="BG179"/>
    </row>
    <row r="180" spans="1:59" ht="30" customHeight="1">
      <c r="A180" s="1280">
        <v>43</v>
      </c>
      <c r="B180" s="1251" t="str">
        <f>IF(基本情報入力シート!B82="", "",基本情報入力シート!B82)</f>
        <v/>
      </c>
      <c r="C180" s="1252"/>
      <c r="D180" s="1252"/>
      <c r="E180" s="1252"/>
      <c r="F180" s="1253"/>
      <c r="G180" s="1236" t="str">
        <f>IF(基本情報入力シート!L82="", "",基本情報入力シート!L82)</f>
        <v/>
      </c>
      <c r="H180" s="1236" t="str">
        <f>IF(基本情報入力シート!Q82="", "",基本情報入力シート!Q82)</f>
        <v/>
      </c>
      <c r="I180" s="1236" t="str">
        <f>IF(基本情報入力シート!V82="", "",基本情報入力シート!V82)</f>
        <v/>
      </c>
      <c r="J180" s="1236" t="str">
        <f>IF(基本情報入力シート!W82="", "",基本情報入力シート!W82)</f>
        <v/>
      </c>
      <c r="K180" s="1236" t="str">
        <f>IF(基本情報入力シート!X82="", "",基本情報入力シート!X82)</f>
        <v/>
      </c>
      <c r="L180" s="1239" t="str">
        <f>IF(基本情報入力シート!AC82=0, "",基本情報入力シート!AC82)</f>
        <v/>
      </c>
      <c r="M180" s="1242" t="str">
        <f>IF(基本情報入力シート!AD82="", "",基本情報入力シート!AD82)</f>
        <v/>
      </c>
      <c r="N180" s="1245"/>
      <c r="O180" s="1248" t="str">
        <f>IFERROR(VLOOKUP(K180,【参考】数式用２!$A$2:$AD$48,MATCH(N180,【参考】数式用２!$C$4:$AD$4,0)+2,0),"")</f>
        <v/>
      </c>
      <c r="P180" s="1214"/>
      <c r="Q180" s="1217" t="str">
        <f>IFERROR(VLOOKUP(K180,【参考】数式用２!$A$2:$AC$48,MATCH(P180,【参考】数式用２!$C$4:$AC$4,0)+2,0),"")</f>
        <v/>
      </c>
      <c r="R180" s="1220" t="s">
        <v>268</v>
      </c>
      <c r="S180" s="1223"/>
      <c r="T180" s="1226" t="s">
        <v>356</v>
      </c>
      <c r="U180" s="1223"/>
      <c r="V180" s="1226" t="s">
        <v>357</v>
      </c>
      <c r="W180" s="1223"/>
      <c r="X180" s="1226" t="s">
        <v>356</v>
      </c>
      <c r="Y180" s="1223"/>
      <c r="Z180" s="1226" t="s">
        <v>358</v>
      </c>
      <c r="AA180" s="1226" t="s">
        <v>171</v>
      </c>
      <c r="AB180" s="1226" t="str">
        <f>IF(S180&gt;=1,(W180*12+Y180)-(S180*12+U180)+1,"")</f>
        <v/>
      </c>
      <c r="AC180" s="1229" t="s">
        <v>359</v>
      </c>
      <c r="AD180" s="1232" t="str">
        <f>IFERROR(ROUNDDOWN(ROUND(L180*Q180,0)*M180,0)*AB180,"")</f>
        <v/>
      </c>
      <c r="AE180" s="1233" t="str">
        <f>IFERROR(ROUNDDOWN(ROUNDDOWN(ROUND(L180*VLOOKUP(K180,【参考】数式用２!$A$2:$AC$48,MATCH("処遇改善加算Ⅳ",【参考】数式用２!$C$4:$O$4,0)+2,0),0)*M180,0)*AB180*0.5,0), "")</f>
        <v/>
      </c>
      <c r="AF180" s="1198"/>
      <c r="AG180" s="1232" t="str">
        <f>IF(AND(AQ180&lt;&gt;"対象外", P180&lt;&gt;""),ROUNDDOWN(ROUND(L180*VLOOKUP(K180,【参考】数式用２!$A$2:$K$48,MATCH("ベア加算あり",【参考】数式用２!$C$4:$K$4,0)+2,0),0)*M180,0)*AB180,"")</f>
        <v/>
      </c>
      <c r="AH180" s="1195"/>
      <c r="AI180" s="1198"/>
      <c r="AJ180" s="1198"/>
      <c r="AK180" s="1201"/>
      <c r="AL180" s="1204"/>
      <c r="AM180" s="650" t="str">
        <f t="shared" ref="AM180" si="123">IF(Q180="","",IF(Q180&lt;O180,"！加算の要件上は問題ありませんが、令和６年度末の加算率と比較して、令和７年度の加算率が低くなっています。",""))</f>
        <v/>
      </c>
      <c r="AN180" s="355"/>
      <c r="AO180" s="1207" t="str">
        <f>IF(K180&lt;&gt;"","Q列に色付け","")</f>
        <v/>
      </c>
      <c r="AP180" s="1210" t="str">
        <f>IF(AND(AE180&lt;&gt;0,AE180&lt;&gt;""),IF(AF180="○","入力済","未入力"),"")</f>
        <v/>
      </c>
      <c r="AQ180" s="1113" t="str">
        <f>IFERROR((VLOOKUP(N180, 【参考】数式用２!$BE$5:$BE$13, 1,FALSE)), "対象外")</f>
        <v>対象外</v>
      </c>
      <c r="AR180" s="976" t="str">
        <f>IF(AG180&lt;&gt;"",IF(AH180="○","入力済","未入力"),"")</f>
        <v/>
      </c>
      <c r="AS180" s="976" t="str">
        <f>IF(AND(P180&lt;&gt;"", AI180=""), "未入力", "入力済")</f>
        <v>入力済</v>
      </c>
      <c r="AT180" s="976" t="str">
        <f>IF(AND(P180&lt;&gt;"", P180&lt;&gt;"処遇改善加算Ⅳ", AJ180=""), "未入力", "入力済")</f>
        <v>入力済</v>
      </c>
      <c r="AU180" s="976" t="str">
        <f>IFERROR(VLOOKUP(K180, 【参考】数式用２!$BB$5:$BC$48, 2, FALSE), "")</f>
        <v/>
      </c>
      <c r="AV180" s="976" t="str">
        <f>IF(AND(P180&lt;&gt;"処遇改善加算Ⅲ",P180&lt;&gt;"処遇改善加算Ⅳ", P180&lt;&gt;"", AU180&lt;&gt;"対象外"), 1,"")</f>
        <v/>
      </c>
      <c r="AW180" s="976" t="str">
        <f>IFERROR("_"&amp;VLOOKUP(K180, 【参考】数式用２!$AG$2:$AH$48, 2, FALSE), "")</f>
        <v/>
      </c>
      <c r="AX180" s="1211" t="str">
        <f>IF(AND(P180="処遇改善加算Ⅰ", AL180=""), "未入力","入力済")</f>
        <v>入力済</v>
      </c>
      <c r="AY180" s="1207" t="str">
        <f>G180</f>
        <v/>
      </c>
      <c r="AZ180"/>
      <c r="BA180"/>
      <c r="BB180"/>
      <c r="BC180"/>
      <c r="BD180"/>
      <c r="BE180"/>
      <c r="BF180"/>
      <c r="BG180"/>
    </row>
    <row r="181" spans="1:59" ht="14">
      <c r="A181" s="1281"/>
      <c r="B181" s="1254"/>
      <c r="C181" s="1255"/>
      <c r="D181" s="1255"/>
      <c r="E181" s="1255"/>
      <c r="F181" s="1256"/>
      <c r="G181" s="1237"/>
      <c r="H181" s="1237"/>
      <c r="I181" s="1237"/>
      <c r="J181" s="1237"/>
      <c r="K181" s="1237"/>
      <c r="L181" s="1240"/>
      <c r="M181" s="1243"/>
      <c r="N181" s="1246"/>
      <c r="O181" s="1249"/>
      <c r="P181" s="1215"/>
      <c r="Q181" s="1218"/>
      <c r="R181" s="1221"/>
      <c r="S181" s="1224"/>
      <c r="T181" s="1227"/>
      <c r="U181" s="1224"/>
      <c r="V181" s="1227"/>
      <c r="W181" s="1224"/>
      <c r="X181" s="1227"/>
      <c r="Y181" s="1224"/>
      <c r="Z181" s="1227"/>
      <c r="AA181" s="1227"/>
      <c r="AB181" s="1227"/>
      <c r="AC181" s="1230"/>
      <c r="AD181" s="1193"/>
      <c r="AE181" s="1234"/>
      <c r="AF181" s="1199"/>
      <c r="AG181" s="1193"/>
      <c r="AH181" s="1196"/>
      <c r="AI181" s="1199"/>
      <c r="AJ181" s="1199"/>
      <c r="AK181" s="1202"/>
      <c r="AL181" s="1205"/>
      <c r="AM181" s="1212" t="str">
        <f t="shared" ref="AM181" si="124">IF(AND(P180&lt;&gt;"", OR(W180&lt;&gt;8,Y180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1" s="355"/>
      <c r="AO181" s="1208"/>
      <c r="AP181" s="1210"/>
      <c r="AQ181" s="1114"/>
      <c r="AR181" s="976"/>
      <c r="AS181" s="976"/>
      <c r="AT181" s="976"/>
      <c r="AU181" s="976"/>
      <c r="AV181" s="976"/>
      <c r="AW181" s="976"/>
      <c r="AX181" s="1211"/>
      <c r="AY181" s="1208"/>
      <c r="AZ181"/>
      <c r="BA181"/>
      <c r="BB181"/>
      <c r="BC181"/>
      <c r="BD181"/>
      <c r="BE181"/>
      <c r="BF181"/>
      <c r="BG181"/>
    </row>
    <row r="182" spans="1:59" ht="14">
      <c r="A182" s="1282"/>
      <c r="B182" s="1254"/>
      <c r="C182" s="1255"/>
      <c r="D182" s="1255"/>
      <c r="E182" s="1255"/>
      <c r="F182" s="1256"/>
      <c r="G182" s="1237"/>
      <c r="H182" s="1237"/>
      <c r="I182" s="1237"/>
      <c r="J182" s="1237"/>
      <c r="K182" s="1237"/>
      <c r="L182" s="1240"/>
      <c r="M182" s="1243"/>
      <c r="N182" s="1246"/>
      <c r="O182" s="1249"/>
      <c r="P182" s="1215"/>
      <c r="Q182" s="1218"/>
      <c r="R182" s="1221"/>
      <c r="S182" s="1224"/>
      <c r="T182" s="1227"/>
      <c r="U182" s="1224"/>
      <c r="V182" s="1227"/>
      <c r="W182" s="1224"/>
      <c r="X182" s="1227"/>
      <c r="Y182" s="1224"/>
      <c r="Z182" s="1227"/>
      <c r="AA182" s="1227"/>
      <c r="AB182" s="1227"/>
      <c r="AC182" s="1230"/>
      <c r="AD182" s="1193"/>
      <c r="AE182" s="1234"/>
      <c r="AF182" s="1199"/>
      <c r="AG182" s="1193"/>
      <c r="AH182" s="1196"/>
      <c r="AI182" s="1199"/>
      <c r="AJ182" s="1199"/>
      <c r="AK182" s="1202"/>
      <c r="AL182" s="1205"/>
      <c r="AM182" s="1213"/>
      <c r="AN182" s="355"/>
      <c r="AO182" s="1208"/>
      <c r="AP182" s="1210"/>
      <c r="AQ182" s="1114"/>
      <c r="AR182" s="976"/>
      <c r="AS182" s="976"/>
      <c r="AT182" s="976"/>
      <c r="AU182" s="976"/>
      <c r="AV182" s="976"/>
      <c r="AW182" s="976"/>
      <c r="AX182" s="1211"/>
      <c r="AY182" s="1208"/>
      <c r="AZ182"/>
      <c r="BA182"/>
      <c r="BB182"/>
      <c r="BC182"/>
      <c r="BD182"/>
      <c r="BE182"/>
      <c r="BF182"/>
      <c r="BG182"/>
    </row>
    <row r="183" spans="1:59" ht="30" customHeight="1" thickBot="1">
      <c r="A183" s="1283"/>
      <c r="B183" s="1284"/>
      <c r="C183" s="1285"/>
      <c r="D183" s="1285"/>
      <c r="E183" s="1285"/>
      <c r="F183" s="1286"/>
      <c r="G183" s="1287"/>
      <c r="H183" s="1287"/>
      <c r="I183" s="1287"/>
      <c r="J183" s="1287"/>
      <c r="K183" s="1287"/>
      <c r="L183" s="1288"/>
      <c r="M183" s="1279"/>
      <c r="N183" s="1247"/>
      <c r="O183" s="1250"/>
      <c r="P183" s="1216"/>
      <c r="Q183" s="1219"/>
      <c r="R183" s="1222"/>
      <c r="S183" s="1225"/>
      <c r="T183" s="1228"/>
      <c r="U183" s="1225"/>
      <c r="V183" s="1228"/>
      <c r="W183" s="1225"/>
      <c r="X183" s="1228"/>
      <c r="Y183" s="1225"/>
      <c r="Z183" s="1228"/>
      <c r="AA183" s="1228"/>
      <c r="AB183" s="1228"/>
      <c r="AC183" s="1231"/>
      <c r="AD183" s="1194"/>
      <c r="AE183" s="1235"/>
      <c r="AF183" s="1200"/>
      <c r="AG183" s="1194"/>
      <c r="AH183" s="1197"/>
      <c r="AI183" s="1200"/>
      <c r="AJ183" s="1200"/>
      <c r="AK183" s="1203"/>
      <c r="AL183" s="1206"/>
      <c r="AM183" s="651" t="str">
        <f t="shared" ref="AM183" si="125">IF(P180="","",
IF(OR(AF180="",
AND(AG180&lt;&gt;"",AH180=""),
AND(P180&lt;&gt;"",AI180=""),
AND(P180&lt;&gt;"処遇改善加算Ⅳ",AJ180=""),
AND(OR(P180="処遇改善加算Ⅰ",P180="処遇改善加算Ⅱ"),AU180="対象",AK180=""),
AND(P180="処遇改善加算Ⅰ",AL180="")),
"！記入が必要な欄（オレンジ色のセル）に空欄があります。空欄を埋めてください。",""))</f>
        <v/>
      </c>
      <c r="AN183" s="355"/>
      <c r="AO183" s="1209"/>
      <c r="AP183" s="1210"/>
      <c r="AQ183" s="1115"/>
      <c r="AR183" s="976"/>
      <c r="AS183" s="976"/>
      <c r="AT183" s="976"/>
      <c r="AU183" s="976"/>
      <c r="AV183" s="976"/>
      <c r="AW183" s="976"/>
      <c r="AX183" s="1211"/>
      <c r="AY183" s="1209"/>
      <c r="AZ183"/>
      <c r="BA183"/>
      <c r="BB183"/>
      <c r="BC183"/>
      <c r="BD183"/>
      <c r="BE183"/>
      <c r="BF183"/>
      <c r="BG183"/>
    </row>
    <row r="184" spans="1:59" ht="30" customHeight="1">
      <c r="A184" s="1280">
        <v>44</v>
      </c>
      <c r="B184" s="1251" t="str">
        <f>IF(基本情報入力シート!B83="", "",基本情報入力シート!B83)</f>
        <v/>
      </c>
      <c r="C184" s="1252"/>
      <c r="D184" s="1252"/>
      <c r="E184" s="1252"/>
      <c r="F184" s="1253"/>
      <c r="G184" s="1236" t="str">
        <f>IF(基本情報入力シート!L83="", "",基本情報入力シート!L83)</f>
        <v/>
      </c>
      <c r="H184" s="1236" t="str">
        <f>IF(基本情報入力シート!Q83="", "",基本情報入力シート!Q83)</f>
        <v/>
      </c>
      <c r="I184" s="1236" t="str">
        <f>IF(基本情報入力シート!V83="", "",基本情報入力シート!V83)</f>
        <v/>
      </c>
      <c r="J184" s="1236" t="str">
        <f>IF(基本情報入力シート!W83="", "",基本情報入力シート!W83)</f>
        <v/>
      </c>
      <c r="K184" s="1236" t="str">
        <f>IF(基本情報入力シート!X83="", "",基本情報入力シート!X83)</f>
        <v/>
      </c>
      <c r="L184" s="1239" t="str">
        <f>IF(基本情報入力シート!AC83=0, "",基本情報入力シート!AC83)</f>
        <v/>
      </c>
      <c r="M184" s="1242" t="str">
        <f>IF(基本情報入力シート!AD83="", "",基本情報入力シート!AD83)</f>
        <v/>
      </c>
      <c r="N184" s="1245"/>
      <c r="O184" s="1248" t="str">
        <f>IFERROR(VLOOKUP(K184,【参考】数式用２!$A$2:$AD$48,MATCH(N184,【参考】数式用２!$C$4:$AD$4,0)+2,0),"")</f>
        <v/>
      </c>
      <c r="P184" s="1214"/>
      <c r="Q184" s="1217" t="str">
        <f>IFERROR(VLOOKUP(K184,【参考】数式用２!$A$2:$AC$48,MATCH(P184,【参考】数式用２!$C$4:$AC$4,0)+2,0),"")</f>
        <v/>
      </c>
      <c r="R184" s="1220" t="s">
        <v>268</v>
      </c>
      <c r="S184" s="1223"/>
      <c r="T184" s="1226" t="s">
        <v>356</v>
      </c>
      <c r="U184" s="1223"/>
      <c r="V184" s="1226" t="s">
        <v>357</v>
      </c>
      <c r="W184" s="1223"/>
      <c r="X184" s="1226" t="s">
        <v>356</v>
      </c>
      <c r="Y184" s="1223"/>
      <c r="Z184" s="1226" t="s">
        <v>358</v>
      </c>
      <c r="AA184" s="1226" t="s">
        <v>171</v>
      </c>
      <c r="AB184" s="1226" t="str">
        <f>IF(S184&gt;=1,(W184*12+Y184)-(S184*12+U184)+1,"")</f>
        <v/>
      </c>
      <c r="AC184" s="1229" t="s">
        <v>359</v>
      </c>
      <c r="AD184" s="1232" t="str">
        <f>IFERROR(ROUNDDOWN(ROUND(L184*Q184,0)*M184,0)*AB184,"")</f>
        <v/>
      </c>
      <c r="AE184" s="1233" t="str">
        <f>IFERROR(ROUNDDOWN(ROUNDDOWN(ROUND(L184*VLOOKUP(K184,【参考】数式用２!$A$2:$AC$48,MATCH("処遇改善加算Ⅳ",【参考】数式用２!$C$4:$O$4,0)+2,0),0)*M184,0)*AB184*0.5,0), "")</f>
        <v/>
      </c>
      <c r="AF184" s="1198"/>
      <c r="AG184" s="1232" t="str">
        <f>IF(AND(AQ184&lt;&gt;"対象外", P184&lt;&gt;""),ROUNDDOWN(ROUND(L184*VLOOKUP(K184,【参考】数式用２!$A$2:$K$48,MATCH("ベア加算あり",【参考】数式用２!$C$4:$K$4,0)+2,0),0)*M184,0)*AB184,"")</f>
        <v/>
      </c>
      <c r="AH184" s="1195"/>
      <c r="AI184" s="1198"/>
      <c r="AJ184" s="1198"/>
      <c r="AK184" s="1201"/>
      <c r="AL184" s="1204"/>
      <c r="AM184" s="650" t="str">
        <f t="shared" ref="AM184" si="126">IF(Q184="","",IF(Q184&lt;O184,"！加算の要件上は問題ありませんが、令和６年度末の加算率と比較して、令和７年度の加算率が低くなっています。",""))</f>
        <v/>
      </c>
      <c r="AN184" s="355"/>
      <c r="AO184" s="1208" t="str">
        <f>IF(K184&lt;&gt;"","Q列に色付け","")</f>
        <v/>
      </c>
      <c r="AP184" s="1210" t="str">
        <f>IF(AND(AE184&lt;&gt;0,AE184&lt;&gt;""),IF(AF184="○","入力済","未入力"),"")</f>
        <v/>
      </c>
      <c r="AQ184" s="1113" t="str">
        <f>IFERROR((VLOOKUP(N184, 【参考】数式用２!$BE$5:$BE$13, 1,FALSE)), "対象外")</f>
        <v>対象外</v>
      </c>
      <c r="AR184" s="976" t="str">
        <f>IF(AG184&lt;&gt;"",IF(AH184="○","入力済","未入力"),"")</f>
        <v/>
      </c>
      <c r="AS184" s="976" t="str">
        <f>IF(AND(P184&lt;&gt;"", AI184=""), "未入力", "入力済")</f>
        <v>入力済</v>
      </c>
      <c r="AT184" s="976" t="str">
        <f>IF(AND(P184&lt;&gt;"", P184&lt;&gt;"処遇改善加算Ⅳ", AJ184=""), "未入力", "入力済")</f>
        <v>入力済</v>
      </c>
      <c r="AU184" s="976" t="str">
        <f>IFERROR(VLOOKUP(K184, 【参考】数式用２!$BB$5:$BC$48, 2, FALSE), "")</f>
        <v/>
      </c>
      <c r="AV184" s="976" t="str">
        <f>IF(AND(P184&lt;&gt;"処遇改善加算Ⅲ",P184&lt;&gt;"処遇改善加算Ⅳ", P184&lt;&gt;"", AU184&lt;&gt;"対象外"), 1,"")</f>
        <v/>
      </c>
      <c r="AW184" s="976" t="str">
        <f>IFERROR("_"&amp;VLOOKUP(K184, 【参考】数式用２!$AG$2:$AH$48, 2, FALSE), "")</f>
        <v/>
      </c>
      <c r="AX184" s="1211" t="str">
        <f>IF(AND(P184="処遇改善加算Ⅰ", AL184=""), "未入力","入力済")</f>
        <v>入力済</v>
      </c>
      <c r="AY184" s="1207" t="str">
        <f>G184</f>
        <v/>
      </c>
      <c r="AZ184"/>
      <c r="BA184"/>
      <c r="BB184"/>
      <c r="BC184"/>
      <c r="BD184"/>
      <c r="BE184"/>
      <c r="BF184"/>
      <c r="BG184"/>
    </row>
    <row r="185" spans="1:59" ht="14">
      <c r="A185" s="1281"/>
      <c r="B185" s="1254"/>
      <c r="C185" s="1255"/>
      <c r="D185" s="1255"/>
      <c r="E185" s="1255"/>
      <c r="F185" s="1256"/>
      <c r="G185" s="1237"/>
      <c r="H185" s="1237"/>
      <c r="I185" s="1237"/>
      <c r="J185" s="1237"/>
      <c r="K185" s="1237"/>
      <c r="L185" s="1240"/>
      <c r="M185" s="1243"/>
      <c r="N185" s="1246"/>
      <c r="O185" s="1249"/>
      <c r="P185" s="1215"/>
      <c r="Q185" s="1218"/>
      <c r="R185" s="1221"/>
      <c r="S185" s="1224"/>
      <c r="T185" s="1227"/>
      <c r="U185" s="1224"/>
      <c r="V185" s="1227"/>
      <c r="W185" s="1224"/>
      <c r="X185" s="1227"/>
      <c r="Y185" s="1224"/>
      <c r="Z185" s="1227"/>
      <c r="AA185" s="1227"/>
      <c r="AB185" s="1227"/>
      <c r="AC185" s="1230"/>
      <c r="AD185" s="1193"/>
      <c r="AE185" s="1234"/>
      <c r="AF185" s="1199"/>
      <c r="AG185" s="1193"/>
      <c r="AH185" s="1196"/>
      <c r="AI185" s="1199"/>
      <c r="AJ185" s="1199"/>
      <c r="AK185" s="1202"/>
      <c r="AL185" s="1205"/>
      <c r="AM185" s="1212" t="str">
        <f t="shared" ref="AM185" si="127">IF(AND(P184&lt;&gt;"", OR(W184&lt;&gt;8,Y184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5" s="355"/>
      <c r="AO185" s="1208"/>
      <c r="AP185" s="1210"/>
      <c r="AQ185" s="1114"/>
      <c r="AR185" s="976"/>
      <c r="AS185" s="976"/>
      <c r="AT185" s="976"/>
      <c r="AU185" s="976"/>
      <c r="AV185" s="976"/>
      <c r="AW185" s="976"/>
      <c r="AX185" s="1211"/>
      <c r="AY185" s="1208"/>
      <c r="AZ185"/>
      <c r="BA185"/>
      <c r="BB185"/>
      <c r="BC185"/>
      <c r="BD185"/>
      <c r="BE185"/>
      <c r="BF185"/>
      <c r="BG185"/>
    </row>
    <row r="186" spans="1:59" ht="14">
      <c r="A186" s="1282"/>
      <c r="B186" s="1254"/>
      <c r="C186" s="1255"/>
      <c r="D186" s="1255"/>
      <c r="E186" s="1255"/>
      <c r="F186" s="1256"/>
      <c r="G186" s="1237"/>
      <c r="H186" s="1237"/>
      <c r="I186" s="1237"/>
      <c r="J186" s="1237"/>
      <c r="K186" s="1237"/>
      <c r="L186" s="1240"/>
      <c r="M186" s="1243"/>
      <c r="N186" s="1246"/>
      <c r="O186" s="1249"/>
      <c r="P186" s="1215"/>
      <c r="Q186" s="1218"/>
      <c r="R186" s="1221"/>
      <c r="S186" s="1224"/>
      <c r="T186" s="1227"/>
      <c r="U186" s="1224"/>
      <c r="V186" s="1227"/>
      <c r="W186" s="1224"/>
      <c r="X186" s="1227"/>
      <c r="Y186" s="1224"/>
      <c r="Z186" s="1227"/>
      <c r="AA186" s="1227"/>
      <c r="AB186" s="1227"/>
      <c r="AC186" s="1230"/>
      <c r="AD186" s="1193"/>
      <c r="AE186" s="1234"/>
      <c r="AF186" s="1199"/>
      <c r="AG186" s="1193"/>
      <c r="AH186" s="1196"/>
      <c r="AI186" s="1199"/>
      <c r="AJ186" s="1199"/>
      <c r="AK186" s="1202"/>
      <c r="AL186" s="1205"/>
      <c r="AM186" s="1213"/>
      <c r="AN186" s="355"/>
      <c r="AO186" s="1208"/>
      <c r="AP186" s="1210"/>
      <c r="AQ186" s="1114"/>
      <c r="AR186" s="976"/>
      <c r="AS186" s="976"/>
      <c r="AT186" s="976"/>
      <c r="AU186" s="976"/>
      <c r="AV186" s="976"/>
      <c r="AW186" s="976"/>
      <c r="AX186" s="1211"/>
      <c r="AY186" s="1208"/>
      <c r="AZ186"/>
      <c r="BA186"/>
      <c r="BB186"/>
      <c r="BC186"/>
      <c r="BD186"/>
      <c r="BE186"/>
      <c r="BF186"/>
      <c r="BG186"/>
    </row>
    <row r="187" spans="1:59" ht="30" customHeight="1" thickBot="1">
      <c r="A187" s="1283"/>
      <c r="B187" s="1284"/>
      <c r="C187" s="1285"/>
      <c r="D187" s="1285"/>
      <c r="E187" s="1285"/>
      <c r="F187" s="1286"/>
      <c r="G187" s="1287"/>
      <c r="H187" s="1287"/>
      <c r="I187" s="1287"/>
      <c r="J187" s="1287"/>
      <c r="K187" s="1287"/>
      <c r="L187" s="1288"/>
      <c r="M187" s="1279"/>
      <c r="N187" s="1247"/>
      <c r="O187" s="1250"/>
      <c r="P187" s="1216"/>
      <c r="Q187" s="1219"/>
      <c r="R187" s="1222"/>
      <c r="S187" s="1225"/>
      <c r="T187" s="1228"/>
      <c r="U187" s="1225"/>
      <c r="V187" s="1228"/>
      <c r="W187" s="1225"/>
      <c r="X187" s="1228"/>
      <c r="Y187" s="1225"/>
      <c r="Z187" s="1228"/>
      <c r="AA187" s="1228"/>
      <c r="AB187" s="1228"/>
      <c r="AC187" s="1231"/>
      <c r="AD187" s="1194"/>
      <c r="AE187" s="1235"/>
      <c r="AF187" s="1200"/>
      <c r="AG187" s="1194"/>
      <c r="AH187" s="1197"/>
      <c r="AI187" s="1200"/>
      <c r="AJ187" s="1200"/>
      <c r="AK187" s="1203"/>
      <c r="AL187" s="1206"/>
      <c r="AM187" s="651" t="str">
        <f t="shared" ref="AM187" si="128">IF(P184="","",
IF(OR(AF184="",
AND(AG184&lt;&gt;"",AH184=""),
AND(P184&lt;&gt;"",AI184=""),
AND(P184&lt;&gt;"処遇改善加算Ⅳ",AJ184=""),
AND(OR(P184="処遇改善加算Ⅰ",P184="処遇改善加算Ⅱ"),AU184="対象",AK184=""),
AND(P184="処遇改善加算Ⅰ",AL184="")),
"！記入が必要な欄（オレンジ色のセル）に空欄があります。空欄を埋めてください。",""))</f>
        <v/>
      </c>
      <c r="AN187" s="355"/>
      <c r="AO187" s="1208"/>
      <c r="AP187" s="1210"/>
      <c r="AQ187" s="1115"/>
      <c r="AR187" s="976"/>
      <c r="AS187" s="976"/>
      <c r="AT187" s="976"/>
      <c r="AU187" s="976"/>
      <c r="AV187" s="976"/>
      <c r="AW187" s="976"/>
      <c r="AX187" s="1211"/>
      <c r="AY187" s="1209"/>
      <c r="AZ187"/>
      <c r="BA187"/>
      <c r="BB187"/>
      <c r="BC187"/>
      <c r="BD187"/>
      <c r="BE187"/>
      <c r="BF187"/>
      <c r="BG187"/>
    </row>
    <row r="188" spans="1:59" ht="30" customHeight="1">
      <c r="A188" s="1280">
        <v>45</v>
      </c>
      <c r="B188" s="1251" t="str">
        <f>IF(基本情報入力シート!B84="", "",基本情報入力シート!B84)</f>
        <v/>
      </c>
      <c r="C188" s="1252"/>
      <c r="D188" s="1252"/>
      <c r="E188" s="1252"/>
      <c r="F188" s="1253"/>
      <c r="G188" s="1236" t="str">
        <f>IF(基本情報入力シート!L84="", "",基本情報入力シート!L84)</f>
        <v/>
      </c>
      <c r="H188" s="1236" t="str">
        <f>IF(基本情報入力シート!Q84="", "",基本情報入力シート!Q84)</f>
        <v/>
      </c>
      <c r="I188" s="1236" t="str">
        <f>IF(基本情報入力シート!V84="", "",基本情報入力シート!V84)</f>
        <v/>
      </c>
      <c r="J188" s="1236" t="str">
        <f>IF(基本情報入力シート!W84="", "",基本情報入力シート!W84)</f>
        <v/>
      </c>
      <c r="K188" s="1236" t="str">
        <f>IF(基本情報入力シート!X84="", "",基本情報入力シート!X84)</f>
        <v/>
      </c>
      <c r="L188" s="1239" t="str">
        <f>IF(基本情報入力シート!AC84=0, "",基本情報入力シート!AC84)</f>
        <v/>
      </c>
      <c r="M188" s="1242" t="str">
        <f>IF(基本情報入力シート!AD84="", "",基本情報入力シート!AD84)</f>
        <v/>
      </c>
      <c r="N188" s="1245"/>
      <c r="O188" s="1248" t="str">
        <f>IFERROR(VLOOKUP(K188,【参考】数式用２!$A$2:$AD$48,MATCH(N188,【参考】数式用２!$C$4:$AD$4,0)+2,0),"")</f>
        <v/>
      </c>
      <c r="P188" s="1214"/>
      <c r="Q188" s="1217" t="str">
        <f>IFERROR(VLOOKUP(K188,【参考】数式用２!$A$2:$AC$48,MATCH(P188,【参考】数式用２!$C$4:$AC$4,0)+2,0),"")</f>
        <v/>
      </c>
      <c r="R188" s="1220" t="s">
        <v>268</v>
      </c>
      <c r="S188" s="1223"/>
      <c r="T188" s="1226" t="s">
        <v>356</v>
      </c>
      <c r="U188" s="1223"/>
      <c r="V188" s="1226" t="s">
        <v>357</v>
      </c>
      <c r="W188" s="1223"/>
      <c r="X188" s="1226" t="s">
        <v>356</v>
      </c>
      <c r="Y188" s="1223"/>
      <c r="Z188" s="1226" t="s">
        <v>358</v>
      </c>
      <c r="AA188" s="1226" t="s">
        <v>171</v>
      </c>
      <c r="AB188" s="1226" t="str">
        <f>IF(S188&gt;=1,(W188*12+Y188)-(S188*12+U188)+1,"")</f>
        <v/>
      </c>
      <c r="AC188" s="1229" t="s">
        <v>359</v>
      </c>
      <c r="AD188" s="1232" t="str">
        <f>IFERROR(ROUNDDOWN(ROUND(L188*Q188,0)*M188,0)*AB188,"")</f>
        <v/>
      </c>
      <c r="AE188" s="1233" t="str">
        <f>IFERROR(ROUNDDOWN(ROUNDDOWN(ROUND(L188*VLOOKUP(K188,【参考】数式用２!$A$2:$AC$48,MATCH("処遇改善加算Ⅳ",【参考】数式用２!$C$4:$O$4,0)+2,0),0)*M188,0)*AB188*0.5,0), "")</f>
        <v/>
      </c>
      <c r="AF188" s="1198"/>
      <c r="AG188" s="1232" t="str">
        <f>IF(AND(AQ188&lt;&gt;"対象外", P188&lt;&gt;""),ROUNDDOWN(ROUND(L188*VLOOKUP(K188,【参考】数式用２!$A$2:$K$48,MATCH("ベア加算あり",【参考】数式用２!$C$4:$K$4,0)+2,0),0)*M188,0)*AB188,"")</f>
        <v/>
      </c>
      <c r="AH188" s="1195"/>
      <c r="AI188" s="1198"/>
      <c r="AJ188" s="1198"/>
      <c r="AK188" s="1201"/>
      <c r="AL188" s="1204"/>
      <c r="AM188" s="650" t="str">
        <f t="shared" ref="AM188" si="129">IF(Q188="","",IF(Q188&lt;O188,"！加算の要件上は問題ありませんが、令和６年度末の加算率と比較して、令和７年度の加算率が低くなっています。",""))</f>
        <v/>
      </c>
      <c r="AN188" s="355"/>
      <c r="AO188" s="1207" t="str">
        <f>IF(K188&lt;&gt;"","Q列に色付け","")</f>
        <v/>
      </c>
      <c r="AP188" s="1210" t="str">
        <f>IF(AND(AE188&lt;&gt;0,AE188&lt;&gt;""),IF(AF188="○","入力済","未入力"),"")</f>
        <v/>
      </c>
      <c r="AQ188" s="1113" t="str">
        <f>IFERROR((VLOOKUP(N188, 【参考】数式用２!$BE$5:$BE$13, 1,FALSE)), "対象外")</f>
        <v>対象外</v>
      </c>
      <c r="AR188" s="976" t="str">
        <f>IF(AG188&lt;&gt;"",IF(AH188="○","入力済","未入力"),"")</f>
        <v/>
      </c>
      <c r="AS188" s="976" t="str">
        <f>IF(AND(P188&lt;&gt;"", AI188=""), "未入力", "入力済")</f>
        <v>入力済</v>
      </c>
      <c r="AT188" s="976" t="str">
        <f>IF(AND(P188&lt;&gt;"", P188&lt;&gt;"処遇改善加算Ⅳ", AJ188=""), "未入力", "入力済")</f>
        <v>入力済</v>
      </c>
      <c r="AU188" s="976" t="str">
        <f>IFERROR(VLOOKUP(K188, 【参考】数式用２!$BB$5:$BC$48, 2, FALSE), "")</f>
        <v/>
      </c>
      <c r="AV188" s="976" t="str">
        <f>IF(AND(P188&lt;&gt;"処遇改善加算Ⅲ",P188&lt;&gt;"処遇改善加算Ⅳ", P188&lt;&gt;"", AU188&lt;&gt;"対象外"), 1,"")</f>
        <v/>
      </c>
      <c r="AW188" s="976" t="str">
        <f>IFERROR("_"&amp;VLOOKUP(K188, 【参考】数式用２!$AG$2:$AH$48, 2, FALSE), "")</f>
        <v/>
      </c>
      <c r="AX188" s="1211" t="str">
        <f>IF(AND(P188="処遇改善加算Ⅰ", AL188=""), "未入力","入力済")</f>
        <v>入力済</v>
      </c>
      <c r="AY188" s="1207" t="str">
        <f>G188</f>
        <v/>
      </c>
      <c r="AZ188"/>
      <c r="BA188"/>
      <c r="BB188"/>
      <c r="BC188"/>
      <c r="BD188"/>
      <c r="BE188"/>
      <c r="BF188"/>
      <c r="BG188"/>
    </row>
    <row r="189" spans="1:59" ht="14">
      <c r="A189" s="1281"/>
      <c r="B189" s="1254"/>
      <c r="C189" s="1255"/>
      <c r="D189" s="1255"/>
      <c r="E189" s="1255"/>
      <c r="F189" s="1256"/>
      <c r="G189" s="1237"/>
      <c r="H189" s="1237"/>
      <c r="I189" s="1237"/>
      <c r="J189" s="1237"/>
      <c r="K189" s="1237"/>
      <c r="L189" s="1240"/>
      <c r="M189" s="1243"/>
      <c r="N189" s="1246"/>
      <c r="O189" s="1249"/>
      <c r="P189" s="1215"/>
      <c r="Q189" s="1218"/>
      <c r="R189" s="1221"/>
      <c r="S189" s="1224"/>
      <c r="T189" s="1227"/>
      <c r="U189" s="1224"/>
      <c r="V189" s="1227"/>
      <c r="W189" s="1224"/>
      <c r="X189" s="1227"/>
      <c r="Y189" s="1224"/>
      <c r="Z189" s="1227"/>
      <c r="AA189" s="1227"/>
      <c r="AB189" s="1227"/>
      <c r="AC189" s="1230"/>
      <c r="AD189" s="1193"/>
      <c r="AE189" s="1234"/>
      <c r="AF189" s="1199"/>
      <c r="AG189" s="1193"/>
      <c r="AH189" s="1196"/>
      <c r="AI189" s="1199"/>
      <c r="AJ189" s="1199"/>
      <c r="AK189" s="1202"/>
      <c r="AL189" s="1205"/>
      <c r="AM189" s="1212" t="str">
        <f t="shared" ref="AM189" si="130">IF(AND(P188&lt;&gt;"", OR(W188&lt;&gt;8,Y188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9" s="355"/>
      <c r="AO189" s="1208"/>
      <c r="AP189" s="1210"/>
      <c r="AQ189" s="1114"/>
      <c r="AR189" s="976"/>
      <c r="AS189" s="976"/>
      <c r="AT189" s="976"/>
      <c r="AU189" s="976"/>
      <c r="AV189" s="976"/>
      <c r="AW189" s="976"/>
      <c r="AX189" s="1211"/>
      <c r="AY189" s="1208"/>
      <c r="AZ189"/>
      <c r="BA189"/>
      <c r="BB189"/>
      <c r="BC189"/>
      <c r="BD189"/>
      <c r="BE189"/>
      <c r="BF189"/>
      <c r="BG189"/>
    </row>
    <row r="190" spans="1:59" ht="14">
      <c r="A190" s="1282"/>
      <c r="B190" s="1254"/>
      <c r="C190" s="1255"/>
      <c r="D190" s="1255"/>
      <c r="E190" s="1255"/>
      <c r="F190" s="1256"/>
      <c r="G190" s="1237"/>
      <c r="H190" s="1237"/>
      <c r="I190" s="1237"/>
      <c r="J190" s="1237"/>
      <c r="K190" s="1237"/>
      <c r="L190" s="1240"/>
      <c r="M190" s="1243"/>
      <c r="N190" s="1246"/>
      <c r="O190" s="1249"/>
      <c r="P190" s="1215"/>
      <c r="Q190" s="1218"/>
      <c r="R190" s="1221"/>
      <c r="S190" s="1224"/>
      <c r="T190" s="1227"/>
      <c r="U190" s="1224"/>
      <c r="V190" s="1227"/>
      <c r="W190" s="1224"/>
      <c r="X190" s="1227"/>
      <c r="Y190" s="1224"/>
      <c r="Z190" s="1227"/>
      <c r="AA190" s="1227"/>
      <c r="AB190" s="1227"/>
      <c r="AC190" s="1230"/>
      <c r="AD190" s="1193"/>
      <c r="AE190" s="1234"/>
      <c r="AF190" s="1199"/>
      <c r="AG190" s="1193"/>
      <c r="AH190" s="1196"/>
      <c r="AI190" s="1199"/>
      <c r="AJ190" s="1199"/>
      <c r="AK190" s="1202"/>
      <c r="AL190" s="1205"/>
      <c r="AM190" s="1213"/>
      <c r="AN190" s="355"/>
      <c r="AO190" s="1208"/>
      <c r="AP190" s="1210"/>
      <c r="AQ190" s="1114"/>
      <c r="AR190" s="976"/>
      <c r="AS190" s="976"/>
      <c r="AT190" s="976"/>
      <c r="AU190" s="976"/>
      <c r="AV190" s="976"/>
      <c r="AW190" s="976"/>
      <c r="AX190" s="1211"/>
      <c r="AY190" s="1208"/>
      <c r="AZ190"/>
      <c r="BA190"/>
      <c r="BB190"/>
      <c r="BC190"/>
      <c r="BD190"/>
      <c r="BE190"/>
      <c r="BF190"/>
      <c r="BG190"/>
    </row>
    <row r="191" spans="1:59" ht="30" customHeight="1" thickBot="1">
      <c r="A191" s="1283"/>
      <c r="B191" s="1284"/>
      <c r="C191" s="1285"/>
      <c r="D191" s="1285"/>
      <c r="E191" s="1285"/>
      <c r="F191" s="1286"/>
      <c r="G191" s="1287"/>
      <c r="H191" s="1287"/>
      <c r="I191" s="1287"/>
      <c r="J191" s="1287"/>
      <c r="K191" s="1287"/>
      <c r="L191" s="1288"/>
      <c r="M191" s="1279"/>
      <c r="N191" s="1247"/>
      <c r="O191" s="1250"/>
      <c r="P191" s="1216"/>
      <c r="Q191" s="1219"/>
      <c r="R191" s="1222"/>
      <c r="S191" s="1225"/>
      <c r="T191" s="1228"/>
      <c r="U191" s="1225"/>
      <c r="V191" s="1228"/>
      <c r="W191" s="1225"/>
      <c r="X191" s="1228"/>
      <c r="Y191" s="1225"/>
      <c r="Z191" s="1228"/>
      <c r="AA191" s="1228"/>
      <c r="AB191" s="1228"/>
      <c r="AC191" s="1231"/>
      <c r="AD191" s="1194"/>
      <c r="AE191" s="1235"/>
      <c r="AF191" s="1200"/>
      <c r="AG191" s="1194"/>
      <c r="AH191" s="1197"/>
      <c r="AI191" s="1200"/>
      <c r="AJ191" s="1200"/>
      <c r="AK191" s="1203"/>
      <c r="AL191" s="1206"/>
      <c r="AM191" s="651" t="str">
        <f t="shared" ref="AM191" si="131">IF(P188="","",
IF(OR(AF188="",
AND(AG188&lt;&gt;"",AH188=""),
AND(P188&lt;&gt;"",AI188=""),
AND(P188&lt;&gt;"処遇改善加算Ⅳ",AJ188=""),
AND(OR(P188="処遇改善加算Ⅰ",P188="処遇改善加算Ⅱ"),AU188="対象",AK188=""),
AND(P188="処遇改善加算Ⅰ",AL188="")),
"！記入が必要な欄（オレンジ色のセル）に空欄があります。空欄を埋めてください。",""))</f>
        <v/>
      </c>
      <c r="AN191" s="355"/>
      <c r="AO191" s="1209"/>
      <c r="AP191" s="1210"/>
      <c r="AQ191" s="1115"/>
      <c r="AR191" s="976"/>
      <c r="AS191" s="976"/>
      <c r="AT191" s="976"/>
      <c r="AU191" s="976"/>
      <c r="AV191" s="976"/>
      <c r="AW191" s="976"/>
      <c r="AX191" s="1211"/>
      <c r="AY191" s="1209"/>
      <c r="AZ191"/>
      <c r="BA191"/>
      <c r="BB191"/>
      <c r="BC191"/>
      <c r="BD191"/>
      <c r="BE191"/>
      <c r="BF191"/>
      <c r="BG191"/>
    </row>
    <row r="192" spans="1:59" ht="30" customHeight="1">
      <c r="A192" s="1280">
        <v>46</v>
      </c>
      <c r="B192" s="1251" t="str">
        <f>IF(基本情報入力シート!B85="", "",基本情報入力シート!B85)</f>
        <v/>
      </c>
      <c r="C192" s="1252"/>
      <c r="D192" s="1252"/>
      <c r="E192" s="1252"/>
      <c r="F192" s="1253"/>
      <c r="G192" s="1236" t="str">
        <f>IF(基本情報入力シート!L85="", "",基本情報入力シート!L85)</f>
        <v/>
      </c>
      <c r="H192" s="1236" t="str">
        <f>IF(基本情報入力シート!Q85="", "",基本情報入力シート!Q85)</f>
        <v/>
      </c>
      <c r="I192" s="1236" t="str">
        <f>IF(基本情報入力シート!V85="", "",基本情報入力シート!V85)</f>
        <v/>
      </c>
      <c r="J192" s="1236" t="str">
        <f>IF(基本情報入力シート!W85="", "",基本情報入力シート!W85)</f>
        <v/>
      </c>
      <c r="K192" s="1236" t="str">
        <f>IF(基本情報入力シート!X85="", "",基本情報入力シート!X85)</f>
        <v/>
      </c>
      <c r="L192" s="1239" t="str">
        <f>IF(基本情報入力シート!AC85=0, "",基本情報入力シート!AC85)</f>
        <v/>
      </c>
      <c r="M192" s="1242" t="str">
        <f>IF(基本情報入力シート!AD85="", "",基本情報入力シート!AD85)</f>
        <v/>
      </c>
      <c r="N192" s="1245"/>
      <c r="O192" s="1248" t="str">
        <f>IFERROR(VLOOKUP(K192,【参考】数式用２!$A$2:$AD$48,MATCH(N192,【参考】数式用２!$C$4:$AD$4,0)+2,0),"")</f>
        <v/>
      </c>
      <c r="P192" s="1214"/>
      <c r="Q192" s="1217" t="str">
        <f>IFERROR(VLOOKUP(K192,【参考】数式用２!$A$2:$AC$48,MATCH(P192,【参考】数式用２!$C$4:$AC$4,0)+2,0),"")</f>
        <v/>
      </c>
      <c r="R192" s="1220" t="s">
        <v>268</v>
      </c>
      <c r="S192" s="1223"/>
      <c r="T192" s="1226" t="s">
        <v>356</v>
      </c>
      <c r="U192" s="1223"/>
      <c r="V192" s="1226" t="s">
        <v>357</v>
      </c>
      <c r="W192" s="1223"/>
      <c r="X192" s="1226" t="s">
        <v>356</v>
      </c>
      <c r="Y192" s="1223"/>
      <c r="Z192" s="1226" t="s">
        <v>358</v>
      </c>
      <c r="AA192" s="1226" t="s">
        <v>171</v>
      </c>
      <c r="AB192" s="1226" t="str">
        <f>IF(S192&gt;=1,(W192*12+Y192)-(S192*12+U192)+1,"")</f>
        <v/>
      </c>
      <c r="AC192" s="1229" t="s">
        <v>359</v>
      </c>
      <c r="AD192" s="1232" t="str">
        <f>IFERROR(ROUNDDOWN(ROUND(L192*Q192,0)*M192,0)*AB192,"")</f>
        <v/>
      </c>
      <c r="AE192" s="1233" t="str">
        <f>IFERROR(ROUNDDOWN(ROUNDDOWN(ROUND(L192*VLOOKUP(K192,【参考】数式用２!$A$2:$AC$48,MATCH("処遇改善加算Ⅳ",【参考】数式用２!$C$4:$O$4,0)+2,0),0)*M192,0)*AB192*0.5,0), "")</f>
        <v/>
      </c>
      <c r="AF192" s="1198"/>
      <c r="AG192" s="1232" t="str">
        <f>IF(AND(AQ192&lt;&gt;"対象外", P192&lt;&gt;""),ROUNDDOWN(ROUND(L192*VLOOKUP(K192,【参考】数式用２!$A$2:$K$48,MATCH("ベア加算あり",【参考】数式用２!$C$4:$K$4,0)+2,0),0)*M192,0)*AB192,"")</f>
        <v/>
      </c>
      <c r="AH192" s="1195"/>
      <c r="AI192" s="1198"/>
      <c r="AJ192" s="1198"/>
      <c r="AK192" s="1201"/>
      <c r="AL192" s="1204"/>
      <c r="AM192" s="650" t="str">
        <f t="shared" ref="AM192" si="132">IF(Q192="","",IF(Q192&lt;O192,"！加算の要件上は問題ありませんが、令和６年度末の加算率と比較して、令和７年度の加算率が低くなっています。",""))</f>
        <v/>
      </c>
      <c r="AN192" s="355"/>
      <c r="AO192" s="1208" t="str">
        <f>IF(K192&lt;&gt;"","Q列に色付け","")</f>
        <v/>
      </c>
      <c r="AP192" s="1210" t="str">
        <f>IF(AND(AE192&lt;&gt;0,AE192&lt;&gt;""),IF(AF192="○","入力済","未入力"),"")</f>
        <v/>
      </c>
      <c r="AQ192" s="1113" t="str">
        <f>IFERROR((VLOOKUP(N192, 【参考】数式用２!$BE$5:$BE$13, 1,FALSE)), "対象外")</f>
        <v>対象外</v>
      </c>
      <c r="AR192" s="976" t="str">
        <f>IF(AG192&lt;&gt;"",IF(AH192="○","入力済","未入力"),"")</f>
        <v/>
      </c>
      <c r="AS192" s="976" t="str">
        <f>IF(AND(P192&lt;&gt;"", AI192=""), "未入力", "入力済")</f>
        <v>入力済</v>
      </c>
      <c r="AT192" s="976" t="str">
        <f>IF(AND(P192&lt;&gt;"", P192&lt;&gt;"処遇改善加算Ⅳ", AJ192=""), "未入力", "入力済")</f>
        <v>入力済</v>
      </c>
      <c r="AU192" s="976" t="str">
        <f>IFERROR(VLOOKUP(K192, 【参考】数式用２!$BB$5:$BC$48, 2, FALSE), "")</f>
        <v/>
      </c>
      <c r="AV192" s="976" t="str">
        <f>IF(AND(P192&lt;&gt;"処遇改善加算Ⅲ",P192&lt;&gt;"処遇改善加算Ⅳ", P192&lt;&gt;"", AU192&lt;&gt;"対象外"), 1,"")</f>
        <v/>
      </c>
      <c r="AW192" s="976" t="str">
        <f>IFERROR("_"&amp;VLOOKUP(K192, 【参考】数式用２!$AG$2:$AH$48, 2, FALSE), "")</f>
        <v/>
      </c>
      <c r="AX192" s="1211" t="str">
        <f>IF(AND(P192="処遇改善加算Ⅰ", AL192=""), "未入力","入力済")</f>
        <v>入力済</v>
      </c>
      <c r="AY192" s="1207" t="str">
        <f>G192</f>
        <v/>
      </c>
      <c r="AZ192"/>
      <c r="BA192"/>
      <c r="BB192"/>
      <c r="BC192"/>
      <c r="BD192"/>
      <c r="BE192"/>
      <c r="BF192"/>
      <c r="BG192"/>
    </row>
    <row r="193" spans="1:59" ht="14">
      <c r="A193" s="1281"/>
      <c r="B193" s="1254"/>
      <c r="C193" s="1255"/>
      <c r="D193" s="1255"/>
      <c r="E193" s="1255"/>
      <c r="F193" s="1256"/>
      <c r="G193" s="1237"/>
      <c r="H193" s="1237"/>
      <c r="I193" s="1237"/>
      <c r="J193" s="1237"/>
      <c r="K193" s="1237"/>
      <c r="L193" s="1240"/>
      <c r="M193" s="1243"/>
      <c r="N193" s="1246"/>
      <c r="O193" s="1249"/>
      <c r="P193" s="1215"/>
      <c r="Q193" s="1218"/>
      <c r="R193" s="1221"/>
      <c r="S193" s="1224"/>
      <c r="T193" s="1227"/>
      <c r="U193" s="1224"/>
      <c r="V193" s="1227"/>
      <c r="W193" s="1224"/>
      <c r="X193" s="1227"/>
      <c r="Y193" s="1224"/>
      <c r="Z193" s="1227"/>
      <c r="AA193" s="1227"/>
      <c r="AB193" s="1227"/>
      <c r="AC193" s="1230"/>
      <c r="AD193" s="1193"/>
      <c r="AE193" s="1234"/>
      <c r="AF193" s="1199"/>
      <c r="AG193" s="1193"/>
      <c r="AH193" s="1196"/>
      <c r="AI193" s="1199"/>
      <c r="AJ193" s="1199"/>
      <c r="AK193" s="1202"/>
      <c r="AL193" s="1205"/>
      <c r="AM193" s="1212" t="str">
        <f t="shared" ref="AM193" si="133">IF(AND(P192&lt;&gt;"", OR(W192&lt;&gt;8,Y192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3" s="355"/>
      <c r="AO193" s="1208"/>
      <c r="AP193" s="1210"/>
      <c r="AQ193" s="1114"/>
      <c r="AR193" s="976"/>
      <c r="AS193" s="976"/>
      <c r="AT193" s="976"/>
      <c r="AU193" s="976"/>
      <c r="AV193" s="976"/>
      <c r="AW193" s="976"/>
      <c r="AX193" s="1211"/>
      <c r="AY193" s="1208"/>
      <c r="AZ193"/>
      <c r="BA193"/>
      <c r="BB193"/>
      <c r="BC193"/>
      <c r="BD193"/>
      <c r="BE193"/>
      <c r="BF193"/>
      <c r="BG193"/>
    </row>
    <row r="194" spans="1:59" ht="14">
      <c r="A194" s="1282"/>
      <c r="B194" s="1254"/>
      <c r="C194" s="1255"/>
      <c r="D194" s="1255"/>
      <c r="E194" s="1255"/>
      <c r="F194" s="1256"/>
      <c r="G194" s="1237"/>
      <c r="H194" s="1237"/>
      <c r="I194" s="1237"/>
      <c r="J194" s="1237"/>
      <c r="K194" s="1237"/>
      <c r="L194" s="1240"/>
      <c r="M194" s="1243"/>
      <c r="N194" s="1246"/>
      <c r="O194" s="1249"/>
      <c r="P194" s="1215"/>
      <c r="Q194" s="1218"/>
      <c r="R194" s="1221"/>
      <c r="S194" s="1224"/>
      <c r="T194" s="1227"/>
      <c r="U194" s="1224"/>
      <c r="V194" s="1227"/>
      <c r="W194" s="1224"/>
      <c r="X194" s="1227"/>
      <c r="Y194" s="1224"/>
      <c r="Z194" s="1227"/>
      <c r="AA194" s="1227"/>
      <c r="AB194" s="1227"/>
      <c r="AC194" s="1230"/>
      <c r="AD194" s="1193"/>
      <c r="AE194" s="1234"/>
      <c r="AF194" s="1199"/>
      <c r="AG194" s="1193"/>
      <c r="AH194" s="1196"/>
      <c r="AI194" s="1199"/>
      <c r="AJ194" s="1199"/>
      <c r="AK194" s="1202"/>
      <c r="AL194" s="1205"/>
      <c r="AM194" s="1213"/>
      <c r="AN194" s="355"/>
      <c r="AO194" s="1208"/>
      <c r="AP194" s="1210"/>
      <c r="AQ194" s="1114"/>
      <c r="AR194" s="976"/>
      <c r="AS194" s="976"/>
      <c r="AT194" s="976"/>
      <c r="AU194" s="976"/>
      <c r="AV194" s="976"/>
      <c r="AW194" s="976"/>
      <c r="AX194" s="1211"/>
      <c r="AY194" s="1208"/>
      <c r="AZ194"/>
      <c r="BA194"/>
      <c r="BB194"/>
      <c r="BC194"/>
      <c r="BD194"/>
      <c r="BE194"/>
      <c r="BF194"/>
      <c r="BG194"/>
    </row>
    <row r="195" spans="1:59" ht="30" customHeight="1" thickBot="1">
      <c r="A195" s="1283"/>
      <c r="B195" s="1284"/>
      <c r="C195" s="1285"/>
      <c r="D195" s="1285"/>
      <c r="E195" s="1285"/>
      <c r="F195" s="1286"/>
      <c r="G195" s="1287"/>
      <c r="H195" s="1287"/>
      <c r="I195" s="1287"/>
      <c r="J195" s="1287"/>
      <c r="K195" s="1287"/>
      <c r="L195" s="1288"/>
      <c r="M195" s="1279"/>
      <c r="N195" s="1247"/>
      <c r="O195" s="1250"/>
      <c r="P195" s="1216"/>
      <c r="Q195" s="1219"/>
      <c r="R195" s="1222"/>
      <c r="S195" s="1225"/>
      <c r="T195" s="1228"/>
      <c r="U195" s="1225"/>
      <c r="V195" s="1228"/>
      <c r="W195" s="1225"/>
      <c r="X195" s="1228"/>
      <c r="Y195" s="1225"/>
      <c r="Z195" s="1228"/>
      <c r="AA195" s="1228"/>
      <c r="AB195" s="1228"/>
      <c r="AC195" s="1231"/>
      <c r="AD195" s="1194"/>
      <c r="AE195" s="1235"/>
      <c r="AF195" s="1200"/>
      <c r="AG195" s="1194"/>
      <c r="AH195" s="1197"/>
      <c r="AI195" s="1200"/>
      <c r="AJ195" s="1200"/>
      <c r="AK195" s="1203"/>
      <c r="AL195" s="1206"/>
      <c r="AM195" s="651" t="str">
        <f t="shared" ref="AM195" si="134">IF(P192="","",
IF(OR(AF192="",
AND(AG192&lt;&gt;"",AH192=""),
AND(P192&lt;&gt;"",AI192=""),
AND(P192&lt;&gt;"処遇改善加算Ⅳ",AJ192=""),
AND(OR(P192="処遇改善加算Ⅰ",P192="処遇改善加算Ⅱ"),AU192="対象",AK192=""),
AND(P192="処遇改善加算Ⅰ",AL192="")),
"！記入が必要な欄（オレンジ色のセル）に空欄があります。空欄を埋めてください。",""))</f>
        <v/>
      </c>
      <c r="AN195" s="355"/>
      <c r="AO195" s="1209"/>
      <c r="AP195" s="1210"/>
      <c r="AQ195" s="1115"/>
      <c r="AR195" s="976"/>
      <c r="AS195" s="976"/>
      <c r="AT195" s="976"/>
      <c r="AU195" s="976"/>
      <c r="AV195" s="976"/>
      <c r="AW195" s="976"/>
      <c r="AX195" s="1211"/>
      <c r="AY195" s="1209"/>
      <c r="AZ195"/>
      <c r="BA195"/>
      <c r="BB195"/>
      <c r="BC195"/>
      <c r="BD195"/>
      <c r="BE195"/>
      <c r="BF195"/>
      <c r="BG195"/>
    </row>
    <row r="196" spans="1:59" ht="30" customHeight="1">
      <c r="A196" s="1280">
        <v>47</v>
      </c>
      <c r="B196" s="1251" t="str">
        <f>IF(基本情報入力シート!B86="", "",基本情報入力シート!B86)</f>
        <v/>
      </c>
      <c r="C196" s="1252"/>
      <c r="D196" s="1252"/>
      <c r="E196" s="1252"/>
      <c r="F196" s="1253"/>
      <c r="G196" s="1236" t="str">
        <f>IF(基本情報入力シート!L86="", "",基本情報入力シート!L86)</f>
        <v/>
      </c>
      <c r="H196" s="1236" t="str">
        <f>IF(基本情報入力シート!Q86="", "",基本情報入力シート!Q86)</f>
        <v/>
      </c>
      <c r="I196" s="1236" t="str">
        <f>IF(基本情報入力シート!V86="", "",基本情報入力シート!V86)</f>
        <v/>
      </c>
      <c r="J196" s="1236" t="str">
        <f>IF(基本情報入力シート!W86="", "",基本情報入力シート!W86)</f>
        <v/>
      </c>
      <c r="K196" s="1236" t="str">
        <f>IF(基本情報入力シート!X86="", "",基本情報入力シート!X86)</f>
        <v/>
      </c>
      <c r="L196" s="1239" t="str">
        <f>IF(基本情報入力シート!AC86=0, "",基本情報入力シート!AC86)</f>
        <v/>
      </c>
      <c r="M196" s="1242" t="str">
        <f>IF(基本情報入力シート!AD86="", "",基本情報入力シート!AD86)</f>
        <v/>
      </c>
      <c r="N196" s="1245"/>
      <c r="O196" s="1248" t="str">
        <f>IFERROR(VLOOKUP(K196,【参考】数式用２!$A$2:$AD$48,MATCH(N196,【参考】数式用２!$C$4:$AD$4,0)+2,0),"")</f>
        <v/>
      </c>
      <c r="P196" s="1214"/>
      <c r="Q196" s="1217" t="str">
        <f>IFERROR(VLOOKUP(K196,【参考】数式用２!$A$2:$AC$48,MATCH(P196,【参考】数式用２!$C$4:$AC$4,0)+2,0),"")</f>
        <v/>
      </c>
      <c r="R196" s="1220" t="s">
        <v>268</v>
      </c>
      <c r="S196" s="1223"/>
      <c r="T196" s="1226" t="s">
        <v>356</v>
      </c>
      <c r="U196" s="1223"/>
      <c r="V196" s="1226" t="s">
        <v>357</v>
      </c>
      <c r="W196" s="1223"/>
      <c r="X196" s="1226" t="s">
        <v>356</v>
      </c>
      <c r="Y196" s="1223"/>
      <c r="Z196" s="1226" t="s">
        <v>358</v>
      </c>
      <c r="AA196" s="1226" t="s">
        <v>171</v>
      </c>
      <c r="AB196" s="1226" t="str">
        <f>IF(S196&gt;=1,(W196*12+Y196)-(S196*12+U196)+1,"")</f>
        <v/>
      </c>
      <c r="AC196" s="1229" t="s">
        <v>359</v>
      </c>
      <c r="AD196" s="1232" t="str">
        <f>IFERROR(ROUNDDOWN(ROUND(L196*Q196,0)*M196,0)*AB196,"")</f>
        <v/>
      </c>
      <c r="AE196" s="1233" t="str">
        <f>IFERROR(ROUNDDOWN(ROUNDDOWN(ROUND(L196*VLOOKUP(K196,【参考】数式用２!$A$2:$AC$48,MATCH("処遇改善加算Ⅳ",【参考】数式用２!$C$4:$O$4,0)+2,0),0)*M196,0)*AB196*0.5,0), "")</f>
        <v/>
      </c>
      <c r="AF196" s="1198"/>
      <c r="AG196" s="1232" t="str">
        <f>IF(AND(AQ196&lt;&gt;"対象外", P196&lt;&gt;""),ROUNDDOWN(ROUND(L196*VLOOKUP(K196,【参考】数式用２!$A$2:$K$48,MATCH("ベア加算あり",【参考】数式用２!$C$4:$K$4,0)+2,0),0)*M196,0)*AB196,"")</f>
        <v/>
      </c>
      <c r="AH196" s="1195"/>
      <c r="AI196" s="1198"/>
      <c r="AJ196" s="1198"/>
      <c r="AK196" s="1201"/>
      <c r="AL196" s="1204"/>
      <c r="AM196" s="650" t="str">
        <f t="shared" ref="AM196" si="135">IF(Q196="","",IF(Q196&lt;O196,"！加算の要件上は問題ありませんが、令和６年度末の加算率と比較して、令和７年度の加算率が低くなっています。",""))</f>
        <v/>
      </c>
      <c r="AN196" s="355"/>
      <c r="AO196" s="1207" t="str">
        <f>IF(K196&lt;&gt;"","Q列に色付け","")</f>
        <v/>
      </c>
      <c r="AP196" s="1210" t="str">
        <f>IF(AND(AE196&lt;&gt;0,AE196&lt;&gt;""),IF(AF196="○","入力済","未入力"),"")</f>
        <v/>
      </c>
      <c r="AQ196" s="1113" t="str">
        <f>IFERROR((VLOOKUP(N196, 【参考】数式用２!$BE$5:$BE$13, 1,FALSE)), "対象外")</f>
        <v>対象外</v>
      </c>
      <c r="AR196" s="976" t="str">
        <f>IF(AG196&lt;&gt;"",IF(AH196="○","入力済","未入力"),"")</f>
        <v/>
      </c>
      <c r="AS196" s="976" t="str">
        <f>IF(AND(P196&lt;&gt;"", AI196=""), "未入力", "入力済")</f>
        <v>入力済</v>
      </c>
      <c r="AT196" s="976" t="str">
        <f>IF(AND(P196&lt;&gt;"", P196&lt;&gt;"処遇改善加算Ⅳ", AJ196=""), "未入力", "入力済")</f>
        <v>入力済</v>
      </c>
      <c r="AU196" s="976" t="str">
        <f>IFERROR(VLOOKUP(K196, 【参考】数式用２!$BB$5:$BC$48, 2, FALSE), "")</f>
        <v/>
      </c>
      <c r="AV196" s="976" t="str">
        <f>IF(AND(P196&lt;&gt;"処遇改善加算Ⅲ",P196&lt;&gt;"処遇改善加算Ⅳ", P196&lt;&gt;"", AU196&lt;&gt;"対象外"), 1,"")</f>
        <v/>
      </c>
      <c r="AW196" s="976" t="str">
        <f>IFERROR("_"&amp;VLOOKUP(K196, 【参考】数式用２!$AG$2:$AH$48, 2, FALSE), "")</f>
        <v/>
      </c>
      <c r="AX196" s="1211" t="str">
        <f>IF(AND(P196="処遇改善加算Ⅰ", AL196=""), "未入力","入力済")</f>
        <v>入力済</v>
      </c>
      <c r="AY196" s="1207" t="str">
        <f>G196</f>
        <v/>
      </c>
      <c r="AZ196"/>
      <c r="BA196"/>
      <c r="BB196"/>
      <c r="BC196"/>
      <c r="BD196"/>
      <c r="BE196"/>
      <c r="BF196"/>
      <c r="BG196"/>
    </row>
    <row r="197" spans="1:59" ht="14">
      <c r="A197" s="1281"/>
      <c r="B197" s="1254"/>
      <c r="C197" s="1255"/>
      <c r="D197" s="1255"/>
      <c r="E197" s="1255"/>
      <c r="F197" s="1256"/>
      <c r="G197" s="1237"/>
      <c r="H197" s="1237"/>
      <c r="I197" s="1237"/>
      <c r="J197" s="1237"/>
      <c r="K197" s="1237"/>
      <c r="L197" s="1240"/>
      <c r="M197" s="1243"/>
      <c r="N197" s="1246"/>
      <c r="O197" s="1249"/>
      <c r="P197" s="1215"/>
      <c r="Q197" s="1218"/>
      <c r="R197" s="1221"/>
      <c r="S197" s="1224"/>
      <c r="T197" s="1227"/>
      <c r="U197" s="1224"/>
      <c r="V197" s="1227"/>
      <c r="W197" s="1224"/>
      <c r="X197" s="1227"/>
      <c r="Y197" s="1224"/>
      <c r="Z197" s="1227"/>
      <c r="AA197" s="1227"/>
      <c r="AB197" s="1227"/>
      <c r="AC197" s="1230"/>
      <c r="AD197" s="1193"/>
      <c r="AE197" s="1234"/>
      <c r="AF197" s="1199"/>
      <c r="AG197" s="1193"/>
      <c r="AH197" s="1196"/>
      <c r="AI197" s="1199"/>
      <c r="AJ197" s="1199"/>
      <c r="AK197" s="1202"/>
      <c r="AL197" s="1205"/>
      <c r="AM197" s="1212" t="str">
        <f t="shared" ref="AM197" si="136">IF(AND(P196&lt;&gt;"", OR(W196&lt;&gt;8,Y196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7" s="355"/>
      <c r="AO197" s="1208"/>
      <c r="AP197" s="1210"/>
      <c r="AQ197" s="1114"/>
      <c r="AR197" s="976"/>
      <c r="AS197" s="976"/>
      <c r="AT197" s="976"/>
      <c r="AU197" s="976"/>
      <c r="AV197" s="976"/>
      <c r="AW197" s="976"/>
      <c r="AX197" s="1211"/>
      <c r="AY197" s="1208"/>
      <c r="AZ197"/>
      <c r="BA197"/>
      <c r="BB197"/>
      <c r="BC197"/>
      <c r="BD197"/>
      <c r="BE197"/>
      <c r="BF197"/>
      <c r="BG197"/>
    </row>
    <row r="198" spans="1:59" ht="14">
      <c r="A198" s="1282"/>
      <c r="B198" s="1254"/>
      <c r="C198" s="1255"/>
      <c r="D198" s="1255"/>
      <c r="E198" s="1255"/>
      <c r="F198" s="1256"/>
      <c r="G198" s="1237"/>
      <c r="H198" s="1237"/>
      <c r="I198" s="1237"/>
      <c r="J198" s="1237"/>
      <c r="K198" s="1237"/>
      <c r="L198" s="1240"/>
      <c r="M198" s="1243"/>
      <c r="N198" s="1246"/>
      <c r="O198" s="1249"/>
      <c r="P198" s="1215"/>
      <c r="Q198" s="1218"/>
      <c r="R198" s="1221"/>
      <c r="S198" s="1224"/>
      <c r="T198" s="1227"/>
      <c r="U198" s="1224"/>
      <c r="V198" s="1227"/>
      <c r="W198" s="1224"/>
      <c r="X198" s="1227"/>
      <c r="Y198" s="1224"/>
      <c r="Z198" s="1227"/>
      <c r="AA198" s="1227"/>
      <c r="AB198" s="1227"/>
      <c r="AC198" s="1230"/>
      <c r="AD198" s="1193"/>
      <c r="AE198" s="1234"/>
      <c r="AF198" s="1199"/>
      <c r="AG198" s="1193"/>
      <c r="AH198" s="1196"/>
      <c r="AI198" s="1199"/>
      <c r="AJ198" s="1199"/>
      <c r="AK198" s="1202"/>
      <c r="AL198" s="1205"/>
      <c r="AM198" s="1213"/>
      <c r="AN198" s="355"/>
      <c r="AO198" s="1208"/>
      <c r="AP198" s="1210"/>
      <c r="AQ198" s="1114"/>
      <c r="AR198" s="976"/>
      <c r="AS198" s="976"/>
      <c r="AT198" s="976"/>
      <c r="AU198" s="976"/>
      <c r="AV198" s="976"/>
      <c r="AW198" s="976"/>
      <c r="AX198" s="1211"/>
      <c r="AY198" s="1208"/>
      <c r="AZ198"/>
      <c r="BA198"/>
      <c r="BB198"/>
      <c r="BC198"/>
      <c r="BD198"/>
      <c r="BE198"/>
      <c r="BF198"/>
      <c r="BG198"/>
    </row>
    <row r="199" spans="1:59" ht="30" customHeight="1" thickBot="1">
      <c r="A199" s="1283"/>
      <c r="B199" s="1284"/>
      <c r="C199" s="1285"/>
      <c r="D199" s="1285"/>
      <c r="E199" s="1285"/>
      <c r="F199" s="1286"/>
      <c r="G199" s="1287"/>
      <c r="H199" s="1287"/>
      <c r="I199" s="1287"/>
      <c r="J199" s="1287"/>
      <c r="K199" s="1287"/>
      <c r="L199" s="1288"/>
      <c r="M199" s="1279"/>
      <c r="N199" s="1247"/>
      <c r="O199" s="1250"/>
      <c r="P199" s="1216"/>
      <c r="Q199" s="1219"/>
      <c r="R199" s="1222"/>
      <c r="S199" s="1225"/>
      <c r="T199" s="1228"/>
      <c r="U199" s="1225"/>
      <c r="V199" s="1228"/>
      <c r="W199" s="1225"/>
      <c r="X199" s="1228"/>
      <c r="Y199" s="1225"/>
      <c r="Z199" s="1228"/>
      <c r="AA199" s="1228"/>
      <c r="AB199" s="1228"/>
      <c r="AC199" s="1231"/>
      <c r="AD199" s="1194"/>
      <c r="AE199" s="1235"/>
      <c r="AF199" s="1200"/>
      <c r="AG199" s="1194"/>
      <c r="AH199" s="1197"/>
      <c r="AI199" s="1200"/>
      <c r="AJ199" s="1200"/>
      <c r="AK199" s="1203"/>
      <c r="AL199" s="1206"/>
      <c r="AM199" s="651" t="str">
        <f t="shared" ref="AM199" si="137">IF(P196="","",
IF(OR(AF196="",
AND(AG196&lt;&gt;"",AH196=""),
AND(P196&lt;&gt;"",AI196=""),
AND(P196&lt;&gt;"処遇改善加算Ⅳ",AJ196=""),
AND(OR(P196="処遇改善加算Ⅰ",P196="処遇改善加算Ⅱ"),AU196="対象",AK196=""),
AND(P196="処遇改善加算Ⅰ",AL196="")),
"！記入が必要な欄（オレンジ色のセル）に空欄があります。空欄を埋めてください。",""))</f>
        <v/>
      </c>
      <c r="AN199" s="355"/>
      <c r="AO199" s="1209"/>
      <c r="AP199" s="1210"/>
      <c r="AQ199" s="1115"/>
      <c r="AR199" s="976"/>
      <c r="AS199" s="976"/>
      <c r="AT199" s="976"/>
      <c r="AU199" s="976"/>
      <c r="AV199" s="976"/>
      <c r="AW199" s="976"/>
      <c r="AX199" s="1211"/>
      <c r="AY199" s="1209"/>
      <c r="AZ199"/>
      <c r="BA199"/>
      <c r="BB199"/>
      <c r="BC199"/>
      <c r="BD199"/>
      <c r="BE199"/>
      <c r="BF199"/>
      <c r="BG199"/>
    </row>
    <row r="200" spans="1:59" ht="30" customHeight="1">
      <c r="A200" s="1280">
        <v>48</v>
      </c>
      <c r="B200" s="1251" t="str">
        <f>IF(基本情報入力シート!B87="", "",基本情報入力シート!B87)</f>
        <v/>
      </c>
      <c r="C200" s="1252"/>
      <c r="D200" s="1252"/>
      <c r="E200" s="1252"/>
      <c r="F200" s="1253"/>
      <c r="G200" s="1236" t="str">
        <f>IF(基本情報入力シート!L87="", "",基本情報入力シート!L87)</f>
        <v/>
      </c>
      <c r="H200" s="1236" t="str">
        <f>IF(基本情報入力シート!Q87="", "",基本情報入力シート!Q87)</f>
        <v/>
      </c>
      <c r="I200" s="1236" t="str">
        <f>IF(基本情報入力シート!V87="", "",基本情報入力シート!V87)</f>
        <v/>
      </c>
      <c r="J200" s="1236" t="str">
        <f>IF(基本情報入力シート!W87="", "",基本情報入力シート!W87)</f>
        <v/>
      </c>
      <c r="K200" s="1236" t="str">
        <f>IF(基本情報入力シート!X87="", "",基本情報入力シート!X87)</f>
        <v/>
      </c>
      <c r="L200" s="1239" t="str">
        <f>IF(基本情報入力シート!AC87=0, "",基本情報入力シート!AC87)</f>
        <v/>
      </c>
      <c r="M200" s="1242" t="str">
        <f>IF(基本情報入力シート!AD87="", "",基本情報入力シート!AD87)</f>
        <v/>
      </c>
      <c r="N200" s="1245"/>
      <c r="O200" s="1248" t="str">
        <f>IFERROR(VLOOKUP(K200,【参考】数式用２!$A$2:$AD$48,MATCH(N200,【参考】数式用２!$C$4:$AD$4,0)+2,0),"")</f>
        <v/>
      </c>
      <c r="P200" s="1214"/>
      <c r="Q200" s="1217" t="str">
        <f>IFERROR(VLOOKUP(K200,【参考】数式用２!$A$2:$AC$48,MATCH(P200,【参考】数式用２!$C$4:$AC$4,0)+2,0),"")</f>
        <v/>
      </c>
      <c r="R200" s="1220" t="s">
        <v>268</v>
      </c>
      <c r="S200" s="1223"/>
      <c r="T200" s="1226" t="s">
        <v>356</v>
      </c>
      <c r="U200" s="1223"/>
      <c r="V200" s="1226" t="s">
        <v>357</v>
      </c>
      <c r="W200" s="1223"/>
      <c r="X200" s="1226" t="s">
        <v>356</v>
      </c>
      <c r="Y200" s="1223"/>
      <c r="Z200" s="1226" t="s">
        <v>358</v>
      </c>
      <c r="AA200" s="1226" t="s">
        <v>171</v>
      </c>
      <c r="AB200" s="1226" t="str">
        <f>IF(S200&gt;=1,(W200*12+Y200)-(S200*12+U200)+1,"")</f>
        <v/>
      </c>
      <c r="AC200" s="1229" t="s">
        <v>359</v>
      </c>
      <c r="AD200" s="1232" t="str">
        <f>IFERROR(ROUNDDOWN(ROUND(L200*Q200,0)*M200,0)*AB200,"")</f>
        <v/>
      </c>
      <c r="AE200" s="1233" t="str">
        <f>IFERROR(ROUNDDOWN(ROUNDDOWN(ROUND(L200*VLOOKUP(K200,【参考】数式用２!$A$2:$AC$48,MATCH("処遇改善加算Ⅳ",【参考】数式用２!$C$4:$O$4,0)+2,0),0)*M200,0)*AB200*0.5,0), "")</f>
        <v/>
      </c>
      <c r="AF200" s="1198"/>
      <c r="AG200" s="1232" t="str">
        <f>IF(AND(AQ200&lt;&gt;"対象外", P200&lt;&gt;""),ROUNDDOWN(ROUND(L200*VLOOKUP(K200,【参考】数式用２!$A$2:$K$48,MATCH("ベア加算あり",【参考】数式用２!$C$4:$K$4,0)+2,0),0)*M200,0)*AB200,"")</f>
        <v/>
      </c>
      <c r="AH200" s="1195"/>
      <c r="AI200" s="1198"/>
      <c r="AJ200" s="1198"/>
      <c r="AK200" s="1201"/>
      <c r="AL200" s="1204"/>
      <c r="AM200" s="650" t="str">
        <f t="shared" ref="AM200" si="138">IF(Q200="","",IF(Q200&lt;O200,"！加算の要件上は問題ありませんが、令和６年度末の加算率と比較して、令和７年度の加算率が低くなっています。",""))</f>
        <v/>
      </c>
      <c r="AN200" s="355"/>
      <c r="AO200" s="1207" t="str">
        <f>IF(K200&lt;&gt;"","Q列に色付け","")</f>
        <v/>
      </c>
      <c r="AP200" s="1210" t="str">
        <f>IF(AND(AE200&lt;&gt;0,AE200&lt;&gt;""),IF(AF200="○","入力済","未入力"),"")</f>
        <v/>
      </c>
      <c r="AQ200" s="1113" t="str">
        <f>IFERROR((VLOOKUP(N200, 【参考】数式用２!$BE$5:$BE$13, 1,FALSE)), "対象外")</f>
        <v>対象外</v>
      </c>
      <c r="AR200" s="976" t="str">
        <f>IF(AG200&lt;&gt;"",IF(AH200="○","入力済","未入力"),"")</f>
        <v/>
      </c>
      <c r="AS200" s="976" t="str">
        <f>IF(AND(P200&lt;&gt;"", AI200=""), "未入力", "入力済")</f>
        <v>入力済</v>
      </c>
      <c r="AT200" s="976" t="str">
        <f>IF(AND(P200&lt;&gt;"", P200&lt;&gt;"処遇改善加算Ⅳ", AJ200=""), "未入力", "入力済")</f>
        <v>入力済</v>
      </c>
      <c r="AU200" s="976" t="str">
        <f>IFERROR(VLOOKUP(K200, 【参考】数式用２!$BB$5:$BC$48, 2, FALSE), "")</f>
        <v/>
      </c>
      <c r="AV200" s="976" t="str">
        <f>IF(AND(P200&lt;&gt;"処遇改善加算Ⅲ",P200&lt;&gt;"処遇改善加算Ⅳ", P200&lt;&gt;"", AU200&lt;&gt;"対象外"), 1,"")</f>
        <v/>
      </c>
      <c r="AW200" s="976" t="str">
        <f>IFERROR("_"&amp;VLOOKUP(K200, 【参考】数式用２!$AG$2:$AH$48, 2, FALSE), "")</f>
        <v/>
      </c>
      <c r="AX200" s="1211" t="str">
        <f>IF(AND(P200="処遇改善加算Ⅰ", AL200=""), "未入力","入力済")</f>
        <v>入力済</v>
      </c>
      <c r="AY200" s="1207" t="str">
        <f>G200</f>
        <v/>
      </c>
      <c r="AZ200"/>
      <c r="BA200"/>
      <c r="BB200"/>
      <c r="BC200"/>
      <c r="BD200"/>
      <c r="BE200"/>
      <c r="BF200"/>
      <c r="BG200"/>
    </row>
    <row r="201" spans="1:59" ht="14">
      <c r="A201" s="1281"/>
      <c r="B201" s="1254"/>
      <c r="C201" s="1255"/>
      <c r="D201" s="1255"/>
      <c r="E201" s="1255"/>
      <c r="F201" s="1256"/>
      <c r="G201" s="1237"/>
      <c r="H201" s="1237"/>
      <c r="I201" s="1237"/>
      <c r="J201" s="1237"/>
      <c r="K201" s="1237"/>
      <c r="L201" s="1240"/>
      <c r="M201" s="1243"/>
      <c r="N201" s="1246"/>
      <c r="O201" s="1249"/>
      <c r="P201" s="1215"/>
      <c r="Q201" s="1218"/>
      <c r="R201" s="1221"/>
      <c r="S201" s="1224"/>
      <c r="T201" s="1227"/>
      <c r="U201" s="1224"/>
      <c r="V201" s="1227"/>
      <c r="W201" s="1224"/>
      <c r="X201" s="1227"/>
      <c r="Y201" s="1224"/>
      <c r="Z201" s="1227"/>
      <c r="AA201" s="1227"/>
      <c r="AB201" s="1227"/>
      <c r="AC201" s="1230"/>
      <c r="AD201" s="1193"/>
      <c r="AE201" s="1234"/>
      <c r="AF201" s="1199"/>
      <c r="AG201" s="1193"/>
      <c r="AH201" s="1196"/>
      <c r="AI201" s="1199"/>
      <c r="AJ201" s="1199"/>
      <c r="AK201" s="1202"/>
      <c r="AL201" s="1205"/>
      <c r="AM201" s="1212" t="str">
        <f t="shared" ref="AM201" si="139">IF(AND(P200&lt;&gt;"", OR(W200&lt;&gt;8,Y200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01" s="355"/>
      <c r="AO201" s="1208"/>
      <c r="AP201" s="1210"/>
      <c r="AQ201" s="1114"/>
      <c r="AR201" s="976"/>
      <c r="AS201" s="976"/>
      <c r="AT201" s="976"/>
      <c r="AU201" s="976"/>
      <c r="AV201" s="976"/>
      <c r="AW201" s="976"/>
      <c r="AX201" s="1211"/>
      <c r="AY201" s="1208"/>
      <c r="AZ201"/>
      <c r="BA201"/>
      <c r="BB201"/>
      <c r="BC201"/>
      <c r="BD201"/>
      <c r="BE201"/>
      <c r="BF201"/>
      <c r="BG201"/>
    </row>
    <row r="202" spans="1:59" ht="14">
      <c r="A202" s="1282"/>
      <c r="B202" s="1254"/>
      <c r="C202" s="1255"/>
      <c r="D202" s="1255"/>
      <c r="E202" s="1255"/>
      <c r="F202" s="1256"/>
      <c r="G202" s="1237"/>
      <c r="H202" s="1237"/>
      <c r="I202" s="1237"/>
      <c r="J202" s="1237"/>
      <c r="K202" s="1237"/>
      <c r="L202" s="1240"/>
      <c r="M202" s="1243"/>
      <c r="N202" s="1246"/>
      <c r="O202" s="1249"/>
      <c r="P202" s="1215"/>
      <c r="Q202" s="1218"/>
      <c r="R202" s="1221"/>
      <c r="S202" s="1224"/>
      <c r="T202" s="1227"/>
      <c r="U202" s="1224"/>
      <c r="V202" s="1227"/>
      <c r="W202" s="1224"/>
      <c r="X202" s="1227"/>
      <c r="Y202" s="1224"/>
      <c r="Z202" s="1227"/>
      <c r="AA202" s="1227"/>
      <c r="AB202" s="1227"/>
      <c r="AC202" s="1230"/>
      <c r="AD202" s="1193"/>
      <c r="AE202" s="1234"/>
      <c r="AF202" s="1199"/>
      <c r="AG202" s="1193"/>
      <c r="AH202" s="1196"/>
      <c r="AI202" s="1199"/>
      <c r="AJ202" s="1199"/>
      <c r="AK202" s="1202"/>
      <c r="AL202" s="1205"/>
      <c r="AM202" s="1213"/>
      <c r="AN202" s="355"/>
      <c r="AO202" s="1208"/>
      <c r="AP202" s="1210"/>
      <c r="AQ202" s="1114"/>
      <c r="AR202" s="976"/>
      <c r="AS202" s="976"/>
      <c r="AT202" s="976"/>
      <c r="AU202" s="976"/>
      <c r="AV202" s="976"/>
      <c r="AW202" s="976"/>
      <c r="AX202" s="1211"/>
      <c r="AY202" s="1208"/>
      <c r="AZ202"/>
      <c r="BA202"/>
      <c r="BB202"/>
      <c r="BC202"/>
      <c r="BD202"/>
      <c r="BE202"/>
      <c r="BF202"/>
      <c r="BG202"/>
    </row>
    <row r="203" spans="1:59" ht="30" customHeight="1" thickBot="1">
      <c r="A203" s="1283"/>
      <c r="B203" s="1284"/>
      <c r="C203" s="1285"/>
      <c r="D203" s="1285"/>
      <c r="E203" s="1285"/>
      <c r="F203" s="1286"/>
      <c r="G203" s="1287"/>
      <c r="H203" s="1287"/>
      <c r="I203" s="1287"/>
      <c r="J203" s="1287"/>
      <c r="K203" s="1287"/>
      <c r="L203" s="1288"/>
      <c r="M203" s="1279"/>
      <c r="N203" s="1247"/>
      <c r="O203" s="1250"/>
      <c r="P203" s="1216"/>
      <c r="Q203" s="1219"/>
      <c r="R203" s="1222"/>
      <c r="S203" s="1225"/>
      <c r="T203" s="1228"/>
      <c r="U203" s="1225"/>
      <c r="V203" s="1228"/>
      <c r="W203" s="1225"/>
      <c r="X203" s="1228"/>
      <c r="Y203" s="1225"/>
      <c r="Z203" s="1228"/>
      <c r="AA203" s="1228"/>
      <c r="AB203" s="1228"/>
      <c r="AC203" s="1231"/>
      <c r="AD203" s="1194"/>
      <c r="AE203" s="1235"/>
      <c r="AF203" s="1200"/>
      <c r="AG203" s="1194"/>
      <c r="AH203" s="1197"/>
      <c r="AI203" s="1200"/>
      <c r="AJ203" s="1200"/>
      <c r="AK203" s="1203"/>
      <c r="AL203" s="1206"/>
      <c r="AM203" s="651" t="str">
        <f t="shared" ref="AM203" si="140">IF(P200="","",
IF(OR(AF200="",
AND(AG200&lt;&gt;"",AH200=""),
AND(P200&lt;&gt;"",AI200=""),
AND(P200&lt;&gt;"処遇改善加算Ⅳ",AJ200=""),
AND(OR(P200="処遇改善加算Ⅰ",P200="処遇改善加算Ⅱ"),AU200="対象",AK200=""),
AND(P200="処遇改善加算Ⅰ",AL200="")),
"！記入が必要な欄（オレンジ色のセル）に空欄があります。空欄を埋めてください。",""))</f>
        <v/>
      </c>
      <c r="AN203" s="355"/>
      <c r="AO203" s="1209"/>
      <c r="AP203" s="1210"/>
      <c r="AQ203" s="1115"/>
      <c r="AR203" s="976"/>
      <c r="AS203" s="976"/>
      <c r="AT203" s="976"/>
      <c r="AU203" s="976"/>
      <c r="AV203" s="976"/>
      <c r="AW203" s="976"/>
      <c r="AX203" s="1211"/>
      <c r="AY203" s="1209"/>
      <c r="AZ203"/>
      <c r="BA203"/>
      <c r="BB203"/>
      <c r="BC203"/>
      <c r="BD203"/>
      <c r="BE203"/>
      <c r="BF203"/>
      <c r="BG203"/>
    </row>
    <row r="204" spans="1:59" ht="30" customHeight="1">
      <c r="A204" s="1280">
        <v>49</v>
      </c>
      <c r="B204" s="1251" t="str">
        <f>IF(基本情報入力シート!B88="", "",基本情報入力シート!B88)</f>
        <v/>
      </c>
      <c r="C204" s="1252"/>
      <c r="D204" s="1252"/>
      <c r="E204" s="1252"/>
      <c r="F204" s="1253"/>
      <c r="G204" s="1236" t="str">
        <f>IF(基本情報入力シート!L88="", "",基本情報入力シート!L88)</f>
        <v/>
      </c>
      <c r="H204" s="1236" t="str">
        <f>IF(基本情報入力シート!Q88="", "",基本情報入力シート!Q88)</f>
        <v/>
      </c>
      <c r="I204" s="1236" t="str">
        <f>IF(基本情報入力シート!V88="", "",基本情報入力シート!V88)</f>
        <v/>
      </c>
      <c r="J204" s="1236" t="str">
        <f>IF(基本情報入力シート!W88="", "",基本情報入力シート!W88)</f>
        <v/>
      </c>
      <c r="K204" s="1236" t="str">
        <f>IF(基本情報入力シート!X88="", "",基本情報入力シート!X88)</f>
        <v/>
      </c>
      <c r="L204" s="1239" t="str">
        <f>IF(基本情報入力シート!AC88=0, "",基本情報入力シート!AC88)</f>
        <v/>
      </c>
      <c r="M204" s="1242" t="str">
        <f>IF(基本情報入力シート!AD88="", "",基本情報入力シート!AD88)</f>
        <v/>
      </c>
      <c r="N204" s="1245"/>
      <c r="O204" s="1248" t="str">
        <f>IFERROR(VLOOKUP(K204,【参考】数式用２!$A$2:$AD$48,MATCH(N204,【参考】数式用２!$C$4:$AD$4,0)+2,0),"")</f>
        <v/>
      </c>
      <c r="P204" s="1214"/>
      <c r="Q204" s="1217" t="str">
        <f>IFERROR(VLOOKUP(K204,【参考】数式用２!$A$2:$AC$48,MATCH(P204,【参考】数式用２!$C$4:$AC$4,0)+2,0),"")</f>
        <v/>
      </c>
      <c r="R204" s="1220" t="s">
        <v>268</v>
      </c>
      <c r="S204" s="1223"/>
      <c r="T204" s="1226" t="s">
        <v>356</v>
      </c>
      <c r="U204" s="1223"/>
      <c r="V204" s="1226" t="s">
        <v>357</v>
      </c>
      <c r="W204" s="1223"/>
      <c r="X204" s="1226" t="s">
        <v>356</v>
      </c>
      <c r="Y204" s="1223"/>
      <c r="Z204" s="1226" t="s">
        <v>358</v>
      </c>
      <c r="AA204" s="1226" t="s">
        <v>171</v>
      </c>
      <c r="AB204" s="1226" t="str">
        <f>IF(S204&gt;=1,(W204*12+Y204)-(S204*12+U204)+1,"")</f>
        <v/>
      </c>
      <c r="AC204" s="1229" t="s">
        <v>359</v>
      </c>
      <c r="AD204" s="1232" t="str">
        <f>IFERROR(ROUNDDOWN(ROUND(L204*Q204,0)*M204,0)*AB204,"")</f>
        <v/>
      </c>
      <c r="AE204" s="1233" t="str">
        <f>IFERROR(ROUNDDOWN(ROUNDDOWN(ROUND(L204*VLOOKUP(K204,【参考】数式用２!$A$2:$AC$48,MATCH("処遇改善加算Ⅳ",【参考】数式用２!$C$4:$O$4,0)+2,0),0)*M204,0)*AB204*0.5,0), "")</f>
        <v/>
      </c>
      <c r="AF204" s="1198"/>
      <c r="AG204" s="1232" t="str">
        <f>IF(AND(AQ204&lt;&gt;"対象外", P204&lt;&gt;""),ROUNDDOWN(ROUND(L204*VLOOKUP(K204,【参考】数式用２!$A$2:$K$48,MATCH("ベア加算あり",【参考】数式用２!$C$4:$K$4,0)+2,0),0)*M204,0)*AB204,"")</f>
        <v/>
      </c>
      <c r="AH204" s="1195"/>
      <c r="AI204" s="1198"/>
      <c r="AJ204" s="1198"/>
      <c r="AK204" s="1201"/>
      <c r="AL204" s="1204"/>
      <c r="AM204" s="650" t="str">
        <f t="shared" ref="AM204" si="141">IF(Q204="","",IF(Q204&lt;O204,"！加算の要件上は問題ありませんが、令和６年度末の加算率と比較して、令和７年度の加算率が低くなっています。",""))</f>
        <v/>
      </c>
      <c r="AN204" s="355"/>
      <c r="AO204" s="1207" t="str">
        <f>IF(K204&lt;&gt;"","Q列に色付け","")</f>
        <v/>
      </c>
      <c r="AP204" s="1210" t="str">
        <f>IF(AND(AE204&lt;&gt;0,AE204&lt;&gt;""),IF(AF204="○","入力済","未入力"),"")</f>
        <v/>
      </c>
      <c r="AQ204" s="1113" t="str">
        <f>IFERROR((VLOOKUP(N204, 【参考】数式用２!$BE$5:$BE$13, 1,FALSE)), "対象外")</f>
        <v>対象外</v>
      </c>
      <c r="AR204" s="976" t="str">
        <f>IF(AG204&lt;&gt;"",IF(AH204="○","入力済","未入力"),"")</f>
        <v/>
      </c>
      <c r="AS204" s="976" t="str">
        <f>IF(AND(P204&lt;&gt;"", AI204=""), "未入力", "入力済")</f>
        <v>入力済</v>
      </c>
      <c r="AT204" s="976" t="str">
        <f>IF(AND(P204&lt;&gt;"", P204&lt;&gt;"処遇改善加算Ⅳ", AJ204=""), "未入力", "入力済")</f>
        <v>入力済</v>
      </c>
      <c r="AU204" s="976" t="str">
        <f>IFERROR(VLOOKUP(K204, 【参考】数式用２!$BB$5:$BC$48, 2, FALSE), "")</f>
        <v/>
      </c>
      <c r="AV204" s="976" t="str">
        <f>IF(AND(P204&lt;&gt;"処遇改善加算Ⅲ",P204&lt;&gt;"処遇改善加算Ⅳ", P204&lt;&gt;"", AU204&lt;&gt;"対象外"), 1,"")</f>
        <v/>
      </c>
      <c r="AW204" s="976" t="str">
        <f>IFERROR("_"&amp;VLOOKUP(K204, 【参考】数式用２!$AG$2:$AH$48, 2, FALSE), "")</f>
        <v/>
      </c>
      <c r="AX204" s="1211" t="str">
        <f>IF(AND(P204="処遇改善加算Ⅰ", AL204=""), "未入力","入力済")</f>
        <v>入力済</v>
      </c>
      <c r="AY204" s="1207" t="str">
        <f>G204</f>
        <v/>
      </c>
      <c r="AZ204"/>
      <c r="BA204"/>
      <c r="BB204"/>
      <c r="BC204"/>
      <c r="BD204"/>
      <c r="BE204"/>
      <c r="BF204"/>
      <c r="BG204"/>
    </row>
    <row r="205" spans="1:59" ht="14">
      <c r="A205" s="1281"/>
      <c r="B205" s="1254"/>
      <c r="C205" s="1255"/>
      <c r="D205" s="1255"/>
      <c r="E205" s="1255"/>
      <c r="F205" s="1256"/>
      <c r="G205" s="1237"/>
      <c r="H205" s="1237"/>
      <c r="I205" s="1237"/>
      <c r="J205" s="1237"/>
      <c r="K205" s="1237"/>
      <c r="L205" s="1240"/>
      <c r="M205" s="1243"/>
      <c r="N205" s="1246"/>
      <c r="O205" s="1249"/>
      <c r="P205" s="1215"/>
      <c r="Q205" s="1218"/>
      <c r="R205" s="1221"/>
      <c r="S205" s="1224"/>
      <c r="T205" s="1227"/>
      <c r="U205" s="1224"/>
      <c r="V205" s="1227"/>
      <c r="W205" s="1224"/>
      <c r="X205" s="1227"/>
      <c r="Y205" s="1224"/>
      <c r="Z205" s="1227"/>
      <c r="AA205" s="1227"/>
      <c r="AB205" s="1227"/>
      <c r="AC205" s="1230"/>
      <c r="AD205" s="1193"/>
      <c r="AE205" s="1234"/>
      <c r="AF205" s="1199"/>
      <c r="AG205" s="1193"/>
      <c r="AH205" s="1196"/>
      <c r="AI205" s="1199"/>
      <c r="AJ205" s="1199"/>
      <c r="AK205" s="1202"/>
      <c r="AL205" s="1205"/>
      <c r="AM205" s="1212" t="str">
        <f t="shared" ref="AM205" si="142">IF(AND(P204&lt;&gt;"", OR(W204&lt;&gt;8,Y204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05" s="355"/>
      <c r="AO205" s="1208"/>
      <c r="AP205" s="1210"/>
      <c r="AQ205" s="1114"/>
      <c r="AR205" s="976"/>
      <c r="AS205" s="976"/>
      <c r="AT205" s="976"/>
      <c r="AU205" s="976"/>
      <c r="AV205" s="976"/>
      <c r="AW205" s="976"/>
      <c r="AX205" s="1211"/>
      <c r="AY205" s="1208"/>
      <c r="AZ205"/>
      <c r="BA205"/>
      <c r="BB205"/>
      <c r="BC205"/>
      <c r="BD205"/>
      <c r="BE205"/>
      <c r="BF205"/>
      <c r="BG205"/>
    </row>
    <row r="206" spans="1:59" ht="14">
      <c r="A206" s="1282"/>
      <c r="B206" s="1254"/>
      <c r="C206" s="1255"/>
      <c r="D206" s="1255"/>
      <c r="E206" s="1255"/>
      <c r="F206" s="1256"/>
      <c r="G206" s="1237"/>
      <c r="H206" s="1237"/>
      <c r="I206" s="1237"/>
      <c r="J206" s="1237"/>
      <c r="K206" s="1237"/>
      <c r="L206" s="1240"/>
      <c r="M206" s="1243"/>
      <c r="N206" s="1246"/>
      <c r="O206" s="1249"/>
      <c r="P206" s="1215"/>
      <c r="Q206" s="1218"/>
      <c r="R206" s="1221"/>
      <c r="S206" s="1224"/>
      <c r="T206" s="1227"/>
      <c r="U206" s="1224"/>
      <c r="V206" s="1227"/>
      <c r="W206" s="1224"/>
      <c r="X206" s="1227"/>
      <c r="Y206" s="1224"/>
      <c r="Z206" s="1227"/>
      <c r="AA206" s="1227"/>
      <c r="AB206" s="1227"/>
      <c r="AC206" s="1230"/>
      <c r="AD206" s="1193"/>
      <c r="AE206" s="1234"/>
      <c r="AF206" s="1199"/>
      <c r="AG206" s="1193"/>
      <c r="AH206" s="1196"/>
      <c r="AI206" s="1199"/>
      <c r="AJ206" s="1199"/>
      <c r="AK206" s="1202"/>
      <c r="AL206" s="1205"/>
      <c r="AM206" s="1213"/>
      <c r="AN206" s="355"/>
      <c r="AO206" s="1208"/>
      <c r="AP206" s="1210"/>
      <c r="AQ206" s="1114"/>
      <c r="AR206" s="976"/>
      <c r="AS206" s="976"/>
      <c r="AT206" s="976"/>
      <c r="AU206" s="976"/>
      <c r="AV206" s="976"/>
      <c r="AW206" s="976"/>
      <c r="AX206" s="1211"/>
      <c r="AY206" s="1208"/>
      <c r="AZ206"/>
      <c r="BA206"/>
      <c r="BB206"/>
      <c r="BC206"/>
      <c r="BD206"/>
      <c r="BE206"/>
      <c r="BF206"/>
      <c r="BG206"/>
    </row>
    <row r="207" spans="1:59" ht="30" customHeight="1" thickBot="1">
      <c r="A207" s="1283"/>
      <c r="B207" s="1284"/>
      <c r="C207" s="1285"/>
      <c r="D207" s="1285"/>
      <c r="E207" s="1285"/>
      <c r="F207" s="1286"/>
      <c r="G207" s="1287"/>
      <c r="H207" s="1287"/>
      <c r="I207" s="1287"/>
      <c r="J207" s="1287"/>
      <c r="K207" s="1287"/>
      <c r="L207" s="1288"/>
      <c r="M207" s="1279"/>
      <c r="N207" s="1247"/>
      <c r="O207" s="1250"/>
      <c r="P207" s="1216"/>
      <c r="Q207" s="1219"/>
      <c r="R207" s="1222"/>
      <c r="S207" s="1225"/>
      <c r="T207" s="1228"/>
      <c r="U207" s="1225"/>
      <c r="V207" s="1228"/>
      <c r="W207" s="1225"/>
      <c r="X207" s="1228"/>
      <c r="Y207" s="1225"/>
      <c r="Z207" s="1228"/>
      <c r="AA207" s="1228"/>
      <c r="AB207" s="1228"/>
      <c r="AC207" s="1231"/>
      <c r="AD207" s="1194"/>
      <c r="AE207" s="1235"/>
      <c r="AF207" s="1200"/>
      <c r="AG207" s="1194"/>
      <c r="AH207" s="1197"/>
      <c r="AI207" s="1200"/>
      <c r="AJ207" s="1200"/>
      <c r="AK207" s="1203"/>
      <c r="AL207" s="1206"/>
      <c r="AM207" s="651" t="str">
        <f t="shared" ref="AM207" si="143">IF(P204="","",
IF(OR(AF204="",
AND(AG204&lt;&gt;"",AH204=""),
AND(P204&lt;&gt;"",AI204=""),
AND(P204&lt;&gt;"処遇改善加算Ⅳ",AJ204=""),
AND(OR(P204="処遇改善加算Ⅰ",P204="処遇改善加算Ⅱ"),AU204="対象",AK204=""),
AND(P204="処遇改善加算Ⅰ",AL204="")),
"！記入が必要な欄（オレンジ色のセル）に空欄があります。空欄を埋めてください。",""))</f>
        <v/>
      </c>
      <c r="AN207" s="355"/>
      <c r="AO207" s="1209"/>
      <c r="AP207" s="1210"/>
      <c r="AQ207" s="1115"/>
      <c r="AR207" s="976"/>
      <c r="AS207" s="976"/>
      <c r="AT207" s="976"/>
      <c r="AU207" s="976"/>
      <c r="AV207" s="976"/>
      <c r="AW207" s="976"/>
      <c r="AX207" s="1211"/>
      <c r="AY207" s="1209"/>
      <c r="AZ207"/>
      <c r="BA207"/>
      <c r="BB207"/>
      <c r="BC207"/>
      <c r="BD207"/>
      <c r="BE207"/>
      <c r="BF207"/>
      <c r="BG207"/>
    </row>
    <row r="208" spans="1:59" ht="30" customHeight="1">
      <c r="A208" s="1280">
        <v>50</v>
      </c>
      <c r="B208" s="1251" t="str">
        <f>IF(基本情報入力シート!B89="", "",基本情報入力シート!B89)</f>
        <v/>
      </c>
      <c r="C208" s="1252"/>
      <c r="D208" s="1252"/>
      <c r="E208" s="1252"/>
      <c r="F208" s="1253"/>
      <c r="G208" s="1236" t="str">
        <f>IF(基本情報入力シート!L89="", "",基本情報入力シート!L89)</f>
        <v/>
      </c>
      <c r="H208" s="1236" t="str">
        <f>IF(基本情報入力シート!Q89="", "",基本情報入力シート!Q89)</f>
        <v/>
      </c>
      <c r="I208" s="1236" t="str">
        <f>IF(基本情報入力シート!V89="", "",基本情報入力シート!V89)</f>
        <v/>
      </c>
      <c r="J208" s="1236" t="str">
        <f>IF(基本情報入力シート!W89="", "",基本情報入力シート!W89)</f>
        <v/>
      </c>
      <c r="K208" s="1236" t="str">
        <f>IF(基本情報入力シート!X89="", "",基本情報入力シート!X89)</f>
        <v/>
      </c>
      <c r="L208" s="1239" t="str">
        <f>IF(基本情報入力シート!AC89=0, "",基本情報入力シート!AC89)</f>
        <v/>
      </c>
      <c r="M208" s="1242" t="str">
        <f>IF(基本情報入力シート!AD89="", "",基本情報入力シート!AD89)</f>
        <v/>
      </c>
      <c r="N208" s="1245"/>
      <c r="O208" s="1248" t="str">
        <f>IFERROR(VLOOKUP(K208,【参考】数式用２!$A$2:$AD$48,MATCH(N208,【参考】数式用２!$C$4:$AD$4,0)+2,0),"")</f>
        <v/>
      </c>
      <c r="P208" s="1214"/>
      <c r="Q208" s="1217" t="str">
        <f>IFERROR(VLOOKUP(K208,【参考】数式用２!$A$2:$AC$48,MATCH(P208,【参考】数式用２!$C$4:$AC$4,0)+2,0),"")</f>
        <v/>
      </c>
      <c r="R208" s="1220" t="s">
        <v>268</v>
      </c>
      <c r="S208" s="1223"/>
      <c r="T208" s="1226" t="s">
        <v>356</v>
      </c>
      <c r="U208" s="1223"/>
      <c r="V208" s="1226" t="s">
        <v>357</v>
      </c>
      <c r="W208" s="1223"/>
      <c r="X208" s="1226" t="s">
        <v>356</v>
      </c>
      <c r="Y208" s="1223"/>
      <c r="Z208" s="1226" t="s">
        <v>358</v>
      </c>
      <c r="AA208" s="1226" t="s">
        <v>171</v>
      </c>
      <c r="AB208" s="1226" t="str">
        <f>IF(S208&gt;=1,(W208*12+Y208)-(S208*12+U208)+1,"")</f>
        <v/>
      </c>
      <c r="AC208" s="1229" t="s">
        <v>359</v>
      </c>
      <c r="AD208" s="1232" t="str">
        <f>IFERROR(ROUNDDOWN(ROUND(L208*Q208,0)*M208,0)*AB208,"")</f>
        <v/>
      </c>
      <c r="AE208" s="1233" t="str">
        <f>IFERROR(ROUNDDOWN(ROUNDDOWN(ROUND(L208*VLOOKUP(K208,【参考】数式用２!$A$2:$AC$48,MATCH("処遇改善加算Ⅳ",【参考】数式用２!$C$4:$O$4,0)+2,0),0)*M208,0)*AB208*0.5,0), "")</f>
        <v/>
      </c>
      <c r="AF208" s="1198"/>
      <c r="AG208" s="1232" t="str">
        <f>IF(AND(AQ208&lt;&gt;"対象外", P208&lt;&gt;""),ROUNDDOWN(ROUND(L208*VLOOKUP(K208,【参考】数式用２!$A$2:$K$48,MATCH("ベア加算あり",【参考】数式用２!$C$4:$K$4,0)+2,0),0)*M208,0)*AB208,"")</f>
        <v/>
      </c>
      <c r="AH208" s="1195"/>
      <c r="AI208" s="1198"/>
      <c r="AJ208" s="1198"/>
      <c r="AK208" s="1201"/>
      <c r="AL208" s="1204"/>
      <c r="AM208" s="650" t="str">
        <f t="shared" ref="AM208" si="144">IF(Q208="","",IF(Q208&lt;O208,"！加算の要件上は問題ありませんが、令和６年度末の加算率と比較して、令和７年度の加算率が低くなっています。",""))</f>
        <v/>
      </c>
      <c r="AN208" s="355"/>
      <c r="AO208" s="1207" t="str">
        <f>IF(K208&lt;&gt;"","Q列に色付け","")</f>
        <v/>
      </c>
      <c r="AP208" s="1210" t="str">
        <f>IF(AND(AE208&lt;&gt;0,AE208&lt;&gt;""),IF(AF208="○","入力済","未入力"),"")</f>
        <v/>
      </c>
      <c r="AQ208" s="1113" t="str">
        <f>IFERROR((VLOOKUP(N208, 【参考】数式用２!$BE$5:$BE$13, 1,FALSE)), "対象外")</f>
        <v>対象外</v>
      </c>
      <c r="AR208" s="976" t="str">
        <f>IF(AG208&lt;&gt;"",IF(AH208="○","入力済","未入力"),"")</f>
        <v/>
      </c>
      <c r="AS208" s="976" t="str">
        <f>IF(AND(P208&lt;&gt;"", AI208=""), "未入力", "入力済")</f>
        <v>入力済</v>
      </c>
      <c r="AT208" s="976" t="str">
        <f>IF(AND(P208&lt;&gt;"", P208&lt;&gt;"処遇改善加算Ⅳ", AJ208=""), "未入力", "入力済")</f>
        <v>入力済</v>
      </c>
      <c r="AU208" s="976" t="str">
        <f>IFERROR(VLOOKUP(K208, 【参考】数式用２!$BB$5:$BC$48, 2, FALSE), "")</f>
        <v/>
      </c>
      <c r="AV208" s="976" t="str">
        <f>IF(AND(P208&lt;&gt;"処遇改善加算Ⅲ",P208&lt;&gt;"処遇改善加算Ⅳ", P208&lt;&gt;"", AU208&lt;&gt;"対象外"), 1,"")</f>
        <v/>
      </c>
      <c r="AW208" s="976" t="str">
        <f>IFERROR("_"&amp;VLOOKUP(K208, 【参考】数式用２!$AG$2:$AH$48, 2, FALSE), "")</f>
        <v/>
      </c>
      <c r="AX208" s="1211" t="str">
        <f>IF(AND(P208="処遇改善加算Ⅰ", AL208=""), "未入力","入力済")</f>
        <v>入力済</v>
      </c>
      <c r="AY208" s="1207" t="str">
        <f>G208</f>
        <v/>
      </c>
      <c r="AZ208"/>
      <c r="BA208"/>
      <c r="BB208"/>
      <c r="BC208"/>
      <c r="BD208"/>
      <c r="BE208"/>
      <c r="BF208"/>
      <c r="BG208"/>
    </row>
    <row r="209" spans="1:59" ht="14">
      <c r="A209" s="1281"/>
      <c r="B209" s="1254"/>
      <c r="C209" s="1255"/>
      <c r="D209" s="1255"/>
      <c r="E209" s="1255"/>
      <c r="F209" s="1256"/>
      <c r="G209" s="1237"/>
      <c r="H209" s="1237"/>
      <c r="I209" s="1237"/>
      <c r="J209" s="1237"/>
      <c r="K209" s="1237"/>
      <c r="L209" s="1240"/>
      <c r="M209" s="1243"/>
      <c r="N209" s="1246"/>
      <c r="O209" s="1249"/>
      <c r="P209" s="1215"/>
      <c r="Q209" s="1218"/>
      <c r="R209" s="1221"/>
      <c r="S209" s="1224"/>
      <c r="T209" s="1227"/>
      <c r="U209" s="1224"/>
      <c r="V209" s="1227"/>
      <c r="W209" s="1224"/>
      <c r="X209" s="1227"/>
      <c r="Y209" s="1224"/>
      <c r="Z209" s="1227"/>
      <c r="AA209" s="1227"/>
      <c r="AB209" s="1227"/>
      <c r="AC209" s="1230"/>
      <c r="AD209" s="1193"/>
      <c r="AE209" s="1234"/>
      <c r="AF209" s="1199"/>
      <c r="AG209" s="1193"/>
      <c r="AH209" s="1196"/>
      <c r="AI209" s="1199"/>
      <c r="AJ209" s="1199"/>
      <c r="AK209" s="1202"/>
      <c r="AL209" s="1205"/>
      <c r="AM209" s="1212" t="str">
        <f t="shared" ref="AM209" si="145">IF(AND(P208&lt;&gt;"", OR(W208&lt;&gt;8,Y208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09" s="355"/>
      <c r="AO209" s="1208"/>
      <c r="AP209" s="1210"/>
      <c r="AQ209" s="1114"/>
      <c r="AR209" s="976"/>
      <c r="AS209" s="976"/>
      <c r="AT209" s="976"/>
      <c r="AU209" s="976"/>
      <c r="AV209" s="976"/>
      <c r="AW209" s="976"/>
      <c r="AX209" s="1211"/>
      <c r="AY209" s="1208"/>
      <c r="AZ209"/>
      <c r="BA209"/>
      <c r="BB209"/>
      <c r="BC209"/>
      <c r="BD209"/>
      <c r="BE209"/>
      <c r="BF209"/>
      <c r="BG209"/>
    </row>
    <row r="210" spans="1:59" ht="14">
      <c r="A210" s="1282"/>
      <c r="B210" s="1254"/>
      <c r="C210" s="1255"/>
      <c r="D210" s="1255"/>
      <c r="E210" s="1255"/>
      <c r="F210" s="1256"/>
      <c r="G210" s="1237"/>
      <c r="H210" s="1237"/>
      <c r="I210" s="1237"/>
      <c r="J210" s="1237"/>
      <c r="K210" s="1237"/>
      <c r="L210" s="1240"/>
      <c r="M210" s="1243"/>
      <c r="N210" s="1246"/>
      <c r="O210" s="1249"/>
      <c r="P210" s="1215"/>
      <c r="Q210" s="1218"/>
      <c r="R210" s="1221"/>
      <c r="S210" s="1224"/>
      <c r="T210" s="1227"/>
      <c r="U210" s="1224"/>
      <c r="V210" s="1227"/>
      <c r="W210" s="1224"/>
      <c r="X210" s="1227"/>
      <c r="Y210" s="1224"/>
      <c r="Z210" s="1227"/>
      <c r="AA210" s="1227"/>
      <c r="AB210" s="1227"/>
      <c r="AC210" s="1230"/>
      <c r="AD210" s="1193"/>
      <c r="AE210" s="1234"/>
      <c r="AF210" s="1199"/>
      <c r="AG210" s="1193"/>
      <c r="AH210" s="1196"/>
      <c r="AI210" s="1199"/>
      <c r="AJ210" s="1199"/>
      <c r="AK210" s="1202"/>
      <c r="AL210" s="1205"/>
      <c r="AM210" s="1213"/>
      <c r="AN210" s="355"/>
      <c r="AO210" s="1208"/>
      <c r="AP210" s="1210"/>
      <c r="AQ210" s="1114"/>
      <c r="AR210" s="976"/>
      <c r="AS210" s="976"/>
      <c r="AT210" s="976"/>
      <c r="AU210" s="976"/>
      <c r="AV210" s="976"/>
      <c r="AW210" s="976"/>
      <c r="AX210" s="1211"/>
      <c r="AY210" s="1208"/>
      <c r="AZ210"/>
      <c r="BA210"/>
      <c r="BB210"/>
      <c r="BC210"/>
      <c r="BD210"/>
      <c r="BE210"/>
      <c r="BF210"/>
      <c r="BG210"/>
    </row>
    <row r="211" spans="1:59" ht="30" customHeight="1" thickBot="1">
      <c r="A211" s="1283"/>
      <c r="B211" s="1284"/>
      <c r="C211" s="1285"/>
      <c r="D211" s="1285"/>
      <c r="E211" s="1285"/>
      <c r="F211" s="1286"/>
      <c r="G211" s="1287"/>
      <c r="H211" s="1287"/>
      <c r="I211" s="1287"/>
      <c r="J211" s="1287"/>
      <c r="K211" s="1287"/>
      <c r="L211" s="1288"/>
      <c r="M211" s="1279"/>
      <c r="N211" s="1247"/>
      <c r="O211" s="1250"/>
      <c r="P211" s="1216"/>
      <c r="Q211" s="1219"/>
      <c r="R211" s="1222"/>
      <c r="S211" s="1225"/>
      <c r="T211" s="1228"/>
      <c r="U211" s="1225"/>
      <c r="V211" s="1228"/>
      <c r="W211" s="1225"/>
      <c r="X211" s="1228"/>
      <c r="Y211" s="1225"/>
      <c r="Z211" s="1228"/>
      <c r="AA211" s="1228"/>
      <c r="AB211" s="1228"/>
      <c r="AC211" s="1231"/>
      <c r="AD211" s="1194"/>
      <c r="AE211" s="1235"/>
      <c r="AF211" s="1200"/>
      <c r="AG211" s="1194"/>
      <c r="AH211" s="1197"/>
      <c r="AI211" s="1200"/>
      <c r="AJ211" s="1200"/>
      <c r="AK211" s="1203"/>
      <c r="AL211" s="1206"/>
      <c r="AM211" s="651" t="str">
        <f t="shared" ref="AM211" si="146">IF(P208="","",
IF(OR(AF208="",
AND(AG208&lt;&gt;"",AH208=""),
AND(P208&lt;&gt;"",AI208=""),
AND(P208&lt;&gt;"処遇改善加算Ⅳ",AJ208=""),
AND(OR(P208="処遇改善加算Ⅰ",P208="処遇改善加算Ⅱ"),AU208="対象",AK208=""),
AND(P208="処遇改善加算Ⅰ",AL208="")),
"！記入が必要な欄（オレンジ色のセル）に空欄があります。空欄を埋めてください。",""))</f>
        <v/>
      </c>
      <c r="AN211" s="355"/>
      <c r="AO211" s="1209"/>
      <c r="AP211" s="1210"/>
      <c r="AQ211" s="1115"/>
      <c r="AR211" s="976"/>
      <c r="AS211" s="976"/>
      <c r="AT211" s="976"/>
      <c r="AU211" s="976"/>
      <c r="AV211" s="976"/>
      <c r="AW211" s="976"/>
      <c r="AX211" s="1211"/>
      <c r="AY211" s="1209"/>
      <c r="AZ211"/>
      <c r="BA211"/>
      <c r="BB211"/>
      <c r="BC211"/>
      <c r="BD211"/>
      <c r="BE211"/>
      <c r="BF211"/>
      <c r="BG211"/>
    </row>
    <row r="212" spans="1:59" ht="30" customHeight="1">
      <c r="A212" s="1280">
        <v>51</v>
      </c>
      <c r="B212" s="1251" t="str">
        <f>IF(基本情報入力シート!B90="", "",基本情報入力シート!B90)</f>
        <v/>
      </c>
      <c r="C212" s="1252"/>
      <c r="D212" s="1252"/>
      <c r="E212" s="1252"/>
      <c r="F212" s="1253"/>
      <c r="G212" s="1236" t="str">
        <f>IF(基本情報入力シート!L90="", "",基本情報入力シート!L90)</f>
        <v/>
      </c>
      <c r="H212" s="1236" t="str">
        <f>IF(基本情報入力シート!Q90="", "",基本情報入力シート!Q90)</f>
        <v/>
      </c>
      <c r="I212" s="1236" t="str">
        <f>IF(基本情報入力シート!V90="", "",基本情報入力シート!V90)</f>
        <v/>
      </c>
      <c r="J212" s="1236" t="str">
        <f>IF(基本情報入力シート!W90="", "",基本情報入力シート!W90)</f>
        <v/>
      </c>
      <c r="K212" s="1236" t="str">
        <f>IF(基本情報入力シート!X90="", "",基本情報入力シート!X90)</f>
        <v/>
      </c>
      <c r="L212" s="1239" t="str">
        <f>IF(基本情報入力シート!AC90=0, "",基本情報入力シート!AC90)</f>
        <v/>
      </c>
      <c r="M212" s="1242" t="str">
        <f>IF(基本情報入力シート!AD90="", "",基本情報入力シート!AD90)</f>
        <v/>
      </c>
      <c r="N212" s="1245"/>
      <c r="O212" s="1248" t="str">
        <f>IFERROR(VLOOKUP(K212,【参考】数式用２!$A$2:$AD$48,MATCH(N212,【参考】数式用２!$C$4:$AD$4,0)+2,0),"")</f>
        <v/>
      </c>
      <c r="P212" s="1214"/>
      <c r="Q212" s="1217" t="str">
        <f>IFERROR(VLOOKUP(K212,【参考】数式用２!$A$2:$AC$48,MATCH(P212,【参考】数式用２!$C$4:$AC$4,0)+2,0),"")</f>
        <v/>
      </c>
      <c r="R212" s="1220" t="s">
        <v>268</v>
      </c>
      <c r="S212" s="1223"/>
      <c r="T212" s="1226" t="s">
        <v>356</v>
      </c>
      <c r="U212" s="1223"/>
      <c r="V212" s="1226" t="s">
        <v>357</v>
      </c>
      <c r="W212" s="1223"/>
      <c r="X212" s="1226" t="s">
        <v>356</v>
      </c>
      <c r="Y212" s="1223"/>
      <c r="Z212" s="1226" t="s">
        <v>358</v>
      </c>
      <c r="AA212" s="1226" t="s">
        <v>171</v>
      </c>
      <c r="AB212" s="1226" t="str">
        <f>IF(S212&gt;=1,(W212*12+Y212)-(S212*12+U212)+1,"")</f>
        <v/>
      </c>
      <c r="AC212" s="1229" t="s">
        <v>359</v>
      </c>
      <c r="AD212" s="1232" t="str">
        <f>IFERROR(ROUNDDOWN(ROUND(L212*Q212,0)*M212,0)*AB212,"")</f>
        <v/>
      </c>
      <c r="AE212" s="1233" t="str">
        <f>IFERROR(ROUNDDOWN(ROUNDDOWN(ROUND(L212*VLOOKUP(K212,【参考】数式用２!$A$2:$AC$48,MATCH("処遇改善加算Ⅳ",【参考】数式用２!$C$4:$O$4,0)+2,0),0)*M212,0)*AB212*0.5,0), "")</f>
        <v/>
      </c>
      <c r="AF212" s="1198"/>
      <c r="AG212" s="1232" t="str">
        <f>IF(AND(AQ212&lt;&gt;"対象外", P212&lt;&gt;""),ROUNDDOWN(ROUND(L212*VLOOKUP(K212,【参考】数式用２!$A$2:$K$48,MATCH("ベア加算あり",【参考】数式用２!$C$4:$K$4,0)+2,0),0)*M212,0)*AB212,"")</f>
        <v/>
      </c>
      <c r="AH212" s="1195"/>
      <c r="AI212" s="1198"/>
      <c r="AJ212" s="1198"/>
      <c r="AK212" s="1201"/>
      <c r="AL212" s="1204"/>
      <c r="AM212" s="650" t="str">
        <f t="shared" ref="AM212" si="147">IF(Q212="","",IF(Q212&lt;O212,"！加算の要件上は問題ありませんが、令和６年度末の加算率と比較して、令和７年度の加算率が低くなっています。",""))</f>
        <v/>
      </c>
      <c r="AN212" s="355"/>
      <c r="AO212" s="1207" t="str">
        <f>IF(K212&lt;&gt;"","Q列に色付け","")</f>
        <v/>
      </c>
      <c r="AP212" s="1210" t="str">
        <f>IF(AND(AE212&lt;&gt;0,AE212&lt;&gt;""),IF(AF212="○","入力済","未入力"),"")</f>
        <v/>
      </c>
      <c r="AQ212" s="1113" t="str">
        <f>IFERROR((VLOOKUP(N212, 【参考】数式用２!$BE$5:$BE$13, 1,FALSE)), "対象外")</f>
        <v>対象外</v>
      </c>
      <c r="AR212" s="976" t="str">
        <f>IF(AG212&lt;&gt;"",IF(AH212="○","入力済","未入力"),"")</f>
        <v/>
      </c>
      <c r="AS212" s="976" t="str">
        <f>IF(AND(P212&lt;&gt;"", AI212=""), "未入力", "入力済")</f>
        <v>入力済</v>
      </c>
      <c r="AT212" s="976" t="str">
        <f>IF(AND(P212&lt;&gt;"", P212&lt;&gt;"処遇改善加算Ⅳ", AJ212=""), "未入力", "入力済")</f>
        <v>入力済</v>
      </c>
      <c r="AU212" s="976" t="str">
        <f>IFERROR(VLOOKUP(K212, 【参考】数式用２!$BB$5:$BC$48, 2, FALSE), "")</f>
        <v/>
      </c>
      <c r="AV212" s="976" t="str">
        <f>IF(AND(P212&lt;&gt;"処遇改善加算Ⅲ",P212&lt;&gt;"処遇改善加算Ⅳ", P212&lt;&gt;"", AU212&lt;&gt;"対象外"), 1,"")</f>
        <v/>
      </c>
      <c r="AW212" s="976" t="str">
        <f>IFERROR("_"&amp;VLOOKUP(K212, 【参考】数式用２!$AG$2:$AH$48, 2, FALSE), "")</f>
        <v/>
      </c>
      <c r="AX212" s="1211" t="str">
        <f>IF(AND(P212="処遇改善加算Ⅰ", AL212=""), "未入力","入力済")</f>
        <v>入力済</v>
      </c>
      <c r="AY212" s="1207" t="str">
        <f>G212</f>
        <v/>
      </c>
      <c r="AZ212"/>
      <c r="BA212"/>
      <c r="BB212"/>
      <c r="BC212"/>
      <c r="BD212"/>
      <c r="BE212"/>
      <c r="BF212"/>
      <c r="BG212"/>
    </row>
    <row r="213" spans="1:59" ht="14">
      <c r="A213" s="1281"/>
      <c r="B213" s="1254"/>
      <c r="C213" s="1255"/>
      <c r="D213" s="1255"/>
      <c r="E213" s="1255"/>
      <c r="F213" s="1256"/>
      <c r="G213" s="1237"/>
      <c r="H213" s="1237"/>
      <c r="I213" s="1237"/>
      <c r="J213" s="1237"/>
      <c r="K213" s="1237"/>
      <c r="L213" s="1240"/>
      <c r="M213" s="1243"/>
      <c r="N213" s="1246"/>
      <c r="O213" s="1249"/>
      <c r="P213" s="1215"/>
      <c r="Q213" s="1218"/>
      <c r="R213" s="1221"/>
      <c r="S213" s="1224"/>
      <c r="T213" s="1227"/>
      <c r="U213" s="1224"/>
      <c r="V213" s="1227"/>
      <c r="W213" s="1224"/>
      <c r="X213" s="1227"/>
      <c r="Y213" s="1224"/>
      <c r="Z213" s="1227"/>
      <c r="AA213" s="1227"/>
      <c r="AB213" s="1227"/>
      <c r="AC213" s="1230"/>
      <c r="AD213" s="1193"/>
      <c r="AE213" s="1234"/>
      <c r="AF213" s="1199"/>
      <c r="AG213" s="1193"/>
      <c r="AH213" s="1196"/>
      <c r="AI213" s="1199"/>
      <c r="AJ213" s="1199"/>
      <c r="AK213" s="1202"/>
      <c r="AL213" s="1205"/>
      <c r="AM213" s="1212" t="str">
        <f t="shared" ref="AM213" si="148">IF(AND(P212&lt;&gt;"", OR(W212&lt;&gt;8,Y212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13" s="355"/>
      <c r="AO213" s="1208"/>
      <c r="AP213" s="1210"/>
      <c r="AQ213" s="1114"/>
      <c r="AR213" s="976"/>
      <c r="AS213" s="976"/>
      <c r="AT213" s="976"/>
      <c r="AU213" s="976"/>
      <c r="AV213" s="976"/>
      <c r="AW213" s="976"/>
      <c r="AX213" s="1211"/>
      <c r="AY213" s="1208"/>
      <c r="AZ213"/>
      <c r="BA213"/>
      <c r="BB213"/>
      <c r="BC213"/>
      <c r="BD213"/>
      <c r="BE213"/>
      <c r="BF213"/>
      <c r="BG213"/>
    </row>
    <row r="214" spans="1:59" ht="14">
      <c r="A214" s="1282"/>
      <c r="B214" s="1254"/>
      <c r="C214" s="1255"/>
      <c r="D214" s="1255"/>
      <c r="E214" s="1255"/>
      <c r="F214" s="1256"/>
      <c r="G214" s="1237"/>
      <c r="H214" s="1237"/>
      <c r="I214" s="1237"/>
      <c r="J214" s="1237"/>
      <c r="K214" s="1237"/>
      <c r="L214" s="1240"/>
      <c r="M214" s="1243"/>
      <c r="N214" s="1246"/>
      <c r="O214" s="1249"/>
      <c r="P214" s="1215"/>
      <c r="Q214" s="1218"/>
      <c r="R214" s="1221"/>
      <c r="S214" s="1224"/>
      <c r="T214" s="1227"/>
      <c r="U214" s="1224"/>
      <c r="V214" s="1227"/>
      <c r="W214" s="1224"/>
      <c r="X214" s="1227"/>
      <c r="Y214" s="1224"/>
      <c r="Z214" s="1227"/>
      <c r="AA214" s="1227"/>
      <c r="AB214" s="1227"/>
      <c r="AC214" s="1230"/>
      <c r="AD214" s="1193"/>
      <c r="AE214" s="1234"/>
      <c r="AF214" s="1199"/>
      <c r="AG214" s="1193"/>
      <c r="AH214" s="1196"/>
      <c r="AI214" s="1199"/>
      <c r="AJ214" s="1199"/>
      <c r="AK214" s="1202"/>
      <c r="AL214" s="1205"/>
      <c r="AM214" s="1213"/>
      <c r="AN214" s="355"/>
      <c r="AO214" s="1208"/>
      <c r="AP214" s="1210"/>
      <c r="AQ214" s="1114"/>
      <c r="AR214" s="976"/>
      <c r="AS214" s="976"/>
      <c r="AT214" s="976"/>
      <c r="AU214" s="976"/>
      <c r="AV214" s="976"/>
      <c r="AW214" s="976"/>
      <c r="AX214" s="1211"/>
      <c r="AY214" s="1208"/>
      <c r="AZ214"/>
      <c r="BA214"/>
      <c r="BB214"/>
      <c r="BC214"/>
      <c r="BD214"/>
      <c r="BE214"/>
      <c r="BF214"/>
      <c r="BG214"/>
    </row>
    <row r="215" spans="1:59" ht="30" customHeight="1" thickBot="1">
      <c r="A215" s="1283"/>
      <c r="B215" s="1284"/>
      <c r="C215" s="1285"/>
      <c r="D215" s="1285"/>
      <c r="E215" s="1285"/>
      <c r="F215" s="1286"/>
      <c r="G215" s="1287"/>
      <c r="H215" s="1287"/>
      <c r="I215" s="1287"/>
      <c r="J215" s="1287"/>
      <c r="K215" s="1287"/>
      <c r="L215" s="1288"/>
      <c r="M215" s="1279"/>
      <c r="N215" s="1247"/>
      <c r="O215" s="1250"/>
      <c r="P215" s="1216"/>
      <c r="Q215" s="1219"/>
      <c r="R215" s="1222"/>
      <c r="S215" s="1225"/>
      <c r="T215" s="1228"/>
      <c r="U215" s="1225"/>
      <c r="V215" s="1228"/>
      <c r="W215" s="1225"/>
      <c r="X215" s="1228"/>
      <c r="Y215" s="1225"/>
      <c r="Z215" s="1228"/>
      <c r="AA215" s="1228"/>
      <c r="AB215" s="1228"/>
      <c r="AC215" s="1231"/>
      <c r="AD215" s="1194"/>
      <c r="AE215" s="1235"/>
      <c r="AF215" s="1200"/>
      <c r="AG215" s="1194"/>
      <c r="AH215" s="1197"/>
      <c r="AI215" s="1200"/>
      <c r="AJ215" s="1200"/>
      <c r="AK215" s="1203"/>
      <c r="AL215" s="1206"/>
      <c r="AM215" s="651" t="str">
        <f t="shared" ref="AM215" si="149">IF(P212="","",
IF(OR(AF212="",
AND(AG212&lt;&gt;"",AH212=""),
AND(P212&lt;&gt;"",AI212=""),
AND(P212&lt;&gt;"処遇改善加算Ⅳ",AJ212=""),
AND(OR(P212="処遇改善加算Ⅰ",P212="処遇改善加算Ⅱ"),AU212="対象",AK212=""),
AND(P212="処遇改善加算Ⅰ",AL212="")),
"！記入が必要な欄（オレンジ色のセル）に空欄があります。空欄を埋めてください。",""))</f>
        <v/>
      </c>
      <c r="AN215" s="355"/>
      <c r="AO215" s="1209"/>
      <c r="AP215" s="1210"/>
      <c r="AQ215" s="1115"/>
      <c r="AR215" s="976"/>
      <c r="AS215" s="976"/>
      <c r="AT215" s="976"/>
      <c r="AU215" s="976"/>
      <c r="AV215" s="976"/>
      <c r="AW215" s="976"/>
      <c r="AX215" s="1211"/>
      <c r="AY215" s="1209"/>
      <c r="AZ215"/>
      <c r="BA215"/>
      <c r="BB215"/>
      <c r="BC215"/>
      <c r="BD215"/>
      <c r="BE215"/>
      <c r="BF215"/>
      <c r="BG215"/>
    </row>
    <row r="216" spans="1:59" ht="30" customHeight="1">
      <c r="A216" s="1280">
        <v>52</v>
      </c>
      <c r="B216" s="1251" t="str">
        <f>IF(基本情報入力シート!B91="", "",基本情報入力シート!B91)</f>
        <v/>
      </c>
      <c r="C216" s="1252"/>
      <c r="D216" s="1252"/>
      <c r="E216" s="1252"/>
      <c r="F216" s="1253"/>
      <c r="G216" s="1236" t="str">
        <f>IF(基本情報入力シート!L91="", "",基本情報入力シート!L91)</f>
        <v/>
      </c>
      <c r="H216" s="1236" t="str">
        <f>IF(基本情報入力シート!Q91="", "",基本情報入力シート!Q91)</f>
        <v/>
      </c>
      <c r="I216" s="1236" t="str">
        <f>IF(基本情報入力シート!V91="", "",基本情報入力シート!V91)</f>
        <v/>
      </c>
      <c r="J216" s="1236" t="str">
        <f>IF(基本情報入力シート!W91="", "",基本情報入力シート!W91)</f>
        <v/>
      </c>
      <c r="K216" s="1236" t="str">
        <f>IF(基本情報入力シート!X91="", "",基本情報入力シート!X91)</f>
        <v/>
      </c>
      <c r="L216" s="1239" t="str">
        <f>IF(基本情報入力シート!AC91=0, "",基本情報入力シート!AC91)</f>
        <v/>
      </c>
      <c r="M216" s="1242" t="str">
        <f>IF(基本情報入力シート!AD91="", "",基本情報入力シート!AD91)</f>
        <v/>
      </c>
      <c r="N216" s="1245"/>
      <c r="O216" s="1248" t="str">
        <f>IFERROR(VLOOKUP(K216,【参考】数式用２!$A$2:$AD$48,MATCH(N216,【参考】数式用２!$C$4:$AD$4,0)+2,0),"")</f>
        <v/>
      </c>
      <c r="P216" s="1214"/>
      <c r="Q216" s="1217" t="str">
        <f>IFERROR(VLOOKUP(K216,【参考】数式用２!$A$2:$AC$48,MATCH(P216,【参考】数式用２!$C$4:$AC$4,0)+2,0),"")</f>
        <v/>
      </c>
      <c r="R216" s="1220" t="s">
        <v>268</v>
      </c>
      <c r="S216" s="1223"/>
      <c r="T216" s="1226" t="s">
        <v>356</v>
      </c>
      <c r="U216" s="1223"/>
      <c r="V216" s="1226" t="s">
        <v>357</v>
      </c>
      <c r="W216" s="1223"/>
      <c r="X216" s="1226" t="s">
        <v>356</v>
      </c>
      <c r="Y216" s="1223"/>
      <c r="Z216" s="1226" t="s">
        <v>358</v>
      </c>
      <c r="AA216" s="1226" t="s">
        <v>171</v>
      </c>
      <c r="AB216" s="1226" t="str">
        <f>IF(S216&gt;=1,(W216*12+Y216)-(S216*12+U216)+1,"")</f>
        <v/>
      </c>
      <c r="AC216" s="1229" t="s">
        <v>359</v>
      </c>
      <c r="AD216" s="1232" t="str">
        <f>IFERROR(ROUNDDOWN(ROUND(L216*Q216,0)*M216,0)*AB216,"")</f>
        <v/>
      </c>
      <c r="AE216" s="1233" t="str">
        <f>IFERROR(ROUNDDOWN(ROUNDDOWN(ROUND(L216*VLOOKUP(K216,【参考】数式用２!$A$2:$AC$48,MATCH("処遇改善加算Ⅳ",【参考】数式用２!$C$4:$O$4,0)+2,0),0)*M216,0)*AB216*0.5,0), "")</f>
        <v/>
      </c>
      <c r="AF216" s="1198"/>
      <c r="AG216" s="1232" t="str">
        <f>IF(AND(AQ216&lt;&gt;"対象外", P216&lt;&gt;""),ROUNDDOWN(ROUND(L216*VLOOKUP(K216,【参考】数式用２!$A$2:$K$48,MATCH("ベア加算あり",【参考】数式用２!$C$4:$K$4,0)+2,0),0)*M216,0)*AB216,"")</f>
        <v/>
      </c>
      <c r="AH216" s="1195"/>
      <c r="AI216" s="1198"/>
      <c r="AJ216" s="1198"/>
      <c r="AK216" s="1201"/>
      <c r="AL216" s="1204"/>
      <c r="AM216" s="650" t="str">
        <f t="shared" ref="AM216" si="150">IF(Q216="","",IF(Q216&lt;O216,"！加算の要件上は問題ありませんが、令和６年度末の加算率と比較して、令和７年度の加算率が低くなっています。",""))</f>
        <v/>
      </c>
      <c r="AN216" s="355"/>
      <c r="AO216" s="1207" t="str">
        <f>IF(K216&lt;&gt;"","Q列に色付け","")</f>
        <v/>
      </c>
      <c r="AP216" s="1210" t="str">
        <f>IF(AND(AE216&lt;&gt;0,AE216&lt;&gt;""),IF(AF216="○","入力済","未入力"),"")</f>
        <v/>
      </c>
      <c r="AQ216" s="1113" t="str">
        <f>IFERROR((VLOOKUP(N216, 【参考】数式用２!$BE$5:$BE$13, 1,FALSE)), "対象外")</f>
        <v>対象外</v>
      </c>
      <c r="AR216" s="976" t="str">
        <f>IF(AG216&lt;&gt;"",IF(AH216="○","入力済","未入力"),"")</f>
        <v/>
      </c>
      <c r="AS216" s="976" t="str">
        <f>IF(AND(P216&lt;&gt;"", AI216=""), "未入力", "入力済")</f>
        <v>入力済</v>
      </c>
      <c r="AT216" s="976" t="str">
        <f>IF(AND(P216&lt;&gt;"", P216&lt;&gt;"処遇改善加算Ⅳ", AJ216=""), "未入力", "入力済")</f>
        <v>入力済</v>
      </c>
      <c r="AU216" s="976" t="str">
        <f>IFERROR(VLOOKUP(K216, 【参考】数式用２!$BB$5:$BC$48, 2, FALSE), "")</f>
        <v/>
      </c>
      <c r="AV216" s="976" t="str">
        <f>IF(AND(P216&lt;&gt;"処遇改善加算Ⅲ",P216&lt;&gt;"処遇改善加算Ⅳ", P216&lt;&gt;"", AU216&lt;&gt;"対象外"), 1,"")</f>
        <v/>
      </c>
      <c r="AW216" s="976" t="str">
        <f>IFERROR("_"&amp;VLOOKUP(K216, 【参考】数式用２!$AG$2:$AH$48, 2, FALSE), "")</f>
        <v/>
      </c>
      <c r="AX216" s="1211" t="str">
        <f>IF(AND(P216="処遇改善加算Ⅰ", AL216=""), "未入力","入力済")</f>
        <v>入力済</v>
      </c>
      <c r="AY216" s="1207" t="str">
        <f>G216</f>
        <v/>
      </c>
      <c r="AZ216"/>
      <c r="BA216"/>
      <c r="BB216"/>
      <c r="BC216"/>
      <c r="BD216"/>
      <c r="BE216"/>
      <c r="BF216"/>
      <c r="BG216"/>
    </row>
    <row r="217" spans="1:59" ht="14">
      <c r="A217" s="1281"/>
      <c r="B217" s="1254"/>
      <c r="C217" s="1255"/>
      <c r="D217" s="1255"/>
      <c r="E217" s="1255"/>
      <c r="F217" s="1256"/>
      <c r="G217" s="1237"/>
      <c r="H217" s="1237"/>
      <c r="I217" s="1237"/>
      <c r="J217" s="1237"/>
      <c r="K217" s="1237"/>
      <c r="L217" s="1240"/>
      <c r="M217" s="1243"/>
      <c r="N217" s="1246"/>
      <c r="O217" s="1249"/>
      <c r="P217" s="1215"/>
      <c r="Q217" s="1218"/>
      <c r="R217" s="1221"/>
      <c r="S217" s="1224"/>
      <c r="T217" s="1227"/>
      <c r="U217" s="1224"/>
      <c r="V217" s="1227"/>
      <c r="W217" s="1224"/>
      <c r="X217" s="1227"/>
      <c r="Y217" s="1224"/>
      <c r="Z217" s="1227"/>
      <c r="AA217" s="1227"/>
      <c r="AB217" s="1227"/>
      <c r="AC217" s="1230"/>
      <c r="AD217" s="1193"/>
      <c r="AE217" s="1234"/>
      <c r="AF217" s="1199"/>
      <c r="AG217" s="1193"/>
      <c r="AH217" s="1196"/>
      <c r="AI217" s="1199"/>
      <c r="AJ217" s="1199"/>
      <c r="AK217" s="1202"/>
      <c r="AL217" s="1205"/>
      <c r="AM217" s="1212" t="str">
        <f t="shared" ref="AM217" si="151">IF(AND(P216&lt;&gt;"", OR(W216&lt;&gt;8,Y216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17" s="355"/>
      <c r="AO217" s="1208"/>
      <c r="AP217" s="1210"/>
      <c r="AQ217" s="1114"/>
      <c r="AR217" s="976"/>
      <c r="AS217" s="976"/>
      <c r="AT217" s="976"/>
      <c r="AU217" s="976"/>
      <c r="AV217" s="976"/>
      <c r="AW217" s="976"/>
      <c r="AX217" s="1211"/>
      <c r="AY217" s="1208"/>
      <c r="AZ217"/>
      <c r="BA217"/>
      <c r="BB217"/>
      <c r="BC217"/>
      <c r="BD217"/>
      <c r="BE217"/>
      <c r="BF217"/>
      <c r="BG217"/>
    </row>
    <row r="218" spans="1:59" ht="14">
      <c r="A218" s="1282"/>
      <c r="B218" s="1254"/>
      <c r="C218" s="1255"/>
      <c r="D218" s="1255"/>
      <c r="E218" s="1255"/>
      <c r="F218" s="1256"/>
      <c r="G218" s="1237"/>
      <c r="H218" s="1237"/>
      <c r="I218" s="1237"/>
      <c r="J218" s="1237"/>
      <c r="K218" s="1237"/>
      <c r="L218" s="1240"/>
      <c r="M218" s="1243"/>
      <c r="N218" s="1246"/>
      <c r="O218" s="1249"/>
      <c r="P218" s="1215"/>
      <c r="Q218" s="1218"/>
      <c r="R218" s="1221"/>
      <c r="S218" s="1224"/>
      <c r="T218" s="1227"/>
      <c r="U218" s="1224"/>
      <c r="V218" s="1227"/>
      <c r="W218" s="1224"/>
      <c r="X218" s="1227"/>
      <c r="Y218" s="1224"/>
      <c r="Z218" s="1227"/>
      <c r="AA218" s="1227"/>
      <c r="AB218" s="1227"/>
      <c r="AC218" s="1230"/>
      <c r="AD218" s="1193"/>
      <c r="AE218" s="1234"/>
      <c r="AF218" s="1199"/>
      <c r="AG218" s="1193"/>
      <c r="AH218" s="1196"/>
      <c r="AI218" s="1199"/>
      <c r="AJ218" s="1199"/>
      <c r="AK218" s="1202"/>
      <c r="AL218" s="1205"/>
      <c r="AM218" s="1213"/>
      <c r="AN218" s="355"/>
      <c r="AO218" s="1208"/>
      <c r="AP218" s="1210"/>
      <c r="AQ218" s="1114"/>
      <c r="AR218" s="976"/>
      <c r="AS218" s="976"/>
      <c r="AT218" s="976"/>
      <c r="AU218" s="976"/>
      <c r="AV218" s="976"/>
      <c r="AW218" s="976"/>
      <c r="AX218" s="1211"/>
      <c r="AY218" s="1208"/>
      <c r="AZ218"/>
      <c r="BA218"/>
      <c r="BB218"/>
      <c r="BC218"/>
      <c r="BD218"/>
      <c r="BE218"/>
      <c r="BF218"/>
      <c r="BG218"/>
    </row>
    <row r="219" spans="1:59" ht="30" customHeight="1" thickBot="1">
      <c r="A219" s="1283"/>
      <c r="B219" s="1284"/>
      <c r="C219" s="1285"/>
      <c r="D219" s="1285"/>
      <c r="E219" s="1285"/>
      <c r="F219" s="1286"/>
      <c r="G219" s="1287"/>
      <c r="H219" s="1287"/>
      <c r="I219" s="1287"/>
      <c r="J219" s="1287"/>
      <c r="K219" s="1287"/>
      <c r="L219" s="1288"/>
      <c r="M219" s="1279"/>
      <c r="N219" s="1247"/>
      <c r="O219" s="1250"/>
      <c r="P219" s="1216"/>
      <c r="Q219" s="1219"/>
      <c r="R219" s="1222"/>
      <c r="S219" s="1225"/>
      <c r="T219" s="1228"/>
      <c r="U219" s="1225"/>
      <c r="V219" s="1228"/>
      <c r="W219" s="1225"/>
      <c r="X219" s="1228"/>
      <c r="Y219" s="1225"/>
      <c r="Z219" s="1228"/>
      <c r="AA219" s="1228"/>
      <c r="AB219" s="1228"/>
      <c r="AC219" s="1231"/>
      <c r="AD219" s="1194"/>
      <c r="AE219" s="1235"/>
      <c r="AF219" s="1200"/>
      <c r="AG219" s="1194"/>
      <c r="AH219" s="1197"/>
      <c r="AI219" s="1200"/>
      <c r="AJ219" s="1200"/>
      <c r="AK219" s="1203"/>
      <c r="AL219" s="1206"/>
      <c r="AM219" s="651" t="str">
        <f t="shared" ref="AM219" si="152">IF(P216="","",
IF(OR(AF216="",
AND(AG216&lt;&gt;"",AH216=""),
AND(P216&lt;&gt;"",AI216=""),
AND(P216&lt;&gt;"処遇改善加算Ⅳ",AJ216=""),
AND(OR(P216="処遇改善加算Ⅰ",P216="処遇改善加算Ⅱ"),AU216="対象",AK216=""),
AND(P216="処遇改善加算Ⅰ",AL216="")),
"！記入が必要な欄（オレンジ色のセル）に空欄があります。空欄を埋めてください。",""))</f>
        <v/>
      </c>
      <c r="AN219" s="355"/>
      <c r="AO219" s="1209"/>
      <c r="AP219" s="1210"/>
      <c r="AQ219" s="1115"/>
      <c r="AR219" s="976"/>
      <c r="AS219" s="976"/>
      <c r="AT219" s="976"/>
      <c r="AU219" s="976"/>
      <c r="AV219" s="976"/>
      <c r="AW219" s="976"/>
      <c r="AX219" s="1211"/>
      <c r="AY219" s="1209"/>
      <c r="AZ219"/>
      <c r="BA219"/>
      <c r="BB219"/>
      <c r="BC219"/>
      <c r="BD219"/>
      <c r="BE219"/>
      <c r="BF219"/>
      <c r="BG219"/>
    </row>
    <row r="220" spans="1:59" ht="30" customHeight="1">
      <c r="A220" s="1280">
        <v>53</v>
      </c>
      <c r="B220" s="1251" t="str">
        <f>IF(基本情報入力シート!B92="", "",基本情報入力シート!B92)</f>
        <v/>
      </c>
      <c r="C220" s="1252"/>
      <c r="D220" s="1252"/>
      <c r="E220" s="1252"/>
      <c r="F220" s="1253"/>
      <c r="G220" s="1236" t="str">
        <f>IF(基本情報入力シート!L92="", "",基本情報入力シート!L92)</f>
        <v/>
      </c>
      <c r="H220" s="1236" t="str">
        <f>IF(基本情報入力シート!Q92="", "",基本情報入力シート!Q92)</f>
        <v/>
      </c>
      <c r="I220" s="1236" t="str">
        <f>IF(基本情報入力シート!V92="", "",基本情報入力シート!V92)</f>
        <v/>
      </c>
      <c r="J220" s="1236" t="str">
        <f>IF(基本情報入力シート!W92="", "",基本情報入力シート!W92)</f>
        <v/>
      </c>
      <c r="K220" s="1236" t="str">
        <f>IF(基本情報入力シート!X92="", "",基本情報入力シート!X92)</f>
        <v/>
      </c>
      <c r="L220" s="1239" t="str">
        <f>IF(基本情報入力シート!AC92=0, "",基本情報入力シート!AC92)</f>
        <v/>
      </c>
      <c r="M220" s="1242" t="str">
        <f>IF(基本情報入力シート!AD92="", "",基本情報入力シート!AD92)</f>
        <v/>
      </c>
      <c r="N220" s="1245"/>
      <c r="O220" s="1248" t="str">
        <f>IFERROR(VLOOKUP(K220,【参考】数式用２!$A$2:$AD$48,MATCH(N220,【参考】数式用２!$C$4:$AD$4,0)+2,0),"")</f>
        <v/>
      </c>
      <c r="P220" s="1214"/>
      <c r="Q220" s="1217" t="str">
        <f>IFERROR(VLOOKUP(K220,【参考】数式用２!$A$2:$AC$48,MATCH(P220,【参考】数式用２!$C$4:$AC$4,0)+2,0),"")</f>
        <v/>
      </c>
      <c r="R220" s="1220" t="s">
        <v>268</v>
      </c>
      <c r="S220" s="1223"/>
      <c r="T220" s="1226" t="s">
        <v>356</v>
      </c>
      <c r="U220" s="1223"/>
      <c r="V220" s="1226" t="s">
        <v>357</v>
      </c>
      <c r="W220" s="1223"/>
      <c r="X220" s="1226" t="s">
        <v>356</v>
      </c>
      <c r="Y220" s="1223"/>
      <c r="Z220" s="1226" t="s">
        <v>358</v>
      </c>
      <c r="AA220" s="1226" t="s">
        <v>171</v>
      </c>
      <c r="AB220" s="1226" t="str">
        <f>IF(S220&gt;=1,(W220*12+Y220)-(S220*12+U220)+1,"")</f>
        <v/>
      </c>
      <c r="AC220" s="1229" t="s">
        <v>359</v>
      </c>
      <c r="AD220" s="1232" t="str">
        <f>IFERROR(ROUNDDOWN(ROUND(L220*Q220,0)*M220,0)*AB220,"")</f>
        <v/>
      </c>
      <c r="AE220" s="1233" t="str">
        <f>IFERROR(ROUNDDOWN(ROUNDDOWN(ROUND(L220*VLOOKUP(K220,【参考】数式用２!$A$2:$AC$48,MATCH("処遇改善加算Ⅳ",【参考】数式用２!$C$4:$O$4,0)+2,0),0)*M220,0)*AB220*0.5,0), "")</f>
        <v/>
      </c>
      <c r="AF220" s="1198"/>
      <c r="AG220" s="1232" t="str">
        <f>IF(AND(AQ220&lt;&gt;"対象外", P220&lt;&gt;""),ROUNDDOWN(ROUND(L220*VLOOKUP(K220,【参考】数式用２!$A$2:$K$48,MATCH("ベア加算あり",【参考】数式用２!$C$4:$K$4,0)+2,0),0)*M220,0)*AB220,"")</f>
        <v/>
      </c>
      <c r="AH220" s="1195"/>
      <c r="AI220" s="1198"/>
      <c r="AJ220" s="1198"/>
      <c r="AK220" s="1201"/>
      <c r="AL220" s="1204"/>
      <c r="AM220" s="650" t="str">
        <f t="shared" ref="AM220" si="153">IF(Q220="","",IF(Q220&lt;O220,"！加算の要件上は問題ありませんが、令和６年度末の加算率と比較して、令和７年度の加算率が低くなっています。",""))</f>
        <v/>
      </c>
      <c r="AN220" s="355"/>
      <c r="AO220" s="1208" t="str">
        <f>IF(K220&lt;&gt;"","Q列に色付け","")</f>
        <v/>
      </c>
      <c r="AP220" s="1210" t="str">
        <f>IF(AND(AE220&lt;&gt;0,AE220&lt;&gt;""),IF(AF220="○","入力済","未入力"),"")</f>
        <v/>
      </c>
      <c r="AQ220" s="1113" t="str">
        <f>IFERROR((VLOOKUP(N220, 【参考】数式用２!$BE$5:$BE$13, 1,FALSE)), "対象外")</f>
        <v>対象外</v>
      </c>
      <c r="AR220" s="976" t="str">
        <f>IF(AG220&lt;&gt;"",IF(AH220="○","入力済","未入力"),"")</f>
        <v/>
      </c>
      <c r="AS220" s="976" t="str">
        <f>IF(AND(P220&lt;&gt;"", AI220=""), "未入力", "入力済")</f>
        <v>入力済</v>
      </c>
      <c r="AT220" s="976" t="str">
        <f>IF(AND(P220&lt;&gt;"", P220&lt;&gt;"処遇改善加算Ⅳ", AJ220=""), "未入力", "入力済")</f>
        <v>入力済</v>
      </c>
      <c r="AU220" s="976" t="str">
        <f>IFERROR(VLOOKUP(K220, 【参考】数式用２!$BB$5:$BC$48, 2, FALSE), "")</f>
        <v/>
      </c>
      <c r="AV220" s="976" t="str">
        <f>IF(AND(P220&lt;&gt;"処遇改善加算Ⅲ",P220&lt;&gt;"処遇改善加算Ⅳ", P220&lt;&gt;"", AU220&lt;&gt;"対象外"), 1,"")</f>
        <v/>
      </c>
      <c r="AW220" s="976" t="str">
        <f>IFERROR("_"&amp;VLOOKUP(K220, 【参考】数式用２!$AG$2:$AH$48, 2, FALSE), "")</f>
        <v/>
      </c>
      <c r="AX220" s="1211" t="str">
        <f>IF(AND(P220="処遇改善加算Ⅰ", AL220=""), "未入力","入力済")</f>
        <v>入力済</v>
      </c>
      <c r="AY220" s="1207" t="str">
        <f>G220</f>
        <v/>
      </c>
      <c r="AZ220"/>
      <c r="BA220"/>
      <c r="BB220"/>
      <c r="BC220"/>
      <c r="BD220"/>
      <c r="BE220"/>
      <c r="BF220"/>
      <c r="BG220"/>
    </row>
    <row r="221" spans="1:59" ht="14">
      <c r="A221" s="1281"/>
      <c r="B221" s="1254"/>
      <c r="C221" s="1255"/>
      <c r="D221" s="1255"/>
      <c r="E221" s="1255"/>
      <c r="F221" s="1256"/>
      <c r="G221" s="1237"/>
      <c r="H221" s="1237"/>
      <c r="I221" s="1237"/>
      <c r="J221" s="1237"/>
      <c r="K221" s="1237"/>
      <c r="L221" s="1240"/>
      <c r="M221" s="1243"/>
      <c r="N221" s="1246"/>
      <c r="O221" s="1249"/>
      <c r="P221" s="1215"/>
      <c r="Q221" s="1218"/>
      <c r="R221" s="1221"/>
      <c r="S221" s="1224"/>
      <c r="T221" s="1227"/>
      <c r="U221" s="1224"/>
      <c r="V221" s="1227"/>
      <c r="W221" s="1224"/>
      <c r="X221" s="1227"/>
      <c r="Y221" s="1224"/>
      <c r="Z221" s="1227"/>
      <c r="AA221" s="1227"/>
      <c r="AB221" s="1227"/>
      <c r="AC221" s="1230"/>
      <c r="AD221" s="1193"/>
      <c r="AE221" s="1234"/>
      <c r="AF221" s="1199"/>
      <c r="AG221" s="1193"/>
      <c r="AH221" s="1196"/>
      <c r="AI221" s="1199"/>
      <c r="AJ221" s="1199"/>
      <c r="AK221" s="1202"/>
      <c r="AL221" s="1205"/>
      <c r="AM221" s="1212" t="str">
        <f t="shared" ref="AM221" si="154">IF(AND(P220&lt;&gt;"", OR(W220&lt;&gt;8,Y220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21" s="355"/>
      <c r="AO221" s="1208"/>
      <c r="AP221" s="1210"/>
      <c r="AQ221" s="1114"/>
      <c r="AR221" s="976"/>
      <c r="AS221" s="976"/>
      <c r="AT221" s="976"/>
      <c r="AU221" s="976"/>
      <c r="AV221" s="976"/>
      <c r="AW221" s="976"/>
      <c r="AX221" s="1211"/>
      <c r="AY221" s="1208"/>
      <c r="AZ221"/>
      <c r="BA221"/>
      <c r="BB221"/>
      <c r="BC221"/>
      <c r="BD221"/>
      <c r="BE221"/>
      <c r="BF221"/>
      <c r="BG221"/>
    </row>
    <row r="222" spans="1:59" ht="14">
      <c r="A222" s="1282"/>
      <c r="B222" s="1254"/>
      <c r="C222" s="1255"/>
      <c r="D222" s="1255"/>
      <c r="E222" s="1255"/>
      <c r="F222" s="1256"/>
      <c r="G222" s="1237"/>
      <c r="H222" s="1237"/>
      <c r="I222" s="1237"/>
      <c r="J222" s="1237"/>
      <c r="K222" s="1237"/>
      <c r="L222" s="1240"/>
      <c r="M222" s="1243"/>
      <c r="N222" s="1246"/>
      <c r="O222" s="1249"/>
      <c r="P222" s="1215"/>
      <c r="Q222" s="1218"/>
      <c r="R222" s="1221"/>
      <c r="S222" s="1224"/>
      <c r="T222" s="1227"/>
      <c r="U222" s="1224"/>
      <c r="V222" s="1227"/>
      <c r="W222" s="1224"/>
      <c r="X222" s="1227"/>
      <c r="Y222" s="1224"/>
      <c r="Z222" s="1227"/>
      <c r="AA222" s="1227"/>
      <c r="AB222" s="1227"/>
      <c r="AC222" s="1230"/>
      <c r="AD222" s="1193"/>
      <c r="AE222" s="1234"/>
      <c r="AF222" s="1199"/>
      <c r="AG222" s="1193"/>
      <c r="AH222" s="1196"/>
      <c r="AI222" s="1199"/>
      <c r="AJ222" s="1199"/>
      <c r="AK222" s="1202"/>
      <c r="AL222" s="1205"/>
      <c r="AM222" s="1213"/>
      <c r="AN222" s="355"/>
      <c r="AO222" s="1208"/>
      <c r="AP222" s="1210"/>
      <c r="AQ222" s="1114"/>
      <c r="AR222" s="976"/>
      <c r="AS222" s="976"/>
      <c r="AT222" s="976"/>
      <c r="AU222" s="976"/>
      <c r="AV222" s="976"/>
      <c r="AW222" s="976"/>
      <c r="AX222" s="1211"/>
      <c r="AY222" s="1208"/>
      <c r="AZ222"/>
      <c r="BA222"/>
      <c r="BB222"/>
      <c r="BC222"/>
      <c r="BD222"/>
      <c r="BE222"/>
      <c r="BF222"/>
      <c r="BG222"/>
    </row>
    <row r="223" spans="1:59" ht="30" customHeight="1" thickBot="1">
      <c r="A223" s="1283"/>
      <c r="B223" s="1284"/>
      <c r="C223" s="1285"/>
      <c r="D223" s="1285"/>
      <c r="E223" s="1285"/>
      <c r="F223" s="1286"/>
      <c r="G223" s="1287"/>
      <c r="H223" s="1287"/>
      <c r="I223" s="1287"/>
      <c r="J223" s="1287"/>
      <c r="K223" s="1287"/>
      <c r="L223" s="1288"/>
      <c r="M223" s="1279"/>
      <c r="N223" s="1247"/>
      <c r="O223" s="1250"/>
      <c r="P223" s="1216"/>
      <c r="Q223" s="1219"/>
      <c r="R223" s="1222"/>
      <c r="S223" s="1225"/>
      <c r="T223" s="1228"/>
      <c r="U223" s="1225"/>
      <c r="V223" s="1228"/>
      <c r="W223" s="1225"/>
      <c r="X223" s="1228"/>
      <c r="Y223" s="1225"/>
      <c r="Z223" s="1228"/>
      <c r="AA223" s="1228"/>
      <c r="AB223" s="1228"/>
      <c r="AC223" s="1231"/>
      <c r="AD223" s="1194"/>
      <c r="AE223" s="1235"/>
      <c r="AF223" s="1200"/>
      <c r="AG223" s="1194"/>
      <c r="AH223" s="1197"/>
      <c r="AI223" s="1200"/>
      <c r="AJ223" s="1200"/>
      <c r="AK223" s="1203"/>
      <c r="AL223" s="1206"/>
      <c r="AM223" s="651" t="str">
        <f t="shared" ref="AM223" si="155">IF(P220="","",
IF(OR(AF220="",
AND(AG220&lt;&gt;"",AH220=""),
AND(P220&lt;&gt;"",AI220=""),
AND(P220&lt;&gt;"処遇改善加算Ⅳ",AJ220=""),
AND(OR(P220="処遇改善加算Ⅰ",P220="処遇改善加算Ⅱ"),AU220="対象",AK220=""),
AND(P220="処遇改善加算Ⅰ",AL220="")),
"！記入が必要な欄（オレンジ色のセル）に空欄があります。空欄を埋めてください。",""))</f>
        <v/>
      </c>
      <c r="AN223" s="355"/>
      <c r="AO223" s="1209"/>
      <c r="AP223" s="1210"/>
      <c r="AQ223" s="1115"/>
      <c r="AR223" s="976"/>
      <c r="AS223" s="976"/>
      <c r="AT223" s="976"/>
      <c r="AU223" s="976"/>
      <c r="AV223" s="976"/>
      <c r="AW223" s="976"/>
      <c r="AX223" s="1211"/>
      <c r="AY223" s="1209"/>
      <c r="AZ223"/>
      <c r="BA223"/>
      <c r="BB223"/>
      <c r="BC223"/>
      <c r="BD223"/>
      <c r="BE223"/>
      <c r="BF223"/>
      <c r="BG223"/>
    </row>
    <row r="224" spans="1:59" ht="30" customHeight="1">
      <c r="A224" s="1280">
        <v>54</v>
      </c>
      <c r="B224" s="1251" t="str">
        <f>IF(基本情報入力シート!B93="", "",基本情報入力シート!B93)</f>
        <v/>
      </c>
      <c r="C224" s="1252"/>
      <c r="D224" s="1252"/>
      <c r="E224" s="1252"/>
      <c r="F224" s="1253"/>
      <c r="G224" s="1236" t="str">
        <f>IF(基本情報入力シート!L93="", "",基本情報入力シート!L93)</f>
        <v/>
      </c>
      <c r="H224" s="1236" t="str">
        <f>IF(基本情報入力シート!Q93="", "",基本情報入力シート!Q93)</f>
        <v/>
      </c>
      <c r="I224" s="1236" t="str">
        <f>IF(基本情報入力シート!V93="", "",基本情報入力シート!V93)</f>
        <v/>
      </c>
      <c r="J224" s="1236" t="str">
        <f>IF(基本情報入力シート!W93="", "",基本情報入力シート!W93)</f>
        <v/>
      </c>
      <c r="K224" s="1236" t="str">
        <f>IF(基本情報入力シート!X93="", "",基本情報入力シート!X93)</f>
        <v/>
      </c>
      <c r="L224" s="1239" t="str">
        <f>IF(基本情報入力シート!AC93=0, "",基本情報入力シート!AC93)</f>
        <v/>
      </c>
      <c r="M224" s="1242" t="str">
        <f>IF(基本情報入力シート!AD93="", "",基本情報入力シート!AD93)</f>
        <v/>
      </c>
      <c r="N224" s="1245"/>
      <c r="O224" s="1248" t="str">
        <f>IFERROR(VLOOKUP(K224,【参考】数式用２!$A$2:$AD$48,MATCH(N224,【参考】数式用２!$C$4:$AD$4,0)+2,0),"")</f>
        <v/>
      </c>
      <c r="P224" s="1214"/>
      <c r="Q224" s="1217" t="str">
        <f>IFERROR(VLOOKUP(K224,【参考】数式用２!$A$2:$AC$48,MATCH(P224,【参考】数式用２!$C$4:$AC$4,0)+2,0),"")</f>
        <v/>
      </c>
      <c r="R224" s="1220" t="s">
        <v>268</v>
      </c>
      <c r="S224" s="1223"/>
      <c r="T224" s="1226" t="s">
        <v>356</v>
      </c>
      <c r="U224" s="1223"/>
      <c r="V224" s="1226" t="s">
        <v>357</v>
      </c>
      <c r="W224" s="1223"/>
      <c r="X224" s="1226" t="s">
        <v>356</v>
      </c>
      <c r="Y224" s="1223"/>
      <c r="Z224" s="1226" t="s">
        <v>358</v>
      </c>
      <c r="AA224" s="1226" t="s">
        <v>171</v>
      </c>
      <c r="AB224" s="1226" t="str">
        <f>IF(S224&gt;=1,(W224*12+Y224)-(S224*12+U224)+1,"")</f>
        <v/>
      </c>
      <c r="AC224" s="1229" t="s">
        <v>359</v>
      </c>
      <c r="AD224" s="1232" t="str">
        <f>IFERROR(ROUNDDOWN(ROUND(L224*Q224,0)*M224,0)*AB224,"")</f>
        <v/>
      </c>
      <c r="AE224" s="1233" t="str">
        <f>IFERROR(ROUNDDOWN(ROUNDDOWN(ROUND(L224*VLOOKUP(K224,【参考】数式用２!$A$2:$AC$48,MATCH("処遇改善加算Ⅳ",【参考】数式用２!$C$4:$O$4,0)+2,0),0)*M224,0)*AB224*0.5,0), "")</f>
        <v/>
      </c>
      <c r="AF224" s="1198"/>
      <c r="AG224" s="1232" t="str">
        <f>IF(AND(AQ224&lt;&gt;"対象外", P224&lt;&gt;""),ROUNDDOWN(ROUND(L224*VLOOKUP(K224,【参考】数式用２!$A$2:$K$48,MATCH("ベア加算あり",【参考】数式用２!$C$4:$K$4,0)+2,0),0)*M224,0)*AB224,"")</f>
        <v/>
      </c>
      <c r="AH224" s="1195"/>
      <c r="AI224" s="1198"/>
      <c r="AJ224" s="1198"/>
      <c r="AK224" s="1201"/>
      <c r="AL224" s="1204"/>
      <c r="AM224" s="650" t="str">
        <f t="shared" ref="AM224" si="156">IF(Q224="","",IF(Q224&lt;O224,"！加算の要件上は問題ありませんが、令和６年度末の加算率と比較して、令和７年度の加算率が低くなっています。",""))</f>
        <v/>
      </c>
      <c r="AN224" s="355"/>
      <c r="AO224" s="1207" t="str">
        <f>IF(K224&lt;&gt;"","Q列に色付け","")</f>
        <v/>
      </c>
      <c r="AP224" s="1210" t="str">
        <f>IF(AND(AE224&lt;&gt;0,AE224&lt;&gt;""),IF(AF224="○","入力済","未入力"),"")</f>
        <v/>
      </c>
      <c r="AQ224" s="1113" t="str">
        <f>IFERROR((VLOOKUP(N224, 【参考】数式用２!$BE$5:$BE$13, 1,FALSE)), "対象外")</f>
        <v>対象外</v>
      </c>
      <c r="AR224" s="976" t="str">
        <f>IF(AG224&lt;&gt;"",IF(AH224="○","入力済","未入力"),"")</f>
        <v/>
      </c>
      <c r="AS224" s="976" t="str">
        <f>IF(AND(P224&lt;&gt;"", AI224=""), "未入力", "入力済")</f>
        <v>入力済</v>
      </c>
      <c r="AT224" s="976" t="str">
        <f>IF(AND(P224&lt;&gt;"", P224&lt;&gt;"処遇改善加算Ⅳ", AJ224=""), "未入力", "入力済")</f>
        <v>入力済</v>
      </c>
      <c r="AU224" s="976" t="str">
        <f>IFERROR(VLOOKUP(K224, 【参考】数式用２!$BB$5:$BC$48, 2, FALSE), "")</f>
        <v/>
      </c>
      <c r="AV224" s="976" t="str">
        <f>IF(AND(P224&lt;&gt;"処遇改善加算Ⅲ",P224&lt;&gt;"処遇改善加算Ⅳ", P224&lt;&gt;"", AU224&lt;&gt;"対象外"), 1,"")</f>
        <v/>
      </c>
      <c r="AW224" s="976" t="str">
        <f>IFERROR("_"&amp;VLOOKUP(K224, 【参考】数式用２!$AG$2:$AH$48, 2, FALSE), "")</f>
        <v/>
      </c>
      <c r="AX224" s="1211" t="str">
        <f>IF(AND(P224="処遇改善加算Ⅰ", AL224=""), "未入力","入力済")</f>
        <v>入力済</v>
      </c>
      <c r="AY224" s="1207" t="str">
        <f>G224</f>
        <v/>
      </c>
      <c r="AZ224"/>
      <c r="BA224"/>
      <c r="BB224"/>
      <c r="BC224"/>
      <c r="BD224"/>
      <c r="BE224"/>
      <c r="BF224"/>
      <c r="BG224"/>
    </row>
    <row r="225" spans="1:59" ht="14">
      <c r="A225" s="1281"/>
      <c r="B225" s="1254"/>
      <c r="C225" s="1255"/>
      <c r="D225" s="1255"/>
      <c r="E225" s="1255"/>
      <c r="F225" s="1256"/>
      <c r="G225" s="1237"/>
      <c r="H225" s="1237"/>
      <c r="I225" s="1237"/>
      <c r="J225" s="1237"/>
      <c r="K225" s="1237"/>
      <c r="L225" s="1240"/>
      <c r="M225" s="1243"/>
      <c r="N225" s="1246"/>
      <c r="O225" s="1249"/>
      <c r="P225" s="1215"/>
      <c r="Q225" s="1218"/>
      <c r="R225" s="1221"/>
      <c r="S225" s="1224"/>
      <c r="T225" s="1227"/>
      <c r="U225" s="1224"/>
      <c r="V225" s="1227"/>
      <c r="W225" s="1224"/>
      <c r="X225" s="1227"/>
      <c r="Y225" s="1224"/>
      <c r="Z225" s="1227"/>
      <c r="AA225" s="1227"/>
      <c r="AB225" s="1227"/>
      <c r="AC225" s="1230"/>
      <c r="AD225" s="1193"/>
      <c r="AE225" s="1234"/>
      <c r="AF225" s="1199"/>
      <c r="AG225" s="1193"/>
      <c r="AH225" s="1196"/>
      <c r="AI225" s="1199"/>
      <c r="AJ225" s="1199"/>
      <c r="AK225" s="1202"/>
      <c r="AL225" s="1205"/>
      <c r="AM225" s="1212" t="str">
        <f t="shared" ref="AM225" si="157">IF(AND(P224&lt;&gt;"", OR(W224&lt;&gt;8,Y224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25" s="355"/>
      <c r="AO225" s="1208"/>
      <c r="AP225" s="1210"/>
      <c r="AQ225" s="1114"/>
      <c r="AR225" s="976"/>
      <c r="AS225" s="976"/>
      <c r="AT225" s="976"/>
      <c r="AU225" s="976"/>
      <c r="AV225" s="976"/>
      <c r="AW225" s="976"/>
      <c r="AX225" s="1211"/>
      <c r="AY225" s="1208"/>
      <c r="AZ225"/>
      <c r="BA225"/>
      <c r="BB225"/>
      <c r="BC225"/>
      <c r="BD225"/>
      <c r="BE225"/>
      <c r="BF225"/>
      <c r="BG225"/>
    </row>
    <row r="226" spans="1:59" ht="14">
      <c r="A226" s="1282"/>
      <c r="B226" s="1254"/>
      <c r="C226" s="1255"/>
      <c r="D226" s="1255"/>
      <c r="E226" s="1255"/>
      <c r="F226" s="1256"/>
      <c r="G226" s="1237"/>
      <c r="H226" s="1237"/>
      <c r="I226" s="1237"/>
      <c r="J226" s="1237"/>
      <c r="K226" s="1237"/>
      <c r="L226" s="1240"/>
      <c r="M226" s="1243"/>
      <c r="N226" s="1246"/>
      <c r="O226" s="1249"/>
      <c r="P226" s="1215"/>
      <c r="Q226" s="1218"/>
      <c r="R226" s="1221"/>
      <c r="S226" s="1224"/>
      <c r="T226" s="1227"/>
      <c r="U226" s="1224"/>
      <c r="V226" s="1227"/>
      <c r="W226" s="1224"/>
      <c r="X226" s="1227"/>
      <c r="Y226" s="1224"/>
      <c r="Z226" s="1227"/>
      <c r="AA226" s="1227"/>
      <c r="AB226" s="1227"/>
      <c r="AC226" s="1230"/>
      <c r="AD226" s="1193"/>
      <c r="AE226" s="1234"/>
      <c r="AF226" s="1199"/>
      <c r="AG226" s="1193"/>
      <c r="AH226" s="1196"/>
      <c r="AI226" s="1199"/>
      <c r="AJ226" s="1199"/>
      <c r="AK226" s="1202"/>
      <c r="AL226" s="1205"/>
      <c r="AM226" s="1213"/>
      <c r="AN226" s="355"/>
      <c r="AO226" s="1208"/>
      <c r="AP226" s="1210"/>
      <c r="AQ226" s="1114"/>
      <c r="AR226" s="976"/>
      <c r="AS226" s="976"/>
      <c r="AT226" s="976"/>
      <c r="AU226" s="976"/>
      <c r="AV226" s="976"/>
      <c r="AW226" s="976"/>
      <c r="AX226" s="1211"/>
      <c r="AY226" s="1208"/>
      <c r="AZ226"/>
      <c r="BA226"/>
      <c r="BB226"/>
      <c r="BC226"/>
      <c r="BD226"/>
      <c r="BE226"/>
      <c r="BF226"/>
      <c r="BG226"/>
    </row>
    <row r="227" spans="1:59" ht="30" customHeight="1" thickBot="1">
      <c r="A227" s="1283"/>
      <c r="B227" s="1284"/>
      <c r="C227" s="1285"/>
      <c r="D227" s="1285"/>
      <c r="E227" s="1285"/>
      <c r="F227" s="1286"/>
      <c r="G227" s="1287"/>
      <c r="H227" s="1287"/>
      <c r="I227" s="1287"/>
      <c r="J227" s="1287"/>
      <c r="K227" s="1287"/>
      <c r="L227" s="1288"/>
      <c r="M227" s="1279"/>
      <c r="N227" s="1247"/>
      <c r="O227" s="1250"/>
      <c r="P227" s="1216"/>
      <c r="Q227" s="1219"/>
      <c r="R227" s="1222"/>
      <c r="S227" s="1225"/>
      <c r="T227" s="1228"/>
      <c r="U227" s="1225"/>
      <c r="V227" s="1228"/>
      <c r="W227" s="1225"/>
      <c r="X227" s="1228"/>
      <c r="Y227" s="1225"/>
      <c r="Z227" s="1228"/>
      <c r="AA227" s="1228"/>
      <c r="AB227" s="1228"/>
      <c r="AC227" s="1231"/>
      <c r="AD227" s="1194"/>
      <c r="AE227" s="1235"/>
      <c r="AF227" s="1200"/>
      <c r="AG227" s="1194"/>
      <c r="AH227" s="1197"/>
      <c r="AI227" s="1200"/>
      <c r="AJ227" s="1200"/>
      <c r="AK227" s="1203"/>
      <c r="AL227" s="1206"/>
      <c r="AM227" s="651" t="str">
        <f t="shared" ref="AM227" si="158">IF(P224="","",
IF(OR(AF224="",
AND(AG224&lt;&gt;"",AH224=""),
AND(P224&lt;&gt;"",AI224=""),
AND(P224&lt;&gt;"処遇改善加算Ⅳ",AJ224=""),
AND(OR(P224="処遇改善加算Ⅰ",P224="処遇改善加算Ⅱ"),AU224="対象",AK224=""),
AND(P224="処遇改善加算Ⅰ",AL224="")),
"！記入が必要な欄（オレンジ色のセル）に空欄があります。空欄を埋めてください。",""))</f>
        <v/>
      </c>
      <c r="AN227" s="355"/>
      <c r="AO227" s="1209"/>
      <c r="AP227" s="1210"/>
      <c r="AQ227" s="1115"/>
      <c r="AR227" s="976"/>
      <c r="AS227" s="976"/>
      <c r="AT227" s="976"/>
      <c r="AU227" s="976"/>
      <c r="AV227" s="976"/>
      <c r="AW227" s="976"/>
      <c r="AX227" s="1211"/>
      <c r="AY227" s="1209"/>
      <c r="AZ227"/>
      <c r="BA227"/>
      <c r="BB227"/>
      <c r="BC227"/>
      <c r="BD227"/>
      <c r="BE227"/>
      <c r="BF227"/>
      <c r="BG227"/>
    </row>
    <row r="228" spans="1:59" ht="30" customHeight="1">
      <c r="A228" s="1280">
        <v>55</v>
      </c>
      <c r="B228" s="1251" t="str">
        <f>IF(基本情報入力シート!B94="", "",基本情報入力シート!B94)</f>
        <v/>
      </c>
      <c r="C228" s="1252"/>
      <c r="D228" s="1252"/>
      <c r="E228" s="1252"/>
      <c r="F228" s="1253"/>
      <c r="G228" s="1236" t="str">
        <f>IF(基本情報入力シート!L94="", "",基本情報入力シート!L94)</f>
        <v/>
      </c>
      <c r="H228" s="1236" t="str">
        <f>IF(基本情報入力シート!Q94="", "",基本情報入力シート!Q94)</f>
        <v/>
      </c>
      <c r="I228" s="1236" t="str">
        <f>IF(基本情報入力シート!V94="", "",基本情報入力シート!V94)</f>
        <v/>
      </c>
      <c r="J228" s="1236" t="str">
        <f>IF(基本情報入力シート!W94="", "",基本情報入力シート!W94)</f>
        <v/>
      </c>
      <c r="K228" s="1236" t="str">
        <f>IF(基本情報入力シート!X94="", "",基本情報入力シート!X94)</f>
        <v/>
      </c>
      <c r="L228" s="1239" t="str">
        <f>IF(基本情報入力シート!AC94=0, "",基本情報入力シート!AC94)</f>
        <v/>
      </c>
      <c r="M228" s="1242" t="str">
        <f>IF(基本情報入力シート!AD94="", "",基本情報入力シート!AD94)</f>
        <v/>
      </c>
      <c r="N228" s="1245"/>
      <c r="O228" s="1248" t="str">
        <f>IFERROR(VLOOKUP(K228,【参考】数式用２!$A$2:$AD$48,MATCH(N228,【参考】数式用２!$C$4:$AD$4,0)+2,0),"")</f>
        <v/>
      </c>
      <c r="P228" s="1214"/>
      <c r="Q228" s="1217" t="str">
        <f>IFERROR(VLOOKUP(K228,【参考】数式用２!$A$2:$AC$48,MATCH(P228,【参考】数式用２!$C$4:$AC$4,0)+2,0),"")</f>
        <v/>
      </c>
      <c r="R228" s="1220" t="s">
        <v>268</v>
      </c>
      <c r="S228" s="1223"/>
      <c r="T228" s="1226" t="s">
        <v>356</v>
      </c>
      <c r="U228" s="1223"/>
      <c r="V228" s="1226" t="s">
        <v>357</v>
      </c>
      <c r="W228" s="1223"/>
      <c r="X228" s="1226" t="s">
        <v>356</v>
      </c>
      <c r="Y228" s="1223"/>
      <c r="Z228" s="1226" t="s">
        <v>358</v>
      </c>
      <c r="AA228" s="1226" t="s">
        <v>171</v>
      </c>
      <c r="AB228" s="1226" t="str">
        <f>IF(S228&gt;=1,(W228*12+Y228)-(S228*12+U228)+1,"")</f>
        <v/>
      </c>
      <c r="AC228" s="1229" t="s">
        <v>359</v>
      </c>
      <c r="AD228" s="1232" t="str">
        <f>IFERROR(ROUNDDOWN(ROUND(L228*Q228,0)*M228,0)*AB228,"")</f>
        <v/>
      </c>
      <c r="AE228" s="1233" t="str">
        <f>IFERROR(ROUNDDOWN(ROUNDDOWN(ROUND(L228*VLOOKUP(K228,【参考】数式用２!$A$2:$AC$48,MATCH("処遇改善加算Ⅳ",【参考】数式用２!$C$4:$O$4,0)+2,0),0)*M228,0)*AB228*0.5,0), "")</f>
        <v/>
      </c>
      <c r="AF228" s="1198"/>
      <c r="AG228" s="1232" t="str">
        <f>IF(AND(AQ228&lt;&gt;"対象外", P228&lt;&gt;""),ROUNDDOWN(ROUND(L228*VLOOKUP(K228,【参考】数式用２!$A$2:$K$48,MATCH("ベア加算あり",【参考】数式用２!$C$4:$K$4,0)+2,0),0)*M228,0)*AB228,"")</f>
        <v/>
      </c>
      <c r="AH228" s="1195"/>
      <c r="AI228" s="1198"/>
      <c r="AJ228" s="1198"/>
      <c r="AK228" s="1201"/>
      <c r="AL228" s="1204"/>
      <c r="AM228" s="650" t="str">
        <f t="shared" ref="AM228" si="159">IF(Q228="","",IF(Q228&lt;O228,"！加算の要件上は問題ありませんが、令和６年度末の加算率と比較して、令和７年度の加算率が低くなっています。",""))</f>
        <v/>
      </c>
      <c r="AN228" s="355"/>
      <c r="AO228" s="1207" t="str">
        <f>IF(K228&lt;&gt;"","Q列に色付け","")</f>
        <v/>
      </c>
      <c r="AP228" s="1210" t="str">
        <f>IF(AND(AE228&lt;&gt;0,AE228&lt;&gt;""),IF(AF228="○","入力済","未入力"),"")</f>
        <v/>
      </c>
      <c r="AQ228" s="1113" t="str">
        <f>IFERROR((VLOOKUP(N228, 【参考】数式用２!$BE$5:$BE$13, 1,FALSE)), "対象外")</f>
        <v>対象外</v>
      </c>
      <c r="AR228" s="976" t="str">
        <f>IF(AG228&lt;&gt;"",IF(AH228="○","入力済","未入力"),"")</f>
        <v/>
      </c>
      <c r="AS228" s="976" t="str">
        <f>IF(AND(P228&lt;&gt;"", AI228=""), "未入力", "入力済")</f>
        <v>入力済</v>
      </c>
      <c r="AT228" s="976" t="str">
        <f>IF(AND(P228&lt;&gt;"", P228&lt;&gt;"処遇改善加算Ⅳ", AJ228=""), "未入力", "入力済")</f>
        <v>入力済</v>
      </c>
      <c r="AU228" s="976" t="str">
        <f>IFERROR(VLOOKUP(K228, 【参考】数式用２!$BB$5:$BC$48, 2, FALSE), "")</f>
        <v/>
      </c>
      <c r="AV228" s="976" t="str">
        <f>IF(AND(P228&lt;&gt;"処遇改善加算Ⅲ",P228&lt;&gt;"処遇改善加算Ⅳ", P228&lt;&gt;"", AU228&lt;&gt;"対象外"), 1,"")</f>
        <v/>
      </c>
      <c r="AW228" s="976" t="str">
        <f>IFERROR("_"&amp;VLOOKUP(K228, 【参考】数式用２!$AG$2:$AH$48, 2, FALSE), "")</f>
        <v/>
      </c>
      <c r="AX228" s="1211" t="str">
        <f>IF(AND(P228="処遇改善加算Ⅰ", AL228=""), "未入力","入力済")</f>
        <v>入力済</v>
      </c>
      <c r="AY228" s="1207" t="str">
        <f>G228</f>
        <v/>
      </c>
      <c r="AZ228"/>
      <c r="BA228"/>
      <c r="BB228"/>
      <c r="BC228"/>
      <c r="BD228"/>
      <c r="BE228"/>
      <c r="BF228"/>
      <c r="BG228"/>
    </row>
    <row r="229" spans="1:59" ht="14">
      <c r="A229" s="1281"/>
      <c r="B229" s="1254"/>
      <c r="C229" s="1255"/>
      <c r="D229" s="1255"/>
      <c r="E229" s="1255"/>
      <c r="F229" s="1256"/>
      <c r="G229" s="1237"/>
      <c r="H229" s="1237"/>
      <c r="I229" s="1237"/>
      <c r="J229" s="1237"/>
      <c r="K229" s="1237"/>
      <c r="L229" s="1240"/>
      <c r="M229" s="1243"/>
      <c r="N229" s="1246"/>
      <c r="O229" s="1249"/>
      <c r="P229" s="1215"/>
      <c r="Q229" s="1218"/>
      <c r="R229" s="1221"/>
      <c r="S229" s="1224"/>
      <c r="T229" s="1227"/>
      <c r="U229" s="1224"/>
      <c r="V229" s="1227"/>
      <c r="W229" s="1224"/>
      <c r="X229" s="1227"/>
      <c r="Y229" s="1224"/>
      <c r="Z229" s="1227"/>
      <c r="AA229" s="1227"/>
      <c r="AB229" s="1227"/>
      <c r="AC229" s="1230"/>
      <c r="AD229" s="1193"/>
      <c r="AE229" s="1234"/>
      <c r="AF229" s="1199"/>
      <c r="AG229" s="1193"/>
      <c r="AH229" s="1196"/>
      <c r="AI229" s="1199"/>
      <c r="AJ229" s="1199"/>
      <c r="AK229" s="1202"/>
      <c r="AL229" s="1205"/>
      <c r="AM229" s="1212" t="str">
        <f t="shared" ref="AM229" si="160">IF(AND(P228&lt;&gt;"", OR(W228&lt;&gt;8,Y228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29" s="355"/>
      <c r="AO229" s="1208"/>
      <c r="AP229" s="1210"/>
      <c r="AQ229" s="1114"/>
      <c r="AR229" s="976"/>
      <c r="AS229" s="976"/>
      <c r="AT229" s="976"/>
      <c r="AU229" s="976"/>
      <c r="AV229" s="976"/>
      <c r="AW229" s="976"/>
      <c r="AX229" s="1211"/>
      <c r="AY229" s="1208"/>
      <c r="AZ229"/>
      <c r="BA229"/>
      <c r="BB229"/>
      <c r="BC229"/>
      <c r="BD229"/>
      <c r="BE229"/>
      <c r="BF229"/>
      <c r="BG229"/>
    </row>
    <row r="230" spans="1:59" ht="14">
      <c r="A230" s="1282"/>
      <c r="B230" s="1254"/>
      <c r="C230" s="1255"/>
      <c r="D230" s="1255"/>
      <c r="E230" s="1255"/>
      <c r="F230" s="1256"/>
      <c r="G230" s="1237"/>
      <c r="H230" s="1237"/>
      <c r="I230" s="1237"/>
      <c r="J230" s="1237"/>
      <c r="K230" s="1237"/>
      <c r="L230" s="1240"/>
      <c r="M230" s="1243"/>
      <c r="N230" s="1246"/>
      <c r="O230" s="1249"/>
      <c r="P230" s="1215"/>
      <c r="Q230" s="1218"/>
      <c r="R230" s="1221"/>
      <c r="S230" s="1224"/>
      <c r="T230" s="1227"/>
      <c r="U230" s="1224"/>
      <c r="V230" s="1227"/>
      <c r="W230" s="1224"/>
      <c r="X230" s="1227"/>
      <c r="Y230" s="1224"/>
      <c r="Z230" s="1227"/>
      <c r="AA230" s="1227"/>
      <c r="AB230" s="1227"/>
      <c r="AC230" s="1230"/>
      <c r="AD230" s="1193"/>
      <c r="AE230" s="1234"/>
      <c r="AF230" s="1199"/>
      <c r="AG230" s="1193"/>
      <c r="AH230" s="1196"/>
      <c r="AI230" s="1199"/>
      <c r="AJ230" s="1199"/>
      <c r="AK230" s="1202"/>
      <c r="AL230" s="1205"/>
      <c r="AM230" s="1213"/>
      <c r="AN230" s="355"/>
      <c r="AO230" s="1208"/>
      <c r="AP230" s="1210"/>
      <c r="AQ230" s="1114"/>
      <c r="AR230" s="976"/>
      <c r="AS230" s="976"/>
      <c r="AT230" s="976"/>
      <c r="AU230" s="976"/>
      <c r="AV230" s="976"/>
      <c r="AW230" s="976"/>
      <c r="AX230" s="1211"/>
      <c r="AY230" s="1208"/>
      <c r="AZ230"/>
      <c r="BA230"/>
      <c r="BB230"/>
      <c r="BC230"/>
      <c r="BD230"/>
      <c r="BE230"/>
      <c r="BF230"/>
      <c r="BG230"/>
    </row>
    <row r="231" spans="1:59" ht="30" customHeight="1" thickBot="1">
      <c r="A231" s="1283"/>
      <c r="B231" s="1284"/>
      <c r="C231" s="1285"/>
      <c r="D231" s="1285"/>
      <c r="E231" s="1285"/>
      <c r="F231" s="1286"/>
      <c r="G231" s="1287"/>
      <c r="H231" s="1287"/>
      <c r="I231" s="1287"/>
      <c r="J231" s="1287"/>
      <c r="K231" s="1287"/>
      <c r="L231" s="1288"/>
      <c r="M231" s="1279"/>
      <c r="N231" s="1247"/>
      <c r="O231" s="1250"/>
      <c r="P231" s="1216"/>
      <c r="Q231" s="1219"/>
      <c r="R231" s="1222"/>
      <c r="S231" s="1225"/>
      <c r="T231" s="1228"/>
      <c r="U231" s="1225"/>
      <c r="V231" s="1228"/>
      <c r="W231" s="1225"/>
      <c r="X231" s="1228"/>
      <c r="Y231" s="1225"/>
      <c r="Z231" s="1228"/>
      <c r="AA231" s="1228"/>
      <c r="AB231" s="1228"/>
      <c r="AC231" s="1231"/>
      <c r="AD231" s="1194"/>
      <c r="AE231" s="1235"/>
      <c r="AF231" s="1200"/>
      <c r="AG231" s="1194"/>
      <c r="AH231" s="1197"/>
      <c r="AI231" s="1200"/>
      <c r="AJ231" s="1200"/>
      <c r="AK231" s="1203"/>
      <c r="AL231" s="1206"/>
      <c r="AM231" s="651" t="str">
        <f t="shared" ref="AM231" si="161">IF(P228="","",
IF(OR(AF228="",
AND(AG228&lt;&gt;"",AH228=""),
AND(P228&lt;&gt;"",AI228=""),
AND(P228&lt;&gt;"処遇改善加算Ⅳ",AJ228=""),
AND(OR(P228="処遇改善加算Ⅰ",P228="処遇改善加算Ⅱ"),AU228="対象",AK228=""),
AND(P228="処遇改善加算Ⅰ",AL228="")),
"！記入が必要な欄（オレンジ色のセル）に空欄があります。空欄を埋めてください。",""))</f>
        <v/>
      </c>
      <c r="AN231" s="355"/>
      <c r="AO231" s="1209"/>
      <c r="AP231" s="1210"/>
      <c r="AQ231" s="1115"/>
      <c r="AR231" s="976"/>
      <c r="AS231" s="976"/>
      <c r="AT231" s="976"/>
      <c r="AU231" s="976"/>
      <c r="AV231" s="976"/>
      <c r="AW231" s="976"/>
      <c r="AX231" s="1211"/>
      <c r="AY231" s="1209"/>
      <c r="AZ231"/>
      <c r="BA231"/>
      <c r="BB231"/>
      <c r="BC231"/>
      <c r="BD231"/>
      <c r="BE231"/>
      <c r="BF231"/>
      <c r="BG231"/>
    </row>
    <row r="232" spans="1:59" ht="30" customHeight="1">
      <c r="A232" s="1280">
        <v>56</v>
      </c>
      <c r="B232" s="1251" t="str">
        <f>IF(基本情報入力シート!B95="", "",基本情報入力シート!B95)</f>
        <v/>
      </c>
      <c r="C232" s="1252"/>
      <c r="D232" s="1252"/>
      <c r="E232" s="1252"/>
      <c r="F232" s="1253"/>
      <c r="G232" s="1236" t="str">
        <f>IF(基本情報入力シート!L95="", "",基本情報入力シート!L95)</f>
        <v/>
      </c>
      <c r="H232" s="1236" t="str">
        <f>IF(基本情報入力シート!Q95="", "",基本情報入力シート!Q95)</f>
        <v/>
      </c>
      <c r="I232" s="1236" t="str">
        <f>IF(基本情報入力シート!V95="", "",基本情報入力シート!V95)</f>
        <v/>
      </c>
      <c r="J232" s="1236" t="str">
        <f>IF(基本情報入力シート!W95="", "",基本情報入力シート!W95)</f>
        <v/>
      </c>
      <c r="K232" s="1236" t="str">
        <f>IF(基本情報入力シート!X95="", "",基本情報入力シート!X95)</f>
        <v/>
      </c>
      <c r="L232" s="1239" t="str">
        <f>IF(基本情報入力シート!AC95=0, "",基本情報入力シート!AC95)</f>
        <v/>
      </c>
      <c r="M232" s="1242" t="str">
        <f>IF(基本情報入力シート!AD95="", "",基本情報入力シート!AD95)</f>
        <v/>
      </c>
      <c r="N232" s="1245"/>
      <c r="O232" s="1248" t="str">
        <f>IFERROR(VLOOKUP(K232,【参考】数式用２!$A$2:$AD$48,MATCH(N232,【参考】数式用２!$C$4:$AD$4,0)+2,0),"")</f>
        <v/>
      </c>
      <c r="P232" s="1214"/>
      <c r="Q232" s="1217" t="str">
        <f>IFERROR(VLOOKUP(K232,【参考】数式用２!$A$2:$AC$48,MATCH(P232,【参考】数式用２!$C$4:$AC$4,0)+2,0),"")</f>
        <v/>
      </c>
      <c r="R232" s="1220" t="s">
        <v>268</v>
      </c>
      <c r="S232" s="1223"/>
      <c r="T232" s="1226" t="s">
        <v>356</v>
      </c>
      <c r="U232" s="1223"/>
      <c r="V232" s="1226" t="s">
        <v>357</v>
      </c>
      <c r="W232" s="1223"/>
      <c r="X232" s="1226" t="s">
        <v>356</v>
      </c>
      <c r="Y232" s="1223"/>
      <c r="Z232" s="1226" t="s">
        <v>358</v>
      </c>
      <c r="AA232" s="1226" t="s">
        <v>171</v>
      </c>
      <c r="AB232" s="1226" t="str">
        <f>IF(S232&gt;=1,(W232*12+Y232)-(S232*12+U232)+1,"")</f>
        <v/>
      </c>
      <c r="AC232" s="1229" t="s">
        <v>359</v>
      </c>
      <c r="AD232" s="1232" t="str">
        <f>IFERROR(ROUNDDOWN(ROUND(L232*Q232,0)*M232,0)*AB232,"")</f>
        <v/>
      </c>
      <c r="AE232" s="1233" t="str">
        <f>IFERROR(ROUNDDOWN(ROUNDDOWN(ROUND(L232*VLOOKUP(K232,【参考】数式用２!$A$2:$AC$48,MATCH("処遇改善加算Ⅳ",【参考】数式用２!$C$4:$O$4,0)+2,0),0)*M232,0)*AB232*0.5,0), "")</f>
        <v/>
      </c>
      <c r="AF232" s="1198"/>
      <c r="AG232" s="1232" t="str">
        <f>IF(AND(AQ232&lt;&gt;"対象外", P232&lt;&gt;""),ROUNDDOWN(ROUND(L232*VLOOKUP(K232,【参考】数式用２!$A$2:$K$48,MATCH("ベア加算あり",【参考】数式用２!$C$4:$K$4,0)+2,0),0)*M232,0)*AB232,"")</f>
        <v/>
      </c>
      <c r="AH232" s="1195"/>
      <c r="AI232" s="1198"/>
      <c r="AJ232" s="1198"/>
      <c r="AK232" s="1201"/>
      <c r="AL232" s="1204"/>
      <c r="AM232" s="650" t="str">
        <f t="shared" ref="AM232" si="162">IF(Q232="","",IF(Q232&lt;O232,"！加算の要件上は問題ありませんが、令和６年度末の加算率と比較して、令和７年度の加算率が低くなっています。",""))</f>
        <v/>
      </c>
      <c r="AN232" s="355"/>
      <c r="AO232" s="1208" t="str">
        <f>IF(K232&lt;&gt;"","Q列に色付け","")</f>
        <v/>
      </c>
      <c r="AP232" s="1210" t="str">
        <f>IF(AND(AE232&lt;&gt;0,AE232&lt;&gt;""),IF(AF232="○","入力済","未入力"),"")</f>
        <v/>
      </c>
      <c r="AQ232" s="1113" t="str">
        <f>IFERROR((VLOOKUP(N232, 【参考】数式用２!$BE$5:$BE$13, 1,FALSE)), "対象外")</f>
        <v>対象外</v>
      </c>
      <c r="AR232" s="976" t="str">
        <f>IF(AG232&lt;&gt;"",IF(AH232="○","入力済","未入力"),"")</f>
        <v/>
      </c>
      <c r="AS232" s="976" t="str">
        <f>IF(AND(P232&lt;&gt;"", AI232=""), "未入力", "入力済")</f>
        <v>入力済</v>
      </c>
      <c r="AT232" s="976" t="str">
        <f>IF(AND(P232&lt;&gt;"", P232&lt;&gt;"処遇改善加算Ⅳ", AJ232=""), "未入力", "入力済")</f>
        <v>入力済</v>
      </c>
      <c r="AU232" s="976" t="str">
        <f>IFERROR(VLOOKUP(K232, 【参考】数式用２!$BB$5:$BC$48, 2, FALSE), "")</f>
        <v/>
      </c>
      <c r="AV232" s="976" t="str">
        <f>IF(AND(P232&lt;&gt;"処遇改善加算Ⅲ",P232&lt;&gt;"処遇改善加算Ⅳ", P232&lt;&gt;"", AU232&lt;&gt;"対象外"), 1,"")</f>
        <v/>
      </c>
      <c r="AW232" s="976" t="str">
        <f>IFERROR("_"&amp;VLOOKUP(K232, 【参考】数式用２!$AG$2:$AH$48, 2, FALSE), "")</f>
        <v/>
      </c>
      <c r="AX232" s="1211" t="str">
        <f>IF(AND(P232="処遇改善加算Ⅰ", AL232=""), "未入力","入力済")</f>
        <v>入力済</v>
      </c>
      <c r="AY232" s="1207" t="str">
        <f>G232</f>
        <v/>
      </c>
      <c r="AZ232"/>
      <c r="BA232"/>
      <c r="BB232"/>
      <c r="BC232"/>
      <c r="BD232"/>
      <c r="BE232"/>
      <c r="BF232"/>
      <c r="BG232"/>
    </row>
    <row r="233" spans="1:59" ht="14">
      <c r="A233" s="1281"/>
      <c r="B233" s="1254"/>
      <c r="C233" s="1255"/>
      <c r="D233" s="1255"/>
      <c r="E233" s="1255"/>
      <c r="F233" s="1256"/>
      <c r="G233" s="1237"/>
      <c r="H233" s="1237"/>
      <c r="I233" s="1237"/>
      <c r="J233" s="1237"/>
      <c r="K233" s="1237"/>
      <c r="L233" s="1240"/>
      <c r="M233" s="1243"/>
      <c r="N233" s="1246"/>
      <c r="O233" s="1249"/>
      <c r="P233" s="1215"/>
      <c r="Q233" s="1218"/>
      <c r="R233" s="1221"/>
      <c r="S233" s="1224"/>
      <c r="T233" s="1227"/>
      <c r="U233" s="1224"/>
      <c r="V233" s="1227"/>
      <c r="W233" s="1224"/>
      <c r="X233" s="1227"/>
      <c r="Y233" s="1224"/>
      <c r="Z233" s="1227"/>
      <c r="AA233" s="1227"/>
      <c r="AB233" s="1227"/>
      <c r="AC233" s="1230"/>
      <c r="AD233" s="1193"/>
      <c r="AE233" s="1234"/>
      <c r="AF233" s="1199"/>
      <c r="AG233" s="1193"/>
      <c r="AH233" s="1196"/>
      <c r="AI233" s="1199"/>
      <c r="AJ233" s="1199"/>
      <c r="AK233" s="1202"/>
      <c r="AL233" s="1205"/>
      <c r="AM233" s="1212" t="str">
        <f t="shared" ref="AM233" si="163">IF(AND(P232&lt;&gt;"", OR(W232&lt;&gt;8,Y232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33" s="355"/>
      <c r="AO233" s="1208"/>
      <c r="AP233" s="1210"/>
      <c r="AQ233" s="1114"/>
      <c r="AR233" s="976"/>
      <c r="AS233" s="976"/>
      <c r="AT233" s="976"/>
      <c r="AU233" s="976"/>
      <c r="AV233" s="976"/>
      <c r="AW233" s="976"/>
      <c r="AX233" s="1211"/>
      <c r="AY233" s="1208"/>
      <c r="AZ233"/>
      <c r="BA233"/>
      <c r="BB233"/>
      <c r="BC233"/>
      <c r="BD233"/>
      <c r="BE233"/>
      <c r="BF233"/>
      <c r="BG233"/>
    </row>
    <row r="234" spans="1:59" ht="14">
      <c r="A234" s="1282"/>
      <c r="B234" s="1254"/>
      <c r="C234" s="1255"/>
      <c r="D234" s="1255"/>
      <c r="E234" s="1255"/>
      <c r="F234" s="1256"/>
      <c r="G234" s="1237"/>
      <c r="H234" s="1237"/>
      <c r="I234" s="1237"/>
      <c r="J234" s="1237"/>
      <c r="K234" s="1237"/>
      <c r="L234" s="1240"/>
      <c r="M234" s="1243"/>
      <c r="N234" s="1246"/>
      <c r="O234" s="1249"/>
      <c r="P234" s="1215"/>
      <c r="Q234" s="1218"/>
      <c r="R234" s="1221"/>
      <c r="S234" s="1224"/>
      <c r="T234" s="1227"/>
      <c r="U234" s="1224"/>
      <c r="V234" s="1227"/>
      <c r="W234" s="1224"/>
      <c r="X234" s="1227"/>
      <c r="Y234" s="1224"/>
      <c r="Z234" s="1227"/>
      <c r="AA234" s="1227"/>
      <c r="AB234" s="1227"/>
      <c r="AC234" s="1230"/>
      <c r="AD234" s="1193"/>
      <c r="AE234" s="1234"/>
      <c r="AF234" s="1199"/>
      <c r="AG234" s="1193"/>
      <c r="AH234" s="1196"/>
      <c r="AI234" s="1199"/>
      <c r="AJ234" s="1199"/>
      <c r="AK234" s="1202"/>
      <c r="AL234" s="1205"/>
      <c r="AM234" s="1213"/>
      <c r="AN234" s="355"/>
      <c r="AO234" s="1208"/>
      <c r="AP234" s="1210"/>
      <c r="AQ234" s="1114"/>
      <c r="AR234" s="976"/>
      <c r="AS234" s="976"/>
      <c r="AT234" s="976"/>
      <c r="AU234" s="976"/>
      <c r="AV234" s="976"/>
      <c r="AW234" s="976"/>
      <c r="AX234" s="1211"/>
      <c r="AY234" s="1208"/>
      <c r="AZ234"/>
      <c r="BA234"/>
      <c r="BB234"/>
      <c r="BC234"/>
      <c r="BD234"/>
      <c r="BE234"/>
      <c r="BF234"/>
      <c r="BG234"/>
    </row>
    <row r="235" spans="1:59" ht="30" customHeight="1" thickBot="1">
      <c r="A235" s="1283"/>
      <c r="B235" s="1284"/>
      <c r="C235" s="1285"/>
      <c r="D235" s="1285"/>
      <c r="E235" s="1285"/>
      <c r="F235" s="1286"/>
      <c r="G235" s="1287"/>
      <c r="H235" s="1287"/>
      <c r="I235" s="1287"/>
      <c r="J235" s="1287"/>
      <c r="K235" s="1287"/>
      <c r="L235" s="1288"/>
      <c r="M235" s="1279"/>
      <c r="N235" s="1247"/>
      <c r="O235" s="1250"/>
      <c r="P235" s="1216"/>
      <c r="Q235" s="1219"/>
      <c r="R235" s="1222"/>
      <c r="S235" s="1225"/>
      <c r="T235" s="1228"/>
      <c r="U235" s="1225"/>
      <c r="V235" s="1228"/>
      <c r="W235" s="1225"/>
      <c r="X235" s="1228"/>
      <c r="Y235" s="1225"/>
      <c r="Z235" s="1228"/>
      <c r="AA235" s="1228"/>
      <c r="AB235" s="1228"/>
      <c r="AC235" s="1231"/>
      <c r="AD235" s="1194"/>
      <c r="AE235" s="1235"/>
      <c r="AF235" s="1200"/>
      <c r="AG235" s="1194"/>
      <c r="AH235" s="1197"/>
      <c r="AI235" s="1200"/>
      <c r="AJ235" s="1200"/>
      <c r="AK235" s="1203"/>
      <c r="AL235" s="1206"/>
      <c r="AM235" s="651" t="str">
        <f t="shared" ref="AM235" si="164">IF(P232="","",
IF(OR(AF232="",
AND(AG232&lt;&gt;"",AH232=""),
AND(P232&lt;&gt;"",AI232=""),
AND(P232&lt;&gt;"処遇改善加算Ⅳ",AJ232=""),
AND(OR(P232="処遇改善加算Ⅰ",P232="処遇改善加算Ⅱ"),AU232="対象",AK232=""),
AND(P232="処遇改善加算Ⅰ",AL232="")),
"！記入が必要な欄（オレンジ色のセル）に空欄があります。空欄を埋めてください。",""))</f>
        <v/>
      </c>
      <c r="AN235" s="355"/>
      <c r="AO235" s="1209"/>
      <c r="AP235" s="1210"/>
      <c r="AQ235" s="1115"/>
      <c r="AR235" s="976"/>
      <c r="AS235" s="976"/>
      <c r="AT235" s="976"/>
      <c r="AU235" s="976"/>
      <c r="AV235" s="976"/>
      <c r="AW235" s="976"/>
      <c r="AX235" s="1211"/>
      <c r="AY235" s="1209"/>
      <c r="AZ235"/>
      <c r="BA235"/>
      <c r="BB235"/>
      <c r="BC235"/>
      <c r="BD235"/>
      <c r="BE235"/>
      <c r="BF235"/>
      <c r="BG235"/>
    </row>
    <row r="236" spans="1:59" ht="30" customHeight="1">
      <c r="A236" s="1280">
        <v>57</v>
      </c>
      <c r="B236" s="1251" t="str">
        <f>IF(基本情報入力シート!B96="", "",基本情報入力シート!B96)</f>
        <v/>
      </c>
      <c r="C236" s="1252"/>
      <c r="D236" s="1252"/>
      <c r="E236" s="1252"/>
      <c r="F236" s="1253"/>
      <c r="G236" s="1236" t="str">
        <f>IF(基本情報入力シート!L96="", "",基本情報入力シート!L96)</f>
        <v/>
      </c>
      <c r="H236" s="1236" t="str">
        <f>IF(基本情報入力シート!Q96="", "",基本情報入力シート!Q96)</f>
        <v/>
      </c>
      <c r="I236" s="1236" t="str">
        <f>IF(基本情報入力シート!V96="", "",基本情報入力シート!V96)</f>
        <v/>
      </c>
      <c r="J236" s="1236" t="str">
        <f>IF(基本情報入力シート!W96="", "",基本情報入力シート!W96)</f>
        <v/>
      </c>
      <c r="K236" s="1236" t="str">
        <f>IF(基本情報入力シート!X96="", "",基本情報入力シート!X96)</f>
        <v/>
      </c>
      <c r="L236" s="1239" t="str">
        <f>IF(基本情報入力シート!AC96=0, "",基本情報入力シート!AC96)</f>
        <v/>
      </c>
      <c r="M236" s="1242" t="str">
        <f>IF(基本情報入力シート!AD96="", "",基本情報入力シート!AD96)</f>
        <v/>
      </c>
      <c r="N236" s="1245"/>
      <c r="O236" s="1248" t="str">
        <f>IFERROR(VLOOKUP(K236,【参考】数式用２!$A$2:$AD$48,MATCH(N236,【参考】数式用２!$C$4:$AD$4,0)+2,0),"")</f>
        <v/>
      </c>
      <c r="P236" s="1214"/>
      <c r="Q236" s="1217" t="str">
        <f>IFERROR(VLOOKUP(K236,【参考】数式用２!$A$2:$AC$48,MATCH(P236,【参考】数式用２!$C$4:$AC$4,0)+2,0),"")</f>
        <v/>
      </c>
      <c r="R236" s="1220" t="s">
        <v>268</v>
      </c>
      <c r="S236" s="1223"/>
      <c r="T236" s="1226" t="s">
        <v>356</v>
      </c>
      <c r="U236" s="1223"/>
      <c r="V236" s="1226" t="s">
        <v>357</v>
      </c>
      <c r="W236" s="1223"/>
      <c r="X236" s="1226" t="s">
        <v>356</v>
      </c>
      <c r="Y236" s="1223"/>
      <c r="Z236" s="1226" t="s">
        <v>358</v>
      </c>
      <c r="AA236" s="1226" t="s">
        <v>171</v>
      </c>
      <c r="AB236" s="1226" t="str">
        <f>IF(S236&gt;=1,(W236*12+Y236)-(S236*12+U236)+1,"")</f>
        <v/>
      </c>
      <c r="AC236" s="1229" t="s">
        <v>359</v>
      </c>
      <c r="AD236" s="1232" t="str">
        <f>IFERROR(ROUNDDOWN(ROUND(L236*Q236,0)*M236,0)*AB236,"")</f>
        <v/>
      </c>
      <c r="AE236" s="1233" t="str">
        <f>IFERROR(ROUNDDOWN(ROUNDDOWN(ROUND(L236*VLOOKUP(K236,【参考】数式用２!$A$2:$AC$48,MATCH("処遇改善加算Ⅳ",【参考】数式用２!$C$4:$O$4,0)+2,0),0)*M236,0)*AB236*0.5,0), "")</f>
        <v/>
      </c>
      <c r="AF236" s="1198"/>
      <c r="AG236" s="1232" t="str">
        <f>IF(AND(AQ236&lt;&gt;"対象外", P236&lt;&gt;""),ROUNDDOWN(ROUND(L236*VLOOKUP(K236,【参考】数式用２!$A$2:$K$48,MATCH("ベア加算あり",【参考】数式用２!$C$4:$K$4,0)+2,0),0)*M236,0)*AB236,"")</f>
        <v/>
      </c>
      <c r="AH236" s="1195"/>
      <c r="AI236" s="1198"/>
      <c r="AJ236" s="1198"/>
      <c r="AK236" s="1201"/>
      <c r="AL236" s="1204"/>
      <c r="AM236" s="650" t="str">
        <f t="shared" ref="AM236" si="165">IF(Q236="","",IF(Q236&lt;O236,"！加算の要件上は問題ありませんが、令和６年度末の加算率と比較して、令和７年度の加算率が低くなっています。",""))</f>
        <v/>
      </c>
      <c r="AN236" s="355"/>
      <c r="AO236" s="1207" t="str">
        <f>IF(K236&lt;&gt;"","Q列に色付け","")</f>
        <v/>
      </c>
      <c r="AP236" s="1210" t="str">
        <f>IF(AND(AE236&lt;&gt;0,AE236&lt;&gt;""),IF(AF236="○","入力済","未入力"),"")</f>
        <v/>
      </c>
      <c r="AQ236" s="1113" t="str">
        <f>IFERROR((VLOOKUP(N236, 【参考】数式用２!$BE$5:$BE$13, 1,FALSE)), "対象外")</f>
        <v>対象外</v>
      </c>
      <c r="AR236" s="976" t="str">
        <f>IF(AG236&lt;&gt;"",IF(AH236="○","入力済","未入力"),"")</f>
        <v/>
      </c>
      <c r="AS236" s="976" t="str">
        <f>IF(AND(P236&lt;&gt;"", AI236=""), "未入力", "入力済")</f>
        <v>入力済</v>
      </c>
      <c r="AT236" s="976" t="str">
        <f>IF(AND(P236&lt;&gt;"", P236&lt;&gt;"処遇改善加算Ⅳ", AJ236=""), "未入力", "入力済")</f>
        <v>入力済</v>
      </c>
      <c r="AU236" s="976" t="str">
        <f>IFERROR(VLOOKUP(K236, 【参考】数式用２!$BB$5:$BC$48, 2, FALSE), "")</f>
        <v/>
      </c>
      <c r="AV236" s="976" t="str">
        <f>IF(AND(P236&lt;&gt;"処遇改善加算Ⅲ",P236&lt;&gt;"処遇改善加算Ⅳ", P236&lt;&gt;"", AU236&lt;&gt;"対象外"), 1,"")</f>
        <v/>
      </c>
      <c r="AW236" s="976" t="str">
        <f>IFERROR("_"&amp;VLOOKUP(K236, 【参考】数式用２!$AG$2:$AH$48, 2, FALSE), "")</f>
        <v/>
      </c>
      <c r="AX236" s="1211" t="str">
        <f>IF(AND(P236="処遇改善加算Ⅰ", AL236=""), "未入力","入力済")</f>
        <v>入力済</v>
      </c>
      <c r="AY236" s="1207" t="str">
        <f>G236</f>
        <v/>
      </c>
      <c r="AZ236"/>
      <c r="BA236"/>
      <c r="BB236"/>
      <c r="BC236"/>
      <c r="BD236"/>
      <c r="BE236"/>
      <c r="BF236"/>
      <c r="BG236"/>
    </row>
    <row r="237" spans="1:59" ht="14">
      <c r="A237" s="1281"/>
      <c r="B237" s="1254"/>
      <c r="C237" s="1255"/>
      <c r="D237" s="1255"/>
      <c r="E237" s="1255"/>
      <c r="F237" s="1256"/>
      <c r="G237" s="1237"/>
      <c r="H237" s="1237"/>
      <c r="I237" s="1237"/>
      <c r="J237" s="1237"/>
      <c r="K237" s="1237"/>
      <c r="L237" s="1240"/>
      <c r="M237" s="1243"/>
      <c r="N237" s="1246"/>
      <c r="O237" s="1249"/>
      <c r="P237" s="1215"/>
      <c r="Q237" s="1218"/>
      <c r="R237" s="1221"/>
      <c r="S237" s="1224"/>
      <c r="T237" s="1227"/>
      <c r="U237" s="1224"/>
      <c r="V237" s="1227"/>
      <c r="W237" s="1224"/>
      <c r="X237" s="1227"/>
      <c r="Y237" s="1224"/>
      <c r="Z237" s="1227"/>
      <c r="AA237" s="1227"/>
      <c r="AB237" s="1227"/>
      <c r="AC237" s="1230"/>
      <c r="AD237" s="1193"/>
      <c r="AE237" s="1234"/>
      <c r="AF237" s="1199"/>
      <c r="AG237" s="1193"/>
      <c r="AH237" s="1196"/>
      <c r="AI237" s="1199"/>
      <c r="AJ237" s="1199"/>
      <c r="AK237" s="1202"/>
      <c r="AL237" s="1205"/>
      <c r="AM237" s="1212" t="str">
        <f t="shared" ref="AM237" si="166">IF(AND(P236&lt;&gt;"", OR(W236&lt;&gt;8,Y236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37" s="355"/>
      <c r="AO237" s="1208"/>
      <c r="AP237" s="1210"/>
      <c r="AQ237" s="1114"/>
      <c r="AR237" s="976"/>
      <c r="AS237" s="976"/>
      <c r="AT237" s="976"/>
      <c r="AU237" s="976"/>
      <c r="AV237" s="976"/>
      <c r="AW237" s="976"/>
      <c r="AX237" s="1211"/>
      <c r="AY237" s="1208"/>
      <c r="AZ237"/>
      <c r="BA237"/>
      <c r="BB237"/>
      <c r="BC237"/>
      <c r="BD237"/>
      <c r="BE237"/>
      <c r="BF237"/>
      <c r="BG237"/>
    </row>
    <row r="238" spans="1:59" ht="14">
      <c r="A238" s="1282"/>
      <c r="B238" s="1254"/>
      <c r="C238" s="1255"/>
      <c r="D238" s="1255"/>
      <c r="E238" s="1255"/>
      <c r="F238" s="1256"/>
      <c r="G238" s="1237"/>
      <c r="H238" s="1237"/>
      <c r="I238" s="1237"/>
      <c r="J238" s="1237"/>
      <c r="K238" s="1237"/>
      <c r="L238" s="1240"/>
      <c r="M238" s="1243"/>
      <c r="N238" s="1246"/>
      <c r="O238" s="1249"/>
      <c r="P238" s="1215"/>
      <c r="Q238" s="1218"/>
      <c r="R238" s="1221"/>
      <c r="S238" s="1224"/>
      <c r="T238" s="1227"/>
      <c r="U238" s="1224"/>
      <c r="V238" s="1227"/>
      <c r="W238" s="1224"/>
      <c r="X238" s="1227"/>
      <c r="Y238" s="1224"/>
      <c r="Z238" s="1227"/>
      <c r="AA238" s="1227"/>
      <c r="AB238" s="1227"/>
      <c r="AC238" s="1230"/>
      <c r="AD238" s="1193"/>
      <c r="AE238" s="1234"/>
      <c r="AF238" s="1199"/>
      <c r="AG238" s="1193"/>
      <c r="AH238" s="1196"/>
      <c r="AI238" s="1199"/>
      <c r="AJ238" s="1199"/>
      <c r="AK238" s="1202"/>
      <c r="AL238" s="1205"/>
      <c r="AM238" s="1213"/>
      <c r="AN238" s="355"/>
      <c r="AO238" s="1208"/>
      <c r="AP238" s="1210"/>
      <c r="AQ238" s="1114"/>
      <c r="AR238" s="976"/>
      <c r="AS238" s="976"/>
      <c r="AT238" s="976"/>
      <c r="AU238" s="976"/>
      <c r="AV238" s="976"/>
      <c r="AW238" s="976"/>
      <c r="AX238" s="1211"/>
      <c r="AY238" s="1208"/>
      <c r="AZ238"/>
      <c r="BA238"/>
      <c r="BB238"/>
      <c r="BC238"/>
      <c r="BD238"/>
      <c r="BE238"/>
      <c r="BF238"/>
      <c r="BG238"/>
    </row>
    <row r="239" spans="1:59" ht="30" customHeight="1" thickBot="1">
      <c r="A239" s="1283"/>
      <c r="B239" s="1284"/>
      <c r="C239" s="1285"/>
      <c r="D239" s="1285"/>
      <c r="E239" s="1285"/>
      <c r="F239" s="1286"/>
      <c r="G239" s="1287"/>
      <c r="H239" s="1287"/>
      <c r="I239" s="1287"/>
      <c r="J239" s="1287"/>
      <c r="K239" s="1287"/>
      <c r="L239" s="1288"/>
      <c r="M239" s="1279"/>
      <c r="N239" s="1247"/>
      <c r="O239" s="1250"/>
      <c r="P239" s="1216"/>
      <c r="Q239" s="1219"/>
      <c r="R239" s="1222"/>
      <c r="S239" s="1225"/>
      <c r="T239" s="1228"/>
      <c r="U239" s="1225"/>
      <c r="V239" s="1228"/>
      <c r="W239" s="1225"/>
      <c r="X239" s="1228"/>
      <c r="Y239" s="1225"/>
      <c r="Z239" s="1228"/>
      <c r="AA239" s="1228"/>
      <c r="AB239" s="1228"/>
      <c r="AC239" s="1231"/>
      <c r="AD239" s="1194"/>
      <c r="AE239" s="1235"/>
      <c r="AF239" s="1200"/>
      <c r="AG239" s="1194"/>
      <c r="AH239" s="1197"/>
      <c r="AI239" s="1200"/>
      <c r="AJ239" s="1200"/>
      <c r="AK239" s="1203"/>
      <c r="AL239" s="1206"/>
      <c r="AM239" s="651" t="str">
        <f t="shared" ref="AM239" si="167">IF(P236="","",
IF(OR(AF236="",
AND(AG236&lt;&gt;"",AH236=""),
AND(P236&lt;&gt;"",AI236=""),
AND(P236&lt;&gt;"処遇改善加算Ⅳ",AJ236=""),
AND(OR(P236="処遇改善加算Ⅰ",P236="処遇改善加算Ⅱ"),AU236="対象",AK236=""),
AND(P236="処遇改善加算Ⅰ",AL236="")),
"！記入が必要な欄（オレンジ色のセル）に空欄があります。空欄を埋めてください。",""))</f>
        <v/>
      </c>
      <c r="AN239" s="355"/>
      <c r="AO239" s="1208"/>
      <c r="AP239" s="1210"/>
      <c r="AQ239" s="1115"/>
      <c r="AR239" s="976"/>
      <c r="AS239" s="976"/>
      <c r="AT239" s="976"/>
      <c r="AU239" s="976"/>
      <c r="AV239" s="976"/>
      <c r="AW239" s="976"/>
      <c r="AX239" s="1211"/>
      <c r="AY239" s="1209"/>
      <c r="AZ239"/>
      <c r="BA239"/>
      <c r="BB239"/>
      <c r="BC239"/>
      <c r="BD239"/>
      <c r="BE239"/>
      <c r="BF239"/>
      <c r="BG239"/>
    </row>
    <row r="240" spans="1:59" ht="30" customHeight="1">
      <c r="A240" s="1280">
        <v>58</v>
      </c>
      <c r="B240" s="1251" t="str">
        <f>IF(基本情報入力シート!B97="", "",基本情報入力シート!B97)</f>
        <v/>
      </c>
      <c r="C240" s="1252"/>
      <c r="D240" s="1252"/>
      <c r="E240" s="1252"/>
      <c r="F240" s="1253"/>
      <c r="G240" s="1236" t="str">
        <f>IF(基本情報入力シート!L97="", "",基本情報入力シート!L97)</f>
        <v/>
      </c>
      <c r="H240" s="1236" t="str">
        <f>IF(基本情報入力シート!Q97="", "",基本情報入力シート!Q97)</f>
        <v/>
      </c>
      <c r="I240" s="1236" t="str">
        <f>IF(基本情報入力シート!V97="", "",基本情報入力シート!V97)</f>
        <v/>
      </c>
      <c r="J240" s="1236" t="str">
        <f>IF(基本情報入力シート!W97="", "",基本情報入力シート!W97)</f>
        <v/>
      </c>
      <c r="K240" s="1236" t="str">
        <f>IF(基本情報入力シート!X97="", "",基本情報入力シート!X97)</f>
        <v/>
      </c>
      <c r="L240" s="1239" t="str">
        <f>IF(基本情報入力シート!AC97=0, "",基本情報入力シート!AC97)</f>
        <v/>
      </c>
      <c r="M240" s="1242" t="str">
        <f>IF(基本情報入力シート!AD97="", "",基本情報入力シート!AD97)</f>
        <v/>
      </c>
      <c r="N240" s="1245"/>
      <c r="O240" s="1248" t="str">
        <f>IFERROR(VLOOKUP(K240,【参考】数式用２!$A$2:$AD$48,MATCH(N240,【参考】数式用２!$C$4:$AD$4,0)+2,0),"")</f>
        <v/>
      </c>
      <c r="P240" s="1214"/>
      <c r="Q240" s="1217" t="str">
        <f>IFERROR(VLOOKUP(K240,【参考】数式用２!$A$2:$AC$48,MATCH(P240,【参考】数式用２!$C$4:$AC$4,0)+2,0),"")</f>
        <v/>
      </c>
      <c r="R240" s="1220" t="s">
        <v>268</v>
      </c>
      <c r="S240" s="1223"/>
      <c r="T240" s="1226" t="s">
        <v>356</v>
      </c>
      <c r="U240" s="1223"/>
      <c r="V240" s="1226" t="s">
        <v>357</v>
      </c>
      <c r="W240" s="1223"/>
      <c r="X240" s="1226" t="s">
        <v>356</v>
      </c>
      <c r="Y240" s="1223"/>
      <c r="Z240" s="1226" t="s">
        <v>358</v>
      </c>
      <c r="AA240" s="1226" t="s">
        <v>171</v>
      </c>
      <c r="AB240" s="1226" t="str">
        <f>IF(S240&gt;=1,(W240*12+Y240)-(S240*12+U240)+1,"")</f>
        <v/>
      </c>
      <c r="AC240" s="1229" t="s">
        <v>359</v>
      </c>
      <c r="AD240" s="1232" t="str">
        <f>IFERROR(ROUNDDOWN(ROUND(L240*Q240,0)*M240,0)*AB240,"")</f>
        <v/>
      </c>
      <c r="AE240" s="1233" t="str">
        <f>IFERROR(ROUNDDOWN(ROUNDDOWN(ROUND(L240*VLOOKUP(K240,【参考】数式用２!$A$2:$AC$48,MATCH("処遇改善加算Ⅳ",【参考】数式用２!$C$4:$O$4,0)+2,0),0)*M240,0)*AB240*0.5,0), "")</f>
        <v/>
      </c>
      <c r="AF240" s="1198"/>
      <c r="AG240" s="1232" t="str">
        <f>IF(AND(AQ240&lt;&gt;"対象外", P240&lt;&gt;""),ROUNDDOWN(ROUND(L240*VLOOKUP(K240,【参考】数式用２!$A$2:$K$48,MATCH("ベア加算あり",【参考】数式用２!$C$4:$K$4,0)+2,0),0)*M240,0)*AB240,"")</f>
        <v/>
      </c>
      <c r="AH240" s="1195"/>
      <c r="AI240" s="1198"/>
      <c r="AJ240" s="1198"/>
      <c r="AK240" s="1201"/>
      <c r="AL240" s="1204"/>
      <c r="AM240" s="650" t="str">
        <f t="shared" ref="AM240" si="168">IF(Q240="","",IF(Q240&lt;O240,"！加算の要件上は問題ありませんが、令和６年度末の加算率と比較して、令和７年度の加算率が低くなっています。",""))</f>
        <v/>
      </c>
      <c r="AN240" s="355"/>
      <c r="AO240" s="1207" t="str">
        <f>IF(K240&lt;&gt;"","Q列に色付け","")</f>
        <v/>
      </c>
      <c r="AP240" s="1210" t="str">
        <f>IF(AND(AE240&lt;&gt;0,AE240&lt;&gt;""),IF(AF240="○","入力済","未入力"),"")</f>
        <v/>
      </c>
      <c r="AQ240" s="1113" t="str">
        <f>IFERROR((VLOOKUP(N240, 【参考】数式用２!$BE$5:$BE$13, 1,FALSE)), "対象外")</f>
        <v>対象外</v>
      </c>
      <c r="AR240" s="976" t="str">
        <f>IF(AG240&lt;&gt;"",IF(AH240="○","入力済","未入力"),"")</f>
        <v/>
      </c>
      <c r="AS240" s="976" t="str">
        <f>IF(AND(P240&lt;&gt;"", AI240=""), "未入力", "入力済")</f>
        <v>入力済</v>
      </c>
      <c r="AT240" s="976" t="str">
        <f>IF(AND(P240&lt;&gt;"", P240&lt;&gt;"処遇改善加算Ⅳ", AJ240=""), "未入力", "入力済")</f>
        <v>入力済</v>
      </c>
      <c r="AU240" s="976" t="str">
        <f>IFERROR(VLOOKUP(K240, 【参考】数式用２!$BB$5:$BC$48, 2, FALSE), "")</f>
        <v/>
      </c>
      <c r="AV240" s="976" t="str">
        <f>IF(AND(P240&lt;&gt;"処遇改善加算Ⅲ",P240&lt;&gt;"処遇改善加算Ⅳ", P240&lt;&gt;"", AU240&lt;&gt;"対象外"), 1,"")</f>
        <v/>
      </c>
      <c r="AW240" s="976" t="str">
        <f>IFERROR("_"&amp;VLOOKUP(K240, 【参考】数式用２!$AG$2:$AH$48, 2, FALSE), "")</f>
        <v/>
      </c>
      <c r="AX240" s="1211" t="str">
        <f>IF(AND(P240="処遇改善加算Ⅰ", AL240=""), "未入力","入力済")</f>
        <v>入力済</v>
      </c>
      <c r="AY240" s="1207" t="str">
        <f>G240</f>
        <v/>
      </c>
      <c r="AZ240"/>
      <c r="BA240"/>
      <c r="BB240"/>
      <c r="BC240"/>
      <c r="BD240"/>
      <c r="BE240"/>
      <c r="BF240"/>
      <c r="BG240"/>
    </row>
    <row r="241" spans="1:59" ht="14">
      <c r="A241" s="1281"/>
      <c r="B241" s="1254"/>
      <c r="C241" s="1255"/>
      <c r="D241" s="1255"/>
      <c r="E241" s="1255"/>
      <c r="F241" s="1256"/>
      <c r="G241" s="1237"/>
      <c r="H241" s="1237"/>
      <c r="I241" s="1237"/>
      <c r="J241" s="1237"/>
      <c r="K241" s="1237"/>
      <c r="L241" s="1240"/>
      <c r="M241" s="1243"/>
      <c r="N241" s="1246"/>
      <c r="O241" s="1249"/>
      <c r="P241" s="1215"/>
      <c r="Q241" s="1218"/>
      <c r="R241" s="1221"/>
      <c r="S241" s="1224"/>
      <c r="T241" s="1227"/>
      <c r="U241" s="1224"/>
      <c r="V241" s="1227"/>
      <c r="W241" s="1224"/>
      <c r="X241" s="1227"/>
      <c r="Y241" s="1224"/>
      <c r="Z241" s="1227"/>
      <c r="AA241" s="1227"/>
      <c r="AB241" s="1227"/>
      <c r="AC241" s="1230"/>
      <c r="AD241" s="1193"/>
      <c r="AE241" s="1234"/>
      <c r="AF241" s="1199"/>
      <c r="AG241" s="1193"/>
      <c r="AH241" s="1196"/>
      <c r="AI241" s="1199"/>
      <c r="AJ241" s="1199"/>
      <c r="AK241" s="1202"/>
      <c r="AL241" s="1205"/>
      <c r="AM241" s="1212" t="str">
        <f t="shared" ref="AM241" si="169">IF(AND(P240&lt;&gt;"", OR(W240&lt;&gt;8,Y240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41" s="355"/>
      <c r="AO241" s="1208"/>
      <c r="AP241" s="1210"/>
      <c r="AQ241" s="1114"/>
      <c r="AR241" s="976"/>
      <c r="AS241" s="976"/>
      <c r="AT241" s="976"/>
      <c r="AU241" s="976"/>
      <c r="AV241" s="976"/>
      <c r="AW241" s="976"/>
      <c r="AX241" s="1211"/>
      <c r="AY241" s="1208"/>
      <c r="AZ241"/>
      <c r="BA241"/>
      <c r="BB241"/>
      <c r="BC241"/>
      <c r="BD241"/>
      <c r="BE241"/>
      <c r="BF241"/>
      <c r="BG241"/>
    </row>
    <row r="242" spans="1:59" ht="14">
      <c r="A242" s="1282"/>
      <c r="B242" s="1254"/>
      <c r="C242" s="1255"/>
      <c r="D242" s="1255"/>
      <c r="E242" s="1255"/>
      <c r="F242" s="1256"/>
      <c r="G242" s="1237"/>
      <c r="H242" s="1237"/>
      <c r="I242" s="1237"/>
      <c r="J242" s="1237"/>
      <c r="K242" s="1237"/>
      <c r="L242" s="1240"/>
      <c r="M242" s="1243"/>
      <c r="N242" s="1246"/>
      <c r="O242" s="1249"/>
      <c r="P242" s="1215"/>
      <c r="Q242" s="1218"/>
      <c r="R242" s="1221"/>
      <c r="S242" s="1224"/>
      <c r="T242" s="1227"/>
      <c r="U242" s="1224"/>
      <c r="V242" s="1227"/>
      <c r="W242" s="1224"/>
      <c r="X242" s="1227"/>
      <c r="Y242" s="1224"/>
      <c r="Z242" s="1227"/>
      <c r="AA242" s="1227"/>
      <c r="AB242" s="1227"/>
      <c r="AC242" s="1230"/>
      <c r="AD242" s="1193"/>
      <c r="AE242" s="1234"/>
      <c r="AF242" s="1199"/>
      <c r="AG242" s="1193"/>
      <c r="AH242" s="1196"/>
      <c r="AI242" s="1199"/>
      <c r="AJ242" s="1199"/>
      <c r="AK242" s="1202"/>
      <c r="AL242" s="1205"/>
      <c r="AM242" s="1213"/>
      <c r="AN242" s="355"/>
      <c r="AO242" s="1208"/>
      <c r="AP242" s="1210"/>
      <c r="AQ242" s="1114"/>
      <c r="AR242" s="976"/>
      <c r="AS242" s="976"/>
      <c r="AT242" s="976"/>
      <c r="AU242" s="976"/>
      <c r="AV242" s="976"/>
      <c r="AW242" s="976"/>
      <c r="AX242" s="1211"/>
      <c r="AY242" s="1208"/>
      <c r="AZ242"/>
      <c r="BA242"/>
      <c r="BB242"/>
      <c r="BC242"/>
      <c r="BD242"/>
      <c r="BE242"/>
      <c r="BF242"/>
      <c r="BG242"/>
    </row>
    <row r="243" spans="1:59" ht="30" customHeight="1" thickBot="1">
      <c r="A243" s="1283"/>
      <c r="B243" s="1284"/>
      <c r="C243" s="1285"/>
      <c r="D243" s="1285"/>
      <c r="E243" s="1285"/>
      <c r="F243" s="1286"/>
      <c r="G243" s="1287"/>
      <c r="H243" s="1287"/>
      <c r="I243" s="1287"/>
      <c r="J243" s="1287"/>
      <c r="K243" s="1287"/>
      <c r="L243" s="1288"/>
      <c r="M243" s="1279"/>
      <c r="N243" s="1247"/>
      <c r="O243" s="1250"/>
      <c r="P243" s="1216"/>
      <c r="Q243" s="1219"/>
      <c r="R243" s="1222"/>
      <c r="S243" s="1225"/>
      <c r="T243" s="1228"/>
      <c r="U243" s="1225"/>
      <c r="V243" s="1228"/>
      <c r="W243" s="1225"/>
      <c r="X243" s="1228"/>
      <c r="Y243" s="1225"/>
      <c r="Z243" s="1228"/>
      <c r="AA243" s="1228"/>
      <c r="AB243" s="1228"/>
      <c r="AC243" s="1231"/>
      <c r="AD243" s="1194"/>
      <c r="AE243" s="1235"/>
      <c r="AF243" s="1200"/>
      <c r="AG243" s="1194"/>
      <c r="AH243" s="1197"/>
      <c r="AI243" s="1200"/>
      <c r="AJ243" s="1200"/>
      <c r="AK243" s="1203"/>
      <c r="AL243" s="1206"/>
      <c r="AM243" s="651" t="str">
        <f t="shared" ref="AM243" si="170">IF(P240="","",
IF(OR(AF240="",
AND(AG240&lt;&gt;"",AH240=""),
AND(P240&lt;&gt;"",AI240=""),
AND(P240&lt;&gt;"処遇改善加算Ⅳ",AJ240=""),
AND(OR(P240="処遇改善加算Ⅰ",P240="処遇改善加算Ⅱ"),AU240="対象",AK240=""),
AND(P240="処遇改善加算Ⅰ",AL240="")),
"！記入が必要な欄（オレンジ色のセル）に空欄があります。空欄を埋めてください。",""))</f>
        <v/>
      </c>
      <c r="AN243" s="355"/>
      <c r="AO243" s="1209"/>
      <c r="AP243" s="1210"/>
      <c r="AQ243" s="1115"/>
      <c r="AR243" s="976"/>
      <c r="AS243" s="976"/>
      <c r="AT243" s="976"/>
      <c r="AU243" s="976"/>
      <c r="AV243" s="976"/>
      <c r="AW243" s="976"/>
      <c r="AX243" s="1211"/>
      <c r="AY243" s="1209"/>
      <c r="AZ243"/>
      <c r="BA243"/>
      <c r="BB243"/>
      <c r="BC243"/>
      <c r="BD243"/>
      <c r="BE243"/>
      <c r="BF243"/>
      <c r="BG243"/>
    </row>
    <row r="244" spans="1:59" ht="30" customHeight="1">
      <c r="A244" s="1280">
        <v>59</v>
      </c>
      <c r="B244" s="1251" t="str">
        <f>IF(基本情報入力シート!B98="", "",基本情報入力シート!B98)</f>
        <v/>
      </c>
      <c r="C244" s="1252"/>
      <c r="D244" s="1252"/>
      <c r="E244" s="1252"/>
      <c r="F244" s="1253"/>
      <c r="G244" s="1236" t="str">
        <f>IF(基本情報入力シート!L98="", "",基本情報入力シート!L98)</f>
        <v/>
      </c>
      <c r="H244" s="1236" t="str">
        <f>IF(基本情報入力シート!Q98="", "",基本情報入力シート!Q98)</f>
        <v/>
      </c>
      <c r="I244" s="1236" t="str">
        <f>IF(基本情報入力シート!V98="", "",基本情報入力シート!V98)</f>
        <v/>
      </c>
      <c r="J244" s="1236" t="str">
        <f>IF(基本情報入力シート!W98="", "",基本情報入力シート!W98)</f>
        <v/>
      </c>
      <c r="K244" s="1236" t="str">
        <f>IF(基本情報入力シート!X98="", "",基本情報入力シート!X98)</f>
        <v/>
      </c>
      <c r="L244" s="1239" t="str">
        <f>IF(基本情報入力シート!AC98=0, "",基本情報入力シート!AC98)</f>
        <v/>
      </c>
      <c r="M244" s="1242" t="str">
        <f>IF(基本情報入力シート!AD98="", "",基本情報入力シート!AD98)</f>
        <v/>
      </c>
      <c r="N244" s="1245"/>
      <c r="O244" s="1248" t="str">
        <f>IFERROR(VLOOKUP(K244,【参考】数式用２!$A$2:$AD$48,MATCH(N244,【参考】数式用２!$C$4:$AD$4,0)+2,0),"")</f>
        <v/>
      </c>
      <c r="P244" s="1214"/>
      <c r="Q244" s="1217" t="str">
        <f>IFERROR(VLOOKUP(K244,【参考】数式用２!$A$2:$AC$48,MATCH(P244,【参考】数式用２!$C$4:$AC$4,0)+2,0),"")</f>
        <v/>
      </c>
      <c r="R244" s="1220" t="s">
        <v>268</v>
      </c>
      <c r="S244" s="1223"/>
      <c r="T244" s="1226" t="s">
        <v>356</v>
      </c>
      <c r="U244" s="1223"/>
      <c r="V244" s="1226" t="s">
        <v>357</v>
      </c>
      <c r="W244" s="1223"/>
      <c r="X244" s="1226" t="s">
        <v>356</v>
      </c>
      <c r="Y244" s="1223"/>
      <c r="Z244" s="1226" t="s">
        <v>358</v>
      </c>
      <c r="AA244" s="1226" t="s">
        <v>171</v>
      </c>
      <c r="AB244" s="1226" t="str">
        <f>IF(S244&gt;=1,(W244*12+Y244)-(S244*12+U244)+1,"")</f>
        <v/>
      </c>
      <c r="AC244" s="1229" t="s">
        <v>359</v>
      </c>
      <c r="AD244" s="1232" t="str">
        <f>IFERROR(ROUNDDOWN(ROUND(L244*Q244,0)*M244,0)*AB244,"")</f>
        <v/>
      </c>
      <c r="AE244" s="1233" t="str">
        <f>IFERROR(ROUNDDOWN(ROUNDDOWN(ROUND(L244*VLOOKUP(K244,【参考】数式用２!$A$2:$AC$48,MATCH("処遇改善加算Ⅳ",【参考】数式用２!$C$4:$O$4,0)+2,0),0)*M244,0)*AB244*0.5,0), "")</f>
        <v/>
      </c>
      <c r="AF244" s="1198"/>
      <c r="AG244" s="1232" t="str">
        <f>IF(AND(AQ244&lt;&gt;"対象外", P244&lt;&gt;""),ROUNDDOWN(ROUND(L244*VLOOKUP(K244,【参考】数式用２!$A$2:$K$48,MATCH("ベア加算あり",【参考】数式用２!$C$4:$K$4,0)+2,0),0)*M244,0)*AB244,"")</f>
        <v/>
      </c>
      <c r="AH244" s="1195"/>
      <c r="AI244" s="1198"/>
      <c r="AJ244" s="1198"/>
      <c r="AK244" s="1201"/>
      <c r="AL244" s="1204"/>
      <c r="AM244" s="650" t="str">
        <f t="shared" ref="AM244" si="171">IF(Q244="","",IF(Q244&lt;O244,"！加算の要件上は問題ありませんが、令和６年度末の加算率と比較して、令和７年度の加算率が低くなっています。",""))</f>
        <v/>
      </c>
      <c r="AN244" s="355"/>
      <c r="AO244" s="1208" t="str">
        <f>IF(K244&lt;&gt;"","Q列に色付け","")</f>
        <v/>
      </c>
      <c r="AP244" s="1210" t="str">
        <f>IF(AND(AE244&lt;&gt;0,AE244&lt;&gt;""),IF(AF244="○","入力済","未入力"),"")</f>
        <v/>
      </c>
      <c r="AQ244" s="1113" t="str">
        <f>IFERROR((VLOOKUP(N244, 【参考】数式用２!$BE$5:$BE$13, 1,FALSE)), "対象外")</f>
        <v>対象外</v>
      </c>
      <c r="AR244" s="976" t="str">
        <f>IF(AG244&lt;&gt;"",IF(AH244="○","入力済","未入力"),"")</f>
        <v/>
      </c>
      <c r="AS244" s="976" t="str">
        <f>IF(AND(P244&lt;&gt;"", AI244=""), "未入力", "入力済")</f>
        <v>入力済</v>
      </c>
      <c r="AT244" s="976" t="str">
        <f>IF(AND(P244&lt;&gt;"", P244&lt;&gt;"処遇改善加算Ⅳ", AJ244=""), "未入力", "入力済")</f>
        <v>入力済</v>
      </c>
      <c r="AU244" s="976" t="str">
        <f>IFERROR(VLOOKUP(K244, 【参考】数式用２!$BB$5:$BC$48, 2, FALSE), "")</f>
        <v/>
      </c>
      <c r="AV244" s="976" t="str">
        <f>IF(AND(P244&lt;&gt;"処遇改善加算Ⅲ",P244&lt;&gt;"処遇改善加算Ⅳ", P244&lt;&gt;"", AU244&lt;&gt;"対象外"), 1,"")</f>
        <v/>
      </c>
      <c r="AW244" s="976" t="str">
        <f>IFERROR("_"&amp;VLOOKUP(K244, 【参考】数式用２!$AG$2:$AH$48, 2, FALSE), "")</f>
        <v/>
      </c>
      <c r="AX244" s="1211" t="str">
        <f>IF(AND(P244="処遇改善加算Ⅰ", AL244=""), "未入力","入力済")</f>
        <v>入力済</v>
      </c>
      <c r="AY244" s="1207" t="str">
        <f>G244</f>
        <v/>
      </c>
      <c r="AZ244"/>
      <c r="BA244"/>
      <c r="BB244"/>
      <c r="BC244"/>
      <c r="BD244"/>
      <c r="BE244"/>
      <c r="BF244"/>
      <c r="BG244"/>
    </row>
    <row r="245" spans="1:59" ht="14">
      <c r="A245" s="1281"/>
      <c r="B245" s="1254"/>
      <c r="C245" s="1255"/>
      <c r="D245" s="1255"/>
      <c r="E245" s="1255"/>
      <c r="F245" s="1256"/>
      <c r="G245" s="1237"/>
      <c r="H245" s="1237"/>
      <c r="I245" s="1237"/>
      <c r="J245" s="1237"/>
      <c r="K245" s="1237"/>
      <c r="L245" s="1240"/>
      <c r="M245" s="1243"/>
      <c r="N245" s="1246"/>
      <c r="O245" s="1249"/>
      <c r="P245" s="1215"/>
      <c r="Q245" s="1218"/>
      <c r="R245" s="1221"/>
      <c r="S245" s="1224"/>
      <c r="T245" s="1227"/>
      <c r="U245" s="1224"/>
      <c r="V245" s="1227"/>
      <c r="W245" s="1224"/>
      <c r="X245" s="1227"/>
      <c r="Y245" s="1224"/>
      <c r="Z245" s="1227"/>
      <c r="AA245" s="1227"/>
      <c r="AB245" s="1227"/>
      <c r="AC245" s="1230"/>
      <c r="AD245" s="1193"/>
      <c r="AE245" s="1234"/>
      <c r="AF245" s="1199"/>
      <c r="AG245" s="1193"/>
      <c r="AH245" s="1196"/>
      <c r="AI245" s="1199"/>
      <c r="AJ245" s="1199"/>
      <c r="AK245" s="1202"/>
      <c r="AL245" s="1205"/>
      <c r="AM245" s="1212" t="str">
        <f t="shared" ref="AM245" si="172">IF(AND(P244&lt;&gt;"", OR(W244&lt;&gt;8,Y244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45" s="355"/>
      <c r="AO245" s="1208"/>
      <c r="AP245" s="1210"/>
      <c r="AQ245" s="1114"/>
      <c r="AR245" s="976"/>
      <c r="AS245" s="976"/>
      <c r="AT245" s="976"/>
      <c r="AU245" s="976"/>
      <c r="AV245" s="976"/>
      <c r="AW245" s="976"/>
      <c r="AX245" s="1211"/>
      <c r="AY245" s="1208"/>
      <c r="AZ245"/>
      <c r="BA245"/>
      <c r="BB245"/>
      <c r="BC245"/>
      <c r="BD245"/>
      <c r="BE245"/>
      <c r="BF245"/>
      <c r="BG245"/>
    </row>
    <row r="246" spans="1:59" ht="14">
      <c r="A246" s="1282"/>
      <c r="B246" s="1254"/>
      <c r="C246" s="1255"/>
      <c r="D246" s="1255"/>
      <c r="E246" s="1255"/>
      <c r="F246" s="1256"/>
      <c r="G246" s="1237"/>
      <c r="H246" s="1237"/>
      <c r="I246" s="1237"/>
      <c r="J246" s="1237"/>
      <c r="K246" s="1237"/>
      <c r="L246" s="1240"/>
      <c r="M246" s="1243"/>
      <c r="N246" s="1246"/>
      <c r="O246" s="1249"/>
      <c r="P246" s="1215"/>
      <c r="Q246" s="1218"/>
      <c r="R246" s="1221"/>
      <c r="S246" s="1224"/>
      <c r="T246" s="1227"/>
      <c r="U246" s="1224"/>
      <c r="V246" s="1227"/>
      <c r="W246" s="1224"/>
      <c r="X246" s="1227"/>
      <c r="Y246" s="1224"/>
      <c r="Z246" s="1227"/>
      <c r="AA246" s="1227"/>
      <c r="AB246" s="1227"/>
      <c r="AC246" s="1230"/>
      <c r="AD246" s="1193"/>
      <c r="AE246" s="1234"/>
      <c r="AF246" s="1199"/>
      <c r="AG246" s="1193"/>
      <c r="AH246" s="1196"/>
      <c r="AI246" s="1199"/>
      <c r="AJ246" s="1199"/>
      <c r="AK246" s="1202"/>
      <c r="AL246" s="1205"/>
      <c r="AM246" s="1213"/>
      <c r="AN246" s="355"/>
      <c r="AO246" s="1208"/>
      <c r="AP246" s="1210"/>
      <c r="AQ246" s="1114"/>
      <c r="AR246" s="976"/>
      <c r="AS246" s="976"/>
      <c r="AT246" s="976"/>
      <c r="AU246" s="976"/>
      <c r="AV246" s="976"/>
      <c r="AW246" s="976"/>
      <c r="AX246" s="1211"/>
      <c r="AY246" s="1208"/>
      <c r="AZ246"/>
      <c r="BA246"/>
      <c r="BB246"/>
      <c r="BC246"/>
      <c r="BD246"/>
      <c r="BE246"/>
      <c r="BF246"/>
      <c r="BG246"/>
    </row>
    <row r="247" spans="1:59" ht="30" customHeight="1" thickBot="1">
      <c r="A247" s="1283"/>
      <c r="B247" s="1284"/>
      <c r="C247" s="1285"/>
      <c r="D247" s="1285"/>
      <c r="E247" s="1285"/>
      <c r="F247" s="1286"/>
      <c r="G247" s="1287"/>
      <c r="H247" s="1287"/>
      <c r="I247" s="1287"/>
      <c r="J247" s="1287"/>
      <c r="K247" s="1287"/>
      <c r="L247" s="1288"/>
      <c r="M247" s="1279"/>
      <c r="N247" s="1247"/>
      <c r="O247" s="1250"/>
      <c r="P247" s="1216"/>
      <c r="Q247" s="1219"/>
      <c r="R247" s="1222"/>
      <c r="S247" s="1225"/>
      <c r="T247" s="1228"/>
      <c r="U247" s="1225"/>
      <c r="V247" s="1228"/>
      <c r="W247" s="1225"/>
      <c r="X247" s="1228"/>
      <c r="Y247" s="1225"/>
      <c r="Z247" s="1228"/>
      <c r="AA247" s="1228"/>
      <c r="AB247" s="1228"/>
      <c r="AC247" s="1231"/>
      <c r="AD247" s="1194"/>
      <c r="AE247" s="1235"/>
      <c r="AF247" s="1200"/>
      <c r="AG247" s="1194"/>
      <c r="AH247" s="1197"/>
      <c r="AI247" s="1200"/>
      <c r="AJ247" s="1200"/>
      <c r="AK247" s="1203"/>
      <c r="AL247" s="1206"/>
      <c r="AM247" s="651" t="str">
        <f t="shared" ref="AM247" si="173">IF(P244="","",
IF(OR(AF244="",
AND(AG244&lt;&gt;"",AH244=""),
AND(P244&lt;&gt;"",AI244=""),
AND(P244&lt;&gt;"処遇改善加算Ⅳ",AJ244=""),
AND(OR(P244="処遇改善加算Ⅰ",P244="処遇改善加算Ⅱ"),AU244="対象",AK244=""),
AND(P244="処遇改善加算Ⅰ",AL244="")),
"！記入が必要な欄（オレンジ色のセル）に空欄があります。空欄を埋めてください。",""))</f>
        <v/>
      </c>
      <c r="AN247" s="355"/>
      <c r="AO247" s="1208"/>
      <c r="AP247" s="1210"/>
      <c r="AQ247" s="1115"/>
      <c r="AR247" s="976"/>
      <c r="AS247" s="976"/>
      <c r="AT247" s="976"/>
      <c r="AU247" s="976"/>
      <c r="AV247" s="976"/>
      <c r="AW247" s="976"/>
      <c r="AX247" s="1211"/>
      <c r="AY247" s="1209"/>
      <c r="AZ247"/>
      <c r="BA247"/>
      <c r="BB247"/>
      <c r="BC247"/>
      <c r="BD247"/>
      <c r="BE247"/>
      <c r="BF247"/>
      <c r="BG247"/>
    </row>
    <row r="248" spans="1:59" ht="30" customHeight="1">
      <c r="A248" s="1280">
        <v>60</v>
      </c>
      <c r="B248" s="1251" t="str">
        <f>IF(基本情報入力シート!B99="", "",基本情報入力シート!B99)</f>
        <v/>
      </c>
      <c r="C248" s="1252"/>
      <c r="D248" s="1252"/>
      <c r="E248" s="1252"/>
      <c r="F248" s="1253"/>
      <c r="G248" s="1236" t="str">
        <f>IF(基本情報入力シート!L99="", "",基本情報入力シート!L99)</f>
        <v/>
      </c>
      <c r="H248" s="1236" t="str">
        <f>IF(基本情報入力シート!Q99="", "",基本情報入力シート!Q99)</f>
        <v/>
      </c>
      <c r="I248" s="1236" t="str">
        <f>IF(基本情報入力シート!V99="", "",基本情報入力シート!V99)</f>
        <v/>
      </c>
      <c r="J248" s="1236" t="str">
        <f>IF(基本情報入力シート!W99="", "",基本情報入力シート!W99)</f>
        <v/>
      </c>
      <c r="K248" s="1236" t="str">
        <f>IF(基本情報入力シート!X99="", "",基本情報入力シート!X99)</f>
        <v/>
      </c>
      <c r="L248" s="1239" t="str">
        <f>IF(基本情報入力シート!AC99=0, "",基本情報入力シート!AC99)</f>
        <v/>
      </c>
      <c r="M248" s="1242" t="str">
        <f>IF(基本情報入力シート!AD99="", "",基本情報入力シート!AD99)</f>
        <v/>
      </c>
      <c r="N248" s="1245"/>
      <c r="O248" s="1248" t="str">
        <f>IFERROR(VLOOKUP(K248,【参考】数式用２!$A$2:$AD$48,MATCH(N248,【参考】数式用２!$C$4:$AD$4,0)+2,0),"")</f>
        <v/>
      </c>
      <c r="P248" s="1214"/>
      <c r="Q248" s="1217" t="str">
        <f>IFERROR(VLOOKUP(K248,【参考】数式用２!$A$2:$AC$48,MATCH(P248,【参考】数式用２!$C$4:$AC$4,0)+2,0),"")</f>
        <v/>
      </c>
      <c r="R248" s="1220" t="s">
        <v>268</v>
      </c>
      <c r="S248" s="1223"/>
      <c r="T248" s="1226" t="s">
        <v>356</v>
      </c>
      <c r="U248" s="1223"/>
      <c r="V248" s="1226" t="s">
        <v>357</v>
      </c>
      <c r="W248" s="1223"/>
      <c r="X248" s="1226" t="s">
        <v>356</v>
      </c>
      <c r="Y248" s="1223"/>
      <c r="Z248" s="1226" t="s">
        <v>358</v>
      </c>
      <c r="AA248" s="1226" t="s">
        <v>171</v>
      </c>
      <c r="AB248" s="1226" t="str">
        <f>IF(S248&gt;=1,(W248*12+Y248)-(S248*12+U248)+1,"")</f>
        <v/>
      </c>
      <c r="AC248" s="1229" t="s">
        <v>359</v>
      </c>
      <c r="AD248" s="1232" t="str">
        <f>IFERROR(ROUNDDOWN(ROUND(L248*Q248,0)*M248,0)*AB248,"")</f>
        <v/>
      </c>
      <c r="AE248" s="1233" t="str">
        <f>IFERROR(ROUNDDOWN(ROUNDDOWN(ROUND(L248*VLOOKUP(K248,【参考】数式用２!$A$2:$AC$48,MATCH("処遇改善加算Ⅳ",【参考】数式用２!$C$4:$O$4,0)+2,0),0)*M248,0)*AB248*0.5,0), "")</f>
        <v/>
      </c>
      <c r="AF248" s="1198"/>
      <c r="AG248" s="1232" t="str">
        <f>IF(AND(AQ248&lt;&gt;"対象外", P248&lt;&gt;""),ROUNDDOWN(ROUND(L248*VLOOKUP(K248,【参考】数式用２!$A$2:$K$48,MATCH("ベア加算あり",【参考】数式用２!$C$4:$K$4,0)+2,0),0)*M248,0)*AB248,"")</f>
        <v/>
      </c>
      <c r="AH248" s="1195"/>
      <c r="AI248" s="1198"/>
      <c r="AJ248" s="1198"/>
      <c r="AK248" s="1201"/>
      <c r="AL248" s="1204"/>
      <c r="AM248" s="650" t="str">
        <f t="shared" ref="AM248" si="174">IF(Q248="","",IF(Q248&lt;O248,"！加算の要件上は問題ありませんが、令和６年度末の加算率と比較して、令和７年度の加算率が低くなっています。",""))</f>
        <v/>
      </c>
      <c r="AN248" s="355"/>
      <c r="AO248" s="1207" t="str">
        <f>IF(K248&lt;&gt;"","Q列に色付け","")</f>
        <v/>
      </c>
      <c r="AP248" s="1210" t="str">
        <f>IF(AND(AE248&lt;&gt;0,AE248&lt;&gt;""),IF(AF248="○","入力済","未入力"),"")</f>
        <v/>
      </c>
      <c r="AQ248" s="1113" t="str">
        <f>IFERROR((VLOOKUP(N248, 【参考】数式用２!$BE$5:$BE$13, 1,FALSE)), "対象外")</f>
        <v>対象外</v>
      </c>
      <c r="AR248" s="976" t="str">
        <f>IF(AG248&lt;&gt;"",IF(AH248="○","入力済","未入力"),"")</f>
        <v/>
      </c>
      <c r="AS248" s="976" t="str">
        <f>IF(AND(P248&lt;&gt;"", AI248=""), "未入力", "入力済")</f>
        <v>入力済</v>
      </c>
      <c r="AT248" s="976" t="str">
        <f>IF(AND(P248&lt;&gt;"", P248&lt;&gt;"処遇改善加算Ⅳ", AJ248=""), "未入力", "入力済")</f>
        <v>入力済</v>
      </c>
      <c r="AU248" s="976" t="str">
        <f>IFERROR(VLOOKUP(K248, 【参考】数式用２!$BB$5:$BC$48, 2, FALSE), "")</f>
        <v/>
      </c>
      <c r="AV248" s="976" t="str">
        <f>IF(AND(P248&lt;&gt;"処遇改善加算Ⅲ",P248&lt;&gt;"処遇改善加算Ⅳ", P248&lt;&gt;"", AU248&lt;&gt;"対象外"), 1,"")</f>
        <v/>
      </c>
      <c r="AW248" s="976" t="str">
        <f>IFERROR("_"&amp;VLOOKUP(K248, 【参考】数式用２!$AG$2:$AH$48, 2, FALSE), "")</f>
        <v/>
      </c>
      <c r="AX248" s="1211" t="str">
        <f>IF(AND(P248="処遇改善加算Ⅰ", AL248=""), "未入力","入力済")</f>
        <v>入力済</v>
      </c>
      <c r="AY248" s="1207" t="str">
        <f>G248</f>
        <v/>
      </c>
      <c r="AZ248"/>
      <c r="BA248"/>
      <c r="BB248"/>
      <c r="BC248"/>
      <c r="BD248"/>
      <c r="BE248"/>
      <c r="BF248"/>
      <c r="BG248"/>
    </row>
    <row r="249" spans="1:59" ht="14">
      <c r="A249" s="1281"/>
      <c r="B249" s="1254"/>
      <c r="C249" s="1255"/>
      <c r="D249" s="1255"/>
      <c r="E249" s="1255"/>
      <c r="F249" s="1256"/>
      <c r="G249" s="1237"/>
      <c r="H249" s="1237"/>
      <c r="I249" s="1237"/>
      <c r="J249" s="1237"/>
      <c r="K249" s="1237"/>
      <c r="L249" s="1240"/>
      <c r="M249" s="1243"/>
      <c r="N249" s="1246"/>
      <c r="O249" s="1249"/>
      <c r="P249" s="1215"/>
      <c r="Q249" s="1218"/>
      <c r="R249" s="1221"/>
      <c r="S249" s="1224"/>
      <c r="T249" s="1227"/>
      <c r="U249" s="1224"/>
      <c r="V249" s="1227"/>
      <c r="W249" s="1224"/>
      <c r="X249" s="1227"/>
      <c r="Y249" s="1224"/>
      <c r="Z249" s="1227"/>
      <c r="AA249" s="1227"/>
      <c r="AB249" s="1227"/>
      <c r="AC249" s="1230"/>
      <c r="AD249" s="1193"/>
      <c r="AE249" s="1234"/>
      <c r="AF249" s="1199"/>
      <c r="AG249" s="1193"/>
      <c r="AH249" s="1196"/>
      <c r="AI249" s="1199"/>
      <c r="AJ249" s="1199"/>
      <c r="AK249" s="1202"/>
      <c r="AL249" s="1205"/>
      <c r="AM249" s="1212" t="str">
        <f t="shared" ref="AM249" si="175">IF(AND(P248&lt;&gt;"", OR(W248&lt;&gt;8,Y248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49" s="355"/>
      <c r="AO249" s="1208"/>
      <c r="AP249" s="1210"/>
      <c r="AQ249" s="1114"/>
      <c r="AR249" s="976"/>
      <c r="AS249" s="976"/>
      <c r="AT249" s="976"/>
      <c r="AU249" s="976"/>
      <c r="AV249" s="976"/>
      <c r="AW249" s="976"/>
      <c r="AX249" s="1211"/>
      <c r="AY249" s="1208"/>
      <c r="AZ249"/>
      <c r="BA249"/>
      <c r="BB249"/>
      <c r="BC249"/>
      <c r="BD249"/>
      <c r="BE249"/>
      <c r="BF249"/>
      <c r="BG249"/>
    </row>
    <row r="250" spans="1:59" ht="14">
      <c r="A250" s="1282"/>
      <c r="B250" s="1254"/>
      <c r="C250" s="1255"/>
      <c r="D250" s="1255"/>
      <c r="E250" s="1255"/>
      <c r="F250" s="1256"/>
      <c r="G250" s="1237"/>
      <c r="H250" s="1237"/>
      <c r="I250" s="1237"/>
      <c r="J250" s="1237"/>
      <c r="K250" s="1237"/>
      <c r="L250" s="1240"/>
      <c r="M250" s="1243"/>
      <c r="N250" s="1246"/>
      <c r="O250" s="1249"/>
      <c r="P250" s="1215"/>
      <c r="Q250" s="1218"/>
      <c r="R250" s="1221"/>
      <c r="S250" s="1224"/>
      <c r="T250" s="1227"/>
      <c r="U250" s="1224"/>
      <c r="V250" s="1227"/>
      <c r="W250" s="1224"/>
      <c r="X250" s="1227"/>
      <c r="Y250" s="1224"/>
      <c r="Z250" s="1227"/>
      <c r="AA250" s="1227"/>
      <c r="AB250" s="1227"/>
      <c r="AC250" s="1230"/>
      <c r="AD250" s="1193"/>
      <c r="AE250" s="1234"/>
      <c r="AF250" s="1199"/>
      <c r="AG250" s="1193"/>
      <c r="AH250" s="1196"/>
      <c r="AI250" s="1199"/>
      <c r="AJ250" s="1199"/>
      <c r="AK250" s="1202"/>
      <c r="AL250" s="1205"/>
      <c r="AM250" s="1213"/>
      <c r="AN250" s="355"/>
      <c r="AO250" s="1208"/>
      <c r="AP250" s="1210"/>
      <c r="AQ250" s="1114"/>
      <c r="AR250" s="976"/>
      <c r="AS250" s="976"/>
      <c r="AT250" s="976"/>
      <c r="AU250" s="976"/>
      <c r="AV250" s="976"/>
      <c r="AW250" s="976"/>
      <c r="AX250" s="1211"/>
      <c r="AY250" s="1208"/>
      <c r="AZ250"/>
      <c r="BA250"/>
      <c r="BB250"/>
      <c r="BC250"/>
      <c r="BD250"/>
      <c r="BE250"/>
      <c r="BF250"/>
      <c r="BG250"/>
    </row>
    <row r="251" spans="1:59" ht="30" customHeight="1" thickBot="1">
      <c r="A251" s="1283"/>
      <c r="B251" s="1284"/>
      <c r="C251" s="1285"/>
      <c r="D251" s="1285"/>
      <c r="E251" s="1285"/>
      <c r="F251" s="1286"/>
      <c r="G251" s="1287"/>
      <c r="H251" s="1287"/>
      <c r="I251" s="1287"/>
      <c r="J251" s="1287"/>
      <c r="K251" s="1287"/>
      <c r="L251" s="1288"/>
      <c r="M251" s="1279"/>
      <c r="N251" s="1247"/>
      <c r="O251" s="1250"/>
      <c r="P251" s="1216"/>
      <c r="Q251" s="1219"/>
      <c r="R251" s="1222"/>
      <c r="S251" s="1225"/>
      <c r="T251" s="1228"/>
      <c r="U251" s="1225"/>
      <c r="V251" s="1228"/>
      <c r="W251" s="1225"/>
      <c r="X251" s="1228"/>
      <c r="Y251" s="1225"/>
      <c r="Z251" s="1228"/>
      <c r="AA251" s="1228"/>
      <c r="AB251" s="1228"/>
      <c r="AC251" s="1231"/>
      <c r="AD251" s="1194"/>
      <c r="AE251" s="1235"/>
      <c r="AF251" s="1200"/>
      <c r="AG251" s="1194"/>
      <c r="AH251" s="1197"/>
      <c r="AI251" s="1200"/>
      <c r="AJ251" s="1200"/>
      <c r="AK251" s="1203"/>
      <c r="AL251" s="1206"/>
      <c r="AM251" s="651" t="str">
        <f t="shared" ref="AM251" si="176">IF(P248="","",
IF(OR(AF248="",
AND(AG248&lt;&gt;"",AH248=""),
AND(P248&lt;&gt;"",AI248=""),
AND(P248&lt;&gt;"処遇改善加算Ⅳ",AJ248=""),
AND(OR(P248="処遇改善加算Ⅰ",P248="処遇改善加算Ⅱ"),AU248="対象",AK248=""),
AND(P248="処遇改善加算Ⅰ",AL248="")),
"！記入が必要な欄（オレンジ色のセル）に空欄があります。空欄を埋めてください。",""))</f>
        <v/>
      </c>
      <c r="AN251" s="355"/>
      <c r="AO251" s="1209"/>
      <c r="AP251" s="1210"/>
      <c r="AQ251" s="1115"/>
      <c r="AR251" s="976"/>
      <c r="AS251" s="976"/>
      <c r="AT251" s="976"/>
      <c r="AU251" s="976"/>
      <c r="AV251" s="976"/>
      <c r="AW251" s="976"/>
      <c r="AX251" s="1211"/>
      <c r="AY251" s="1209"/>
      <c r="AZ251"/>
      <c r="BA251"/>
      <c r="BB251"/>
      <c r="BC251"/>
      <c r="BD251"/>
      <c r="BE251"/>
      <c r="BF251"/>
      <c r="BG251"/>
    </row>
    <row r="252" spans="1:59" ht="30" customHeight="1">
      <c r="A252" s="1280">
        <v>61</v>
      </c>
      <c r="B252" s="1251" t="str">
        <f>IF(基本情報入力シート!B100="", "",基本情報入力シート!B100)</f>
        <v/>
      </c>
      <c r="C252" s="1252"/>
      <c r="D252" s="1252"/>
      <c r="E252" s="1252"/>
      <c r="F252" s="1253"/>
      <c r="G252" s="1236" t="str">
        <f>IF(基本情報入力シート!L100="", "",基本情報入力シート!L100)</f>
        <v/>
      </c>
      <c r="H252" s="1236" t="str">
        <f>IF(基本情報入力シート!Q100="", "",基本情報入力シート!Q100)</f>
        <v/>
      </c>
      <c r="I252" s="1236" t="str">
        <f>IF(基本情報入力シート!V100="", "",基本情報入力シート!V100)</f>
        <v/>
      </c>
      <c r="J252" s="1236" t="str">
        <f>IF(基本情報入力シート!W100="", "",基本情報入力シート!W100)</f>
        <v/>
      </c>
      <c r="K252" s="1236" t="str">
        <f>IF(基本情報入力シート!X100="", "",基本情報入力シート!X100)</f>
        <v/>
      </c>
      <c r="L252" s="1239" t="str">
        <f>IF(基本情報入力シート!AC100=0, "",基本情報入力シート!AC100)</f>
        <v/>
      </c>
      <c r="M252" s="1242" t="str">
        <f>IF(基本情報入力シート!AD100="", "",基本情報入力シート!AD100)</f>
        <v/>
      </c>
      <c r="N252" s="1245"/>
      <c r="O252" s="1248" t="str">
        <f>IFERROR(VLOOKUP(K252,【参考】数式用２!$A$2:$AD$48,MATCH(N252,【参考】数式用２!$C$4:$AD$4,0)+2,0),"")</f>
        <v/>
      </c>
      <c r="P252" s="1214"/>
      <c r="Q252" s="1217" t="str">
        <f>IFERROR(VLOOKUP(K252,【参考】数式用２!$A$2:$AC$48,MATCH(P252,【参考】数式用２!$C$4:$AC$4,0)+2,0),"")</f>
        <v/>
      </c>
      <c r="R252" s="1220" t="s">
        <v>268</v>
      </c>
      <c r="S252" s="1223"/>
      <c r="T252" s="1226" t="s">
        <v>356</v>
      </c>
      <c r="U252" s="1223"/>
      <c r="V252" s="1226" t="s">
        <v>357</v>
      </c>
      <c r="W252" s="1223"/>
      <c r="X252" s="1226" t="s">
        <v>356</v>
      </c>
      <c r="Y252" s="1223"/>
      <c r="Z252" s="1226" t="s">
        <v>358</v>
      </c>
      <c r="AA252" s="1226" t="s">
        <v>171</v>
      </c>
      <c r="AB252" s="1226" t="str">
        <f>IF(S252&gt;=1,(W252*12+Y252)-(S252*12+U252)+1,"")</f>
        <v/>
      </c>
      <c r="AC252" s="1229" t="s">
        <v>359</v>
      </c>
      <c r="AD252" s="1232" t="str">
        <f>IFERROR(ROUNDDOWN(ROUND(L252*Q252,0)*M252,0)*AB252,"")</f>
        <v/>
      </c>
      <c r="AE252" s="1233" t="str">
        <f>IFERROR(ROUNDDOWN(ROUNDDOWN(ROUND(L252*VLOOKUP(K252,【参考】数式用２!$A$2:$AC$48,MATCH("処遇改善加算Ⅳ",【参考】数式用２!$C$4:$O$4,0)+2,0),0)*M252,0)*AB252*0.5,0), "")</f>
        <v/>
      </c>
      <c r="AF252" s="1198"/>
      <c r="AG252" s="1232" t="str">
        <f>IF(AND(AQ252&lt;&gt;"対象外", P252&lt;&gt;""),ROUNDDOWN(ROUND(L252*VLOOKUP(K252,【参考】数式用２!$A$2:$K$48,MATCH("ベア加算あり",【参考】数式用２!$C$4:$K$4,0)+2,0),0)*M252,0)*AB252,"")</f>
        <v/>
      </c>
      <c r="AH252" s="1195"/>
      <c r="AI252" s="1198"/>
      <c r="AJ252" s="1198"/>
      <c r="AK252" s="1201"/>
      <c r="AL252" s="1204"/>
      <c r="AM252" s="650" t="str">
        <f t="shared" ref="AM252" si="177">IF(Q252="","",IF(Q252&lt;O252,"！加算の要件上は問題ありませんが、令和６年度末の加算率と比較して、令和７年度の加算率が低くなっています。",""))</f>
        <v/>
      </c>
      <c r="AN252" s="355"/>
      <c r="AO252" s="1208" t="str">
        <f>IF(K252&lt;&gt;"","Q列に色付け","")</f>
        <v/>
      </c>
      <c r="AP252" s="1210" t="str">
        <f>IF(AND(AE252&lt;&gt;0,AE252&lt;&gt;""),IF(AF252="○","入力済","未入力"),"")</f>
        <v/>
      </c>
      <c r="AQ252" s="1113" t="str">
        <f>IFERROR((VLOOKUP(N252, 【参考】数式用２!$BE$5:$BE$13, 1,FALSE)), "対象外")</f>
        <v>対象外</v>
      </c>
      <c r="AR252" s="976" t="str">
        <f>IF(AG252&lt;&gt;"",IF(AH252="○","入力済","未入力"),"")</f>
        <v/>
      </c>
      <c r="AS252" s="976" t="str">
        <f>IF(AND(P252&lt;&gt;"", AI252=""), "未入力", "入力済")</f>
        <v>入力済</v>
      </c>
      <c r="AT252" s="976" t="str">
        <f>IF(AND(P252&lt;&gt;"", P252&lt;&gt;"処遇改善加算Ⅳ", AJ252=""), "未入力", "入力済")</f>
        <v>入力済</v>
      </c>
      <c r="AU252" s="976" t="str">
        <f>IFERROR(VLOOKUP(K252, 【参考】数式用２!$BB$5:$BC$48, 2, FALSE), "")</f>
        <v/>
      </c>
      <c r="AV252" s="976" t="str">
        <f>IF(AND(P252&lt;&gt;"処遇改善加算Ⅲ",P252&lt;&gt;"処遇改善加算Ⅳ", P252&lt;&gt;"", AU252&lt;&gt;"対象外"), 1,"")</f>
        <v/>
      </c>
      <c r="AW252" s="976" t="str">
        <f>IFERROR("_"&amp;VLOOKUP(K252, 【参考】数式用２!$AG$2:$AH$48, 2, FALSE), "")</f>
        <v/>
      </c>
      <c r="AX252" s="1211" t="str">
        <f>IF(AND(P252="処遇改善加算Ⅰ", AL252=""), "未入力","入力済")</f>
        <v>入力済</v>
      </c>
      <c r="AY252" s="1207" t="str">
        <f>G252</f>
        <v/>
      </c>
      <c r="AZ252"/>
      <c r="BA252"/>
      <c r="BB252"/>
      <c r="BC252"/>
      <c r="BD252"/>
      <c r="BE252"/>
      <c r="BF252"/>
      <c r="BG252"/>
    </row>
    <row r="253" spans="1:59" ht="14">
      <c r="A253" s="1281"/>
      <c r="B253" s="1254"/>
      <c r="C253" s="1255"/>
      <c r="D253" s="1255"/>
      <c r="E253" s="1255"/>
      <c r="F253" s="1256"/>
      <c r="G253" s="1237"/>
      <c r="H253" s="1237"/>
      <c r="I253" s="1237"/>
      <c r="J253" s="1237"/>
      <c r="K253" s="1237"/>
      <c r="L253" s="1240"/>
      <c r="M253" s="1243"/>
      <c r="N253" s="1246"/>
      <c r="O253" s="1249"/>
      <c r="P253" s="1215"/>
      <c r="Q253" s="1218"/>
      <c r="R253" s="1221"/>
      <c r="S253" s="1224"/>
      <c r="T253" s="1227"/>
      <c r="U253" s="1224"/>
      <c r="V253" s="1227"/>
      <c r="W253" s="1224"/>
      <c r="X253" s="1227"/>
      <c r="Y253" s="1224"/>
      <c r="Z253" s="1227"/>
      <c r="AA253" s="1227"/>
      <c r="AB253" s="1227"/>
      <c r="AC253" s="1230"/>
      <c r="AD253" s="1193"/>
      <c r="AE253" s="1234"/>
      <c r="AF253" s="1199"/>
      <c r="AG253" s="1193"/>
      <c r="AH253" s="1196"/>
      <c r="AI253" s="1199"/>
      <c r="AJ253" s="1199"/>
      <c r="AK253" s="1202"/>
      <c r="AL253" s="1205"/>
      <c r="AM253" s="1212" t="str">
        <f t="shared" ref="AM253" si="178">IF(AND(P252&lt;&gt;"", OR(W252&lt;&gt;8,Y252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53" s="355"/>
      <c r="AO253" s="1208"/>
      <c r="AP253" s="1210"/>
      <c r="AQ253" s="1114"/>
      <c r="AR253" s="976"/>
      <c r="AS253" s="976"/>
      <c r="AT253" s="976"/>
      <c r="AU253" s="976"/>
      <c r="AV253" s="976"/>
      <c r="AW253" s="976"/>
      <c r="AX253" s="1211"/>
      <c r="AY253" s="1208"/>
      <c r="AZ253"/>
      <c r="BA253"/>
      <c r="BB253"/>
      <c r="BC253"/>
      <c r="BD253"/>
      <c r="BE253"/>
      <c r="BF253"/>
      <c r="BG253"/>
    </row>
    <row r="254" spans="1:59" ht="14">
      <c r="A254" s="1282"/>
      <c r="B254" s="1254"/>
      <c r="C254" s="1255"/>
      <c r="D254" s="1255"/>
      <c r="E254" s="1255"/>
      <c r="F254" s="1256"/>
      <c r="G254" s="1237"/>
      <c r="H254" s="1237"/>
      <c r="I254" s="1237"/>
      <c r="J254" s="1237"/>
      <c r="K254" s="1237"/>
      <c r="L254" s="1240"/>
      <c r="M254" s="1243"/>
      <c r="N254" s="1246"/>
      <c r="O254" s="1249"/>
      <c r="P254" s="1215"/>
      <c r="Q254" s="1218"/>
      <c r="R254" s="1221"/>
      <c r="S254" s="1224"/>
      <c r="T254" s="1227"/>
      <c r="U254" s="1224"/>
      <c r="V254" s="1227"/>
      <c r="W254" s="1224"/>
      <c r="X254" s="1227"/>
      <c r="Y254" s="1224"/>
      <c r="Z254" s="1227"/>
      <c r="AA254" s="1227"/>
      <c r="AB254" s="1227"/>
      <c r="AC254" s="1230"/>
      <c r="AD254" s="1193"/>
      <c r="AE254" s="1234"/>
      <c r="AF254" s="1199"/>
      <c r="AG254" s="1193"/>
      <c r="AH254" s="1196"/>
      <c r="AI254" s="1199"/>
      <c r="AJ254" s="1199"/>
      <c r="AK254" s="1202"/>
      <c r="AL254" s="1205"/>
      <c r="AM254" s="1213"/>
      <c r="AN254" s="355"/>
      <c r="AO254" s="1208"/>
      <c r="AP254" s="1210"/>
      <c r="AQ254" s="1114"/>
      <c r="AR254" s="976"/>
      <c r="AS254" s="976"/>
      <c r="AT254" s="976"/>
      <c r="AU254" s="976"/>
      <c r="AV254" s="976"/>
      <c r="AW254" s="976"/>
      <c r="AX254" s="1211"/>
      <c r="AY254" s="1208"/>
      <c r="AZ254"/>
      <c r="BA254"/>
      <c r="BB254"/>
      <c r="BC254"/>
      <c r="BD254"/>
      <c r="BE254"/>
      <c r="BF254"/>
      <c r="BG254"/>
    </row>
    <row r="255" spans="1:59" ht="30" customHeight="1" thickBot="1">
      <c r="A255" s="1283"/>
      <c r="B255" s="1284"/>
      <c r="C255" s="1285"/>
      <c r="D255" s="1285"/>
      <c r="E255" s="1285"/>
      <c r="F255" s="1286"/>
      <c r="G255" s="1287"/>
      <c r="H255" s="1287"/>
      <c r="I255" s="1287"/>
      <c r="J255" s="1287"/>
      <c r="K255" s="1287"/>
      <c r="L255" s="1288"/>
      <c r="M255" s="1279"/>
      <c r="N255" s="1247"/>
      <c r="O255" s="1250"/>
      <c r="P255" s="1216"/>
      <c r="Q255" s="1219"/>
      <c r="R255" s="1222"/>
      <c r="S255" s="1225"/>
      <c r="T255" s="1228"/>
      <c r="U255" s="1225"/>
      <c r="V255" s="1228"/>
      <c r="W255" s="1225"/>
      <c r="X255" s="1228"/>
      <c r="Y255" s="1225"/>
      <c r="Z255" s="1228"/>
      <c r="AA255" s="1228"/>
      <c r="AB255" s="1228"/>
      <c r="AC255" s="1231"/>
      <c r="AD255" s="1194"/>
      <c r="AE255" s="1235"/>
      <c r="AF255" s="1200"/>
      <c r="AG255" s="1194"/>
      <c r="AH255" s="1197"/>
      <c r="AI255" s="1200"/>
      <c r="AJ255" s="1200"/>
      <c r="AK255" s="1203"/>
      <c r="AL255" s="1206"/>
      <c r="AM255" s="651" t="str">
        <f t="shared" ref="AM255" si="179">IF(P252="","",
IF(OR(AF252="",
AND(AG252&lt;&gt;"",AH252=""),
AND(P252&lt;&gt;"",AI252=""),
AND(P252&lt;&gt;"処遇改善加算Ⅳ",AJ252=""),
AND(OR(P252="処遇改善加算Ⅰ",P252="処遇改善加算Ⅱ"),AU252="対象",AK252=""),
AND(P252="処遇改善加算Ⅰ",AL252="")),
"！記入が必要な欄（オレンジ色のセル）に空欄があります。空欄を埋めてください。",""))</f>
        <v/>
      </c>
      <c r="AN255" s="355"/>
      <c r="AO255" s="1209"/>
      <c r="AP255" s="1210"/>
      <c r="AQ255" s="1115"/>
      <c r="AR255" s="976"/>
      <c r="AS255" s="976"/>
      <c r="AT255" s="976"/>
      <c r="AU255" s="976"/>
      <c r="AV255" s="976"/>
      <c r="AW255" s="976"/>
      <c r="AX255" s="1211"/>
      <c r="AY255" s="1209"/>
      <c r="AZ255"/>
      <c r="BA255"/>
      <c r="BB255"/>
      <c r="BC255"/>
      <c r="BD255"/>
      <c r="BE255"/>
      <c r="BF255"/>
      <c r="BG255"/>
    </row>
    <row r="256" spans="1:59" ht="30" customHeight="1">
      <c r="A256" s="1280">
        <v>62</v>
      </c>
      <c r="B256" s="1251" t="str">
        <f>IF(基本情報入力シート!B101="", "",基本情報入力シート!B101)</f>
        <v/>
      </c>
      <c r="C256" s="1252"/>
      <c r="D256" s="1252"/>
      <c r="E256" s="1252"/>
      <c r="F256" s="1253"/>
      <c r="G256" s="1236" t="str">
        <f>IF(基本情報入力シート!L101="", "",基本情報入力シート!L101)</f>
        <v/>
      </c>
      <c r="H256" s="1236" t="str">
        <f>IF(基本情報入力シート!Q101="", "",基本情報入力シート!Q101)</f>
        <v/>
      </c>
      <c r="I256" s="1236" t="str">
        <f>IF(基本情報入力シート!V101="", "",基本情報入力シート!V101)</f>
        <v/>
      </c>
      <c r="J256" s="1236" t="str">
        <f>IF(基本情報入力シート!W101="", "",基本情報入力シート!W101)</f>
        <v/>
      </c>
      <c r="K256" s="1236" t="str">
        <f>IF(基本情報入力シート!X101="", "",基本情報入力シート!X101)</f>
        <v/>
      </c>
      <c r="L256" s="1239" t="str">
        <f>IF(基本情報入力シート!AC101=0, "",基本情報入力シート!AC101)</f>
        <v/>
      </c>
      <c r="M256" s="1242" t="str">
        <f>IF(基本情報入力シート!AD101="", "",基本情報入力シート!AD101)</f>
        <v/>
      </c>
      <c r="N256" s="1245"/>
      <c r="O256" s="1248" t="str">
        <f>IFERROR(VLOOKUP(K256,【参考】数式用２!$A$2:$AD$48,MATCH(N256,【参考】数式用２!$C$4:$AD$4,0)+2,0),"")</f>
        <v/>
      </c>
      <c r="P256" s="1214"/>
      <c r="Q256" s="1217" t="str">
        <f>IFERROR(VLOOKUP(K256,【参考】数式用２!$A$2:$AC$48,MATCH(P256,【参考】数式用２!$C$4:$AC$4,0)+2,0),"")</f>
        <v/>
      </c>
      <c r="R256" s="1220" t="s">
        <v>268</v>
      </c>
      <c r="S256" s="1223"/>
      <c r="T256" s="1226" t="s">
        <v>356</v>
      </c>
      <c r="U256" s="1223"/>
      <c r="V256" s="1226" t="s">
        <v>357</v>
      </c>
      <c r="W256" s="1223"/>
      <c r="X256" s="1226" t="s">
        <v>356</v>
      </c>
      <c r="Y256" s="1223"/>
      <c r="Z256" s="1226" t="s">
        <v>358</v>
      </c>
      <c r="AA256" s="1226" t="s">
        <v>171</v>
      </c>
      <c r="AB256" s="1226" t="str">
        <f>IF(S256&gt;=1,(W256*12+Y256)-(S256*12+U256)+1,"")</f>
        <v/>
      </c>
      <c r="AC256" s="1229" t="s">
        <v>359</v>
      </c>
      <c r="AD256" s="1232" t="str">
        <f>IFERROR(ROUNDDOWN(ROUND(L256*Q256,0)*M256,0)*AB256,"")</f>
        <v/>
      </c>
      <c r="AE256" s="1233" t="str">
        <f>IFERROR(ROUNDDOWN(ROUNDDOWN(ROUND(L256*VLOOKUP(K256,【参考】数式用２!$A$2:$AC$48,MATCH("処遇改善加算Ⅳ",【参考】数式用２!$C$4:$O$4,0)+2,0),0)*M256,0)*AB256*0.5,0), "")</f>
        <v/>
      </c>
      <c r="AF256" s="1198"/>
      <c r="AG256" s="1232" t="str">
        <f>IF(AND(AQ256&lt;&gt;"対象外", P256&lt;&gt;""),ROUNDDOWN(ROUND(L256*VLOOKUP(K256,【参考】数式用２!$A$2:$K$48,MATCH("ベア加算あり",【参考】数式用２!$C$4:$K$4,0)+2,0),0)*M256,0)*AB256,"")</f>
        <v/>
      </c>
      <c r="AH256" s="1195"/>
      <c r="AI256" s="1198"/>
      <c r="AJ256" s="1198"/>
      <c r="AK256" s="1201"/>
      <c r="AL256" s="1204"/>
      <c r="AM256" s="650" t="str">
        <f t="shared" ref="AM256" si="180">IF(Q256="","",IF(Q256&lt;O256,"！加算の要件上は問題ありませんが、令和６年度末の加算率と比較して、令和７年度の加算率が低くなっています。",""))</f>
        <v/>
      </c>
      <c r="AN256" s="355"/>
      <c r="AO256" s="1207" t="str">
        <f>IF(K256&lt;&gt;"","Q列に色付け","")</f>
        <v/>
      </c>
      <c r="AP256" s="1210" t="str">
        <f>IF(AND(AE256&lt;&gt;0,AE256&lt;&gt;""),IF(AF256="○","入力済","未入力"),"")</f>
        <v/>
      </c>
      <c r="AQ256" s="1113" t="str">
        <f>IFERROR((VLOOKUP(N256, 【参考】数式用２!$BE$5:$BE$13, 1,FALSE)), "対象外")</f>
        <v>対象外</v>
      </c>
      <c r="AR256" s="976" t="str">
        <f>IF(AG256&lt;&gt;"",IF(AH256="○","入力済","未入力"),"")</f>
        <v/>
      </c>
      <c r="AS256" s="976" t="str">
        <f>IF(AND(P256&lt;&gt;"", AI256=""), "未入力", "入力済")</f>
        <v>入力済</v>
      </c>
      <c r="AT256" s="976" t="str">
        <f>IF(AND(P256&lt;&gt;"", P256&lt;&gt;"処遇改善加算Ⅳ", AJ256=""), "未入力", "入力済")</f>
        <v>入力済</v>
      </c>
      <c r="AU256" s="976" t="str">
        <f>IFERROR(VLOOKUP(K256, 【参考】数式用２!$BB$5:$BC$48, 2, FALSE), "")</f>
        <v/>
      </c>
      <c r="AV256" s="976" t="str">
        <f>IF(AND(P256&lt;&gt;"処遇改善加算Ⅲ",P256&lt;&gt;"処遇改善加算Ⅳ", P256&lt;&gt;"", AU256&lt;&gt;"対象外"), 1,"")</f>
        <v/>
      </c>
      <c r="AW256" s="976" t="str">
        <f>IFERROR("_"&amp;VLOOKUP(K256, 【参考】数式用２!$AG$2:$AH$48, 2, FALSE), "")</f>
        <v/>
      </c>
      <c r="AX256" s="1211" t="str">
        <f>IF(AND(P256="処遇改善加算Ⅰ", AL256=""), "未入力","入力済")</f>
        <v>入力済</v>
      </c>
      <c r="AY256" s="1207" t="str">
        <f>G256</f>
        <v/>
      </c>
      <c r="AZ256"/>
      <c r="BA256"/>
      <c r="BB256"/>
      <c r="BC256"/>
      <c r="BD256"/>
      <c r="BE256"/>
      <c r="BF256"/>
      <c r="BG256"/>
    </row>
    <row r="257" spans="1:59" ht="14">
      <c r="A257" s="1281"/>
      <c r="B257" s="1254"/>
      <c r="C257" s="1255"/>
      <c r="D257" s="1255"/>
      <c r="E257" s="1255"/>
      <c r="F257" s="1256"/>
      <c r="G257" s="1237"/>
      <c r="H257" s="1237"/>
      <c r="I257" s="1237"/>
      <c r="J257" s="1237"/>
      <c r="K257" s="1237"/>
      <c r="L257" s="1240"/>
      <c r="M257" s="1243"/>
      <c r="N257" s="1246"/>
      <c r="O257" s="1249"/>
      <c r="P257" s="1215"/>
      <c r="Q257" s="1218"/>
      <c r="R257" s="1221"/>
      <c r="S257" s="1224"/>
      <c r="T257" s="1227"/>
      <c r="U257" s="1224"/>
      <c r="V257" s="1227"/>
      <c r="W257" s="1224"/>
      <c r="X257" s="1227"/>
      <c r="Y257" s="1224"/>
      <c r="Z257" s="1227"/>
      <c r="AA257" s="1227"/>
      <c r="AB257" s="1227"/>
      <c r="AC257" s="1230"/>
      <c r="AD257" s="1193"/>
      <c r="AE257" s="1234"/>
      <c r="AF257" s="1199"/>
      <c r="AG257" s="1193"/>
      <c r="AH257" s="1196"/>
      <c r="AI257" s="1199"/>
      <c r="AJ257" s="1199"/>
      <c r="AK257" s="1202"/>
      <c r="AL257" s="1205"/>
      <c r="AM257" s="1212" t="str">
        <f t="shared" ref="AM257" si="181">IF(AND(P256&lt;&gt;"", OR(W256&lt;&gt;8,Y256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57" s="355"/>
      <c r="AO257" s="1208"/>
      <c r="AP257" s="1210"/>
      <c r="AQ257" s="1114"/>
      <c r="AR257" s="976"/>
      <c r="AS257" s="976"/>
      <c r="AT257" s="976"/>
      <c r="AU257" s="976"/>
      <c r="AV257" s="976"/>
      <c r="AW257" s="976"/>
      <c r="AX257" s="1211"/>
      <c r="AY257" s="1208"/>
      <c r="AZ257"/>
      <c r="BA257"/>
      <c r="BB257"/>
      <c r="BC257"/>
      <c r="BD257"/>
      <c r="BE257"/>
      <c r="BF257"/>
      <c r="BG257"/>
    </row>
    <row r="258" spans="1:59" ht="14">
      <c r="A258" s="1282"/>
      <c r="B258" s="1254"/>
      <c r="C258" s="1255"/>
      <c r="D258" s="1255"/>
      <c r="E258" s="1255"/>
      <c r="F258" s="1256"/>
      <c r="G258" s="1237"/>
      <c r="H258" s="1237"/>
      <c r="I258" s="1237"/>
      <c r="J258" s="1237"/>
      <c r="K258" s="1237"/>
      <c r="L258" s="1240"/>
      <c r="M258" s="1243"/>
      <c r="N258" s="1246"/>
      <c r="O258" s="1249"/>
      <c r="P258" s="1215"/>
      <c r="Q258" s="1218"/>
      <c r="R258" s="1221"/>
      <c r="S258" s="1224"/>
      <c r="T258" s="1227"/>
      <c r="U258" s="1224"/>
      <c r="V258" s="1227"/>
      <c r="W258" s="1224"/>
      <c r="X258" s="1227"/>
      <c r="Y258" s="1224"/>
      <c r="Z258" s="1227"/>
      <c r="AA258" s="1227"/>
      <c r="AB258" s="1227"/>
      <c r="AC258" s="1230"/>
      <c r="AD258" s="1193"/>
      <c r="AE258" s="1234"/>
      <c r="AF258" s="1199"/>
      <c r="AG258" s="1193"/>
      <c r="AH258" s="1196"/>
      <c r="AI258" s="1199"/>
      <c r="AJ258" s="1199"/>
      <c r="AK258" s="1202"/>
      <c r="AL258" s="1205"/>
      <c r="AM258" s="1213"/>
      <c r="AN258" s="355"/>
      <c r="AO258" s="1208"/>
      <c r="AP258" s="1210"/>
      <c r="AQ258" s="1114"/>
      <c r="AR258" s="976"/>
      <c r="AS258" s="976"/>
      <c r="AT258" s="976"/>
      <c r="AU258" s="976"/>
      <c r="AV258" s="976"/>
      <c r="AW258" s="976"/>
      <c r="AX258" s="1211"/>
      <c r="AY258" s="1208"/>
      <c r="AZ258"/>
      <c r="BA258"/>
      <c r="BB258"/>
      <c r="BC258"/>
      <c r="BD258"/>
      <c r="BE258"/>
      <c r="BF258"/>
      <c r="BG258"/>
    </row>
    <row r="259" spans="1:59" ht="30" customHeight="1" thickBot="1">
      <c r="A259" s="1283"/>
      <c r="B259" s="1284"/>
      <c r="C259" s="1285"/>
      <c r="D259" s="1285"/>
      <c r="E259" s="1285"/>
      <c r="F259" s="1286"/>
      <c r="G259" s="1287"/>
      <c r="H259" s="1287"/>
      <c r="I259" s="1287"/>
      <c r="J259" s="1287"/>
      <c r="K259" s="1287"/>
      <c r="L259" s="1288"/>
      <c r="M259" s="1279"/>
      <c r="N259" s="1247"/>
      <c r="O259" s="1250"/>
      <c r="P259" s="1216"/>
      <c r="Q259" s="1219"/>
      <c r="R259" s="1222"/>
      <c r="S259" s="1225"/>
      <c r="T259" s="1228"/>
      <c r="U259" s="1225"/>
      <c r="V259" s="1228"/>
      <c r="W259" s="1225"/>
      <c r="X259" s="1228"/>
      <c r="Y259" s="1225"/>
      <c r="Z259" s="1228"/>
      <c r="AA259" s="1228"/>
      <c r="AB259" s="1228"/>
      <c r="AC259" s="1231"/>
      <c r="AD259" s="1194"/>
      <c r="AE259" s="1235"/>
      <c r="AF259" s="1200"/>
      <c r="AG259" s="1194"/>
      <c r="AH259" s="1197"/>
      <c r="AI259" s="1200"/>
      <c r="AJ259" s="1200"/>
      <c r="AK259" s="1203"/>
      <c r="AL259" s="1206"/>
      <c r="AM259" s="651" t="str">
        <f t="shared" ref="AM259" si="182">IF(P256="","",
IF(OR(AF256="",
AND(AG256&lt;&gt;"",AH256=""),
AND(P256&lt;&gt;"",AI256=""),
AND(P256&lt;&gt;"処遇改善加算Ⅳ",AJ256=""),
AND(OR(P256="処遇改善加算Ⅰ",P256="処遇改善加算Ⅱ"),AU256="対象",AK256=""),
AND(P256="処遇改善加算Ⅰ",AL256="")),
"！記入が必要な欄（オレンジ色のセル）に空欄があります。空欄を埋めてください。",""))</f>
        <v/>
      </c>
      <c r="AN259" s="355"/>
      <c r="AO259" s="1209"/>
      <c r="AP259" s="1210"/>
      <c r="AQ259" s="1115"/>
      <c r="AR259" s="976"/>
      <c r="AS259" s="976"/>
      <c r="AT259" s="976"/>
      <c r="AU259" s="976"/>
      <c r="AV259" s="976"/>
      <c r="AW259" s="976"/>
      <c r="AX259" s="1211"/>
      <c r="AY259" s="1209"/>
      <c r="AZ259"/>
      <c r="BA259"/>
      <c r="BB259"/>
      <c r="BC259"/>
      <c r="BD259"/>
      <c r="BE259"/>
      <c r="BF259"/>
      <c r="BG259"/>
    </row>
    <row r="260" spans="1:59" ht="30" customHeight="1">
      <c r="A260" s="1280">
        <v>63</v>
      </c>
      <c r="B260" s="1251" t="str">
        <f>IF(基本情報入力シート!B102="", "",基本情報入力シート!B102)</f>
        <v/>
      </c>
      <c r="C260" s="1252"/>
      <c r="D260" s="1252"/>
      <c r="E260" s="1252"/>
      <c r="F260" s="1253"/>
      <c r="G260" s="1236" t="str">
        <f>IF(基本情報入力シート!L102="", "",基本情報入力シート!L102)</f>
        <v/>
      </c>
      <c r="H260" s="1236" t="str">
        <f>IF(基本情報入力シート!Q102="", "",基本情報入力シート!Q102)</f>
        <v/>
      </c>
      <c r="I260" s="1236" t="str">
        <f>IF(基本情報入力シート!V102="", "",基本情報入力シート!V102)</f>
        <v/>
      </c>
      <c r="J260" s="1236" t="str">
        <f>IF(基本情報入力シート!W102="", "",基本情報入力シート!W102)</f>
        <v/>
      </c>
      <c r="K260" s="1236" t="str">
        <f>IF(基本情報入力シート!X102="", "",基本情報入力シート!X102)</f>
        <v/>
      </c>
      <c r="L260" s="1239" t="str">
        <f>IF(基本情報入力シート!AC102=0, "",基本情報入力シート!AC102)</f>
        <v/>
      </c>
      <c r="M260" s="1242" t="str">
        <f>IF(基本情報入力シート!AD102="", "",基本情報入力シート!AD102)</f>
        <v/>
      </c>
      <c r="N260" s="1245"/>
      <c r="O260" s="1248" t="str">
        <f>IFERROR(VLOOKUP(K260,【参考】数式用２!$A$2:$AD$48,MATCH(N260,【参考】数式用２!$C$4:$AD$4,0)+2,0),"")</f>
        <v/>
      </c>
      <c r="P260" s="1214"/>
      <c r="Q260" s="1217" t="str">
        <f>IFERROR(VLOOKUP(K260,【参考】数式用２!$A$2:$AC$48,MATCH(P260,【参考】数式用２!$C$4:$AC$4,0)+2,0),"")</f>
        <v/>
      </c>
      <c r="R260" s="1220" t="s">
        <v>268</v>
      </c>
      <c r="S260" s="1223"/>
      <c r="T260" s="1226" t="s">
        <v>356</v>
      </c>
      <c r="U260" s="1223"/>
      <c r="V260" s="1226" t="s">
        <v>357</v>
      </c>
      <c r="W260" s="1223"/>
      <c r="X260" s="1226" t="s">
        <v>356</v>
      </c>
      <c r="Y260" s="1223"/>
      <c r="Z260" s="1226" t="s">
        <v>358</v>
      </c>
      <c r="AA260" s="1226" t="s">
        <v>171</v>
      </c>
      <c r="AB260" s="1226" t="str">
        <f>IF(S260&gt;=1,(W260*12+Y260)-(S260*12+U260)+1,"")</f>
        <v/>
      </c>
      <c r="AC260" s="1229" t="s">
        <v>359</v>
      </c>
      <c r="AD260" s="1232" t="str">
        <f>IFERROR(ROUNDDOWN(ROUND(L260*Q260,0)*M260,0)*AB260,"")</f>
        <v/>
      </c>
      <c r="AE260" s="1233" t="str">
        <f>IFERROR(ROUNDDOWN(ROUNDDOWN(ROUND(L260*VLOOKUP(K260,【参考】数式用２!$A$2:$AC$48,MATCH("処遇改善加算Ⅳ",【参考】数式用２!$C$4:$O$4,0)+2,0),0)*M260,0)*AB260*0.5,0), "")</f>
        <v/>
      </c>
      <c r="AF260" s="1198"/>
      <c r="AG260" s="1232" t="str">
        <f>IF(AND(AQ260&lt;&gt;"対象外", P260&lt;&gt;""),ROUNDDOWN(ROUND(L260*VLOOKUP(K260,【参考】数式用２!$A$2:$K$48,MATCH("ベア加算あり",【参考】数式用２!$C$4:$K$4,0)+2,0),0)*M260,0)*AB260,"")</f>
        <v/>
      </c>
      <c r="AH260" s="1195"/>
      <c r="AI260" s="1198"/>
      <c r="AJ260" s="1198"/>
      <c r="AK260" s="1201"/>
      <c r="AL260" s="1204"/>
      <c r="AM260" s="650" t="str">
        <f t="shared" ref="AM260" si="183">IF(Q260="","",IF(Q260&lt;O260,"！加算の要件上は問題ありませんが、令和６年度末の加算率と比較して、令和７年度の加算率が低くなっています。",""))</f>
        <v/>
      </c>
      <c r="AN260" s="355"/>
      <c r="AO260" s="1207" t="str">
        <f>IF(K260&lt;&gt;"","Q列に色付け","")</f>
        <v/>
      </c>
      <c r="AP260" s="1210" t="str">
        <f>IF(AND(AE260&lt;&gt;0,AE260&lt;&gt;""),IF(AF260="○","入力済","未入力"),"")</f>
        <v/>
      </c>
      <c r="AQ260" s="1113" t="str">
        <f>IFERROR((VLOOKUP(N260, 【参考】数式用２!$BE$5:$BE$13, 1,FALSE)), "対象外")</f>
        <v>対象外</v>
      </c>
      <c r="AR260" s="976" t="str">
        <f>IF(AG260&lt;&gt;"",IF(AH260="○","入力済","未入力"),"")</f>
        <v/>
      </c>
      <c r="AS260" s="976" t="str">
        <f>IF(AND(P260&lt;&gt;"", AI260=""), "未入力", "入力済")</f>
        <v>入力済</v>
      </c>
      <c r="AT260" s="976" t="str">
        <f>IF(AND(P260&lt;&gt;"", P260&lt;&gt;"処遇改善加算Ⅳ", AJ260=""), "未入力", "入力済")</f>
        <v>入力済</v>
      </c>
      <c r="AU260" s="976" t="str">
        <f>IFERROR(VLOOKUP(K260, 【参考】数式用２!$BB$5:$BC$48, 2, FALSE), "")</f>
        <v/>
      </c>
      <c r="AV260" s="976" t="str">
        <f>IF(AND(P260&lt;&gt;"処遇改善加算Ⅲ",P260&lt;&gt;"処遇改善加算Ⅳ", P260&lt;&gt;"", AU260&lt;&gt;"対象外"), 1,"")</f>
        <v/>
      </c>
      <c r="AW260" s="976" t="str">
        <f>IFERROR("_"&amp;VLOOKUP(K260, 【参考】数式用２!$AG$2:$AH$48, 2, FALSE), "")</f>
        <v/>
      </c>
      <c r="AX260" s="1211" t="str">
        <f>IF(AND(P260="処遇改善加算Ⅰ", AL260=""), "未入力","入力済")</f>
        <v>入力済</v>
      </c>
      <c r="AY260" s="1207" t="str">
        <f>G260</f>
        <v/>
      </c>
      <c r="AZ260"/>
      <c r="BA260"/>
      <c r="BB260"/>
      <c r="BC260"/>
      <c r="BD260"/>
      <c r="BE260"/>
      <c r="BF260"/>
      <c r="BG260"/>
    </row>
    <row r="261" spans="1:59" ht="14">
      <c r="A261" s="1281"/>
      <c r="B261" s="1254"/>
      <c r="C261" s="1255"/>
      <c r="D261" s="1255"/>
      <c r="E261" s="1255"/>
      <c r="F261" s="1256"/>
      <c r="G261" s="1237"/>
      <c r="H261" s="1237"/>
      <c r="I261" s="1237"/>
      <c r="J261" s="1237"/>
      <c r="K261" s="1237"/>
      <c r="L261" s="1240"/>
      <c r="M261" s="1243"/>
      <c r="N261" s="1246"/>
      <c r="O261" s="1249"/>
      <c r="P261" s="1215"/>
      <c r="Q261" s="1218"/>
      <c r="R261" s="1221"/>
      <c r="S261" s="1224"/>
      <c r="T261" s="1227"/>
      <c r="U261" s="1224"/>
      <c r="V261" s="1227"/>
      <c r="W261" s="1224"/>
      <c r="X261" s="1227"/>
      <c r="Y261" s="1224"/>
      <c r="Z261" s="1227"/>
      <c r="AA261" s="1227"/>
      <c r="AB261" s="1227"/>
      <c r="AC261" s="1230"/>
      <c r="AD261" s="1193"/>
      <c r="AE261" s="1234"/>
      <c r="AF261" s="1199"/>
      <c r="AG261" s="1193"/>
      <c r="AH261" s="1196"/>
      <c r="AI261" s="1199"/>
      <c r="AJ261" s="1199"/>
      <c r="AK261" s="1202"/>
      <c r="AL261" s="1205"/>
      <c r="AM261" s="1212" t="str">
        <f t="shared" ref="AM261" si="184">IF(AND(P260&lt;&gt;"", OR(W260&lt;&gt;8,Y260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61" s="355"/>
      <c r="AO261" s="1208"/>
      <c r="AP261" s="1210"/>
      <c r="AQ261" s="1114"/>
      <c r="AR261" s="976"/>
      <c r="AS261" s="976"/>
      <c r="AT261" s="976"/>
      <c r="AU261" s="976"/>
      <c r="AV261" s="976"/>
      <c r="AW261" s="976"/>
      <c r="AX261" s="1211"/>
      <c r="AY261" s="1208"/>
      <c r="AZ261"/>
      <c r="BA261"/>
      <c r="BB261"/>
      <c r="BC261"/>
      <c r="BD261"/>
      <c r="BE261"/>
      <c r="BF261"/>
      <c r="BG261"/>
    </row>
    <row r="262" spans="1:59" ht="14">
      <c r="A262" s="1282"/>
      <c r="B262" s="1254"/>
      <c r="C262" s="1255"/>
      <c r="D262" s="1255"/>
      <c r="E262" s="1255"/>
      <c r="F262" s="1256"/>
      <c r="G262" s="1237"/>
      <c r="H262" s="1237"/>
      <c r="I262" s="1237"/>
      <c r="J262" s="1237"/>
      <c r="K262" s="1237"/>
      <c r="L262" s="1240"/>
      <c r="M262" s="1243"/>
      <c r="N262" s="1246"/>
      <c r="O262" s="1249"/>
      <c r="P262" s="1215"/>
      <c r="Q262" s="1218"/>
      <c r="R262" s="1221"/>
      <c r="S262" s="1224"/>
      <c r="T262" s="1227"/>
      <c r="U262" s="1224"/>
      <c r="V262" s="1227"/>
      <c r="W262" s="1224"/>
      <c r="X262" s="1227"/>
      <c r="Y262" s="1224"/>
      <c r="Z262" s="1227"/>
      <c r="AA262" s="1227"/>
      <c r="AB262" s="1227"/>
      <c r="AC262" s="1230"/>
      <c r="AD262" s="1193"/>
      <c r="AE262" s="1234"/>
      <c r="AF262" s="1199"/>
      <c r="AG262" s="1193"/>
      <c r="AH262" s="1196"/>
      <c r="AI262" s="1199"/>
      <c r="AJ262" s="1199"/>
      <c r="AK262" s="1202"/>
      <c r="AL262" s="1205"/>
      <c r="AM262" s="1213"/>
      <c r="AN262" s="355"/>
      <c r="AO262" s="1208"/>
      <c r="AP262" s="1210"/>
      <c r="AQ262" s="1114"/>
      <c r="AR262" s="976"/>
      <c r="AS262" s="976"/>
      <c r="AT262" s="976"/>
      <c r="AU262" s="976"/>
      <c r="AV262" s="976"/>
      <c r="AW262" s="976"/>
      <c r="AX262" s="1211"/>
      <c r="AY262" s="1208"/>
      <c r="AZ262"/>
      <c r="BA262"/>
      <c r="BB262"/>
      <c r="BC262"/>
      <c r="BD262"/>
      <c r="BE262"/>
      <c r="BF262"/>
      <c r="BG262"/>
    </row>
    <row r="263" spans="1:59" ht="30" customHeight="1" thickBot="1">
      <c r="A263" s="1283"/>
      <c r="B263" s="1284"/>
      <c r="C263" s="1285"/>
      <c r="D263" s="1285"/>
      <c r="E263" s="1285"/>
      <c r="F263" s="1286"/>
      <c r="G263" s="1287"/>
      <c r="H263" s="1287"/>
      <c r="I263" s="1287"/>
      <c r="J263" s="1287"/>
      <c r="K263" s="1287"/>
      <c r="L263" s="1288"/>
      <c r="M263" s="1279"/>
      <c r="N263" s="1247"/>
      <c r="O263" s="1250"/>
      <c r="P263" s="1216"/>
      <c r="Q263" s="1219"/>
      <c r="R263" s="1222"/>
      <c r="S263" s="1225"/>
      <c r="T263" s="1228"/>
      <c r="U263" s="1225"/>
      <c r="V263" s="1228"/>
      <c r="W263" s="1225"/>
      <c r="X263" s="1228"/>
      <c r="Y263" s="1225"/>
      <c r="Z263" s="1228"/>
      <c r="AA263" s="1228"/>
      <c r="AB263" s="1228"/>
      <c r="AC263" s="1231"/>
      <c r="AD263" s="1194"/>
      <c r="AE263" s="1235"/>
      <c r="AF263" s="1200"/>
      <c r="AG263" s="1194"/>
      <c r="AH263" s="1197"/>
      <c r="AI263" s="1200"/>
      <c r="AJ263" s="1200"/>
      <c r="AK263" s="1203"/>
      <c r="AL263" s="1206"/>
      <c r="AM263" s="651" t="str">
        <f t="shared" ref="AM263" si="185">IF(P260="","",
IF(OR(AF260="",
AND(AG260&lt;&gt;"",AH260=""),
AND(P260&lt;&gt;"",AI260=""),
AND(P260&lt;&gt;"処遇改善加算Ⅳ",AJ260=""),
AND(OR(P260="処遇改善加算Ⅰ",P260="処遇改善加算Ⅱ"),AU260="対象",AK260=""),
AND(P260="処遇改善加算Ⅰ",AL260="")),
"！記入が必要な欄（オレンジ色のセル）に空欄があります。空欄を埋めてください。",""))</f>
        <v/>
      </c>
      <c r="AN263" s="355"/>
      <c r="AO263" s="1209"/>
      <c r="AP263" s="1210"/>
      <c r="AQ263" s="1115"/>
      <c r="AR263" s="976"/>
      <c r="AS263" s="976"/>
      <c r="AT263" s="976"/>
      <c r="AU263" s="976"/>
      <c r="AV263" s="976"/>
      <c r="AW263" s="976"/>
      <c r="AX263" s="1211"/>
      <c r="AY263" s="1209"/>
      <c r="AZ263"/>
      <c r="BA263"/>
      <c r="BB263"/>
      <c r="BC263"/>
      <c r="BD263"/>
      <c r="BE263"/>
      <c r="BF263"/>
      <c r="BG263"/>
    </row>
    <row r="264" spans="1:59" ht="30" customHeight="1">
      <c r="A264" s="1280">
        <v>64</v>
      </c>
      <c r="B264" s="1251" t="str">
        <f>IF(基本情報入力シート!B103="", "",基本情報入力シート!B103)</f>
        <v/>
      </c>
      <c r="C264" s="1252"/>
      <c r="D264" s="1252"/>
      <c r="E264" s="1252"/>
      <c r="F264" s="1253"/>
      <c r="G264" s="1236" t="str">
        <f>IF(基本情報入力シート!L103="", "",基本情報入力シート!L103)</f>
        <v/>
      </c>
      <c r="H264" s="1236" t="str">
        <f>IF(基本情報入力シート!Q103="", "",基本情報入力シート!Q103)</f>
        <v/>
      </c>
      <c r="I264" s="1236" t="str">
        <f>IF(基本情報入力シート!V103="", "",基本情報入力シート!V103)</f>
        <v/>
      </c>
      <c r="J264" s="1236" t="str">
        <f>IF(基本情報入力シート!W103="", "",基本情報入力シート!W103)</f>
        <v/>
      </c>
      <c r="K264" s="1236" t="str">
        <f>IF(基本情報入力シート!X103="", "",基本情報入力シート!X103)</f>
        <v/>
      </c>
      <c r="L264" s="1239" t="str">
        <f>IF(基本情報入力シート!AC103=0, "",基本情報入力シート!AC103)</f>
        <v/>
      </c>
      <c r="M264" s="1242" t="str">
        <f>IF(基本情報入力シート!AD103="", "",基本情報入力シート!AD103)</f>
        <v/>
      </c>
      <c r="N264" s="1245"/>
      <c r="O264" s="1248" t="str">
        <f>IFERROR(VLOOKUP(K264,【参考】数式用２!$A$2:$AD$48,MATCH(N264,【参考】数式用２!$C$4:$AD$4,0)+2,0),"")</f>
        <v/>
      </c>
      <c r="P264" s="1214"/>
      <c r="Q264" s="1217" t="str">
        <f>IFERROR(VLOOKUP(K264,【参考】数式用２!$A$2:$AC$48,MATCH(P264,【参考】数式用２!$C$4:$AC$4,0)+2,0),"")</f>
        <v/>
      </c>
      <c r="R264" s="1220" t="s">
        <v>268</v>
      </c>
      <c r="S264" s="1223"/>
      <c r="T264" s="1226" t="s">
        <v>356</v>
      </c>
      <c r="U264" s="1223"/>
      <c r="V264" s="1226" t="s">
        <v>357</v>
      </c>
      <c r="W264" s="1223"/>
      <c r="X264" s="1226" t="s">
        <v>356</v>
      </c>
      <c r="Y264" s="1223"/>
      <c r="Z264" s="1226" t="s">
        <v>358</v>
      </c>
      <c r="AA264" s="1226" t="s">
        <v>171</v>
      </c>
      <c r="AB264" s="1226" t="str">
        <f>IF(S264&gt;=1,(W264*12+Y264)-(S264*12+U264)+1,"")</f>
        <v/>
      </c>
      <c r="AC264" s="1229" t="s">
        <v>359</v>
      </c>
      <c r="AD264" s="1232" t="str">
        <f>IFERROR(ROUNDDOWN(ROUND(L264*Q264,0)*M264,0)*AB264,"")</f>
        <v/>
      </c>
      <c r="AE264" s="1233" t="str">
        <f>IFERROR(ROUNDDOWN(ROUNDDOWN(ROUND(L264*VLOOKUP(K264,【参考】数式用２!$A$2:$AC$48,MATCH("処遇改善加算Ⅳ",【参考】数式用２!$C$4:$O$4,0)+2,0),0)*M264,0)*AB264*0.5,0), "")</f>
        <v/>
      </c>
      <c r="AF264" s="1198"/>
      <c r="AG264" s="1232" t="str">
        <f>IF(AND(AQ264&lt;&gt;"対象外", P264&lt;&gt;""),ROUNDDOWN(ROUND(L264*VLOOKUP(K264,【参考】数式用２!$A$2:$K$48,MATCH("ベア加算あり",【参考】数式用２!$C$4:$K$4,0)+2,0),0)*M264,0)*AB264,"")</f>
        <v/>
      </c>
      <c r="AH264" s="1195"/>
      <c r="AI264" s="1198"/>
      <c r="AJ264" s="1198"/>
      <c r="AK264" s="1201"/>
      <c r="AL264" s="1204"/>
      <c r="AM264" s="650" t="str">
        <f t="shared" ref="AM264" si="186">IF(Q264="","",IF(Q264&lt;O264,"！加算の要件上は問題ありませんが、令和６年度末の加算率と比較して、令和７年度の加算率が低くなっています。",""))</f>
        <v/>
      </c>
      <c r="AN264" s="355"/>
      <c r="AO264" s="1207" t="str">
        <f>IF(K264&lt;&gt;"","Q列に色付け","")</f>
        <v/>
      </c>
      <c r="AP264" s="1210" t="str">
        <f>IF(AND(AE264&lt;&gt;0,AE264&lt;&gt;""),IF(AF264="○","入力済","未入力"),"")</f>
        <v/>
      </c>
      <c r="AQ264" s="1113" t="str">
        <f>IFERROR((VLOOKUP(N264, 【参考】数式用２!$BE$5:$BE$13, 1,FALSE)), "対象外")</f>
        <v>対象外</v>
      </c>
      <c r="AR264" s="976" t="str">
        <f>IF(AG264&lt;&gt;"",IF(AH264="○","入力済","未入力"),"")</f>
        <v/>
      </c>
      <c r="AS264" s="976" t="str">
        <f>IF(AND(P264&lt;&gt;"", AI264=""), "未入力", "入力済")</f>
        <v>入力済</v>
      </c>
      <c r="AT264" s="976" t="str">
        <f>IF(AND(P264&lt;&gt;"", P264&lt;&gt;"処遇改善加算Ⅳ", AJ264=""), "未入力", "入力済")</f>
        <v>入力済</v>
      </c>
      <c r="AU264" s="976" t="str">
        <f>IFERROR(VLOOKUP(K264, 【参考】数式用２!$BB$5:$BC$48, 2, FALSE), "")</f>
        <v/>
      </c>
      <c r="AV264" s="976" t="str">
        <f>IF(AND(P264&lt;&gt;"処遇改善加算Ⅲ",P264&lt;&gt;"処遇改善加算Ⅳ", P264&lt;&gt;"", AU264&lt;&gt;"対象外"), 1,"")</f>
        <v/>
      </c>
      <c r="AW264" s="976" t="str">
        <f>IFERROR("_"&amp;VLOOKUP(K264, 【参考】数式用２!$AG$2:$AH$48, 2, FALSE), "")</f>
        <v/>
      </c>
      <c r="AX264" s="1211" t="str">
        <f>IF(AND(P264="処遇改善加算Ⅰ", AL264=""), "未入力","入力済")</f>
        <v>入力済</v>
      </c>
      <c r="AY264" s="1207" t="str">
        <f>G264</f>
        <v/>
      </c>
      <c r="AZ264"/>
      <c r="BA264"/>
      <c r="BB264"/>
      <c r="BC264"/>
      <c r="BD264"/>
      <c r="BE264"/>
      <c r="BF264"/>
      <c r="BG264"/>
    </row>
    <row r="265" spans="1:59" ht="14">
      <c r="A265" s="1281"/>
      <c r="B265" s="1254"/>
      <c r="C265" s="1255"/>
      <c r="D265" s="1255"/>
      <c r="E265" s="1255"/>
      <c r="F265" s="1256"/>
      <c r="G265" s="1237"/>
      <c r="H265" s="1237"/>
      <c r="I265" s="1237"/>
      <c r="J265" s="1237"/>
      <c r="K265" s="1237"/>
      <c r="L265" s="1240"/>
      <c r="M265" s="1243"/>
      <c r="N265" s="1246"/>
      <c r="O265" s="1249"/>
      <c r="P265" s="1215"/>
      <c r="Q265" s="1218"/>
      <c r="R265" s="1221"/>
      <c r="S265" s="1224"/>
      <c r="T265" s="1227"/>
      <c r="U265" s="1224"/>
      <c r="V265" s="1227"/>
      <c r="W265" s="1224"/>
      <c r="X265" s="1227"/>
      <c r="Y265" s="1224"/>
      <c r="Z265" s="1227"/>
      <c r="AA265" s="1227"/>
      <c r="AB265" s="1227"/>
      <c r="AC265" s="1230"/>
      <c r="AD265" s="1193"/>
      <c r="AE265" s="1234"/>
      <c r="AF265" s="1199"/>
      <c r="AG265" s="1193"/>
      <c r="AH265" s="1196"/>
      <c r="AI265" s="1199"/>
      <c r="AJ265" s="1199"/>
      <c r="AK265" s="1202"/>
      <c r="AL265" s="1205"/>
      <c r="AM265" s="1212" t="str">
        <f t="shared" ref="AM265" si="187">IF(AND(P264&lt;&gt;"", OR(W264&lt;&gt;8,Y264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65" s="355"/>
      <c r="AO265" s="1208"/>
      <c r="AP265" s="1210"/>
      <c r="AQ265" s="1114"/>
      <c r="AR265" s="976"/>
      <c r="AS265" s="976"/>
      <c r="AT265" s="976"/>
      <c r="AU265" s="976"/>
      <c r="AV265" s="976"/>
      <c r="AW265" s="976"/>
      <c r="AX265" s="1211"/>
      <c r="AY265" s="1208"/>
      <c r="AZ265"/>
      <c r="BA265"/>
      <c r="BB265"/>
      <c r="BC265"/>
      <c r="BD265"/>
      <c r="BE265"/>
      <c r="BF265"/>
      <c r="BG265"/>
    </row>
    <row r="266" spans="1:59" ht="14">
      <c r="A266" s="1282"/>
      <c r="B266" s="1254"/>
      <c r="C266" s="1255"/>
      <c r="D266" s="1255"/>
      <c r="E266" s="1255"/>
      <c r="F266" s="1256"/>
      <c r="G266" s="1237"/>
      <c r="H266" s="1237"/>
      <c r="I266" s="1237"/>
      <c r="J266" s="1237"/>
      <c r="K266" s="1237"/>
      <c r="L266" s="1240"/>
      <c r="M266" s="1243"/>
      <c r="N266" s="1246"/>
      <c r="O266" s="1249"/>
      <c r="P266" s="1215"/>
      <c r="Q266" s="1218"/>
      <c r="R266" s="1221"/>
      <c r="S266" s="1224"/>
      <c r="T266" s="1227"/>
      <c r="U266" s="1224"/>
      <c r="V266" s="1227"/>
      <c r="W266" s="1224"/>
      <c r="X266" s="1227"/>
      <c r="Y266" s="1224"/>
      <c r="Z266" s="1227"/>
      <c r="AA266" s="1227"/>
      <c r="AB266" s="1227"/>
      <c r="AC266" s="1230"/>
      <c r="AD266" s="1193"/>
      <c r="AE266" s="1234"/>
      <c r="AF266" s="1199"/>
      <c r="AG266" s="1193"/>
      <c r="AH266" s="1196"/>
      <c r="AI266" s="1199"/>
      <c r="AJ266" s="1199"/>
      <c r="AK266" s="1202"/>
      <c r="AL266" s="1205"/>
      <c r="AM266" s="1213"/>
      <c r="AN266" s="355"/>
      <c r="AO266" s="1208"/>
      <c r="AP266" s="1210"/>
      <c r="AQ266" s="1114"/>
      <c r="AR266" s="976"/>
      <c r="AS266" s="976"/>
      <c r="AT266" s="976"/>
      <c r="AU266" s="976"/>
      <c r="AV266" s="976"/>
      <c r="AW266" s="976"/>
      <c r="AX266" s="1211"/>
      <c r="AY266" s="1208"/>
      <c r="AZ266"/>
      <c r="BA266"/>
      <c r="BB266"/>
      <c r="BC266"/>
      <c r="BD266"/>
      <c r="BE266"/>
      <c r="BF266"/>
      <c r="BG266"/>
    </row>
    <row r="267" spans="1:59" ht="30" customHeight="1" thickBot="1">
      <c r="A267" s="1283"/>
      <c r="B267" s="1284"/>
      <c r="C267" s="1285"/>
      <c r="D267" s="1285"/>
      <c r="E267" s="1285"/>
      <c r="F267" s="1286"/>
      <c r="G267" s="1287"/>
      <c r="H267" s="1287"/>
      <c r="I267" s="1287"/>
      <c r="J267" s="1287"/>
      <c r="K267" s="1287"/>
      <c r="L267" s="1288"/>
      <c r="M267" s="1279"/>
      <c r="N267" s="1247"/>
      <c r="O267" s="1250"/>
      <c r="P267" s="1216"/>
      <c r="Q267" s="1219"/>
      <c r="R267" s="1222"/>
      <c r="S267" s="1225"/>
      <c r="T267" s="1228"/>
      <c r="U267" s="1225"/>
      <c r="V267" s="1228"/>
      <c r="W267" s="1225"/>
      <c r="X267" s="1228"/>
      <c r="Y267" s="1225"/>
      <c r="Z267" s="1228"/>
      <c r="AA267" s="1228"/>
      <c r="AB267" s="1228"/>
      <c r="AC267" s="1231"/>
      <c r="AD267" s="1194"/>
      <c r="AE267" s="1235"/>
      <c r="AF267" s="1200"/>
      <c r="AG267" s="1194"/>
      <c r="AH267" s="1197"/>
      <c r="AI267" s="1200"/>
      <c r="AJ267" s="1200"/>
      <c r="AK267" s="1203"/>
      <c r="AL267" s="1206"/>
      <c r="AM267" s="651" t="str">
        <f t="shared" ref="AM267" si="188">IF(P264="","",
IF(OR(AF264="",
AND(AG264&lt;&gt;"",AH264=""),
AND(P264&lt;&gt;"",AI264=""),
AND(P264&lt;&gt;"処遇改善加算Ⅳ",AJ264=""),
AND(OR(P264="処遇改善加算Ⅰ",P264="処遇改善加算Ⅱ"),AU264="対象",AK264=""),
AND(P264="処遇改善加算Ⅰ",AL264="")),
"！記入が必要な欄（オレンジ色のセル）に空欄があります。空欄を埋めてください。",""))</f>
        <v/>
      </c>
      <c r="AN267" s="355"/>
      <c r="AO267" s="1209"/>
      <c r="AP267" s="1210"/>
      <c r="AQ267" s="1115"/>
      <c r="AR267" s="976"/>
      <c r="AS267" s="976"/>
      <c r="AT267" s="976"/>
      <c r="AU267" s="976"/>
      <c r="AV267" s="976"/>
      <c r="AW267" s="976"/>
      <c r="AX267" s="1211"/>
      <c r="AY267" s="1209"/>
      <c r="AZ267"/>
      <c r="BA267"/>
      <c r="BB267"/>
      <c r="BC267"/>
      <c r="BD267"/>
      <c r="BE267"/>
      <c r="BF267"/>
      <c r="BG267"/>
    </row>
    <row r="268" spans="1:59" ht="30" customHeight="1">
      <c r="A268" s="1280">
        <v>65</v>
      </c>
      <c r="B268" s="1251" t="str">
        <f>IF(基本情報入力シート!B104="", "",基本情報入力シート!B104)</f>
        <v/>
      </c>
      <c r="C268" s="1252"/>
      <c r="D268" s="1252"/>
      <c r="E268" s="1252"/>
      <c r="F268" s="1253"/>
      <c r="G268" s="1236" t="str">
        <f>IF(基本情報入力シート!L104="", "",基本情報入力シート!L104)</f>
        <v/>
      </c>
      <c r="H268" s="1236" t="str">
        <f>IF(基本情報入力シート!Q104="", "",基本情報入力シート!Q104)</f>
        <v/>
      </c>
      <c r="I268" s="1236" t="str">
        <f>IF(基本情報入力シート!V104="", "",基本情報入力シート!V104)</f>
        <v/>
      </c>
      <c r="J268" s="1236" t="str">
        <f>IF(基本情報入力シート!W104="", "",基本情報入力シート!W104)</f>
        <v/>
      </c>
      <c r="K268" s="1236" t="str">
        <f>IF(基本情報入力シート!X104="", "",基本情報入力シート!X104)</f>
        <v/>
      </c>
      <c r="L268" s="1239" t="str">
        <f>IF(基本情報入力シート!AC104=0, "",基本情報入力シート!AC104)</f>
        <v/>
      </c>
      <c r="M268" s="1242" t="str">
        <f>IF(基本情報入力シート!AD104="", "",基本情報入力シート!AD104)</f>
        <v/>
      </c>
      <c r="N268" s="1245"/>
      <c r="O268" s="1248" t="str">
        <f>IFERROR(VLOOKUP(K268,【参考】数式用２!$A$2:$AD$48,MATCH(N268,【参考】数式用２!$C$4:$AD$4,0)+2,0),"")</f>
        <v/>
      </c>
      <c r="P268" s="1214"/>
      <c r="Q268" s="1217" t="str">
        <f>IFERROR(VLOOKUP(K268,【参考】数式用２!$A$2:$AC$48,MATCH(P268,【参考】数式用２!$C$4:$AC$4,0)+2,0),"")</f>
        <v/>
      </c>
      <c r="R268" s="1220" t="s">
        <v>268</v>
      </c>
      <c r="S268" s="1223"/>
      <c r="T268" s="1226" t="s">
        <v>356</v>
      </c>
      <c r="U268" s="1223"/>
      <c r="V268" s="1226" t="s">
        <v>357</v>
      </c>
      <c r="W268" s="1223"/>
      <c r="X268" s="1226" t="s">
        <v>356</v>
      </c>
      <c r="Y268" s="1223"/>
      <c r="Z268" s="1226" t="s">
        <v>358</v>
      </c>
      <c r="AA268" s="1226" t="s">
        <v>171</v>
      </c>
      <c r="AB268" s="1226" t="str">
        <f>IF(S268&gt;=1,(W268*12+Y268)-(S268*12+U268)+1,"")</f>
        <v/>
      </c>
      <c r="AC268" s="1229" t="s">
        <v>359</v>
      </c>
      <c r="AD268" s="1232" t="str">
        <f>IFERROR(ROUNDDOWN(ROUND(L268*Q268,0)*M268,0)*AB268,"")</f>
        <v/>
      </c>
      <c r="AE268" s="1233" t="str">
        <f>IFERROR(ROUNDDOWN(ROUNDDOWN(ROUND(L268*VLOOKUP(K268,【参考】数式用２!$A$2:$AC$48,MATCH("処遇改善加算Ⅳ",【参考】数式用２!$C$4:$O$4,0)+2,0),0)*M268,0)*AB268*0.5,0), "")</f>
        <v/>
      </c>
      <c r="AF268" s="1198"/>
      <c r="AG268" s="1232" t="str">
        <f>IF(AND(AQ268&lt;&gt;"対象外", P268&lt;&gt;""),ROUNDDOWN(ROUND(L268*VLOOKUP(K268,【参考】数式用２!$A$2:$K$48,MATCH("ベア加算あり",【参考】数式用２!$C$4:$K$4,0)+2,0),0)*M268,0)*AB268,"")</f>
        <v/>
      </c>
      <c r="AH268" s="1195"/>
      <c r="AI268" s="1198"/>
      <c r="AJ268" s="1198"/>
      <c r="AK268" s="1201"/>
      <c r="AL268" s="1204"/>
      <c r="AM268" s="650" t="str">
        <f t="shared" ref="AM268" si="189">IF(Q268="","",IF(Q268&lt;O268,"！加算の要件上は問題ありませんが、令和６年度末の加算率と比較して、令和７年度の加算率が低くなっています。",""))</f>
        <v/>
      </c>
      <c r="AN268" s="355"/>
      <c r="AO268" s="1207" t="str">
        <f>IF(K268&lt;&gt;"","Q列に色付け","")</f>
        <v/>
      </c>
      <c r="AP268" s="1210" t="str">
        <f>IF(AND(AE268&lt;&gt;0,AE268&lt;&gt;""),IF(AF268="○","入力済","未入力"),"")</f>
        <v/>
      </c>
      <c r="AQ268" s="1113" t="str">
        <f>IFERROR((VLOOKUP(N268, 【参考】数式用２!$BE$5:$BE$13, 1,FALSE)), "対象外")</f>
        <v>対象外</v>
      </c>
      <c r="AR268" s="976" t="str">
        <f>IF(AG268&lt;&gt;"",IF(AH268="○","入力済","未入力"),"")</f>
        <v/>
      </c>
      <c r="AS268" s="976" t="str">
        <f>IF(AND(P268&lt;&gt;"", AI268=""), "未入力", "入力済")</f>
        <v>入力済</v>
      </c>
      <c r="AT268" s="976" t="str">
        <f>IF(AND(P268&lt;&gt;"", P268&lt;&gt;"処遇改善加算Ⅳ", AJ268=""), "未入力", "入力済")</f>
        <v>入力済</v>
      </c>
      <c r="AU268" s="976" t="str">
        <f>IFERROR(VLOOKUP(K268, 【参考】数式用２!$BB$5:$BC$48, 2, FALSE), "")</f>
        <v/>
      </c>
      <c r="AV268" s="976" t="str">
        <f>IF(AND(P268&lt;&gt;"処遇改善加算Ⅲ",P268&lt;&gt;"処遇改善加算Ⅳ", P268&lt;&gt;"", AU268&lt;&gt;"対象外"), 1,"")</f>
        <v/>
      </c>
      <c r="AW268" s="976" t="str">
        <f>IFERROR("_"&amp;VLOOKUP(K268, 【参考】数式用２!$AG$2:$AH$48, 2, FALSE), "")</f>
        <v/>
      </c>
      <c r="AX268" s="1211" t="str">
        <f>IF(AND(P268="処遇改善加算Ⅰ", AL268=""), "未入力","入力済")</f>
        <v>入力済</v>
      </c>
      <c r="AY268" s="1207" t="str">
        <f>G268</f>
        <v/>
      </c>
      <c r="AZ268"/>
      <c r="BA268"/>
      <c r="BB268"/>
      <c r="BC268"/>
      <c r="BD268"/>
      <c r="BE268"/>
      <c r="BF268"/>
      <c r="BG268"/>
    </row>
    <row r="269" spans="1:59" ht="14">
      <c r="A269" s="1281"/>
      <c r="B269" s="1254"/>
      <c r="C269" s="1255"/>
      <c r="D269" s="1255"/>
      <c r="E269" s="1255"/>
      <c r="F269" s="1256"/>
      <c r="G269" s="1237"/>
      <c r="H269" s="1237"/>
      <c r="I269" s="1237"/>
      <c r="J269" s="1237"/>
      <c r="K269" s="1237"/>
      <c r="L269" s="1240"/>
      <c r="M269" s="1243"/>
      <c r="N269" s="1246"/>
      <c r="O269" s="1249"/>
      <c r="P269" s="1215"/>
      <c r="Q269" s="1218"/>
      <c r="R269" s="1221"/>
      <c r="S269" s="1224"/>
      <c r="T269" s="1227"/>
      <c r="U269" s="1224"/>
      <c r="V269" s="1227"/>
      <c r="W269" s="1224"/>
      <c r="X269" s="1227"/>
      <c r="Y269" s="1224"/>
      <c r="Z269" s="1227"/>
      <c r="AA269" s="1227"/>
      <c r="AB269" s="1227"/>
      <c r="AC269" s="1230"/>
      <c r="AD269" s="1193"/>
      <c r="AE269" s="1234"/>
      <c r="AF269" s="1199"/>
      <c r="AG269" s="1193"/>
      <c r="AH269" s="1196"/>
      <c r="AI269" s="1199"/>
      <c r="AJ269" s="1199"/>
      <c r="AK269" s="1202"/>
      <c r="AL269" s="1205"/>
      <c r="AM269" s="1212" t="str">
        <f t="shared" ref="AM269" si="190">IF(AND(P268&lt;&gt;"", OR(W268&lt;&gt;8,Y268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69" s="355"/>
      <c r="AO269" s="1208"/>
      <c r="AP269" s="1210"/>
      <c r="AQ269" s="1114"/>
      <c r="AR269" s="976"/>
      <c r="AS269" s="976"/>
      <c r="AT269" s="976"/>
      <c r="AU269" s="976"/>
      <c r="AV269" s="976"/>
      <c r="AW269" s="976"/>
      <c r="AX269" s="1211"/>
      <c r="AY269" s="1208"/>
      <c r="AZ269"/>
      <c r="BA269"/>
      <c r="BB269"/>
      <c r="BC269"/>
      <c r="BD269"/>
      <c r="BE269"/>
      <c r="BF269"/>
      <c r="BG269"/>
    </row>
    <row r="270" spans="1:59" ht="14">
      <c r="A270" s="1282"/>
      <c r="B270" s="1254"/>
      <c r="C270" s="1255"/>
      <c r="D270" s="1255"/>
      <c r="E270" s="1255"/>
      <c r="F270" s="1256"/>
      <c r="G270" s="1237"/>
      <c r="H270" s="1237"/>
      <c r="I270" s="1237"/>
      <c r="J270" s="1237"/>
      <c r="K270" s="1237"/>
      <c r="L270" s="1240"/>
      <c r="M270" s="1243"/>
      <c r="N270" s="1246"/>
      <c r="O270" s="1249"/>
      <c r="P270" s="1215"/>
      <c r="Q270" s="1218"/>
      <c r="R270" s="1221"/>
      <c r="S270" s="1224"/>
      <c r="T270" s="1227"/>
      <c r="U270" s="1224"/>
      <c r="V270" s="1227"/>
      <c r="W270" s="1224"/>
      <c r="X270" s="1227"/>
      <c r="Y270" s="1224"/>
      <c r="Z270" s="1227"/>
      <c r="AA270" s="1227"/>
      <c r="AB270" s="1227"/>
      <c r="AC270" s="1230"/>
      <c r="AD270" s="1193"/>
      <c r="AE270" s="1234"/>
      <c r="AF270" s="1199"/>
      <c r="AG270" s="1193"/>
      <c r="AH270" s="1196"/>
      <c r="AI270" s="1199"/>
      <c r="AJ270" s="1199"/>
      <c r="AK270" s="1202"/>
      <c r="AL270" s="1205"/>
      <c r="AM270" s="1213"/>
      <c r="AN270" s="355"/>
      <c r="AO270" s="1208"/>
      <c r="AP270" s="1210"/>
      <c r="AQ270" s="1114"/>
      <c r="AR270" s="976"/>
      <c r="AS270" s="976"/>
      <c r="AT270" s="976"/>
      <c r="AU270" s="976"/>
      <c r="AV270" s="976"/>
      <c r="AW270" s="976"/>
      <c r="AX270" s="1211"/>
      <c r="AY270" s="1208"/>
      <c r="AZ270"/>
      <c r="BA270"/>
      <c r="BB270"/>
      <c r="BC270"/>
      <c r="BD270"/>
      <c r="BE270"/>
      <c r="BF270"/>
      <c r="BG270"/>
    </row>
    <row r="271" spans="1:59" ht="30" customHeight="1" thickBot="1">
      <c r="A271" s="1283"/>
      <c r="B271" s="1284"/>
      <c r="C271" s="1285"/>
      <c r="D271" s="1285"/>
      <c r="E271" s="1285"/>
      <c r="F271" s="1286"/>
      <c r="G271" s="1287"/>
      <c r="H271" s="1287"/>
      <c r="I271" s="1287"/>
      <c r="J271" s="1287"/>
      <c r="K271" s="1287"/>
      <c r="L271" s="1288"/>
      <c r="M271" s="1279"/>
      <c r="N271" s="1247"/>
      <c r="O271" s="1250"/>
      <c r="P271" s="1216"/>
      <c r="Q271" s="1219"/>
      <c r="R271" s="1222"/>
      <c r="S271" s="1225"/>
      <c r="T271" s="1228"/>
      <c r="U271" s="1225"/>
      <c r="V271" s="1228"/>
      <c r="W271" s="1225"/>
      <c r="X271" s="1228"/>
      <c r="Y271" s="1225"/>
      <c r="Z271" s="1228"/>
      <c r="AA271" s="1228"/>
      <c r="AB271" s="1228"/>
      <c r="AC271" s="1231"/>
      <c r="AD271" s="1194"/>
      <c r="AE271" s="1235"/>
      <c r="AF271" s="1200"/>
      <c r="AG271" s="1194"/>
      <c r="AH271" s="1197"/>
      <c r="AI271" s="1200"/>
      <c r="AJ271" s="1200"/>
      <c r="AK271" s="1203"/>
      <c r="AL271" s="1206"/>
      <c r="AM271" s="651" t="str">
        <f t="shared" ref="AM271" si="191">IF(P268="","",
IF(OR(AF268="",
AND(AG268&lt;&gt;"",AH268=""),
AND(P268&lt;&gt;"",AI268=""),
AND(P268&lt;&gt;"処遇改善加算Ⅳ",AJ268=""),
AND(OR(P268="処遇改善加算Ⅰ",P268="処遇改善加算Ⅱ"),AU268="対象",AK268=""),
AND(P268="処遇改善加算Ⅰ",AL268="")),
"！記入が必要な欄（オレンジ色のセル）に空欄があります。空欄を埋めてください。",""))</f>
        <v/>
      </c>
      <c r="AN271" s="355"/>
      <c r="AO271" s="1209"/>
      <c r="AP271" s="1210"/>
      <c r="AQ271" s="1115"/>
      <c r="AR271" s="976"/>
      <c r="AS271" s="976"/>
      <c r="AT271" s="976"/>
      <c r="AU271" s="976"/>
      <c r="AV271" s="976"/>
      <c r="AW271" s="976"/>
      <c r="AX271" s="1211"/>
      <c r="AY271" s="1209"/>
      <c r="AZ271"/>
      <c r="BA271"/>
      <c r="BB271"/>
      <c r="BC271"/>
      <c r="BD271"/>
      <c r="BE271"/>
      <c r="BF271"/>
      <c r="BG271"/>
    </row>
    <row r="272" spans="1:59" ht="30" customHeight="1">
      <c r="A272" s="1280">
        <v>66</v>
      </c>
      <c r="B272" s="1251" t="str">
        <f>IF(基本情報入力シート!B105="", "",基本情報入力シート!B105)</f>
        <v/>
      </c>
      <c r="C272" s="1252"/>
      <c r="D272" s="1252"/>
      <c r="E272" s="1252"/>
      <c r="F272" s="1253"/>
      <c r="G272" s="1236" t="str">
        <f>IF(基本情報入力シート!L105="", "",基本情報入力シート!L105)</f>
        <v/>
      </c>
      <c r="H272" s="1236" t="str">
        <f>IF(基本情報入力シート!Q105="", "",基本情報入力シート!Q105)</f>
        <v/>
      </c>
      <c r="I272" s="1236" t="str">
        <f>IF(基本情報入力シート!V105="", "",基本情報入力シート!V105)</f>
        <v/>
      </c>
      <c r="J272" s="1236" t="str">
        <f>IF(基本情報入力シート!W105="", "",基本情報入力シート!W105)</f>
        <v/>
      </c>
      <c r="K272" s="1236" t="str">
        <f>IF(基本情報入力シート!X105="", "",基本情報入力シート!X105)</f>
        <v/>
      </c>
      <c r="L272" s="1239" t="str">
        <f>IF(基本情報入力シート!AC105=0, "",基本情報入力シート!AC105)</f>
        <v/>
      </c>
      <c r="M272" s="1242" t="str">
        <f>IF(基本情報入力シート!AD105="", "",基本情報入力シート!AD105)</f>
        <v/>
      </c>
      <c r="N272" s="1245"/>
      <c r="O272" s="1248" t="str">
        <f>IFERROR(VLOOKUP(K272,【参考】数式用２!$A$2:$AD$48,MATCH(N272,【参考】数式用２!$C$4:$AD$4,0)+2,0),"")</f>
        <v/>
      </c>
      <c r="P272" s="1214"/>
      <c r="Q272" s="1217" t="str">
        <f>IFERROR(VLOOKUP(K272,【参考】数式用２!$A$2:$AC$48,MATCH(P272,【参考】数式用２!$C$4:$AC$4,0)+2,0),"")</f>
        <v/>
      </c>
      <c r="R272" s="1220" t="s">
        <v>268</v>
      </c>
      <c r="S272" s="1223"/>
      <c r="T272" s="1226" t="s">
        <v>356</v>
      </c>
      <c r="U272" s="1223"/>
      <c r="V272" s="1226" t="s">
        <v>357</v>
      </c>
      <c r="W272" s="1223"/>
      <c r="X272" s="1226" t="s">
        <v>356</v>
      </c>
      <c r="Y272" s="1223"/>
      <c r="Z272" s="1226" t="s">
        <v>358</v>
      </c>
      <c r="AA272" s="1226" t="s">
        <v>171</v>
      </c>
      <c r="AB272" s="1226" t="str">
        <f>IF(S272&gt;=1,(W272*12+Y272)-(S272*12+U272)+1,"")</f>
        <v/>
      </c>
      <c r="AC272" s="1229" t="s">
        <v>359</v>
      </c>
      <c r="AD272" s="1232" t="str">
        <f>IFERROR(ROUNDDOWN(ROUND(L272*Q272,0)*M272,0)*AB272,"")</f>
        <v/>
      </c>
      <c r="AE272" s="1233" t="str">
        <f>IFERROR(ROUNDDOWN(ROUNDDOWN(ROUND(L272*VLOOKUP(K272,【参考】数式用２!$A$2:$AC$48,MATCH("処遇改善加算Ⅳ",【参考】数式用２!$C$4:$O$4,0)+2,0),0)*M272,0)*AB272*0.5,0), "")</f>
        <v/>
      </c>
      <c r="AF272" s="1198"/>
      <c r="AG272" s="1232" t="str">
        <f>IF(AND(AQ272&lt;&gt;"対象外", P272&lt;&gt;""),ROUNDDOWN(ROUND(L272*VLOOKUP(K272,【参考】数式用２!$A$2:$K$48,MATCH("ベア加算あり",【参考】数式用２!$C$4:$K$4,0)+2,0),0)*M272,0)*AB272,"")</f>
        <v/>
      </c>
      <c r="AH272" s="1195"/>
      <c r="AI272" s="1198"/>
      <c r="AJ272" s="1198"/>
      <c r="AK272" s="1201"/>
      <c r="AL272" s="1204"/>
      <c r="AM272" s="650" t="str">
        <f t="shared" ref="AM272" si="192">IF(Q272="","",IF(Q272&lt;O272,"！加算の要件上は問題ありませんが、令和６年度末の加算率と比較して、令和７年度の加算率が低くなっています。",""))</f>
        <v/>
      </c>
      <c r="AN272" s="355"/>
      <c r="AO272" s="1208" t="str">
        <f>IF(K272&lt;&gt;"","Q列に色付け","")</f>
        <v/>
      </c>
      <c r="AP272" s="1210" t="str">
        <f>IF(AND(AE272&lt;&gt;0,AE272&lt;&gt;""),IF(AF272="○","入力済","未入力"),"")</f>
        <v/>
      </c>
      <c r="AQ272" s="1113" t="str">
        <f>IFERROR((VLOOKUP(N272, 【参考】数式用２!$BE$5:$BE$13, 1,FALSE)), "対象外")</f>
        <v>対象外</v>
      </c>
      <c r="AR272" s="976" t="str">
        <f>IF(AG272&lt;&gt;"",IF(AH272="○","入力済","未入力"),"")</f>
        <v/>
      </c>
      <c r="AS272" s="976" t="str">
        <f>IF(AND(P272&lt;&gt;"", AI272=""), "未入力", "入力済")</f>
        <v>入力済</v>
      </c>
      <c r="AT272" s="976" t="str">
        <f>IF(AND(P272&lt;&gt;"", P272&lt;&gt;"処遇改善加算Ⅳ", AJ272=""), "未入力", "入力済")</f>
        <v>入力済</v>
      </c>
      <c r="AU272" s="976" t="str">
        <f>IFERROR(VLOOKUP(K272, 【参考】数式用２!$BB$5:$BC$48, 2, FALSE), "")</f>
        <v/>
      </c>
      <c r="AV272" s="976" t="str">
        <f>IF(AND(P272&lt;&gt;"処遇改善加算Ⅲ",P272&lt;&gt;"処遇改善加算Ⅳ", P272&lt;&gt;"", AU272&lt;&gt;"対象外"), 1,"")</f>
        <v/>
      </c>
      <c r="AW272" s="976" t="str">
        <f>IFERROR("_"&amp;VLOOKUP(K272, 【参考】数式用２!$AG$2:$AH$48, 2, FALSE), "")</f>
        <v/>
      </c>
      <c r="AX272" s="1211" t="str">
        <f>IF(AND(P272="処遇改善加算Ⅰ", AL272=""), "未入力","入力済")</f>
        <v>入力済</v>
      </c>
      <c r="AY272" s="1207" t="str">
        <f>G272</f>
        <v/>
      </c>
      <c r="AZ272"/>
      <c r="BA272"/>
      <c r="BB272"/>
      <c r="BC272"/>
      <c r="BD272"/>
      <c r="BE272"/>
      <c r="BF272"/>
      <c r="BG272"/>
    </row>
    <row r="273" spans="1:59" ht="14">
      <c r="A273" s="1281"/>
      <c r="B273" s="1254"/>
      <c r="C273" s="1255"/>
      <c r="D273" s="1255"/>
      <c r="E273" s="1255"/>
      <c r="F273" s="1256"/>
      <c r="G273" s="1237"/>
      <c r="H273" s="1237"/>
      <c r="I273" s="1237"/>
      <c r="J273" s="1237"/>
      <c r="K273" s="1237"/>
      <c r="L273" s="1240"/>
      <c r="M273" s="1243"/>
      <c r="N273" s="1246"/>
      <c r="O273" s="1249"/>
      <c r="P273" s="1215"/>
      <c r="Q273" s="1218"/>
      <c r="R273" s="1221"/>
      <c r="S273" s="1224"/>
      <c r="T273" s="1227"/>
      <c r="U273" s="1224"/>
      <c r="V273" s="1227"/>
      <c r="W273" s="1224"/>
      <c r="X273" s="1227"/>
      <c r="Y273" s="1224"/>
      <c r="Z273" s="1227"/>
      <c r="AA273" s="1227"/>
      <c r="AB273" s="1227"/>
      <c r="AC273" s="1230"/>
      <c r="AD273" s="1193"/>
      <c r="AE273" s="1234"/>
      <c r="AF273" s="1199"/>
      <c r="AG273" s="1193"/>
      <c r="AH273" s="1196"/>
      <c r="AI273" s="1199"/>
      <c r="AJ273" s="1199"/>
      <c r="AK273" s="1202"/>
      <c r="AL273" s="1205"/>
      <c r="AM273" s="1212" t="str">
        <f t="shared" ref="AM273" si="193">IF(AND(P272&lt;&gt;"", OR(W272&lt;&gt;8,Y272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73" s="355"/>
      <c r="AO273" s="1208"/>
      <c r="AP273" s="1210"/>
      <c r="AQ273" s="1114"/>
      <c r="AR273" s="976"/>
      <c r="AS273" s="976"/>
      <c r="AT273" s="976"/>
      <c r="AU273" s="976"/>
      <c r="AV273" s="976"/>
      <c r="AW273" s="976"/>
      <c r="AX273" s="1211"/>
      <c r="AY273" s="1208"/>
      <c r="AZ273"/>
      <c r="BA273"/>
      <c r="BB273"/>
      <c r="BC273"/>
      <c r="BD273"/>
      <c r="BE273"/>
      <c r="BF273"/>
      <c r="BG273"/>
    </row>
    <row r="274" spans="1:59" ht="14">
      <c r="A274" s="1282"/>
      <c r="B274" s="1254"/>
      <c r="C274" s="1255"/>
      <c r="D274" s="1255"/>
      <c r="E274" s="1255"/>
      <c r="F274" s="1256"/>
      <c r="G274" s="1237"/>
      <c r="H274" s="1237"/>
      <c r="I274" s="1237"/>
      <c r="J274" s="1237"/>
      <c r="K274" s="1237"/>
      <c r="L274" s="1240"/>
      <c r="M274" s="1243"/>
      <c r="N274" s="1246"/>
      <c r="O274" s="1249"/>
      <c r="P274" s="1215"/>
      <c r="Q274" s="1218"/>
      <c r="R274" s="1221"/>
      <c r="S274" s="1224"/>
      <c r="T274" s="1227"/>
      <c r="U274" s="1224"/>
      <c r="V274" s="1227"/>
      <c r="W274" s="1224"/>
      <c r="X274" s="1227"/>
      <c r="Y274" s="1224"/>
      <c r="Z274" s="1227"/>
      <c r="AA274" s="1227"/>
      <c r="AB274" s="1227"/>
      <c r="AC274" s="1230"/>
      <c r="AD274" s="1193"/>
      <c r="AE274" s="1234"/>
      <c r="AF274" s="1199"/>
      <c r="AG274" s="1193"/>
      <c r="AH274" s="1196"/>
      <c r="AI274" s="1199"/>
      <c r="AJ274" s="1199"/>
      <c r="AK274" s="1202"/>
      <c r="AL274" s="1205"/>
      <c r="AM274" s="1213"/>
      <c r="AN274" s="355"/>
      <c r="AO274" s="1208"/>
      <c r="AP274" s="1210"/>
      <c r="AQ274" s="1114"/>
      <c r="AR274" s="976"/>
      <c r="AS274" s="976"/>
      <c r="AT274" s="976"/>
      <c r="AU274" s="976"/>
      <c r="AV274" s="976"/>
      <c r="AW274" s="976"/>
      <c r="AX274" s="1211"/>
      <c r="AY274" s="1208"/>
      <c r="AZ274"/>
      <c r="BA274"/>
      <c r="BB274"/>
      <c r="BC274"/>
      <c r="BD274"/>
      <c r="BE274"/>
      <c r="BF274"/>
      <c r="BG274"/>
    </row>
    <row r="275" spans="1:59" ht="30" customHeight="1" thickBot="1">
      <c r="A275" s="1283"/>
      <c r="B275" s="1284"/>
      <c r="C275" s="1285"/>
      <c r="D275" s="1285"/>
      <c r="E275" s="1285"/>
      <c r="F275" s="1286"/>
      <c r="G275" s="1287"/>
      <c r="H275" s="1287"/>
      <c r="I275" s="1287"/>
      <c r="J275" s="1287"/>
      <c r="K275" s="1287"/>
      <c r="L275" s="1288"/>
      <c r="M275" s="1279"/>
      <c r="N275" s="1247"/>
      <c r="O275" s="1250"/>
      <c r="P275" s="1216"/>
      <c r="Q275" s="1219"/>
      <c r="R275" s="1222"/>
      <c r="S275" s="1225"/>
      <c r="T275" s="1228"/>
      <c r="U275" s="1225"/>
      <c r="V275" s="1228"/>
      <c r="W275" s="1225"/>
      <c r="X275" s="1228"/>
      <c r="Y275" s="1225"/>
      <c r="Z275" s="1228"/>
      <c r="AA275" s="1228"/>
      <c r="AB275" s="1228"/>
      <c r="AC275" s="1231"/>
      <c r="AD275" s="1194"/>
      <c r="AE275" s="1235"/>
      <c r="AF275" s="1200"/>
      <c r="AG275" s="1194"/>
      <c r="AH275" s="1197"/>
      <c r="AI275" s="1200"/>
      <c r="AJ275" s="1200"/>
      <c r="AK275" s="1203"/>
      <c r="AL275" s="1206"/>
      <c r="AM275" s="651" t="str">
        <f t="shared" ref="AM275" si="194">IF(P272="","",
IF(OR(AF272="",
AND(AG272&lt;&gt;"",AH272=""),
AND(P272&lt;&gt;"",AI272=""),
AND(P272&lt;&gt;"処遇改善加算Ⅳ",AJ272=""),
AND(OR(P272="処遇改善加算Ⅰ",P272="処遇改善加算Ⅱ"),AU272="対象",AK272=""),
AND(P272="処遇改善加算Ⅰ",AL272="")),
"！記入が必要な欄（オレンジ色のセル）に空欄があります。空欄を埋めてください。",""))</f>
        <v/>
      </c>
      <c r="AN275" s="355"/>
      <c r="AO275" s="1208"/>
      <c r="AP275" s="1210"/>
      <c r="AQ275" s="1115"/>
      <c r="AR275" s="976"/>
      <c r="AS275" s="976"/>
      <c r="AT275" s="976"/>
      <c r="AU275" s="976"/>
      <c r="AV275" s="976"/>
      <c r="AW275" s="976"/>
      <c r="AX275" s="1211"/>
      <c r="AY275" s="1209"/>
      <c r="AZ275"/>
      <c r="BA275"/>
      <c r="BB275"/>
      <c r="BC275"/>
      <c r="BD275"/>
      <c r="BE275"/>
      <c r="BF275"/>
      <c r="BG275"/>
    </row>
    <row r="276" spans="1:59" ht="30" customHeight="1">
      <c r="A276" s="1280">
        <v>67</v>
      </c>
      <c r="B276" s="1251" t="str">
        <f>IF(基本情報入力シート!B106="", "",基本情報入力シート!B106)</f>
        <v/>
      </c>
      <c r="C276" s="1252"/>
      <c r="D276" s="1252"/>
      <c r="E276" s="1252"/>
      <c r="F276" s="1253"/>
      <c r="G276" s="1236" t="str">
        <f>IF(基本情報入力シート!L106="", "",基本情報入力シート!L106)</f>
        <v/>
      </c>
      <c r="H276" s="1236" t="str">
        <f>IF(基本情報入力シート!Q106="", "",基本情報入力シート!Q106)</f>
        <v/>
      </c>
      <c r="I276" s="1236" t="str">
        <f>IF(基本情報入力シート!V106="", "",基本情報入力シート!V106)</f>
        <v/>
      </c>
      <c r="J276" s="1236" t="str">
        <f>IF(基本情報入力シート!W106="", "",基本情報入力シート!W106)</f>
        <v/>
      </c>
      <c r="K276" s="1236" t="str">
        <f>IF(基本情報入力シート!X106="", "",基本情報入力シート!X106)</f>
        <v/>
      </c>
      <c r="L276" s="1239" t="str">
        <f>IF(基本情報入力シート!AC106=0, "",基本情報入力シート!AC106)</f>
        <v/>
      </c>
      <c r="M276" s="1242" t="str">
        <f>IF(基本情報入力シート!AD106="", "",基本情報入力シート!AD106)</f>
        <v/>
      </c>
      <c r="N276" s="1245"/>
      <c r="O276" s="1248" t="str">
        <f>IFERROR(VLOOKUP(K276,【参考】数式用２!$A$2:$AD$48,MATCH(N276,【参考】数式用２!$C$4:$AD$4,0)+2,0),"")</f>
        <v/>
      </c>
      <c r="P276" s="1214"/>
      <c r="Q276" s="1217" t="str">
        <f>IFERROR(VLOOKUP(K276,【参考】数式用２!$A$2:$AC$48,MATCH(P276,【参考】数式用２!$C$4:$AC$4,0)+2,0),"")</f>
        <v/>
      </c>
      <c r="R276" s="1220" t="s">
        <v>268</v>
      </c>
      <c r="S276" s="1223"/>
      <c r="T276" s="1226" t="s">
        <v>356</v>
      </c>
      <c r="U276" s="1223"/>
      <c r="V276" s="1226" t="s">
        <v>357</v>
      </c>
      <c r="W276" s="1223"/>
      <c r="X276" s="1226" t="s">
        <v>356</v>
      </c>
      <c r="Y276" s="1223"/>
      <c r="Z276" s="1226" t="s">
        <v>358</v>
      </c>
      <c r="AA276" s="1226" t="s">
        <v>171</v>
      </c>
      <c r="AB276" s="1226" t="str">
        <f>IF(S276&gt;=1,(W276*12+Y276)-(S276*12+U276)+1,"")</f>
        <v/>
      </c>
      <c r="AC276" s="1229" t="s">
        <v>359</v>
      </c>
      <c r="AD276" s="1232" t="str">
        <f>IFERROR(ROUNDDOWN(ROUND(L276*Q276,0)*M276,0)*AB276,"")</f>
        <v/>
      </c>
      <c r="AE276" s="1233" t="str">
        <f>IFERROR(ROUNDDOWN(ROUNDDOWN(ROUND(L276*VLOOKUP(K276,【参考】数式用２!$A$2:$AC$48,MATCH("処遇改善加算Ⅳ",【参考】数式用２!$C$4:$O$4,0)+2,0),0)*M276,0)*AB276*0.5,0), "")</f>
        <v/>
      </c>
      <c r="AF276" s="1198"/>
      <c r="AG276" s="1232" t="str">
        <f>IF(AND(AQ276&lt;&gt;"対象外", P276&lt;&gt;""),ROUNDDOWN(ROUND(L276*VLOOKUP(K276,【参考】数式用２!$A$2:$K$48,MATCH("ベア加算あり",【参考】数式用２!$C$4:$K$4,0)+2,0),0)*M276,0)*AB276,"")</f>
        <v/>
      </c>
      <c r="AH276" s="1195"/>
      <c r="AI276" s="1198"/>
      <c r="AJ276" s="1198"/>
      <c r="AK276" s="1201"/>
      <c r="AL276" s="1204"/>
      <c r="AM276" s="650" t="str">
        <f t="shared" ref="AM276" si="195">IF(Q276="","",IF(Q276&lt;O276,"！加算の要件上は問題ありませんが、令和６年度末の加算率と比較して、令和７年度の加算率が低くなっています。",""))</f>
        <v/>
      </c>
      <c r="AN276" s="355"/>
      <c r="AO276" s="1207" t="str">
        <f>IF(K276&lt;&gt;"","Q列に色付け","")</f>
        <v/>
      </c>
      <c r="AP276" s="1210" t="str">
        <f>IF(AND(AE276&lt;&gt;0,AE276&lt;&gt;""),IF(AF276="○","入力済","未入力"),"")</f>
        <v/>
      </c>
      <c r="AQ276" s="1113" t="str">
        <f>IFERROR((VLOOKUP(N276, 【参考】数式用２!$BE$5:$BE$13, 1,FALSE)), "対象外")</f>
        <v>対象外</v>
      </c>
      <c r="AR276" s="976" t="str">
        <f>IF(AG276&lt;&gt;"",IF(AH276="○","入力済","未入力"),"")</f>
        <v/>
      </c>
      <c r="AS276" s="976" t="str">
        <f>IF(AND(P276&lt;&gt;"", AI276=""), "未入力", "入力済")</f>
        <v>入力済</v>
      </c>
      <c r="AT276" s="976" t="str">
        <f>IF(AND(P276&lt;&gt;"", P276&lt;&gt;"処遇改善加算Ⅳ", AJ276=""), "未入力", "入力済")</f>
        <v>入力済</v>
      </c>
      <c r="AU276" s="976" t="str">
        <f>IFERROR(VLOOKUP(K276, 【参考】数式用２!$BB$5:$BC$48, 2, FALSE), "")</f>
        <v/>
      </c>
      <c r="AV276" s="976" t="str">
        <f>IF(AND(P276&lt;&gt;"処遇改善加算Ⅲ",P276&lt;&gt;"処遇改善加算Ⅳ", P276&lt;&gt;"", AU276&lt;&gt;"対象外"), 1,"")</f>
        <v/>
      </c>
      <c r="AW276" s="976" t="str">
        <f>IFERROR("_"&amp;VLOOKUP(K276, 【参考】数式用２!$AG$2:$AH$48, 2, FALSE), "")</f>
        <v/>
      </c>
      <c r="AX276" s="1211" t="str">
        <f>IF(AND(P276="処遇改善加算Ⅰ", AL276=""), "未入力","入力済")</f>
        <v>入力済</v>
      </c>
      <c r="AY276" s="1207" t="str">
        <f>G276</f>
        <v/>
      </c>
      <c r="AZ276"/>
      <c r="BA276"/>
      <c r="BB276"/>
      <c r="BC276"/>
      <c r="BD276"/>
      <c r="BE276"/>
      <c r="BF276"/>
      <c r="BG276"/>
    </row>
    <row r="277" spans="1:59" ht="14">
      <c r="A277" s="1281"/>
      <c r="B277" s="1254"/>
      <c r="C277" s="1255"/>
      <c r="D277" s="1255"/>
      <c r="E277" s="1255"/>
      <c r="F277" s="1256"/>
      <c r="G277" s="1237"/>
      <c r="H277" s="1237"/>
      <c r="I277" s="1237"/>
      <c r="J277" s="1237"/>
      <c r="K277" s="1237"/>
      <c r="L277" s="1240"/>
      <c r="M277" s="1243"/>
      <c r="N277" s="1246"/>
      <c r="O277" s="1249"/>
      <c r="P277" s="1215"/>
      <c r="Q277" s="1218"/>
      <c r="R277" s="1221"/>
      <c r="S277" s="1224"/>
      <c r="T277" s="1227"/>
      <c r="U277" s="1224"/>
      <c r="V277" s="1227"/>
      <c r="W277" s="1224"/>
      <c r="X277" s="1227"/>
      <c r="Y277" s="1224"/>
      <c r="Z277" s="1227"/>
      <c r="AA277" s="1227"/>
      <c r="AB277" s="1227"/>
      <c r="AC277" s="1230"/>
      <c r="AD277" s="1193"/>
      <c r="AE277" s="1234"/>
      <c r="AF277" s="1199"/>
      <c r="AG277" s="1193"/>
      <c r="AH277" s="1196"/>
      <c r="AI277" s="1199"/>
      <c r="AJ277" s="1199"/>
      <c r="AK277" s="1202"/>
      <c r="AL277" s="1205"/>
      <c r="AM277" s="1212" t="str">
        <f t="shared" ref="AM277" si="196">IF(AND(P276&lt;&gt;"", OR(W276&lt;&gt;8,Y276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77" s="355"/>
      <c r="AO277" s="1208"/>
      <c r="AP277" s="1210"/>
      <c r="AQ277" s="1114"/>
      <c r="AR277" s="976"/>
      <c r="AS277" s="976"/>
      <c r="AT277" s="976"/>
      <c r="AU277" s="976"/>
      <c r="AV277" s="976"/>
      <c r="AW277" s="976"/>
      <c r="AX277" s="1211"/>
      <c r="AY277" s="1208"/>
      <c r="AZ277"/>
      <c r="BA277"/>
      <c r="BB277"/>
      <c r="BC277"/>
      <c r="BD277"/>
      <c r="BE277"/>
      <c r="BF277"/>
      <c r="BG277"/>
    </row>
    <row r="278" spans="1:59" ht="14">
      <c r="A278" s="1282"/>
      <c r="B278" s="1254"/>
      <c r="C278" s="1255"/>
      <c r="D278" s="1255"/>
      <c r="E278" s="1255"/>
      <c r="F278" s="1256"/>
      <c r="G278" s="1237"/>
      <c r="H278" s="1237"/>
      <c r="I278" s="1237"/>
      <c r="J278" s="1237"/>
      <c r="K278" s="1237"/>
      <c r="L278" s="1240"/>
      <c r="M278" s="1243"/>
      <c r="N278" s="1246"/>
      <c r="O278" s="1249"/>
      <c r="P278" s="1215"/>
      <c r="Q278" s="1218"/>
      <c r="R278" s="1221"/>
      <c r="S278" s="1224"/>
      <c r="T278" s="1227"/>
      <c r="U278" s="1224"/>
      <c r="V278" s="1227"/>
      <c r="W278" s="1224"/>
      <c r="X278" s="1227"/>
      <c r="Y278" s="1224"/>
      <c r="Z278" s="1227"/>
      <c r="AA278" s="1227"/>
      <c r="AB278" s="1227"/>
      <c r="AC278" s="1230"/>
      <c r="AD278" s="1193"/>
      <c r="AE278" s="1234"/>
      <c r="AF278" s="1199"/>
      <c r="AG278" s="1193"/>
      <c r="AH278" s="1196"/>
      <c r="AI278" s="1199"/>
      <c r="AJ278" s="1199"/>
      <c r="AK278" s="1202"/>
      <c r="AL278" s="1205"/>
      <c r="AM278" s="1213"/>
      <c r="AN278" s="355"/>
      <c r="AO278" s="1208"/>
      <c r="AP278" s="1210"/>
      <c r="AQ278" s="1114"/>
      <c r="AR278" s="976"/>
      <c r="AS278" s="976"/>
      <c r="AT278" s="976"/>
      <c r="AU278" s="976"/>
      <c r="AV278" s="976"/>
      <c r="AW278" s="976"/>
      <c r="AX278" s="1211"/>
      <c r="AY278" s="1208"/>
      <c r="AZ278"/>
      <c r="BA278"/>
      <c r="BB278"/>
      <c r="BC278"/>
      <c r="BD278"/>
      <c r="BE278"/>
      <c r="BF278"/>
      <c r="BG278"/>
    </row>
    <row r="279" spans="1:59" ht="30" customHeight="1" thickBot="1">
      <c r="A279" s="1283"/>
      <c r="B279" s="1284"/>
      <c r="C279" s="1285"/>
      <c r="D279" s="1285"/>
      <c r="E279" s="1285"/>
      <c r="F279" s="1286"/>
      <c r="G279" s="1287"/>
      <c r="H279" s="1287"/>
      <c r="I279" s="1287"/>
      <c r="J279" s="1287"/>
      <c r="K279" s="1287"/>
      <c r="L279" s="1288"/>
      <c r="M279" s="1279"/>
      <c r="N279" s="1247"/>
      <c r="O279" s="1250"/>
      <c r="P279" s="1216"/>
      <c r="Q279" s="1219"/>
      <c r="R279" s="1222"/>
      <c r="S279" s="1225"/>
      <c r="T279" s="1228"/>
      <c r="U279" s="1225"/>
      <c r="V279" s="1228"/>
      <c r="W279" s="1225"/>
      <c r="X279" s="1228"/>
      <c r="Y279" s="1225"/>
      <c r="Z279" s="1228"/>
      <c r="AA279" s="1228"/>
      <c r="AB279" s="1228"/>
      <c r="AC279" s="1231"/>
      <c r="AD279" s="1194"/>
      <c r="AE279" s="1235"/>
      <c r="AF279" s="1200"/>
      <c r="AG279" s="1194"/>
      <c r="AH279" s="1197"/>
      <c r="AI279" s="1200"/>
      <c r="AJ279" s="1200"/>
      <c r="AK279" s="1203"/>
      <c r="AL279" s="1206"/>
      <c r="AM279" s="651" t="str">
        <f t="shared" ref="AM279" si="197">IF(P276="","",
IF(OR(AF276="",
AND(AG276&lt;&gt;"",AH276=""),
AND(P276&lt;&gt;"",AI276=""),
AND(P276&lt;&gt;"処遇改善加算Ⅳ",AJ276=""),
AND(OR(P276="処遇改善加算Ⅰ",P276="処遇改善加算Ⅱ"),AU276="対象",AK276=""),
AND(P276="処遇改善加算Ⅰ",AL276="")),
"！記入が必要な欄（オレンジ色のセル）に空欄があります。空欄を埋めてください。",""))</f>
        <v/>
      </c>
      <c r="AN279" s="355"/>
      <c r="AO279" s="1209"/>
      <c r="AP279" s="1210"/>
      <c r="AQ279" s="1115"/>
      <c r="AR279" s="976"/>
      <c r="AS279" s="976"/>
      <c r="AT279" s="976"/>
      <c r="AU279" s="976"/>
      <c r="AV279" s="976"/>
      <c r="AW279" s="976"/>
      <c r="AX279" s="1211"/>
      <c r="AY279" s="1209"/>
      <c r="AZ279"/>
      <c r="BA279"/>
      <c r="BB279"/>
      <c r="BC279"/>
      <c r="BD279"/>
      <c r="BE279"/>
      <c r="BF279"/>
      <c r="BG279"/>
    </row>
    <row r="280" spans="1:59" ht="30" customHeight="1">
      <c r="A280" s="1280">
        <v>68</v>
      </c>
      <c r="B280" s="1251" t="str">
        <f>IF(基本情報入力シート!B107="", "",基本情報入力シート!B107)</f>
        <v/>
      </c>
      <c r="C280" s="1252"/>
      <c r="D280" s="1252"/>
      <c r="E280" s="1252"/>
      <c r="F280" s="1253"/>
      <c r="G280" s="1236" t="str">
        <f>IF(基本情報入力シート!L107="", "",基本情報入力シート!L107)</f>
        <v/>
      </c>
      <c r="H280" s="1236" t="str">
        <f>IF(基本情報入力シート!Q107="", "",基本情報入力シート!Q107)</f>
        <v/>
      </c>
      <c r="I280" s="1236" t="str">
        <f>IF(基本情報入力シート!V107="", "",基本情報入力シート!V107)</f>
        <v/>
      </c>
      <c r="J280" s="1236" t="str">
        <f>IF(基本情報入力シート!W107="", "",基本情報入力シート!W107)</f>
        <v/>
      </c>
      <c r="K280" s="1236" t="str">
        <f>IF(基本情報入力シート!X107="", "",基本情報入力シート!X107)</f>
        <v/>
      </c>
      <c r="L280" s="1239" t="str">
        <f>IF(基本情報入力シート!AC107=0, "",基本情報入力シート!AC107)</f>
        <v/>
      </c>
      <c r="M280" s="1242" t="str">
        <f>IF(基本情報入力シート!AD107="", "",基本情報入力シート!AD107)</f>
        <v/>
      </c>
      <c r="N280" s="1245"/>
      <c r="O280" s="1248" t="str">
        <f>IFERROR(VLOOKUP(K280,【参考】数式用２!$A$2:$AD$48,MATCH(N280,【参考】数式用２!$C$4:$AD$4,0)+2,0),"")</f>
        <v/>
      </c>
      <c r="P280" s="1214"/>
      <c r="Q280" s="1217" t="str">
        <f>IFERROR(VLOOKUP(K280,【参考】数式用２!$A$2:$AC$48,MATCH(P280,【参考】数式用２!$C$4:$AC$4,0)+2,0),"")</f>
        <v/>
      </c>
      <c r="R280" s="1220" t="s">
        <v>268</v>
      </c>
      <c r="S280" s="1223"/>
      <c r="T280" s="1226" t="s">
        <v>356</v>
      </c>
      <c r="U280" s="1223"/>
      <c r="V280" s="1226" t="s">
        <v>357</v>
      </c>
      <c r="W280" s="1223"/>
      <c r="X280" s="1226" t="s">
        <v>356</v>
      </c>
      <c r="Y280" s="1223"/>
      <c r="Z280" s="1226" t="s">
        <v>358</v>
      </c>
      <c r="AA280" s="1226" t="s">
        <v>171</v>
      </c>
      <c r="AB280" s="1226" t="str">
        <f>IF(S280&gt;=1,(W280*12+Y280)-(S280*12+U280)+1,"")</f>
        <v/>
      </c>
      <c r="AC280" s="1229" t="s">
        <v>359</v>
      </c>
      <c r="AD280" s="1232" t="str">
        <f>IFERROR(ROUNDDOWN(ROUND(L280*Q280,0)*M280,0)*AB280,"")</f>
        <v/>
      </c>
      <c r="AE280" s="1233" t="str">
        <f>IFERROR(ROUNDDOWN(ROUNDDOWN(ROUND(L280*VLOOKUP(K280,【参考】数式用２!$A$2:$AC$48,MATCH("処遇改善加算Ⅳ",【参考】数式用２!$C$4:$O$4,0)+2,0),0)*M280,0)*AB280*0.5,0), "")</f>
        <v/>
      </c>
      <c r="AF280" s="1198"/>
      <c r="AG280" s="1232" t="str">
        <f>IF(AND(AQ280&lt;&gt;"対象外", P280&lt;&gt;""),ROUNDDOWN(ROUND(L280*VLOOKUP(K280,【参考】数式用２!$A$2:$K$48,MATCH("ベア加算あり",【参考】数式用２!$C$4:$K$4,0)+2,0),0)*M280,0)*AB280,"")</f>
        <v/>
      </c>
      <c r="AH280" s="1195"/>
      <c r="AI280" s="1198"/>
      <c r="AJ280" s="1198"/>
      <c r="AK280" s="1201"/>
      <c r="AL280" s="1204"/>
      <c r="AM280" s="650" t="str">
        <f t="shared" ref="AM280" si="198">IF(Q280="","",IF(Q280&lt;O280,"！加算の要件上は問題ありませんが、令和６年度末の加算率と比較して、令和７年度の加算率が低くなっています。",""))</f>
        <v/>
      </c>
      <c r="AN280" s="355"/>
      <c r="AO280" s="1208" t="str">
        <f>IF(K280&lt;&gt;"","Q列に色付け","")</f>
        <v/>
      </c>
      <c r="AP280" s="1210" t="str">
        <f>IF(AND(AE280&lt;&gt;0,AE280&lt;&gt;""),IF(AF280="○","入力済","未入力"),"")</f>
        <v/>
      </c>
      <c r="AQ280" s="1113" t="str">
        <f>IFERROR((VLOOKUP(N280, 【参考】数式用２!$BE$5:$BE$13, 1,FALSE)), "対象外")</f>
        <v>対象外</v>
      </c>
      <c r="AR280" s="976" t="str">
        <f>IF(AG280&lt;&gt;"",IF(AH280="○","入力済","未入力"),"")</f>
        <v/>
      </c>
      <c r="AS280" s="976" t="str">
        <f>IF(AND(P280&lt;&gt;"", AI280=""), "未入力", "入力済")</f>
        <v>入力済</v>
      </c>
      <c r="AT280" s="976" t="str">
        <f>IF(AND(P280&lt;&gt;"", P280&lt;&gt;"処遇改善加算Ⅳ", AJ280=""), "未入力", "入力済")</f>
        <v>入力済</v>
      </c>
      <c r="AU280" s="976" t="str">
        <f>IFERROR(VLOOKUP(K280, 【参考】数式用２!$BB$5:$BC$48, 2, FALSE), "")</f>
        <v/>
      </c>
      <c r="AV280" s="976" t="str">
        <f>IF(AND(P280&lt;&gt;"処遇改善加算Ⅲ",P280&lt;&gt;"処遇改善加算Ⅳ", P280&lt;&gt;"", AU280&lt;&gt;"対象外"), 1,"")</f>
        <v/>
      </c>
      <c r="AW280" s="976" t="str">
        <f>IFERROR("_"&amp;VLOOKUP(K280, 【参考】数式用２!$AG$2:$AH$48, 2, FALSE), "")</f>
        <v/>
      </c>
      <c r="AX280" s="1211" t="str">
        <f>IF(AND(P280="処遇改善加算Ⅰ", AL280=""), "未入力","入力済")</f>
        <v>入力済</v>
      </c>
      <c r="AY280" s="1207" t="str">
        <f>G280</f>
        <v/>
      </c>
      <c r="AZ280"/>
      <c r="BA280"/>
      <c r="BB280"/>
      <c r="BC280"/>
      <c r="BD280"/>
      <c r="BE280"/>
      <c r="BF280"/>
      <c r="BG280"/>
    </row>
    <row r="281" spans="1:59" ht="14">
      <c r="A281" s="1281"/>
      <c r="B281" s="1254"/>
      <c r="C281" s="1255"/>
      <c r="D281" s="1255"/>
      <c r="E281" s="1255"/>
      <c r="F281" s="1256"/>
      <c r="G281" s="1237"/>
      <c r="H281" s="1237"/>
      <c r="I281" s="1237"/>
      <c r="J281" s="1237"/>
      <c r="K281" s="1237"/>
      <c r="L281" s="1240"/>
      <c r="M281" s="1243"/>
      <c r="N281" s="1246"/>
      <c r="O281" s="1249"/>
      <c r="P281" s="1215"/>
      <c r="Q281" s="1218"/>
      <c r="R281" s="1221"/>
      <c r="S281" s="1224"/>
      <c r="T281" s="1227"/>
      <c r="U281" s="1224"/>
      <c r="V281" s="1227"/>
      <c r="W281" s="1224"/>
      <c r="X281" s="1227"/>
      <c r="Y281" s="1224"/>
      <c r="Z281" s="1227"/>
      <c r="AA281" s="1227"/>
      <c r="AB281" s="1227"/>
      <c r="AC281" s="1230"/>
      <c r="AD281" s="1193"/>
      <c r="AE281" s="1234"/>
      <c r="AF281" s="1199"/>
      <c r="AG281" s="1193"/>
      <c r="AH281" s="1196"/>
      <c r="AI281" s="1199"/>
      <c r="AJ281" s="1199"/>
      <c r="AK281" s="1202"/>
      <c r="AL281" s="1205"/>
      <c r="AM281" s="1212" t="str">
        <f t="shared" ref="AM281" si="199">IF(AND(P280&lt;&gt;"", OR(W280&lt;&gt;8,Y280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81" s="355"/>
      <c r="AO281" s="1208"/>
      <c r="AP281" s="1210"/>
      <c r="AQ281" s="1114"/>
      <c r="AR281" s="976"/>
      <c r="AS281" s="976"/>
      <c r="AT281" s="976"/>
      <c r="AU281" s="976"/>
      <c r="AV281" s="976"/>
      <c r="AW281" s="976"/>
      <c r="AX281" s="1211"/>
      <c r="AY281" s="1208"/>
      <c r="AZ281"/>
      <c r="BA281"/>
      <c r="BB281"/>
      <c r="BC281"/>
      <c r="BD281"/>
      <c r="BE281"/>
      <c r="BF281"/>
      <c r="BG281"/>
    </row>
    <row r="282" spans="1:59" ht="14">
      <c r="A282" s="1282"/>
      <c r="B282" s="1254"/>
      <c r="C282" s="1255"/>
      <c r="D282" s="1255"/>
      <c r="E282" s="1255"/>
      <c r="F282" s="1256"/>
      <c r="G282" s="1237"/>
      <c r="H282" s="1237"/>
      <c r="I282" s="1237"/>
      <c r="J282" s="1237"/>
      <c r="K282" s="1237"/>
      <c r="L282" s="1240"/>
      <c r="M282" s="1243"/>
      <c r="N282" s="1246"/>
      <c r="O282" s="1249"/>
      <c r="P282" s="1215"/>
      <c r="Q282" s="1218"/>
      <c r="R282" s="1221"/>
      <c r="S282" s="1224"/>
      <c r="T282" s="1227"/>
      <c r="U282" s="1224"/>
      <c r="V282" s="1227"/>
      <c r="W282" s="1224"/>
      <c r="X282" s="1227"/>
      <c r="Y282" s="1224"/>
      <c r="Z282" s="1227"/>
      <c r="AA282" s="1227"/>
      <c r="AB282" s="1227"/>
      <c r="AC282" s="1230"/>
      <c r="AD282" s="1193"/>
      <c r="AE282" s="1234"/>
      <c r="AF282" s="1199"/>
      <c r="AG282" s="1193"/>
      <c r="AH282" s="1196"/>
      <c r="AI282" s="1199"/>
      <c r="AJ282" s="1199"/>
      <c r="AK282" s="1202"/>
      <c r="AL282" s="1205"/>
      <c r="AM282" s="1213"/>
      <c r="AN282" s="355"/>
      <c r="AO282" s="1208"/>
      <c r="AP282" s="1210"/>
      <c r="AQ282" s="1114"/>
      <c r="AR282" s="976"/>
      <c r="AS282" s="976"/>
      <c r="AT282" s="976"/>
      <c r="AU282" s="976"/>
      <c r="AV282" s="976"/>
      <c r="AW282" s="976"/>
      <c r="AX282" s="1211"/>
      <c r="AY282" s="1208"/>
      <c r="AZ282"/>
      <c r="BA282"/>
      <c r="BB282"/>
      <c r="BC282"/>
      <c r="BD282"/>
      <c r="BE282"/>
      <c r="BF282"/>
      <c r="BG282"/>
    </row>
    <row r="283" spans="1:59" ht="30" customHeight="1" thickBot="1">
      <c r="A283" s="1283"/>
      <c r="B283" s="1284"/>
      <c r="C283" s="1285"/>
      <c r="D283" s="1285"/>
      <c r="E283" s="1285"/>
      <c r="F283" s="1286"/>
      <c r="G283" s="1287"/>
      <c r="H283" s="1287"/>
      <c r="I283" s="1287"/>
      <c r="J283" s="1287"/>
      <c r="K283" s="1287"/>
      <c r="L283" s="1288"/>
      <c r="M283" s="1279"/>
      <c r="N283" s="1247"/>
      <c r="O283" s="1250"/>
      <c r="P283" s="1216"/>
      <c r="Q283" s="1219"/>
      <c r="R283" s="1222"/>
      <c r="S283" s="1225"/>
      <c r="T283" s="1228"/>
      <c r="U283" s="1225"/>
      <c r="V283" s="1228"/>
      <c r="W283" s="1225"/>
      <c r="X283" s="1228"/>
      <c r="Y283" s="1225"/>
      <c r="Z283" s="1228"/>
      <c r="AA283" s="1228"/>
      <c r="AB283" s="1228"/>
      <c r="AC283" s="1231"/>
      <c r="AD283" s="1194"/>
      <c r="AE283" s="1235"/>
      <c r="AF283" s="1200"/>
      <c r="AG283" s="1194"/>
      <c r="AH283" s="1197"/>
      <c r="AI283" s="1200"/>
      <c r="AJ283" s="1200"/>
      <c r="AK283" s="1203"/>
      <c r="AL283" s="1206"/>
      <c r="AM283" s="651" t="str">
        <f t="shared" ref="AM283" si="200">IF(P280="","",
IF(OR(AF280="",
AND(AG280&lt;&gt;"",AH280=""),
AND(P280&lt;&gt;"",AI280=""),
AND(P280&lt;&gt;"処遇改善加算Ⅳ",AJ280=""),
AND(OR(P280="処遇改善加算Ⅰ",P280="処遇改善加算Ⅱ"),AU280="対象",AK280=""),
AND(P280="処遇改善加算Ⅰ",AL280="")),
"！記入が必要な欄（オレンジ色のセル）に空欄があります。空欄を埋めてください。",""))</f>
        <v/>
      </c>
      <c r="AN283" s="355"/>
      <c r="AO283" s="1209"/>
      <c r="AP283" s="1210"/>
      <c r="AQ283" s="1115"/>
      <c r="AR283" s="976"/>
      <c r="AS283" s="976"/>
      <c r="AT283" s="976"/>
      <c r="AU283" s="976"/>
      <c r="AV283" s="976"/>
      <c r="AW283" s="976"/>
      <c r="AX283" s="1211"/>
      <c r="AY283" s="1209"/>
      <c r="AZ283"/>
      <c r="BA283"/>
      <c r="BB283"/>
      <c r="BC283"/>
      <c r="BD283"/>
      <c r="BE283"/>
      <c r="BF283"/>
      <c r="BG283"/>
    </row>
    <row r="284" spans="1:59" ht="30" customHeight="1">
      <c r="A284" s="1280">
        <v>69</v>
      </c>
      <c r="B284" s="1251" t="str">
        <f>IF(基本情報入力シート!B108="", "",基本情報入力シート!B108)</f>
        <v/>
      </c>
      <c r="C284" s="1252"/>
      <c r="D284" s="1252"/>
      <c r="E284" s="1252"/>
      <c r="F284" s="1253"/>
      <c r="G284" s="1236" t="str">
        <f>IF(基本情報入力シート!L108="", "",基本情報入力シート!L108)</f>
        <v/>
      </c>
      <c r="H284" s="1236" t="str">
        <f>IF(基本情報入力シート!Q108="", "",基本情報入力シート!Q108)</f>
        <v/>
      </c>
      <c r="I284" s="1236" t="str">
        <f>IF(基本情報入力シート!V108="", "",基本情報入力シート!V108)</f>
        <v/>
      </c>
      <c r="J284" s="1236" t="str">
        <f>IF(基本情報入力シート!W108="", "",基本情報入力シート!W108)</f>
        <v/>
      </c>
      <c r="K284" s="1236" t="str">
        <f>IF(基本情報入力シート!X108="", "",基本情報入力シート!X108)</f>
        <v/>
      </c>
      <c r="L284" s="1239" t="str">
        <f>IF(基本情報入力シート!AC108=0, "",基本情報入力シート!AC108)</f>
        <v/>
      </c>
      <c r="M284" s="1242" t="str">
        <f>IF(基本情報入力シート!AD108="", "",基本情報入力シート!AD108)</f>
        <v/>
      </c>
      <c r="N284" s="1245"/>
      <c r="O284" s="1248" t="str">
        <f>IFERROR(VLOOKUP(K284,【参考】数式用２!$A$2:$AD$48,MATCH(N284,【参考】数式用２!$C$4:$AD$4,0)+2,0),"")</f>
        <v/>
      </c>
      <c r="P284" s="1214"/>
      <c r="Q284" s="1217" t="str">
        <f>IFERROR(VLOOKUP(K284,【参考】数式用２!$A$2:$AC$48,MATCH(P284,【参考】数式用２!$C$4:$AC$4,0)+2,0),"")</f>
        <v/>
      </c>
      <c r="R284" s="1220" t="s">
        <v>268</v>
      </c>
      <c r="S284" s="1223"/>
      <c r="T284" s="1226" t="s">
        <v>356</v>
      </c>
      <c r="U284" s="1223"/>
      <c r="V284" s="1226" t="s">
        <v>357</v>
      </c>
      <c r="W284" s="1223"/>
      <c r="X284" s="1226" t="s">
        <v>356</v>
      </c>
      <c r="Y284" s="1223"/>
      <c r="Z284" s="1226" t="s">
        <v>358</v>
      </c>
      <c r="AA284" s="1226" t="s">
        <v>171</v>
      </c>
      <c r="AB284" s="1226" t="str">
        <f>IF(S284&gt;=1,(W284*12+Y284)-(S284*12+U284)+1,"")</f>
        <v/>
      </c>
      <c r="AC284" s="1229" t="s">
        <v>359</v>
      </c>
      <c r="AD284" s="1232" t="str">
        <f>IFERROR(ROUNDDOWN(ROUND(L284*Q284,0)*M284,0)*AB284,"")</f>
        <v/>
      </c>
      <c r="AE284" s="1233" t="str">
        <f>IFERROR(ROUNDDOWN(ROUNDDOWN(ROUND(L284*VLOOKUP(K284,【参考】数式用２!$A$2:$AC$48,MATCH("処遇改善加算Ⅳ",【参考】数式用２!$C$4:$O$4,0)+2,0),0)*M284,0)*AB284*0.5,0), "")</f>
        <v/>
      </c>
      <c r="AF284" s="1198"/>
      <c r="AG284" s="1232" t="str">
        <f>IF(AND(AQ284&lt;&gt;"対象外", P284&lt;&gt;""),ROUNDDOWN(ROUND(L284*VLOOKUP(K284,【参考】数式用２!$A$2:$K$48,MATCH("ベア加算あり",【参考】数式用２!$C$4:$K$4,0)+2,0),0)*M284,0)*AB284,"")</f>
        <v/>
      </c>
      <c r="AH284" s="1195"/>
      <c r="AI284" s="1198"/>
      <c r="AJ284" s="1198"/>
      <c r="AK284" s="1201"/>
      <c r="AL284" s="1204"/>
      <c r="AM284" s="650" t="str">
        <f t="shared" ref="AM284" si="201">IF(Q284="","",IF(Q284&lt;O284,"！加算の要件上は問題ありませんが、令和６年度末の加算率と比較して、令和７年度の加算率が低くなっています。",""))</f>
        <v/>
      </c>
      <c r="AN284" s="355"/>
      <c r="AO284" s="1207" t="str">
        <f>IF(K284&lt;&gt;"","Q列に色付け","")</f>
        <v/>
      </c>
      <c r="AP284" s="1210" t="str">
        <f>IF(AND(AE284&lt;&gt;0,AE284&lt;&gt;""),IF(AF284="○","入力済","未入力"),"")</f>
        <v/>
      </c>
      <c r="AQ284" s="1113" t="str">
        <f>IFERROR((VLOOKUP(N284, 【参考】数式用２!$BE$5:$BE$13, 1,FALSE)), "対象外")</f>
        <v>対象外</v>
      </c>
      <c r="AR284" s="976" t="str">
        <f>IF(AG284&lt;&gt;"",IF(AH284="○","入力済","未入力"),"")</f>
        <v/>
      </c>
      <c r="AS284" s="976" t="str">
        <f>IF(AND(P284&lt;&gt;"", AI284=""), "未入力", "入力済")</f>
        <v>入力済</v>
      </c>
      <c r="AT284" s="976" t="str">
        <f>IF(AND(P284&lt;&gt;"", P284&lt;&gt;"処遇改善加算Ⅳ", AJ284=""), "未入力", "入力済")</f>
        <v>入力済</v>
      </c>
      <c r="AU284" s="976" t="str">
        <f>IFERROR(VLOOKUP(K284, 【参考】数式用２!$BB$5:$BC$48, 2, FALSE), "")</f>
        <v/>
      </c>
      <c r="AV284" s="976" t="str">
        <f>IF(AND(P284&lt;&gt;"処遇改善加算Ⅲ",P284&lt;&gt;"処遇改善加算Ⅳ", P284&lt;&gt;"", AU284&lt;&gt;"対象外"), 1,"")</f>
        <v/>
      </c>
      <c r="AW284" s="976" t="str">
        <f>IFERROR("_"&amp;VLOOKUP(K284, 【参考】数式用２!$AG$2:$AH$48, 2, FALSE), "")</f>
        <v/>
      </c>
      <c r="AX284" s="1211" t="str">
        <f>IF(AND(P284="処遇改善加算Ⅰ", AL284=""), "未入力","入力済")</f>
        <v>入力済</v>
      </c>
      <c r="AY284" s="1207" t="str">
        <f>G284</f>
        <v/>
      </c>
      <c r="AZ284"/>
      <c r="BA284"/>
      <c r="BB284"/>
      <c r="BC284"/>
      <c r="BD284"/>
      <c r="BE284"/>
      <c r="BF284"/>
      <c r="BG284"/>
    </row>
    <row r="285" spans="1:59" ht="14">
      <c r="A285" s="1281"/>
      <c r="B285" s="1254"/>
      <c r="C285" s="1255"/>
      <c r="D285" s="1255"/>
      <c r="E285" s="1255"/>
      <c r="F285" s="1256"/>
      <c r="G285" s="1237"/>
      <c r="H285" s="1237"/>
      <c r="I285" s="1237"/>
      <c r="J285" s="1237"/>
      <c r="K285" s="1237"/>
      <c r="L285" s="1240"/>
      <c r="M285" s="1243"/>
      <c r="N285" s="1246"/>
      <c r="O285" s="1249"/>
      <c r="P285" s="1215"/>
      <c r="Q285" s="1218"/>
      <c r="R285" s="1221"/>
      <c r="S285" s="1224"/>
      <c r="T285" s="1227"/>
      <c r="U285" s="1224"/>
      <c r="V285" s="1227"/>
      <c r="W285" s="1224"/>
      <c r="X285" s="1227"/>
      <c r="Y285" s="1224"/>
      <c r="Z285" s="1227"/>
      <c r="AA285" s="1227"/>
      <c r="AB285" s="1227"/>
      <c r="AC285" s="1230"/>
      <c r="AD285" s="1193"/>
      <c r="AE285" s="1234"/>
      <c r="AF285" s="1199"/>
      <c r="AG285" s="1193"/>
      <c r="AH285" s="1196"/>
      <c r="AI285" s="1199"/>
      <c r="AJ285" s="1199"/>
      <c r="AK285" s="1202"/>
      <c r="AL285" s="1205"/>
      <c r="AM285" s="1212" t="str">
        <f t="shared" ref="AM285" si="202">IF(AND(P284&lt;&gt;"", OR(W284&lt;&gt;8,Y284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85" s="355"/>
      <c r="AO285" s="1208"/>
      <c r="AP285" s="1210"/>
      <c r="AQ285" s="1114"/>
      <c r="AR285" s="976"/>
      <c r="AS285" s="976"/>
      <c r="AT285" s="976"/>
      <c r="AU285" s="976"/>
      <c r="AV285" s="976"/>
      <c r="AW285" s="976"/>
      <c r="AX285" s="1211"/>
      <c r="AY285" s="1208"/>
      <c r="AZ285"/>
      <c r="BA285"/>
      <c r="BB285"/>
      <c r="BC285"/>
      <c r="BD285"/>
      <c r="BE285"/>
      <c r="BF285"/>
      <c r="BG285"/>
    </row>
    <row r="286" spans="1:59" ht="14">
      <c r="A286" s="1282"/>
      <c r="B286" s="1254"/>
      <c r="C286" s="1255"/>
      <c r="D286" s="1255"/>
      <c r="E286" s="1255"/>
      <c r="F286" s="1256"/>
      <c r="G286" s="1237"/>
      <c r="H286" s="1237"/>
      <c r="I286" s="1237"/>
      <c r="J286" s="1237"/>
      <c r="K286" s="1237"/>
      <c r="L286" s="1240"/>
      <c r="M286" s="1243"/>
      <c r="N286" s="1246"/>
      <c r="O286" s="1249"/>
      <c r="P286" s="1215"/>
      <c r="Q286" s="1218"/>
      <c r="R286" s="1221"/>
      <c r="S286" s="1224"/>
      <c r="T286" s="1227"/>
      <c r="U286" s="1224"/>
      <c r="V286" s="1227"/>
      <c r="W286" s="1224"/>
      <c r="X286" s="1227"/>
      <c r="Y286" s="1224"/>
      <c r="Z286" s="1227"/>
      <c r="AA286" s="1227"/>
      <c r="AB286" s="1227"/>
      <c r="AC286" s="1230"/>
      <c r="AD286" s="1193"/>
      <c r="AE286" s="1234"/>
      <c r="AF286" s="1199"/>
      <c r="AG286" s="1193"/>
      <c r="AH286" s="1196"/>
      <c r="AI286" s="1199"/>
      <c r="AJ286" s="1199"/>
      <c r="AK286" s="1202"/>
      <c r="AL286" s="1205"/>
      <c r="AM286" s="1213"/>
      <c r="AN286" s="355"/>
      <c r="AO286" s="1208"/>
      <c r="AP286" s="1210"/>
      <c r="AQ286" s="1114"/>
      <c r="AR286" s="976"/>
      <c r="AS286" s="976"/>
      <c r="AT286" s="976"/>
      <c r="AU286" s="976"/>
      <c r="AV286" s="976"/>
      <c r="AW286" s="976"/>
      <c r="AX286" s="1211"/>
      <c r="AY286" s="1208"/>
      <c r="AZ286"/>
      <c r="BA286"/>
      <c r="BB286"/>
      <c r="BC286"/>
      <c r="BD286"/>
      <c r="BE286"/>
      <c r="BF286"/>
      <c r="BG286"/>
    </row>
    <row r="287" spans="1:59" ht="30" customHeight="1" thickBot="1">
      <c r="A287" s="1283"/>
      <c r="B287" s="1284"/>
      <c r="C287" s="1285"/>
      <c r="D287" s="1285"/>
      <c r="E287" s="1285"/>
      <c r="F287" s="1286"/>
      <c r="G287" s="1287"/>
      <c r="H287" s="1287"/>
      <c r="I287" s="1287"/>
      <c r="J287" s="1287"/>
      <c r="K287" s="1287"/>
      <c r="L287" s="1288"/>
      <c r="M287" s="1279"/>
      <c r="N287" s="1247"/>
      <c r="O287" s="1250"/>
      <c r="P287" s="1216"/>
      <c r="Q287" s="1219"/>
      <c r="R287" s="1222"/>
      <c r="S287" s="1225"/>
      <c r="T287" s="1228"/>
      <c r="U287" s="1225"/>
      <c r="V287" s="1228"/>
      <c r="W287" s="1225"/>
      <c r="X287" s="1228"/>
      <c r="Y287" s="1225"/>
      <c r="Z287" s="1228"/>
      <c r="AA287" s="1228"/>
      <c r="AB287" s="1228"/>
      <c r="AC287" s="1231"/>
      <c r="AD287" s="1194"/>
      <c r="AE287" s="1235"/>
      <c r="AF287" s="1200"/>
      <c r="AG287" s="1194"/>
      <c r="AH287" s="1197"/>
      <c r="AI287" s="1200"/>
      <c r="AJ287" s="1200"/>
      <c r="AK287" s="1203"/>
      <c r="AL287" s="1206"/>
      <c r="AM287" s="651" t="str">
        <f t="shared" ref="AM287" si="203">IF(P284="","",
IF(OR(AF284="",
AND(AG284&lt;&gt;"",AH284=""),
AND(P284&lt;&gt;"",AI284=""),
AND(P284&lt;&gt;"処遇改善加算Ⅳ",AJ284=""),
AND(OR(P284="処遇改善加算Ⅰ",P284="処遇改善加算Ⅱ"),AU284="対象",AK284=""),
AND(P284="処遇改善加算Ⅰ",AL284="")),
"！記入が必要な欄（オレンジ色のセル）に空欄があります。空欄を埋めてください。",""))</f>
        <v/>
      </c>
      <c r="AN287" s="355"/>
      <c r="AO287" s="1209"/>
      <c r="AP287" s="1210"/>
      <c r="AQ287" s="1115"/>
      <c r="AR287" s="976"/>
      <c r="AS287" s="976"/>
      <c r="AT287" s="976"/>
      <c r="AU287" s="976"/>
      <c r="AV287" s="976"/>
      <c r="AW287" s="976"/>
      <c r="AX287" s="1211"/>
      <c r="AY287" s="1209"/>
      <c r="AZ287"/>
      <c r="BA287"/>
      <c r="BB287"/>
      <c r="BC287"/>
      <c r="BD287"/>
      <c r="BE287"/>
      <c r="BF287"/>
      <c r="BG287"/>
    </row>
    <row r="288" spans="1:59" ht="30" customHeight="1">
      <c r="A288" s="1280">
        <v>70</v>
      </c>
      <c r="B288" s="1251" t="str">
        <f>IF(基本情報入力シート!B109="", "",基本情報入力シート!B109)</f>
        <v/>
      </c>
      <c r="C288" s="1252"/>
      <c r="D288" s="1252"/>
      <c r="E288" s="1252"/>
      <c r="F288" s="1253"/>
      <c r="G288" s="1236" t="str">
        <f>IF(基本情報入力シート!L109="", "",基本情報入力シート!L109)</f>
        <v/>
      </c>
      <c r="H288" s="1236" t="str">
        <f>IF(基本情報入力シート!Q109="", "",基本情報入力シート!Q109)</f>
        <v/>
      </c>
      <c r="I288" s="1236" t="str">
        <f>IF(基本情報入力シート!V109="", "",基本情報入力シート!V109)</f>
        <v/>
      </c>
      <c r="J288" s="1236" t="str">
        <f>IF(基本情報入力シート!W109="", "",基本情報入力シート!W109)</f>
        <v/>
      </c>
      <c r="K288" s="1236" t="str">
        <f>IF(基本情報入力シート!X109="", "",基本情報入力シート!X109)</f>
        <v/>
      </c>
      <c r="L288" s="1239" t="str">
        <f>IF(基本情報入力シート!AC109=0, "",基本情報入力シート!AC109)</f>
        <v/>
      </c>
      <c r="M288" s="1242" t="str">
        <f>IF(基本情報入力シート!AD109="", "",基本情報入力シート!AD109)</f>
        <v/>
      </c>
      <c r="N288" s="1245"/>
      <c r="O288" s="1248" t="str">
        <f>IFERROR(VLOOKUP(K288,【参考】数式用２!$A$2:$AD$48,MATCH(N288,【参考】数式用２!$C$4:$AD$4,0)+2,0),"")</f>
        <v/>
      </c>
      <c r="P288" s="1214"/>
      <c r="Q288" s="1217" t="str">
        <f>IFERROR(VLOOKUP(K288,【参考】数式用２!$A$2:$AC$48,MATCH(P288,【参考】数式用２!$C$4:$AC$4,0)+2,0),"")</f>
        <v/>
      </c>
      <c r="R288" s="1220" t="s">
        <v>268</v>
      </c>
      <c r="S288" s="1223"/>
      <c r="T288" s="1226" t="s">
        <v>356</v>
      </c>
      <c r="U288" s="1223"/>
      <c r="V288" s="1226" t="s">
        <v>357</v>
      </c>
      <c r="W288" s="1223"/>
      <c r="X288" s="1226" t="s">
        <v>356</v>
      </c>
      <c r="Y288" s="1223"/>
      <c r="Z288" s="1226" t="s">
        <v>358</v>
      </c>
      <c r="AA288" s="1226" t="s">
        <v>171</v>
      </c>
      <c r="AB288" s="1226" t="str">
        <f>IF(S288&gt;=1,(W288*12+Y288)-(S288*12+U288)+1,"")</f>
        <v/>
      </c>
      <c r="AC288" s="1229" t="s">
        <v>359</v>
      </c>
      <c r="AD288" s="1232" t="str">
        <f>IFERROR(ROUNDDOWN(ROUND(L288*Q288,0)*M288,0)*AB288,"")</f>
        <v/>
      </c>
      <c r="AE288" s="1233" t="str">
        <f>IFERROR(ROUNDDOWN(ROUNDDOWN(ROUND(L288*VLOOKUP(K288,【参考】数式用２!$A$2:$AC$48,MATCH("処遇改善加算Ⅳ",【参考】数式用２!$C$4:$O$4,0)+2,0),0)*M288,0)*AB288*0.5,0), "")</f>
        <v/>
      </c>
      <c r="AF288" s="1198"/>
      <c r="AG288" s="1232" t="str">
        <f>IF(AND(AQ288&lt;&gt;"対象外", P288&lt;&gt;""),ROUNDDOWN(ROUND(L288*VLOOKUP(K288,【参考】数式用２!$A$2:$K$48,MATCH("ベア加算あり",【参考】数式用２!$C$4:$K$4,0)+2,0),0)*M288,0)*AB288,"")</f>
        <v/>
      </c>
      <c r="AH288" s="1195"/>
      <c r="AI288" s="1198"/>
      <c r="AJ288" s="1198"/>
      <c r="AK288" s="1201"/>
      <c r="AL288" s="1204"/>
      <c r="AM288" s="650" t="str">
        <f t="shared" ref="AM288" si="204">IF(Q288="","",IF(Q288&lt;O288,"！加算の要件上は問題ありませんが、令和６年度末の加算率と比較して、令和７年度の加算率が低くなっています。",""))</f>
        <v/>
      </c>
      <c r="AN288" s="355"/>
      <c r="AO288" s="1207" t="str">
        <f>IF(K288&lt;&gt;"","Q列に色付け","")</f>
        <v/>
      </c>
      <c r="AP288" s="1210" t="str">
        <f>IF(AND(AE288&lt;&gt;0,AE288&lt;&gt;""),IF(AF288="○","入力済","未入力"),"")</f>
        <v/>
      </c>
      <c r="AQ288" s="1113" t="str">
        <f>IFERROR((VLOOKUP(N288, 【参考】数式用２!$BE$5:$BE$13, 1,FALSE)), "対象外")</f>
        <v>対象外</v>
      </c>
      <c r="AR288" s="976" t="str">
        <f>IF(AG288&lt;&gt;"",IF(AH288="○","入力済","未入力"),"")</f>
        <v/>
      </c>
      <c r="AS288" s="976" t="str">
        <f>IF(AND(P288&lt;&gt;"", AI288=""), "未入力", "入力済")</f>
        <v>入力済</v>
      </c>
      <c r="AT288" s="976" t="str">
        <f>IF(AND(P288&lt;&gt;"", P288&lt;&gt;"処遇改善加算Ⅳ", AJ288=""), "未入力", "入力済")</f>
        <v>入力済</v>
      </c>
      <c r="AU288" s="976" t="str">
        <f>IFERROR(VLOOKUP(K288, 【参考】数式用２!$BB$5:$BC$48, 2, FALSE), "")</f>
        <v/>
      </c>
      <c r="AV288" s="976" t="str">
        <f>IF(AND(P288&lt;&gt;"処遇改善加算Ⅲ",P288&lt;&gt;"処遇改善加算Ⅳ", P288&lt;&gt;"", AU288&lt;&gt;"対象外"), 1,"")</f>
        <v/>
      </c>
      <c r="AW288" s="976" t="str">
        <f>IFERROR("_"&amp;VLOOKUP(K288, 【参考】数式用２!$AG$2:$AH$48, 2, FALSE), "")</f>
        <v/>
      </c>
      <c r="AX288" s="1211" t="str">
        <f>IF(AND(P288="処遇改善加算Ⅰ", AL288=""), "未入力","入力済")</f>
        <v>入力済</v>
      </c>
      <c r="AY288" s="1207" t="str">
        <f>G288</f>
        <v/>
      </c>
      <c r="AZ288"/>
      <c r="BA288"/>
      <c r="BB288"/>
      <c r="BC288"/>
      <c r="BD288"/>
      <c r="BE288"/>
      <c r="BF288"/>
      <c r="BG288"/>
    </row>
    <row r="289" spans="1:59" ht="14">
      <c r="A289" s="1281"/>
      <c r="B289" s="1254"/>
      <c r="C289" s="1255"/>
      <c r="D289" s="1255"/>
      <c r="E289" s="1255"/>
      <c r="F289" s="1256"/>
      <c r="G289" s="1237"/>
      <c r="H289" s="1237"/>
      <c r="I289" s="1237"/>
      <c r="J289" s="1237"/>
      <c r="K289" s="1237"/>
      <c r="L289" s="1240"/>
      <c r="M289" s="1243"/>
      <c r="N289" s="1246"/>
      <c r="O289" s="1249"/>
      <c r="P289" s="1215"/>
      <c r="Q289" s="1218"/>
      <c r="R289" s="1221"/>
      <c r="S289" s="1224"/>
      <c r="T289" s="1227"/>
      <c r="U289" s="1224"/>
      <c r="V289" s="1227"/>
      <c r="W289" s="1224"/>
      <c r="X289" s="1227"/>
      <c r="Y289" s="1224"/>
      <c r="Z289" s="1227"/>
      <c r="AA289" s="1227"/>
      <c r="AB289" s="1227"/>
      <c r="AC289" s="1230"/>
      <c r="AD289" s="1193"/>
      <c r="AE289" s="1234"/>
      <c r="AF289" s="1199"/>
      <c r="AG289" s="1193"/>
      <c r="AH289" s="1196"/>
      <c r="AI289" s="1199"/>
      <c r="AJ289" s="1199"/>
      <c r="AK289" s="1202"/>
      <c r="AL289" s="1205"/>
      <c r="AM289" s="1212" t="str">
        <f t="shared" ref="AM289" si="205">IF(AND(P288&lt;&gt;"", OR(W288&lt;&gt;8,Y288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89" s="355"/>
      <c r="AO289" s="1208"/>
      <c r="AP289" s="1210"/>
      <c r="AQ289" s="1114"/>
      <c r="AR289" s="976"/>
      <c r="AS289" s="976"/>
      <c r="AT289" s="976"/>
      <c r="AU289" s="976"/>
      <c r="AV289" s="976"/>
      <c r="AW289" s="976"/>
      <c r="AX289" s="1211"/>
      <c r="AY289" s="1208"/>
      <c r="AZ289"/>
      <c r="BA289"/>
      <c r="BB289"/>
      <c r="BC289"/>
      <c r="BD289"/>
      <c r="BE289"/>
      <c r="BF289"/>
      <c r="BG289"/>
    </row>
    <row r="290" spans="1:59" ht="14">
      <c r="A290" s="1282"/>
      <c r="B290" s="1254"/>
      <c r="C290" s="1255"/>
      <c r="D290" s="1255"/>
      <c r="E290" s="1255"/>
      <c r="F290" s="1256"/>
      <c r="G290" s="1237"/>
      <c r="H290" s="1237"/>
      <c r="I290" s="1237"/>
      <c r="J290" s="1237"/>
      <c r="K290" s="1237"/>
      <c r="L290" s="1240"/>
      <c r="M290" s="1243"/>
      <c r="N290" s="1246"/>
      <c r="O290" s="1249"/>
      <c r="P290" s="1215"/>
      <c r="Q290" s="1218"/>
      <c r="R290" s="1221"/>
      <c r="S290" s="1224"/>
      <c r="T290" s="1227"/>
      <c r="U290" s="1224"/>
      <c r="V290" s="1227"/>
      <c r="W290" s="1224"/>
      <c r="X290" s="1227"/>
      <c r="Y290" s="1224"/>
      <c r="Z290" s="1227"/>
      <c r="AA290" s="1227"/>
      <c r="AB290" s="1227"/>
      <c r="AC290" s="1230"/>
      <c r="AD290" s="1193"/>
      <c r="AE290" s="1234"/>
      <c r="AF290" s="1199"/>
      <c r="AG290" s="1193"/>
      <c r="AH290" s="1196"/>
      <c r="AI290" s="1199"/>
      <c r="AJ290" s="1199"/>
      <c r="AK290" s="1202"/>
      <c r="AL290" s="1205"/>
      <c r="AM290" s="1213"/>
      <c r="AN290" s="355"/>
      <c r="AO290" s="1208"/>
      <c r="AP290" s="1210"/>
      <c r="AQ290" s="1114"/>
      <c r="AR290" s="976"/>
      <c r="AS290" s="976"/>
      <c r="AT290" s="976"/>
      <c r="AU290" s="976"/>
      <c r="AV290" s="976"/>
      <c r="AW290" s="976"/>
      <c r="AX290" s="1211"/>
      <c r="AY290" s="1208"/>
      <c r="AZ290"/>
      <c r="BA290"/>
      <c r="BB290"/>
      <c r="BC290"/>
      <c r="BD290"/>
      <c r="BE290"/>
      <c r="BF290"/>
      <c r="BG290"/>
    </row>
    <row r="291" spans="1:59" ht="30" customHeight="1" thickBot="1">
      <c r="A291" s="1283"/>
      <c r="B291" s="1284"/>
      <c r="C291" s="1285"/>
      <c r="D291" s="1285"/>
      <c r="E291" s="1285"/>
      <c r="F291" s="1286"/>
      <c r="G291" s="1287"/>
      <c r="H291" s="1287"/>
      <c r="I291" s="1287"/>
      <c r="J291" s="1287"/>
      <c r="K291" s="1287"/>
      <c r="L291" s="1288"/>
      <c r="M291" s="1279"/>
      <c r="N291" s="1247"/>
      <c r="O291" s="1250"/>
      <c r="P291" s="1216"/>
      <c r="Q291" s="1219"/>
      <c r="R291" s="1222"/>
      <c r="S291" s="1225"/>
      <c r="T291" s="1228"/>
      <c r="U291" s="1225"/>
      <c r="V291" s="1228"/>
      <c r="W291" s="1225"/>
      <c r="X291" s="1228"/>
      <c r="Y291" s="1225"/>
      <c r="Z291" s="1228"/>
      <c r="AA291" s="1228"/>
      <c r="AB291" s="1228"/>
      <c r="AC291" s="1231"/>
      <c r="AD291" s="1194"/>
      <c r="AE291" s="1235"/>
      <c r="AF291" s="1200"/>
      <c r="AG291" s="1194"/>
      <c r="AH291" s="1197"/>
      <c r="AI291" s="1200"/>
      <c r="AJ291" s="1200"/>
      <c r="AK291" s="1203"/>
      <c r="AL291" s="1206"/>
      <c r="AM291" s="651" t="str">
        <f t="shared" ref="AM291" si="206">IF(P288="","",
IF(OR(AF288="",
AND(AG288&lt;&gt;"",AH288=""),
AND(P288&lt;&gt;"",AI288=""),
AND(P288&lt;&gt;"処遇改善加算Ⅳ",AJ288=""),
AND(OR(P288="処遇改善加算Ⅰ",P288="処遇改善加算Ⅱ"),AU288="対象",AK288=""),
AND(P288="処遇改善加算Ⅰ",AL288="")),
"！記入が必要な欄（オレンジ色のセル）に空欄があります。空欄を埋めてください。",""))</f>
        <v/>
      </c>
      <c r="AN291" s="355"/>
      <c r="AO291" s="1208"/>
      <c r="AP291" s="1210"/>
      <c r="AQ291" s="1115"/>
      <c r="AR291" s="976"/>
      <c r="AS291" s="976"/>
      <c r="AT291" s="976"/>
      <c r="AU291" s="976"/>
      <c r="AV291" s="976"/>
      <c r="AW291" s="976"/>
      <c r="AX291" s="1211"/>
      <c r="AY291" s="1209"/>
      <c r="AZ291"/>
      <c r="BA291"/>
      <c r="BB291"/>
      <c r="BC291"/>
      <c r="BD291"/>
      <c r="BE291"/>
      <c r="BF291"/>
      <c r="BG291"/>
    </row>
    <row r="292" spans="1:59" ht="30" customHeight="1">
      <c r="A292" s="1280">
        <v>71</v>
      </c>
      <c r="B292" s="1251" t="str">
        <f>IF(基本情報入力シート!B110="", "",基本情報入力シート!B110)</f>
        <v/>
      </c>
      <c r="C292" s="1252"/>
      <c r="D292" s="1252"/>
      <c r="E292" s="1252"/>
      <c r="F292" s="1253"/>
      <c r="G292" s="1236" t="str">
        <f>IF(基本情報入力シート!L110="", "",基本情報入力シート!L110)</f>
        <v/>
      </c>
      <c r="H292" s="1236" t="str">
        <f>IF(基本情報入力シート!Q110="", "",基本情報入力シート!Q110)</f>
        <v/>
      </c>
      <c r="I292" s="1236" t="str">
        <f>IF(基本情報入力シート!V110="", "",基本情報入力シート!V110)</f>
        <v/>
      </c>
      <c r="J292" s="1236" t="str">
        <f>IF(基本情報入力シート!W110="", "",基本情報入力シート!W110)</f>
        <v/>
      </c>
      <c r="K292" s="1236" t="str">
        <f>IF(基本情報入力シート!X110="", "",基本情報入力シート!X110)</f>
        <v/>
      </c>
      <c r="L292" s="1239" t="str">
        <f>IF(基本情報入力シート!AC110=0, "",基本情報入力シート!AC110)</f>
        <v/>
      </c>
      <c r="M292" s="1242" t="str">
        <f>IF(基本情報入力シート!AD110="", "",基本情報入力シート!AD110)</f>
        <v/>
      </c>
      <c r="N292" s="1245"/>
      <c r="O292" s="1248" t="str">
        <f>IFERROR(VLOOKUP(K292,【参考】数式用２!$A$2:$AD$48,MATCH(N292,【参考】数式用２!$C$4:$AD$4,0)+2,0),"")</f>
        <v/>
      </c>
      <c r="P292" s="1214"/>
      <c r="Q292" s="1217" t="str">
        <f>IFERROR(VLOOKUP(K292,【参考】数式用２!$A$2:$AC$48,MATCH(P292,【参考】数式用２!$C$4:$AC$4,0)+2,0),"")</f>
        <v/>
      </c>
      <c r="R292" s="1220" t="s">
        <v>268</v>
      </c>
      <c r="S292" s="1223"/>
      <c r="T292" s="1226" t="s">
        <v>356</v>
      </c>
      <c r="U292" s="1223"/>
      <c r="V292" s="1226" t="s">
        <v>357</v>
      </c>
      <c r="W292" s="1223"/>
      <c r="X292" s="1226" t="s">
        <v>356</v>
      </c>
      <c r="Y292" s="1223"/>
      <c r="Z292" s="1226" t="s">
        <v>358</v>
      </c>
      <c r="AA292" s="1226" t="s">
        <v>171</v>
      </c>
      <c r="AB292" s="1226" t="str">
        <f>IF(S292&gt;=1,(W292*12+Y292)-(S292*12+U292)+1,"")</f>
        <v/>
      </c>
      <c r="AC292" s="1229" t="s">
        <v>359</v>
      </c>
      <c r="AD292" s="1232" t="str">
        <f>IFERROR(ROUNDDOWN(ROUND(L292*Q292,0)*M292,0)*AB292,"")</f>
        <v/>
      </c>
      <c r="AE292" s="1233" t="str">
        <f>IFERROR(ROUNDDOWN(ROUNDDOWN(ROUND(L292*VLOOKUP(K292,【参考】数式用２!$A$2:$AC$48,MATCH("処遇改善加算Ⅳ",【参考】数式用２!$C$4:$O$4,0)+2,0),0)*M292,0)*AB292*0.5,0), "")</f>
        <v/>
      </c>
      <c r="AF292" s="1198"/>
      <c r="AG292" s="1232" t="str">
        <f>IF(AND(AQ292&lt;&gt;"対象外", P292&lt;&gt;""),ROUNDDOWN(ROUND(L292*VLOOKUP(K292,【参考】数式用２!$A$2:$K$48,MATCH("ベア加算あり",【参考】数式用２!$C$4:$K$4,0)+2,0),0)*M292,0)*AB292,"")</f>
        <v/>
      </c>
      <c r="AH292" s="1195"/>
      <c r="AI292" s="1198"/>
      <c r="AJ292" s="1198"/>
      <c r="AK292" s="1201"/>
      <c r="AL292" s="1204"/>
      <c r="AM292" s="650" t="str">
        <f t="shared" ref="AM292" si="207">IF(Q292="","",IF(Q292&lt;O292,"！加算の要件上は問題ありませんが、令和６年度末の加算率と比較して、令和７年度の加算率が低くなっています。",""))</f>
        <v/>
      </c>
      <c r="AN292" s="355"/>
      <c r="AO292" s="1207" t="str">
        <f>IF(K292&lt;&gt;"","Q列に色付け","")</f>
        <v/>
      </c>
      <c r="AP292" s="1210" t="str">
        <f>IF(AND(AE292&lt;&gt;0,AE292&lt;&gt;""),IF(AF292="○","入力済","未入力"),"")</f>
        <v/>
      </c>
      <c r="AQ292" s="1113" t="str">
        <f>IFERROR((VLOOKUP(N292, 【参考】数式用２!$BE$5:$BE$13, 1,FALSE)), "対象外")</f>
        <v>対象外</v>
      </c>
      <c r="AR292" s="976" t="str">
        <f>IF(AG292&lt;&gt;"",IF(AH292="○","入力済","未入力"),"")</f>
        <v/>
      </c>
      <c r="AS292" s="976" t="str">
        <f>IF(AND(P292&lt;&gt;"", AI292=""), "未入力", "入力済")</f>
        <v>入力済</v>
      </c>
      <c r="AT292" s="976" t="str">
        <f>IF(AND(P292&lt;&gt;"", P292&lt;&gt;"処遇改善加算Ⅳ", AJ292=""), "未入力", "入力済")</f>
        <v>入力済</v>
      </c>
      <c r="AU292" s="976" t="str">
        <f>IFERROR(VLOOKUP(K292, 【参考】数式用２!$BB$5:$BC$48, 2, FALSE), "")</f>
        <v/>
      </c>
      <c r="AV292" s="976" t="str">
        <f>IF(AND(P292&lt;&gt;"処遇改善加算Ⅲ",P292&lt;&gt;"処遇改善加算Ⅳ", P292&lt;&gt;"", AU292&lt;&gt;"対象外"), 1,"")</f>
        <v/>
      </c>
      <c r="AW292" s="976" t="str">
        <f>IFERROR("_"&amp;VLOOKUP(K292, 【参考】数式用２!$AG$2:$AH$48, 2, FALSE), "")</f>
        <v/>
      </c>
      <c r="AX292" s="1211" t="str">
        <f>IF(AND(P292="処遇改善加算Ⅰ", AL292=""), "未入力","入力済")</f>
        <v>入力済</v>
      </c>
      <c r="AY292" s="1207" t="str">
        <f>G292</f>
        <v/>
      </c>
      <c r="AZ292"/>
      <c r="BA292"/>
      <c r="BB292"/>
      <c r="BC292"/>
      <c r="BD292"/>
      <c r="BE292"/>
      <c r="BF292"/>
      <c r="BG292"/>
    </row>
    <row r="293" spans="1:59" ht="14">
      <c r="A293" s="1281"/>
      <c r="B293" s="1254"/>
      <c r="C293" s="1255"/>
      <c r="D293" s="1255"/>
      <c r="E293" s="1255"/>
      <c r="F293" s="1256"/>
      <c r="G293" s="1237"/>
      <c r="H293" s="1237"/>
      <c r="I293" s="1237"/>
      <c r="J293" s="1237"/>
      <c r="K293" s="1237"/>
      <c r="L293" s="1240"/>
      <c r="M293" s="1243"/>
      <c r="N293" s="1246"/>
      <c r="O293" s="1249"/>
      <c r="P293" s="1215"/>
      <c r="Q293" s="1218"/>
      <c r="R293" s="1221"/>
      <c r="S293" s="1224"/>
      <c r="T293" s="1227"/>
      <c r="U293" s="1224"/>
      <c r="V293" s="1227"/>
      <c r="W293" s="1224"/>
      <c r="X293" s="1227"/>
      <c r="Y293" s="1224"/>
      <c r="Z293" s="1227"/>
      <c r="AA293" s="1227"/>
      <c r="AB293" s="1227"/>
      <c r="AC293" s="1230"/>
      <c r="AD293" s="1193"/>
      <c r="AE293" s="1234"/>
      <c r="AF293" s="1199"/>
      <c r="AG293" s="1193"/>
      <c r="AH293" s="1196"/>
      <c r="AI293" s="1199"/>
      <c r="AJ293" s="1199"/>
      <c r="AK293" s="1202"/>
      <c r="AL293" s="1205"/>
      <c r="AM293" s="1212" t="str">
        <f t="shared" ref="AM293" si="208">IF(AND(P292&lt;&gt;"", OR(W292&lt;&gt;8,Y292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93" s="355"/>
      <c r="AO293" s="1208"/>
      <c r="AP293" s="1210"/>
      <c r="AQ293" s="1114"/>
      <c r="AR293" s="976"/>
      <c r="AS293" s="976"/>
      <c r="AT293" s="976"/>
      <c r="AU293" s="976"/>
      <c r="AV293" s="976"/>
      <c r="AW293" s="976"/>
      <c r="AX293" s="1211"/>
      <c r="AY293" s="1208"/>
      <c r="AZ293"/>
      <c r="BA293"/>
      <c r="BB293"/>
      <c r="BC293"/>
      <c r="BD293"/>
      <c r="BE293"/>
      <c r="BF293"/>
      <c r="BG293"/>
    </row>
    <row r="294" spans="1:59" ht="14">
      <c r="A294" s="1282"/>
      <c r="B294" s="1254"/>
      <c r="C294" s="1255"/>
      <c r="D294" s="1255"/>
      <c r="E294" s="1255"/>
      <c r="F294" s="1256"/>
      <c r="G294" s="1237"/>
      <c r="H294" s="1237"/>
      <c r="I294" s="1237"/>
      <c r="J294" s="1237"/>
      <c r="K294" s="1237"/>
      <c r="L294" s="1240"/>
      <c r="M294" s="1243"/>
      <c r="N294" s="1246"/>
      <c r="O294" s="1249"/>
      <c r="P294" s="1215"/>
      <c r="Q294" s="1218"/>
      <c r="R294" s="1221"/>
      <c r="S294" s="1224"/>
      <c r="T294" s="1227"/>
      <c r="U294" s="1224"/>
      <c r="V294" s="1227"/>
      <c r="W294" s="1224"/>
      <c r="X294" s="1227"/>
      <c r="Y294" s="1224"/>
      <c r="Z294" s="1227"/>
      <c r="AA294" s="1227"/>
      <c r="AB294" s="1227"/>
      <c r="AC294" s="1230"/>
      <c r="AD294" s="1193"/>
      <c r="AE294" s="1234"/>
      <c r="AF294" s="1199"/>
      <c r="AG294" s="1193"/>
      <c r="AH294" s="1196"/>
      <c r="AI294" s="1199"/>
      <c r="AJ294" s="1199"/>
      <c r="AK294" s="1202"/>
      <c r="AL294" s="1205"/>
      <c r="AM294" s="1213"/>
      <c r="AN294" s="355"/>
      <c r="AO294" s="1208"/>
      <c r="AP294" s="1210"/>
      <c r="AQ294" s="1114"/>
      <c r="AR294" s="976"/>
      <c r="AS294" s="976"/>
      <c r="AT294" s="976"/>
      <c r="AU294" s="976"/>
      <c r="AV294" s="976"/>
      <c r="AW294" s="976"/>
      <c r="AX294" s="1211"/>
      <c r="AY294" s="1208"/>
      <c r="AZ294"/>
      <c r="BA294"/>
      <c r="BB294"/>
      <c r="BC294"/>
      <c r="BD294"/>
      <c r="BE294"/>
      <c r="BF294"/>
      <c r="BG294"/>
    </row>
    <row r="295" spans="1:59" ht="30" customHeight="1" thickBot="1">
      <c r="A295" s="1283"/>
      <c r="B295" s="1284"/>
      <c r="C295" s="1285"/>
      <c r="D295" s="1285"/>
      <c r="E295" s="1285"/>
      <c r="F295" s="1286"/>
      <c r="G295" s="1287"/>
      <c r="H295" s="1287"/>
      <c r="I295" s="1287"/>
      <c r="J295" s="1287"/>
      <c r="K295" s="1287"/>
      <c r="L295" s="1288"/>
      <c r="M295" s="1279"/>
      <c r="N295" s="1247"/>
      <c r="O295" s="1250"/>
      <c r="P295" s="1216"/>
      <c r="Q295" s="1219"/>
      <c r="R295" s="1222"/>
      <c r="S295" s="1225"/>
      <c r="T295" s="1228"/>
      <c r="U295" s="1225"/>
      <c r="V295" s="1228"/>
      <c r="W295" s="1225"/>
      <c r="X295" s="1228"/>
      <c r="Y295" s="1225"/>
      <c r="Z295" s="1228"/>
      <c r="AA295" s="1228"/>
      <c r="AB295" s="1228"/>
      <c r="AC295" s="1231"/>
      <c r="AD295" s="1194"/>
      <c r="AE295" s="1235"/>
      <c r="AF295" s="1200"/>
      <c r="AG295" s="1194"/>
      <c r="AH295" s="1197"/>
      <c r="AI295" s="1200"/>
      <c r="AJ295" s="1200"/>
      <c r="AK295" s="1203"/>
      <c r="AL295" s="1206"/>
      <c r="AM295" s="651" t="str">
        <f t="shared" ref="AM295" si="209">IF(P292="","",
IF(OR(AF292="",
AND(AG292&lt;&gt;"",AH292=""),
AND(P292&lt;&gt;"",AI292=""),
AND(P292&lt;&gt;"処遇改善加算Ⅳ",AJ292=""),
AND(OR(P292="処遇改善加算Ⅰ",P292="処遇改善加算Ⅱ"),AU292="対象",AK292=""),
AND(P292="処遇改善加算Ⅰ",AL292="")),
"！記入が必要な欄（オレンジ色のセル）に空欄があります。空欄を埋めてください。",""))</f>
        <v/>
      </c>
      <c r="AN295" s="355"/>
      <c r="AO295" s="1209"/>
      <c r="AP295" s="1210"/>
      <c r="AQ295" s="1115"/>
      <c r="AR295" s="976"/>
      <c r="AS295" s="976"/>
      <c r="AT295" s="976"/>
      <c r="AU295" s="976"/>
      <c r="AV295" s="976"/>
      <c r="AW295" s="976"/>
      <c r="AX295" s="1211"/>
      <c r="AY295" s="1209"/>
      <c r="AZ295"/>
      <c r="BA295"/>
      <c r="BB295"/>
      <c r="BC295"/>
      <c r="BD295"/>
      <c r="BE295"/>
      <c r="BF295"/>
      <c r="BG295"/>
    </row>
    <row r="296" spans="1:59" ht="30" customHeight="1">
      <c r="A296" s="1280">
        <v>72</v>
      </c>
      <c r="B296" s="1251" t="str">
        <f>IF(基本情報入力シート!B111="", "",基本情報入力シート!B111)</f>
        <v/>
      </c>
      <c r="C296" s="1252"/>
      <c r="D296" s="1252"/>
      <c r="E296" s="1252"/>
      <c r="F296" s="1253"/>
      <c r="G296" s="1236" t="str">
        <f>IF(基本情報入力シート!L111="", "",基本情報入力シート!L111)</f>
        <v/>
      </c>
      <c r="H296" s="1236" t="str">
        <f>IF(基本情報入力シート!Q111="", "",基本情報入力シート!Q111)</f>
        <v/>
      </c>
      <c r="I296" s="1236" t="str">
        <f>IF(基本情報入力シート!V111="", "",基本情報入力シート!V111)</f>
        <v/>
      </c>
      <c r="J296" s="1236" t="str">
        <f>IF(基本情報入力シート!W111="", "",基本情報入力シート!W111)</f>
        <v/>
      </c>
      <c r="K296" s="1236" t="str">
        <f>IF(基本情報入力シート!X111="", "",基本情報入力シート!X111)</f>
        <v/>
      </c>
      <c r="L296" s="1239" t="str">
        <f>IF(基本情報入力シート!AC111=0, "",基本情報入力シート!AC111)</f>
        <v/>
      </c>
      <c r="M296" s="1242" t="str">
        <f>IF(基本情報入力シート!AD111="", "",基本情報入力シート!AD111)</f>
        <v/>
      </c>
      <c r="N296" s="1245"/>
      <c r="O296" s="1248" t="str">
        <f>IFERROR(VLOOKUP(K296,【参考】数式用２!$A$2:$AD$48,MATCH(N296,【参考】数式用２!$C$4:$AD$4,0)+2,0),"")</f>
        <v/>
      </c>
      <c r="P296" s="1214"/>
      <c r="Q296" s="1217" t="str">
        <f>IFERROR(VLOOKUP(K296,【参考】数式用２!$A$2:$AC$48,MATCH(P296,【参考】数式用２!$C$4:$AC$4,0)+2,0),"")</f>
        <v/>
      </c>
      <c r="R296" s="1220" t="s">
        <v>268</v>
      </c>
      <c r="S296" s="1223"/>
      <c r="T296" s="1226" t="s">
        <v>356</v>
      </c>
      <c r="U296" s="1223"/>
      <c r="V296" s="1226" t="s">
        <v>357</v>
      </c>
      <c r="W296" s="1223"/>
      <c r="X296" s="1226" t="s">
        <v>356</v>
      </c>
      <c r="Y296" s="1223"/>
      <c r="Z296" s="1226" t="s">
        <v>358</v>
      </c>
      <c r="AA296" s="1226" t="s">
        <v>171</v>
      </c>
      <c r="AB296" s="1226" t="str">
        <f>IF(S296&gt;=1,(W296*12+Y296)-(S296*12+U296)+1,"")</f>
        <v/>
      </c>
      <c r="AC296" s="1229" t="s">
        <v>359</v>
      </c>
      <c r="AD296" s="1232" t="str">
        <f>IFERROR(ROUNDDOWN(ROUND(L296*Q296,0)*M296,0)*AB296,"")</f>
        <v/>
      </c>
      <c r="AE296" s="1233" t="str">
        <f>IFERROR(ROUNDDOWN(ROUNDDOWN(ROUND(L296*VLOOKUP(K296,【参考】数式用２!$A$2:$AC$48,MATCH("処遇改善加算Ⅳ",【参考】数式用２!$C$4:$O$4,0)+2,0),0)*M296,0)*AB296*0.5,0), "")</f>
        <v/>
      </c>
      <c r="AF296" s="1198"/>
      <c r="AG296" s="1232" t="str">
        <f>IF(AND(AQ296&lt;&gt;"対象外", P296&lt;&gt;""),ROUNDDOWN(ROUND(L296*VLOOKUP(K296,【参考】数式用２!$A$2:$K$48,MATCH("ベア加算あり",【参考】数式用２!$C$4:$K$4,0)+2,0),0)*M296,0)*AB296,"")</f>
        <v/>
      </c>
      <c r="AH296" s="1195"/>
      <c r="AI296" s="1198"/>
      <c r="AJ296" s="1198"/>
      <c r="AK296" s="1201"/>
      <c r="AL296" s="1204"/>
      <c r="AM296" s="650" t="str">
        <f t="shared" ref="AM296" si="210">IF(Q296="","",IF(Q296&lt;O296,"！加算の要件上は問題ありませんが、令和６年度末の加算率と比較して、令和７年度の加算率が低くなっています。",""))</f>
        <v/>
      </c>
      <c r="AN296" s="355"/>
      <c r="AO296" s="1208" t="str">
        <f>IF(K296&lt;&gt;"","Q列に色付け","")</f>
        <v/>
      </c>
      <c r="AP296" s="1210" t="str">
        <f>IF(AND(AE296&lt;&gt;0,AE296&lt;&gt;""),IF(AF296="○","入力済","未入力"),"")</f>
        <v/>
      </c>
      <c r="AQ296" s="1113" t="str">
        <f>IFERROR((VLOOKUP(N296, 【参考】数式用２!$BE$5:$BE$13, 1,FALSE)), "対象外")</f>
        <v>対象外</v>
      </c>
      <c r="AR296" s="976" t="str">
        <f>IF(AG296&lt;&gt;"",IF(AH296="○","入力済","未入力"),"")</f>
        <v/>
      </c>
      <c r="AS296" s="976" t="str">
        <f>IF(AND(P296&lt;&gt;"", AI296=""), "未入力", "入力済")</f>
        <v>入力済</v>
      </c>
      <c r="AT296" s="976" t="str">
        <f>IF(AND(P296&lt;&gt;"", P296&lt;&gt;"処遇改善加算Ⅳ", AJ296=""), "未入力", "入力済")</f>
        <v>入力済</v>
      </c>
      <c r="AU296" s="976" t="str">
        <f>IFERROR(VLOOKUP(K296, 【参考】数式用２!$BB$5:$BC$48, 2, FALSE), "")</f>
        <v/>
      </c>
      <c r="AV296" s="976" t="str">
        <f>IF(AND(P296&lt;&gt;"処遇改善加算Ⅲ",P296&lt;&gt;"処遇改善加算Ⅳ", P296&lt;&gt;"", AU296&lt;&gt;"対象外"), 1,"")</f>
        <v/>
      </c>
      <c r="AW296" s="976" t="str">
        <f>IFERROR("_"&amp;VLOOKUP(K296, 【参考】数式用２!$AG$2:$AH$48, 2, FALSE), "")</f>
        <v/>
      </c>
      <c r="AX296" s="1211" t="str">
        <f>IF(AND(P296="処遇改善加算Ⅰ", AL296=""), "未入力","入力済")</f>
        <v>入力済</v>
      </c>
      <c r="AY296" s="1207" t="str">
        <f>G296</f>
        <v/>
      </c>
      <c r="AZ296"/>
      <c r="BA296"/>
      <c r="BB296"/>
      <c r="BC296"/>
      <c r="BD296"/>
      <c r="BE296"/>
      <c r="BF296"/>
      <c r="BG296"/>
    </row>
    <row r="297" spans="1:59" ht="14">
      <c r="A297" s="1281"/>
      <c r="B297" s="1254"/>
      <c r="C297" s="1255"/>
      <c r="D297" s="1255"/>
      <c r="E297" s="1255"/>
      <c r="F297" s="1256"/>
      <c r="G297" s="1237"/>
      <c r="H297" s="1237"/>
      <c r="I297" s="1237"/>
      <c r="J297" s="1237"/>
      <c r="K297" s="1237"/>
      <c r="L297" s="1240"/>
      <c r="M297" s="1243"/>
      <c r="N297" s="1246"/>
      <c r="O297" s="1249"/>
      <c r="P297" s="1215"/>
      <c r="Q297" s="1218"/>
      <c r="R297" s="1221"/>
      <c r="S297" s="1224"/>
      <c r="T297" s="1227"/>
      <c r="U297" s="1224"/>
      <c r="V297" s="1227"/>
      <c r="W297" s="1224"/>
      <c r="X297" s="1227"/>
      <c r="Y297" s="1224"/>
      <c r="Z297" s="1227"/>
      <c r="AA297" s="1227"/>
      <c r="AB297" s="1227"/>
      <c r="AC297" s="1230"/>
      <c r="AD297" s="1193"/>
      <c r="AE297" s="1234"/>
      <c r="AF297" s="1199"/>
      <c r="AG297" s="1193"/>
      <c r="AH297" s="1196"/>
      <c r="AI297" s="1199"/>
      <c r="AJ297" s="1199"/>
      <c r="AK297" s="1202"/>
      <c r="AL297" s="1205"/>
      <c r="AM297" s="1212" t="str">
        <f t="shared" ref="AM297" si="211">IF(AND(P296&lt;&gt;"", OR(W296&lt;&gt;8,Y296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97" s="355"/>
      <c r="AO297" s="1208"/>
      <c r="AP297" s="1210"/>
      <c r="AQ297" s="1114"/>
      <c r="AR297" s="976"/>
      <c r="AS297" s="976"/>
      <c r="AT297" s="976"/>
      <c r="AU297" s="976"/>
      <c r="AV297" s="976"/>
      <c r="AW297" s="976"/>
      <c r="AX297" s="1211"/>
      <c r="AY297" s="1208"/>
      <c r="AZ297"/>
      <c r="BA297"/>
      <c r="BB297"/>
      <c r="BC297"/>
      <c r="BD297"/>
      <c r="BE297"/>
      <c r="BF297"/>
      <c r="BG297"/>
    </row>
    <row r="298" spans="1:59" ht="14">
      <c r="A298" s="1282"/>
      <c r="B298" s="1254"/>
      <c r="C298" s="1255"/>
      <c r="D298" s="1255"/>
      <c r="E298" s="1255"/>
      <c r="F298" s="1256"/>
      <c r="G298" s="1237"/>
      <c r="H298" s="1237"/>
      <c r="I298" s="1237"/>
      <c r="J298" s="1237"/>
      <c r="K298" s="1237"/>
      <c r="L298" s="1240"/>
      <c r="M298" s="1243"/>
      <c r="N298" s="1246"/>
      <c r="O298" s="1249"/>
      <c r="P298" s="1215"/>
      <c r="Q298" s="1218"/>
      <c r="R298" s="1221"/>
      <c r="S298" s="1224"/>
      <c r="T298" s="1227"/>
      <c r="U298" s="1224"/>
      <c r="V298" s="1227"/>
      <c r="W298" s="1224"/>
      <c r="X298" s="1227"/>
      <c r="Y298" s="1224"/>
      <c r="Z298" s="1227"/>
      <c r="AA298" s="1227"/>
      <c r="AB298" s="1227"/>
      <c r="AC298" s="1230"/>
      <c r="AD298" s="1193"/>
      <c r="AE298" s="1234"/>
      <c r="AF298" s="1199"/>
      <c r="AG298" s="1193"/>
      <c r="AH298" s="1196"/>
      <c r="AI298" s="1199"/>
      <c r="AJ298" s="1199"/>
      <c r="AK298" s="1202"/>
      <c r="AL298" s="1205"/>
      <c r="AM298" s="1213"/>
      <c r="AN298" s="355"/>
      <c r="AO298" s="1208"/>
      <c r="AP298" s="1210"/>
      <c r="AQ298" s="1114"/>
      <c r="AR298" s="976"/>
      <c r="AS298" s="976"/>
      <c r="AT298" s="976"/>
      <c r="AU298" s="976"/>
      <c r="AV298" s="976"/>
      <c r="AW298" s="976"/>
      <c r="AX298" s="1211"/>
      <c r="AY298" s="1208"/>
      <c r="AZ298"/>
      <c r="BA298"/>
      <c r="BB298"/>
      <c r="BC298"/>
      <c r="BD298"/>
      <c r="BE298"/>
      <c r="BF298"/>
      <c r="BG298"/>
    </row>
    <row r="299" spans="1:59" ht="30" customHeight="1" thickBot="1">
      <c r="A299" s="1283"/>
      <c r="B299" s="1284"/>
      <c r="C299" s="1285"/>
      <c r="D299" s="1285"/>
      <c r="E299" s="1285"/>
      <c r="F299" s="1286"/>
      <c r="G299" s="1287"/>
      <c r="H299" s="1287"/>
      <c r="I299" s="1287"/>
      <c r="J299" s="1287"/>
      <c r="K299" s="1287"/>
      <c r="L299" s="1288"/>
      <c r="M299" s="1279"/>
      <c r="N299" s="1247"/>
      <c r="O299" s="1250"/>
      <c r="P299" s="1216"/>
      <c r="Q299" s="1219"/>
      <c r="R299" s="1222"/>
      <c r="S299" s="1225"/>
      <c r="T299" s="1228"/>
      <c r="U299" s="1225"/>
      <c r="V299" s="1228"/>
      <c r="W299" s="1225"/>
      <c r="X299" s="1228"/>
      <c r="Y299" s="1225"/>
      <c r="Z299" s="1228"/>
      <c r="AA299" s="1228"/>
      <c r="AB299" s="1228"/>
      <c r="AC299" s="1231"/>
      <c r="AD299" s="1194"/>
      <c r="AE299" s="1235"/>
      <c r="AF299" s="1200"/>
      <c r="AG299" s="1194"/>
      <c r="AH299" s="1197"/>
      <c r="AI299" s="1200"/>
      <c r="AJ299" s="1200"/>
      <c r="AK299" s="1203"/>
      <c r="AL299" s="1206"/>
      <c r="AM299" s="651" t="str">
        <f t="shared" ref="AM299" si="212">IF(P296="","",
IF(OR(AF296="",
AND(AG296&lt;&gt;"",AH296=""),
AND(P296&lt;&gt;"",AI296=""),
AND(P296&lt;&gt;"処遇改善加算Ⅳ",AJ296=""),
AND(OR(P296="処遇改善加算Ⅰ",P296="処遇改善加算Ⅱ"),AU296="対象",AK296=""),
AND(P296="処遇改善加算Ⅰ",AL296="")),
"！記入が必要な欄（オレンジ色のセル）に空欄があります。空欄を埋めてください。",""))</f>
        <v/>
      </c>
      <c r="AN299" s="355"/>
      <c r="AO299" s="1209"/>
      <c r="AP299" s="1210"/>
      <c r="AQ299" s="1115"/>
      <c r="AR299" s="976"/>
      <c r="AS299" s="976"/>
      <c r="AT299" s="976"/>
      <c r="AU299" s="976"/>
      <c r="AV299" s="976"/>
      <c r="AW299" s="976"/>
      <c r="AX299" s="1211"/>
      <c r="AY299" s="1209"/>
      <c r="AZ299"/>
      <c r="BA299"/>
      <c r="BB299"/>
      <c r="BC299"/>
      <c r="BD299"/>
      <c r="BE299"/>
      <c r="BF299"/>
      <c r="BG299"/>
    </row>
    <row r="300" spans="1:59" ht="30" customHeight="1">
      <c r="A300" s="1280">
        <v>73</v>
      </c>
      <c r="B300" s="1251" t="str">
        <f>IF(基本情報入力シート!B112="", "",基本情報入力シート!B112)</f>
        <v/>
      </c>
      <c r="C300" s="1252"/>
      <c r="D300" s="1252"/>
      <c r="E300" s="1252"/>
      <c r="F300" s="1253"/>
      <c r="G300" s="1236" t="str">
        <f>IF(基本情報入力シート!L112="", "",基本情報入力シート!L112)</f>
        <v/>
      </c>
      <c r="H300" s="1236" t="str">
        <f>IF(基本情報入力シート!Q112="", "",基本情報入力シート!Q112)</f>
        <v/>
      </c>
      <c r="I300" s="1236" t="str">
        <f>IF(基本情報入力シート!V112="", "",基本情報入力シート!V112)</f>
        <v/>
      </c>
      <c r="J300" s="1236" t="str">
        <f>IF(基本情報入力シート!W112="", "",基本情報入力シート!W112)</f>
        <v/>
      </c>
      <c r="K300" s="1236" t="str">
        <f>IF(基本情報入力シート!X112="", "",基本情報入力シート!X112)</f>
        <v/>
      </c>
      <c r="L300" s="1239" t="str">
        <f>IF(基本情報入力シート!AC112=0, "",基本情報入力シート!AC112)</f>
        <v/>
      </c>
      <c r="M300" s="1242" t="str">
        <f>IF(基本情報入力シート!AD112="", "",基本情報入力シート!AD112)</f>
        <v/>
      </c>
      <c r="N300" s="1245"/>
      <c r="O300" s="1248" t="str">
        <f>IFERROR(VLOOKUP(K300,【参考】数式用２!$A$2:$AD$48,MATCH(N300,【参考】数式用２!$C$4:$AD$4,0)+2,0),"")</f>
        <v/>
      </c>
      <c r="P300" s="1214"/>
      <c r="Q300" s="1217" t="str">
        <f>IFERROR(VLOOKUP(K300,【参考】数式用２!$A$2:$AC$48,MATCH(P300,【参考】数式用２!$C$4:$AC$4,0)+2,0),"")</f>
        <v/>
      </c>
      <c r="R300" s="1220" t="s">
        <v>268</v>
      </c>
      <c r="S300" s="1223"/>
      <c r="T300" s="1226" t="s">
        <v>356</v>
      </c>
      <c r="U300" s="1223"/>
      <c r="V300" s="1226" t="s">
        <v>357</v>
      </c>
      <c r="W300" s="1223"/>
      <c r="X300" s="1226" t="s">
        <v>356</v>
      </c>
      <c r="Y300" s="1223"/>
      <c r="Z300" s="1226" t="s">
        <v>358</v>
      </c>
      <c r="AA300" s="1226" t="s">
        <v>171</v>
      </c>
      <c r="AB300" s="1226" t="str">
        <f>IF(S300&gt;=1,(W300*12+Y300)-(S300*12+U300)+1,"")</f>
        <v/>
      </c>
      <c r="AC300" s="1229" t="s">
        <v>359</v>
      </c>
      <c r="AD300" s="1232" t="str">
        <f>IFERROR(ROUNDDOWN(ROUND(L300*Q300,0)*M300,0)*AB300,"")</f>
        <v/>
      </c>
      <c r="AE300" s="1233" t="str">
        <f>IFERROR(ROUNDDOWN(ROUNDDOWN(ROUND(L300*VLOOKUP(K300,【参考】数式用２!$A$2:$AC$48,MATCH("処遇改善加算Ⅳ",【参考】数式用２!$C$4:$O$4,0)+2,0),0)*M300,0)*AB300*0.5,0), "")</f>
        <v/>
      </c>
      <c r="AF300" s="1198"/>
      <c r="AG300" s="1232" t="str">
        <f>IF(AND(AQ300&lt;&gt;"対象外", P300&lt;&gt;""),ROUNDDOWN(ROUND(L300*VLOOKUP(K300,【参考】数式用２!$A$2:$K$48,MATCH("ベア加算あり",【参考】数式用２!$C$4:$K$4,0)+2,0),0)*M300,0)*AB300,"")</f>
        <v/>
      </c>
      <c r="AH300" s="1195"/>
      <c r="AI300" s="1198"/>
      <c r="AJ300" s="1198"/>
      <c r="AK300" s="1201"/>
      <c r="AL300" s="1204"/>
      <c r="AM300" s="650" t="str">
        <f t="shared" ref="AM300" si="213">IF(Q300="","",IF(Q300&lt;O300,"！加算の要件上は問題ありませんが、令和６年度末の加算率と比較して、令和７年度の加算率が低くなっています。",""))</f>
        <v/>
      </c>
      <c r="AN300" s="355"/>
      <c r="AO300" s="1207" t="str">
        <f>IF(K300&lt;&gt;"","Q列に色付け","")</f>
        <v/>
      </c>
      <c r="AP300" s="1210" t="str">
        <f>IF(AND(AE300&lt;&gt;0,AE300&lt;&gt;""),IF(AF300="○","入力済","未入力"),"")</f>
        <v/>
      </c>
      <c r="AQ300" s="1113" t="str">
        <f>IFERROR((VLOOKUP(N300, 【参考】数式用２!$BE$5:$BE$13, 1,FALSE)), "対象外")</f>
        <v>対象外</v>
      </c>
      <c r="AR300" s="976" t="str">
        <f>IF(AG300&lt;&gt;"",IF(AH300="○","入力済","未入力"),"")</f>
        <v/>
      </c>
      <c r="AS300" s="976" t="str">
        <f>IF(AND(P300&lt;&gt;"", AI300=""), "未入力", "入力済")</f>
        <v>入力済</v>
      </c>
      <c r="AT300" s="976" t="str">
        <f>IF(AND(P300&lt;&gt;"", P300&lt;&gt;"処遇改善加算Ⅳ", AJ300=""), "未入力", "入力済")</f>
        <v>入力済</v>
      </c>
      <c r="AU300" s="976" t="str">
        <f>IFERROR(VLOOKUP(K300, 【参考】数式用２!$BB$5:$BC$48, 2, FALSE), "")</f>
        <v/>
      </c>
      <c r="AV300" s="976" t="str">
        <f>IF(AND(P300&lt;&gt;"処遇改善加算Ⅲ",P300&lt;&gt;"処遇改善加算Ⅳ", P300&lt;&gt;"", AU300&lt;&gt;"対象外"), 1,"")</f>
        <v/>
      </c>
      <c r="AW300" s="976" t="str">
        <f>IFERROR("_"&amp;VLOOKUP(K300, 【参考】数式用２!$AG$2:$AH$48, 2, FALSE), "")</f>
        <v/>
      </c>
      <c r="AX300" s="1211" t="str">
        <f>IF(AND(P300="処遇改善加算Ⅰ", AL300=""), "未入力","入力済")</f>
        <v>入力済</v>
      </c>
      <c r="AY300" s="1207" t="str">
        <f>G300</f>
        <v/>
      </c>
      <c r="AZ300"/>
      <c r="BA300"/>
      <c r="BB300"/>
      <c r="BC300"/>
      <c r="BD300"/>
      <c r="BE300"/>
      <c r="BF300"/>
      <c r="BG300"/>
    </row>
    <row r="301" spans="1:59" ht="14">
      <c r="A301" s="1281"/>
      <c r="B301" s="1254"/>
      <c r="C301" s="1255"/>
      <c r="D301" s="1255"/>
      <c r="E301" s="1255"/>
      <c r="F301" s="1256"/>
      <c r="G301" s="1237"/>
      <c r="H301" s="1237"/>
      <c r="I301" s="1237"/>
      <c r="J301" s="1237"/>
      <c r="K301" s="1237"/>
      <c r="L301" s="1240"/>
      <c r="M301" s="1243"/>
      <c r="N301" s="1246"/>
      <c r="O301" s="1249"/>
      <c r="P301" s="1215"/>
      <c r="Q301" s="1218"/>
      <c r="R301" s="1221"/>
      <c r="S301" s="1224"/>
      <c r="T301" s="1227"/>
      <c r="U301" s="1224"/>
      <c r="V301" s="1227"/>
      <c r="W301" s="1224"/>
      <c r="X301" s="1227"/>
      <c r="Y301" s="1224"/>
      <c r="Z301" s="1227"/>
      <c r="AA301" s="1227"/>
      <c r="AB301" s="1227"/>
      <c r="AC301" s="1230"/>
      <c r="AD301" s="1193"/>
      <c r="AE301" s="1234"/>
      <c r="AF301" s="1199"/>
      <c r="AG301" s="1193"/>
      <c r="AH301" s="1196"/>
      <c r="AI301" s="1199"/>
      <c r="AJ301" s="1199"/>
      <c r="AK301" s="1202"/>
      <c r="AL301" s="1205"/>
      <c r="AM301" s="1212" t="str">
        <f t="shared" ref="AM301" si="214">IF(AND(P300&lt;&gt;"", OR(W300&lt;&gt;8,Y300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01" s="355"/>
      <c r="AO301" s="1208"/>
      <c r="AP301" s="1210"/>
      <c r="AQ301" s="1114"/>
      <c r="AR301" s="976"/>
      <c r="AS301" s="976"/>
      <c r="AT301" s="976"/>
      <c r="AU301" s="976"/>
      <c r="AV301" s="976"/>
      <c r="AW301" s="976"/>
      <c r="AX301" s="1211"/>
      <c r="AY301" s="1208"/>
      <c r="AZ301"/>
      <c r="BA301"/>
      <c r="BB301"/>
      <c r="BC301"/>
      <c r="BD301"/>
      <c r="BE301"/>
      <c r="BF301"/>
      <c r="BG301"/>
    </row>
    <row r="302" spans="1:59" ht="14">
      <c r="A302" s="1282"/>
      <c r="B302" s="1254"/>
      <c r="C302" s="1255"/>
      <c r="D302" s="1255"/>
      <c r="E302" s="1255"/>
      <c r="F302" s="1256"/>
      <c r="G302" s="1237"/>
      <c r="H302" s="1237"/>
      <c r="I302" s="1237"/>
      <c r="J302" s="1237"/>
      <c r="K302" s="1237"/>
      <c r="L302" s="1240"/>
      <c r="M302" s="1243"/>
      <c r="N302" s="1246"/>
      <c r="O302" s="1249"/>
      <c r="P302" s="1215"/>
      <c r="Q302" s="1218"/>
      <c r="R302" s="1221"/>
      <c r="S302" s="1224"/>
      <c r="T302" s="1227"/>
      <c r="U302" s="1224"/>
      <c r="V302" s="1227"/>
      <c r="W302" s="1224"/>
      <c r="X302" s="1227"/>
      <c r="Y302" s="1224"/>
      <c r="Z302" s="1227"/>
      <c r="AA302" s="1227"/>
      <c r="AB302" s="1227"/>
      <c r="AC302" s="1230"/>
      <c r="AD302" s="1193"/>
      <c r="AE302" s="1234"/>
      <c r="AF302" s="1199"/>
      <c r="AG302" s="1193"/>
      <c r="AH302" s="1196"/>
      <c r="AI302" s="1199"/>
      <c r="AJ302" s="1199"/>
      <c r="AK302" s="1202"/>
      <c r="AL302" s="1205"/>
      <c r="AM302" s="1213"/>
      <c r="AN302" s="355"/>
      <c r="AO302" s="1208"/>
      <c r="AP302" s="1210"/>
      <c r="AQ302" s="1114"/>
      <c r="AR302" s="976"/>
      <c r="AS302" s="976"/>
      <c r="AT302" s="976"/>
      <c r="AU302" s="976"/>
      <c r="AV302" s="976"/>
      <c r="AW302" s="976"/>
      <c r="AX302" s="1211"/>
      <c r="AY302" s="1208"/>
      <c r="AZ302"/>
      <c r="BA302"/>
      <c r="BB302"/>
      <c r="BC302"/>
      <c r="BD302"/>
      <c r="BE302"/>
      <c r="BF302"/>
      <c r="BG302"/>
    </row>
    <row r="303" spans="1:59" ht="30" customHeight="1" thickBot="1">
      <c r="A303" s="1283"/>
      <c r="B303" s="1284"/>
      <c r="C303" s="1285"/>
      <c r="D303" s="1285"/>
      <c r="E303" s="1285"/>
      <c r="F303" s="1286"/>
      <c r="G303" s="1287"/>
      <c r="H303" s="1287"/>
      <c r="I303" s="1287"/>
      <c r="J303" s="1287"/>
      <c r="K303" s="1287"/>
      <c r="L303" s="1288"/>
      <c r="M303" s="1279"/>
      <c r="N303" s="1247"/>
      <c r="O303" s="1250"/>
      <c r="P303" s="1216"/>
      <c r="Q303" s="1219"/>
      <c r="R303" s="1222"/>
      <c r="S303" s="1225"/>
      <c r="T303" s="1228"/>
      <c r="U303" s="1225"/>
      <c r="V303" s="1228"/>
      <c r="W303" s="1225"/>
      <c r="X303" s="1228"/>
      <c r="Y303" s="1225"/>
      <c r="Z303" s="1228"/>
      <c r="AA303" s="1228"/>
      <c r="AB303" s="1228"/>
      <c r="AC303" s="1231"/>
      <c r="AD303" s="1194"/>
      <c r="AE303" s="1235"/>
      <c r="AF303" s="1200"/>
      <c r="AG303" s="1194"/>
      <c r="AH303" s="1197"/>
      <c r="AI303" s="1200"/>
      <c r="AJ303" s="1200"/>
      <c r="AK303" s="1203"/>
      <c r="AL303" s="1206"/>
      <c r="AM303" s="651" t="str">
        <f t="shared" ref="AM303" si="215">IF(P300="","",
IF(OR(AF300="",
AND(AG300&lt;&gt;"",AH300=""),
AND(P300&lt;&gt;"",AI300=""),
AND(P300&lt;&gt;"処遇改善加算Ⅳ",AJ300=""),
AND(OR(P300="処遇改善加算Ⅰ",P300="処遇改善加算Ⅱ"),AU300="対象",AK300=""),
AND(P300="処遇改善加算Ⅰ",AL300="")),
"！記入が必要な欄（オレンジ色のセル）に空欄があります。空欄を埋めてください。",""))</f>
        <v/>
      </c>
      <c r="AN303" s="355"/>
      <c r="AO303" s="1209"/>
      <c r="AP303" s="1210"/>
      <c r="AQ303" s="1115"/>
      <c r="AR303" s="976"/>
      <c r="AS303" s="976"/>
      <c r="AT303" s="976"/>
      <c r="AU303" s="976"/>
      <c r="AV303" s="976"/>
      <c r="AW303" s="976"/>
      <c r="AX303" s="1211"/>
      <c r="AY303" s="1209"/>
      <c r="AZ303"/>
      <c r="BA303"/>
      <c r="BB303"/>
      <c r="BC303"/>
      <c r="BD303"/>
      <c r="BE303"/>
      <c r="BF303"/>
      <c r="BG303"/>
    </row>
    <row r="304" spans="1:59" ht="30" customHeight="1">
      <c r="A304" s="1280">
        <v>74</v>
      </c>
      <c r="B304" s="1251" t="str">
        <f>IF(基本情報入力シート!B113="", "",基本情報入力シート!B113)</f>
        <v/>
      </c>
      <c r="C304" s="1252"/>
      <c r="D304" s="1252"/>
      <c r="E304" s="1252"/>
      <c r="F304" s="1253"/>
      <c r="G304" s="1236" t="str">
        <f>IF(基本情報入力シート!L113="", "",基本情報入力シート!L113)</f>
        <v/>
      </c>
      <c r="H304" s="1236" t="str">
        <f>IF(基本情報入力シート!Q113="", "",基本情報入力シート!Q113)</f>
        <v/>
      </c>
      <c r="I304" s="1236" t="str">
        <f>IF(基本情報入力シート!V113="", "",基本情報入力シート!V113)</f>
        <v/>
      </c>
      <c r="J304" s="1236" t="str">
        <f>IF(基本情報入力シート!W113="", "",基本情報入力シート!W113)</f>
        <v/>
      </c>
      <c r="K304" s="1236" t="str">
        <f>IF(基本情報入力シート!X113="", "",基本情報入力シート!X113)</f>
        <v/>
      </c>
      <c r="L304" s="1239" t="str">
        <f>IF(基本情報入力シート!AC113=0, "",基本情報入力シート!AC113)</f>
        <v/>
      </c>
      <c r="M304" s="1242" t="str">
        <f>IF(基本情報入力シート!AD113="", "",基本情報入力シート!AD113)</f>
        <v/>
      </c>
      <c r="N304" s="1245"/>
      <c r="O304" s="1248" t="str">
        <f>IFERROR(VLOOKUP(K304,【参考】数式用２!$A$2:$AD$48,MATCH(N304,【参考】数式用２!$C$4:$AD$4,0)+2,0),"")</f>
        <v/>
      </c>
      <c r="P304" s="1214"/>
      <c r="Q304" s="1217" t="str">
        <f>IFERROR(VLOOKUP(K304,【参考】数式用２!$A$2:$AC$48,MATCH(P304,【参考】数式用２!$C$4:$AC$4,0)+2,0),"")</f>
        <v/>
      </c>
      <c r="R304" s="1220" t="s">
        <v>268</v>
      </c>
      <c r="S304" s="1223"/>
      <c r="T304" s="1226" t="s">
        <v>356</v>
      </c>
      <c r="U304" s="1223"/>
      <c r="V304" s="1226" t="s">
        <v>357</v>
      </c>
      <c r="W304" s="1223"/>
      <c r="X304" s="1226" t="s">
        <v>356</v>
      </c>
      <c r="Y304" s="1223"/>
      <c r="Z304" s="1226" t="s">
        <v>358</v>
      </c>
      <c r="AA304" s="1226" t="s">
        <v>171</v>
      </c>
      <c r="AB304" s="1226" t="str">
        <f>IF(S304&gt;=1,(W304*12+Y304)-(S304*12+U304)+1,"")</f>
        <v/>
      </c>
      <c r="AC304" s="1229" t="s">
        <v>359</v>
      </c>
      <c r="AD304" s="1232" t="str">
        <f>IFERROR(ROUNDDOWN(ROUND(L304*Q304,0)*M304,0)*AB304,"")</f>
        <v/>
      </c>
      <c r="AE304" s="1233" t="str">
        <f>IFERROR(ROUNDDOWN(ROUNDDOWN(ROUND(L304*VLOOKUP(K304,【参考】数式用２!$A$2:$AC$48,MATCH("処遇改善加算Ⅳ",【参考】数式用２!$C$4:$O$4,0)+2,0),0)*M304,0)*AB304*0.5,0), "")</f>
        <v/>
      </c>
      <c r="AF304" s="1198"/>
      <c r="AG304" s="1232" t="str">
        <f>IF(AND(AQ304&lt;&gt;"対象外", P304&lt;&gt;""),ROUNDDOWN(ROUND(L304*VLOOKUP(K304,【参考】数式用２!$A$2:$K$48,MATCH("ベア加算あり",【参考】数式用２!$C$4:$K$4,0)+2,0),0)*M304,0)*AB304,"")</f>
        <v/>
      </c>
      <c r="AH304" s="1195"/>
      <c r="AI304" s="1198"/>
      <c r="AJ304" s="1198"/>
      <c r="AK304" s="1201"/>
      <c r="AL304" s="1204"/>
      <c r="AM304" s="650" t="str">
        <f t="shared" ref="AM304" si="216">IF(Q304="","",IF(Q304&lt;O304,"！加算の要件上は問題ありませんが、令和６年度末の加算率と比較して、令和７年度の加算率が低くなっています。",""))</f>
        <v/>
      </c>
      <c r="AN304" s="355"/>
      <c r="AO304" s="1208" t="str">
        <f>IF(K304&lt;&gt;"","Q列に色付け","")</f>
        <v/>
      </c>
      <c r="AP304" s="1210" t="str">
        <f>IF(AND(AE304&lt;&gt;0,AE304&lt;&gt;""),IF(AF304="○","入力済","未入力"),"")</f>
        <v/>
      </c>
      <c r="AQ304" s="1113" t="str">
        <f>IFERROR((VLOOKUP(N304, 【参考】数式用２!$BE$5:$BE$13, 1,FALSE)), "対象外")</f>
        <v>対象外</v>
      </c>
      <c r="AR304" s="976" t="str">
        <f>IF(AG304&lt;&gt;"",IF(AH304="○","入力済","未入力"),"")</f>
        <v/>
      </c>
      <c r="AS304" s="976" t="str">
        <f>IF(AND(P304&lt;&gt;"", AI304=""), "未入力", "入力済")</f>
        <v>入力済</v>
      </c>
      <c r="AT304" s="976" t="str">
        <f>IF(AND(P304&lt;&gt;"", P304&lt;&gt;"処遇改善加算Ⅳ", AJ304=""), "未入力", "入力済")</f>
        <v>入力済</v>
      </c>
      <c r="AU304" s="976" t="str">
        <f>IFERROR(VLOOKUP(K304, 【参考】数式用２!$BB$5:$BC$48, 2, FALSE), "")</f>
        <v/>
      </c>
      <c r="AV304" s="976" t="str">
        <f>IF(AND(P304&lt;&gt;"処遇改善加算Ⅲ",P304&lt;&gt;"処遇改善加算Ⅳ", P304&lt;&gt;"", AU304&lt;&gt;"対象外"), 1,"")</f>
        <v/>
      </c>
      <c r="AW304" s="976" t="str">
        <f>IFERROR("_"&amp;VLOOKUP(K304, 【参考】数式用２!$AG$2:$AH$48, 2, FALSE), "")</f>
        <v/>
      </c>
      <c r="AX304" s="1211" t="str">
        <f>IF(AND(P304="処遇改善加算Ⅰ", AL304=""), "未入力","入力済")</f>
        <v>入力済</v>
      </c>
      <c r="AY304" s="1207" t="str">
        <f>G304</f>
        <v/>
      </c>
      <c r="AZ304"/>
      <c r="BA304"/>
      <c r="BB304"/>
      <c r="BC304"/>
      <c r="BD304"/>
      <c r="BE304"/>
      <c r="BF304"/>
      <c r="BG304"/>
    </row>
    <row r="305" spans="1:59" ht="14">
      <c r="A305" s="1281"/>
      <c r="B305" s="1254"/>
      <c r="C305" s="1255"/>
      <c r="D305" s="1255"/>
      <c r="E305" s="1255"/>
      <c r="F305" s="1256"/>
      <c r="G305" s="1237"/>
      <c r="H305" s="1237"/>
      <c r="I305" s="1237"/>
      <c r="J305" s="1237"/>
      <c r="K305" s="1237"/>
      <c r="L305" s="1240"/>
      <c r="M305" s="1243"/>
      <c r="N305" s="1246"/>
      <c r="O305" s="1249"/>
      <c r="P305" s="1215"/>
      <c r="Q305" s="1218"/>
      <c r="R305" s="1221"/>
      <c r="S305" s="1224"/>
      <c r="T305" s="1227"/>
      <c r="U305" s="1224"/>
      <c r="V305" s="1227"/>
      <c r="W305" s="1224"/>
      <c r="X305" s="1227"/>
      <c r="Y305" s="1224"/>
      <c r="Z305" s="1227"/>
      <c r="AA305" s="1227"/>
      <c r="AB305" s="1227"/>
      <c r="AC305" s="1230"/>
      <c r="AD305" s="1193"/>
      <c r="AE305" s="1234"/>
      <c r="AF305" s="1199"/>
      <c r="AG305" s="1193"/>
      <c r="AH305" s="1196"/>
      <c r="AI305" s="1199"/>
      <c r="AJ305" s="1199"/>
      <c r="AK305" s="1202"/>
      <c r="AL305" s="1205"/>
      <c r="AM305" s="1212" t="str">
        <f t="shared" ref="AM305" si="217">IF(AND(P304&lt;&gt;"", OR(W304&lt;&gt;8,Y304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05" s="355"/>
      <c r="AO305" s="1208"/>
      <c r="AP305" s="1210"/>
      <c r="AQ305" s="1114"/>
      <c r="AR305" s="976"/>
      <c r="AS305" s="976"/>
      <c r="AT305" s="976"/>
      <c r="AU305" s="976"/>
      <c r="AV305" s="976"/>
      <c r="AW305" s="976"/>
      <c r="AX305" s="1211"/>
      <c r="AY305" s="1208"/>
      <c r="AZ305"/>
      <c r="BA305"/>
      <c r="BB305"/>
      <c r="BC305"/>
      <c r="BD305"/>
      <c r="BE305"/>
      <c r="BF305"/>
      <c r="BG305"/>
    </row>
    <row r="306" spans="1:59" ht="14">
      <c r="A306" s="1282"/>
      <c r="B306" s="1254"/>
      <c r="C306" s="1255"/>
      <c r="D306" s="1255"/>
      <c r="E306" s="1255"/>
      <c r="F306" s="1256"/>
      <c r="G306" s="1237"/>
      <c r="H306" s="1237"/>
      <c r="I306" s="1237"/>
      <c r="J306" s="1237"/>
      <c r="K306" s="1237"/>
      <c r="L306" s="1240"/>
      <c r="M306" s="1243"/>
      <c r="N306" s="1246"/>
      <c r="O306" s="1249"/>
      <c r="P306" s="1215"/>
      <c r="Q306" s="1218"/>
      <c r="R306" s="1221"/>
      <c r="S306" s="1224"/>
      <c r="T306" s="1227"/>
      <c r="U306" s="1224"/>
      <c r="V306" s="1227"/>
      <c r="W306" s="1224"/>
      <c r="X306" s="1227"/>
      <c r="Y306" s="1224"/>
      <c r="Z306" s="1227"/>
      <c r="AA306" s="1227"/>
      <c r="AB306" s="1227"/>
      <c r="AC306" s="1230"/>
      <c r="AD306" s="1193"/>
      <c r="AE306" s="1234"/>
      <c r="AF306" s="1199"/>
      <c r="AG306" s="1193"/>
      <c r="AH306" s="1196"/>
      <c r="AI306" s="1199"/>
      <c r="AJ306" s="1199"/>
      <c r="AK306" s="1202"/>
      <c r="AL306" s="1205"/>
      <c r="AM306" s="1213"/>
      <c r="AN306" s="355"/>
      <c r="AO306" s="1208"/>
      <c r="AP306" s="1210"/>
      <c r="AQ306" s="1114"/>
      <c r="AR306" s="976"/>
      <c r="AS306" s="976"/>
      <c r="AT306" s="976"/>
      <c r="AU306" s="976"/>
      <c r="AV306" s="976"/>
      <c r="AW306" s="976"/>
      <c r="AX306" s="1211"/>
      <c r="AY306" s="1208"/>
      <c r="AZ306"/>
      <c r="BA306"/>
      <c r="BB306"/>
      <c r="BC306"/>
      <c r="BD306"/>
      <c r="BE306"/>
      <c r="BF306"/>
      <c r="BG306"/>
    </row>
    <row r="307" spans="1:59" ht="30" customHeight="1" thickBot="1">
      <c r="A307" s="1283"/>
      <c r="B307" s="1284"/>
      <c r="C307" s="1285"/>
      <c r="D307" s="1285"/>
      <c r="E307" s="1285"/>
      <c r="F307" s="1286"/>
      <c r="G307" s="1287"/>
      <c r="H307" s="1287"/>
      <c r="I307" s="1287"/>
      <c r="J307" s="1287"/>
      <c r="K307" s="1287"/>
      <c r="L307" s="1288"/>
      <c r="M307" s="1279"/>
      <c r="N307" s="1247"/>
      <c r="O307" s="1250"/>
      <c r="P307" s="1216"/>
      <c r="Q307" s="1219"/>
      <c r="R307" s="1222"/>
      <c r="S307" s="1225"/>
      <c r="T307" s="1228"/>
      <c r="U307" s="1225"/>
      <c r="V307" s="1228"/>
      <c r="W307" s="1225"/>
      <c r="X307" s="1228"/>
      <c r="Y307" s="1225"/>
      <c r="Z307" s="1228"/>
      <c r="AA307" s="1228"/>
      <c r="AB307" s="1228"/>
      <c r="AC307" s="1231"/>
      <c r="AD307" s="1194"/>
      <c r="AE307" s="1235"/>
      <c r="AF307" s="1200"/>
      <c r="AG307" s="1194"/>
      <c r="AH307" s="1197"/>
      <c r="AI307" s="1200"/>
      <c r="AJ307" s="1200"/>
      <c r="AK307" s="1203"/>
      <c r="AL307" s="1206"/>
      <c r="AM307" s="651" t="str">
        <f t="shared" ref="AM307" si="218">IF(P304="","",
IF(OR(AF304="",
AND(AG304&lt;&gt;"",AH304=""),
AND(P304&lt;&gt;"",AI304=""),
AND(P304&lt;&gt;"処遇改善加算Ⅳ",AJ304=""),
AND(OR(P304="処遇改善加算Ⅰ",P304="処遇改善加算Ⅱ"),AU304="対象",AK304=""),
AND(P304="処遇改善加算Ⅰ",AL304="")),
"！記入が必要な欄（オレンジ色のセル）に空欄があります。空欄を埋めてください。",""))</f>
        <v/>
      </c>
      <c r="AN307" s="355"/>
      <c r="AO307" s="1209"/>
      <c r="AP307" s="1210"/>
      <c r="AQ307" s="1115"/>
      <c r="AR307" s="976"/>
      <c r="AS307" s="976"/>
      <c r="AT307" s="976"/>
      <c r="AU307" s="976"/>
      <c r="AV307" s="976"/>
      <c r="AW307" s="976"/>
      <c r="AX307" s="1211"/>
      <c r="AY307" s="1209"/>
      <c r="AZ307"/>
      <c r="BA307"/>
      <c r="BB307"/>
      <c r="BC307"/>
      <c r="BD307"/>
      <c r="BE307"/>
      <c r="BF307"/>
      <c r="BG307"/>
    </row>
    <row r="308" spans="1:59" ht="30" customHeight="1">
      <c r="A308" s="1280">
        <v>75</v>
      </c>
      <c r="B308" s="1251" t="str">
        <f>IF(基本情報入力シート!B114="", "",基本情報入力シート!B114)</f>
        <v/>
      </c>
      <c r="C308" s="1252"/>
      <c r="D308" s="1252"/>
      <c r="E308" s="1252"/>
      <c r="F308" s="1253"/>
      <c r="G308" s="1236" t="str">
        <f>IF(基本情報入力シート!L114="", "",基本情報入力シート!L114)</f>
        <v/>
      </c>
      <c r="H308" s="1236" t="str">
        <f>IF(基本情報入力シート!Q114="", "",基本情報入力シート!Q114)</f>
        <v/>
      </c>
      <c r="I308" s="1236" t="str">
        <f>IF(基本情報入力シート!V114="", "",基本情報入力シート!V114)</f>
        <v/>
      </c>
      <c r="J308" s="1236" t="str">
        <f>IF(基本情報入力シート!W114="", "",基本情報入力シート!W114)</f>
        <v/>
      </c>
      <c r="K308" s="1236" t="str">
        <f>IF(基本情報入力シート!X114="", "",基本情報入力シート!X114)</f>
        <v/>
      </c>
      <c r="L308" s="1239" t="str">
        <f>IF(基本情報入力シート!AC114=0, "",基本情報入力シート!AC114)</f>
        <v/>
      </c>
      <c r="M308" s="1242" t="str">
        <f>IF(基本情報入力シート!AD114="", "",基本情報入力シート!AD114)</f>
        <v/>
      </c>
      <c r="N308" s="1245"/>
      <c r="O308" s="1248" t="str">
        <f>IFERROR(VLOOKUP(K308,【参考】数式用２!$A$2:$AD$48,MATCH(N308,【参考】数式用２!$C$4:$AD$4,0)+2,0),"")</f>
        <v/>
      </c>
      <c r="P308" s="1214"/>
      <c r="Q308" s="1217" t="str">
        <f>IFERROR(VLOOKUP(K308,【参考】数式用２!$A$2:$AC$48,MATCH(P308,【参考】数式用２!$C$4:$AC$4,0)+2,0),"")</f>
        <v/>
      </c>
      <c r="R308" s="1220" t="s">
        <v>268</v>
      </c>
      <c r="S308" s="1223"/>
      <c r="T308" s="1226" t="s">
        <v>356</v>
      </c>
      <c r="U308" s="1223"/>
      <c r="V308" s="1226" t="s">
        <v>357</v>
      </c>
      <c r="W308" s="1223"/>
      <c r="X308" s="1226" t="s">
        <v>356</v>
      </c>
      <c r="Y308" s="1223"/>
      <c r="Z308" s="1226" t="s">
        <v>358</v>
      </c>
      <c r="AA308" s="1226" t="s">
        <v>171</v>
      </c>
      <c r="AB308" s="1226" t="str">
        <f>IF(S308&gt;=1,(W308*12+Y308)-(S308*12+U308)+1,"")</f>
        <v/>
      </c>
      <c r="AC308" s="1229" t="s">
        <v>359</v>
      </c>
      <c r="AD308" s="1232" t="str">
        <f>IFERROR(ROUNDDOWN(ROUND(L308*Q308,0)*M308,0)*AB308,"")</f>
        <v/>
      </c>
      <c r="AE308" s="1233" t="str">
        <f>IFERROR(ROUNDDOWN(ROUNDDOWN(ROUND(L308*VLOOKUP(K308,【参考】数式用２!$A$2:$AC$48,MATCH("処遇改善加算Ⅳ",【参考】数式用２!$C$4:$O$4,0)+2,0),0)*M308,0)*AB308*0.5,0), "")</f>
        <v/>
      </c>
      <c r="AF308" s="1198"/>
      <c r="AG308" s="1232" t="str">
        <f>IF(AND(AQ308&lt;&gt;"対象外", P308&lt;&gt;""),ROUNDDOWN(ROUND(L308*VLOOKUP(K308,【参考】数式用２!$A$2:$K$48,MATCH("ベア加算あり",【参考】数式用２!$C$4:$K$4,0)+2,0),0)*M308,0)*AB308,"")</f>
        <v/>
      </c>
      <c r="AH308" s="1195"/>
      <c r="AI308" s="1198"/>
      <c r="AJ308" s="1198"/>
      <c r="AK308" s="1201"/>
      <c r="AL308" s="1204"/>
      <c r="AM308" s="650" t="str">
        <f t="shared" ref="AM308" si="219">IF(Q308="","",IF(Q308&lt;O308,"！加算の要件上は問題ありませんが、令和６年度末の加算率と比較して、令和７年度の加算率が低くなっています。",""))</f>
        <v/>
      </c>
      <c r="AN308" s="355"/>
      <c r="AO308" s="1207" t="str">
        <f>IF(K308&lt;&gt;"","Q列に色付け","")</f>
        <v/>
      </c>
      <c r="AP308" s="1210" t="str">
        <f>IF(AND(AE308&lt;&gt;0,AE308&lt;&gt;""),IF(AF308="○","入力済","未入力"),"")</f>
        <v/>
      </c>
      <c r="AQ308" s="1113" t="str">
        <f>IFERROR((VLOOKUP(N308, 【参考】数式用２!$BE$5:$BE$13, 1,FALSE)), "対象外")</f>
        <v>対象外</v>
      </c>
      <c r="AR308" s="976" t="str">
        <f>IF(AG308&lt;&gt;"",IF(AH308="○","入力済","未入力"),"")</f>
        <v/>
      </c>
      <c r="AS308" s="976" t="str">
        <f>IF(AND(P308&lt;&gt;"", AI308=""), "未入力", "入力済")</f>
        <v>入力済</v>
      </c>
      <c r="AT308" s="976" t="str">
        <f>IF(AND(P308&lt;&gt;"", P308&lt;&gt;"処遇改善加算Ⅳ", AJ308=""), "未入力", "入力済")</f>
        <v>入力済</v>
      </c>
      <c r="AU308" s="976" t="str">
        <f>IFERROR(VLOOKUP(K308, 【参考】数式用２!$BB$5:$BC$48, 2, FALSE), "")</f>
        <v/>
      </c>
      <c r="AV308" s="976" t="str">
        <f>IF(AND(P308&lt;&gt;"処遇改善加算Ⅲ",P308&lt;&gt;"処遇改善加算Ⅳ", P308&lt;&gt;"", AU308&lt;&gt;"対象外"), 1,"")</f>
        <v/>
      </c>
      <c r="AW308" s="976" t="str">
        <f>IFERROR("_"&amp;VLOOKUP(K308, 【参考】数式用２!$AG$2:$AH$48, 2, FALSE), "")</f>
        <v/>
      </c>
      <c r="AX308" s="1211" t="str">
        <f>IF(AND(P308="処遇改善加算Ⅰ", AL308=""), "未入力","入力済")</f>
        <v>入力済</v>
      </c>
      <c r="AY308" s="1207" t="str">
        <f>G308</f>
        <v/>
      </c>
      <c r="AZ308"/>
      <c r="BA308"/>
      <c r="BB308"/>
      <c r="BC308"/>
      <c r="BD308"/>
      <c r="BE308"/>
      <c r="BF308"/>
      <c r="BG308"/>
    </row>
    <row r="309" spans="1:59" ht="14">
      <c r="A309" s="1281"/>
      <c r="B309" s="1254"/>
      <c r="C309" s="1255"/>
      <c r="D309" s="1255"/>
      <c r="E309" s="1255"/>
      <c r="F309" s="1256"/>
      <c r="G309" s="1237"/>
      <c r="H309" s="1237"/>
      <c r="I309" s="1237"/>
      <c r="J309" s="1237"/>
      <c r="K309" s="1237"/>
      <c r="L309" s="1240"/>
      <c r="M309" s="1243"/>
      <c r="N309" s="1246"/>
      <c r="O309" s="1249"/>
      <c r="P309" s="1215"/>
      <c r="Q309" s="1218"/>
      <c r="R309" s="1221"/>
      <c r="S309" s="1224"/>
      <c r="T309" s="1227"/>
      <c r="U309" s="1224"/>
      <c r="V309" s="1227"/>
      <c r="W309" s="1224"/>
      <c r="X309" s="1227"/>
      <c r="Y309" s="1224"/>
      <c r="Z309" s="1227"/>
      <c r="AA309" s="1227"/>
      <c r="AB309" s="1227"/>
      <c r="AC309" s="1230"/>
      <c r="AD309" s="1193"/>
      <c r="AE309" s="1234"/>
      <c r="AF309" s="1199"/>
      <c r="AG309" s="1193"/>
      <c r="AH309" s="1196"/>
      <c r="AI309" s="1199"/>
      <c r="AJ309" s="1199"/>
      <c r="AK309" s="1202"/>
      <c r="AL309" s="1205"/>
      <c r="AM309" s="1212" t="str">
        <f t="shared" ref="AM309" si="220">IF(AND(P308&lt;&gt;"", OR(W308&lt;&gt;8,Y308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09" s="355"/>
      <c r="AO309" s="1208"/>
      <c r="AP309" s="1210"/>
      <c r="AQ309" s="1114"/>
      <c r="AR309" s="976"/>
      <c r="AS309" s="976"/>
      <c r="AT309" s="976"/>
      <c r="AU309" s="976"/>
      <c r="AV309" s="976"/>
      <c r="AW309" s="976"/>
      <c r="AX309" s="1211"/>
      <c r="AY309" s="1208"/>
      <c r="AZ309"/>
      <c r="BA309"/>
      <c r="BB309"/>
      <c r="BC309"/>
      <c r="BD309"/>
      <c r="BE309"/>
      <c r="BF309"/>
      <c r="BG309"/>
    </row>
    <row r="310" spans="1:59" ht="14">
      <c r="A310" s="1282"/>
      <c r="B310" s="1254"/>
      <c r="C310" s="1255"/>
      <c r="D310" s="1255"/>
      <c r="E310" s="1255"/>
      <c r="F310" s="1256"/>
      <c r="G310" s="1237"/>
      <c r="H310" s="1237"/>
      <c r="I310" s="1237"/>
      <c r="J310" s="1237"/>
      <c r="K310" s="1237"/>
      <c r="L310" s="1240"/>
      <c r="M310" s="1243"/>
      <c r="N310" s="1246"/>
      <c r="O310" s="1249"/>
      <c r="P310" s="1215"/>
      <c r="Q310" s="1218"/>
      <c r="R310" s="1221"/>
      <c r="S310" s="1224"/>
      <c r="T310" s="1227"/>
      <c r="U310" s="1224"/>
      <c r="V310" s="1227"/>
      <c r="W310" s="1224"/>
      <c r="X310" s="1227"/>
      <c r="Y310" s="1224"/>
      <c r="Z310" s="1227"/>
      <c r="AA310" s="1227"/>
      <c r="AB310" s="1227"/>
      <c r="AC310" s="1230"/>
      <c r="AD310" s="1193"/>
      <c r="AE310" s="1234"/>
      <c r="AF310" s="1199"/>
      <c r="AG310" s="1193"/>
      <c r="AH310" s="1196"/>
      <c r="AI310" s="1199"/>
      <c r="AJ310" s="1199"/>
      <c r="AK310" s="1202"/>
      <c r="AL310" s="1205"/>
      <c r="AM310" s="1213"/>
      <c r="AN310" s="355"/>
      <c r="AO310" s="1208"/>
      <c r="AP310" s="1210"/>
      <c r="AQ310" s="1114"/>
      <c r="AR310" s="976"/>
      <c r="AS310" s="976"/>
      <c r="AT310" s="976"/>
      <c r="AU310" s="976"/>
      <c r="AV310" s="976"/>
      <c r="AW310" s="976"/>
      <c r="AX310" s="1211"/>
      <c r="AY310" s="1208"/>
      <c r="AZ310"/>
      <c r="BA310"/>
      <c r="BB310"/>
      <c r="BC310"/>
      <c r="BD310"/>
      <c r="BE310"/>
      <c r="BF310"/>
      <c r="BG310"/>
    </row>
    <row r="311" spans="1:59" ht="30" customHeight="1" thickBot="1">
      <c r="A311" s="1283"/>
      <c r="B311" s="1284"/>
      <c r="C311" s="1285"/>
      <c r="D311" s="1285"/>
      <c r="E311" s="1285"/>
      <c r="F311" s="1286"/>
      <c r="G311" s="1287"/>
      <c r="H311" s="1287"/>
      <c r="I311" s="1287"/>
      <c r="J311" s="1287"/>
      <c r="K311" s="1287"/>
      <c r="L311" s="1288"/>
      <c r="M311" s="1279"/>
      <c r="N311" s="1247"/>
      <c r="O311" s="1250"/>
      <c r="P311" s="1216"/>
      <c r="Q311" s="1219"/>
      <c r="R311" s="1222"/>
      <c r="S311" s="1225"/>
      <c r="T311" s="1228"/>
      <c r="U311" s="1225"/>
      <c r="V311" s="1228"/>
      <c r="W311" s="1225"/>
      <c r="X311" s="1228"/>
      <c r="Y311" s="1225"/>
      <c r="Z311" s="1228"/>
      <c r="AA311" s="1228"/>
      <c r="AB311" s="1228"/>
      <c r="AC311" s="1231"/>
      <c r="AD311" s="1194"/>
      <c r="AE311" s="1235"/>
      <c r="AF311" s="1200"/>
      <c r="AG311" s="1194"/>
      <c r="AH311" s="1197"/>
      <c r="AI311" s="1200"/>
      <c r="AJ311" s="1200"/>
      <c r="AK311" s="1203"/>
      <c r="AL311" s="1206"/>
      <c r="AM311" s="651" t="str">
        <f t="shared" ref="AM311" si="221">IF(P308="","",
IF(OR(AF308="",
AND(AG308&lt;&gt;"",AH308=""),
AND(P308&lt;&gt;"",AI308=""),
AND(P308&lt;&gt;"処遇改善加算Ⅳ",AJ308=""),
AND(OR(P308="処遇改善加算Ⅰ",P308="処遇改善加算Ⅱ"),AU308="対象",AK308=""),
AND(P308="処遇改善加算Ⅰ",AL308="")),
"！記入が必要な欄（オレンジ色のセル）に空欄があります。空欄を埋めてください。",""))</f>
        <v/>
      </c>
      <c r="AN311" s="355"/>
      <c r="AO311" s="1209"/>
      <c r="AP311" s="1210"/>
      <c r="AQ311" s="1115"/>
      <c r="AR311" s="976"/>
      <c r="AS311" s="976"/>
      <c r="AT311" s="976"/>
      <c r="AU311" s="976"/>
      <c r="AV311" s="976"/>
      <c r="AW311" s="976"/>
      <c r="AX311" s="1211"/>
      <c r="AY311" s="1209"/>
      <c r="AZ311"/>
      <c r="BA311"/>
      <c r="BB311"/>
      <c r="BC311"/>
      <c r="BD311"/>
      <c r="BE311"/>
      <c r="BF311"/>
      <c r="BG311"/>
    </row>
    <row r="312" spans="1:59" ht="30" customHeight="1">
      <c r="A312" s="1280">
        <v>76</v>
      </c>
      <c r="B312" s="1251" t="str">
        <f>IF(基本情報入力シート!B115="", "",基本情報入力シート!B115)</f>
        <v/>
      </c>
      <c r="C312" s="1252"/>
      <c r="D312" s="1252"/>
      <c r="E312" s="1252"/>
      <c r="F312" s="1253"/>
      <c r="G312" s="1236" t="str">
        <f>IF(基本情報入力シート!L115="", "",基本情報入力シート!L115)</f>
        <v/>
      </c>
      <c r="H312" s="1236" t="str">
        <f>IF(基本情報入力シート!Q115="", "",基本情報入力シート!Q115)</f>
        <v/>
      </c>
      <c r="I312" s="1236" t="str">
        <f>IF(基本情報入力シート!V115="", "",基本情報入力シート!V115)</f>
        <v/>
      </c>
      <c r="J312" s="1236" t="str">
        <f>IF(基本情報入力シート!W115="", "",基本情報入力シート!W115)</f>
        <v/>
      </c>
      <c r="K312" s="1236" t="str">
        <f>IF(基本情報入力シート!X115="", "",基本情報入力シート!X115)</f>
        <v/>
      </c>
      <c r="L312" s="1239" t="str">
        <f>IF(基本情報入力シート!AC115=0, "",基本情報入力シート!AC115)</f>
        <v/>
      </c>
      <c r="M312" s="1242" t="str">
        <f>IF(基本情報入力シート!AD115="", "",基本情報入力シート!AD115)</f>
        <v/>
      </c>
      <c r="N312" s="1245"/>
      <c r="O312" s="1248" t="str">
        <f>IFERROR(VLOOKUP(K312,【参考】数式用２!$A$2:$AD$48,MATCH(N312,【参考】数式用２!$C$4:$AD$4,0)+2,0),"")</f>
        <v/>
      </c>
      <c r="P312" s="1214"/>
      <c r="Q312" s="1217" t="str">
        <f>IFERROR(VLOOKUP(K312,【参考】数式用２!$A$2:$AC$48,MATCH(P312,【参考】数式用２!$C$4:$AC$4,0)+2,0),"")</f>
        <v/>
      </c>
      <c r="R312" s="1220" t="s">
        <v>268</v>
      </c>
      <c r="S312" s="1223"/>
      <c r="T312" s="1226" t="s">
        <v>356</v>
      </c>
      <c r="U312" s="1223"/>
      <c r="V312" s="1226" t="s">
        <v>357</v>
      </c>
      <c r="W312" s="1223"/>
      <c r="X312" s="1226" t="s">
        <v>356</v>
      </c>
      <c r="Y312" s="1223"/>
      <c r="Z312" s="1226" t="s">
        <v>358</v>
      </c>
      <c r="AA312" s="1226" t="s">
        <v>171</v>
      </c>
      <c r="AB312" s="1226" t="str">
        <f>IF(S312&gt;=1,(W312*12+Y312)-(S312*12+U312)+1,"")</f>
        <v/>
      </c>
      <c r="AC312" s="1229" t="s">
        <v>359</v>
      </c>
      <c r="AD312" s="1232" t="str">
        <f>IFERROR(ROUNDDOWN(ROUND(L312*Q312,0)*M312,0)*AB312,"")</f>
        <v/>
      </c>
      <c r="AE312" s="1233" t="str">
        <f>IFERROR(ROUNDDOWN(ROUNDDOWN(ROUND(L312*VLOOKUP(K312,【参考】数式用２!$A$2:$AC$48,MATCH("処遇改善加算Ⅳ",【参考】数式用２!$C$4:$O$4,0)+2,0),0)*M312,0)*AB312*0.5,0), "")</f>
        <v/>
      </c>
      <c r="AF312" s="1198"/>
      <c r="AG312" s="1232" t="str">
        <f>IF(AND(AQ312&lt;&gt;"対象外", P312&lt;&gt;""),ROUNDDOWN(ROUND(L312*VLOOKUP(K312,【参考】数式用２!$A$2:$K$48,MATCH("ベア加算あり",【参考】数式用２!$C$4:$K$4,0)+2,0),0)*M312,0)*AB312,"")</f>
        <v/>
      </c>
      <c r="AH312" s="1195"/>
      <c r="AI312" s="1198"/>
      <c r="AJ312" s="1198"/>
      <c r="AK312" s="1201"/>
      <c r="AL312" s="1204"/>
      <c r="AM312" s="650" t="str">
        <f t="shared" ref="AM312" si="222">IF(Q312="","",IF(Q312&lt;O312,"！加算の要件上は問題ありませんが、令和６年度末の加算率と比較して、令和７年度の加算率が低くなっています。",""))</f>
        <v/>
      </c>
      <c r="AN312" s="355"/>
      <c r="AO312" s="1208" t="str">
        <f>IF(K312&lt;&gt;"","Q列に色付け","")</f>
        <v/>
      </c>
      <c r="AP312" s="1210" t="str">
        <f>IF(AND(AE312&lt;&gt;0,AE312&lt;&gt;""),IF(AF312="○","入力済","未入力"),"")</f>
        <v/>
      </c>
      <c r="AQ312" s="1113" t="str">
        <f>IFERROR((VLOOKUP(N312, 【参考】数式用２!$BE$5:$BE$13, 1,FALSE)), "対象外")</f>
        <v>対象外</v>
      </c>
      <c r="AR312" s="976" t="str">
        <f>IF(AG312&lt;&gt;"",IF(AH312="○","入力済","未入力"),"")</f>
        <v/>
      </c>
      <c r="AS312" s="976" t="str">
        <f>IF(AND(P312&lt;&gt;"", AI312=""), "未入力", "入力済")</f>
        <v>入力済</v>
      </c>
      <c r="AT312" s="976" t="str">
        <f>IF(AND(P312&lt;&gt;"", P312&lt;&gt;"処遇改善加算Ⅳ", AJ312=""), "未入力", "入力済")</f>
        <v>入力済</v>
      </c>
      <c r="AU312" s="976" t="str">
        <f>IFERROR(VLOOKUP(K312, 【参考】数式用２!$BB$5:$BC$48, 2, FALSE), "")</f>
        <v/>
      </c>
      <c r="AV312" s="976" t="str">
        <f>IF(AND(P312&lt;&gt;"処遇改善加算Ⅲ",P312&lt;&gt;"処遇改善加算Ⅳ", P312&lt;&gt;"", AU312&lt;&gt;"対象外"), 1,"")</f>
        <v/>
      </c>
      <c r="AW312" s="976" t="str">
        <f>IFERROR("_"&amp;VLOOKUP(K312, 【参考】数式用２!$AG$2:$AH$48, 2, FALSE), "")</f>
        <v/>
      </c>
      <c r="AX312" s="1211" t="str">
        <f>IF(AND(P312="処遇改善加算Ⅰ", AL312=""), "未入力","入力済")</f>
        <v>入力済</v>
      </c>
      <c r="AY312" s="1207" t="str">
        <f>G312</f>
        <v/>
      </c>
      <c r="AZ312"/>
      <c r="BA312"/>
      <c r="BB312"/>
      <c r="BC312"/>
      <c r="BD312"/>
      <c r="BE312"/>
      <c r="BF312"/>
      <c r="BG312"/>
    </row>
    <row r="313" spans="1:59" ht="14">
      <c r="A313" s="1281"/>
      <c r="B313" s="1254"/>
      <c r="C313" s="1255"/>
      <c r="D313" s="1255"/>
      <c r="E313" s="1255"/>
      <c r="F313" s="1256"/>
      <c r="G313" s="1237"/>
      <c r="H313" s="1237"/>
      <c r="I313" s="1237"/>
      <c r="J313" s="1237"/>
      <c r="K313" s="1237"/>
      <c r="L313" s="1240"/>
      <c r="M313" s="1243"/>
      <c r="N313" s="1246"/>
      <c r="O313" s="1249"/>
      <c r="P313" s="1215"/>
      <c r="Q313" s="1218"/>
      <c r="R313" s="1221"/>
      <c r="S313" s="1224"/>
      <c r="T313" s="1227"/>
      <c r="U313" s="1224"/>
      <c r="V313" s="1227"/>
      <c r="W313" s="1224"/>
      <c r="X313" s="1227"/>
      <c r="Y313" s="1224"/>
      <c r="Z313" s="1227"/>
      <c r="AA313" s="1227"/>
      <c r="AB313" s="1227"/>
      <c r="AC313" s="1230"/>
      <c r="AD313" s="1193"/>
      <c r="AE313" s="1234"/>
      <c r="AF313" s="1199"/>
      <c r="AG313" s="1193"/>
      <c r="AH313" s="1196"/>
      <c r="AI313" s="1199"/>
      <c r="AJ313" s="1199"/>
      <c r="AK313" s="1202"/>
      <c r="AL313" s="1205"/>
      <c r="AM313" s="1212" t="str">
        <f t="shared" ref="AM313" si="223">IF(AND(P312&lt;&gt;"", OR(W312&lt;&gt;8,Y312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13" s="355"/>
      <c r="AO313" s="1208"/>
      <c r="AP313" s="1210"/>
      <c r="AQ313" s="1114"/>
      <c r="AR313" s="976"/>
      <c r="AS313" s="976"/>
      <c r="AT313" s="976"/>
      <c r="AU313" s="976"/>
      <c r="AV313" s="976"/>
      <c r="AW313" s="976"/>
      <c r="AX313" s="1211"/>
      <c r="AY313" s="1208"/>
      <c r="AZ313"/>
      <c r="BA313"/>
      <c r="BB313"/>
      <c r="BC313"/>
      <c r="BD313"/>
      <c r="BE313"/>
      <c r="BF313"/>
      <c r="BG313"/>
    </row>
    <row r="314" spans="1:59" ht="14">
      <c r="A314" s="1282"/>
      <c r="B314" s="1254"/>
      <c r="C314" s="1255"/>
      <c r="D314" s="1255"/>
      <c r="E314" s="1255"/>
      <c r="F314" s="1256"/>
      <c r="G314" s="1237"/>
      <c r="H314" s="1237"/>
      <c r="I314" s="1237"/>
      <c r="J314" s="1237"/>
      <c r="K314" s="1237"/>
      <c r="L314" s="1240"/>
      <c r="M314" s="1243"/>
      <c r="N314" s="1246"/>
      <c r="O314" s="1249"/>
      <c r="P314" s="1215"/>
      <c r="Q314" s="1218"/>
      <c r="R314" s="1221"/>
      <c r="S314" s="1224"/>
      <c r="T314" s="1227"/>
      <c r="U314" s="1224"/>
      <c r="V314" s="1227"/>
      <c r="W314" s="1224"/>
      <c r="X314" s="1227"/>
      <c r="Y314" s="1224"/>
      <c r="Z314" s="1227"/>
      <c r="AA314" s="1227"/>
      <c r="AB314" s="1227"/>
      <c r="AC314" s="1230"/>
      <c r="AD314" s="1193"/>
      <c r="AE314" s="1234"/>
      <c r="AF314" s="1199"/>
      <c r="AG314" s="1193"/>
      <c r="AH314" s="1196"/>
      <c r="AI314" s="1199"/>
      <c r="AJ314" s="1199"/>
      <c r="AK314" s="1202"/>
      <c r="AL314" s="1205"/>
      <c r="AM314" s="1213"/>
      <c r="AN314" s="355"/>
      <c r="AO314" s="1208"/>
      <c r="AP314" s="1210"/>
      <c r="AQ314" s="1114"/>
      <c r="AR314" s="976"/>
      <c r="AS314" s="976"/>
      <c r="AT314" s="976"/>
      <c r="AU314" s="976"/>
      <c r="AV314" s="976"/>
      <c r="AW314" s="976"/>
      <c r="AX314" s="1211"/>
      <c r="AY314" s="1208"/>
      <c r="AZ314"/>
      <c r="BA314"/>
      <c r="BB314"/>
      <c r="BC314"/>
      <c r="BD314"/>
      <c r="BE314"/>
      <c r="BF314"/>
      <c r="BG314"/>
    </row>
    <row r="315" spans="1:59" ht="30" customHeight="1" thickBot="1">
      <c r="A315" s="1283"/>
      <c r="B315" s="1284"/>
      <c r="C315" s="1285"/>
      <c r="D315" s="1285"/>
      <c r="E315" s="1285"/>
      <c r="F315" s="1286"/>
      <c r="G315" s="1287"/>
      <c r="H315" s="1287"/>
      <c r="I315" s="1287"/>
      <c r="J315" s="1287"/>
      <c r="K315" s="1287"/>
      <c r="L315" s="1288"/>
      <c r="M315" s="1279"/>
      <c r="N315" s="1247"/>
      <c r="O315" s="1250"/>
      <c r="P315" s="1216"/>
      <c r="Q315" s="1219"/>
      <c r="R315" s="1222"/>
      <c r="S315" s="1225"/>
      <c r="T315" s="1228"/>
      <c r="U315" s="1225"/>
      <c r="V315" s="1228"/>
      <c r="W315" s="1225"/>
      <c r="X315" s="1228"/>
      <c r="Y315" s="1225"/>
      <c r="Z315" s="1228"/>
      <c r="AA315" s="1228"/>
      <c r="AB315" s="1228"/>
      <c r="AC315" s="1231"/>
      <c r="AD315" s="1194"/>
      <c r="AE315" s="1235"/>
      <c r="AF315" s="1200"/>
      <c r="AG315" s="1194"/>
      <c r="AH315" s="1197"/>
      <c r="AI315" s="1200"/>
      <c r="AJ315" s="1200"/>
      <c r="AK315" s="1203"/>
      <c r="AL315" s="1206"/>
      <c r="AM315" s="651" t="str">
        <f t="shared" ref="AM315" si="224">IF(P312="","",
IF(OR(AF312="",
AND(AG312&lt;&gt;"",AH312=""),
AND(P312&lt;&gt;"",AI312=""),
AND(P312&lt;&gt;"処遇改善加算Ⅳ",AJ312=""),
AND(OR(P312="処遇改善加算Ⅰ",P312="処遇改善加算Ⅱ"),AU312="対象",AK312=""),
AND(P312="処遇改善加算Ⅰ",AL312="")),
"！記入が必要な欄（オレンジ色のセル）に空欄があります。空欄を埋めてください。",""))</f>
        <v/>
      </c>
      <c r="AN315" s="355"/>
      <c r="AO315" s="1209"/>
      <c r="AP315" s="1210"/>
      <c r="AQ315" s="1115"/>
      <c r="AR315" s="976"/>
      <c r="AS315" s="976"/>
      <c r="AT315" s="976"/>
      <c r="AU315" s="976"/>
      <c r="AV315" s="976"/>
      <c r="AW315" s="976"/>
      <c r="AX315" s="1211"/>
      <c r="AY315" s="1209"/>
      <c r="AZ315"/>
      <c r="BA315"/>
      <c r="BB315"/>
      <c r="BC315"/>
      <c r="BD315"/>
      <c r="BE315"/>
      <c r="BF315"/>
      <c r="BG315"/>
    </row>
    <row r="316" spans="1:59" ht="30" customHeight="1">
      <c r="A316" s="1280">
        <v>77</v>
      </c>
      <c r="B316" s="1251" t="str">
        <f>IF(基本情報入力シート!B116="", "",基本情報入力シート!B116)</f>
        <v/>
      </c>
      <c r="C316" s="1252"/>
      <c r="D316" s="1252"/>
      <c r="E316" s="1252"/>
      <c r="F316" s="1253"/>
      <c r="G316" s="1236" t="str">
        <f>IF(基本情報入力シート!L116="", "",基本情報入力シート!L116)</f>
        <v/>
      </c>
      <c r="H316" s="1236" t="str">
        <f>IF(基本情報入力シート!Q116="", "",基本情報入力シート!Q116)</f>
        <v/>
      </c>
      <c r="I316" s="1236" t="str">
        <f>IF(基本情報入力シート!V116="", "",基本情報入力シート!V116)</f>
        <v/>
      </c>
      <c r="J316" s="1236" t="str">
        <f>IF(基本情報入力シート!W116="", "",基本情報入力シート!W116)</f>
        <v/>
      </c>
      <c r="K316" s="1236" t="str">
        <f>IF(基本情報入力シート!X116="", "",基本情報入力シート!X116)</f>
        <v/>
      </c>
      <c r="L316" s="1239" t="str">
        <f>IF(基本情報入力シート!AC116=0, "",基本情報入力シート!AC116)</f>
        <v/>
      </c>
      <c r="M316" s="1242" t="str">
        <f>IF(基本情報入力シート!AD116="", "",基本情報入力シート!AD116)</f>
        <v/>
      </c>
      <c r="N316" s="1245"/>
      <c r="O316" s="1248" t="str">
        <f>IFERROR(VLOOKUP(K316,【参考】数式用２!$A$2:$AD$48,MATCH(N316,【参考】数式用２!$C$4:$AD$4,0)+2,0),"")</f>
        <v/>
      </c>
      <c r="P316" s="1214"/>
      <c r="Q316" s="1217" t="str">
        <f>IFERROR(VLOOKUP(K316,【参考】数式用２!$A$2:$AC$48,MATCH(P316,【参考】数式用２!$C$4:$AC$4,0)+2,0),"")</f>
        <v/>
      </c>
      <c r="R316" s="1220" t="s">
        <v>268</v>
      </c>
      <c r="S316" s="1223"/>
      <c r="T316" s="1226" t="s">
        <v>356</v>
      </c>
      <c r="U316" s="1223"/>
      <c r="V316" s="1226" t="s">
        <v>357</v>
      </c>
      <c r="W316" s="1223"/>
      <c r="X316" s="1226" t="s">
        <v>356</v>
      </c>
      <c r="Y316" s="1223"/>
      <c r="Z316" s="1226" t="s">
        <v>358</v>
      </c>
      <c r="AA316" s="1226" t="s">
        <v>171</v>
      </c>
      <c r="AB316" s="1226" t="str">
        <f>IF(S316&gt;=1,(W316*12+Y316)-(S316*12+U316)+1,"")</f>
        <v/>
      </c>
      <c r="AC316" s="1229" t="s">
        <v>359</v>
      </c>
      <c r="AD316" s="1232" t="str">
        <f>IFERROR(ROUNDDOWN(ROUND(L316*Q316,0)*M316,0)*AB316,"")</f>
        <v/>
      </c>
      <c r="AE316" s="1233" t="str">
        <f>IFERROR(ROUNDDOWN(ROUNDDOWN(ROUND(L316*VLOOKUP(K316,【参考】数式用２!$A$2:$AC$48,MATCH("処遇改善加算Ⅳ",【参考】数式用２!$C$4:$O$4,0)+2,0),0)*M316,0)*AB316*0.5,0), "")</f>
        <v/>
      </c>
      <c r="AF316" s="1198"/>
      <c r="AG316" s="1232" t="str">
        <f>IF(AND(AQ316&lt;&gt;"対象外", P316&lt;&gt;""),ROUNDDOWN(ROUND(L316*VLOOKUP(K316,【参考】数式用２!$A$2:$K$48,MATCH("ベア加算あり",【参考】数式用２!$C$4:$K$4,0)+2,0),0)*M316,0)*AB316,"")</f>
        <v/>
      </c>
      <c r="AH316" s="1195"/>
      <c r="AI316" s="1198"/>
      <c r="AJ316" s="1198"/>
      <c r="AK316" s="1201"/>
      <c r="AL316" s="1204"/>
      <c r="AM316" s="650" t="str">
        <f t="shared" ref="AM316" si="225">IF(Q316="","",IF(Q316&lt;O316,"！加算の要件上は問題ありませんが、令和６年度末の加算率と比較して、令和７年度の加算率が低くなっています。",""))</f>
        <v/>
      </c>
      <c r="AN316" s="355"/>
      <c r="AO316" s="1207" t="str">
        <f>IF(K316&lt;&gt;"","Q列に色付け","")</f>
        <v/>
      </c>
      <c r="AP316" s="1210" t="str">
        <f>IF(AND(AE316&lt;&gt;0,AE316&lt;&gt;""),IF(AF316="○","入力済","未入力"),"")</f>
        <v/>
      </c>
      <c r="AQ316" s="1113" t="str">
        <f>IFERROR((VLOOKUP(N316, 【参考】数式用２!$BE$5:$BE$13, 1,FALSE)), "対象外")</f>
        <v>対象外</v>
      </c>
      <c r="AR316" s="976" t="str">
        <f>IF(AG316&lt;&gt;"",IF(AH316="○","入力済","未入力"),"")</f>
        <v/>
      </c>
      <c r="AS316" s="976" t="str">
        <f>IF(AND(P316&lt;&gt;"", AI316=""), "未入力", "入力済")</f>
        <v>入力済</v>
      </c>
      <c r="AT316" s="976" t="str">
        <f>IF(AND(P316&lt;&gt;"", P316&lt;&gt;"処遇改善加算Ⅳ", AJ316=""), "未入力", "入力済")</f>
        <v>入力済</v>
      </c>
      <c r="AU316" s="976" t="str">
        <f>IFERROR(VLOOKUP(K316, 【参考】数式用２!$BB$5:$BC$48, 2, FALSE), "")</f>
        <v/>
      </c>
      <c r="AV316" s="976" t="str">
        <f>IF(AND(P316&lt;&gt;"処遇改善加算Ⅲ",P316&lt;&gt;"処遇改善加算Ⅳ", P316&lt;&gt;"", AU316&lt;&gt;"対象外"), 1,"")</f>
        <v/>
      </c>
      <c r="AW316" s="976" t="str">
        <f>IFERROR("_"&amp;VLOOKUP(K316, 【参考】数式用２!$AG$2:$AH$48, 2, FALSE), "")</f>
        <v/>
      </c>
      <c r="AX316" s="1211" t="str">
        <f>IF(AND(P316="処遇改善加算Ⅰ", AL316=""), "未入力","入力済")</f>
        <v>入力済</v>
      </c>
      <c r="AY316" s="1207" t="str">
        <f>G316</f>
        <v/>
      </c>
      <c r="AZ316"/>
      <c r="BA316"/>
      <c r="BB316"/>
      <c r="BC316"/>
      <c r="BD316"/>
      <c r="BE316"/>
      <c r="BF316"/>
      <c r="BG316"/>
    </row>
    <row r="317" spans="1:59" ht="14">
      <c r="A317" s="1281"/>
      <c r="B317" s="1254"/>
      <c r="C317" s="1255"/>
      <c r="D317" s="1255"/>
      <c r="E317" s="1255"/>
      <c r="F317" s="1256"/>
      <c r="G317" s="1237"/>
      <c r="H317" s="1237"/>
      <c r="I317" s="1237"/>
      <c r="J317" s="1237"/>
      <c r="K317" s="1237"/>
      <c r="L317" s="1240"/>
      <c r="M317" s="1243"/>
      <c r="N317" s="1246"/>
      <c r="O317" s="1249"/>
      <c r="P317" s="1215"/>
      <c r="Q317" s="1218"/>
      <c r="R317" s="1221"/>
      <c r="S317" s="1224"/>
      <c r="T317" s="1227"/>
      <c r="U317" s="1224"/>
      <c r="V317" s="1227"/>
      <c r="W317" s="1224"/>
      <c r="X317" s="1227"/>
      <c r="Y317" s="1224"/>
      <c r="Z317" s="1227"/>
      <c r="AA317" s="1227"/>
      <c r="AB317" s="1227"/>
      <c r="AC317" s="1230"/>
      <c r="AD317" s="1193"/>
      <c r="AE317" s="1234"/>
      <c r="AF317" s="1199"/>
      <c r="AG317" s="1193"/>
      <c r="AH317" s="1196"/>
      <c r="AI317" s="1199"/>
      <c r="AJ317" s="1199"/>
      <c r="AK317" s="1202"/>
      <c r="AL317" s="1205"/>
      <c r="AM317" s="1212" t="str">
        <f t="shared" ref="AM317" si="226">IF(AND(P316&lt;&gt;"", OR(W316&lt;&gt;8,Y316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17" s="355"/>
      <c r="AO317" s="1208"/>
      <c r="AP317" s="1210"/>
      <c r="AQ317" s="1114"/>
      <c r="AR317" s="976"/>
      <c r="AS317" s="976"/>
      <c r="AT317" s="976"/>
      <c r="AU317" s="976"/>
      <c r="AV317" s="976"/>
      <c r="AW317" s="976"/>
      <c r="AX317" s="1211"/>
      <c r="AY317" s="1208"/>
      <c r="AZ317"/>
      <c r="BA317"/>
      <c r="BB317"/>
      <c r="BC317"/>
      <c r="BD317"/>
      <c r="BE317"/>
      <c r="BF317"/>
      <c r="BG317"/>
    </row>
    <row r="318" spans="1:59" ht="14">
      <c r="A318" s="1282"/>
      <c r="B318" s="1254"/>
      <c r="C318" s="1255"/>
      <c r="D318" s="1255"/>
      <c r="E318" s="1255"/>
      <c r="F318" s="1256"/>
      <c r="G318" s="1237"/>
      <c r="H318" s="1237"/>
      <c r="I318" s="1237"/>
      <c r="J318" s="1237"/>
      <c r="K318" s="1237"/>
      <c r="L318" s="1240"/>
      <c r="M318" s="1243"/>
      <c r="N318" s="1246"/>
      <c r="O318" s="1249"/>
      <c r="P318" s="1215"/>
      <c r="Q318" s="1218"/>
      <c r="R318" s="1221"/>
      <c r="S318" s="1224"/>
      <c r="T318" s="1227"/>
      <c r="U318" s="1224"/>
      <c r="V318" s="1227"/>
      <c r="W318" s="1224"/>
      <c r="X318" s="1227"/>
      <c r="Y318" s="1224"/>
      <c r="Z318" s="1227"/>
      <c r="AA318" s="1227"/>
      <c r="AB318" s="1227"/>
      <c r="AC318" s="1230"/>
      <c r="AD318" s="1193"/>
      <c r="AE318" s="1234"/>
      <c r="AF318" s="1199"/>
      <c r="AG318" s="1193"/>
      <c r="AH318" s="1196"/>
      <c r="AI318" s="1199"/>
      <c r="AJ318" s="1199"/>
      <c r="AK318" s="1202"/>
      <c r="AL318" s="1205"/>
      <c r="AM318" s="1213"/>
      <c r="AN318" s="355"/>
      <c r="AO318" s="1208"/>
      <c r="AP318" s="1210"/>
      <c r="AQ318" s="1114"/>
      <c r="AR318" s="976"/>
      <c r="AS318" s="976"/>
      <c r="AT318" s="976"/>
      <c r="AU318" s="976"/>
      <c r="AV318" s="976"/>
      <c r="AW318" s="976"/>
      <c r="AX318" s="1211"/>
      <c r="AY318" s="1208"/>
      <c r="AZ318"/>
      <c r="BA318"/>
      <c r="BB318"/>
      <c r="BC318"/>
      <c r="BD318"/>
      <c r="BE318"/>
      <c r="BF318"/>
      <c r="BG318"/>
    </row>
    <row r="319" spans="1:59" ht="30" customHeight="1" thickBot="1">
      <c r="A319" s="1283"/>
      <c r="B319" s="1284"/>
      <c r="C319" s="1285"/>
      <c r="D319" s="1285"/>
      <c r="E319" s="1285"/>
      <c r="F319" s="1286"/>
      <c r="G319" s="1287"/>
      <c r="H319" s="1287"/>
      <c r="I319" s="1287"/>
      <c r="J319" s="1287"/>
      <c r="K319" s="1287"/>
      <c r="L319" s="1288"/>
      <c r="M319" s="1279"/>
      <c r="N319" s="1247"/>
      <c r="O319" s="1250"/>
      <c r="P319" s="1216"/>
      <c r="Q319" s="1219"/>
      <c r="R319" s="1222"/>
      <c r="S319" s="1225"/>
      <c r="T319" s="1228"/>
      <c r="U319" s="1225"/>
      <c r="V319" s="1228"/>
      <c r="W319" s="1225"/>
      <c r="X319" s="1228"/>
      <c r="Y319" s="1225"/>
      <c r="Z319" s="1228"/>
      <c r="AA319" s="1228"/>
      <c r="AB319" s="1228"/>
      <c r="AC319" s="1231"/>
      <c r="AD319" s="1194"/>
      <c r="AE319" s="1235"/>
      <c r="AF319" s="1200"/>
      <c r="AG319" s="1194"/>
      <c r="AH319" s="1197"/>
      <c r="AI319" s="1200"/>
      <c r="AJ319" s="1200"/>
      <c r="AK319" s="1203"/>
      <c r="AL319" s="1206"/>
      <c r="AM319" s="651" t="str">
        <f t="shared" ref="AM319" si="227">IF(P316="","",
IF(OR(AF316="",
AND(AG316&lt;&gt;"",AH316=""),
AND(P316&lt;&gt;"",AI316=""),
AND(P316&lt;&gt;"処遇改善加算Ⅳ",AJ316=""),
AND(OR(P316="処遇改善加算Ⅰ",P316="処遇改善加算Ⅱ"),AU316="対象",AK316=""),
AND(P316="処遇改善加算Ⅰ",AL316="")),
"！記入が必要な欄（オレンジ色のセル）に空欄があります。空欄を埋めてください。",""))</f>
        <v/>
      </c>
      <c r="AN319" s="355"/>
      <c r="AO319" s="1209"/>
      <c r="AP319" s="1210"/>
      <c r="AQ319" s="1115"/>
      <c r="AR319" s="976"/>
      <c r="AS319" s="976"/>
      <c r="AT319" s="976"/>
      <c r="AU319" s="976"/>
      <c r="AV319" s="976"/>
      <c r="AW319" s="976"/>
      <c r="AX319" s="1211"/>
      <c r="AY319" s="1209"/>
      <c r="AZ319"/>
      <c r="BA319"/>
      <c r="BB319"/>
      <c r="BC319"/>
      <c r="BD319"/>
      <c r="BE319"/>
      <c r="BF319"/>
      <c r="BG319"/>
    </row>
    <row r="320" spans="1:59" ht="30" customHeight="1">
      <c r="A320" s="1280">
        <v>78</v>
      </c>
      <c r="B320" s="1251" t="str">
        <f>IF(基本情報入力シート!B117="", "",基本情報入力シート!B117)</f>
        <v/>
      </c>
      <c r="C320" s="1252"/>
      <c r="D320" s="1252"/>
      <c r="E320" s="1252"/>
      <c r="F320" s="1253"/>
      <c r="G320" s="1236" t="str">
        <f>IF(基本情報入力シート!L117="", "",基本情報入力シート!L117)</f>
        <v/>
      </c>
      <c r="H320" s="1236" t="str">
        <f>IF(基本情報入力シート!Q117="", "",基本情報入力シート!Q117)</f>
        <v/>
      </c>
      <c r="I320" s="1236" t="str">
        <f>IF(基本情報入力シート!V117="", "",基本情報入力シート!V117)</f>
        <v/>
      </c>
      <c r="J320" s="1236" t="str">
        <f>IF(基本情報入力シート!W117="", "",基本情報入力シート!W117)</f>
        <v/>
      </c>
      <c r="K320" s="1236" t="str">
        <f>IF(基本情報入力シート!X117="", "",基本情報入力シート!X117)</f>
        <v/>
      </c>
      <c r="L320" s="1239" t="str">
        <f>IF(基本情報入力シート!AC117=0, "",基本情報入力シート!AC117)</f>
        <v/>
      </c>
      <c r="M320" s="1242" t="str">
        <f>IF(基本情報入力シート!AD117="", "",基本情報入力シート!AD117)</f>
        <v/>
      </c>
      <c r="N320" s="1245"/>
      <c r="O320" s="1248" t="str">
        <f>IFERROR(VLOOKUP(K320,【参考】数式用２!$A$2:$AD$48,MATCH(N320,【参考】数式用２!$C$4:$AD$4,0)+2,0),"")</f>
        <v/>
      </c>
      <c r="P320" s="1214"/>
      <c r="Q320" s="1217" t="str">
        <f>IFERROR(VLOOKUP(K320,【参考】数式用２!$A$2:$AC$48,MATCH(P320,【参考】数式用２!$C$4:$AC$4,0)+2,0),"")</f>
        <v/>
      </c>
      <c r="R320" s="1220" t="s">
        <v>268</v>
      </c>
      <c r="S320" s="1223"/>
      <c r="T320" s="1226" t="s">
        <v>356</v>
      </c>
      <c r="U320" s="1223"/>
      <c r="V320" s="1226" t="s">
        <v>357</v>
      </c>
      <c r="W320" s="1223"/>
      <c r="X320" s="1226" t="s">
        <v>356</v>
      </c>
      <c r="Y320" s="1223"/>
      <c r="Z320" s="1226" t="s">
        <v>358</v>
      </c>
      <c r="AA320" s="1226" t="s">
        <v>171</v>
      </c>
      <c r="AB320" s="1226" t="str">
        <f>IF(S320&gt;=1,(W320*12+Y320)-(S320*12+U320)+1,"")</f>
        <v/>
      </c>
      <c r="AC320" s="1229" t="s">
        <v>359</v>
      </c>
      <c r="AD320" s="1232" t="str">
        <f>IFERROR(ROUNDDOWN(ROUND(L320*Q320,0)*M320,0)*AB320,"")</f>
        <v/>
      </c>
      <c r="AE320" s="1233" t="str">
        <f>IFERROR(ROUNDDOWN(ROUNDDOWN(ROUND(L320*VLOOKUP(K320,【参考】数式用２!$A$2:$AC$48,MATCH("処遇改善加算Ⅳ",【参考】数式用２!$C$4:$O$4,0)+2,0),0)*M320,0)*AB320*0.5,0), "")</f>
        <v/>
      </c>
      <c r="AF320" s="1198"/>
      <c r="AG320" s="1232" t="str">
        <f>IF(AND(AQ320&lt;&gt;"対象外", P320&lt;&gt;""),ROUNDDOWN(ROUND(L320*VLOOKUP(K320,【参考】数式用２!$A$2:$K$48,MATCH("ベア加算あり",【参考】数式用２!$C$4:$K$4,0)+2,0),0)*M320,0)*AB320,"")</f>
        <v/>
      </c>
      <c r="AH320" s="1195"/>
      <c r="AI320" s="1198"/>
      <c r="AJ320" s="1198"/>
      <c r="AK320" s="1201"/>
      <c r="AL320" s="1204"/>
      <c r="AM320" s="650" t="str">
        <f t="shared" ref="AM320" si="228">IF(Q320="","",IF(Q320&lt;O320,"！加算の要件上は問題ありませんが、令和６年度末の加算率と比較して、令和７年度の加算率が低くなっています。",""))</f>
        <v/>
      </c>
      <c r="AN320" s="355"/>
      <c r="AO320" s="1208" t="str">
        <f>IF(K320&lt;&gt;"","Q列に色付け","")</f>
        <v/>
      </c>
      <c r="AP320" s="1210" t="str">
        <f>IF(AND(AE320&lt;&gt;0,AE320&lt;&gt;""),IF(AF320="○","入力済","未入力"),"")</f>
        <v/>
      </c>
      <c r="AQ320" s="1113" t="str">
        <f>IFERROR((VLOOKUP(N320, 【参考】数式用２!$BE$5:$BE$13, 1,FALSE)), "対象外")</f>
        <v>対象外</v>
      </c>
      <c r="AR320" s="976" t="str">
        <f>IF(AG320&lt;&gt;"",IF(AH320="○","入力済","未入力"),"")</f>
        <v/>
      </c>
      <c r="AS320" s="976" t="str">
        <f>IF(AND(P320&lt;&gt;"", AI320=""), "未入力", "入力済")</f>
        <v>入力済</v>
      </c>
      <c r="AT320" s="976" t="str">
        <f>IF(AND(P320&lt;&gt;"", P320&lt;&gt;"処遇改善加算Ⅳ", AJ320=""), "未入力", "入力済")</f>
        <v>入力済</v>
      </c>
      <c r="AU320" s="976" t="str">
        <f>IFERROR(VLOOKUP(K320, 【参考】数式用２!$BB$5:$BC$48, 2, FALSE), "")</f>
        <v/>
      </c>
      <c r="AV320" s="976" t="str">
        <f>IF(AND(P320&lt;&gt;"処遇改善加算Ⅲ",P320&lt;&gt;"処遇改善加算Ⅳ", P320&lt;&gt;"", AU320&lt;&gt;"対象外"), 1,"")</f>
        <v/>
      </c>
      <c r="AW320" s="976" t="str">
        <f>IFERROR("_"&amp;VLOOKUP(K320, 【参考】数式用２!$AG$2:$AH$48, 2, FALSE), "")</f>
        <v/>
      </c>
      <c r="AX320" s="1211" t="str">
        <f>IF(AND(P320="処遇改善加算Ⅰ", AL320=""), "未入力","入力済")</f>
        <v>入力済</v>
      </c>
      <c r="AY320" s="1207" t="str">
        <f>G320</f>
        <v/>
      </c>
      <c r="AZ320"/>
      <c r="BA320"/>
      <c r="BB320"/>
      <c r="BC320"/>
      <c r="BD320"/>
      <c r="BE320"/>
      <c r="BF320"/>
      <c r="BG320"/>
    </row>
    <row r="321" spans="1:59" ht="14">
      <c r="A321" s="1281"/>
      <c r="B321" s="1254"/>
      <c r="C321" s="1255"/>
      <c r="D321" s="1255"/>
      <c r="E321" s="1255"/>
      <c r="F321" s="1256"/>
      <c r="G321" s="1237"/>
      <c r="H321" s="1237"/>
      <c r="I321" s="1237"/>
      <c r="J321" s="1237"/>
      <c r="K321" s="1237"/>
      <c r="L321" s="1240"/>
      <c r="M321" s="1243"/>
      <c r="N321" s="1246"/>
      <c r="O321" s="1249"/>
      <c r="P321" s="1215"/>
      <c r="Q321" s="1218"/>
      <c r="R321" s="1221"/>
      <c r="S321" s="1224"/>
      <c r="T321" s="1227"/>
      <c r="U321" s="1224"/>
      <c r="V321" s="1227"/>
      <c r="W321" s="1224"/>
      <c r="X321" s="1227"/>
      <c r="Y321" s="1224"/>
      <c r="Z321" s="1227"/>
      <c r="AA321" s="1227"/>
      <c r="AB321" s="1227"/>
      <c r="AC321" s="1230"/>
      <c r="AD321" s="1193"/>
      <c r="AE321" s="1234"/>
      <c r="AF321" s="1199"/>
      <c r="AG321" s="1193"/>
      <c r="AH321" s="1196"/>
      <c r="AI321" s="1199"/>
      <c r="AJ321" s="1199"/>
      <c r="AK321" s="1202"/>
      <c r="AL321" s="1205"/>
      <c r="AM321" s="1212" t="str">
        <f t="shared" ref="AM321" si="229">IF(AND(P320&lt;&gt;"", OR(W320&lt;&gt;8,Y320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21" s="355"/>
      <c r="AO321" s="1208"/>
      <c r="AP321" s="1210"/>
      <c r="AQ321" s="1114"/>
      <c r="AR321" s="976"/>
      <c r="AS321" s="976"/>
      <c r="AT321" s="976"/>
      <c r="AU321" s="976"/>
      <c r="AV321" s="976"/>
      <c r="AW321" s="976"/>
      <c r="AX321" s="1211"/>
      <c r="AY321" s="1208"/>
      <c r="AZ321"/>
      <c r="BA321"/>
      <c r="BB321"/>
      <c r="BC321"/>
      <c r="BD321"/>
      <c r="BE321"/>
      <c r="BF321"/>
      <c r="BG321"/>
    </row>
    <row r="322" spans="1:59" ht="14">
      <c r="A322" s="1282"/>
      <c r="B322" s="1254"/>
      <c r="C322" s="1255"/>
      <c r="D322" s="1255"/>
      <c r="E322" s="1255"/>
      <c r="F322" s="1256"/>
      <c r="G322" s="1237"/>
      <c r="H322" s="1237"/>
      <c r="I322" s="1237"/>
      <c r="J322" s="1237"/>
      <c r="K322" s="1237"/>
      <c r="L322" s="1240"/>
      <c r="M322" s="1243"/>
      <c r="N322" s="1246"/>
      <c r="O322" s="1249"/>
      <c r="P322" s="1215"/>
      <c r="Q322" s="1218"/>
      <c r="R322" s="1221"/>
      <c r="S322" s="1224"/>
      <c r="T322" s="1227"/>
      <c r="U322" s="1224"/>
      <c r="V322" s="1227"/>
      <c r="W322" s="1224"/>
      <c r="X322" s="1227"/>
      <c r="Y322" s="1224"/>
      <c r="Z322" s="1227"/>
      <c r="AA322" s="1227"/>
      <c r="AB322" s="1227"/>
      <c r="AC322" s="1230"/>
      <c r="AD322" s="1193"/>
      <c r="AE322" s="1234"/>
      <c r="AF322" s="1199"/>
      <c r="AG322" s="1193"/>
      <c r="AH322" s="1196"/>
      <c r="AI322" s="1199"/>
      <c r="AJ322" s="1199"/>
      <c r="AK322" s="1202"/>
      <c r="AL322" s="1205"/>
      <c r="AM322" s="1213"/>
      <c r="AN322" s="355"/>
      <c r="AO322" s="1208"/>
      <c r="AP322" s="1210"/>
      <c r="AQ322" s="1114"/>
      <c r="AR322" s="976"/>
      <c r="AS322" s="976"/>
      <c r="AT322" s="976"/>
      <c r="AU322" s="976"/>
      <c r="AV322" s="976"/>
      <c r="AW322" s="976"/>
      <c r="AX322" s="1211"/>
      <c r="AY322" s="1208"/>
      <c r="AZ322"/>
      <c r="BA322"/>
      <c r="BB322"/>
      <c r="BC322"/>
      <c r="BD322"/>
      <c r="BE322"/>
      <c r="BF322"/>
      <c r="BG322"/>
    </row>
    <row r="323" spans="1:59" ht="30" customHeight="1" thickBot="1">
      <c r="A323" s="1283"/>
      <c r="B323" s="1284"/>
      <c r="C323" s="1285"/>
      <c r="D323" s="1285"/>
      <c r="E323" s="1285"/>
      <c r="F323" s="1286"/>
      <c r="G323" s="1287"/>
      <c r="H323" s="1287"/>
      <c r="I323" s="1287"/>
      <c r="J323" s="1287"/>
      <c r="K323" s="1287"/>
      <c r="L323" s="1288"/>
      <c r="M323" s="1279"/>
      <c r="N323" s="1247"/>
      <c r="O323" s="1250"/>
      <c r="P323" s="1216"/>
      <c r="Q323" s="1219"/>
      <c r="R323" s="1222"/>
      <c r="S323" s="1225"/>
      <c r="T323" s="1228"/>
      <c r="U323" s="1225"/>
      <c r="V323" s="1228"/>
      <c r="W323" s="1225"/>
      <c r="X323" s="1228"/>
      <c r="Y323" s="1225"/>
      <c r="Z323" s="1228"/>
      <c r="AA323" s="1228"/>
      <c r="AB323" s="1228"/>
      <c r="AC323" s="1231"/>
      <c r="AD323" s="1194"/>
      <c r="AE323" s="1235"/>
      <c r="AF323" s="1200"/>
      <c r="AG323" s="1194"/>
      <c r="AH323" s="1197"/>
      <c r="AI323" s="1200"/>
      <c r="AJ323" s="1200"/>
      <c r="AK323" s="1203"/>
      <c r="AL323" s="1206"/>
      <c r="AM323" s="651" t="str">
        <f t="shared" ref="AM323" si="230">IF(P320="","",
IF(OR(AF320="",
AND(AG320&lt;&gt;"",AH320=""),
AND(P320&lt;&gt;"",AI320=""),
AND(P320&lt;&gt;"処遇改善加算Ⅳ",AJ320=""),
AND(OR(P320="処遇改善加算Ⅰ",P320="処遇改善加算Ⅱ"),AU320="対象",AK320=""),
AND(P320="処遇改善加算Ⅰ",AL320="")),
"！記入が必要な欄（オレンジ色のセル）に空欄があります。空欄を埋めてください。",""))</f>
        <v/>
      </c>
      <c r="AN323" s="355"/>
      <c r="AO323" s="1209"/>
      <c r="AP323" s="1210"/>
      <c r="AQ323" s="1115"/>
      <c r="AR323" s="976"/>
      <c r="AS323" s="976"/>
      <c r="AT323" s="976"/>
      <c r="AU323" s="976"/>
      <c r="AV323" s="976"/>
      <c r="AW323" s="976"/>
      <c r="AX323" s="1211"/>
      <c r="AY323" s="1209"/>
      <c r="AZ323"/>
      <c r="BA323"/>
      <c r="BB323"/>
      <c r="BC323"/>
      <c r="BD323"/>
      <c r="BE323"/>
      <c r="BF323"/>
      <c r="BG323"/>
    </row>
    <row r="324" spans="1:59" ht="30" customHeight="1">
      <c r="A324" s="1280">
        <v>79</v>
      </c>
      <c r="B324" s="1251" t="str">
        <f>IF(基本情報入力シート!B118="", "",基本情報入力シート!B118)</f>
        <v/>
      </c>
      <c r="C324" s="1252"/>
      <c r="D324" s="1252"/>
      <c r="E324" s="1252"/>
      <c r="F324" s="1253"/>
      <c r="G324" s="1236" t="str">
        <f>IF(基本情報入力シート!L118="", "",基本情報入力シート!L118)</f>
        <v/>
      </c>
      <c r="H324" s="1236" t="str">
        <f>IF(基本情報入力シート!Q118="", "",基本情報入力シート!Q118)</f>
        <v/>
      </c>
      <c r="I324" s="1236" t="str">
        <f>IF(基本情報入力シート!V118="", "",基本情報入力シート!V118)</f>
        <v/>
      </c>
      <c r="J324" s="1236" t="str">
        <f>IF(基本情報入力シート!W118="", "",基本情報入力シート!W118)</f>
        <v/>
      </c>
      <c r="K324" s="1236" t="str">
        <f>IF(基本情報入力シート!X118="", "",基本情報入力シート!X118)</f>
        <v/>
      </c>
      <c r="L324" s="1239" t="str">
        <f>IF(基本情報入力シート!AC118=0, "",基本情報入力シート!AC118)</f>
        <v/>
      </c>
      <c r="M324" s="1242" t="str">
        <f>IF(基本情報入力シート!AD118="", "",基本情報入力シート!AD118)</f>
        <v/>
      </c>
      <c r="N324" s="1245"/>
      <c r="O324" s="1248" t="str">
        <f>IFERROR(VLOOKUP(K324,【参考】数式用２!$A$2:$AD$48,MATCH(N324,【参考】数式用２!$C$4:$AD$4,0)+2,0),"")</f>
        <v/>
      </c>
      <c r="P324" s="1214"/>
      <c r="Q324" s="1217" t="str">
        <f>IFERROR(VLOOKUP(K324,【参考】数式用２!$A$2:$AC$48,MATCH(P324,【参考】数式用２!$C$4:$AC$4,0)+2,0),"")</f>
        <v/>
      </c>
      <c r="R324" s="1220" t="s">
        <v>268</v>
      </c>
      <c r="S324" s="1223"/>
      <c r="T324" s="1226" t="s">
        <v>356</v>
      </c>
      <c r="U324" s="1223"/>
      <c r="V324" s="1226" t="s">
        <v>357</v>
      </c>
      <c r="W324" s="1223"/>
      <c r="X324" s="1226" t="s">
        <v>356</v>
      </c>
      <c r="Y324" s="1223"/>
      <c r="Z324" s="1226" t="s">
        <v>358</v>
      </c>
      <c r="AA324" s="1226" t="s">
        <v>171</v>
      </c>
      <c r="AB324" s="1226" t="str">
        <f>IF(S324&gt;=1,(W324*12+Y324)-(S324*12+U324)+1,"")</f>
        <v/>
      </c>
      <c r="AC324" s="1229" t="s">
        <v>359</v>
      </c>
      <c r="AD324" s="1232" t="str">
        <f>IFERROR(ROUNDDOWN(ROUND(L324*Q324,0)*M324,0)*AB324,"")</f>
        <v/>
      </c>
      <c r="AE324" s="1233" t="str">
        <f>IFERROR(ROUNDDOWN(ROUNDDOWN(ROUND(L324*VLOOKUP(K324,【参考】数式用２!$A$2:$AC$48,MATCH("処遇改善加算Ⅳ",【参考】数式用２!$C$4:$O$4,0)+2,0),0)*M324,0)*AB324*0.5,0), "")</f>
        <v/>
      </c>
      <c r="AF324" s="1198"/>
      <c r="AG324" s="1232" t="str">
        <f>IF(AND(AQ324&lt;&gt;"対象外", P324&lt;&gt;""),ROUNDDOWN(ROUND(L324*VLOOKUP(K324,【参考】数式用２!$A$2:$K$48,MATCH("ベア加算あり",【参考】数式用２!$C$4:$K$4,0)+2,0),0)*M324,0)*AB324,"")</f>
        <v/>
      </c>
      <c r="AH324" s="1195"/>
      <c r="AI324" s="1198"/>
      <c r="AJ324" s="1198"/>
      <c r="AK324" s="1201"/>
      <c r="AL324" s="1204"/>
      <c r="AM324" s="650" t="str">
        <f t="shared" ref="AM324" si="231">IF(Q324="","",IF(Q324&lt;O324,"！加算の要件上は問題ありませんが、令和６年度末の加算率と比較して、令和７年度の加算率が低くなっています。",""))</f>
        <v/>
      </c>
      <c r="AN324" s="355"/>
      <c r="AO324" s="1207" t="str">
        <f>IF(K324&lt;&gt;"","Q列に色付け","")</f>
        <v/>
      </c>
      <c r="AP324" s="1210" t="str">
        <f>IF(AND(AE324&lt;&gt;0,AE324&lt;&gt;""),IF(AF324="○","入力済","未入力"),"")</f>
        <v/>
      </c>
      <c r="AQ324" s="1113" t="str">
        <f>IFERROR((VLOOKUP(N324, 【参考】数式用２!$BE$5:$BE$13, 1,FALSE)), "対象外")</f>
        <v>対象外</v>
      </c>
      <c r="AR324" s="976" t="str">
        <f>IF(AG324&lt;&gt;"",IF(AH324="○","入力済","未入力"),"")</f>
        <v/>
      </c>
      <c r="AS324" s="976" t="str">
        <f>IF(AND(P324&lt;&gt;"", AI324=""), "未入力", "入力済")</f>
        <v>入力済</v>
      </c>
      <c r="AT324" s="976" t="str">
        <f>IF(AND(P324&lt;&gt;"", P324&lt;&gt;"処遇改善加算Ⅳ", AJ324=""), "未入力", "入力済")</f>
        <v>入力済</v>
      </c>
      <c r="AU324" s="976" t="str">
        <f>IFERROR(VLOOKUP(K324, 【参考】数式用２!$BB$5:$BC$48, 2, FALSE), "")</f>
        <v/>
      </c>
      <c r="AV324" s="976" t="str">
        <f>IF(AND(P324&lt;&gt;"処遇改善加算Ⅲ",P324&lt;&gt;"処遇改善加算Ⅳ", P324&lt;&gt;"", AU324&lt;&gt;"対象外"), 1,"")</f>
        <v/>
      </c>
      <c r="AW324" s="976" t="str">
        <f>IFERROR("_"&amp;VLOOKUP(K324, 【参考】数式用２!$AG$2:$AH$48, 2, FALSE), "")</f>
        <v/>
      </c>
      <c r="AX324" s="1211" t="str">
        <f>IF(AND(P324="処遇改善加算Ⅰ", AL324=""), "未入力","入力済")</f>
        <v>入力済</v>
      </c>
      <c r="AY324" s="1207" t="str">
        <f>G324</f>
        <v/>
      </c>
      <c r="AZ324"/>
      <c r="BA324"/>
      <c r="BB324"/>
      <c r="BC324"/>
      <c r="BD324"/>
      <c r="BE324"/>
      <c r="BF324"/>
      <c r="BG324"/>
    </row>
    <row r="325" spans="1:59" ht="14">
      <c r="A325" s="1281"/>
      <c r="B325" s="1254"/>
      <c r="C325" s="1255"/>
      <c r="D325" s="1255"/>
      <c r="E325" s="1255"/>
      <c r="F325" s="1256"/>
      <c r="G325" s="1237"/>
      <c r="H325" s="1237"/>
      <c r="I325" s="1237"/>
      <c r="J325" s="1237"/>
      <c r="K325" s="1237"/>
      <c r="L325" s="1240"/>
      <c r="M325" s="1243"/>
      <c r="N325" s="1246"/>
      <c r="O325" s="1249"/>
      <c r="P325" s="1215"/>
      <c r="Q325" s="1218"/>
      <c r="R325" s="1221"/>
      <c r="S325" s="1224"/>
      <c r="T325" s="1227"/>
      <c r="U325" s="1224"/>
      <c r="V325" s="1227"/>
      <c r="W325" s="1224"/>
      <c r="X325" s="1227"/>
      <c r="Y325" s="1224"/>
      <c r="Z325" s="1227"/>
      <c r="AA325" s="1227"/>
      <c r="AB325" s="1227"/>
      <c r="AC325" s="1230"/>
      <c r="AD325" s="1193"/>
      <c r="AE325" s="1234"/>
      <c r="AF325" s="1199"/>
      <c r="AG325" s="1193"/>
      <c r="AH325" s="1196"/>
      <c r="AI325" s="1199"/>
      <c r="AJ325" s="1199"/>
      <c r="AK325" s="1202"/>
      <c r="AL325" s="1205"/>
      <c r="AM325" s="1212" t="str">
        <f t="shared" ref="AM325" si="232">IF(AND(P324&lt;&gt;"", OR(W324&lt;&gt;8,Y324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25" s="355"/>
      <c r="AO325" s="1208"/>
      <c r="AP325" s="1210"/>
      <c r="AQ325" s="1114"/>
      <c r="AR325" s="976"/>
      <c r="AS325" s="976"/>
      <c r="AT325" s="976"/>
      <c r="AU325" s="976"/>
      <c r="AV325" s="976"/>
      <c r="AW325" s="976"/>
      <c r="AX325" s="1211"/>
      <c r="AY325" s="1208"/>
      <c r="AZ325"/>
      <c r="BA325"/>
      <c r="BB325"/>
      <c r="BC325"/>
      <c r="BD325"/>
      <c r="BE325"/>
      <c r="BF325"/>
      <c r="BG325"/>
    </row>
    <row r="326" spans="1:59" ht="14">
      <c r="A326" s="1282"/>
      <c r="B326" s="1254"/>
      <c r="C326" s="1255"/>
      <c r="D326" s="1255"/>
      <c r="E326" s="1255"/>
      <c r="F326" s="1256"/>
      <c r="G326" s="1237"/>
      <c r="H326" s="1237"/>
      <c r="I326" s="1237"/>
      <c r="J326" s="1237"/>
      <c r="K326" s="1237"/>
      <c r="L326" s="1240"/>
      <c r="M326" s="1243"/>
      <c r="N326" s="1246"/>
      <c r="O326" s="1249"/>
      <c r="P326" s="1215"/>
      <c r="Q326" s="1218"/>
      <c r="R326" s="1221"/>
      <c r="S326" s="1224"/>
      <c r="T326" s="1227"/>
      <c r="U326" s="1224"/>
      <c r="V326" s="1227"/>
      <c r="W326" s="1224"/>
      <c r="X326" s="1227"/>
      <c r="Y326" s="1224"/>
      <c r="Z326" s="1227"/>
      <c r="AA326" s="1227"/>
      <c r="AB326" s="1227"/>
      <c r="AC326" s="1230"/>
      <c r="AD326" s="1193"/>
      <c r="AE326" s="1234"/>
      <c r="AF326" s="1199"/>
      <c r="AG326" s="1193"/>
      <c r="AH326" s="1196"/>
      <c r="AI326" s="1199"/>
      <c r="AJ326" s="1199"/>
      <c r="AK326" s="1202"/>
      <c r="AL326" s="1205"/>
      <c r="AM326" s="1213"/>
      <c r="AN326" s="355"/>
      <c r="AO326" s="1208"/>
      <c r="AP326" s="1210"/>
      <c r="AQ326" s="1114"/>
      <c r="AR326" s="976"/>
      <c r="AS326" s="976"/>
      <c r="AT326" s="976"/>
      <c r="AU326" s="976"/>
      <c r="AV326" s="976"/>
      <c r="AW326" s="976"/>
      <c r="AX326" s="1211"/>
      <c r="AY326" s="1208"/>
      <c r="AZ326"/>
      <c r="BA326"/>
      <c r="BB326"/>
      <c r="BC326"/>
      <c r="BD326"/>
      <c r="BE326"/>
      <c r="BF326"/>
      <c r="BG326"/>
    </row>
    <row r="327" spans="1:59" ht="30" customHeight="1" thickBot="1">
      <c r="A327" s="1283"/>
      <c r="B327" s="1284"/>
      <c r="C327" s="1285"/>
      <c r="D327" s="1285"/>
      <c r="E327" s="1285"/>
      <c r="F327" s="1286"/>
      <c r="G327" s="1287"/>
      <c r="H327" s="1287"/>
      <c r="I327" s="1287"/>
      <c r="J327" s="1287"/>
      <c r="K327" s="1287"/>
      <c r="L327" s="1288"/>
      <c r="M327" s="1279"/>
      <c r="N327" s="1247"/>
      <c r="O327" s="1250"/>
      <c r="P327" s="1216"/>
      <c r="Q327" s="1219"/>
      <c r="R327" s="1222"/>
      <c r="S327" s="1225"/>
      <c r="T327" s="1228"/>
      <c r="U327" s="1225"/>
      <c r="V327" s="1228"/>
      <c r="W327" s="1225"/>
      <c r="X327" s="1228"/>
      <c r="Y327" s="1225"/>
      <c r="Z327" s="1228"/>
      <c r="AA327" s="1228"/>
      <c r="AB327" s="1228"/>
      <c r="AC327" s="1231"/>
      <c r="AD327" s="1194"/>
      <c r="AE327" s="1235"/>
      <c r="AF327" s="1200"/>
      <c r="AG327" s="1194"/>
      <c r="AH327" s="1197"/>
      <c r="AI327" s="1200"/>
      <c r="AJ327" s="1200"/>
      <c r="AK327" s="1203"/>
      <c r="AL327" s="1206"/>
      <c r="AM327" s="651" t="str">
        <f t="shared" ref="AM327" si="233">IF(P324="","",
IF(OR(AF324="",
AND(AG324&lt;&gt;"",AH324=""),
AND(P324&lt;&gt;"",AI324=""),
AND(P324&lt;&gt;"処遇改善加算Ⅳ",AJ324=""),
AND(OR(P324="処遇改善加算Ⅰ",P324="処遇改善加算Ⅱ"),AU324="対象",AK324=""),
AND(P324="処遇改善加算Ⅰ",AL324="")),
"！記入が必要な欄（オレンジ色のセル）に空欄があります。空欄を埋めてください。",""))</f>
        <v/>
      </c>
      <c r="AN327" s="355"/>
      <c r="AO327" s="1209"/>
      <c r="AP327" s="1210"/>
      <c r="AQ327" s="1115"/>
      <c r="AR327" s="976"/>
      <c r="AS327" s="976"/>
      <c r="AT327" s="976"/>
      <c r="AU327" s="976"/>
      <c r="AV327" s="976"/>
      <c r="AW327" s="976"/>
      <c r="AX327" s="1211"/>
      <c r="AY327" s="1209"/>
      <c r="AZ327"/>
      <c r="BA327"/>
      <c r="BB327"/>
      <c r="BC327"/>
      <c r="BD327"/>
      <c r="BE327"/>
      <c r="BF327"/>
      <c r="BG327"/>
    </row>
    <row r="328" spans="1:59" ht="30" customHeight="1">
      <c r="A328" s="1280">
        <v>80</v>
      </c>
      <c r="B328" s="1251" t="str">
        <f>IF(基本情報入力シート!B119="", "",基本情報入力シート!B119)</f>
        <v/>
      </c>
      <c r="C328" s="1252"/>
      <c r="D328" s="1252"/>
      <c r="E328" s="1252"/>
      <c r="F328" s="1253"/>
      <c r="G328" s="1236" t="str">
        <f>IF(基本情報入力シート!L119="", "",基本情報入力シート!L119)</f>
        <v/>
      </c>
      <c r="H328" s="1236" t="str">
        <f>IF(基本情報入力シート!Q119="", "",基本情報入力シート!Q119)</f>
        <v/>
      </c>
      <c r="I328" s="1236" t="str">
        <f>IF(基本情報入力シート!V119="", "",基本情報入力シート!V119)</f>
        <v/>
      </c>
      <c r="J328" s="1236" t="str">
        <f>IF(基本情報入力シート!W119="", "",基本情報入力シート!W119)</f>
        <v/>
      </c>
      <c r="K328" s="1236" t="str">
        <f>IF(基本情報入力シート!X119="", "",基本情報入力シート!X119)</f>
        <v/>
      </c>
      <c r="L328" s="1239" t="str">
        <f>IF(基本情報入力シート!AC119=0, "",基本情報入力シート!AC119)</f>
        <v/>
      </c>
      <c r="M328" s="1242" t="str">
        <f>IF(基本情報入力シート!AD119="", "",基本情報入力シート!AD119)</f>
        <v/>
      </c>
      <c r="N328" s="1245"/>
      <c r="O328" s="1248" t="str">
        <f>IFERROR(VLOOKUP(K328,【参考】数式用２!$A$2:$AD$48,MATCH(N328,【参考】数式用２!$C$4:$AD$4,0)+2,0),"")</f>
        <v/>
      </c>
      <c r="P328" s="1214"/>
      <c r="Q328" s="1217" t="str">
        <f>IFERROR(VLOOKUP(K328,【参考】数式用２!$A$2:$AC$48,MATCH(P328,【参考】数式用２!$C$4:$AC$4,0)+2,0),"")</f>
        <v/>
      </c>
      <c r="R328" s="1220" t="s">
        <v>268</v>
      </c>
      <c r="S328" s="1223"/>
      <c r="T328" s="1226" t="s">
        <v>356</v>
      </c>
      <c r="U328" s="1223"/>
      <c r="V328" s="1226" t="s">
        <v>357</v>
      </c>
      <c r="W328" s="1223"/>
      <c r="X328" s="1226" t="s">
        <v>356</v>
      </c>
      <c r="Y328" s="1223"/>
      <c r="Z328" s="1226" t="s">
        <v>358</v>
      </c>
      <c r="AA328" s="1226" t="s">
        <v>171</v>
      </c>
      <c r="AB328" s="1226" t="str">
        <f>IF(S328&gt;=1,(W328*12+Y328)-(S328*12+U328)+1,"")</f>
        <v/>
      </c>
      <c r="AC328" s="1229" t="s">
        <v>359</v>
      </c>
      <c r="AD328" s="1232" t="str">
        <f>IFERROR(ROUNDDOWN(ROUND(L328*Q328,0)*M328,0)*AB328,"")</f>
        <v/>
      </c>
      <c r="AE328" s="1233" t="str">
        <f>IFERROR(ROUNDDOWN(ROUNDDOWN(ROUND(L328*VLOOKUP(K328,【参考】数式用２!$A$2:$AC$48,MATCH("処遇改善加算Ⅳ",【参考】数式用２!$C$4:$O$4,0)+2,0),0)*M328,0)*AB328*0.5,0), "")</f>
        <v/>
      </c>
      <c r="AF328" s="1198"/>
      <c r="AG328" s="1232" t="str">
        <f>IF(AND(AQ328&lt;&gt;"対象外", P328&lt;&gt;""),ROUNDDOWN(ROUND(L328*VLOOKUP(K328,【参考】数式用２!$A$2:$K$48,MATCH("ベア加算あり",【参考】数式用２!$C$4:$K$4,0)+2,0),0)*M328,0)*AB328,"")</f>
        <v/>
      </c>
      <c r="AH328" s="1195"/>
      <c r="AI328" s="1198"/>
      <c r="AJ328" s="1198"/>
      <c r="AK328" s="1201"/>
      <c r="AL328" s="1204"/>
      <c r="AM328" s="650" t="str">
        <f t="shared" ref="AM328" si="234">IF(Q328="","",IF(Q328&lt;O328,"！加算の要件上は問題ありませんが、令和６年度末の加算率と比較して、令和７年度の加算率が低くなっています。",""))</f>
        <v/>
      </c>
      <c r="AN328" s="355"/>
      <c r="AO328" s="1208" t="str">
        <f>IF(K328&lt;&gt;"","Q列に色付け","")</f>
        <v/>
      </c>
      <c r="AP328" s="1210" t="str">
        <f>IF(AND(AE328&lt;&gt;0,AE328&lt;&gt;""),IF(AF328="○","入力済","未入力"),"")</f>
        <v/>
      </c>
      <c r="AQ328" s="1113" t="str">
        <f>IFERROR((VLOOKUP(N328, 【参考】数式用２!$BE$5:$BE$13, 1,FALSE)), "対象外")</f>
        <v>対象外</v>
      </c>
      <c r="AR328" s="976" t="str">
        <f>IF(AG328&lt;&gt;"",IF(AH328="○","入力済","未入力"),"")</f>
        <v/>
      </c>
      <c r="AS328" s="976" t="str">
        <f>IF(AND(P328&lt;&gt;"", AI328=""), "未入力", "入力済")</f>
        <v>入力済</v>
      </c>
      <c r="AT328" s="976" t="str">
        <f>IF(AND(P328&lt;&gt;"", P328&lt;&gt;"処遇改善加算Ⅳ", AJ328=""), "未入力", "入力済")</f>
        <v>入力済</v>
      </c>
      <c r="AU328" s="976" t="str">
        <f>IFERROR(VLOOKUP(K328, 【参考】数式用２!$BB$5:$BC$48, 2, FALSE), "")</f>
        <v/>
      </c>
      <c r="AV328" s="976" t="str">
        <f>IF(AND(P328&lt;&gt;"処遇改善加算Ⅲ",P328&lt;&gt;"処遇改善加算Ⅳ", P328&lt;&gt;"", AU328&lt;&gt;"対象外"), 1,"")</f>
        <v/>
      </c>
      <c r="AW328" s="976" t="str">
        <f>IFERROR("_"&amp;VLOOKUP(K328, 【参考】数式用２!$AG$2:$AH$48, 2, FALSE), "")</f>
        <v/>
      </c>
      <c r="AX328" s="1211" t="str">
        <f>IF(AND(P328="処遇改善加算Ⅰ", AL328=""), "未入力","入力済")</f>
        <v>入力済</v>
      </c>
      <c r="AY328" s="1207" t="str">
        <f>G328</f>
        <v/>
      </c>
      <c r="AZ328"/>
      <c r="BA328"/>
      <c r="BB328"/>
      <c r="BC328"/>
      <c r="BD328"/>
      <c r="BE328"/>
      <c r="BF328"/>
      <c r="BG328"/>
    </row>
    <row r="329" spans="1:59" ht="14">
      <c r="A329" s="1281"/>
      <c r="B329" s="1254"/>
      <c r="C329" s="1255"/>
      <c r="D329" s="1255"/>
      <c r="E329" s="1255"/>
      <c r="F329" s="1256"/>
      <c r="G329" s="1237"/>
      <c r="H329" s="1237"/>
      <c r="I329" s="1237"/>
      <c r="J329" s="1237"/>
      <c r="K329" s="1237"/>
      <c r="L329" s="1240"/>
      <c r="M329" s="1243"/>
      <c r="N329" s="1246"/>
      <c r="O329" s="1249"/>
      <c r="P329" s="1215"/>
      <c r="Q329" s="1218"/>
      <c r="R329" s="1221"/>
      <c r="S329" s="1224"/>
      <c r="T329" s="1227"/>
      <c r="U329" s="1224"/>
      <c r="V329" s="1227"/>
      <c r="W329" s="1224"/>
      <c r="X329" s="1227"/>
      <c r="Y329" s="1224"/>
      <c r="Z329" s="1227"/>
      <c r="AA329" s="1227"/>
      <c r="AB329" s="1227"/>
      <c r="AC329" s="1230"/>
      <c r="AD329" s="1193"/>
      <c r="AE329" s="1234"/>
      <c r="AF329" s="1199"/>
      <c r="AG329" s="1193"/>
      <c r="AH329" s="1196"/>
      <c r="AI329" s="1199"/>
      <c r="AJ329" s="1199"/>
      <c r="AK329" s="1202"/>
      <c r="AL329" s="1205"/>
      <c r="AM329" s="1212" t="str">
        <f t="shared" ref="AM329" si="235">IF(AND(P328&lt;&gt;"", OR(W328&lt;&gt;8,Y328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29" s="355"/>
      <c r="AO329" s="1208"/>
      <c r="AP329" s="1210"/>
      <c r="AQ329" s="1114"/>
      <c r="AR329" s="976"/>
      <c r="AS329" s="976"/>
      <c r="AT329" s="976"/>
      <c r="AU329" s="976"/>
      <c r="AV329" s="976"/>
      <c r="AW329" s="976"/>
      <c r="AX329" s="1211"/>
      <c r="AY329" s="1208"/>
      <c r="AZ329"/>
      <c r="BA329"/>
      <c r="BB329"/>
      <c r="BC329"/>
      <c r="BD329"/>
      <c r="BE329"/>
      <c r="BF329"/>
      <c r="BG329"/>
    </row>
    <row r="330" spans="1:59" ht="14">
      <c r="A330" s="1282"/>
      <c r="B330" s="1254"/>
      <c r="C330" s="1255"/>
      <c r="D330" s="1255"/>
      <c r="E330" s="1255"/>
      <c r="F330" s="1256"/>
      <c r="G330" s="1237"/>
      <c r="H330" s="1237"/>
      <c r="I330" s="1237"/>
      <c r="J330" s="1237"/>
      <c r="K330" s="1237"/>
      <c r="L330" s="1240"/>
      <c r="M330" s="1243"/>
      <c r="N330" s="1246"/>
      <c r="O330" s="1249"/>
      <c r="P330" s="1215"/>
      <c r="Q330" s="1218"/>
      <c r="R330" s="1221"/>
      <c r="S330" s="1224"/>
      <c r="T330" s="1227"/>
      <c r="U330" s="1224"/>
      <c r="V330" s="1227"/>
      <c r="W330" s="1224"/>
      <c r="X330" s="1227"/>
      <c r="Y330" s="1224"/>
      <c r="Z330" s="1227"/>
      <c r="AA330" s="1227"/>
      <c r="AB330" s="1227"/>
      <c r="AC330" s="1230"/>
      <c r="AD330" s="1193"/>
      <c r="AE330" s="1234"/>
      <c r="AF330" s="1199"/>
      <c r="AG330" s="1193"/>
      <c r="AH330" s="1196"/>
      <c r="AI330" s="1199"/>
      <c r="AJ330" s="1199"/>
      <c r="AK330" s="1202"/>
      <c r="AL330" s="1205"/>
      <c r="AM330" s="1213"/>
      <c r="AN330" s="355"/>
      <c r="AO330" s="1208"/>
      <c r="AP330" s="1210"/>
      <c r="AQ330" s="1114"/>
      <c r="AR330" s="976"/>
      <c r="AS330" s="976"/>
      <c r="AT330" s="976"/>
      <c r="AU330" s="976"/>
      <c r="AV330" s="976"/>
      <c r="AW330" s="976"/>
      <c r="AX330" s="1211"/>
      <c r="AY330" s="1208"/>
      <c r="AZ330"/>
      <c r="BA330"/>
      <c r="BB330"/>
      <c r="BC330"/>
      <c r="BD330"/>
      <c r="BE330"/>
      <c r="BF330"/>
      <c r="BG330"/>
    </row>
    <row r="331" spans="1:59" ht="30" customHeight="1" thickBot="1">
      <c r="A331" s="1283"/>
      <c r="B331" s="1284"/>
      <c r="C331" s="1285"/>
      <c r="D331" s="1285"/>
      <c r="E331" s="1285"/>
      <c r="F331" s="1286"/>
      <c r="G331" s="1287"/>
      <c r="H331" s="1287"/>
      <c r="I331" s="1287"/>
      <c r="J331" s="1287"/>
      <c r="K331" s="1287"/>
      <c r="L331" s="1288"/>
      <c r="M331" s="1279"/>
      <c r="N331" s="1247"/>
      <c r="O331" s="1250"/>
      <c r="P331" s="1216"/>
      <c r="Q331" s="1219"/>
      <c r="R331" s="1222"/>
      <c r="S331" s="1225"/>
      <c r="T331" s="1228"/>
      <c r="U331" s="1225"/>
      <c r="V331" s="1228"/>
      <c r="W331" s="1225"/>
      <c r="X331" s="1228"/>
      <c r="Y331" s="1225"/>
      <c r="Z331" s="1228"/>
      <c r="AA331" s="1228"/>
      <c r="AB331" s="1228"/>
      <c r="AC331" s="1231"/>
      <c r="AD331" s="1194"/>
      <c r="AE331" s="1235"/>
      <c r="AF331" s="1200"/>
      <c r="AG331" s="1194"/>
      <c r="AH331" s="1197"/>
      <c r="AI331" s="1200"/>
      <c r="AJ331" s="1200"/>
      <c r="AK331" s="1203"/>
      <c r="AL331" s="1206"/>
      <c r="AM331" s="651" t="str">
        <f t="shared" ref="AM331" si="236">IF(P328="","",
IF(OR(AF328="",
AND(AG328&lt;&gt;"",AH328=""),
AND(P328&lt;&gt;"",AI328=""),
AND(P328&lt;&gt;"処遇改善加算Ⅳ",AJ328=""),
AND(OR(P328="処遇改善加算Ⅰ",P328="処遇改善加算Ⅱ"),AU328="対象",AK328=""),
AND(P328="処遇改善加算Ⅰ",AL328="")),
"！記入が必要な欄（オレンジ色のセル）に空欄があります。空欄を埋めてください。",""))</f>
        <v/>
      </c>
      <c r="AN331" s="355"/>
      <c r="AO331" s="1208"/>
      <c r="AP331" s="1210"/>
      <c r="AQ331" s="1115"/>
      <c r="AR331" s="976"/>
      <c r="AS331" s="976"/>
      <c r="AT331" s="976"/>
      <c r="AU331" s="976"/>
      <c r="AV331" s="976"/>
      <c r="AW331" s="976"/>
      <c r="AX331" s="1211"/>
      <c r="AY331" s="1209"/>
      <c r="AZ331"/>
      <c r="BA331"/>
      <c r="BB331"/>
      <c r="BC331"/>
      <c r="BD331"/>
      <c r="BE331"/>
      <c r="BF331"/>
      <c r="BG331"/>
    </row>
    <row r="332" spans="1:59" ht="30" customHeight="1">
      <c r="A332" s="1280">
        <v>81</v>
      </c>
      <c r="B332" s="1251" t="str">
        <f>IF(基本情報入力シート!B120="", "",基本情報入力シート!B120)</f>
        <v/>
      </c>
      <c r="C332" s="1252"/>
      <c r="D332" s="1252"/>
      <c r="E332" s="1252"/>
      <c r="F332" s="1253"/>
      <c r="G332" s="1236" t="str">
        <f>IF(基本情報入力シート!L120="", "",基本情報入力シート!L120)</f>
        <v/>
      </c>
      <c r="H332" s="1236" t="str">
        <f>IF(基本情報入力シート!Q120="", "",基本情報入力シート!Q120)</f>
        <v/>
      </c>
      <c r="I332" s="1236" t="str">
        <f>IF(基本情報入力シート!V120="", "",基本情報入力シート!V120)</f>
        <v/>
      </c>
      <c r="J332" s="1236" t="str">
        <f>IF(基本情報入力シート!W120="", "",基本情報入力シート!W120)</f>
        <v/>
      </c>
      <c r="K332" s="1236" t="str">
        <f>IF(基本情報入力シート!X120="", "",基本情報入力シート!X120)</f>
        <v/>
      </c>
      <c r="L332" s="1239" t="str">
        <f>IF(基本情報入力シート!AC120=0, "",基本情報入力シート!AC120)</f>
        <v/>
      </c>
      <c r="M332" s="1242" t="str">
        <f>IF(基本情報入力シート!AD120="", "",基本情報入力シート!AD120)</f>
        <v/>
      </c>
      <c r="N332" s="1245"/>
      <c r="O332" s="1248" t="str">
        <f>IFERROR(VLOOKUP(K332,【参考】数式用２!$A$2:$AD$48,MATCH(N332,【参考】数式用２!$C$4:$AD$4,0)+2,0),"")</f>
        <v/>
      </c>
      <c r="P332" s="1214"/>
      <c r="Q332" s="1217" t="str">
        <f>IFERROR(VLOOKUP(K332,【参考】数式用２!$A$2:$AC$48,MATCH(P332,【参考】数式用２!$C$4:$AC$4,0)+2,0),"")</f>
        <v/>
      </c>
      <c r="R332" s="1220" t="s">
        <v>268</v>
      </c>
      <c r="S332" s="1223"/>
      <c r="T332" s="1226" t="s">
        <v>356</v>
      </c>
      <c r="U332" s="1223"/>
      <c r="V332" s="1226" t="s">
        <v>357</v>
      </c>
      <c r="W332" s="1223"/>
      <c r="X332" s="1226" t="s">
        <v>356</v>
      </c>
      <c r="Y332" s="1223"/>
      <c r="Z332" s="1226" t="s">
        <v>358</v>
      </c>
      <c r="AA332" s="1226" t="s">
        <v>171</v>
      </c>
      <c r="AB332" s="1226" t="str">
        <f>IF(S332&gt;=1,(W332*12+Y332)-(S332*12+U332)+1,"")</f>
        <v/>
      </c>
      <c r="AC332" s="1229" t="s">
        <v>359</v>
      </c>
      <c r="AD332" s="1232" t="str">
        <f>IFERROR(ROUNDDOWN(ROUND(L332*Q332,0)*M332,0)*AB332,"")</f>
        <v/>
      </c>
      <c r="AE332" s="1233" t="str">
        <f>IFERROR(ROUNDDOWN(ROUNDDOWN(ROUND(L332*VLOOKUP(K332,【参考】数式用２!$A$2:$AC$48,MATCH("処遇改善加算Ⅳ",【参考】数式用２!$C$4:$O$4,0)+2,0),0)*M332,0)*AB332*0.5,0), "")</f>
        <v/>
      </c>
      <c r="AF332" s="1198"/>
      <c r="AG332" s="1232" t="str">
        <f>IF(AND(AQ332&lt;&gt;"対象外", P332&lt;&gt;""),ROUNDDOWN(ROUND(L332*VLOOKUP(K332,【参考】数式用２!$A$2:$K$48,MATCH("ベア加算あり",【参考】数式用２!$C$4:$K$4,0)+2,0),0)*M332,0)*AB332,"")</f>
        <v/>
      </c>
      <c r="AH332" s="1195"/>
      <c r="AI332" s="1198"/>
      <c r="AJ332" s="1198"/>
      <c r="AK332" s="1201"/>
      <c r="AL332" s="1204"/>
      <c r="AM332" s="650" t="str">
        <f t="shared" ref="AM332" si="237">IF(Q332="","",IF(Q332&lt;O332,"！加算の要件上は問題ありませんが、令和６年度末の加算率と比較して、令和７年度の加算率が低くなっています。",""))</f>
        <v/>
      </c>
      <c r="AN332" s="355"/>
      <c r="AO332" s="1207" t="str">
        <f>IF(K332&lt;&gt;"","Q列に色付け","")</f>
        <v/>
      </c>
      <c r="AP332" s="1210" t="str">
        <f>IF(AND(AE332&lt;&gt;0,AE332&lt;&gt;""),IF(AF332="○","入力済","未入力"),"")</f>
        <v/>
      </c>
      <c r="AQ332" s="1113" t="str">
        <f>IFERROR((VLOOKUP(N332, 【参考】数式用２!$BE$5:$BE$13, 1,FALSE)), "対象外")</f>
        <v>対象外</v>
      </c>
      <c r="AR332" s="976" t="str">
        <f>IF(AG332&lt;&gt;"",IF(AH332="○","入力済","未入力"),"")</f>
        <v/>
      </c>
      <c r="AS332" s="976" t="str">
        <f>IF(AND(P332&lt;&gt;"", AI332=""), "未入力", "入力済")</f>
        <v>入力済</v>
      </c>
      <c r="AT332" s="976" t="str">
        <f>IF(AND(P332&lt;&gt;"", P332&lt;&gt;"処遇改善加算Ⅳ", AJ332=""), "未入力", "入力済")</f>
        <v>入力済</v>
      </c>
      <c r="AU332" s="976" t="str">
        <f>IFERROR(VLOOKUP(K332, 【参考】数式用２!$BB$5:$BC$48, 2, FALSE), "")</f>
        <v/>
      </c>
      <c r="AV332" s="976" t="str">
        <f>IF(AND(P332&lt;&gt;"処遇改善加算Ⅲ",P332&lt;&gt;"処遇改善加算Ⅳ", P332&lt;&gt;"", AU332&lt;&gt;"対象外"), 1,"")</f>
        <v/>
      </c>
      <c r="AW332" s="976" t="str">
        <f>IFERROR("_"&amp;VLOOKUP(K332, 【参考】数式用２!$AG$2:$AH$48, 2, FALSE), "")</f>
        <v/>
      </c>
      <c r="AX332" s="1211" t="str">
        <f>IF(AND(P332="処遇改善加算Ⅰ", AL332=""), "未入力","入力済")</f>
        <v>入力済</v>
      </c>
      <c r="AY332" s="1207" t="str">
        <f>G332</f>
        <v/>
      </c>
      <c r="AZ332"/>
      <c r="BA332"/>
      <c r="BB332"/>
      <c r="BC332"/>
      <c r="BD332"/>
      <c r="BE332"/>
      <c r="BF332"/>
      <c r="BG332"/>
    </row>
    <row r="333" spans="1:59" ht="14">
      <c r="A333" s="1281"/>
      <c r="B333" s="1254"/>
      <c r="C333" s="1255"/>
      <c r="D333" s="1255"/>
      <c r="E333" s="1255"/>
      <c r="F333" s="1256"/>
      <c r="G333" s="1237"/>
      <c r="H333" s="1237"/>
      <c r="I333" s="1237"/>
      <c r="J333" s="1237"/>
      <c r="K333" s="1237"/>
      <c r="L333" s="1240"/>
      <c r="M333" s="1243"/>
      <c r="N333" s="1246"/>
      <c r="O333" s="1249"/>
      <c r="P333" s="1215"/>
      <c r="Q333" s="1218"/>
      <c r="R333" s="1221"/>
      <c r="S333" s="1224"/>
      <c r="T333" s="1227"/>
      <c r="U333" s="1224"/>
      <c r="V333" s="1227"/>
      <c r="W333" s="1224"/>
      <c r="X333" s="1227"/>
      <c r="Y333" s="1224"/>
      <c r="Z333" s="1227"/>
      <c r="AA333" s="1227"/>
      <c r="AB333" s="1227"/>
      <c r="AC333" s="1230"/>
      <c r="AD333" s="1193"/>
      <c r="AE333" s="1234"/>
      <c r="AF333" s="1199"/>
      <c r="AG333" s="1193"/>
      <c r="AH333" s="1196"/>
      <c r="AI333" s="1199"/>
      <c r="AJ333" s="1199"/>
      <c r="AK333" s="1202"/>
      <c r="AL333" s="1205"/>
      <c r="AM333" s="1212" t="str">
        <f t="shared" ref="AM333" si="238">IF(AND(P332&lt;&gt;"", OR(W332&lt;&gt;8,Y332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33" s="355"/>
      <c r="AO333" s="1208"/>
      <c r="AP333" s="1210"/>
      <c r="AQ333" s="1114"/>
      <c r="AR333" s="976"/>
      <c r="AS333" s="976"/>
      <c r="AT333" s="976"/>
      <c r="AU333" s="976"/>
      <c r="AV333" s="976"/>
      <c r="AW333" s="976"/>
      <c r="AX333" s="1211"/>
      <c r="AY333" s="1208"/>
      <c r="AZ333"/>
      <c r="BA333"/>
      <c r="BB333"/>
      <c r="BC333"/>
      <c r="BD333"/>
      <c r="BE333"/>
      <c r="BF333"/>
      <c r="BG333"/>
    </row>
    <row r="334" spans="1:59" ht="14">
      <c r="A334" s="1282"/>
      <c r="B334" s="1254"/>
      <c r="C334" s="1255"/>
      <c r="D334" s="1255"/>
      <c r="E334" s="1255"/>
      <c r="F334" s="1256"/>
      <c r="G334" s="1237"/>
      <c r="H334" s="1237"/>
      <c r="I334" s="1237"/>
      <c r="J334" s="1237"/>
      <c r="K334" s="1237"/>
      <c r="L334" s="1240"/>
      <c r="M334" s="1243"/>
      <c r="N334" s="1246"/>
      <c r="O334" s="1249"/>
      <c r="P334" s="1215"/>
      <c r="Q334" s="1218"/>
      <c r="R334" s="1221"/>
      <c r="S334" s="1224"/>
      <c r="T334" s="1227"/>
      <c r="U334" s="1224"/>
      <c r="V334" s="1227"/>
      <c r="W334" s="1224"/>
      <c r="X334" s="1227"/>
      <c r="Y334" s="1224"/>
      <c r="Z334" s="1227"/>
      <c r="AA334" s="1227"/>
      <c r="AB334" s="1227"/>
      <c r="AC334" s="1230"/>
      <c r="AD334" s="1193"/>
      <c r="AE334" s="1234"/>
      <c r="AF334" s="1199"/>
      <c r="AG334" s="1193"/>
      <c r="AH334" s="1196"/>
      <c r="AI334" s="1199"/>
      <c r="AJ334" s="1199"/>
      <c r="AK334" s="1202"/>
      <c r="AL334" s="1205"/>
      <c r="AM334" s="1213"/>
      <c r="AN334" s="355"/>
      <c r="AO334" s="1208"/>
      <c r="AP334" s="1210"/>
      <c r="AQ334" s="1114"/>
      <c r="AR334" s="976"/>
      <c r="AS334" s="976"/>
      <c r="AT334" s="976"/>
      <c r="AU334" s="976"/>
      <c r="AV334" s="976"/>
      <c r="AW334" s="976"/>
      <c r="AX334" s="1211"/>
      <c r="AY334" s="1208"/>
      <c r="AZ334"/>
      <c r="BA334"/>
      <c r="BB334"/>
      <c r="BC334"/>
      <c r="BD334"/>
      <c r="BE334"/>
      <c r="BF334"/>
      <c r="BG334"/>
    </row>
    <row r="335" spans="1:59" ht="30" customHeight="1" thickBot="1">
      <c r="A335" s="1283"/>
      <c r="B335" s="1284"/>
      <c r="C335" s="1285"/>
      <c r="D335" s="1285"/>
      <c r="E335" s="1285"/>
      <c r="F335" s="1286"/>
      <c r="G335" s="1287"/>
      <c r="H335" s="1287"/>
      <c r="I335" s="1287"/>
      <c r="J335" s="1287"/>
      <c r="K335" s="1287"/>
      <c r="L335" s="1288"/>
      <c r="M335" s="1279"/>
      <c r="N335" s="1247"/>
      <c r="O335" s="1250"/>
      <c r="P335" s="1216"/>
      <c r="Q335" s="1219"/>
      <c r="R335" s="1222"/>
      <c r="S335" s="1225"/>
      <c r="T335" s="1228"/>
      <c r="U335" s="1225"/>
      <c r="V335" s="1228"/>
      <c r="W335" s="1225"/>
      <c r="X335" s="1228"/>
      <c r="Y335" s="1225"/>
      <c r="Z335" s="1228"/>
      <c r="AA335" s="1228"/>
      <c r="AB335" s="1228"/>
      <c r="AC335" s="1231"/>
      <c r="AD335" s="1194"/>
      <c r="AE335" s="1235"/>
      <c r="AF335" s="1200"/>
      <c r="AG335" s="1194"/>
      <c r="AH335" s="1197"/>
      <c r="AI335" s="1200"/>
      <c r="AJ335" s="1200"/>
      <c r="AK335" s="1203"/>
      <c r="AL335" s="1206"/>
      <c r="AM335" s="651" t="str">
        <f t="shared" ref="AM335" si="239">IF(P332="","",
IF(OR(AF332="",
AND(AG332&lt;&gt;"",AH332=""),
AND(P332&lt;&gt;"",AI332=""),
AND(P332&lt;&gt;"処遇改善加算Ⅳ",AJ332=""),
AND(OR(P332="処遇改善加算Ⅰ",P332="処遇改善加算Ⅱ"),AU332="対象",AK332=""),
AND(P332="処遇改善加算Ⅰ",AL332="")),
"！記入が必要な欄（オレンジ色のセル）に空欄があります。空欄を埋めてください。",""))</f>
        <v/>
      </c>
      <c r="AN335" s="355"/>
      <c r="AO335" s="1209"/>
      <c r="AP335" s="1210"/>
      <c r="AQ335" s="1115"/>
      <c r="AR335" s="976"/>
      <c r="AS335" s="976"/>
      <c r="AT335" s="976"/>
      <c r="AU335" s="976"/>
      <c r="AV335" s="976"/>
      <c r="AW335" s="976"/>
      <c r="AX335" s="1211"/>
      <c r="AY335" s="1209"/>
      <c r="AZ335"/>
      <c r="BA335"/>
      <c r="BB335"/>
      <c r="BC335"/>
      <c r="BD335"/>
      <c r="BE335"/>
      <c r="BF335"/>
      <c r="BG335"/>
    </row>
    <row r="336" spans="1:59" ht="30" customHeight="1">
      <c r="A336" s="1280">
        <v>82</v>
      </c>
      <c r="B336" s="1251" t="str">
        <f>IF(基本情報入力シート!B121="", "",基本情報入力シート!B121)</f>
        <v/>
      </c>
      <c r="C336" s="1252"/>
      <c r="D336" s="1252"/>
      <c r="E336" s="1252"/>
      <c r="F336" s="1253"/>
      <c r="G336" s="1236" t="str">
        <f>IF(基本情報入力シート!L121="", "",基本情報入力シート!L121)</f>
        <v/>
      </c>
      <c r="H336" s="1236" t="str">
        <f>IF(基本情報入力シート!Q121="", "",基本情報入力シート!Q121)</f>
        <v/>
      </c>
      <c r="I336" s="1236" t="str">
        <f>IF(基本情報入力シート!V121="", "",基本情報入力シート!V121)</f>
        <v/>
      </c>
      <c r="J336" s="1236" t="str">
        <f>IF(基本情報入力シート!W121="", "",基本情報入力シート!W121)</f>
        <v/>
      </c>
      <c r="K336" s="1236" t="str">
        <f>IF(基本情報入力シート!X121="", "",基本情報入力シート!X121)</f>
        <v/>
      </c>
      <c r="L336" s="1239" t="str">
        <f>IF(基本情報入力シート!AC121=0, "",基本情報入力シート!AC121)</f>
        <v/>
      </c>
      <c r="M336" s="1242" t="str">
        <f>IF(基本情報入力シート!AD121="", "",基本情報入力シート!AD121)</f>
        <v/>
      </c>
      <c r="N336" s="1245"/>
      <c r="O336" s="1248" t="str">
        <f>IFERROR(VLOOKUP(K336,【参考】数式用２!$A$2:$AD$48,MATCH(N336,【参考】数式用２!$C$4:$AD$4,0)+2,0),"")</f>
        <v/>
      </c>
      <c r="P336" s="1214"/>
      <c r="Q336" s="1217" t="str">
        <f>IFERROR(VLOOKUP(K336,【参考】数式用２!$A$2:$AC$48,MATCH(P336,【参考】数式用２!$C$4:$AC$4,0)+2,0),"")</f>
        <v/>
      </c>
      <c r="R336" s="1220" t="s">
        <v>268</v>
      </c>
      <c r="S336" s="1223"/>
      <c r="T336" s="1226" t="s">
        <v>356</v>
      </c>
      <c r="U336" s="1223"/>
      <c r="V336" s="1226" t="s">
        <v>357</v>
      </c>
      <c r="W336" s="1223"/>
      <c r="X336" s="1226" t="s">
        <v>356</v>
      </c>
      <c r="Y336" s="1223"/>
      <c r="Z336" s="1226" t="s">
        <v>358</v>
      </c>
      <c r="AA336" s="1226" t="s">
        <v>171</v>
      </c>
      <c r="AB336" s="1226" t="str">
        <f>IF(S336&gt;=1,(W336*12+Y336)-(S336*12+U336)+1,"")</f>
        <v/>
      </c>
      <c r="AC336" s="1229" t="s">
        <v>359</v>
      </c>
      <c r="AD336" s="1232" t="str">
        <f>IFERROR(ROUNDDOWN(ROUND(L336*Q336,0)*M336,0)*AB336,"")</f>
        <v/>
      </c>
      <c r="AE336" s="1233" t="str">
        <f>IFERROR(ROUNDDOWN(ROUNDDOWN(ROUND(L336*VLOOKUP(K336,【参考】数式用２!$A$2:$AC$48,MATCH("処遇改善加算Ⅳ",【参考】数式用２!$C$4:$O$4,0)+2,0),0)*M336,0)*AB336*0.5,0), "")</f>
        <v/>
      </c>
      <c r="AF336" s="1198"/>
      <c r="AG336" s="1232" t="str">
        <f>IF(AND(AQ336&lt;&gt;"対象外", P336&lt;&gt;""),ROUNDDOWN(ROUND(L336*VLOOKUP(K336,【参考】数式用２!$A$2:$K$48,MATCH("ベア加算あり",【参考】数式用２!$C$4:$K$4,0)+2,0),0)*M336,0)*AB336,"")</f>
        <v/>
      </c>
      <c r="AH336" s="1195"/>
      <c r="AI336" s="1198"/>
      <c r="AJ336" s="1198"/>
      <c r="AK336" s="1201"/>
      <c r="AL336" s="1204"/>
      <c r="AM336" s="650" t="str">
        <f t="shared" ref="AM336" si="240">IF(Q336="","",IF(Q336&lt;O336,"！加算の要件上は問題ありませんが、令和６年度末の加算率と比較して、令和７年度の加算率が低くなっています。",""))</f>
        <v/>
      </c>
      <c r="AN336" s="355"/>
      <c r="AO336" s="1208" t="str">
        <f>IF(K336&lt;&gt;"","Q列に色付け","")</f>
        <v/>
      </c>
      <c r="AP336" s="1210" t="str">
        <f>IF(AND(AE336&lt;&gt;0,AE336&lt;&gt;""),IF(AF336="○","入力済","未入力"),"")</f>
        <v/>
      </c>
      <c r="AQ336" s="1113" t="str">
        <f>IFERROR((VLOOKUP(N336, 【参考】数式用２!$BE$5:$BE$13, 1,FALSE)), "対象外")</f>
        <v>対象外</v>
      </c>
      <c r="AR336" s="976" t="str">
        <f>IF(AG336&lt;&gt;"",IF(AH336="○","入力済","未入力"),"")</f>
        <v/>
      </c>
      <c r="AS336" s="976" t="str">
        <f>IF(AND(P336&lt;&gt;"", AI336=""), "未入力", "入力済")</f>
        <v>入力済</v>
      </c>
      <c r="AT336" s="976" t="str">
        <f>IF(AND(P336&lt;&gt;"", P336&lt;&gt;"処遇改善加算Ⅳ", AJ336=""), "未入力", "入力済")</f>
        <v>入力済</v>
      </c>
      <c r="AU336" s="976" t="str">
        <f>IFERROR(VLOOKUP(K336, 【参考】数式用２!$BB$5:$BC$48, 2, FALSE), "")</f>
        <v/>
      </c>
      <c r="AV336" s="976" t="str">
        <f>IF(AND(P336&lt;&gt;"処遇改善加算Ⅲ",P336&lt;&gt;"処遇改善加算Ⅳ", P336&lt;&gt;"", AU336&lt;&gt;"対象外"), 1,"")</f>
        <v/>
      </c>
      <c r="AW336" s="976" t="str">
        <f>IFERROR("_"&amp;VLOOKUP(K336, 【参考】数式用２!$AG$2:$AH$48, 2, FALSE), "")</f>
        <v/>
      </c>
      <c r="AX336" s="1211" t="str">
        <f>IF(AND(P336="処遇改善加算Ⅰ", AL336=""), "未入力","入力済")</f>
        <v>入力済</v>
      </c>
      <c r="AY336" s="1207" t="str">
        <f>G336</f>
        <v/>
      </c>
      <c r="AZ336"/>
      <c r="BA336"/>
      <c r="BB336"/>
      <c r="BC336"/>
      <c r="BD336"/>
      <c r="BE336"/>
      <c r="BF336"/>
      <c r="BG336"/>
    </row>
    <row r="337" spans="1:59" ht="14">
      <c r="A337" s="1281"/>
      <c r="B337" s="1254"/>
      <c r="C337" s="1255"/>
      <c r="D337" s="1255"/>
      <c r="E337" s="1255"/>
      <c r="F337" s="1256"/>
      <c r="G337" s="1237"/>
      <c r="H337" s="1237"/>
      <c r="I337" s="1237"/>
      <c r="J337" s="1237"/>
      <c r="K337" s="1237"/>
      <c r="L337" s="1240"/>
      <c r="M337" s="1243"/>
      <c r="N337" s="1246"/>
      <c r="O337" s="1249"/>
      <c r="P337" s="1215"/>
      <c r="Q337" s="1218"/>
      <c r="R337" s="1221"/>
      <c r="S337" s="1224"/>
      <c r="T337" s="1227"/>
      <c r="U337" s="1224"/>
      <c r="V337" s="1227"/>
      <c r="W337" s="1224"/>
      <c r="X337" s="1227"/>
      <c r="Y337" s="1224"/>
      <c r="Z337" s="1227"/>
      <c r="AA337" s="1227"/>
      <c r="AB337" s="1227"/>
      <c r="AC337" s="1230"/>
      <c r="AD337" s="1193"/>
      <c r="AE337" s="1234"/>
      <c r="AF337" s="1199"/>
      <c r="AG337" s="1193"/>
      <c r="AH337" s="1196"/>
      <c r="AI337" s="1199"/>
      <c r="AJ337" s="1199"/>
      <c r="AK337" s="1202"/>
      <c r="AL337" s="1205"/>
      <c r="AM337" s="1212" t="str">
        <f t="shared" ref="AM337" si="241">IF(AND(P336&lt;&gt;"", OR(W336&lt;&gt;8,Y336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37" s="355"/>
      <c r="AO337" s="1208"/>
      <c r="AP337" s="1210"/>
      <c r="AQ337" s="1114"/>
      <c r="AR337" s="976"/>
      <c r="AS337" s="976"/>
      <c r="AT337" s="976"/>
      <c r="AU337" s="976"/>
      <c r="AV337" s="976"/>
      <c r="AW337" s="976"/>
      <c r="AX337" s="1211"/>
      <c r="AY337" s="1208"/>
      <c r="AZ337"/>
      <c r="BA337"/>
      <c r="BB337"/>
      <c r="BC337"/>
      <c r="BD337"/>
      <c r="BE337"/>
      <c r="BF337"/>
      <c r="BG337"/>
    </row>
    <row r="338" spans="1:59" ht="14">
      <c r="A338" s="1282"/>
      <c r="B338" s="1254"/>
      <c r="C338" s="1255"/>
      <c r="D338" s="1255"/>
      <c r="E338" s="1255"/>
      <c r="F338" s="1256"/>
      <c r="G338" s="1237"/>
      <c r="H338" s="1237"/>
      <c r="I338" s="1237"/>
      <c r="J338" s="1237"/>
      <c r="K338" s="1237"/>
      <c r="L338" s="1240"/>
      <c r="M338" s="1243"/>
      <c r="N338" s="1246"/>
      <c r="O338" s="1249"/>
      <c r="P338" s="1215"/>
      <c r="Q338" s="1218"/>
      <c r="R338" s="1221"/>
      <c r="S338" s="1224"/>
      <c r="T338" s="1227"/>
      <c r="U338" s="1224"/>
      <c r="V338" s="1227"/>
      <c r="W338" s="1224"/>
      <c r="X338" s="1227"/>
      <c r="Y338" s="1224"/>
      <c r="Z338" s="1227"/>
      <c r="AA338" s="1227"/>
      <c r="AB338" s="1227"/>
      <c r="AC338" s="1230"/>
      <c r="AD338" s="1193"/>
      <c r="AE338" s="1234"/>
      <c r="AF338" s="1199"/>
      <c r="AG338" s="1193"/>
      <c r="AH338" s="1196"/>
      <c r="AI338" s="1199"/>
      <c r="AJ338" s="1199"/>
      <c r="AK338" s="1202"/>
      <c r="AL338" s="1205"/>
      <c r="AM338" s="1213"/>
      <c r="AN338" s="355"/>
      <c r="AO338" s="1208"/>
      <c r="AP338" s="1210"/>
      <c r="AQ338" s="1114"/>
      <c r="AR338" s="976"/>
      <c r="AS338" s="976"/>
      <c r="AT338" s="976"/>
      <c r="AU338" s="976"/>
      <c r="AV338" s="976"/>
      <c r="AW338" s="976"/>
      <c r="AX338" s="1211"/>
      <c r="AY338" s="1208"/>
      <c r="AZ338"/>
      <c r="BA338"/>
      <c r="BB338"/>
      <c r="BC338"/>
      <c r="BD338"/>
      <c r="BE338"/>
      <c r="BF338"/>
      <c r="BG338"/>
    </row>
    <row r="339" spans="1:59" ht="30" customHeight="1" thickBot="1">
      <c r="A339" s="1283"/>
      <c r="B339" s="1284"/>
      <c r="C339" s="1285"/>
      <c r="D339" s="1285"/>
      <c r="E339" s="1285"/>
      <c r="F339" s="1286"/>
      <c r="G339" s="1287"/>
      <c r="H339" s="1287"/>
      <c r="I339" s="1287"/>
      <c r="J339" s="1287"/>
      <c r="K339" s="1287"/>
      <c r="L339" s="1288"/>
      <c r="M339" s="1279"/>
      <c r="N339" s="1247"/>
      <c r="O339" s="1250"/>
      <c r="P339" s="1216"/>
      <c r="Q339" s="1219"/>
      <c r="R339" s="1222"/>
      <c r="S339" s="1225"/>
      <c r="T339" s="1228"/>
      <c r="U339" s="1225"/>
      <c r="V339" s="1228"/>
      <c r="W339" s="1225"/>
      <c r="X339" s="1228"/>
      <c r="Y339" s="1225"/>
      <c r="Z339" s="1228"/>
      <c r="AA339" s="1228"/>
      <c r="AB339" s="1228"/>
      <c r="AC339" s="1231"/>
      <c r="AD339" s="1194"/>
      <c r="AE339" s="1235"/>
      <c r="AF339" s="1200"/>
      <c r="AG339" s="1194"/>
      <c r="AH339" s="1197"/>
      <c r="AI339" s="1200"/>
      <c r="AJ339" s="1200"/>
      <c r="AK339" s="1203"/>
      <c r="AL339" s="1206"/>
      <c r="AM339" s="651" t="str">
        <f t="shared" ref="AM339" si="242">IF(P336="","",
IF(OR(AF336="",
AND(AG336&lt;&gt;"",AH336=""),
AND(P336&lt;&gt;"",AI336=""),
AND(P336&lt;&gt;"処遇改善加算Ⅳ",AJ336=""),
AND(OR(P336="処遇改善加算Ⅰ",P336="処遇改善加算Ⅱ"),AU336="対象",AK336=""),
AND(P336="処遇改善加算Ⅰ",AL336="")),
"！記入が必要な欄（オレンジ色のセル）に空欄があります。空欄を埋めてください。",""))</f>
        <v/>
      </c>
      <c r="AN339" s="355"/>
      <c r="AO339" s="1209"/>
      <c r="AP339" s="1210"/>
      <c r="AQ339" s="1115"/>
      <c r="AR339" s="976"/>
      <c r="AS339" s="976"/>
      <c r="AT339" s="976"/>
      <c r="AU339" s="976"/>
      <c r="AV339" s="976"/>
      <c r="AW339" s="976"/>
      <c r="AX339" s="1211"/>
      <c r="AY339" s="1209"/>
      <c r="AZ339"/>
      <c r="BA339"/>
      <c r="BB339"/>
      <c r="BC339"/>
      <c r="BD339"/>
      <c r="BE339"/>
      <c r="BF339"/>
      <c r="BG339"/>
    </row>
    <row r="340" spans="1:59" ht="30" customHeight="1">
      <c r="A340" s="1280">
        <v>83</v>
      </c>
      <c r="B340" s="1251" t="str">
        <f>IF(基本情報入力シート!B122="", "",基本情報入力シート!B122)</f>
        <v/>
      </c>
      <c r="C340" s="1252"/>
      <c r="D340" s="1252"/>
      <c r="E340" s="1252"/>
      <c r="F340" s="1253"/>
      <c r="G340" s="1236" t="str">
        <f>IF(基本情報入力シート!L122="", "",基本情報入力シート!L122)</f>
        <v/>
      </c>
      <c r="H340" s="1236" t="str">
        <f>IF(基本情報入力シート!Q122="", "",基本情報入力シート!Q122)</f>
        <v/>
      </c>
      <c r="I340" s="1236" t="str">
        <f>IF(基本情報入力シート!V122="", "",基本情報入力シート!V122)</f>
        <v/>
      </c>
      <c r="J340" s="1236" t="str">
        <f>IF(基本情報入力シート!W122="", "",基本情報入力シート!W122)</f>
        <v/>
      </c>
      <c r="K340" s="1236" t="str">
        <f>IF(基本情報入力シート!X122="", "",基本情報入力シート!X122)</f>
        <v/>
      </c>
      <c r="L340" s="1239" t="str">
        <f>IF(基本情報入力シート!AC122=0, "",基本情報入力シート!AC122)</f>
        <v/>
      </c>
      <c r="M340" s="1242" t="str">
        <f>IF(基本情報入力シート!AD122="", "",基本情報入力シート!AD122)</f>
        <v/>
      </c>
      <c r="N340" s="1245"/>
      <c r="O340" s="1248" t="str">
        <f>IFERROR(VLOOKUP(K340,【参考】数式用２!$A$2:$AD$48,MATCH(N340,【参考】数式用２!$C$4:$AD$4,0)+2,0),"")</f>
        <v/>
      </c>
      <c r="P340" s="1214"/>
      <c r="Q340" s="1217" t="str">
        <f>IFERROR(VLOOKUP(K340,【参考】数式用２!$A$2:$AC$48,MATCH(P340,【参考】数式用２!$C$4:$AC$4,0)+2,0),"")</f>
        <v/>
      </c>
      <c r="R340" s="1220" t="s">
        <v>268</v>
      </c>
      <c r="S340" s="1223"/>
      <c r="T340" s="1226" t="s">
        <v>356</v>
      </c>
      <c r="U340" s="1223"/>
      <c r="V340" s="1226" t="s">
        <v>357</v>
      </c>
      <c r="W340" s="1223"/>
      <c r="X340" s="1226" t="s">
        <v>356</v>
      </c>
      <c r="Y340" s="1223"/>
      <c r="Z340" s="1226" t="s">
        <v>358</v>
      </c>
      <c r="AA340" s="1226" t="s">
        <v>171</v>
      </c>
      <c r="AB340" s="1226" t="str">
        <f>IF(S340&gt;=1,(W340*12+Y340)-(S340*12+U340)+1,"")</f>
        <v/>
      </c>
      <c r="AC340" s="1229" t="s">
        <v>359</v>
      </c>
      <c r="AD340" s="1232" t="str">
        <f>IFERROR(ROUNDDOWN(ROUND(L340*Q340,0)*M340,0)*AB340,"")</f>
        <v/>
      </c>
      <c r="AE340" s="1233" t="str">
        <f>IFERROR(ROUNDDOWN(ROUNDDOWN(ROUND(L340*VLOOKUP(K340,【参考】数式用２!$A$2:$AC$48,MATCH("処遇改善加算Ⅳ",【参考】数式用２!$C$4:$O$4,0)+2,0),0)*M340,0)*AB340*0.5,0), "")</f>
        <v/>
      </c>
      <c r="AF340" s="1198"/>
      <c r="AG340" s="1232" t="str">
        <f>IF(AND(AQ340&lt;&gt;"対象外", P340&lt;&gt;""),ROUNDDOWN(ROUND(L340*VLOOKUP(K340,【参考】数式用２!$A$2:$K$48,MATCH("ベア加算あり",【参考】数式用２!$C$4:$K$4,0)+2,0),0)*M340,0)*AB340,"")</f>
        <v/>
      </c>
      <c r="AH340" s="1195"/>
      <c r="AI340" s="1198"/>
      <c r="AJ340" s="1198"/>
      <c r="AK340" s="1201"/>
      <c r="AL340" s="1204"/>
      <c r="AM340" s="650" t="str">
        <f t="shared" ref="AM340" si="243">IF(Q340="","",IF(Q340&lt;O340,"！加算の要件上は問題ありませんが、令和６年度末の加算率と比較して、令和７年度の加算率が低くなっています。",""))</f>
        <v/>
      </c>
      <c r="AN340" s="355"/>
      <c r="AO340" s="1207" t="str">
        <f>IF(K340&lt;&gt;"","Q列に色付け","")</f>
        <v/>
      </c>
      <c r="AP340" s="1210" t="str">
        <f>IF(AND(AE340&lt;&gt;0,AE340&lt;&gt;""),IF(AF340="○","入力済","未入力"),"")</f>
        <v/>
      </c>
      <c r="AQ340" s="1113" t="str">
        <f>IFERROR((VLOOKUP(N340, 【参考】数式用２!$BE$5:$BE$13, 1,FALSE)), "対象外")</f>
        <v>対象外</v>
      </c>
      <c r="AR340" s="976" t="str">
        <f>IF(AG340&lt;&gt;"",IF(AH340="○","入力済","未入力"),"")</f>
        <v/>
      </c>
      <c r="AS340" s="976" t="str">
        <f>IF(AND(P340&lt;&gt;"", AI340=""), "未入力", "入力済")</f>
        <v>入力済</v>
      </c>
      <c r="AT340" s="976" t="str">
        <f>IF(AND(P340&lt;&gt;"", P340&lt;&gt;"処遇改善加算Ⅳ", AJ340=""), "未入力", "入力済")</f>
        <v>入力済</v>
      </c>
      <c r="AU340" s="976" t="str">
        <f>IFERROR(VLOOKUP(K340, 【参考】数式用２!$BB$5:$BC$48, 2, FALSE), "")</f>
        <v/>
      </c>
      <c r="AV340" s="976" t="str">
        <f>IF(AND(P340&lt;&gt;"処遇改善加算Ⅲ",P340&lt;&gt;"処遇改善加算Ⅳ", P340&lt;&gt;"", AU340&lt;&gt;"対象外"), 1,"")</f>
        <v/>
      </c>
      <c r="AW340" s="976" t="str">
        <f>IFERROR("_"&amp;VLOOKUP(K340, 【参考】数式用２!$AG$2:$AH$48, 2, FALSE), "")</f>
        <v/>
      </c>
      <c r="AX340" s="1211" t="str">
        <f>IF(AND(P340="処遇改善加算Ⅰ", AL340=""), "未入力","入力済")</f>
        <v>入力済</v>
      </c>
      <c r="AY340" s="1207" t="str">
        <f>G340</f>
        <v/>
      </c>
      <c r="AZ340"/>
      <c r="BA340"/>
      <c r="BB340"/>
      <c r="BC340"/>
      <c r="BD340"/>
      <c r="BE340"/>
      <c r="BF340"/>
      <c r="BG340"/>
    </row>
    <row r="341" spans="1:59" ht="14">
      <c r="A341" s="1281"/>
      <c r="B341" s="1254"/>
      <c r="C341" s="1255"/>
      <c r="D341" s="1255"/>
      <c r="E341" s="1255"/>
      <c r="F341" s="1256"/>
      <c r="G341" s="1237"/>
      <c r="H341" s="1237"/>
      <c r="I341" s="1237"/>
      <c r="J341" s="1237"/>
      <c r="K341" s="1237"/>
      <c r="L341" s="1240"/>
      <c r="M341" s="1243"/>
      <c r="N341" s="1246"/>
      <c r="O341" s="1249"/>
      <c r="P341" s="1215"/>
      <c r="Q341" s="1218"/>
      <c r="R341" s="1221"/>
      <c r="S341" s="1224"/>
      <c r="T341" s="1227"/>
      <c r="U341" s="1224"/>
      <c r="V341" s="1227"/>
      <c r="W341" s="1224"/>
      <c r="X341" s="1227"/>
      <c r="Y341" s="1224"/>
      <c r="Z341" s="1227"/>
      <c r="AA341" s="1227"/>
      <c r="AB341" s="1227"/>
      <c r="AC341" s="1230"/>
      <c r="AD341" s="1193"/>
      <c r="AE341" s="1234"/>
      <c r="AF341" s="1199"/>
      <c r="AG341" s="1193"/>
      <c r="AH341" s="1196"/>
      <c r="AI341" s="1199"/>
      <c r="AJ341" s="1199"/>
      <c r="AK341" s="1202"/>
      <c r="AL341" s="1205"/>
      <c r="AM341" s="1212" t="str">
        <f t="shared" ref="AM341" si="244">IF(AND(P340&lt;&gt;"", OR(W340&lt;&gt;8,Y340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41" s="355"/>
      <c r="AO341" s="1208"/>
      <c r="AP341" s="1210"/>
      <c r="AQ341" s="1114"/>
      <c r="AR341" s="976"/>
      <c r="AS341" s="976"/>
      <c r="AT341" s="976"/>
      <c r="AU341" s="976"/>
      <c r="AV341" s="976"/>
      <c r="AW341" s="976"/>
      <c r="AX341" s="1211"/>
      <c r="AY341" s="1208"/>
      <c r="AZ341"/>
      <c r="BA341"/>
      <c r="BB341"/>
      <c r="BC341"/>
      <c r="BD341"/>
      <c r="BE341"/>
      <c r="BF341"/>
      <c r="BG341"/>
    </row>
    <row r="342" spans="1:59" ht="14">
      <c r="A342" s="1282"/>
      <c r="B342" s="1254"/>
      <c r="C342" s="1255"/>
      <c r="D342" s="1255"/>
      <c r="E342" s="1255"/>
      <c r="F342" s="1256"/>
      <c r="G342" s="1237"/>
      <c r="H342" s="1237"/>
      <c r="I342" s="1237"/>
      <c r="J342" s="1237"/>
      <c r="K342" s="1237"/>
      <c r="L342" s="1240"/>
      <c r="M342" s="1243"/>
      <c r="N342" s="1246"/>
      <c r="O342" s="1249"/>
      <c r="P342" s="1215"/>
      <c r="Q342" s="1218"/>
      <c r="R342" s="1221"/>
      <c r="S342" s="1224"/>
      <c r="T342" s="1227"/>
      <c r="U342" s="1224"/>
      <c r="V342" s="1227"/>
      <c r="W342" s="1224"/>
      <c r="X342" s="1227"/>
      <c r="Y342" s="1224"/>
      <c r="Z342" s="1227"/>
      <c r="AA342" s="1227"/>
      <c r="AB342" s="1227"/>
      <c r="AC342" s="1230"/>
      <c r="AD342" s="1193"/>
      <c r="AE342" s="1234"/>
      <c r="AF342" s="1199"/>
      <c r="AG342" s="1193"/>
      <c r="AH342" s="1196"/>
      <c r="AI342" s="1199"/>
      <c r="AJ342" s="1199"/>
      <c r="AK342" s="1202"/>
      <c r="AL342" s="1205"/>
      <c r="AM342" s="1213"/>
      <c r="AN342" s="355"/>
      <c r="AO342" s="1208"/>
      <c r="AP342" s="1210"/>
      <c r="AQ342" s="1114"/>
      <c r="AR342" s="976"/>
      <c r="AS342" s="976"/>
      <c r="AT342" s="976"/>
      <c r="AU342" s="976"/>
      <c r="AV342" s="976"/>
      <c r="AW342" s="976"/>
      <c r="AX342" s="1211"/>
      <c r="AY342" s="1208"/>
      <c r="AZ342"/>
      <c r="BA342"/>
      <c r="BB342"/>
      <c r="BC342"/>
      <c r="BD342"/>
      <c r="BE342"/>
      <c r="BF342"/>
      <c r="BG342"/>
    </row>
    <row r="343" spans="1:59" ht="30" customHeight="1" thickBot="1">
      <c r="A343" s="1283"/>
      <c r="B343" s="1284"/>
      <c r="C343" s="1285"/>
      <c r="D343" s="1285"/>
      <c r="E343" s="1285"/>
      <c r="F343" s="1286"/>
      <c r="G343" s="1287"/>
      <c r="H343" s="1287"/>
      <c r="I343" s="1287"/>
      <c r="J343" s="1287"/>
      <c r="K343" s="1287"/>
      <c r="L343" s="1288"/>
      <c r="M343" s="1279"/>
      <c r="N343" s="1247"/>
      <c r="O343" s="1250"/>
      <c r="P343" s="1216"/>
      <c r="Q343" s="1219"/>
      <c r="R343" s="1222"/>
      <c r="S343" s="1225"/>
      <c r="T343" s="1228"/>
      <c r="U343" s="1225"/>
      <c r="V343" s="1228"/>
      <c r="W343" s="1225"/>
      <c r="X343" s="1228"/>
      <c r="Y343" s="1225"/>
      <c r="Z343" s="1228"/>
      <c r="AA343" s="1228"/>
      <c r="AB343" s="1228"/>
      <c r="AC343" s="1231"/>
      <c r="AD343" s="1194"/>
      <c r="AE343" s="1235"/>
      <c r="AF343" s="1200"/>
      <c r="AG343" s="1194"/>
      <c r="AH343" s="1197"/>
      <c r="AI343" s="1200"/>
      <c r="AJ343" s="1200"/>
      <c r="AK343" s="1203"/>
      <c r="AL343" s="1206"/>
      <c r="AM343" s="651" t="str">
        <f t="shared" ref="AM343" si="245">IF(P340="","",
IF(OR(AF340="",
AND(AG340&lt;&gt;"",AH340=""),
AND(P340&lt;&gt;"",AI340=""),
AND(P340&lt;&gt;"処遇改善加算Ⅳ",AJ340=""),
AND(OR(P340="処遇改善加算Ⅰ",P340="処遇改善加算Ⅱ"),AU340="対象",AK340=""),
AND(P340="処遇改善加算Ⅰ",AL340="")),
"！記入が必要な欄（オレンジ色のセル）に空欄があります。空欄を埋めてください。",""))</f>
        <v/>
      </c>
      <c r="AN343" s="355"/>
      <c r="AO343" s="1209"/>
      <c r="AP343" s="1210"/>
      <c r="AQ343" s="1115"/>
      <c r="AR343" s="976"/>
      <c r="AS343" s="976"/>
      <c r="AT343" s="976"/>
      <c r="AU343" s="976"/>
      <c r="AV343" s="976"/>
      <c r="AW343" s="976"/>
      <c r="AX343" s="1211"/>
      <c r="AY343" s="1209"/>
      <c r="AZ343"/>
      <c r="BA343"/>
      <c r="BB343"/>
      <c r="BC343"/>
      <c r="BD343"/>
      <c r="BE343"/>
      <c r="BF343"/>
      <c r="BG343"/>
    </row>
    <row r="344" spans="1:59" ht="30" customHeight="1">
      <c r="A344" s="1280">
        <v>84</v>
      </c>
      <c r="B344" s="1251" t="str">
        <f>IF(基本情報入力シート!B123="", "",基本情報入力シート!B123)</f>
        <v/>
      </c>
      <c r="C344" s="1252"/>
      <c r="D344" s="1252"/>
      <c r="E344" s="1252"/>
      <c r="F344" s="1253"/>
      <c r="G344" s="1236" t="str">
        <f>IF(基本情報入力シート!L123="", "",基本情報入力シート!L123)</f>
        <v/>
      </c>
      <c r="H344" s="1236" t="str">
        <f>IF(基本情報入力シート!Q123="", "",基本情報入力シート!Q123)</f>
        <v/>
      </c>
      <c r="I344" s="1236" t="str">
        <f>IF(基本情報入力シート!V123="", "",基本情報入力シート!V123)</f>
        <v/>
      </c>
      <c r="J344" s="1236" t="str">
        <f>IF(基本情報入力シート!W123="", "",基本情報入力シート!W123)</f>
        <v/>
      </c>
      <c r="K344" s="1236" t="str">
        <f>IF(基本情報入力シート!X123="", "",基本情報入力シート!X123)</f>
        <v/>
      </c>
      <c r="L344" s="1239" t="str">
        <f>IF(基本情報入力シート!AC123=0, "",基本情報入力シート!AC123)</f>
        <v/>
      </c>
      <c r="M344" s="1242" t="str">
        <f>IF(基本情報入力シート!AD123="", "",基本情報入力シート!AD123)</f>
        <v/>
      </c>
      <c r="N344" s="1245"/>
      <c r="O344" s="1248" t="str">
        <f>IFERROR(VLOOKUP(K344,【参考】数式用２!$A$2:$AD$48,MATCH(N344,【参考】数式用２!$C$4:$AD$4,0)+2,0),"")</f>
        <v/>
      </c>
      <c r="P344" s="1214"/>
      <c r="Q344" s="1217" t="str">
        <f>IFERROR(VLOOKUP(K344,【参考】数式用２!$A$2:$AC$48,MATCH(P344,【参考】数式用２!$C$4:$AC$4,0)+2,0),"")</f>
        <v/>
      </c>
      <c r="R344" s="1220" t="s">
        <v>268</v>
      </c>
      <c r="S344" s="1223"/>
      <c r="T344" s="1226" t="s">
        <v>356</v>
      </c>
      <c r="U344" s="1223"/>
      <c r="V344" s="1226" t="s">
        <v>357</v>
      </c>
      <c r="W344" s="1223"/>
      <c r="X344" s="1226" t="s">
        <v>356</v>
      </c>
      <c r="Y344" s="1223"/>
      <c r="Z344" s="1226" t="s">
        <v>358</v>
      </c>
      <c r="AA344" s="1226" t="s">
        <v>171</v>
      </c>
      <c r="AB344" s="1226" t="str">
        <f>IF(S344&gt;=1,(W344*12+Y344)-(S344*12+U344)+1,"")</f>
        <v/>
      </c>
      <c r="AC344" s="1229" t="s">
        <v>359</v>
      </c>
      <c r="AD344" s="1232" t="str">
        <f>IFERROR(ROUNDDOWN(ROUND(L344*Q344,0)*M344,0)*AB344,"")</f>
        <v/>
      </c>
      <c r="AE344" s="1233" t="str">
        <f>IFERROR(ROUNDDOWN(ROUNDDOWN(ROUND(L344*VLOOKUP(K344,【参考】数式用２!$A$2:$AC$48,MATCH("処遇改善加算Ⅳ",【参考】数式用２!$C$4:$O$4,0)+2,0),0)*M344,0)*AB344*0.5,0), "")</f>
        <v/>
      </c>
      <c r="AF344" s="1198"/>
      <c r="AG344" s="1232" t="str">
        <f>IF(AND(AQ344&lt;&gt;"対象外", P344&lt;&gt;""),ROUNDDOWN(ROUND(L344*VLOOKUP(K344,【参考】数式用２!$A$2:$K$48,MATCH("ベア加算あり",【参考】数式用２!$C$4:$K$4,0)+2,0),0)*M344,0)*AB344,"")</f>
        <v/>
      </c>
      <c r="AH344" s="1195"/>
      <c r="AI344" s="1198"/>
      <c r="AJ344" s="1198"/>
      <c r="AK344" s="1201"/>
      <c r="AL344" s="1204"/>
      <c r="AM344" s="650" t="str">
        <f t="shared" ref="AM344" si="246">IF(Q344="","",IF(Q344&lt;O344,"！加算の要件上は問題ありませんが、令和６年度末の加算率と比較して、令和７年度の加算率が低くなっています。",""))</f>
        <v/>
      </c>
      <c r="AN344" s="355"/>
      <c r="AO344" s="1207" t="str">
        <f>IF(K344&lt;&gt;"","Q列に色付け","")</f>
        <v/>
      </c>
      <c r="AP344" s="1210" t="str">
        <f>IF(AND(AE344&lt;&gt;0,AE344&lt;&gt;""),IF(AF344="○","入力済","未入力"),"")</f>
        <v/>
      </c>
      <c r="AQ344" s="1113" t="str">
        <f>IFERROR((VLOOKUP(N344, 【参考】数式用２!$BE$5:$BE$13, 1,FALSE)), "対象外")</f>
        <v>対象外</v>
      </c>
      <c r="AR344" s="976" t="str">
        <f>IF(AG344&lt;&gt;"",IF(AH344="○","入力済","未入力"),"")</f>
        <v/>
      </c>
      <c r="AS344" s="976" t="str">
        <f>IF(AND(P344&lt;&gt;"", AI344=""), "未入力", "入力済")</f>
        <v>入力済</v>
      </c>
      <c r="AT344" s="976" t="str">
        <f>IF(AND(P344&lt;&gt;"", P344&lt;&gt;"処遇改善加算Ⅳ", AJ344=""), "未入力", "入力済")</f>
        <v>入力済</v>
      </c>
      <c r="AU344" s="976" t="str">
        <f>IFERROR(VLOOKUP(K344, 【参考】数式用２!$BB$5:$BC$48, 2, FALSE), "")</f>
        <v/>
      </c>
      <c r="AV344" s="976" t="str">
        <f>IF(AND(P344&lt;&gt;"処遇改善加算Ⅲ",P344&lt;&gt;"処遇改善加算Ⅳ", P344&lt;&gt;"", AU344&lt;&gt;"対象外"), 1,"")</f>
        <v/>
      </c>
      <c r="AW344" s="976" t="str">
        <f>IFERROR("_"&amp;VLOOKUP(K344, 【参考】数式用２!$AG$2:$AH$48, 2, FALSE), "")</f>
        <v/>
      </c>
      <c r="AX344" s="1211" t="str">
        <f>IF(AND(P344="処遇改善加算Ⅰ", AL344=""), "未入力","入力済")</f>
        <v>入力済</v>
      </c>
      <c r="AY344" s="1207" t="str">
        <f>G344</f>
        <v/>
      </c>
      <c r="AZ344"/>
      <c r="BA344"/>
      <c r="BB344"/>
      <c r="BC344"/>
      <c r="BD344"/>
      <c r="BE344"/>
      <c r="BF344"/>
      <c r="BG344"/>
    </row>
    <row r="345" spans="1:59" ht="14">
      <c r="A345" s="1281"/>
      <c r="B345" s="1254"/>
      <c r="C345" s="1255"/>
      <c r="D345" s="1255"/>
      <c r="E345" s="1255"/>
      <c r="F345" s="1256"/>
      <c r="G345" s="1237"/>
      <c r="H345" s="1237"/>
      <c r="I345" s="1237"/>
      <c r="J345" s="1237"/>
      <c r="K345" s="1237"/>
      <c r="L345" s="1240"/>
      <c r="M345" s="1243"/>
      <c r="N345" s="1246"/>
      <c r="O345" s="1249"/>
      <c r="P345" s="1215"/>
      <c r="Q345" s="1218"/>
      <c r="R345" s="1221"/>
      <c r="S345" s="1224"/>
      <c r="T345" s="1227"/>
      <c r="U345" s="1224"/>
      <c r="V345" s="1227"/>
      <c r="W345" s="1224"/>
      <c r="X345" s="1227"/>
      <c r="Y345" s="1224"/>
      <c r="Z345" s="1227"/>
      <c r="AA345" s="1227"/>
      <c r="AB345" s="1227"/>
      <c r="AC345" s="1230"/>
      <c r="AD345" s="1193"/>
      <c r="AE345" s="1234"/>
      <c r="AF345" s="1199"/>
      <c r="AG345" s="1193"/>
      <c r="AH345" s="1196"/>
      <c r="AI345" s="1199"/>
      <c r="AJ345" s="1199"/>
      <c r="AK345" s="1202"/>
      <c r="AL345" s="1205"/>
      <c r="AM345" s="1212" t="str">
        <f t="shared" ref="AM345" si="247">IF(AND(P344&lt;&gt;"", OR(W344&lt;&gt;8,Y344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45" s="355"/>
      <c r="AO345" s="1208"/>
      <c r="AP345" s="1210"/>
      <c r="AQ345" s="1114"/>
      <c r="AR345" s="976"/>
      <c r="AS345" s="976"/>
      <c r="AT345" s="976"/>
      <c r="AU345" s="976"/>
      <c r="AV345" s="976"/>
      <c r="AW345" s="976"/>
      <c r="AX345" s="1211"/>
      <c r="AY345" s="1208"/>
      <c r="AZ345"/>
      <c r="BA345"/>
      <c r="BB345"/>
      <c r="BC345"/>
      <c r="BD345"/>
      <c r="BE345"/>
      <c r="BF345"/>
      <c r="BG345"/>
    </row>
    <row r="346" spans="1:59" ht="14">
      <c r="A346" s="1282"/>
      <c r="B346" s="1254"/>
      <c r="C346" s="1255"/>
      <c r="D346" s="1255"/>
      <c r="E346" s="1255"/>
      <c r="F346" s="1256"/>
      <c r="G346" s="1237"/>
      <c r="H346" s="1237"/>
      <c r="I346" s="1237"/>
      <c r="J346" s="1237"/>
      <c r="K346" s="1237"/>
      <c r="L346" s="1240"/>
      <c r="M346" s="1243"/>
      <c r="N346" s="1246"/>
      <c r="O346" s="1249"/>
      <c r="P346" s="1215"/>
      <c r="Q346" s="1218"/>
      <c r="R346" s="1221"/>
      <c r="S346" s="1224"/>
      <c r="T346" s="1227"/>
      <c r="U346" s="1224"/>
      <c r="V346" s="1227"/>
      <c r="W346" s="1224"/>
      <c r="X346" s="1227"/>
      <c r="Y346" s="1224"/>
      <c r="Z346" s="1227"/>
      <c r="AA346" s="1227"/>
      <c r="AB346" s="1227"/>
      <c r="AC346" s="1230"/>
      <c r="AD346" s="1193"/>
      <c r="AE346" s="1234"/>
      <c r="AF346" s="1199"/>
      <c r="AG346" s="1193"/>
      <c r="AH346" s="1196"/>
      <c r="AI346" s="1199"/>
      <c r="AJ346" s="1199"/>
      <c r="AK346" s="1202"/>
      <c r="AL346" s="1205"/>
      <c r="AM346" s="1213"/>
      <c r="AN346" s="355"/>
      <c r="AO346" s="1208"/>
      <c r="AP346" s="1210"/>
      <c r="AQ346" s="1114"/>
      <c r="AR346" s="976"/>
      <c r="AS346" s="976"/>
      <c r="AT346" s="976"/>
      <c r="AU346" s="976"/>
      <c r="AV346" s="976"/>
      <c r="AW346" s="976"/>
      <c r="AX346" s="1211"/>
      <c r="AY346" s="1208"/>
      <c r="AZ346"/>
      <c r="BA346"/>
      <c r="BB346"/>
      <c r="BC346"/>
      <c r="BD346"/>
      <c r="BE346"/>
      <c r="BF346"/>
      <c r="BG346"/>
    </row>
    <row r="347" spans="1:59" ht="30" customHeight="1" thickBot="1">
      <c r="A347" s="1283"/>
      <c r="B347" s="1284"/>
      <c r="C347" s="1285"/>
      <c r="D347" s="1285"/>
      <c r="E347" s="1285"/>
      <c r="F347" s="1286"/>
      <c r="G347" s="1287"/>
      <c r="H347" s="1287"/>
      <c r="I347" s="1287"/>
      <c r="J347" s="1287"/>
      <c r="K347" s="1287"/>
      <c r="L347" s="1288"/>
      <c r="M347" s="1279"/>
      <c r="N347" s="1247"/>
      <c r="O347" s="1250"/>
      <c r="P347" s="1216"/>
      <c r="Q347" s="1219"/>
      <c r="R347" s="1222"/>
      <c r="S347" s="1225"/>
      <c r="T347" s="1228"/>
      <c r="U347" s="1225"/>
      <c r="V347" s="1228"/>
      <c r="W347" s="1225"/>
      <c r="X347" s="1228"/>
      <c r="Y347" s="1225"/>
      <c r="Z347" s="1228"/>
      <c r="AA347" s="1228"/>
      <c r="AB347" s="1228"/>
      <c r="AC347" s="1231"/>
      <c r="AD347" s="1194"/>
      <c r="AE347" s="1235"/>
      <c r="AF347" s="1200"/>
      <c r="AG347" s="1194"/>
      <c r="AH347" s="1197"/>
      <c r="AI347" s="1200"/>
      <c r="AJ347" s="1200"/>
      <c r="AK347" s="1203"/>
      <c r="AL347" s="1206"/>
      <c r="AM347" s="651" t="str">
        <f t="shared" ref="AM347" si="248">IF(P344="","",
IF(OR(AF344="",
AND(AG344&lt;&gt;"",AH344=""),
AND(P344&lt;&gt;"",AI344=""),
AND(P344&lt;&gt;"処遇改善加算Ⅳ",AJ344=""),
AND(OR(P344="処遇改善加算Ⅰ",P344="処遇改善加算Ⅱ"),AU344="対象",AK344=""),
AND(P344="処遇改善加算Ⅰ",AL344="")),
"！記入が必要な欄（オレンジ色のセル）に空欄があります。空欄を埋めてください。",""))</f>
        <v/>
      </c>
      <c r="AN347" s="355"/>
      <c r="AO347" s="1209"/>
      <c r="AP347" s="1210"/>
      <c r="AQ347" s="1115"/>
      <c r="AR347" s="976"/>
      <c r="AS347" s="976"/>
      <c r="AT347" s="976"/>
      <c r="AU347" s="976"/>
      <c r="AV347" s="976"/>
      <c r="AW347" s="976"/>
      <c r="AX347" s="1211"/>
      <c r="AY347" s="1209"/>
      <c r="AZ347"/>
      <c r="BA347"/>
      <c r="BB347"/>
      <c r="BC347"/>
      <c r="BD347"/>
      <c r="BE347"/>
      <c r="BF347"/>
      <c r="BG347"/>
    </row>
    <row r="348" spans="1:59" ht="30" customHeight="1">
      <c r="A348" s="1280">
        <v>85</v>
      </c>
      <c r="B348" s="1251" t="str">
        <f>IF(基本情報入力シート!B124="", "",基本情報入力シート!B124)</f>
        <v/>
      </c>
      <c r="C348" s="1252"/>
      <c r="D348" s="1252"/>
      <c r="E348" s="1252"/>
      <c r="F348" s="1253"/>
      <c r="G348" s="1236" t="str">
        <f>IF(基本情報入力シート!L124="", "",基本情報入力シート!L124)</f>
        <v/>
      </c>
      <c r="H348" s="1236" t="str">
        <f>IF(基本情報入力シート!Q124="", "",基本情報入力シート!Q124)</f>
        <v/>
      </c>
      <c r="I348" s="1236" t="str">
        <f>IF(基本情報入力シート!V124="", "",基本情報入力シート!V124)</f>
        <v/>
      </c>
      <c r="J348" s="1236" t="str">
        <f>IF(基本情報入力シート!W124="", "",基本情報入力シート!W124)</f>
        <v/>
      </c>
      <c r="K348" s="1236" t="str">
        <f>IF(基本情報入力シート!X124="", "",基本情報入力シート!X124)</f>
        <v/>
      </c>
      <c r="L348" s="1239" t="str">
        <f>IF(基本情報入力シート!AC124=0, "",基本情報入力シート!AC124)</f>
        <v/>
      </c>
      <c r="M348" s="1242" t="str">
        <f>IF(基本情報入力シート!AD124="", "",基本情報入力シート!AD124)</f>
        <v/>
      </c>
      <c r="N348" s="1245"/>
      <c r="O348" s="1248" t="str">
        <f>IFERROR(VLOOKUP(K348,【参考】数式用２!$A$2:$AD$48,MATCH(N348,【参考】数式用２!$C$4:$AD$4,0)+2,0),"")</f>
        <v/>
      </c>
      <c r="P348" s="1214"/>
      <c r="Q348" s="1217" t="str">
        <f>IFERROR(VLOOKUP(K348,【参考】数式用２!$A$2:$AC$48,MATCH(P348,【参考】数式用２!$C$4:$AC$4,0)+2,0),"")</f>
        <v/>
      </c>
      <c r="R348" s="1220" t="s">
        <v>268</v>
      </c>
      <c r="S348" s="1223"/>
      <c r="T348" s="1226" t="s">
        <v>356</v>
      </c>
      <c r="U348" s="1223"/>
      <c r="V348" s="1226" t="s">
        <v>357</v>
      </c>
      <c r="W348" s="1223"/>
      <c r="X348" s="1226" t="s">
        <v>356</v>
      </c>
      <c r="Y348" s="1223"/>
      <c r="Z348" s="1226" t="s">
        <v>358</v>
      </c>
      <c r="AA348" s="1226" t="s">
        <v>171</v>
      </c>
      <c r="AB348" s="1226" t="str">
        <f>IF(S348&gt;=1,(W348*12+Y348)-(S348*12+U348)+1,"")</f>
        <v/>
      </c>
      <c r="AC348" s="1229" t="s">
        <v>359</v>
      </c>
      <c r="AD348" s="1232" t="str">
        <f>IFERROR(ROUNDDOWN(ROUND(L348*Q348,0)*M348,0)*AB348,"")</f>
        <v/>
      </c>
      <c r="AE348" s="1233" t="str">
        <f>IFERROR(ROUNDDOWN(ROUNDDOWN(ROUND(L348*VLOOKUP(K348,【参考】数式用２!$A$2:$AC$48,MATCH("処遇改善加算Ⅳ",【参考】数式用２!$C$4:$O$4,0)+2,0),0)*M348,0)*AB348*0.5,0), "")</f>
        <v/>
      </c>
      <c r="AF348" s="1198"/>
      <c r="AG348" s="1232" t="str">
        <f>IF(AND(AQ348&lt;&gt;"対象外", P348&lt;&gt;""),ROUNDDOWN(ROUND(L348*VLOOKUP(K348,【参考】数式用２!$A$2:$K$48,MATCH("ベア加算あり",【参考】数式用２!$C$4:$K$4,0)+2,0),0)*M348,0)*AB348,"")</f>
        <v/>
      </c>
      <c r="AH348" s="1195"/>
      <c r="AI348" s="1198"/>
      <c r="AJ348" s="1198"/>
      <c r="AK348" s="1201"/>
      <c r="AL348" s="1204"/>
      <c r="AM348" s="650" t="str">
        <f t="shared" ref="AM348" si="249">IF(Q348="","",IF(Q348&lt;O348,"！加算の要件上は問題ありませんが、令和６年度末の加算率と比較して、令和７年度の加算率が低くなっています。",""))</f>
        <v/>
      </c>
      <c r="AN348" s="355"/>
      <c r="AO348" s="1208" t="str">
        <f>IF(K348&lt;&gt;"","Q列に色付け","")</f>
        <v/>
      </c>
      <c r="AP348" s="1210" t="str">
        <f>IF(AND(AE348&lt;&gt;0,AE348&lt;&gt;""),IF(AF348="○","入力済","未入力"),"")</f>
        <v/>
      </c>
      <c r="AQ348" s="1113" t="str">
        <f>IFERROR((VLOOKUP(N348, 【参考】数式用２!$BE$5:$BE$13, 1,FALSE)), "対象外")</f>
        <v>対象外</v>
      </c>
      <c r="AR348" s="976" t="str">
        <f>IF(AG348&lt;&gt;"",IF(AH348="○","入力済","未入力"),"")</f>
        <v/>
      </c>
      <c r="AS348" s="976" t="str">
        <f>IF(AND(P348&lt;&gt;"", AI348=""), "未入力", "入力済")</f>
        <v>入力済</v>
      </c>
      <c r="AT348" s="976" t="str">
        <f>IF(AND(P348&lt;&gt;"", P348&lt;&gt;"処遇改善加算Ⅳ", AJ348=""), "未入力", "入力済")</f>
        <v>入力済</v>
      </c>
      <c r="AU348" s="976" t="str">
        <f>IFERROR(VLOOKUP(K348, 【参考】数式用２!$BB$5:$BC$48, 2, FALSE), "")</f>
        <v/>
      </c>
      <c r="AV348" s="976" t="str">
        <f>IF(AND(P348&lt;&gt;"処遇改善加算Ⅲ",P348&lt;&gt;"処遇改善加算Ⅳ", P348&lt;&gt;"", AU348&lt;&gt;"対象外"), 1,"")</f>
        <v/>
      </c>
      <c r="AW348" s="976" t="str">
        <f>IFERROR("_"&amp;VLOOKUP(K348, 【参考】数式用２!$AG$2:$AH$48, 2, FALSE), "")</f>
        <v/>
      </c>
      <c r="AX348" s="1211" t="str">
        <f>IF(AND(P348="処遇改善加算Ⅰ", AL348=""), "未入力","入力済")</f>
        <v>入力済</v>
      </c>
      <c r="AY348" s="1207" t="str">
        <f>G348</f>
        <v/>
      </c>
      <c r="AZ348"/>
      <c r="BA348"/>
      <c r="BB348"/>
      <c r="BC348"/>
      <c r="BD348"/>
      <c r="BE348"/>
      <c r="BF348"/>
      <c r="BG348"/>
    </row>
    <row r="349" spans="1:59" ht="14">
      <c r="A349" s="1281"/>
      <c r="B349" s="1254"/>
      <c r="C349" s="1255"/>
      <c r="D349" s="1255"/>
      <c r="E349" s="1255"/>
      <c r="F349" s="1256"/>
      <c r="G349" s="1237"/>
      <c r="H349" s="1237"/>
      <c r="I349" s="1237"/>
      <c r="J349" s="1237"/>
      <c r="K349" s="1237"/>
      <c r="L349" s="1240"/>
      <c r="M349" s="1243"/>
      <c r="N349" s="1246"/>
      <c r="O349" s="1249"/>
      <c r="P349" s="1215"/>
      <c r="Q349" s="1218"/>
      <c r="R349" s="1221"/>
      <c r="S349" s="1224"/>
      <c r="T349" s="1227"/>
      <c r="U349" s="1224"/>
      <c r="V349" s="1227"/>
      <c r="W349" s="1224"/>
      <c r="X349" s="1227"/>
      <c r="Y349" s="1224"/>
      <c r="Z349" s="1227"/>
      <c r="AA349" s="1227"/>
      <c r="AB349" s="1227"/>
      <c r="AC349" s="1230"/>
      <c r="AD349" s="1193"/>
      <c r="AE349" s="1234"/>
      <c r="AF349" s="1199"/>
      <c r="AG349" s="1193"/>
      <c r="AH349" s="1196"/>
      <c r="AI349" s="1199"/>
      <c r="AJ349" s="1199"/>
      <c r="AK349" s="1202"/>
      <c r="AL349" s="1205"/>
      <c r="AM349" s="1212" t="str">
        <f t="shared" ref="AM349" si="250">IF(AND(P348&lt;&gt;"", OR(W348&lt;&gt;8,Y348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49" s="355"/>
      <c r="AO349" s="1208"/>
      <c r="AP349" s="1210"/>
      <c r="AQ349" s="1114"/>
      <c r="AR349" s="976"/>
      <c r="AS349" s="976"/>
      <c r="AT349" s="976"/>
      <c r="AU349" s="976"/>
      <c r="AV349" s="976"/>
      <c r="AW349" s="976"/>
      <c r="AX349" s="1211"/>
      <c r="AY349" s="1208"/>
      <c r="AZ349"/>
      <c r="BA349"/>
      <c r="BB349"/>
      <c r="BC349"/>
      <c r="BD349"/>
      <c r="BE349"/>
      <c r="BF349"/>
      <c r="BG349"/>
    </row>
    <row r="350" spans="1:59" ht="14">
      <c r="A350" s="1282"/>
      <c r="B350" s="1254"/>
      <c r="C350" s="1255"/>
      <c r="D350" s="1255"/>
      <c r="E350" s="1255"/>
      <c r="F350" s="1256"/>
      <c r="G350" s="1237"/>
      <c r="H350" s="1237"/>
      <c r="I350" s="1237"/>
      <c r="J350" s="1237"/>
      <c r="K350" s="1237"/>
      <c r="L350" s="1240"/>
      <c r="M350" s="1243"/>
      <c r="N350" s="1246"/>
      <c r="O350" s="1249"/>
      <c r="P350" s="1215"/>
      <c r="Q350" s="1218"/>
      <c r="R350" s="1221"/>
      <c r="S350" s="1224"/>
      <c r="T350" s="1227"/>
      <c r="U350" s="1224"/>
      <c r="V350" s="1227"/>
      <c r="W350" s="1224"/>
      <c r="X350" s="1227"/>
      <c r="Y350" s="1224"/>
      <c r="Z350" s="1227"/>
      <c r="AA350" s="1227"/>
      <c r="AB350" s="1227"/>
      <c r="AC350" s="1230"/>
      <c r="AD350" s="1193"/>
      <c r="AE350" s="1234"/>
      <c r="AF350" s="1199"/>
      <c r="AG350" s="1193"/>
      <c r="AH350" s="1196"/>
      <c r="AI350" s="1199"/>
      <c r="AJ350" s="1199"/>
      <c r="AK350" s="1202"/>
      <c r="AL350" s="1205"/>
      <c r="AM350" s="1213"/>
      <c r="AN350" s="355"/>
      <c r="AO350" s="1208"/>
      <c r="AP350" s="1210"/>
      <c r="AQ350" s="1114"/>
      <c r="AR350" s="976"/>
      <c r="AS350" s="976"/>
      <c r="AT350" s="976"/>
      <c r="AU350" s="976"/>
      <c r="AV350" s="976"/>
      <c r="AW350" s="976"/>
      <c r="AX350" s="1211"/>
      <c r="AY350" s="1208"/>
      <c r="AZ350"/>
      <c r="BA350"/>
      <c r="BB350"/>
      <c r="BC350"/>
      <c r="BD350"/>
      <c r="BE350"/>
      <c r="BF350"/>
      <c r="BG350"/>
    </row>
    <row r="351" spans="1:59" ht="30" customHeight="1" thickBot="1">
      <c r="A351" s="1283"/>
      <c r="B351" s="1284"/>
      <c r="C351" s="1285"/>
      <c r="D351" s="1285"/>
      <c r="E351" s="1285"/>
      <c r="F351" s="1286"/>
      <c r="G351" s="1287"/>
      <c r="H351" s="1287"/>
      <c r="I351" s="1287"/>
      <c r="J351" s="1287"/>
      <c r="K351" s="1287"/>
      <c r="L351" s="1288"/>
      <c r="M351" s="1279"/>
      <c r="N351" s="1247"/>
      <c r="O351" s="1250"/>
      <c r="P351" s="1216"/>
      <c r="Q351" s="1219"/>
      <c r="R351" s="1222"/>
      <c r="S351" s="1225"/>
      <c r="T351" s="1228"/>
      <c r="U351" s="1225"/>
      <c r="V351" s="1228"/>
      <c r="W351" s="1225"/>
      <c r="X351" s="1228"/>
      <c r="Y351" s="1225"/>
      <c r="Z351" s="1228"/>
      <c r="AA351" s="1228"/>
      <c r="AB351" s="1228"/>
      <c r="AC351" s="1231"/>
      <c r="AD351" s="1194"/>
      <c r="AE351" s="1235"/>
      <c r="AF351" s="1200"/>
      <c r="AG351" s="1194"/>
      <c r="AH351" s="1197"/>
      <c r="AI351" s="1200"/>
      <c r="AJ351" s="1200"/>
      <c r="AK351" s="1203"/>
      <c r="AL351" s="1206"/>
      <c r="AM351" s="651" t="str">
        <f t="shared" ref="AM351" si="251">IF(P348="","",
IF(OR(AF348="",
AND(AG348&lt;&gt;"",AH348=""),
AND(P348&lt;&gt;"",AI348=""),
AND(P348&lt;&gt;"処遇改善加算Ⅳ",AJ348=""),
AND(OR(P348="処遇改善加算Ⅰ",P348="処遇改善加算Ⅱ"),AU348="対象",AK348=""),
AND(P348="処遇改善加算Ⅰ",AL348="")),
"！記入が必要な欄（オレンジ色のセル）に空欄があります。空欄を埋めてください。",""))</f>
        <v/>
      </c>
      <c r="AN351" s="355"/>
      <c r="AO351" s="1208"/>
      <c r="AP351" s="1210"/>
      <c r="AQ351" s="1115"/>
      <c r="AR351" s="976"/>
      <c r="AS351" s="976"/>
      <c r="AT351" s="976"/>
      <c r="AU351" s="976"/>
      <c r="AV351" s="976"/>
      <c r="AW351" s="976"/>
      <c r="AX351" s="1211"/>
      <c r="AY351" s="1209"/>
      <c r="AZ351"/>
      <c r="BA351"/>
      <c r="BB351"/>
      <c r="BC351"/>
      <c r="BD351"/>
      <c r="BE351"/>
      <c r="BF351"/>
      <c r="BG351"/>
    </row>
    <row r="352" spans="1:59" ht="30" customHeight="1">
      <c r="A352" s="1280">
        <v>86</v>
      </c>
      <c r="B352" s="1251" t="str">
        <f>IF(基本情報入力シート!B125="", "",基本情報入力シート!B125)</f>
        <v/>
      </c>
      <c r="C352" s="1252"/>
      <c r="D352" s="1252"/>
      <c r="E352" s="1252"/>
      <c r="F352" s="1253"/>
      <c r="G352" s="1236" t="str">
        <f>IF(基本情報入力シート!L125="", "",基本情報入力シート!L125)</f>
        <v/>
      </c>
      <c r="H352" s="1236" t="str">
        <f>IF(基本情報入力シート!Q125="", "",基本情報入力シート!Q125)</f>
        <v/>
      </c>
      <c r="I352" s="1236" t="str">
        <f>IF(基本情報入力シート!V125="", "",基本情報入力シート!V125)</f>
        <v/>
      </c>
      <c r="J352" s="1236" t="str">
        <f>IF(基本情報入力シート!W125="", "",基本情報入力シート!W125)</f>
        <v/>
      </c>
      <c r="K352" s="1236" t="str">
        <f>IF(基本情報入力シート!X125="", "",基本情報入力シート!X125)</f>
        <v/>
      </c>
      <c r="L352" s="1239" t="str">
        <f>IF(基本情報入力シート!AC125=0, "",基本情報入力シート!AC125)</f>
        <v/>
      </c>
      <c r="M352" s="1242" t="str">
        <f>IF(基本情報入力シート!AD125="", "",基本情報入力シート!AD125)</f>
        <v/>
      </c>
      <c r="N352" s="1245"/>
      <c r="O352" s="1248" t="str">
        <f>IFERROR(VLOOKUP(K352,【参考】数式用２!$A$2:$AD$48,MATCH(N352,【参考】数式用２!$C$4:$AD$4,0)+2,0),"")</f>
        <v/>
      </c>
      <c r="P352" s="1214"/>
      <c r="Q352" s="1217" t="str">
        <f>IFERROR(VLOOKUP(K352,【参考】数式用２!$A$2:$AC$48,MATCH(P352,【参考】数式用２!$C$4:$AC$4,0)+2,0),"")</f>
        <v/>
      </c>
      <c r="R352" s="1220" t="s">
        <v>268</v>
      </c>
      <c r="S352" s="1223"/>
      <c r="T352" s="1226" t="s">
        <v>356</v>
      </c>
      <c r="U352" s="1223"/>
      <c r="V352" s="1226" t="s">
        <v>357</v>
      </c>
      <c r="W352" s="1223"/>
      <c r="X352" s="1226" t="s">
        <v>356</v>
      </c>
      <c r="Y352" s="1223"/>
      <c r="Z352" s="1226" t="s">
        <v>358</v>
      </c>
      <c r="AA352" s="1226" t="s">
        <v>171</v>
      </c>
      <c r="AB352" s="1226" t="str">
        <f>IF(S352&gt;=1,(W352*12+Y352)-(S352*12+U352)+1,"")</f>
        <v/>
      </c>
      <c r="AC352" s="1229" t="s">
        <v>359</v>
      </c>
      <c r="AD352" s="1232" t="str">
        <f>IFERROR(ROUNDDOWN(ROUND(L352*Q352,0)*M352,0)*AB352,"")</f>
        <v/>
      </c>
      <c r="AE352" s="1233" t="str">
        <f>IFERROR(ROUNDDOWN(ROUNDDOWN(ROUND(L352*VLOOKUP(K352,【参考】数式用２!$A$2:$AC$48,MATCH("処遇改善加算Ⅳ",【参考】数式用２!$C$4:$O$4,0)+2,0),0)*M352,0)*AB352*0.5,0), "")</f>
        <v/>
      </c>
      <c r="AF352" s="1198"/>
      <c r="AG352" s="1232" t="str">
        <f>IF(AND(AQ352&lt;&gt;"対象外", P352&lt;&gt;""),ROUNDDOWN(ROUND(L352*VLOOKUP(K352,【参考】数式用２!$A$2:$K$48,MATCH("ベア加算あり",【参考】数式用２!$C$4:$K$4,0)+2,0),0)*M352,0)*AB352,"")</f>
        <v/>
      </c>
      <c r="AH352" s="1195"/>
      <c r="AI352" s="1198"/>
      <c r="AJ352" s="1198"/>
      <c r="AK352" s="1201"/>
      <c r="AL352" s="1204"/>
      <c r="AM352" s="650" t="str">
        <f t="shared" ref="AM352" si="252">IF(Q352="","",IF(Q352&lt;O352,"！加算の要件上は問題ありませんが、令和６年度末の加算率と比較して、令和７年度の加算率が低くなっています。",""))</f>
        <v/>
      </c>
      <c r="AN352" s="355"/>
      <c r="AO352" s="1207" t="str">
        <f>IF(K352&lt;&gt;"","Q列に色付け","")</f>
        <v/>
      </c>
      <c r="AP352" s="1210" t="str">
        <f>IF(AND(AE352&lt;&gt;0,AE352&lt;&gt;""),IF(AF352="○","入力済","未入力"),"")</f>
        <v/>
      </c>
      <c r="AQ352" s="1113" t="str">
        <f>IFERROR((VLOOKUP(N352, 【参考】数式用２!$BE$5:$BE$13, 1,FALSE)), "対象外")</f>
        <v>対象外</v>
      </c>
      <c r="AR352" s="976" t="str">
        <f>IF(AG352&lt;&gt;"",IF(AH352="○","入力済","未入力"),"")</f>
        <v/>
      </c>
      <c r="AS352" s="976" t="str">
        <f>IF(AND(P352&lt;&gt;"", AI352=""), "未入力", "入力済")</f>
        <v>入力済</v>
      </c>
      <c r="AT352" s="976" t="str">
        <f>IF(AND(P352&lt;&gt;"", P352&lt;&gt;"処遇改善加算Ⅳ", AJ352=""), "未入力", "入力済")</f>
        <v>入力済</v>
      </c>
      <c r="AU352" s="976" t="str">
        <f>IFERROR(VLOOKUP(K352, 【参考】数式用２!$BB$5:$BC$48, 2, FALSE), "")</f>
        <v/>
      </c>
      <c r="AV352" s="976" t="str">
        <f>IF(AND(P352&lt;&gt;"処遇改善加算Ⅲ",P352&lt;&gt;"処遇改善加算Ⅳ", P352&lt;&gt;"", AU352&lt;&gt;"対象外"), 1,"")</f>
        <v/>
      </c>
      <c r="AW352" s="976" t="str">
        <f>IFERROR("_"&amp;VLOOKUP(K352, 【参考】数式用２!$AG$2:$AH$48, 2, FALSE), "")</f>
        <v/>
      </c>
      <c r="AX352" s="1211" t="str">
        <f>IF(AND(P352="処遇改善加算Ⅰ", AL352=""), "未入力","入力済")</f>
        <v>入力済</v>
      </c>
      <c r="AY352" s="1207" t="str">
        <f>G352</f>
        <v/>
      </c>
      <c r="AZ352"/>
      <c r="BA352"/>
      <c r="BB352"/>
      <c r="BC352"/>
      <c r="BD352"/>
      <c r="BE352"/>
      <c r="BF352"/>
      <c r="BG352"/>
    </row>
    <row r="353" spans="1:59" ht="14">
      <c r="A353" s="1281"/>
      <c r="B353" s="1254"/>
      <c r="C353" s="1255"/>
      <c r="D353" s="1255"/>
      <c r="E353" s="1255"/>
      <c r="F353" s="1256"/>
      <c r="G353" s="1237"/>
      <c r="H353" s="1237"/>
      <c r="I353" s="1237"/>
      <c r="J353" s="1237"/>
      <c r="K353" s="1237"/>
      <c r="L353" s="1240"/>
      <c r="M353" s="1243"/>
      <c r="N353" s="1246"/>
      <c r="O353" s="1249"/>
      <c r="P353" s="1215"/>
      <c r="Q353" s="1218"/>
      <c r="R353" s="1221"/>
      <c r="S353" s="1224"/>
      <c r="T353" s="1227"/>
      <c r="U353" s="1224"/>
      <c r="V353" s="1227"/>
      <c r="W353" s="1224"/>
      <c r="X353" s="1227"/>
      <c r="Y353" s="1224"/>
      <c r="Z353" s="1227"/>
      <c r="AA353" s="1227"/>
      <c r="AB353" s="1227"/>
      <c r="AC353" s="1230"/>
      <c r="AD353" s="1193"/>
      <c r="AE353" s="1234"/>
      <c r="AF353" s="1199"/>
      <c r="AG353" s="1193"/>
      <c r="AH353" s="1196"/>
      <c r="AI353" s="1199"/>
      <c r="AJ353" s="1199"/>
      <c r="AK353" s="1202"/>
      <c r="AL353" s="1205"/>
      <c r="AM353" s="1212" t="str">
        <f t="shared" ref="AM353" si="253">IF(AND(P352&lt;&gt;"", OR(W352&lt;&gt;8,Y352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53" s="355"/>
      <c r="AO353" s="1208"/>
      <c r="AP353" s="1210"/>
      <c r="AQ353" s="1114"/>
      <c r="AR353" s="976"/>
      <c r="AS353" s="976"/>
      <c r="AT353" s="976"/>
      <c r="AU353" s="976"/>
      <c r="AV353" s="976"/>
      <c r="AW353" s="976"/>
      <c r="AX353" s="1211"/>
      <c r="AY353" s="1208"/>
      <c r="AZ353"/>
      <c r="BA353"/>
      <c r="BB353"/>
      <c r="BC353"/>
      <c r="BD353"/>
      <c r="BE353"/>
      <c r="BF353"/>
      <c r="BG353"/>
    </row>
    <row r="354" spans="1:59" ht="14">
      <c r="A354" s="1282"/>
      <c r="B354" s="1254"/>
      <c r="C354" s="1255"/>
      <c r="D354" s="1255"/>
      <c r="E354" s="1255"/>
      <c r="F354" s="1256"/>
      <c r="G354" s="1237"/>
      <c r="H354" s="1237"/>
      <c r="I354" s="1237"/>
      <c r="J354" s="1237"/>
      <c r="K354" s="1237"/>
      <c r="L354" s="1240"/>
      <c r="M354" s="1243"/>
      <c r="N354" s="1246"/>
      <c r="O354" s="1249"/>
      <c r="P354" s="1215"/>
      <c r="Q354" s="1218"/>
      <c r="R354" s="1221"/>
      <c r="S354" s="1224"/>
      <c r="T354" s="1227"/>
      <c r="U354" s="1224"/>
      <c r="V354" s="1227"/>
      <c r="W354" s="1224"/>
      <c r="X354" s="1227"/>
      <c r="Y354" s="1224"/>
      <c r="Z354" s="1227"/>
      <c r="AA354" s="1227"/>
      <c r="AB354" s="1227"/>
      <c r="AC354" s="1230"/>
      <c r="AD354" s="1193"/>
      <c r="AE354" s="1234"/>
      <c r="AF354" s="1199"/>
      <c r="AG354" s="1193"/>
      <c r="AH354" s="1196"/>
      <c r="AI354" s="1199"/>
      <c r="AJ354" s="1199"/>
      <c r="AK354" s="1202"/>
      <c r="AL354" s="1205"/>
      <c r="AM354" s="1213"/>
      <c r="AN354" s="355"/>
      <c r="AO354" s="1208"/>
      <c r="AP354" s="1210"/>
      <c r="AQ354" s="1114"/>
      <c r="AR354" s="976"/>
      <c r="AS354" s="976"/>
      <c r="AT354" s="976"/>
      <c r="AU354" s="976"/>
      <c r="AV354" s="976"/>
      <c r="AW354" s="976"/>
      <c r="AX354" s="1211"/>
      <c r="AY354" s="1208"/>
      <c r="AZ354"/>
      <c r="BA354"/>
      <c r="BB354"/>
      <c r="BC354"/>
      <c r="BD354"/>
      <c r="BE354"/>
      <c r="BF354"/>
      <c r="BG354"/>
    </row>
    <row r="355" spans="1:59" ht="30" customHeight="1" thickBot="1">
      <c r="A355" s="1283"/>
      <c r="B355" s="1284"/>
      <c r="C355" s="1285"/>
      <c r="D355" s="1285"/>
      <c r="E355" s="1285"/>
      <c r="F355" s="1286"/>
      <c r="G355" s="1287"/>
      <c r="H355" s="1287"/>
      <c r="I355" s="1287"/>
      <c r="J355" s="1287"/>
      <c r="K355" s="1287"/>
      <c r="L355" s="1288"/>
      <c r="M355" s="1279"/>
      <c r="N355" s="1247"/>
      <c r="O355" s="1250"/>
      <c r="P355" s="1216"/>
      <c r="Q355" s="1219"/>
      <c r="R355" s="1222"/>
      <c r="S355" s="1225"/>
      <c r="T355" s="1228"/>
      <c r="U355" s="1225"/>
      <c r="V355" s="1228"/>
      <c r="W355" s="1225"/>
      <c r="X355" s="1228"/>
      <c r="Y355" s="1225"/>
      <c r="Z355" s="1228"/>
      <c r="AA355" s="1228"/>
      <c r="AB355" s="1228"/>
      <c r="AC355" s="1231"/>
      <c r="AD355" s="1194"/>
      <c r="AE355" s="1235"/>
      <c r="AF355" s="1200"/>
      <c r="AG355" s="1194"/>
      <c r="AH355" s="1197"/>
      <c r="AI355" s="1200"/>
      <c r="AJ355" s="1200"/>
      <c r="AK355" s="1203"/>
      <c r="AL355" s="1206"/>
      <c r="AM355" s="651" t="str">
        <f t="shared" ref="AM355" si="254">IF(P352="","",
IF(OR(AF352="",
AND(AG352&lt;&gt;"",AH352=""),
AND(P352&lt;&gt;"",AI352=""),
AND(P352&lt;&gt;"処遇改善加算Ⅳ",AJ352=""),
AND(OR(P352="処遇改善加算Ⅰ",P352="処遇改善加算Ⅱ"),AU352="対象",AK352=""),
AND(P352="処遇改善加算Ⅰ",AL352="")),
"！記入が必要な欄（オレンジ色のセル）に空欄があります。空欄を埋めてください。",""))</f>
        <v/>
      </c>
      <c r="AN355" s="355"/>
      <c r="AO355" s="1209"/>
      <c r="AP355" s="1210"/>
      <c r="AQ355" s="1115"/>
      <c r="AR355" s="976"/>
      <c r="AS355" s="976"/>
      <c r="AT355" s="976"/>
      <c r="AU355" s="976"/>
      <c r="AV355" s="976"/>
      <c r="AW355" s="976"/>
      <c r="AX355" s="1211"/>
      <c r="AY355" s="1209"/>
      <c r="AZ355"/>
      <c r="BA355"/>
      <c r="BB355"/>
      <c r="BC355"/>
      <c r="BD355"/>
      <c r="BE355"/>
      <c r="BF355"/>
      <c r="BG355"/>
    </row>
    <row r="356" spans="1:59" ht="30" customHeight="1">
      <c r="A356" s="1280">
        <v>87</v>
      </c>
      <c r="B356" s="1251" t="str">
        <f>IF(基本情報入力シート!B126="", "",基本情報入力シート!B126)</f>
        <v/>
      </c>
      <c r="C356" s="1252"/>
      <c r="D356" s="1252"/>
      <c r="E356" s="1252"/>
      <c r="F356" s="1253"/>
      <c r="G356" s="1236" t="str">
        <f>IF(基本情報入力シート!L126="", "",基本情報入力シート!L126)</f>
        <v/>
      </c>
      <c r="H356" s="1236" t="str">
        <f>IF(基本情報入力シート!Q126="", "",基本情報入力シート!Q126)</f>
        <v/>
      </c>
      <c r="I356" s="1236" t="str">
        <f>IF(基本情報入力シート!V126="", "",基本情報入力シート!V126)</f>
        <v/>
      </c>
      <c r="J356" s="1236" t="str">
        <f>IF(基本情報入力シート!W126="", "",基本情報入力シート!W126)</f>
        <v/>
      </c>
      <c r="K356" s="1236" t="str">
        <f>IF(基本情報入力シート!X126="", "",基本情報入力シート!X126)</f>
        <v/>
      </c>
      <c r="L356" s="1239" t="str">
        <f>IF(基本情報入力シート!AC126=0, "",基本情報入力シート!AC126)</f>
        <v/>
      </c>
      <c r="M356" s="1242" t="str">
        <f>IF(基本情報入力シート!AD126="", "",基本情報入力シート!AD126)</f>
        <v/>
      </c>
      <c r="N356" s="1245"/>
      <c r="O356" s="1248" t="str">
        <f>IFERROR(VLOOKUP(K356,【参考】数式用２!$A$2:$AD$48,MATCH(N356,【参考】数式用２!$C$4:$AD$4,0)+2,0),"")</f>
        <v/>
      </c>
      <c r="P356" s="1214"/>
      <c r="Q356" s="1217" t="str">
        <f>IFERROR(VLOOKUP(K356,【参考】数式用２!$A$2:$AC$48,MATCH(P356,【参考】数式用２!$C$4:$AC$4,0)+2,0),"")</f>
        <v/>
      </c>
      <c r="R356" s="1220" t="s">
        <v>268</v>
      </c>
      <c r="S356" s="1223"/>
      <c r="T356" s="1226" t="s">
        <v>356</v>
      </c>
      <c r="U356" s="1223"/>
      <c r="V356" s="1226" t="s">
        <v>357</v>
      </c>
      <c r="W356" s="1223"/>
      <c r="X356" s="1226" t="s">
        <v>356</v>
      </c>
      <c r="Y356" s="1223"/>
      <c r="Z356" s="1226" t="s">
        <v>358</v>
      </c>
      <c r="AA356" s="1226" t="s">
        <v>171</v>
      </c>
      <c r="AB356" s="1226" t="str">
        <f>IF(S356&gt;=1,(W356*12+Y356)-(S356*12+U356)+1,"")</f>
        <v/>
      </c>
      <c r="AC356" s="1229" t="s">
        <v>359</v>
      </c>
      <c r="AD356" s="1232" t="str">
        <f>IFERROR(ROUNDDOWN(ROUND(L356*Q356,0)*M356,0)*AB356,"")</f>
        <v/>
      </c>
      <c r="AE356" s="1233" t="str">
        <f>IFERROR(ROUNDDOWN(ROUNDDOWN(ROUND(L356*VLOOKUP(K356,【参考】数式用２!$A$2:$AC$48,MATCH("処遇改善加算Ⅳ",【参考】数式用２!$C$4:$O$4,0)+2,0),0)*M356,0)*AB356*0.5,0), "")</f>
        <v/>
      </c>
      <c r="AF356" s="1198"/>
      <c r="AG356" s="1232" t="str">
        <f>IF(AND(AQ356&lt;&gt;"対象外", P356&lt;&gt;""),ROUNDDOWN(ROUND(L356*VLOOKUP(K356,【参考】数式用２!$A$2:$K$48,MATCH("ベア加算あり",【参考】数式用２!$C$4:$K$4,0)+2,0),0)*M356,0)*AB356,"")</f>
        <v/>
      </c>
      <c r="AH356" s="1195"/>
      <c r="AI356" s="1198"/>
      <c r="AJ356" s="1198"/>
      <c r="AK356" s="1201"/>
      <c r="AL356" s="1204"/>
      <c r="AM356" s="650" t="str">
        <f t="shared" ref="AM356" si="255">IF(Q356="","",IF(Q356&lt;O356,"！加算の要件上は問題ありませんが、令和６年度末の加算率と比較して、令和７年度の加算率が低くなっています。",""))</f>
        <v/>
      </c>
      <c r="AN356" s="355"/>
      <c r="AO356" s="1208" t="str">
        <f>IF(K356&lt;&gt;"","Q列に色付け","")</f>
        <v/>
      </c>
      <c r="AP356" s="1210" t="str">
        <f>IF(AND(AE356&lt;&gt;0,AE356&lt;&gt;""),IF(AF356="○","入力済","未入力"),"")</f>
        <v/>
      </c>
      <c r="AQ356" s="1113" t="str">
        <f>IFERROR((VLOOKUP(N356, 【参考】数式用２!$BE$5:$BE$13, 1,FALSE)), "対象外")</f>
        <v>対象外</v>
      </c>
      <c r="AR356" s="976" t="str">
        <f>IF(AG356&lt;&gt;"",IF(AH356="○","入力済","未入力"),"")</f>
        <v/>
      </c>
      <c r="AS356" s="976" t="str">
        <f>IF(AND(P356&lt;&gt;"", AI356=""), "未入力", "入力済")</f>
        <v>入力済</v>
      </c>
      <c r="AT356" s="976" t="str">
        <f>IF(AND(P356&lt;&gt;"", P356&lt;&gt;"処遇改善加算Ⅳ", AJ356=""), "未入力", "入力済")</f>
        <v>入力済</v>
      </c>
      <c r="AU356" s="976" t="str">
        <f>IFERROR(VLOOKUP(K356, 【参考】数式用２!$BB$5:$BC$48, 2, FALSE), "")</f>
        <v/>
      </c>
      <c r="AV356" s="976" t="str">
        <f>IF(AND(P356&lt;&gt;"処遇改善加算Ⅲ",P356&lt;&gt;"処遇改善加算Ⅳ", P356&lt;&gt;"", AU356&lt;&gt;"対象外"), 1,"")</f>
        <v/>
      </c>
      <c r="AW356" s="976" t="str">
        <f>IFERROR("_"&amp;VLOOKUP(K356, 【参考】数式用２!$AG$2:$AH$48, 2, FALSE), "")</f>
        <v/>
      </c>
      <c r="AX356" s="1211" t="str">
        <f>IF(AND(P356="処遇改善加算Ⅰ", AL356=""), "未入力","入力済")</f>
        <v>入力済</v>
      </c>
      <c r="AY356" s="1207" t="str">
        <f>G356</f>
        <v/>
      </c>
      <c r="AZ356"/>
      <c r="BA356"/>
      <c r="BB356"/>
      <c r="BC356"/>
      <c r="BD356"/>
      <c r="BE356"/>
      <c r="BF356"/>
      <c r="BG356"/>
    </row>
    <row r="357" spans="1:59" ht="14">
      <c r="A357" s="1281"/>
      <c r="B357" s="1254"/>
      <c r="C357" s="1255"/>
      <c r="D357" s="1255"/>
      <c r="E357" s="1255"/>
      <c r="F357" s="1256"/>
      <c r="G357" s="1237"/>
      <c r="H357" s="1237"/>
      <c r="I357" s="1237"/>
      <c r="J357" s="1237"/>
      <c r="K357" s="1237"/>
      <c r="L357" s="1240"/>
      <c r="M357" s="1243"/>
      <c r="N357" s="1246"/>
      <c r="O357" s="1249"/>
      <c r="P357" s="1215"/>
      <c r="Q357" s="1218"/>
      <c r="R357" s="1221"/>
      <c r="S357" s="1224"/>
      <c r="T357" s="1227"/>
      <c r="U357" s="1224"/>
      <c r="V357" s="1227"/>
      <c r="W357" s="1224"/>
      <c r="X357" s="1227"/>
      <c r="Y357" s="1224"/>
      <c r="Z357" s="1227"/>
      <c r="AA357" s="1227"/>
      <c r="AB357" s="1227"/>
      <c r="AC357" s="1230"/>
      <c r="AD357" s="1193"/>
      <c r="AE357" s="1234"/>
      <c r="AF357" s="1199"/>
      <c r="AG357" s="1193"/>
      <c r="AH357" s="1196"/>
      <c r="AI357" s="1199"/>
      <c r="AJ357" s="1199"/>
      <c r="AK357" s="1202"/>
      <c r="AL357" s="1205"/>
      <c r="AM357" s="1212" t="str">
        <f t="shared" ref="AM357" si="256">IF(AND(P356&lt;&gt;"", OR(W356&lt;&gt;8,Y356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57" s="355"/>
      <c r="AO357" s="1208"/>
      <c r="AP357" s="1210"/>
      <c r="AQ357" s="1114"/>
      <c r="AR357" s="976"/>
      <c r="AS357" s="976"/>
      <c r="AT357" s="976"/>
      <c r="AU357" s="976"/>
      <c r="AV357" s="976"/>
      <c r="AW357" s="976"/>
      <c r="AX357" s="1211"/>
      <c r="AY357" s="1208"/>
      <c r="AZ357"/>
      <c r="BA357"/>
      <c r="BB357"/>
      <c r="BC357"/>
      <c r="BD357"/>
      <c r="BE357"/>
      <c r="BF357"/>
      <c r="BG357"/>
    </row>
    <row r="358" spans="1:59" ht="14">
      <c r="A358" s="1282"/>
      <c r="B358" s="1254"/>
      <c r="C358" s="1255"/>
      <c r="D358" s="1255"/>
      <c r="E358" s="1255"/>
      <c r="F358" s="1256"/>
      <c r="G358" s="1237"/>
      <c r="H358" s="1237"/>
      <c r="I358" s="1237"/>
      <c r="J358" s="1237"/>
      <c r="K358" s="1237"/>
      <c r="L358" s="1240"/>
      <c r="M358" s="1243"/>
      <c r="N358" s="1246"/>
      <c r="O358" s="1249"/>
      <c r="P358" s="1215"/>
      <c r="Q358" s="1218"/>
      <c r="R358" s="1221"/>
      <c r="S358" s="1224"/>
      <c r="T358" s="1227"/>
      <c r="U358" s="1224"/>
      <c r="V358" s="1227"/>
      <c r="W358" s="1224"/>
      <c r="X358" s="1227"/>
      <c r="Y358" s="1224"/>
      <c r="Z358" s="1227"/>
      <c r="AA358" s="1227"/>
      <c r="AB358" s="1227"/>
      <c r="AC358" s="1230"/>
      <c r="AD358" s="1193"/>
      <c r="AE358" s="1234"/>
      <c r="AF358" s="1199"/>
      <c r="AG358" s="1193"/>
      <c r="AH358" s="1196"/>
      <c r="AI358" s="1199"/>
      <c r="AJ358" s="1199"/>
      <c r="AK358" s="1202"/>
      <c r="AL358" s="1205"/>
      <c r="AM358" s="1213"/>
      <c r="AN358" s="355"/>
      <c r="AO358" s="1208"/>
      <c r="AP358" s="1210"/>
      <c r="AQ358" s="1114"/>
      <c r="AR358" s="976"/>
      <c r="AS358" s="976"/>
      <c r="AT358" s="976"/>
      <c r="AU358" s="976"/>
      <c r="AV358" s="976"/>
      <c r="AW358" s="976"/>
      <c r="AX358" s="1211"/>
      <c r="AY358" s="1208"/>
      <c r="AZ358"/>
      <c r="BA358"/>
      <c r="BB358"/>
      <c r="BC358"/>
      <c r="BD358"/>
      <c r="BE358"/>
      <c r="BF358"/>
      <c r="BG358"/>
    </row>
    <row r="359" spans="1:59" ht="30" customHeight="1" thickBot="1">
      <c r="A359" s="1283"/>
      <c r="B359" s="1284"/>
      <c r="C359" s="1285"/>
      <c r="D359" s="1285"/>
      <c r="E359" s="1285"/>
      <c r="F359" s="1286"/>
      <c r="G359" s="1287"/>
      <c r="H359" s="1287"/>
      <c r="I359" s="1287"/>
      <c r="J359" s="1287"/>
      <c r="K359" s="1287"/>
      <c r="L359" s="1288"/>
      <c r="M359" s="1279"/>
      <c r="N359" s="1247"/>
      <c r="O359" s="1250"/>
      <c r="P359" s="1216"/>
      <c r="Q359" s="1219"/>
      <c r="R359" s="1222"/>
      <c r="S359" s="1225"/>
      <c r="T359" s="1228"/>
      <c r="U359" s="1225"/>
      <c r="V359" s="1228"/>
      <c r="W359" s="1225"/>
      <c r="X359" s="1228"/>
      <c r="Y359" s="1225"/>
      <c r="Z359" s="1228"/>
      <c r="AA359" s="1228"/>
      <c r="AB359" s="1228"/>
      <c r="AC359" s="1231"/>
      <c r="AD359" s="1194"/>
      <c r="AE359" s="1235"/>
      <c r="AF359" s="1200"/>
      <c r="AG359" s="1194"/>
      <c r="AH359" s="1197"/>
      <c r="AI359" s="1200"/>
      <c r="AJ359" s="1200"/>
      <c r="AK359" s="1203"/>
      <c r="AL359" s="1206"/>
      <c r="AM359" s="651" t="str">
        <f t="shared" ref="AM359" si="257">IF(P356="","",
IF(OR(AF356="",
AND(AG356&lt;&gt;"",AH356=""),
AND(P356&lt;&gt;"",AI356=""),
AND(P356&lt;&gt;"処遇改善加算Ⅳ",AJ356=""),
AND(OR(P356="処遇改善加算Ⅰ",P356="処遇改善加算Ⅱ"),AU356="対象",AK356=""),
AND(P356="処遇改善加算Ⅰ",AL356="")),
"！記入が必要な欄（オレンジ色のセル）に空欄があります。空欄を埋めてください。",""))</f>
        <v/>
      </c>
      <c r="AN359" s="355"/>
      <c r="AO359" s="1208"/>
      <c r="AP359" s="1210"/>
      <c r="AQ359" s="1115"/>
      <c r="AR359" s="976"/>
      <c r="AS359" s="976"/>
      <c r="AT359" s="976"/>
      <c r="AU359" s="976"/>
      <c r="AV359" s="976"/>
      <c r="AW359" s="976"/>
      <c r="AX359" s="1211"/>
      <c r="AY359" s="1209"/>
      <c r="AZ359"/>
      <c r="BA359"/>
      <c r="BB359"/>
      <c r="BC359"/>
      <c r="BD359"/>
      <c r="BE359"/>
      <c r="BF359"/>
      <c r="BG359"/>
    </row>
    <row r="360" spans="1:59" ht="30" customHeight="1">
      <c r="A360" s="1280">
        <v>88</v>
      </c>
      <c r="B360" s="1251" t="str">
        <f>IF(基本情報入力シート!B127="", "",基本情報入力シート!B127)</f>
        <v/>
      </c>
      <c r="C360" s="1252"/>
      <c r="D360" s="1252"/>
      <c r="E360" s="1252"/>
      <c r="F360" s="1253"/>
      <c r="G360" s="1236" t="str">
        <f>IF(基本情報入力シート!L127="", "",基本情報入力シート!L127)</f>
        <v/>
      </c>
      <c r="H360" s="1236" t="str">
        <f>IF(基本情報入力シート!Q127="", "",基本情報入力シート!Q127)</f>
        <v/>
      </c>
      <c r="I360" s="1236" t="str">
        <f>IF(基本情報入力シート!V127="", "",基本情報入力シート!V127)</f>
        <v/>
      </c>
      <c r="J360" s="1236" t="str">
        <f>IF(基本情報入力シート!W127="", "",基本情報入力シート!W127)</f>
        <v/>
      </c>
      <c r="K360" s="1236" t="str">
        <f>IF(基本情報入力シート!X127="", "",基本情報入力シート!X127)</f>
        <v/>
      </c>
      <c r="L360" s="1239" t="str">
        <f>IF(基本情報入力シート!AC127=0, "",基本情報入力シート!AC127)</f>
        <v/>
      </c>
      <c r="M360" s="1242" t="str">
        <f>IF(基本情報入力シート!AD127="", "",基本情報入力シート!AD127)</f>
        <v/>
      </c>
      <c r="N360" s="1245"/>
      <c r="O360" s="1248" t="str">
        <f>IFERROR(VLOOKUP(K360,【参考】数式用２!$A$2:$AD$48,MATCH(N360,【参考】数式用２!$C$4:$AD$4,0)+2,0),"")</f>
        <v/>
      </c>
      <c r="P360" s="1214"/>
      <c r="Q360" s="1217" t="str">
        <f>IFERROR(VLOOKUP(K360,【参考】数式用２!$A$2:$AC$48,MATCH(P360,【参考】数式用２!$C$4:$AC$4,0)+2,0),"")</f>
        <v/>
      </c>
      <c r="R360" s="1220" t="s">
        <v>268</v>
      </c>
      <c r="S360" s="1223"/>
      <c r="T360" s="1226" t="s">
        <v>356</v>
      </c>
      <c r="U360" s="1223"/>
      <c r="V360" s="1226" t="s">
        <v>357</v>
      </c>
      <c r="W360" s="1223"/>
      <c r="X360" s="1226" t="s">
        <v>356</v>
      </c>
      <c r="Y360" s="1223"/>
      <c r="Z360" s="1226" t="s">
        <v>358</v>
      </c>
      <c r="AA360" s="1226" t="s">
        <v>171</v>
      </c>
      <c r="AB360" s="1226" t="str">
        <f>IF(S360&gt;=1,(W360*12+Y360)-(S360*12+U360)+1,"")</f>
        <v/>
      </c>
      <c r="AC360" s="1229" t="s">
        <v>359</v>
      </c>
      <c r="AD360" s="1232" t="str">
        <f>IFERROR(ROUNDDOWN(ROUND(L360*Q360,0)*M360,0)*AB360,"")</f>
        <v/>
      </c>
      <c r="AE360" s="1233" t="str">
        <f>IFERROR(ROUNDDOWN(ROUNDDOWN(ROUND(L360*VLOOKUP(K360,【参考】数式用２!$A$2:$AC$48,MATCH("処遇改善加算Ⅳ",【参考】数式用２!$C$4:$O$4,0)+2,0),0)*M360,0)*AB360*0.5,0), "")</f>
        <v/>
      </c>
      <c r="AF360" s="1198"/>
      <c r="AG360" s="1232" t="str">
        <f>IF(AND(AQ360&lt;&gt;"対象外", P360&lt;&gt;""),ROUNDDOWN(ROUND(L360*VLOOKUP(K360,【参考】数式用２!$A$2:$K$48,MATCH("ベア加算あり",【参考】数式用２!$C$4:$K$4,0)+2,0),0)*M360,0)*AB360,"")</f>
        <v/>
      </c>
      <c r="AH360" s="1195"/>
      <c r="AI360" s="1198"/>
      <c r="AJ360" s="1198"/>
      <c r="AK360" s="1201"/>
      <c r="AL360" s="1204"/>
      <c r="AM360" s="650" t="str">
        <f t="shared" ref="AM360" si="258">IF(Q360="","",IF(Q360&lt;O360,"！加算の要件上は問題ありませんが、令和６年度末の加算率と比較して、令和７年度の加算率が低くなっています。",""))</f>
        <v/>
      </c>
      <c r="AN360" s="355"/>
      <c r="AO360" s="1207" t="str">
        <f>IF(K360&lt;&gt;"","Q列に色付け","")</f>
        <v/>
      </c>
      <c r="AP360" s="1210" t="str">
        <f>IF(AND(AE360&lt;&gt;0,AE360&lt;&gt;""),IF(AF360="○","入力済","未入力"),"")</f>
        <v/>
      </c>
      <c r="AQ360" s="1113" t="str">
        <f>IFERROR((VLOOKUP(N360, 【参考】数式用２!$BE$5:$BE$13, 1,FALSE)), "対象外")</f>
        <v>対象外</v>
      </c>
      <c r="AR360" s="976" t="str">
        <f>IF(AG360&lt;&gt;"",IF(AH360="○","入力済","未入力"),"")</f>
        <v/>
      </c>
      <c r="AS360" s="976" t="str">
        <f>IF(AND(P360&lt;&gt;"", AI360=""), "未入力", "入力済")</f>
        <v>入力済</v>
      </c>
      <c r="AT360" s="976" t="str">
        <f>IF(AND(P360&lt;&gt;"", P360&lt;&gt;"処遇改善加算Ⅳ", AJ360=""), "未入力", "入力済")</f>
        <v>入力済</v>
      </c>
      <c r="AU360" s="976" t="str">
        <f>IFERROR(VLOOKUP(K360, 【参考】数式用２!$BB$5:$BC$48, 2, FALSE), "")</f>
        <v/>
      </c>
      <c r="AV360" s="976" t="str">
        <f>IF(AND(P360&lt;&gt;"処遇改善加算Ⅲ",P360&lt;&gt;"処遇改善加算Ⅳ", P360&lt;&gt;"", AU360&lt;&gt;"対象外"), 1,"")</f>
        <v/>
      </c>
      <c r="AW360" s="976" t="str">
        <f>IFERROR("_"&amp;VLOOKUP(K360, 【参考】数式用２!$AG$2:$AH$48, 2, FALSE), "")</f>
        <v/>
      </c>
      <c r="AX360" s="1211" t="str">
        <f>IF(AND(P360="処遇改善加算Ⅰ", AL360=""), "未入力","入力済")</f>
        <v>入力済</v>
      </c>
      <c r="AY360" s="1207" t="str">
        <f>G360</f>
        <v/>
      </c>
      <c r="AZ360"/>
      <c r="BA360"/>
      <c r="BB360"/>
      <c r="BC360"/>
      <c r="BD360"/>
      <c r="BE360"/>
      <c r="BF360"/>
      <c r="BG360"/>
    </row>
    <row r="361" spans="1:59" ht="14">
      <c r="A361" s="1281"/>
      <c r="B361" s="1254"/>
      <c r="C361" s="1255"/>
      <c r="D361" s="1255"/>
      <c r="E361" s="1255"/>
      <c r="F361" s="1256"/>
      <c r="G361" s="1237"/>
      <c r="H361" s="1237"/>
      <c r="I361" s="1237"/>
      <c r="J361" s="1237"/>
      <c r="K361" s="1237"/>
      <c r="L361" s="1240"/>
      <c r="M361" s="1243"/>
      <c r="N361" s="1246"/>
      <c r="O361" s="1249"/>
      <c r="P361" s="1215"/>
      <c r="Q361" s="1218"/>
      <c r="R361" s="1221"/>
      <c r="S361" s="1224"/>
      <c r="T361" s="1227"/>
      <c r="U361" s="1224"/>
      <c r="V361" s="1227"/>
      <c r="W361" s="1224"/>
      <c r="X361" s="1227"/>
      <c r="Y361" s="1224"/>
      <c r="Z361" s="1227"/>
      <c r="AA361" s="1227"/>
      <c r="AB361" s="1227"/>
      <c r="AC361" s="1230"/>
      <c r="AD361" s="1193"/>
      <c r="AE361" s="1234"/>
      <c r="AF361" s="1199"/>
      <c r="AG361" s="1193"/>
      <c r="AH361" s="1196"/>
      <c r="AI361" s="1199"/>
      <c r="AJ361" s="1199"/>
      <c r="AK361" s="1202"/>
      <c r="AL361" s="1205"/>
      <c r="AM361" s="1212" t="str">
        <f t="shared" ref="AM361" si="259">IF(AND(P360&lt;&gt;"", OR(W360&lt;&gt;8,Y360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61" s="355"/>
      <c r="AO361" s="1208"/>
      <c r="AP361" s="1210"/>
      <c r="AQ361" s="1114"/>
      <c r="AR361" s="976"/>
      <c r="AS361" s="976"/>
      <c r="AT361" s="976"/>
      <c r="AU361" s="976"/>
      <c r="AV361" s="976"/>
      <c r="AW361" s="976"/>
      <c r="AX361" s="1211"/>
      <c r="AY361" s="1208"/>
      <c r="AZ361"/>
      <c r="BA361"/>
      <c r="BB361"/>
      <c r="BC361"/>
      <c r="BD361"/>
      <c r="BE361"/>
      <c r="BF361"/>
      <c r="BG361"/>
    </row>
    <row r="362" spans="1:59" ht="14">
      <c r="A362" s="1282"/>
      <c r="B362" s="1254"/>
      <c r="C362" s="1255"/>
      <c r="D362" s="1255"/>
      <c r="E362" s="1255"/>
      <c r="F362" s="1256"/>
      <c r="G362" s="1237"/>
      <c r="H362" s="1237"/>
      <c r="I362" s="1237"/>
      <c r="J362" s="1237"/>
      <c r="K362" s="1237"/>
      <c r="L362" s="1240"/>
      <c r="M362" s="1243"/>
      <c r="N362" s="1246"/>
      <c r="O362" s="1249"/>
      <c r="P362" s="1215"/>
      <c r="Q362" s="1218"/>
      <c r="R362" s="1221"/>
      <c r="S362" s="1224"/>
      <c r="T362" s="1227"/>
      <c r="U362" s="1224"/>
      <c r="V362" s="1227"/>
      <c r="W362" s="1224"/>
      <c r="X362" s="1227"/>
      <c r="Y362" s="1224"/>
      <c r="Z362" s="1227"/>
      <c r="AA362" s="1227"/>
      <c r="AB362" s="1227"/>
      <c r="AC362" s="1230"/>
      <c r="AD362" s="1193"/>
      <c r="AE362" s="1234"/>
      <c r="AF362" s="1199"/>
      <c r="AG362" s="1193"/>
      <c r="AH362" s="1196"/>
      <c r="AI362" s="1199"/>
      <c r="AJ362" s="1199"/>
      <c r="AK362" s="1202"/>
      <c r="AL362" s="1205"/>
      <c r="AM362" s="1213"/>
      <c r="AN362" s="355"/>
      <c r="AO362" s="1208"/>
      <c r="AP362" s="1210"/>
      <c r="AQ362" s="1114"/>
      <c r="AR362" s="976"/>
      <c r="AS362" s="976"/>
      <c r="AT362" s="976"/>
      <c r="AU362" s="976"/>
      <c r="AV362" s="976"/>
      <c r="AW362" s="976"/>
      <c r="AX362" s="1211"/>
      <c r="AY362" s="1208"/>
      <c r="AZ362"/>
      <c r="BA362"/>
      <c r="BB362"/>
      <c r="BC362"/>
      <c r="BD362"/>
      <c r="BE362"/>
      <c r="BF362"/>
      <c r="BG362"/>
    </row>
    <row r="363" spans="1:59" ht="30" customHeight="1" thickBot="1">
      <c r="A363" s="1283"/>
      <c r="B363" s="1284"/>
      <c r="C363" s="1285"/>
      <c r="D363" s="1285"/>
      <c r="E363" s="1285"/>
      <c r="F363" s="1286"/>
      <c r="G363" s="1287"/>
      <c r="H363" s="1287"/>
      <c r="I363" s="1287"/>
      <c r="J363" s="1287"/>
      <c r="K363" s="1287"/>
      <c r="L363" s="1288"/>
      <c r="M363" s="1279"/>
      <c r="N363" s="1247"/>
      <c r="O363" s="1250"/>
      <c r="P363" s="1216"/>
      <c r="Q363" s="1219"/>
      <c r="R363" s="1222"/>
      <c r="S363" s="1225"/>
      <c r="T363" s="1228"/>
      <c r="U363" s="1225"/>
      <c r="V363" s="1228"/>
      <c r="W363" s="1225"/>
      <c r="X363" s="1228"/>
      <c r="Y363" s="1225"/>
      <c r="Z363" s="1228"/>
      <c r="AA363" s="1228"/>
      <c r="AB363" s="1228"/>
      <c r="AC363" s="1231"/>
      <c r="AD363" s="1194"/>
      <c r="AE363" s="1235"/>
      <c r="AF363" s="1200"/>
      <c r="AG363" s="1194"/>
      <c r="AH363" s="1197"/>
      <c r="AI363" s="1200"/>
      <c r="AJ363" s="1200"/>
      <c r="AK363" s="1203"/>
      <c r="AL363" s="1206"/>
      <c r="AM363" s="651" t="str">
        <f t="shared" ref="AM363" si="260">IF(P360="","",
IF(OR(AF360="",
AND(AG360&lt;&gt;"",AH360=""),
AND(P360&lt;&gt;"",AI360=""),
AND(P360&lt;&gt;"処遇改善加算Ⅳ",AJ360=""),
AND(OR(P360="処遇改善加算Ⅰ",P360="処遇改善加算Ⅱ"),AU360="対象",AK360=""),
AND(P360="処遇改善加算Ⅰ",AL360="")),
"！記入が必要な欄（オレンジ色のセル）に空欄があります。空欄を埋めてください。",""))</f>
        <v/>
      </c>
      <c r="AN363" s="355"/>
      <c r="AO363" s="1209"/>
      <c r="AP363" s="1210"/>
      <c r="AQ363" s="1115"/>
      <c r="AR363" s="976"/>
      <c r="AS363" s="976"/>
      <c r="AT363" s="976"/>
      <c r="AU363" s="976"/>
      <c r="AV363" s="976"/>
      <c r="AW363" s="976"/>
      <c r="AX363" s="1211"/>
      <c r="AY363" s="1209"/>
      <c r="AZ363"/>
      <c r="BA363"/>
      <c r="BB363"/>
      <c r="BC363"/>
      <c r="BD363"/>
      <c r="BE363"/>
      <c r="BF363"/>
      <c r="BG363"/>
    </row>
    <row r="364" spans="1:59" ht="30" customHeight="1">
      <c r="A364" s="1280">
        <v>89</v>
      </c>
      <c r="B364" s="1251" t="str">
        <f>IF(基本情報入力シート!B128="", "",基本情報入力シート!B128)</f>
        <v/>
      </c>
      <c r="C364" s="1252"/>
      <c r="D364" s="1252"/>
      <c r="E364" s="1252"/>
      <c r="F364" s="1253"/>
      <c r="G364" s="1236" t="str">
        <f>IF(基本情報入力シート!L128="", "",基本情報入力シート!L128)</f>
        <v/>
      </c>
      <c r="H364" s="1236" t="str">
        <f>IF(基本情報入力シート!Q128="", "",基本情報入力シート!Q128)</f>
        <v/>
      </c>
      <c r="I364" s="1236" t="str">
        <f>IF(基本情報入力シート!V128="", "",基本情報入力シート!V128)</f>
        <v/>
      </c>
      <c r="J364" s="1236" t="str">
        <f>IF(基本情報入力シート!W128="", "",基本情報入力シート!W128)</f>
        <v/>
      </c>
      <c r="K364" s="1236" t="str">
        <f>IF(基本情報入力シート!X128="", "",基本情報入力シート!X128)</f>
        <v/>
      </c>
      <c r="L364" s="1239" t="str">
        <f>IF(基本情報入力シート!AC128=0, "",基本情報入力シート!AC128)</f>
        <v/>
      </c>
      <c r="M364" s="1242" t="str">
        <f>IF(基本情報入力シート!AD128="", "",基本情報入力シート!AD128)</f>
        <v/>
      </c>
      <c r="N364" s="1245"/>
      <c r="O364" s="1248" t="str">
        <f>IFERROR(VLOOKUP(K364,【参考】数式用２!$A$2:$AD$48,MATCH(N364,【参考】数式用２!$C$4:$AD$4,0)+2,0),"")</f>
        <v/>
      </c>
      <c r="P364" s="1214"/>
      <c r="Q364" s="1217" t="str">
        <f>IFERROR(VLOOKUP(K364,【参考】数式用２!$A$2:$AC$48,MATCH(P364,【参考】数式用２!$C$4:$AC$4,0)+2,0),"")</f>
        <v/>
      </c>
      <c r="R364" s="1220" t="s">
        <v>268</v>
      </c>
      <c r="S364" s="1223"/>
      <c r="T364" s="1226" t="s">
        <v>356</v>
      </c>
      <c r="U364" s="1223"/>
      <c r="V364" s="1226" t="s">
        <v>357</v>
      </c>
      <c r="W364" s="1223"/>
      <c r="X364" s="1226" t="s">
        <v>356</v>
      </c>
      <c r="Y364" s="1223"/>
      <c r="Z364" s="1226" t="s">
        <v>358</v>
      </c>
      <c r="AA364" s="1226" t="s">
        <v>171</v>
      </c>
      <c r="AB364" s="1226" t="str">
        <f>IF(S364&gt;=1,(W364*12+Y364)-(S364*12+U364)+1,"")</f>
        <v/>
      </c>
      <c r="AC364" s="1229" t="s">
        <v>359</v>
      </c>
      <c r="AD364" s="1232" t="str">
        <f>IFERROR(ROUNDDOWN(ROUND(L364*Q364,0)*M364,0)*AB364,"")</f>
        <v/>
      </c>
      <c r="AE364" s="1233" t="str">
        <f>IFERROR(ROUNDDOWN(ROUNDDOWN(ROUND(L364*VLOOKUP(K364,【参考】数式用２!$A$2:$AC$48,MATCH("処遇改善加算Ⅳ",【参考】数式用２!$C$4:$O$4,0)+2,0),0)*M364,0)*AB364*0.5,0), "")</f>
        <v/>
      </c>
      <c r="AF364" s="1198"/>
      <c r="AG364" s="1232" t="str">
        <f>IF(AND(AQ364&lt;&gt;"対象外", P364&lt;&gt;""),ROUNDDOWN(ROUND(L364*VLOOKUP(K364,【参考】数式用２!$A$2:$K$48,MATCH("ベア加算あり",【参考】数式用２!$C$4:$K$4,0)+2,0),0)*M364,0)*AB364,"")</f>
        <v/>
      </c>
      <c r="AH364" s="1195"/>
      <c r="AI364" s="1198"/>
      <c r="AJ364" s="1198"/>
      <c r="AK364" s="1201"/>
      <c r="AL364" s="1204"/>
      <c r="AM364" s="650" t="str">
        <f t="shared" ref="AM364" si="261">IF(Q364="","",IF(Q364&lt;O364,"！加算の要件上は問題ありませんが、令和６年度末の加算率と比較して、令和７年度の加算率が低くなっています。",""))</f>
        <v/>
      </c>
      <c r="AN364" s="355"/>
      <c r="AO364" s="1207" t="str">
        <f>IF(K364&lt;&gt;"","Q列に色付け","")</f>
        <v/>
      </c>
      <c r="AP364" s="1210" t="str">
        <f>IF(AND(AE364&lt;&gt;0,AE364&lt;&gt;""),IF(AF364="○","入力済","未入力"),"")</f>
        <v/>
      </c>
      <c r="AQ364" s="1113" t="str">
        <f>IFERROR((VLOOKUP(N364, 【参考】数式用２!$BE$5:$BE$13, 1,FALSE)), "対象外")</f>
        <v>対象外</v>
      </c>
      <c r="AR364" s="976" t="str">
        <f>IF(AG364&lt;&gt;"",IF(AH364="○","入力済","未入力"),"")</f>
        <v/>
      </c>
      <c r="AS364" s="976" t="str">
        <f>IF(AND(P364&lt;&gt;"", AI364=""), "未入力", "入力済")</f>
        <v>入力済</v>
      </c>
      <c r="AT364" s="976" t="str">
        <f>IF(AND(P364&lt;&gt;"", P364&lt;&gt;"処遇改善加算Ⅳ", AJ364=""), "未入力", "入力済")</f>
        <v>入力済</v>
      </c>
      <c r="AU364" s="976" t="str">
        <f>IFERROR(VLOOKUP(K364, 【参考】数式用２!$BB$5:$BC$48, 2, FALSE), "")</f>
        <v/>
      </c>
      <c r="AV364" s="976" t="str">
        <f>IF(AND(P364&lt;&gt;"処遇改善加算Ⅲ",P364&lt;&gt;"処遇改善加算Ⅳ", P364&lt;&gt;"", AU364&lt;&gt;"対象外"), 1,"")</f>
        <v/>
      </c>
      <c r="AW364" s="976" t="str">
        <f>IFERROR("_"&amp;VLOOKUP(K364, 【参考】数式用２!$AG$2:$AH$48, 2, FALSE), "")</f>
        <v/>
      </c>
      <c r="AX364" s="1211" t="str">
        <f>IF(AND(P364="処遇改善加算Ⅰ", AL364=""), "未入力","入力済")</f>
        <v>入力済</v>
      </c>
      <c r="AY364" s="1207" t="str">
        <f>G364</f>
        <v/>
      </c>
      <c r="AZ364"/>
      <c r="BA364"/>
      <c r="BB364"/>
      <c r="BC364"/>
      <c r="BD364"/>
      <c r="BE364"/>
      <c r="BF364"/>
      <c r="BG364"/>
    </row>
    <row r="365" spans="1:59" ht="14">
      <c r="A365" s="1281"/>
      <c r="B365" s="1254"/>
      <c r="C365" s="1255"/>
      <c r="D365" s="1255"/>
      <c r="E365" s="1255"/>
      <c r="F365" s="1256"/>
      <c r="G365" s="1237"/>
      <c r="H365" s="1237"/>
      <c r="I365" s="1237"/>
      <c r="J365" s="1237"/>
      <c r="K365" s="1237"/>
      <c r="L365" s="1240"/>
      <c r="M365" s="1243"/>
      <c r="N365" s="1246"/>
      <c r="O365" s="1249"/>
      <c r="P365" s="1215"/>
      <c r="Q365" s="1218"/>
      <c r="R365" s="1221"/>
      <c r="S365" s="1224"/>
      <c r="T365" s="1227"/>
      <c r="U365" s="1224"/>
      <c r="V365" s="1227"/>
      <c r="W365" s="1224"/>
      <c r="X365" s="1227"/>
      <c r="Y365" s="1224"/>
      <c r="Z365" s="1227"/>
      <c r="AA365" s="1227"/>
      <c r="AB365" s="1227"/>
      <c r="AC365" s="1230"/>
      <c r="AD365" s="1193"/>
      <c r="AE365" s="1234"/>
      <c r="AF365" s="1199"/>
      <c r="AG365" s="1193"/>
      <c r="AH365" s="1196"/>
      <c r="AI365" s="1199"/>
      <c r="AJ365" s="1199"/>
      <c r="AK365" s="1202"/>
      <c r="AL365" s="1205"/>
      <c r="AM365" s="1212" t="str">
        <f t="shared" ref="AM365" si="262">IF(AND(P364&lt;&gt;"", OR(W364&lt;&gt;8,Y364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65" s="355"/>
      <c r="AO365" s="1208"/>
      <c r="AP365" s="1210"/>
      <c r="AQ365" s="1114"/>
      <c r="AR365" s="976"/>
      <c r="AS365" s="976"/>
      <c r="AT365" s="976"/>
      <c r="AU365" s="976"/>
      <c r="AV365" s="976"/>
      <c r="AW365" s="976"/>
      <c r="AX365" s="1211"/>
      <c r="AY365" s="1208"/>
      <c r="AZ365"/>
      <c r="BA365"/>
      <c r="BB365"/>
      <c r="BC365"/>
      <c r="BD365"/>
      <c r="BE365"/>
      <c r="BF365"/>
      <c r="BG365"/>
    </row>
    <row r="366" spans="1:59" ht="14">
      <c r="A366" s="1282"/>
      <c r="B366" s="1254"/>
      <c r="C366" s="1255"/>
      <c r="D366" s="1255"/>
      <c r="E366" s="1255"/>
      <c r="F366" s="1256"/>
      <c r="G366" s="1237"/>
      <c r="H366" s="1237"/>
      <c r="I366" s="1237"/>
      <c r="J366" s="1237"/>
      <c r="K366" s="1237"/>
      <c r="L366" s="1240"/>
      <c r="M366" s="1243"/>
      <c r="N366" s="1246"/>
      <c r="O366" s="1249"/>
      <c r="P366" s="1215"/>
      <c r="Q366" s="1218"/>
      <c r="R366" s="1221"/>
      <c r="S366" s="1224"/>
      <c r="T366" s="1227"/>
      <c r="U366" s="1224"/>
      <c r="V366" s="1227"/>
      <c r="W366" s="1224"/>
      <c r="X366" s="1227"/>
      <c r="Y366" s="1224"/>
      <c r="Z366" s="1227"/>
      <c r="AA366" s="1227"/>
      <c r="AB366" s="1227"/>
      <c r="AC366" s="1230"/>
      <c r="AD366" s="1193"/>
      <c r="AE366" s="1234"/>
      <c r="AF366" s="1199"/>
      <c r="AG366" s="1193"/>
      <c r="AH366" s="1196"/>
      <c r="AI366" s="1199"/>
      <c r="AJ366" s="1199"/>
      <c r="AK366" s="1202"/>
      <c r="AL366" s="1205"/>
      <c r="AM366" s="1213"/>
      <c r="AN366" s="355"/>
      <c r="AO366" s="1208"/>
      <c r="AP366" s="1210"/>
      <c r="AQ366" s="1114"/>
      <c r="AR366" s="976"/>
      <c r="AS366" s="976"/>
      <c r="AT366" s="976"/>
      <c r="AU366" s="976"/>
      <c r="AV366" s="976"/>
      <c r="AW366" s="976"/>
      <c r="AX366" s="1211"/>
      <c r="AY366" s="1208"/>
      <c r="AZ366"/>
      <c r="BA366"/>
      <c r="BB366"/>
      <c r="BC366"/>
      <c r="BD366"/>
      <c r="BE366"/>
      <c r="BF366"/>
      <c r="BG366"/>
    </row>
    <row r="367" spans="1:59" ht="30" customHeight="1" thickBot="1">
      <c r="A367" s="1283"/>
      <c r="B367" s="1284"/>
      <c r="C367" s="1285"/>
      <c r="D367" s="1285"/>
      <c r="E367" s="1285"/>
      <c r="F367" s="1286"/>
      <c r="G367" s="1287"/>
      <c r="H367" s="1287"/>
      <c r="I367" s="1287"/>
      <c r="J367" s="1287"/>
      <c r="K367" s="1287"/>
      <c r="L367" s="1288"/>
      <c r="M367" s="1279"/>
      <c r="N367" s="1247"/>
      <c r="O367" s="1250"/>
      <c r="P367" s="1216"/>
      <c r="Q367" s="1219"/>
      <c r="R367" s="1222"/>
      <c r="S367" s="1225"/>
      <c r="T367" s="1228"/>
      <c r="U367" s="1225"/>
      <c r="V367" s="1228"/>
      <c r="W367" s="1225"/>
      <c r="X367" s="1228"/>
      <c r="Y367" s="1225"/>
      <c r="Z367" s="1228"/>
      <c r="AA367" s="1228"/>
      <c r="AB367" s="1228"/>
      <c r="AC367" s="1231"/>
      <c r="AD367" s="1194"/>
      <c r="AE367" s="1235"/>
      <c r="AF367" s="1200"/>
      <c r="AG367" s="1194"/>
      <c r="AH367" s="1197"/>
      <c r="AI367" s="1200"/>
      <c r="AJ367" s="1200"/>
      <c r="AK367" s="1203"/>
      <c r="AL367" s="1206"/>
      <c r="AM367" s="651" t="str">
        <f t="shared" ref="AM367" si="263">IF(P364="","",
IF(OR(AF364="",
AND(AG364&lt;&gt;"",AH364=""),
AND(P364&lt;&gt;"",AI364=""),
AND(P364&lt;&gt;"処遇改善加算Ⅳ",AJ364=""),
AND(OR(P364="処遇改善加算Ⅰ",P364="処遇改善加算Ⅱ"),AU364="対象",AK364=""),
AND(P364="処遇改善加算Ⅰ",AL364="")),
"！記入が必要な欄（オレンジ色のセル）に空欄があります。空欄を埋めてください。",""))</f>
        <v/>
      </c>
      <c r="AN367" s="355"/>
      <c r="AO367" s="1209"/>
      <c r="AP367" s="1210"/>
      <c r="AQ367" s="1115"/>
      <c r="AR367" s="976"/>
      <c r="AS367" s="976"/>
      <c r="AT367" s="976"/>
      <c r="AU367" s="976"/>
      <c r="AV367" s="976"/>
      <c r="AW367" s="976"/>
      <c r="AX367" s="1211"/>
      <c r="AY367" s="1209"/>
      <c r="AZ367"/>
      <c r="BA367"/>
      <c r="BB367"/>
      <c r="BC367"/>
      <c r="BD367"/>
      <c r="BE367"/>
      <c r="BF367"/>
      <c r="BG367"/>
    </row>
    <row r="368" spans="1:59" ht="30" customHeight="1">
      <c r="A368" s="1280">
        <v>90</v>
      </c>
      <c r="B368" s="1251" t="str">
        <f>IF(基本情報入力シート!B129="", "",基本情報入力シート!B129)</f>
        <v/>
      </c>
      <c r="C368" s="1252"/>
      <c r="D368" s="1252"/>
      <c r="E368" s="1252"/>
      <c r="F368" s="1253"/>
      <c r="G368" s="1236" t="str">
        <f>IF(基本情報入力シート!L129="", "",基本情報入力シート!L129)</f>
        <v/>
      </c>
      <c r="H368" s="1236" t="str">
        <f>IF(基本情報入力シート!Q129="", "",基本情報入力シート!Q129)</f>
        <v/>
      </c>
      <c r="I368" s="1236" t="str">
        <f>IF(基本情報入力シート!V129="", "",基本情報入力シート!V129)</f>
        <v/>
      </c>
      <c r="J368" s="1236" t="str">
        <f>IF(基本情報入力シート!W129="", "",基本情報入力シート!W129)</f>
        <v/>
      </c>
      <c r="K368" s="1236" t="str">
        <f>IF(基本情報入力シート!X129="", "",基本情報入力シート!X129)</f>
        <v/>
      </c>
      <c r="L368" s="1239" t="str">
        <f>IF(基本情報入力シート!AC129=0, "",基本情報入力シート!AC129)</f>
        <v/>
      </c>
      <c r="M368" s="1242" t="str">
        <f>IF(基本情報入力シート!AD129="", "",基本情報入力シート!AD129)</f>
        <v/>
      </c>
      <c r="N368" s="1245"/>
      <c r="O368" s="1248" t="str">
        <f>IFERROR(VLOOKUP(K368,【参考】数式用２!$A$2:$AD$48,MATCH(N368,【参考】数式用２!$C$4:$AD$4,0)+2,0),"")</f>
        <v/>
      </c>
      <c r="P368" s="1214"/>
      <c r="Q368" s="1217" t="str">
        <f>IFERROR(VLOOKUP(K368,【参考】数式用２!$A$2:$AC$48,MATCH(P368,【参考】数式用２!$C$4:$AC$4,0)+2,0),"")</f>
        <v/>
      </c>
      <c r="R368" s="1220" t="s">
        <v>268</v>
      </c>
      <c r="S368" s="1223"/>
      <c r="T368" s="1226" t="s">
        <v>356</v>
      </c>
      <c r="U368" s="1223"/>
      <c r="V368" s="1226" t="s">
        <v>357</v>
      </c>
      <c r="W368" s="1223"/>
      <c r="X368" s="1226" t="s">
        <v>356</v>
      </c>
      <c r="Y368" s="1223"/>
      <c r="Z368" s="1226" t="s">
        <v>358</v>
      </c>
      <c r="AA368" s="1226" t="s">
        <v>171</v>
      </c>
      <c r="AB368" s="1226" t="str">
        <f>IF(S368&gt;=1,(W368*12+Y368)-(S368*12+U368)+1,"")</f>
        <v/>
      </c>
      <c r="AC368" s="1229" t="s">
        <v>359</v>
      </c>
      <c r="AD368" s="1232" t="str">
        <f>IFERROR(ROUNDDOWN(ROUND(L368*Q368,0)*M368,0)*AB368,"")</f>
        <v/>
      </c>
      <c r="AE368" s="1233" t="str">
        <f>IFERROR(ROUNDDOWN(ROUNDDOWN(ROUND(L368*VLOOKUP(K368,【参考】数式用２!$A$2:$AC$48,MATCH("処遇改善加算Ⅳ",【参考】数式用２!$C$4:$O$4,0)+2,0),0)*M368,0)*AB368*0.5,0), "")</f>
        <v/>
      </c>
      <c r="AF368" s="1198"/>
      <c r="AG368" s="1232" t="str">
        <f>IF(AND(AQ368&lt;&gt;"対象外", P368&lt;&gt;""),ROUNDDOWN(ROUND(L368*VLOOKUP(K368,【参考】数式用２!$A$2:$K$48,MATCH("ベア加算あり",【参考】数式用２!$C$4:$K$4,0)+2,0),0)*M368,0)*AB368,"")</f>
        <v/>
      </c>
      <c r="AH368" s="1195"/>
      <c r="AI368" s="1198"/>
      <c r="AJ368" s="1198"/>
      <c r="AK368" s="1201"/>
      <c r="AL368" s="1204"/>
      <c r="AM368" s="650" t="str">
        <f t="shared" ref="AM368" si="264">IF(Q368="","",IF(Q368&lt;O368,"！加算の要件上は問題ありませんが、令和６年度末の加算率と比較して、令和７年度の加算率が低くなっています。",""))</f>
        <v/>
      </c>
      <c r="AN368" s="355"/>
      <c r="AO368" s="1207" t="str">
        <f>IF(K368&lt;&gt;"","Q列に色付け","")</f>
        <v/>
      </c>
      <c r="AP368" s="1210" t="str">
        <f>IF(AND(AE368&lt;&gt;0,AE368&lt;&gt;""),IF(AF368="○","入力済","未入力"),"")</f>
        <v/>
      </c>
      <c r="AQ368" s="1113" t="str">
        <f>IFERROR((VLOOKUP(N368, 【参考】数式用２!$BE$5:$BE$13, 1,FALSE)), "対象外")</f>
        <v>対象外</v>
      </c>
      <c r="AR368" s="976" t="str">
        <f>IF(AG368&lt;&gt;"",IF(AH368="○","入力済","未入力"),"")</f>
        <v/>
      </c>
      <c r="AS368" s="976" t="str">
        <f>IF(AND(P368&lt;&gt;"", AI368=""), "未入力", "入力済")</f>
        <v>入力済</v>
      </c>
      <c r="AT368" s="976" t="str">
        <f>IF(AND(P368&lt;&gt;"", P368&lt;&gt;"処遇改善加算Ⅳ", AJ368=""), "未入力", "入力済")</f>
        <v>入力済</v>
      </c>
      <c r="AU368" s="976" t="str">
        <f>IFERROR(VLOOKUP(K368, 【参考】数式用２!$BB$5:$BC$48, 2, FALSE), "")</f>
        <v/>
      </c>
      <c r="AV368" s="976" t="str">
        <f>IF(AND(P368&lt;&gt;"処遇改善加算Ⅲ",P368&lt;&gt;"処遇改善加算Ⅳ", P368&lt;&gt;"", AU368&lt;&gt;"対象外"), 1,"")</f>
        <v/>
      </c>
      <c r="AW368" s="976" t="str">
        <f>IFERROR("_"&amp;VLOOKUP(K368, 【参考】数式用２!$AG$2:$AH$48, 2, FALSE), "")</f>
        <v/>
      </c>
      <c r="AX368" s="1211" t="str">
        <f>IF(AND(P368="処遇改善加算Ⅰ", AL368=""), "未入力","入力済")</f>
        <v>入力済</v>
      </c>
      <c r="AY368" s="1207" t="str">
        <f>G368</f>
        <v/>
      </c>
      <c r="AZ368"/>
      <c r="BA368"/>
      <c r="BB368"/>
      <c r="BC368"/>
      <c r="BD368"/>
      <c r="BE368"/>
      <c r="BF368"/>
      <c r="BG368"/>
    </row>
    <row r="369" spans="1:59" ht="14">
      <c r="A369" s="1281"/>
      <c r="B369" s="1254"/>
      <c r="C369" s="1255"/>
      <c r="D369" s="1255"/>
      <c r="E369" s="1255"/>
      <c r="F369" s="1256"/>
      <c r="G369" s="1237"/>
      <c r="H369" s="1237"/>
      <c r="I369" s="1237"/>
      <c r="J369" s="1237"/>
      <c r="K369" s="1237"/>
      <c r="L369" s="1240"/>
      <c r="M369" s="1243"/>
      <c r="N369" s="1246"/>
      <c r="O369" s="1249"/>
      <c r="P369" s="1215"/>
      <c r="Q369" s="1218"/>
      <c r="R369" s="1221"/>
      <c r="S369" s="1224"/>
      <c r="T369" s="1227"/>
      <c r="U369" s="1224"/>
      <c r="V369" s="1227"/>
      <c r="W369" s="1224"/>
      <c r="X369" s="1227"/>
      <c r="Y369" s="1224"/>
      <c r="Z369" s="1227"/>
      <c r="AA369" s="1227"/>
      <c r="AB369" s="1227"/>
      <c r="AC369" s="1230"/>
      <c r="AD369" s="1193"/>
      <c r="AE369" s="1234"/>
      <c r="AF369" s="1199"/>
      <c r="AG369" s="1193"/>
      <c r="AH369" s="1196"/>
      <c r="AI369" s="1199"/>
      <c r="AJ369" s="1199"/>
      <c r="AK369" s="1202"/>
      <c r="AL369" s="1205"/>
      <c r="AM369" s="1212" t="str">
        <f t="shared" ref="AM369" si="265">IF(AND(P368&lt;&gt;"", OR(W368&lt;&gt;8,Y368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69" s="355"/>
      <c r="AO369" s="1208"/>
      <c r="AP369" s="1210"/>
      <c r="AQ369" s="1114"/>
      <c r="AR369" s="976"/>
      <c r="AS369" s="976"/>
      <c r="AT369" s="976"/>
      <c r="AU369" s="976"/>
      <c r="AV369" s="976"/>
      <c r="AW369" s="976"/>
      <c r="AX369" s="1211"/>
      <c r="AY369" s="1208"/>
      <c r="AZ369"/>
      <c r="BA369"/>
      <c r="BB369"/>
      <c r="BC369"/>
      <c r="BD369"/>
      <c r="BE369"/>
      <c r="BF369"/>
      <c r="BG369"/>
    </row>
    <row r="370" spans="1:59" ht="14">
      <c r="A370" s="1282"/>
      <c r="B370" s="1254"/>
      <c r="C370" s="1255"/>
      <c r="D370" s="1255"/>
      <c r="E370" s="1255"/>
      <c r="F370" s="1256"/>
      <c r="G370" s="1237"/>
      <c r="H370" s="1237"/>
      <c r="I370" s="1237"/>
      <c r="J370" s="1237"/>
      <c r="K370" s="1237"/>
      <c r="L370" s="1240"/>
      <c r="M370" s="1243"/>
      <c r="N370" s="1246"/>
      <c r="O370" s="1249"/>
      <c r="P370" s="1215"/>
      <c r="Q370" s="1218"/>
      <c r="R370" s="1221"/>
      <c r="S370" s="1224"/>
      <c r="T370" s="1227"/>
      <c r="U370" s="1224"/>
      <c r="V370" s="1227"/>
      <c r="W370" s="1224"/>
      <c r="X370" s="1227"/>
      <c r="Y370" s="1224"/>
      <c r="Z370" s="1227"/>
      <c r="AA370" s="1227"/>
      <c r="AB370" s="1227"/>
      <c r="AC370" s="1230"/>
      <c r="AD370" s="1193"/>
      <c r="AE370" s="1234"/>
      <c r="AF370" s="1199"/>
      <c r="AG370" s="1193"/>
      <c r="AH370" s="1196"/>
      <c r="AI370" s="1199"/>
      <c r="AJ370" s="1199"/>
      <c r="AK370" s="1202"/>
      <c r="AL370" s="1205"/>
      <c r="AM370" s="1213"/>
      <c r="AN370" s="355"/>
      <c r="AO370" s="1208"/>
      <c r="AP370" s="1210"/>
      <c r="AQ370" s="1114"/>
      <c r="AR370" s="976"/>
      <c r="AS370" s="976"/>
      <c r="AT370" s="976"/>
      <c r="AU370" s="976"/>
      <c r="AV370" s="976"/>
      <c r="AW370" s="976"/>
      <c r="AX370" s="1211"/>
      <c r="AY370" s="1208"/>
      <c r="AZ370"/>
      <c r="BA370"/>
      <c r="BB370"/>
      <c r="BC370"/>
      <c r="BD370"/>
      <c r="BE370"/>
      <c r="BF370"/>
      <c r="BG370"/>
    </row>
    <row r="371" spans="1:59" ht="30" customHeight="1" thickBot="1">
      <c r="A371" s="1283"/>
      <c r="B371" s="1284"/>
      <c r="C371" s="1285"/>
      <c r="D371" s="1285"/>
      <c r="E371" s="1285"/>
      <c r="F371" s="1286"/>
      <c r="G371" s="1287"/>
      <c r="H371" s="1287"/>
      <c r="I371" s="1287"/>
      <c r="J371" s="1287"/>
      <c r="K371" s="1287"/>
      <c r="L371" s="1288"/>
      <c r="M371" s="1279"/>
      <c r="N371" s="1247"/>
      <c r="O371" s="1250"/>
      <c r="P371" s="1216"/>
      <c r="Q371" s="1219"/>
      <c r="R371" s="1222"/>
      <c r="S371" s="1225"/>
      <c r="T371" s="1228"/>
      <c r="U371" s="1225"/>
      <c r="V371" s="1228"/>
      <c r="W371" s="1225"/>
      <c r="X371" s="1228"/>
      <c r="Y371" s="1225"/>
      <c r="Z371" s="1228"/>
      <c r="AA371" s="1228"/>
      <c r="AB371" s="1228"/>
      <c r="AC371" s="1231"/>
      <c r="AD371" s="1194"/>
      <c r="AE371" s="1235"/>
      <c r="AF371" s="1200"/>
      <c r="AG371" s="1194"/>
      <c r="AH371" s="1197"/>
      <c r="AI371" s="1200"/>
      <c r="AJ371" s="1200"/>
      <c r="AK371" s="1203"/>
      <c r="AL371" s="1206"/>
      <c r="AM371" s="651" t="str">
        <f t="shared" ref="AM371" si="266">IF(P368="","",
IF(OR(AF368="",
AND(AG368&lt;&gt;"",AH368=""),
AND(P368&lt;&gt;"",AI368=""),
AND(P368&lt;&gt;"処遇改善加算Ⅳ",AJ368=""),
AND(OR(P368="処遇改善加算Ⅰ",P368="処遇改善加算Ⅱ"),AU368="対象",AK368=""),
AND(P368="処遇改善加算Ⅰ",AL368="")),
"！記入が必要な欄（オレンジ色のセル）に空欄があります。空欄を埋めてください。",""))</f>
        <v/>
      </c>
      <c r="AN371" s="355"/>
      <c r="AO371" s="1209"/>
      <c r="AP371" s="1210"/>
      <c r="AQ371" s="1115"/>
      <c r="AR371" s="976"/>
      <c r="AS371" s="976"/>
      <c r="AT371" s="976"/>
      <c r="AU371" s="976"/>
      <c r="AV371" s="976"/>
      <c r="AW371" s="976"/>
      <c r="AX371" s="1211"/>
      <c r="AY371" s="1209"/>
      <c r="AZ371"/>
      <c r="BA371"/>
      <c r="BB371"/>
      <c r="BC371"/>
      <c r="BD371"/>
      <c r="BE371"/>
      <c r="BF371"/>
      <c r="BG371"/>
    </row>
    <row r="372" spans="1:59" ht="30" customHeight="1">
      <c r="A372" s="1280">
        <v>91</v>
      </c>
      <c r="B372" s="1251" t="str">
        <f>IF(基本情報入力シート!B130="", "",基本情報入力シート!B130)</f>
        <v/>
      </c>
      <c r="C372" s="1252"/>
      <c r="D372" s="1252"/>
      <c r="E372" s="1252"/>
      <c r="F372" s="1253"/>
      <c r="G372" s="1236" t="str">
        <f>IF(基本情報入力シート!L130="", "",基本情報入力シート!L130)</f>
        <v/>
      </c>
      <c r="H372" s="1236" t="str">
        <f>IF(基本情報入力シート!Q130="", "",基本情報入力シート!Q130)</f>
        <v/>
      </c>
      <c r="I372" s="1236" t="str">
        <f>IF(基本情報入力シート!V130="", "",基本情報入力シート!V130)</f>
        <v/>
      </c>
      <c r="J372" s="1236" t="str">
        <f>IF(基本情報入力シート!W130="", "",基本情報入力シート!W130)</f>
        <v/>
      </c>
      <c r="K372" s="1236" t="str">
        <f>IF(基本情報入力シート!X130="", "",基本情報入力シート!X130)</f>
        <v/>
      </c>
      <c r="L372" s="1239" t="str">
        <f>IF(基本情報入力シート!AC130=0, "",基本情報入力シート!AC130)</f>
        <v/>
      </c>
      <c r="M372" s="1242" t="str">
        <f>IF(基本情報入力シート!AD130="", "",基本情報入力シート!AD130)</f>
        <v/>
      </c>
      <c r="N372" s="1245"/>
      <c r="O372" s="1248" t="str">
        <f>IFERROR(VLOOKUP(K372,【参考】数式用２!$A$2:$AD$48,MATCH(N372,【参考】数式用２!$C$4:$AD$4,0)+2,0),"")</f>
        <v/>
      </c>
      <c r="P372" s="1214"/>
      <c r="Q372" s="1217" t="str">
        <f>IFERROR(VLOOKUP(K372,【参考】数式用２!$A$2:$AC$48,MATCH(P372,【参考】数式用２!$C$4:$AC$4,0)+2,0),"")</f>
        <v/>
      </c>
      <c r="R372" s="1220" t="s">
        <v>268</v>
      </c>
      <c r="S372" s="1223"/>
      <c r="T372" s="1226" t="s">
        <v>356</v>
      </c>
      <c r="U372" s="1223"/>
      <c r="V372" s="1226" t="s">
        <v>357</v>
      </c>
      <c r="W372" s="1223"/>
      <c r="X372" s="1226" t="s">
        <v>356</v>
      </c>
      <c r="Y372" s="1223"/>
      <c r="Z372" s="1226" t="s">
        <v>358</v>
      </c>
      <c r="AA372" s="1226" t="s">
        <v>171</v>
      </c>
      <c r="AB372" s="1226" t="str">
        <f>IF(S372&gt;=1,(W372*12+Y372)-(S372*12+U372)+1,"")</f>
        <v/>
      </c>
      <c r="AC372" s="1229" t="s">
        <v>359</v>
      </c>
      <c r="AD372" s="1232" t="str">
        <f>IFERROR(ROUNDDOWN(ROUND(L372*Q372,0)*M372,0)*AB372,"")</f>
        <v/>
      </c>
      <c r="AE372" s="1233" t="str">
        <f>IFERROR(ROUNDDOWN(ROUNDDOWN(ROUND(L372*VLOOKUP(K372,【参考】数式用２!$A$2:$AC$48,MATCH("処遇改善加算Ⅳ",【参考】数式用２!$C$4:$O$4,0)+2,0),0)*M372,0)*AB372*0.5,0), "")</f>
        <v/>
      </c>
      <c r="AF372" s="1198"/>
      <c r="AG372" s="1232" t="str">
        <f>IF(AND(AQ372&lt;&gt;"対象外", P372&lt;&gt;""),ROUNDDOWN(ROUND(L372*VLOOKUP(K372,【参考】数式用２!$A$2:$K$48,MATCH("ベア加算あり",【参考】数式用２!$C$4:$K$4,0)+2,0),0)*M372,0)*AB372,"")</f>
        <v/>
      </c>
      <c r="AH372" s="1195"/>
      <c r="AI372" s="1198"/>
      <c r="AJ372" s="1198"/>
      <c r="AK372" s="1201"/>
      <c r="AL372" s="1204"/>
      <c r="AM372" s="650" t="str">
        <f t="shared" ref="AM372" si="267">IF(Q372="","",IF(Q372&lt;O372,"！加算の要件上は問題ありませんが、令和６年度末の加算率と比較して、令和７年度の加算率が低くなっています。",""))</f>
        <v/>
      </c>
      <c r="AN372" s="355"/>
      <c r="AO372" s="1207" t="str">
        <f>IF(K372&lt;&gt;"","Q列に色付け","")</f>
        <v/>
      </c>
      <c r="AP372" s="1210" t="str">
        <f>IF(AND(AE372&lt;&gt;0,AE372&lt;&gt;""),IF(AF372="○","入力済","未入力"),"")</f>
        <v/>
      </c>
      <c r="AQ372" s="1113" t="str">
        <f>IFERROR((VLOOKUP(N372, 【参考】数式用２!$BE$5:$BE$13, 1,FALSE)), "対象外")</f>
        <v>対象外</v>
      </c>
      <c r="AR372" s="976" t="str">
        <f>IF(AG372&lt;&gt;"",IF(AH372="○","入力済","未入力"),"")</f>
        <v/>
      </c>
      <c r="AS372" s="976" t="str">
        <f>IF(AND(P372&lt;&gt;"", AI372=""), "未入力", "入力済")</f>
        <v>入力済</v>
      </c>
      <c r="AT372" s="976" t="str">
        <f>IF(AND(P372&lt;&gt;"", P372&lt;&gt;"処遇改善加算Ⅳ", AJ372=""), "未入力", "入力済")</f>
        <v>入力済</v>
      </c>
      <c r="AU372" s="976" t="str">
        <f>IFERROR(VLOOKUP(K372, 【参考】数式用２!$BB$5:$BC$48, 2, FALSE), "")</f>
        <v/>
      </c>
      <c r="AV372" s="976" t="str">
        <f>IF(AND(P372&lt;&gt;"処遇改善加算Ⅲ",P372&lt;&gt;"処遇改善加算Ⅳ", P372&lt;&gt;"", AU372&lt;&gt;"対象外"), 1,"")</f>
        <v/>
      </c>
      <c r="AW372" s="976" t="str">
        <f>IFERROR("_"&amp;VLOOKUP(K372, 【参考】数式用２!$AG$2:$AH$48, 2, FALSE), "")</f>
        <v/>
      </c>
      <c r="AX372" s="1211" t="str">
        <f>IF(AND(P372="処遇改善加算Ⅰ", AL372=""), "未入力","入力済")</f>
        <v>入力済</v>
      </c>
      <c r="AY372" s="1207" t="str">
        <f>G372</f>
        <v/>
      </c>
      <c r="AZ372"/>
      <c r="BA372"/>
      <c r="BB372"/>
      <c r="BC372"/>
      <c r="BD372"/>
      <c r="BE372"/>
      <c r="BF372"/>
      <c r="BG372"/>
    </row>
    <row r="373" spans="1:59" ht="14">
      <c r="A373" s="1281"/>
      <c r="B373" s="1254"/>
      <c r="C373" s="1255"/>
      <c r="D373" s="1255"/>
      <c r="E373" s="1255"/>
      <c r="F373" s="1256"/>
      <c r="G373" s="1237"/>
      <c r="H373" s="1237"/>
      <c r="I373" s="1237"/>
      <c r="J373" s="1237"/>
      <c r="K373" s="1237"/>
      <c r="L373" s="1240"/>
      <c r="M373" s="1243"/>
      <c r="N373" s="1246"/>
      <c r="O373" s="1249"/>
      <c r="P373" s="1215"/>
      <c r="Q373" s="1218"/>
      <c r="R373" s="1221"/>
      <c r="S373" s="1224"/>
      <c r="T373" s="1227"/>
      <c r="U373" s="1224"/>
      <c r="V373" s="1227"/>
      <c r="W373" s="1224"/>
      <c r="X373" s="1227"/>
      <c r="Y373" s="1224"/>
      <c r="Z373" s="1227"/>
      <c r="AA373" s="1227"/>
      <c r="AB373" s="1227"/>
      <c r="AC373" s="1230"/>
      <c r="AD373" s="1193"/>
      <c r="AE373" s="1234"/>
      <c r="AF373" s="1199"/>
      <c r="AG373" s="1193"/>
      <c r="AH373" s="1196"/>
      <c r="AI373" s="1199"/>
      <c r="AJ373" s="1199"/>
      <c r="AK373" s="1202"/>
      <c r="AL373" s="1205"/>
      <c r="AM373" s="1212" t="str">
        <f t="shared" ref="AM373" si="268">IF(AND(P372&lt;&gt;"", OR(W372&lt;&gt;8,Y372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73" s="355"/>
      <c r="AO373" s="1208"/>
      <c r="AP373" s="1210"/>
      <c r="AQ373" s="1114"/>
      <c r="AR373" s="976"/>
      <c r="AS373" s="976"/>
      <c r="AT373" s="976"/>
      <c r="AU373" s="976"/>
      <c r="AV373" s="976"/>
      <c r="AW373" s="976"/>
      <c r="AX373" s="1211"/>
      <c r="AY373" s="1208"/>
      <c r="AZ373"/>
      <c r="BA373"/>
      <c r="BB373"/>
      <c r="BC373"/>
      <c r="BD373"/>
      <c r="BE373"/>
      <c r="BF373"/>
      <c r="BG373"/>
    </row>
    <row r="374" spans="1:59" ht="14">
      <c r="A374" s="1282"/>
      <c r="B374" s="1254"/>
      <c r="C374" s="1255"/>
      <c r="D374" s="1255"/>
      <c r="E374" s="1255"/>
      <c r="F374" s="1256"/>
      <c r="G374" s="1237"/>
      <c r="H374" s="1237"/>
      <c r="I374" s="1237"/>
      <c r="J374" s="1237"/>
      <c r="K374" s="1237"/>
      <c r="L374" s="1240"/>
      <c r="M374" s="1243"/>
      <c r="N374" s="1246"/>
      <c r="O374" s="1249"/>
      <c r="P374" s="1215"/>
      <c r="Q374" s="1218"/>
      <c r="R374" s="1221"/>
      <c r="S374" s="1224"/>
      <c r="T374" s="1227"/>
      <c r="U374" s="1224"/>
      <c r="V374" s="1227"/>
      <c r="W374" s="1224"/>
      <c r="X374" s="1227"/>
      <c r="Y374" s="1224"/>
      <c r="Z374" s="1227"/>
      <c r="AA374" s="1227"/>
      <c r="AB374" s="1227"/>
      <c r="AC374" s="1230"/>
      <c r="AD374" s="1193"/>
      <c r="AE374" s="1234"/>
      <c r="AF374" s="1199"/>
      <c r="AG374" s="1193"/>
      <c r="AH374" s="1196"/>
      <c r="AI374" s="1199"/>
      <c r="AJ374" s="1199"/>
      <c r="AK374" s="1202"/>
      <c r="AL374" s="1205"/>
      <c r="AM374" s="1213"/>
      <c r="AN374" s="355"/>
      <c r="AO374" s="1208"/>
      <c r="AP374" s="1210"/>
      <c r="AQ374" s="1114"/>
      <c r="AR374" s="976"/>
      <c r="AS374" s="976"/>
      <c r="AT374" s="976"/>
      <c r="AU374" s="976"/>
      <c r="AV374" s="976"/>
      <c r="AW374" s="976"/>
      <c r="AX374" s="1211"/>
      <c r="AY374" s="1208"/>
      <c r="AZ374"/>
      <c r="BA374"/>
      <c r="BB374"/>
      <c r="BC374"/>
      <c r="BD374"/>
      <c r="BE374"/>
      <c r="BF374"/>
      <c r="BG374"/>
    </row>
    <row r="375" spans="1:59" ht="30" customHeight="1" thickBot="1">
      <c r="A375" s="1283"/>
      <c r="B375" s="1284"/>
      <c r="C375" s="1285"/>
      <c r="D375" s="1285"/>
      <c r="E375" s="1285"/>
      <c r="F375" s="1286"/>
      <c r="G375" s="1287"/>
      <c r="H375" s="1287"/>
      <c r="I375" s="1287"/>
      <c r="J375" s="1287"/>
      <c r="K375" s="1287"/>
      <c r="L375" s="1288"/>
      <c r="M375" s="1279"/>
      <c r="N375" s="1247"/>
      <c r="O375" s="1250"/>
      <c r="P375" s="1216"/>
      <c r="Q375" s="1219"/>
      <c r="R375" s="1222"/>
      <c r="S375" s="1225"/>
      <c r="T375" s="1228"/>
      <c r="U375" s="1225"/>
      <c r="V375" s="1228"/>
      <c r="W375" s="1225"/>
      <c r="X375" s="1228"/>
      <c r="Y375" s="1225"/>
      <c r="Z375" s="1228"/>
      <c r="AA375" s="1228"/>
      <c r="AB375" s="1228"/>
      <c r="AC375" s="1231"/>
      <c r="AD375" s="1194"/>
      <c r="AE375" s="1235"/>
      <c r="AF375" s="1200"/>
      <c r="AG375" s="1194"/>
      <c r="AH375" s="1197"/>
      <c r="AI375" s="1200"/>
      <c r="AJ375" s="1200"/>
      <c r="AK375" s="1203"/>
      <c r="AL375" s="1206"/>
      <c r="AM375" s="651" t="str">
        <f t="shared" ref="AM375" si="269">IF(P372="","",
IF(OR(AF372="",
AND(AG372&lt;&gt;"",AH372=""),
AND(P372&lt;&gt;"",AI372=""),
AND(P372&lt;&gt;"処遇改善加算Ⅳ",AJ372=""),
AND(OR(P372="処遇改善加算Ⅰ",P372="処遇改善加算Ⅱ"),AU372="対象",AK372=""),
AND(P372="処遇改善加算Ⅰ",AL372="")),
"！記入が必要な欄（オレンジ色のセル）に空欄があります。空欄を埋めてください。",""))</f>
        <v/>
      </c>
      <c r="AN375" s="355"/>
      <c r="AO375" s="1209"/>
      <c r="AP375" s="1210"/>
      <c r="AQ375" s="1115"/>
      <c r="AR375" s="976"/>
      <c r="AS375" s="976"/>
      <c r="AT375" s="976"/>
      <c r="AU375" s="976"/>
      <c r="AV375" s="976"/>
      <c r="AW375" s="976"/>
      <c r="AX375" s="1211"/>
      <c r="AY375" s="1209"/>
      <c r="AZ375"/>
      <c r="BA375"/>
      <c r="BB375"/>
      <c r="BC375"/>
      <c r="BD375"/>
      <c r="BE375"/>
      <c r="BF375"/>
      <c r="BG375"/>
    </row>
    <row r="376" spans="1:59" ht="30" customHeight="1">
      <c r="A376" s="1280">
        <v>92</v>
      </c>
      <c r="B376" s="1251" t="str">
        <f>IF(基本情報入力シート!B131="", "",基本情報入力シート!B131)</f>
        <v/>
      </c>
      <c r="C376" s="1252"/>
      <c r="D376" s="1252"/>
      <c r="E376" s="1252"/>
      <c r="F376" s="1253"/>
      <c r="G376" s="1236" t="str">
        <f>IF(基本情報入力シート!L131="", "",基本情報入力シート!L131)</f>
        <v/>
      </c>
      <c r="H376" s="1236" t="str">
        <f>IF(基本情報入力シート!Q131="", "",基本情報入力シート!Q131)</f>
        <v/>
      </c>
      <c r="I376" s="1236" t="str">
        <f>IF(基本情報入力シート!V131="", "",基本情報入力シート!V131)</f>
        <v/>
      </c>
      <c r="J376" s="1236" t="str">
        <f>IF(基本情報入力シート!W131="", "",基本情報入力シート!W131)</f>
        <v/>
      </c>
      <c r="K376" s="1236" t="str">
        <f>IF(基本情報入力シート!X131="", "",基本情報入力シート!X131)</f>
        <v/>
      </c>
      <c r="L376" s="1239" t="str">
        <f>IF(基本情報入力シート!AC131=0, "",基本情報入力シート!AC131)</f>
        <v/>
      </c>
      <c r="M376" s="1242" t="str">
        <f>IF(基本情報入力シート!AD131="", "",基本情報入力シート!AD131)</f>
        <v/>
      </c>
      <c r="N376" s="1245"/>
      <c r="O376" s="1248" t="str">
        <f>IFERROR(VLOOKUP(K376,【参考】数式用２!$A$2:$AD$48,MATCH(N376,【参考】数式用２!$C$4:$AD$4,0)+2,0),"")</f>
        <v/>
      </c>
      <c r="P376" s="1214"/>
      <c r="Q376" s="1217" t="str">
        <f>IFERROR(VLOOKUP(K376,【参考】数式用２!$A$2:$AC$48,MATCH(P376,【参考】数式用２!$C$4:$AC$4,0)+2,0),"")</f>
        <v/>
      </c>
      <c r="R376" s="1220" t="s">
        <v>268</v>
      </c>
      <c r="S376" s="1223"/>
      <c r="T376" s="1226" t="s">
        <v>356</v>
      </c>
      <c r="U376" s="1223"/>
      <c r="V376" s="1226" t="s">
        <v>357</v>
      </c>
      <c r="W376" s="1223"/>
      <c r="X376" s="1226" t="s">
        <v>356</v>
      </c>
      <c r="Y376" s="1223"/>
      <c r="Z376" s="1226" t="s">
        <v>358</v>
      </c>
      <c r="AA376" s="1226" t="s">
        <v>171</v>
      </c>
      <c r="AB376" s="1226" t="str">
        <f>IF(S376&gt;=1,(W376*12+Y376)-(S376*12+U376)+1,"")</f>
        <v/>
      </c>
      <c r="AC376" s="1229" t="s">
        <v>359</v>
      </c>
      <c r="AD376" s="1232" t="str">
        <f>IFERROR(ROUNDDOWN(ROUND(L376*Q376,0)*M376,0)*AB376,"")</f>
        <v/>
      </c>
      <c r="AE376" s="1233" t="str">
        <f>IFERROR(ROUNDDOWN(ROUNDDOWN(ROUND(L376*VLOOKUP(K376,【参考】数式用２!$A$2:$AC$48,MATCH("処遇改善加算Ⅳ",【参考】数式用２!$C$4:$O$4,0)+2,0),0)*M376,0)*AB376*0.5,0), "")</f>
        <v/>
      </c>
      <c r="AF376" s="1198"/>
      <c r="AG376" s="1232" t="str">
        <f>IF(AND(AQ376&lt;&gt;"対象外", P376&lt;&gt;""),ROUNDDOWN(ROUND(L376*VLOOKUP(K376,【参考】数式用２!$A$2:$K$48,MATCH("ベア加算あり",【参考】数式用２!$C$4:$K$4,0)+2,0),0)*M376,0)*AB376,"")</f>
        <v/>
      </c>
      <c r="AH376" s="1195"/>
      <c r="AI376" s="1198"/>
      <c r="AJ376" s="1198"/>
      <c r="AK376" s="1201"/>
      <c r="AL376" s="1204"/>
      <c r="AM376" s="650" t="str">
        <f t="shared" ref="AM376" si="270">IF(Q376="","",IF(Q376&lt;O376,"！加算の要件上は問題ありませんが、令和６年度末の加算率と比較して、令和７年度の加算率が低くなっています。",""))</f>
        <v/>
      </c>
      <c r="AN376" s="355"/>
      <c r="AO376" s="1207" t="str">
        <f>IF(K376&lt;&gt;"","Q列に色付け","")</f>
        <v/>
      </c>
      <c r="AP376" s="1210" t="str">
        <f>IF(AND(AE376&lt;&gt;0,AE376&lt;&gt;""),IF(AF376="○","入力済","未入力"),"")</f>
        <v/>
      </c>
      <c r="AQ376" s="1113" t="str">
        <f>IFERROR((VLOOKUP(N376, 【参考】数式用２!$BE$5:$BE$13, 1,FALSE)), "対象外")</f>
        <v>対象外</v>
      </c>
      <c r="AR376" s="976" t="str">
        <f>IF(AG376&lt;&gt;"",IF(AH376="○","入力済","未入力"),"")</f>
        <v/>
      </c>
      <c r="AS376" s="976" t="str">
        <f>IF(AND(P376&lt;&gt;"", AI376=""), "未入力", "入力済")</f>
        <v>入力済</v>
      </c>
      <c r="AT376" s="976" t="str">
        <f>IF(AND(P376&lt;&gt;"", P376&lt;&gt;"処遇改善加算Ⅳ", AJ376=""), "未入力", "入力済")</f>
        <v>入力済</v>
      </c>
      <c r="AU376" s="976" t="str">
        <f>IFERROR(VLOOKUP(K376, 【参考】数式用２!$BB$5:$BC$48, 2, FALSE), "")</f>
        <v/>
      </c>
      <c r="AV376" s="976" t="str">
        <f>IF(AND(P376&lt;&gt;"処遇改善加算Ⅲ",P376&lt;&gt;"処遇改善加算Ⅳ", P376&lt;&gt;"", AU376&lt;&gt;"対象外"), 1,"")</f>
        <v/>
      </c>
      <c r="AW376" s="976" t="str">
        <f>IFERROR("_"&amp;VLOOKUP(K376, 【参考】数式用２!$AG$2:$AH$48, 2, FALSE), "")</f>
        <v/>
      </c>
      <c r="AX376" s="1211" t="str">
        <f>IF(AND(P376="処遇改善加算Ⅰ", AL376=""), "未入力","入力済")</f>
        <v>入力済</v>
      </c>
      <c r="AY376" s="1207" t="str">
        <f>G376</f>
        <v/>
      </c>
      <c r="AZ376"/>
      <c r="BA376"/>
      <c r="BB376"/>
      <c r="BC376"/>
      <c r="BD376"/>
      <c r="BE376"/>
      <c r="BF376"/>
      <c r="BG376"/>
    </row>
    <row r="377" spans="1:59" ht="14">
      <c r="A377" s="1281"/>
      <c r="B377" s="1254"/>
      <c r="C377" s="1255"/>
      <c r="D377" s="1255"/>
      <c r="E377" s="1255"/>
      <c r="F377" s="1256"/>
      <c r="G377" s="1237"/>
      <c r="H377" s="1237"/>
      <c r="I377" s="1237"/>
      <c r="J377" s="1237"/>
      <c r="K377" s="1237"/>
      <c r="L377" s="1240"/>
      <c r="M377" s="1243"/>
      <c r="N377" s="1246"/>
      <c r="O377" s="1249"/>
      <c r="P377" s="1215"/>
      <c r="Q377" s="1218"/>
      <c r="R377" s="1221"/>
      <c r="S377" s="1224"/>
      <c r="T377" s="1227"/>
      <c r="U377" s="1224"/>
      <c r="V377" s="1227"/>
      <c r="W377" s="1224"/>
      <c r="X377" s="1227"/>
      <c r="Y377" s="1224"/>
      <c r="Z377" s="1227"/>
      <c r="AA377" s="1227"/>
      <c r="AB377" s="1227"/>
      <c r="AC377" s="1230"/>
      <c r="AD377" s="1193"/>
      <c r="AE377" s="1234"/>
      <c r="AF377" s="1199"/>
      <c r="AG377" s="1193"/>
      <c r="AH377" s="1196"/>
      <c r="AI377" s="1199"/>
      <c r="AJ377" s="1199"/>
      <c r="AK377" s="1202"/>
      <c r="AL377" s="1205"/>
      <c r="AM377" s="1212" t="str">
        <f t="shared" ref="AM377" si="271">IF(AND(P376&lt;&gt;"", OR(W376&lt;&gt;8,Y376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77" s="355"/>
      <c r="AO377" s="1208"/>
      <c r="AP377" s="1210"/>
      <c r="AQ377" s="1114"/>
      <c r="AR377" s="976"/>
      <c r="AS377" s="976"/>
      <c r="AT377" s="976"/>
      <c r="AU377" s="976"/>
      <c r="AV377" s="976"/>
      <c r="AW377" s="976"/>
      <c r="AX377" s="1211"/>
      <c r="AY377" s="1208"/>
      <c r="AZ377"/>
      <c r="BA377"/>
      <c r="BB377"/>
      <c r="BC377"/>
      <c r="BD377"/>
      <c r="BE377"/>
      <c r="BF377"/>
      <c r="BG377"/>
    </row>
    <row r="378" spans="1:59" ht="14">
      <c r="A378" s="1282"/>
      <c r="B378" s="1254"/>
      <c r="C378" s="1255"/>
      <c r="D378" s="1255"/>
      <c r="E378" s="1255"/>
      <c r="F378" s="1256"/>
      <c r="G378" s="1237"/>
      <c r="H378" s="1237"/>
      <c r="I378" s="1237"/>
      <c r="J378" s="1237"/>
      <c r="K378" s="1237"/>
      <c r="L378" s="1240"/>
      <c r="M378" s="1243"/>
      <c r="N378" s="1246"/>
      <c r="O378" s="1249"/>
      <c r="P378" s="1215"/>
      <c r="Q378" s="1218"/>
      <c r="R378" s="1221"/>
      <c r="S378" s="1224"/>
      <c r="T378" s="1227"/>
      <c r="U378" s="1224"/>
      <c r="V378" s="1227"/>
      <c r="W378" s="1224"/>
      <c r="X378" s="1227"/>
      <c r="Y378" s="1224"/>
      <c r="Z378" s="1227"/>
      <c r="AA378" s="1227"/>
      <c r="AB378" s="1227"/>
      <c r="AC378" s="1230"/>
      <c r="AD378" s="1193"/>
      <c r="AE378" s="1234"/>
      <c r="AF378" s="1199"/>
      <c r="AG378" s="1193"/>
      <c r="AH378" s="1196"/>
      <c r="AI378" s="1199"/>
      <c r="AJ378" s="1199"/>
      <c r="AK378" s="1202"/>
      <c r="AL378" s="1205"/>
      <c r="AM378" s="1213"/>
      <c r="AN378" s="355"/>
      <c r="AO378" s="1208"/>
      <c r="AP378" s="1210"/>
      <c r="AQ378" s="1114"/>
      <c r="AR378" s="976"/>
      <c r="AS378" s="976"/>
      <c r="AT378" s="976"/>
      <c r="AU378" s="976"/>
      <c r="AV378" s="976"/>
      <c r="AW378" s="976"/>
      <c r="AX378" s="1211"/>
      <c r="AY378" s="1208"/>
      <c r="AZ378"/>
      <c r="BA378"/>
      <c r="BB378"/>
      <c r="BC378"/>
      <c r="BD378"/>
      <c r="BE378"/>
      <c r="BF378"/>
      <c r="BG378"/>
    </row>
    <row r="379" spans="1:59" ht="30" customHeight="1" thickBot="1">
      <c r="A379" s="1283"/>
      <c r="B379" s="1284"/>
      <c r="C379" s="1285"/>
      <c r="D379" s="1285"/>
      <c r="E379" s="1285"/>
      <c r="F379" s="1286"/>
      <c r="G379" s="1287"/>
      <c r="H379" s="1287"/>
      <c r="I379" s="1287"/>
      <c r="J379" s="1287"/>
      <c r="K379" s="1287"/>
      <c r="L379" s="1288"/>
      <c r="M379" s="1279"/>
      <c r="N379" s="1247"/>
      <c r="O379" s="1250"/>
      <c r="P379" s="1216"/>
      <c r="Q379" s="1219"/>
      <c r="R379" s="1222"/>
      <c r="S379" s="1225"/>
      <c r="T379" s="1228"/>
      <c r="U379" s="1225"/>
      <c r="V379" s="1228"/>
      <c r="W379" s="1225"/>
      <c r="X379" s="1228"/>
      <c r="Y379" s="1225"/>
      <c r="Z379" s="1228"/>
      <c r="AA379" s="1228"/>
      <c r="AB379" s="1228"/>
      <c r="AC379" s="1231"/>
      <c r="AD379" s="1194"/>
      <c r="AE379" s="1235"/>
      <c r="AF379" s="1200"/>
      <c r="AG379" s="1194"/>
      <c r="AH379" s="1197"/>
      <c r="AI379" s="1200"/>
      <c r="AJ379" s="1200"/>
      <c r="AK379" s="1203"/>
      <c r="AL379" s="1206"/>
      <c r="AM379" s="651" t="str">
        <f t="shared" ref="AM379" si="272">IF(P376="","",
IF(OR(AF376="",
AND(AG376&lt;&gt;"",AH376=""),
AND(P376&lt;&gt;"",AI376=""),
AND(P376&lt;&gt;"処遇改善加算Ⅳ",AJ376=""),
AND(OR(P376="処遇改善加算Ⅰ",P376="処遇改善加算Ⅱ"),AU376="対象",AK376=""),
AND(P376="処遇改善加算Ⅰ",AL376="")),
"！記入が必要な欄（オレンジ色のセル）に空欄があります。空欄を埋めてください。",""))</f>
        <v/>
      </c>
      <c r="AN379" s="355"/>
      <c r="AO379" s="1209"/>
      <c r="AP379" s="1210"/>
      <c r="AQ379" s="1115"/>
      <c r="AR379" s="976"/>
      <c r="AS379" s="976"/>
      <c r="AT379" s="976"/>
      <c r="AU379" s="976"/>
      <c r="AV379" s="976"/>
      <c r="AW379" s="976"/>
      <c r="AX379" s="1211"/>
      <c r="AY379" s="1209"/>
      <c r="AZ379"/>
      <c r="BA379"/>
      <c r="BB379"/>
      <c r="BC379"/>
      <c r="BD379"/>
      <c r="BE379"/>
      <c r="BF379"/>
      <c r="BG379"/>
    </row>
    <row r="380" spans="1:59" ht="30" customHeight="1">
      <c r="A380" s="1280">
        <v>93</v>
      </c>
      <c r="B380" s="1251" t="str">
        <f>IF(基本情報入力シート!B132="", "",基本情報入力シート!B132)</f>
        <v/>
      </c>
      <c r="C380" s="1252"/>
      <c r="D380" s="1252"/>
      <c r="E380" s="1252"/>
      <c r="F380" s="1253"/>
      <c r="G380" s="1236" t="str">
        <f>IF(基本情報入力シート!L132="", "",基本情報入力シート!L132)</f>
        <v/>
      </c>
      <c r="H380" s="1236" t="str">
        <f>IF(基本情報入力シート!Q132="", "",基本情報入力シート!Q132)</f>
        <v/>
      </c>
      <c r="I380" s="1236" t="str">
        <f>IF(基本情報入力シート!V132="", "",基本情報入力シート!V132)</f>
        <v/>
      </c>
      <c r="J380" s="1236" t="str">
        <f>IF(基本情報入力シート!W132="", "",基本情報入力シート!W132)</f>
        <v/>
      </c>
      <c r="K380" s="1236" t="str">
        <f>IF(基本情報入力シート!X132="", "",基本情報入力シート!X132)</f>
        <v/>
      </c>
      <c r="L380" s="1239" t="str">
        <f>IF(基本情報入力シート!AC132=0, "",基本情報入力シート!AC132)</f>
        <v/>
      </c>
      <c r="M380" s="1242" t="str">
        <f>IF(基本情報入力シート!AD132="", "",基本情報入力シート!AD132)</f>
        <v/>
      </c>
      <c r="N380" s="1245"/>
      <c r="O380" s="1248" t="str">
        <f>IFERROR(VLOOKUP(K380,【参考】数式用２!$A$2:$AD$48,MATCH(N380,【参考】数式用２!$C$4:$AD$4,0)+2,0),"")</f>
        <v/>
      </c>
      <c r="P380" s="1214"/>
      <c r="Q380" s="1217" t="str">
        <f>IFERROR(VLOOKUP(K380,【参考】数式用２!$A$2:$AC$48,MATCH(P380,【参考】数式用２!$C$4:$AC$4,0)+2,0),"")</f>
        <v/>
      </c>
      <c r="R380" s="1220" t="s">
        <v>268</v>
      </c>
      <c r="S380" s="1223"/>
      <c r="T380" s="1226" t="s">
        <v>356</v>
      </c>
      <c r="U380" s="1223"/>
      <c r="V380" s="1226" t="s">
        <v>357</v>
      </c>
      <c r="W380" s="1223"/>
      <c r="X380" s="1226" t="s">
        <v>356</v>
      </c>
      <c r="Y380" s="1223"/>
      <c r="Z380" s="1226" t="s">
        <v>358</v>
      </c>
      <c r="AA380" s="1226" t="s">
        <v>171</v>
      </c>
      <c r="AB380" s="1226" t="str">
        <f>IF(S380&gt;=1,(W380*12+Y380)-(S380*12+U380)+1,"")</f>
        <v/>
      </c>
      <c r="AC380" s="1229" t="s">
        <v>359</v>
      </c>
      <c r="AD380" s="1232" t="str">
        <f>IFERROR(ROUNDDOWN(ROUND(L380*Q380,0)*M380,0)*AB380,"")</f>
        <v/>
      </c>
      <c r="AE380" s="1233" t="str">
        <f>IFERROR(ROUNDDOWN(ROUNDDOWN(ROUND(L380*VLOOKUP(K380,【参考】数式用２!$A$2:$AC$48,MATCH("処遇改善加算Ⅳ",【参考】数式用２!$C$4:$O$4,0)+2,0),0)*M380,0)*AB380*0.5,0), "")</f>
        <v/>
      </c>
      <c r="AF380" s="1198"/>
      <c r="AG380" s="1232" t="str">
        <f>IF(AND(AQ380&lt;&gt;"対象外", P380&lt;&gt;""),ROUNDDOWN(ROUND(L380*VLOOKUP(K380,【参考】数式用２!$A$2:$K$48,MATCH("ベア加算あり",【参考】数式用２!$C$4:$K$4,0)+2,0),0)*M380,0)*AB380,"")</f>
        <v/>
      </c>
      <c r="AH380" s="1195"/>
      <c r="AI380" s="1198"/>
      <c r="AJ380" s="1198"/>
      <c r="AK380" s="1201"/>
      <c r="AL380" s="1204"/>
      <c r="AM380" s="650" t="str">
        <f t="shared" ref="AM380" si="273">IF(Q380="","",IF(Q380&lt;O380,"！加算の要件上は問題ありませんが、令和６年度末の加算率と比較して、令和７年度の加算率が低くなっています。",""))</f>
        <v/>
      </c>
      <c r="AN380" s="355"/>
      <c r="AO380" s="1208" t="str">
        <f>IF(K380&lt;&gt;"","Q列に色付け","")</f>
        <v/>
      </c>
      <c r="AP380" s="1210" t="str">
        <f>IF(AND(AE380&lt;&gt;0,AE380&lt;&gt;""),IF(AF380="○","入力済","未入力"),"")</f>
        <v/>
      </c>
      <c r="AQ380" s="1113" t="str">
        <f>IFERROR((VLOOKUP(N380, 【参考】数式用２!$BE$5:$BE$13, 1,FALSE)), "対象外")</f>
        <v>対象外</v>
      </c>
      <c r="AR380" s="976" t="str">
        <f>IF(AG380&lt;&gt;"",IF(AH380="○","入力済","未入力"),"")</f>
        <v/>
      </c>
      <c r="AS380" s="976" t="str">
        <f>IF(AND(P380&lt;&gt;"", AI380=""), "未入力", "入力済")</f>
        <v>入力済</v>
      </c>
      <c r="AT380" s="976" t="str">
        <f>IF(AND(P380&lt;&gt;"", P380&lt;&gt;"処遇改善加算Ⅳ", AJ380=""), "未入力", "入力済")</f>
        <v>入力済</v>
      </c>
      <c r="AU380" s="976" t="str">
        <f>IFERROR(VLOOKUP(K380, 【参考】数式用２!$BB$5:$BC$48, 2, FALSE), "")</f>
        <v/>
      </c>
      <c r="AV380" s="976" t="str">
        <f>IF(AND(P380&lt;&gt;"処遇改善加算Ⅲ",P380&lt;&gt;"処遇改善加算Ⅳ", P380&lt;&gt;"", AU380&lt;&gt;"対象外"), 1,"")</f>
        <v/>
      </c>
      <c r="AW380" s="976" t="str">
        <f>IFERROR("_"&amp;VLOOKUP(K380, 【参考】数式用２!$AG$2:$AH$48, 2, FALSE), "")</f>
        <v/>
      </c>
      <c r="AX380" s="1211" t="str">
        <f>IF(AND(P380="処遇改善加算Ⅰ", AL380=""), "未入力","入力済")</f>
        <v>入力済</v>
      </c>
      <c r="AY380" s="1207" t="str">
        <f>G380</f>
        <v/>
      </c>
      <c r="AZ380"/>
      <c r="BA380"/>
      <c r="BB380"/>
      <c r="BC380"/>
      <c r="BD380"/>
      <c r="BE380"/>
      <c r="BF380"/>
      <c r="BG380"/>
    </row>
    <row r="381" spans="1:59" ht="14">
      <c r="A381" s="1281"/>
      <c r="B381" s="1254"/>
      <c r="C381" s="1255"/>
      <c r="D381" s="1255"/>
      <c r="E381" s="1255"/>
      <c r="F381" s="1256"/>
      <c r="G381" s="1237"/>
      <c r="H381" s="1237"/>
      <c r="I381" s="1237"/>
      <c r="J381" s="1237"/>
      <c r="K381" s="1237"/>
      <c r="L381" s="1240"/>
      <c r="M381" s="1243"/>
      <c r="N381" s="1246"/>
      <c r="O381" s="1249"/>
      <c r="P381" s="1215"/>
      <c r="Q381" s="1218"/>
      <c r="R381" s="1221"/>
      <c r="S381" s="1224"/>
      <c r="T381" s="1227"/>
      <c r="U381" s="1224"/>
      <c r="V381" s="1227"/>
      <c r="W381" s="1224"/>
      <c r="X381" s="1227"/>
      <c r="Y381" s="1224"/>
      <c r="Z381" s="1227"/>
      <c r="AA381" s="1227"/>
      <c r="AB381" s="1227"/>
      <c r="AC381" s="1230"/>
      <c r="AD381" s="1193"/>
      <c r="AE381" s="1234"/>
      <c r="AF381" s="1199"/>
      <c r="AG381" s="1193"/>
      <c r="AH381" s="1196"/>
      <c r="AI381" s="1199"/>
      <c r="AJ381" s="1199"/>
      <c r="AK381" s="1202"/>
      <c r="AL381" s="1205"/>
      <c r="AM381" s="1212" t="str">
        <f t="shared" ref="AM381" si="274">IF(AND(P380&lt;&gt;"", OR(W380&lt;&gt;8,Y380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81" s="355"/>
      <c r="AO381" s="1208"/>
      <c r="AP381" s="1210"/>
      <c r="AQ381" s="1114"/>
      <c r="AR381" s="976"/>
      <c r="AS381" s="976"/>
      <c r="AT381" s="976"/>
      <c r="AU381" s="976"/>
      <c r="AV381" s="976"/>
      <c r="AW381" s="976"/>
      <c r="AX381" s="1211"/>
      <c r="AY381" s="1208"/>
      <c r="AZ381"/>
      <c r="BA381"/>
      <c r="BB381"/>
      <c r="BC381"/>
      <c r="BD381"/>
      <c r="BE381"/>
      <c r="BF381"/>
      <c r="BG381"/>
    </row>
    <row r="382" spans="1:59" ht="14">
      <c r="A382" s="1282"/>
      <c r="B382" s="1254"/>
      <c r="C382" s="1255"/>
      <c r="D382" s="1255"/>
      <c r="E382" s="1255"/>
      <c r="F382" s="1256"/>
      <c r="G382" s="1237"/>
      <c r="H382" s="1237"/>
      <c r="I382" s="1237"/>
      <c r="J382" s="1237"/>
      <c r="K382" s="1237"/>
      <c r="L382" s="1240"/>
      <c r="M382" s="1243"/>
      <c r="N382" s="1246"/>
      <c r="O382" s="1249"/>
      <c r="P382" s="1215"/>
      <c r="Q382" s="1218"/>
      <c r="R382" s="1221"/>
      <c r="S382" s="1224"/>
      <c r="T382" s="1227"/>
      <c r="U382" s="1224"/>
      <c r="V382" s="1227"/>
      <c r="W382" s="1224"/>
      <c r="X382" s="1227"/>
      <c r="Y382" s="1224"/>
      <c r="Z382" s="1227"/>
      <c r="AA382" s="1227"/>
      <c r="AB382" s="1227"/>
      <c r="AC382" s="1230"/>
      <c r="AD382" s="1193"/>
      <c r="AE382" s="1234"/>
      <c r="AF382" s="1199"/>
      <c r="AG382" s="1193"/>
      <c r="AH382" s="1196"/>
      <c r="AI382" s="1199"/>
      <c r="AJ382" s="1199"/>
      <c r="AK382" s="1202"/>
      <c r="AL382" s="1205"/>
      <c r="AM382" s="1213"/>
      <c r="AN382" s="355"/>
      <c r="AO382" s="1208"/>
      <c r="AP382" s="1210"/>
      <c r="AQ382" s="1114"/>
      <c r="AR382" s="976"/>
      <c r="AS382" s="976"/>
      <c r="AT382" s="976"/>
      <c r="AU382" s="976"/>
      <c r="AV382" s="976"/>
      <c r="AW382" s="976"/>
      <c r="AX382" s="1211"/>
      <c r="AY382" s="1208"/>
      <c r="AZ382"/>
      <c r="BA382"/>
      <c r="BB382"/>
      <c r="BC382"/>
      <c r="BD382"/>
      <c r="BE382"/>
      <c r="BF382"/>
      <c r="BG382"/>
    </row>
    <row r="383" spans="1:59" ht="30" customHeight="1" thickBot="1">
      <c r="A383" s="1283"/>
      <c r="B383" s="1284"/>
      <c r="C383" s="1285"/>
      <c r="D383" s="1285"/>
      <c r="E383" s="1285"/>
      <c r="F383" s="1286"/>
      <c r="G383" s="1287"/>
      <c r="H383" s="1287"/>
      <c r="I383" s="1287"/>
      <c r="J383" s="1287"/>
      <c r="K383" s="1287"/>
      <c r="L383" s="1288"/>
      <c r="M383" s="1279"/>
      <c r="N383" s="1247"/>
      <c r="O383" s="1250"/>
      <c r="P383" s="1216"/>
      <c r="Q383" s="1219"/>
      <c r="R383" s="1222"/>
      <c r="S383" s="1225"/>
      <c r="T383" s="1228"/>
      <c r="U383" s="1225"/>
      <c r="V383" s="1228"/>
      <c r="W383" s="1225"/>
      <c r="X383" s="1228"/>
      <c r="Y383" s="1225"/>
      <c r="Z383" s="1228"/>
      <c r="AA383" s="1228"/>
      <c r="AB383" s="1228"/>
      <c r="AC383" s="1231"/>
      <c r="AD383" s="1194"/>
      <c r="AE383" s="1235"/>
      <c r="AF383" s="1200"/>
      <c r="AG383" s="1194"/>
      <c r="AH383" s="1197"/>
      <c r="AI383" s="1200"/>
      <c r="AJ383" s="1200"/>
      <c r="AK383" s="1203"/>
      <c r="AL383" s="1206"/>
      <c r="AM383" s="651" t="str">
        <f t="shared" ref="AM383" si="275">IF(P380="","",
IF(OR(AF380="",
AND(AG380&lt;&gt;"",AH380=""),
AND(P380&lt;&gt;"",AI380=""),
AND(P380&lt;&gt;"処遇改善加算Ⅳ",AJ380=""),
AND(OR(P380="処遇改善加算Ⅰ",P380="処遇改善加算Ⅱ"),AU380="対象",AK380=""),
AND(P380="処遇改善加算Ⅰ",AL380="")),
"！記入が必要な欄（オレンジ色のセル）に空欄があります。空欄を埋めてください。",""))</f>
        <v/>
      </c>
      <c r="AN383" s="355"/>
      <c r="AO383" s="1209"/>
      <c r="AP383" s="1210"/>
      <c r="AQ383" s="1115"/>
      <c r="AR383" s="976"/>
      <c r="AS383" s="976"/>
      <c r="AT383" s="976"/>
      <c r="AU383" s="976"/>
      <c r="AV383" s="976"/>
      <c r="AW383" s="976"/>
      <c r="AX383" s="1211"/>
      <c r="AY383" s="1209"/>
      <c r="AZ383"/>
      <c r="BA383"/>
      <c r="BB383"/>
      <c r="BC383"/>
      <c r="BD383"/>
      <c r="BE383"/>
      <c r="BF383"/>
      <c r="BG383"/>
    </row>
    <row r="384" spans="1:59" ht="30" customHeight="1">
      <c r="A384" s="1280">
        <v>94</v>
      </c>
      <c r="B384" s="1251" t="str">
        <f>IF(基本情報入力シート!B133="", "",基本情報入力シート!B133)</f>
        <v/>
      </c>
      <c r="C384" s="1252"/>
      <c r="D384" s="1252"/>
      <c r="E384" s="1252"/>
      <c r="F384" s="1253"/>
      <c r="G384" s="1236" t="str">
        <f>IF(基本情報入力シート!L133="", "",基本情報入力シート!L133)</f>
        <v/>
      </c>
      <c r="H384" s="1236" t="str">
        <f>IF(基本情報入力シート!Q133="", "",基本情報入力シート!Q133)</f>
        <v/>
      </c>
      <c r="I384" s="1236" t="str">
        <f>IF(基本情報入力シート!V133="", "",基本情報入力シート!V133)</f>
        <v/>
      </c>
      <c r="J384" s="1236" t="str">
        <f>IF(基本情報入力シート!W133="", "",基本情報入力シート!W133)</f>
        <v/>
      </c>
      <c r="K384" s="1236" t="str">
        <f>IF(基本情報入力シート!X133="", "",基本情報入力シート!X133)</f>
        <v/>
      </c>
      <c r="L384" s="1239" t="str">
        <f>IF(基本情報入力シート!AC133=0, "",基本情報入力シート!AC133)</f>
        <v/>
      </c>
      <c r="M384" s="1242" t="str">
        <f>IF(基本情報入力シート!AD133="", "",基本情報入力シート!AD133)</f>
        <v/>
      </c>
      <c r="N384" s="1245"/>
      <c r="O384" s="1248" t="str">
        <f>IFERROR(VLOOKUP(K384,【参考】数式用２!$A$2:$AD$48,MATCH(N384,【参考】数式用２!$C$4:$AD$4,0)+2,0),"")</f>
        <v/>
      </c>
      <c r="P384" s="1214"/>
      <c r="Q384" s="1217" t="str">
        <f>IFERROR(VLOOKUP(K384,【参考】数式用２!$A$2:$AC$48,MATCH(P384,【参考】数式用２!$C$4:$AC$4,0)+2,0),"")</f>
        <v/>
      </c>
      <c r="R384" s="1220" t="s">
        <v>268</v>
      </c>
      <c r="S384" s="1223"/>
      <c r="T384" s="1226" t="s">
        <v>356</v>
      </c>
      <c r="U384" s="1223"/>
      <c r="V384" s="1226" t="s">
        <v>357</v>
      </c>
      <c r="W384" s="1223"/>
      <c r="X384" s="1226" t="s">
        <v>356</v>
      </c>
      <c r="Y384" s="1223"/>
      <c r="Z384" s="1226" t="s">
        <v>358</v>
      </c>
      <c r="AA384" s="1226" t="s">
        <v>171</v>
      </c>
      <c r="AB384" s="1226" t="str">
        <f>IF(S384&gt;=1,(W384*12+Y384)-(S384*12+U384)+1,"")</f>
        <v/>
      </c>
      <c r="AC384" s="1229" t="s">
        <v>359</v>
      </c>
      <c r="AD384" s="1232" t="str">
        <f>IFERROR(ROUNDDOWN(ROUND(L384*Q384,0)*M384,0)*AB384,"")</f>
        <v/>
      </c>
      <c r="AE384" s="1233" t="str">
        <f>IFERROR(ROUNDDOWN(ROUNDDOWN(ROUND(L384*VLOOKUP(K384,【参考】数式用２!$A$2:$AC$48,MATCH("処遇改善加算Ⅳ",【参考】数式用２!$C$4:$O$4,0)+2,0),0)*M384,0)*AB384*0.5,0), "")</f>
        <v/>
      </c>
      <c r="AF384" s="1198"/>
      <c r="AG384" s="1232" t="str">
        <f>IF(AND(AQ384&lt;&gt;"対象外", P384&lt;&gt;""),ROUNDDOWN(ROUND(L384*VLOOKUP(K384,【参考】数式用２!$A$2:$K$48,MATCH("ベア加算あり",【参考】数式用２!$C$4:$K$4,0)+2,0),0)*M384,0)*AB384,"")</f>
        <v/>
      </c>
      <c r="AH384" s="1195"/>
      <c r="AI384" s="1198"/>
      <c r="AJ384" s="1198"/>
      <c r="AK384" s="1201"/>
      <c r="AL384" s="1204"/>
      <c r="AM384" s="650" t="str">
        <f t="shared" ref="AM384" si="276">IF(Q384="","",IF(Q384&lt;O384,"！加算の要件上は問題ありませんが、令和６年度末の加算率と比較して、令和７年度の加算率が低くなっています。",""))</f>
        <v/>
      </c>
      <c r="AN384" s="355"/>
      <c r="AO384" s="1207" t="str">
        <f>IF(K384&lt;&gt;"","Q列に色付け","")</f>
        <v/>
      </c>
      <c r="AP384" s="1210" t="str">
        <f>IF(AND(AE384&lt;&gt;0,AE384&lt;&gt;""),IF(AF384="○","入力済","未入力"),"")</f>
        <v/>
      </c>
      <c r="AQ384" s="1113" t="str">
        <f>IFERROR((VLOOKUP(N384, 【参考】数式用２!$BE$5:$BE$13, 1,FALSE)), "対象外")</f>
        <v>対象外</v>
      </c>
      <c r="AR384" s="976" t="str">
        <f>IF(AG384&lt;&gt;"",IF(AH384="○","入力済","未入力"),"")</f>
        <v/>
      </c>
      <c r="AS384" s="976" t="str">
        <f>IF(AND(P384&lt;&gt;"", AI384=""), "未入力", "入力済")</f>
        <v>入力済</v>
      </c>
      <c r="AT384" s="976" t="str">
        <f>IF(AND(P384&lt;&gt;"", P384&lt;&gt;"処遇改善加算Ⅳ", AJ384=""), "未入力", "入力済")</f>
        <v>入力済</v>
      </c>
      <c r="AU384" s="976" t="str">
        <f>IFERROR(VLOOKUP(K384, 【参考】数式用２!$BB$5:$BC$48, 2, FALSE), "")</f>
        <v/>
      </c>
      <c r="AV384" s="976" t="str">
        <f>IF(AND(P384&lt;&gt;"処遇改善加算Ⅲ",P384&lt;&gt;"処遇改善加算Ⅳ", P384&lt;&gt;"", AU384&lt;&gt;"対象外"), 1,"")</f>
        <v/>
      </c>
      <c r="AW384" s="976" t="str">
        <f>IFERROR("_"&amp;VLOOKUP(K384, 【参考】数式用２!$AG$2:$AH$48, 2, FALSE), "")</f>
        <v/>
      </c>
      <c r="AX384" s="1211" t="str">
        <f>IF(AND(P384="処遇改善加算Ⅰ", AL384=""), "未入力","入力済")</f>
        <v>入力済</v>
      </c>
      <c r="AY384" s="1207" t="str">
        <f>G384</f>
        <v/>
      </c>
      <c r="AZ384"/>
      <c r="BA384"/>
      <c r="BB384"/>
      <c r="BC384"/>
      <c r="BD384"/>
      <c r="BE384"/>
      <c r="BF384"/>
      <c r="BG384"/>
    </row>
    <row r="385" spans="1:59" ht="14">
      <c r="A385" s="1281"/>
      <c r="B385" s="1254"/>
      <c r="C385" s="1255"/>
      <c r="D385" s="1255"/>
      <c r="E385" s="1255"/>
      <c r="F385" s="1256"/>
      <c r="G385" s="1237"/>
      <c r="H385" s="1237"/>
      <c r="I385" s="1237"/>
      <c r="J385" s="1237"/>
      <c r="K385" s="1237"/>
      <c r="L385" s="1240"/>
      <c r="M385" s="1243"/>
      <c r="N385" s="1246"/>
      <c r="O385" s="1249"/>
      <c r="P385" s="1215"/>
      <c r="Q385" s="1218"/>
      <c r="R385" s="1221"/>
      <c r="S385" s="1224"/>
      <c r="T385" s="1227"/>
      <c r="U385" s="1224"/>
      <c r="V385" s="1227"/>
      <c r="W385" s="1224"/>
      <c r="X385" s="1227"/>
      <c r="Y385" s="1224"/>
      <c r="Z385" s="1227"/>
      <c r="AA385" s="1227"/>
      <c r="AB385" s="1227"/>
      <c r="AC385" s="1230"/>
      <c r="AD385" s="1193"/>
      <c r="AE385" s="1234"/>
      <c r="AF385" s="1199"/>
      <c r="AG385" s="1193"/>
      <c r="AH385" s="1196"/>
      <c r="AI385" s="1199"/>
      <c r="AJ385" s="1199"/>
      <c r="AK385" s="1202"/>
      <c r="AL385" s="1205"/>
      <c r="AM385" s="1212" t="str">
        <f t="shared" ref="AM385" si="277">IF(AND(P384&lt;&gt;"", OR(W384&lt;&gt;8,Y384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85" s="355"/>
      <c r="AO385" s="1208"/>
      <c r="AP385" s="1210"/>
      <c r="AQ385" s="1114"/>
      <c r="AR385" s="976"/>
      <c r="AS385" s="976"/>
      <c r="AT385" s="976"/>
      <c r="AU385" s="976"/>
      <c r="AV385" s="976"/>
      <c r="AW385" s="976"/>
      <c r="AX385" s="1211"/>
      <c r="AY385" s="1208"/>
      <c r="AZ385"/>
      <c r="BA385"/>
      <c r="BB385"/>
      <c r="BC385"/>
      <c r="BD385"/>
      <c r="BE385"/>
      <c r="BF385"/>
      <c r="BG385"/>
    </row>
    <row r="386" spans="1:59" ht="14">
      <c r="A386" s="1282"/>
      <c r="B386" s="1254"/>
      <c r="C386" s="1255"/>
      <c r="D386" s="1255"/>
      <c r="E386" s="1255"/>
      <c r="F386" s="1256"/>
      <c r="G386" s="1237"/>
      <c r="H386" s="1237"/>
      <c r="I386" s="1237"/>
      <c r="J386" s="1237"/>
      <c r="K386" s="1237"/>
      <c r="L386" s="1240"/>
      <c r="M386" s="1243"/>
      <c r="N386" s="1246"/>
      <c r="O386" s="1249"/>
      <c r="P386" s="1215"/>
      <c r="Q386" s="1218"/>
      <c r="R386" s="1221"/>
      <c r="S386" s="1224"/>
      <c r="T386" s="1227"/>
      <c r="U386" s="1224"/>
      <c r="V386" s="1227"/>
      <c r="W386" s="1224"/>
      <c r="X386" s="1227"/>
      <c r="Y386" s="1224"/>
      <c r="Z386" s="1227"/>
      <c r="AA386" s="1227"/>
      <c r="AB386" s="1227"/>
      <c r="AC386" s="1230"/>
      <c r="AD386" s="1193"/>
      <c r="AE386" s="1234"/>
      <c r="AF386" s="1199"/>
      <c r="AG386" s="1193"/>
      <c r="AH386" s="1196"/>
      <c r="AI386" s="1199"/>
      <c r="AJ386" s="1199"/>
      <c r="AK386" s="1202"/>
      <c r="AL386" s="1205"/>
      <c r="AM386" s="1213"/>
      <c r="AN386" s="355"/>
      <c r="AO386" s="1208"/>
      <c r="AP386" s="1210"/>
      <c r="AQ386" s="1114"/>
      <c r="AR386" s="976"/>
      <c r="AS386" s="976"/>
      <c r="AT386" s="976"/>
      <c r="AU386" s="976"/>
      <c r="AV386" s="976"/>
      <c r="AW386" s="976"/>
      <c r="AX386" s="1211"/>
      <c r="AY386" s="1208"/>
      <c r="AZ386"/>
      <c r="BA386"/>
      <c r="BB386"/>
      <c r="BC386"/>
      <c r="BD386"/>
      <c r="BE386"/>
      <c r="BF386"/>
      <c r="BG386"/>
    </row>
    <row r="387" spans="1:59" ht="30" customHeight="1" thickBot="1">
      <c r="A387" s="1283"/>
      <c r="B387" s="1284"/>
      <c r="C387" s="1285"/>
      <c r="D387" s="1285"/>
      <c r="E387" s="1285"/>
      <c r="F387" s="1286"/>
      <c r="G387" s="1287"/>
      <c r="H387" s="1287"/>
      <c r="I387" s="1287"/>
      <c r="J387" s="1287"/>
      <c r="K387" s="1287"/>
      <c r="L387" s="1288"/>
      <c r="M387" s="1279"/>
      <c r="N387" s="1247"/>
      <c r="O387" s="1250"/>
      <c r="P387" s="1216"/>
      <c r="Q387" s="1219"/>
      <c r="R387" s="1222"/>
      <c r="S387" s="1225"/>
      <c r="T387" s="1228"/>
      <c r="U387" s="1225"/>
      <c r="V387" s="1228"/>
      <c r="W387" s="1225"/>
      <c r="X387" s="1228"/>
      <c r="Y387" s="1225"/>
      <c r="Z387" s="1228"/>
      <c r="AA387" s="1228"/>
      <c r="AB387" s="1228"/>
      <c r="AC387" s="1231"/>
      <c r="AD387" s="1194"/>
      <c r="AE387" s="1235"/>
      <c r="AF387" s="1200"/>
      <c r="AG387" s="1194"/>
      <c r="AH387" s="1197"/>
      <c r="AI387" s="1200"/>
      <c r="AJ387" s="1200"/>
      <c r="AK387" s="1203"/>
      <c r="AL387" s="1206"/>
      <c r="AM387" s="651" t="str">
        <f t="shared" ref="AM387" si="278">IF(P384="","",
IF(OR(AF384="",
AND(AG384&lt;&gt;"",AH384=""),
AND(P384&lt;&gt;"",AI384=""),
AND(P384&lt;&gt;"処遇改善加算Ⅳ",AJ384=""),
AND(OR(P384="処遇改善加算Ⅰ",P384="処遇改善加算Ⅱ"),AU384="対象",AK384=""),
AND(P384="処遇改善加算Ⅰ",AL384="")),
"！記入が必要な欄（オレンジ色のセル）に空欄があります。空欄を埋めてください。",""))</f>
        <v/>
      </c>
      <c r="AN387" s="355"/>
      <c r="AO387" s="1209"/>
      <c r="AP387" s="1210"/>
      <c r="AQ387" s="1115"/>
      <c r="AR387" s="976"/>
      <c r="AS387" s="976"/>
      <c r="AT387" s="976"/>
      <c r="AU387" s="976"/>
      <c r="AV387" s="976"/>
      <c r="AW387" s="976"/>
      <c r="AX387" s="1211"/>
      <c r="AY387" s="1209"/>
      <c r="AZ387"/>
      <c r="BA387"/>
      <c r="BB387"/>
      <c r="BC387"/>
      <c r="BD387"/>
      <c r="BE387"/>
      <c r="BF387"/>
      <c r="BG387"/>
    </row>
    <row r="388" spans="1:59" ht="30" customHeight="1">
      <c r="A388" s="1280">
        <v>95</v>
      </c>
      <c r="B388" s="1251" t="str">
        <f>IF(基本情報入力シート!B134="", "",基本情報入力シート!B134)</f>
        <v/>
      </c>
      <c r="C388" s="1252"/>
      <c r="D388" s="1252"/>
      <c r="E388" s="1252"/>
      <c r="F388" s="1253"/>
      <c r="G388" s="1236" t="str">
        <f>IF(基本情報入力シート!L134="", "",基本情報入力シート!L134)</f>
        <v/>
      </c>
      <c r="H388" s="1236" t="str">
        <f>IF(基本情報入力シート!Q134="", "",基本情報入力シート!Q134)</f>
        <v/>
      </c>
      <c r="I388" s="1236" t="str">
        <f>IF(基本情報入力シート!V134="", "",基本情報入力シート!V134)</f>
        <v/>
      </c>
      <c r="J388" s="1236" t="str">
        <f>IF(基本情報入力シート!W134="", "",基本情報入力シート!W134)</f>
        <v/>
      </c>
      <c r="K388" s="1236" t="str">
        <f>IF(基本情報入力シート!X134="", "",基本情報入力シート!X134)</f>
        <v/>
      </c>
      <c r="L388" s="1239" t="str">
        <f>IF(基本情報入力シート!AC134=0, "",基本情報入力シート!AC134)</f>
        <v/>
      </c>
      <c r="M388" s="1242" t="str">
        <f>IF(基本情報入力シート!AD134="", "",基本情報入力シート!AD134)</f>
        <v/>
      </c>
      <c r="N388" s="1245"/>
      <c r="O388" s="1248" t="str">
        <f>IFERROR(VLOOKUP(K388,【参考】数式用２!$A$2:$AD$48,MATCH(N388,【参考】数式用２!$C$4:$AD$4,0)+2,0),"")</f>
        <v/>
      </c>
      <c r="P388" s="1214"/>
      <c r="Q388" s="1217" t="str">
        <f>IFERROR(VLOOKUP(K388,【参考】数式用２!$A$2:$AC$48,MATCH(P388,【参考】数式用２!$C$4:$AC$4,0)+2,0),"")</f>
        <v/>
      </c>
      <c r="R388" s="1220" t="s">
        <v>268</v>
      </c>
      <c r="S388" s="1223"/>
      <c r="T388" s="1226" t="s">
        <v>356</v>
      </c>
      <c r="U388" s="1223"/>
      <c r="V388" s="1226" t="s">
        <v>357</v>
      </c>
      <c r="W388" s="1223"/>
      <c r="X388" s="1226" t="s">
        <v>356</v>
      </c>
      <c r="Y388" s="1223"/>
      <c r="Z388" s="1226" t="s">
        <v>358</v>
      </c>
      <c r="AA388" s="1226" t="s">
        <v>171</v>
      </c>
      <c r="AB388" s="1226" t="str">
        <f>IF(S388&gt;=1,(W388*12+Y388)-(S388*12+U388)+1,"")</f>
        <v/>
      </c>
      <c r="AC388" s="1229" t="s">
        <v>359</v>
      </c>
      <c r="AD388" s="1232" t="str">
        <f>IFERROR(ROUNDDOWN(ROUND(L388*Q388,0)*M388,0)*AB388,"")</f>
        <v/>
      </c>
      <c r="AE388" s="1233" t="str">
        <f>IFERROR(ROUNDDOWN(ROUNDDOWN(ROUND(L388*VLOOKUP(K388,【参考】数式用２!$A$2:$AC$48,MATCH("処遇改善加算Ⅳ",【参考】数式用２!$C$4:$O$4,0)+2,0),0)*M388,0)*AB388*0.5,0), "")</f>
        <v/>
      </c>
      <c r="AF388" s="1198"/>
      <c r="AG388" s="1232" t="str">
        <f>IF(AND(AQ388&lt;&gt;"対象外", P388&lt;&gt;""),ROUNDDOWN(ROUND(L388*VLOOKUP(K388,【参考】数式用２!$A$2:$K$48,MATCH("ベア加算あり",【参考】数式用２!$C$4:$K$4,0)+2,0),0)*M388,0)*AB388,"")</f>
        <v/>
      </c>
      <c r="AH388" s="1195"/>
      <c r="AI388" s="1198"/>
      <c r="AJ388" s="1198"/>
      <c r="AK388" s="1201"/>
      <c r="AL388" s="1204"/>
      <c r="AM388" s="650" t="str">
        <f t="shared" ref="AM388" si="279">IF(Q388="","",IF(Q388&lt;O388,"！加算の要件上は問題ありませんが、令和６年度末の加算率と比較して、令和７年度の加算率が低くなっています。",""))</f>
        <v/>
      </c>
      <c r="AN388" s="355"/>
      <c r="AO388" s="1207" t="str">
        <f>IF(K388&lt;&gt;"","Q列に色付け","")</f>
        <v/>
      </c>
      <c r="AP388" s="1210" t="str">
        <f>IF(AND(AE388&lt;&gt;0,AE388&lt;&gt;""),IF(AF388="○","入力済","未入力"),"")</f>
        <v/>
      </c>
      <c r="AQ388" s="1113" t="str">
        <f>IFERROR((VLOOKUP(N388, 【参考】数式用２!$BE$5:$BE$13, 1,FALSE)), "対象外")</f>
        <v>対象外</v>
      </c>
      <c r="AR388" s="976" t="str">
        <f>IF(AG388&lt;&gt;"",IF(AH388="○","入力済","未入力"),"")</f>
        <v/>
      </c>
      <c r="AS388" s="976" t="str">
        <f>IF(AND(P388&lt;&gt;"", AI388=""), "未入力", "入力済")</f>
        <v>入力済</v>
      </c>
      <c r="AT388" s="976" t="str">
        <f>IF(AND(P388&lt;&gt;"", P388&lt;&gt;"処遇改善加算Ⅳ", AJ388=""), "未入力", "入力済")</f>
        <v>入力済</v>
      </c>
      <c r="AU388" s="976" t="str">
        <f>IFERROR(VLOOKUP(K388, 【参考】数式用２!$BB$5:$BC$48, 2, FALSE), "")</f>
        <v/>
      </c>
      <c r="AV388" s="976" t="str">
        <f>IF(AND(P388&lt;&gt;"処遇改善加算Ⅲ",P388&lt;&gt;"処遇改善加算Ⅳ", P388&lt;&gt;"", AU388&lt;&gt;"対象外"), 1,"")</f>
        <v/>
      </c>
      <c r="AW388" s="976" t="str">
        <f>IFERROR("_"&amp;VLOOKUP(K388, 【参考】数式用２!$AG$2:$AH$48, 2, FALSE), "")</f>
        <v/>
      </c>
      <c r="AX388" s="1211" t="str">
        <f>IF(AND(P388="処遇改善加算Ⅰ", AL388=""), "未入力","入力済")</f>
        <v>入力済</v>
      </c>
      <c r="AY388" s="1207" t="str">
        <f>G388</f>
        <v/>
      </c>
      <c r="AZ388"/>
      <c r="BA388"/>
      <c r="BB388"/>
      <c r="BC388"/>
      <c r="BD388"/>
      <c r="BE388"/>
      <c r="BF388"/>
      <c r="BG388"/>
    </row>
    <row r="389" spans="1:59" ht="14">
      <c r="A389" s="1281"/>
      <c r="B389" s="1254"/>
      <c r="C389" s="1255"/>
      <c r="D389" s="1255"/>
      <c r="E389" s="1255"/>
      <c r="F389" s="1256"/>
      <c r="G389" s="1237"/>
      <c r="H389" s="1237"/>
      <c r="I389" s="1237"/>
      <c r="J389" s="1237"/>
      <c r="K389" s="1237"/>
      <c r="L389" s="1240"/>
      <c r="M389" s="1243"/>
      <c r="N389" s="1246"/>
      <c r="O389" s="1249"/>
      <c r="P389" s="1215"/>
      <c r="Q389" s="1218"/>
      <c r="R389" s="1221"/>
      <c r="S389" s="1224"/>
      <c r="T389" s="1227"/>
      <c r="U389" s="1224"/>
      <c r="V389" s="1227"/>
      <c r="W389" s="1224"/>
      <c r="X389" s="1227"/>
      <c r="Y389" s="1224"/>
      <c r="Z389" s="1227"/>
      <c r="AA389" s="1227"/>
      <c r="AB389" s="1227"/>
      <c r="AC389" s="1230"/>
      <c r="AD389" s="1193"/>
      <c r="AE389" s="1234"/>
      <c r="AF389" s="1199"/>
      <c r="AG389" s="1193"/>
      <c r="AH389" s="1196"/>
      <c r="AI389" s="1199"/>
      <c r="AJ389" s="1199"/>
      <c r="AK389" s="1202"/>
      <c r="AL389" s="1205"/>
      <c r="AM389" s="1212" t="str">
        <f t="shared" ref="AM389" si="280">IF(AND(P388&lt;&gt;"", OR(W388&lt;&gt;8,Y388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89" s="355"/>
      <c r="AO389" s="1208"/>
      <c r="AP389" s="1210"/>
      <c r="AQ389" s="1114"/>
      <c r="AR389" s="976"/>
      <c r="AS389" s="976"/>
      <c r="AT389" s="976"/>
      <c r="AU389" s="976"/>
      <c r="AV389" s="976"/>
      <c r="AW389" s="976"/>
      <c r="AX389" s="1211"/>
      <c r="AY389" s="1208"/>
      <c r="AZ389"/>
      <c r="BA389"/>
      <c r="BB389"/>
      <c r="BC389"/>
      <c r="BD389"/>
      <c r="BE389"/>
      <c r="BF389"/>
      <c r="BG389"/>
    </row>
    <row r="390" spans="1:59" ht="14">
      <c r="A390" s="1282"/>
      <c r="B390" s="1254"/>
      <c r="C390" s="1255"/>
      <c r="D390" s="1255"/>
      <c r="E390" s="1255"/>
      <c r="F390" s="1256"/>
      <c r="G390" s="1237"/>
      <c r="H390" s="1237"/>
      <c r="I390" s="1237"/>
      <c r="J390" s="1237"/>
      <c r="K390" s="1237"/>
      <c r="L390" s="1240"/>
      <c r="M390" s="1243"/>
      <c r="N390" s="1246"/>
      <c r="O390" s="1249"/>
      <c r="P390" s="1215"/>
      <c r="Q390" s="1218"/>
      <c r="R390" s="1221"/>
      <c r="S390" s="1224"/>
      <c r="T390" s="1227"/>
      <c r="U390" s="1224"/>
      <c r="V390" s="1227"/>
      <c r="W390" s="1224"/>
      <c r="X390" s="1227"/>
      <c r="Y390" s="1224"/>
      <c r="Z390" s="1227"/>
      <c r="AA390" s="1227"/>
      <c r="AB390" s="1227"/>
      <c r="AC390" s="1230"/>
      <c r="AD390" s="1193"/>
      <c r="AE390" s="1234"/>
      <c r="AF390" s="1199"/>
      <c r="AG390" s="1193"/>
      <c r="AH390" s="1196"/>
      <c r="AI390" s="1199"/>
      <c r="AJ390" s="1199"/>
      <c r="AK390" s="1202"/>
      <c r="AL390" s="1205"/>
      <c r="AM390" s="1213"/>
      <c r="AN390" s="355"/>
      <c r="AO390" s="1208"/>
      <c r="AP390" s="1210"/>
      <c r="AQ390" s="1114"/>
      <c r="AR390" s="976"/>
      <c r="AS390" s="976"/>
      <c r="AT390" s="976"/>
      <c r="AU390" s="976"/>
      <c r="AV390" s="976"/>
      <c r="AW390" s="976"/>
      <c r="AX390" s="1211"/>
      <c r="AY390" s="1208"/>
      <c r="AZ390"/>
      <c r="BA390"/>
      <c r="BB390"/>
      <c r="BC390"/>
      <c r="BD390"/>
      <c r="BE390"/>
      <c r="BF390"/>
      <c r="BG390"/>
    </row>
    <row r="391" spans="1:59" ht="30" customHeight="1" thickBot="1">
      <c r="A391" s="1283"/>
      <c r="B391" s="1284"/>
      <c r="C391" s="1285"/>
      <c r="D391" s="1285"/>
      <c r="E391" s="1285"/>
      <c r="F391" s="1286"/>
      <c r="G391" s="1287"/>
      <c r="H391" s="1287"/>
      <c r="I391" s="1287"/>
      <c r="J391" s="1287"/>
      <c r="K391" s="1287"/>
      <c r="L391" s="1288"/>
      <c r="M391" s="1279"/>
      <c r="N391" s="1247"/>
      <c r="O391" s="1250"/>
      <c r="P391" s="1216"/>
      <c r="Q391" s="1219"/>
      <c r="R391" s="1222"/>
      <c r="S391" s="1225"/>
      <c r="T391" s="1228"/>
      <c r="U391" s="1225"/>
      <c r="V391" s="1228"/>
      <c r="W391" s="1225"/>
      <c r="X391" s="1228"/>
      <c r="Y391" s="1225"/>
      <c r="Z391" s="1228"/>
      <c r="AA391" s="1228"/>
      <c r="AB391" s="1228"/>
      <c r="AC391" s="1231"/>
      <c r="AD391" s="1194"/>
      <c r="AE391" s="1235"/>
      <c r="AF391" s="1200"/>
      <c r="AG391" s="1194"/>
      <c r="AH391" s="1197"/>
      <c r="AI391" s="1200"/>
      <c r="AJ391" s="1200"/>
      <c r="AK391" s="1203"/>
      <c r="AL391" s="1206"/>
      <c r="AM391" s="651" t="str">
        <f t="shared" ref="AM391" si="281">IF(P388="","",
IF(OR(AF388="",
AND(AG388&lt;&gt;"",AH388=""),
AND(P388&lt;&gt;"",AI388=""),
AND(P388&lt;&gt;"処遇改善加算Ⅳ",AJ388=""),
AND(OR(P388="処遇改善加算Ⅰ",P388="処遇改善加算Ⅱ"),AU388="対象",AK388=""),
AND(P388="処遇改善加算Ⅰ",AL388="")),
"！記入が必要な欄（オレンジ色のセル）に空欄があります。空欄を埋めてください。",""))</f>
        <v/>
      </c>
      <c r="AN391" s="355"/>
      <c r="AO391" s="1209"/>
      <c r="AP391" s="1210"/>
      <c r="AQ391" s="1115"/>
      <c r="AR391" s="976"/>
      <c r="AS391" s="976"/>
      <c r="AT391" s="976"/>
      <c r="AU391" s="976"/>
      <c r="AV391" s="976"/>
      <c r="AW391" s="976"/>
      <c r="AX391" s="1211"/>
      <c r="AY391" s="1209"/>
      <c r="AZ391"/>
      <c r="BA391"/>
      <c r="BB391"/>
      <c r="BC391"/>
      <c r="BD391"/>
      <c r="BE391"/>
      <c r="BF391"/>
      <c r="BG391"/>
    </row>
    <row r="392" spans="1:59" ht="30" customHeight="1">
      <c r="A392" s="1280">
        <v>96</v>
      </c>
      <c r="B392" s="1251" t="str">
        <f>IF(基本情報入力シート!B135="", "",基本情報入力シート!B135)</f>
        <v/>
      </c>
      <c r="C392" s="1252"/>
      <c r="D392" s="1252"/>
      <c r="E392" s="1252"/>
      <c r="F392" s="1253"/>
      <c r="G392" s="1236" t="str">
        <f>IF(基本情報入力シート!L135="", "",基本情報入力シート!L135)</f>
        <v/>
      </c>
      <c r="H392" s="1236" t="str">
        <f>IF(基本情報入力シート!Q135="", "",基本情報入力シート!Q135)</f>
        <v/>
      </c>
      <c r="I392" s="1236" t="str">
        <f>IF(基本情報入力シート!V135="", "",基本情報入力シート!V135)</f>
        <v/>
      </c>
      <c r="J392" s="1236" t="str">
        <f>IF(基本情報入力シート!W135="", "",基本情報入力シート!W135)</f>
        <v/>
      </c>
      <c r="K392" s="1236" t="str">
        <f>IF(基本情報入力シート!X135="", "",基本情報入力シート!X135)</f>
        <v/>
      </c>
      <c r="L392" s="1239" t="str">
        <f>IF(基本情報入力シート!AC135=0, "",基本情報入力シート!AC135)</f>
        <v/>
      </c>
      <c r="M392" s="1242" t="str">
        <f>IF(基本情報入力シート!AD135="", "",基本情報入力シート!AD135)</f>
        <v/>
      </c>
      <c r="N392" s="1245"/>
      <c r="O392" s="1248" t="str">
        <f>IFERROR(VLOOKUP(K392,【参考】数式用２!$A$2:$AD$48,MATCH(N392,【参考】数式用２!$C$4:$AD$4,0)+2,0),"")</f>
        <v/>
      </c>
      <c r="P392" s="1214"/>
      <c r="Q392" s="1217" t="str">
        <f>IFERROR(VLOOKUP(K392,【参考】数式用２!$A$2:$AC$48,MATCH(P392,【参考】数式用２!$C$4:$AC$4,0)+2,0),"")</f>
        <v/>
      </c>
      <c r="R392" s="1220" t="s">
        <v>268</v>
      </c>
      <c r="S392" s="1223"/>
      <c r="T392" s="1226" t="s">
        <v>356</v>
      </c>
      <c r="U392" s="1223"/>
      <c r="V392" s="1226" t="s">
        <v>357</v>
      </c>
      <c r="W392" s="1223"/>
      <c r="X392" s="1226" t="s">
        <v>356</v>
      </c>
      <c r="Y392" s="1223"/>
      <c r="Z392" s="1226" t="s">
        <v>358</v>
      </c>
      <c r="AA392" s="1226" t="s">
        <v>171</v>
      </c>
      <c r="AB392" s="1226" t="str">
        <f>IF(S392&gt;=1,(W392*12+Y392)-(S392*12+U392)+1,"")</f>
        <v/>
      </c>
      <c r="AC392" s="1229" t="s">
        <v>359</v>
      </c>
      <c r="AD392" s="1232" t="str">
        <f>IFERROR(ROUNDDOWN(ROUND(L392*Q392,0)*M392,0)*AB392,"")</f>
        <v/>
      </c>
      <c r="AE392" s="1233" t="str">
        <f>IFERROR(ROUNDDOWN(ROUNDDOWN(ROUND(L392*VLOOKUP(K392,【参考】数式用２!$A$2:$AC$48,MATCH("処遇改善加算Ⅳ",【参考】数式用２!$C$4:$O$4,0)+2,0),0)*M392,0)*AB392*0.5,0), "")</f>
        <v/>
      </c>
      <c r="AF392" s="1198"/>
      <c r="AG392" s="1232" t="str">
        <f>IF(AND(AQ392&lt;&gt;"対象外", P392&lt;&gt;""),ROUNDDOWN(ROUND(L392*VLOOKUP(K392,【参考】数式用２!$A$2:$K$48,MATCH("ベア加算あり",【参考】数式用２!$C$4:$K$4,0)+2,0),0)*M392,0)*AB392,"")</f>
        <v/>
      </c>
      <c r="AH392" s="1195"/>
      <c r="AI392" s="1198"/>
      <c r="AJ392" s="1198"/>
      <c r="AK392" s="1201"/>
      <c r="AL392" s="1204"/>
      <c r="AM392" s="650" t="str">
        <f t="shared" ref="AM392" si="282">IF(Q392="","",IF(Q392&lt;O392,"！加算の要件上は問題ありませんが、令和６年度末の加算率と比較して、令和７年度の加算率が低くなっています。",""))</f>
        <v/>
      </c>
      <c r="AN392" s="355"/>
      <c r="AO392" s="1207" t="str">
        <f>IF(K392&lt;&gt;"","Q列に色付け","")</f>
        <v/>
      </c>
      <c r="AP392" s="1210" t="str">
        <f>IF(AND(AE392&lt;&gt;0,AE392&lt;&gt;""),IF(AF392="○","入力済","未入力"),"")</f>
        <v/>
      </c>
      <c r="AQ392" s="1113" t="str">
        <f>IFERROR((VLOOKUP(N392, 【参考】数式用２!$BE$5:$BE$13, 1,FALSE)), "対象外")</f>
        <v>対象外</v>
      </c>
      <c r="AR392" s="976" t="str">
        <f>IF(AG392&lt;&gt;"",IF(AH392="○","入力済","未入力"),"")</f>
        <v/>
      </c>
      <c r="AS392" s="976" t="str">
        <f>IF(AND(P392&lt;&gt;"", AI392=""), "未入力", "入力済")</f>
        <v>入力済</v>
      </c>
      <c r="AT392" s="976" t="str">
        <f>IF(AND(P392&lt;&gt;"", P392&lt;&gt;"処遇改善加算Ⅳ", AJ392=""), "未入力", "入力済")</f>
        <v>入力済</v>
      </c>
      <c r="AU392" s="976" t="str">
        <f>IFERROR(VLOOKUP(K392, 【参考】数式用２!$BB$5:$BC$48, 2, FALSE), "")</f>
        <v/>
      </c>
      <c r="AV392" s="976" t="str">
        <f>IF(AND(P392&lt;&gt;"処遇改善加算Ⅲ",P392&lt;&gt;"処遇改善加算Ⅳ", P392&lt;&gt;"", AU392&lt;&gt;"対象外"), 1,"")</f>
        <v/>
      </c>
      <c r="AW392" s="976" t="str">
        <f>IFERROR("_"&amp;VLOOKUP(K392, 【参考】数式用２!$AG$2:$AH$48, 2, FALSE), "")</f>
        <v/>
      </c>
      <c r="AX392" s="1211" t="str">
        <f>IF(AND(P392="処遇改善加算Ⅰ", AL392=""), "未入力","入力済")</f>
        <v>入力済</v>
      </c>
      <c r="AY392" s="1207" t="str">
        <f>G392</f>
        <v/>
      </c>
      <c r="AZ392"/>
      <c r="BA392"/>
      <c r="BB392"/>
      <c r="BC392"/>
      <c r="BD392"/>
      <c r="BE392"/>
      <c r="BF392"/>
      <c r="BG392"/>
    </row>
    <row r="393" spans="1:59" ht="14">
      <c r="A393" s="1281"/>
      <c r="B393" s="1254"/>
      <c r="C393" s="1255"/>
      <c r="D393" s="1255"/>
      <c r="E393" s="1255"/>
      <c r="F393" s="1256"/>
      <c r="G393" s="1237"/>
      <c r="H393" s="1237"/>
      <c r="I393" s="1237"/>
      <c r="J393" s="1237"/>
      <c r="K393" s="1237"/>
      <c r="L393" s="1240"/>
      <c r="M393" s="1243"/>
      <c r="N393" s="1246"/>
      <c r="O393" s="1249"/>
      <c r="P393" s="1215"/>
      <c r="Q393" s="1218"/>
      <c r="R393" s="1221"/>
      <c r="S393" s="1224"/>
      <c r="T393" s="1227"/>
      <c r="U393" s="1224"/>
      <c r="V393" s="1227"/>
      <c r="W393" s="1224"/>
      <c r="X393" s="1227"/>
      <c r="Y393" s="1224"/>
      <c r="Z393" s="1227"/>
      <c r="AA393" s="1227"/>
      <c r="AB393" s="1227"/>
      <c r="AC393" s="1230"/>
      <c r="AD393" s="1193"/>
      <c r="AE393" s="1234"/>
      <c r="AF393" s="1199"/>
      <c r="AG393" s="1193"/>
      <c r="AH393" s="1196"/>
      <c r="AI393" s="1199"/>
      <c r="AJ393" s="1199"/>
      <c r="AK393" s="1202"/>
      <c r="AL393" s="1205"/>
      <c r="AM393" s="1212" t="str">
        <f t="shared" ref="AM393" si="283">IF(AND(P392&lt;&gt;"", OR(W392&lt;&gt;8,Y392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93" s="355"/>
      <c r="AO393" s="1208"/>
      <c r="AP393" s="1210"/>
      <c r="AQ393" s="1114"/>
      <c r="AR393" s="976"/>
      <c r="AS393" s="976"/>
      <c r="AT393" s="976"/>
      <c r="AU393" s="976"/>
      <c r="AV393" s="976"/>
      <c r="AW393" s="976"/>
      <c r="AX393" s="1211"/>
      <c r="AY393" s="1208"/>
      <c r="AZ393"/>
      <c r="BA393"/>
      <c r="BB393"/>
      <c r="BC393"/>
      <c r="BD393"/>
      <c r="BE393"/>
      <c r="BF393"/>
      <c r="BG393"/>
    </row>
    <row r="394" spans="1:59" ht="14">
      <c r="A394" s="1282"/>
      <c r="B394" s="1254"/>
      <c r="C394" s="1255"/>
      <c r="D394" s="1255"/>
      <c r="E394" s="1255"/>
      <c r="F394" s="1256"/>
      <c r="G394" s="1237"/>
      <c r="H394" s="1237"/>
      <c r="I394" s="1237"/>
      <c r="J394" s="1237"/>
      <c r="K394" s="1237"/>
      <c r="L394" s="1240"/>
      <c r="M394" s="1243"/>
      <c r="N394" s="1246"/>
      <c r="O394" s="1249"/>
      <c r="P394" s="1215"/>
      <c r="Q394" s="1218"/>
      <c r="R394" s="1221"/>
      <c r="S394" s="1224"/>
      <c r="T394" s="1227"/>
      <c r="U394" s="1224"/>
      <c r="V394" s="1227"/>
      <c r="W394" s="1224"/>
      <c r="X394" s="1227"/>
      <c r="Y394" s="1224"/>
      <c r="Z394" s="1227"/>
      <c r="AA394" s="1227"/>
      <c r="AB394" s="1227"/>
      <c r="AC394" s="1230"/>
      <c r="AD394" s="1193"/>
      <c r="AE394" s="1234"/>
      <c r="AF394" s="1199"/>
      <c r="AG394" s="1193"/>
      <c r="AH394" s="1196"/>
      <c r="AI394" s="1199"/>
      <c r="AJ394" s="1199"/>
      <c r="AK394" s="1202"/>
      <c r="AL394" s="1205"/>
      <c r="AM394" s="1213"/>
      <c r="AN394" s="355"/>
      <c r="AO394" s="1208"/>
      <c r="AP394" s="1210"/>
      <c r="AQ394" s="1114"/>
      <c r="AR394" s="976"/>
      <c r="AS394" s="976"/>
      <c r="AT394" s="976"/>
      <c r="AU394" s="976"/>
      <c r="AV394" s="976"/>
      <c r="AW394" s="976"/>
      <c r="AX394" s="1211"/>
      <c r="AY394" s="1208"/>
      <c r="AZ394"/>
      <c r="BA394"/>
      <c r="BB394"/>
      <c r="BC394"/>
      <c r="BD394"/>
      <c r="BE394"/>
      <c r="BF394"/>
      <c r="BG394"/>
    </row>
    <row r="395" spans="1:59" ht="30" customHeight="1" thickBot="1">
      <c r="A395" s="1283"/>
      <c r="B395" s="1284"/>
      <c r="C395" s="1285"/>
      <c r="D395" s="1285"/>
      <c r="E395" s="1285"/>
      <c r="F395" s="1286"/>
      <c r="G395" s="1287"/>
      <c r="H395" s="1287"/>
      <c r="I395" s="1287"/>
      <c r="J395" s="1287"/>
      <c r="K395" s="1287"/>
      <c r="L395" s="1288"/>
      <c r="M395" s="1279"/>
      <c r="N395" s="1247"/>
      <c r="O395" s="1250"/>
      <c r="P395" s="1216"/>
      <c r="Q395" s="1219"/>
      <c r="R395" s="1222"/>
      <c r="S395" s="1225"/>
      <c r="T395" s="1228"/>
      <c r="U395" s="1225"/>
      <c r="V395" s="1228"/>
      <c r="W395" s="1225"/>
      <c r="X395" s="1228"/>
      <c r="Y395" s="1225"/>
      <c r="Z395" s="1228"/>
      <c r="AA395" s="1228"/>
      <c r="AB395" s="1228"/>
      <c r="AC395" s="1231"/>
      <c r="AD395" s="1194"/>
      <c r="AE395" s="1235"/>
      <c r="AF395" s="1200"/>
      <c r="AG395" s="1194"/>
      <c r="AH395" s="1197"/>
      <c r="AI395" s="1200"/>
      <c r="AJ395" s="1200"/>
      <c r="AK395" s="1203"/>
      <c r="AL395" s="1206"/>
      <c r="AM395" s="651" t="str">
        <f t="shared" ref="AM395" si="284">IF(P392="","",
IF(OR(AF392="",
AND(AG392&lt;&gt;"",AH392=""),
AND(P392&lt;&gt;"",AI392=""),
AND(P392&lt;&gt;"処遇改善加算Ⅳ",AJ392=""),
AND(OR(P392="処遇改善加算Ⅰ",P392="処遇改善加算Ⅱ"),AU392="対象",AK392=""),
AND(P392="処遇改善加算Ⅰ",AL392="")),
"！記入が必要な欄（オレンジ色のセル）に空欄があります。空欄を埋めてください。",""))</f>
        <v/>
      </c>
      <c r="AN395" s="355"/>
      <c r="AO395" s="1209"/>
      <c r="AP395" s="1210"/>
      <c r="AQ395" s="1115"/>
      <c r="AR395" s="976"/>
      <c r="AS395" s="976"/>
      <c r="AT395" s="976"/>
      <c r="AU395" s="976"/>
      <c r="AV395" s="976"/>
      <c r="AW395" s="976"/>
      <c r="AX395" s="1211"/>
      <c r="AY395" s="1209"/>
      <c r="AZ395"/>
      <c r="BA395"/>
      <c r="BB395"/>
      <c r="BC395"/>
      <c r="BD395"/>
      <c r="BE395"/>
      <c r="BF395"/>
      <c r="BG395"/>
    </row>
    <row r="396" spans="1:59" ht="30" customHeight="1">
      <c r="A396" s="1280">
        <v>97</v>
      </c>
      <c r="B396" s="1251" t="str">
        <f>IF(基本情報入力シート!B136="", "",基本情報入力シート!B136)</f>
        <v/>
      </c>
      <c r="C396" s="1252"/>
      <c r="D396" s="1252"/>
      <c r="E396" s="1252"/>
      <c r="F396" s="1253"/>
      <c r="G396" s="1236" t="str">
        <f>IF(基本情報入力シート!L136="", "",基本情報入力シート!L136)</f>
        <v/>
      </c>
      <c r="H396" s="1236" t="str">
        <f>IF(基本情報入力シート!Q136="", "",基本情報入力シート!Q136)</f>
        <v/>
      </c>
      <c r="I396" s="1236" t="str">
        <f>IF(基本情報入力シート!V136="", "",基本情報入力シート!V136)</f>
        <v/>
      </c>
      <c r="J396" s="1236" t="str">
        <f>IF(基本情報入力シート!W136="", "",基本情報入力シート!W136)</f>
        <v/>
      </c>
      <c r="K396" s="1236" t="str">
        <f>IF(基本情報入力シート!X136="", "",基本情報入力シート!X136)</f>
        <v/>
      </c>
      <c r="L396" s="1239" t="str">
        <f>IF(基本情報入力シート!AC136=0, "",基本情報入力シート!AC136)</f>
        <v/>
      </c>
      <c r="M396" s="1242" t="str">
        <f>IF(基本情報入力シート!AD136="", "",基本情報入力シート!AD136)</f>
        <v/>
      </c>
      <c r="N396" s="1245"/>
      <c r="O396" s="1248" t="str">
        <f>IFERROR(VLOOKUP(K396,【参考】数式用２!$A$2:$AD$48,MATCH(N396,【参考】数式用２!$C$4:$AD$4,0)+2,0),"")</f>
        <v/>
      </c>
      <c r="P396" s="1214"/>
      <c r="Q396" s="1217" t="str">
        <f>IFERROR(VLOOKUP(K396,【参考】数式用２!$A$2:$AC$48,MATCH(P396,【参考】数式用２!$C$4:$AC$4,0)+2,0),"")</f>
        <v/>
      </c>
      <c r="R396" s="1220" t="s">
        <v>268</v>
      </c>
      <c r="S396" s="1223"/>
      <c r="T396" s="1226" t="s">
        <v>356</v>
      </c>
      <c r="U396" s="1223"/>
      <c r="V396" s="1226" t="s">
        <v>357</v>
      </c>
      <c r="W396" s="1223"/>
      <c r="X396" s="1226" t="s">
        <v>356</v>
      </c>
      <c r="Y396" s="1223"/>
      <c r="Z396" s="1226" t="s">
        <v>358</v>
      </c>
      <c r="AA396" s="1226" t="s">
        <v>171</v>
      </c>
      <c r="AB396" s="1226" t="str">
        <f>IF(S396&gt;=1,(W396*12+Y396)-(S396*12+U396)+1,"")</f>
        <v/>
      </c>
      <c r="AC396" s="1229" t="s">
        <v>359</v>
      </c>
      <c r="AD396" s="1232" t="str">
        <f>IFERROR(ROUNDDOWN(ROUND(L396*Q396,0)*M396,0)*AB396,"")</f>
        <v/>
      </c>
      <c r="AE396" s="1233" t="str">
        <f>IFERROR(ROUNDDOWN(ROUNDDOWN(ROUND(L396*VLOOKUP(K396,【参考】数式用２!$A$2:$AC$48,MATCH("処遇改善加算Ⅳ",【参考】数式用２!$C$4:$O$4,0)+2,0),0)*M396,0)*AB396*0.5,0), "")</f>
        <v/>
      </c>
      <c r="AF396" s="1198"/>
      <c r="AG396" s="1232" t="str">
        <f>IF(AND(AQ396&lt;&gt;"対象外", P396&lt;&gt;""),ROUNDDOWN(ROUND(L396*VLOOKUP(K396,【参考】数式用２!$A$2:$K$48,MATCH("ベア加算あり",【参考】数式用２!$C$4:$K$4,0)+2,0),0)*M396,0)*AB396,"")</f>
        <v/>
      </c>
      <c r="AH396" s="1195"/>
      <c r="AI396" s="1198"/>
      <c r="AJ396" s="1198"/>
      <c r="AK396" s="1201"/>
      <c r="AL396" s="1204"/>
      <c r="AM396" s="650" t="str">
        <f t="shared" ref="AM396" si="285">IF(Q396="","",IF(Q396&lt;O396,"！加算の要件上は問題ありませんが、令和６年度末の加算率と比較して、令和７年度の加算率が低くなっています。",""))</f>
        <v/>
      </c>
      <c r="AN396" s="355"/>
      <c r="AO396" s="1207" t="str">
        <f>IF(K396&lt;&gt;"","Q列に色付け","")</f>
        <v/>
      </c>
      <c r="AP396" s="1210" t="str">
        <f>IF(AND(AE396&lt;&gt;0,AE396&lt;&gt;""),IF(AF396="○","入力済","未入力"),"")</f>
        <v/>
      </c>
      <c r="AQ396" s="1113" t="str">
        <f>IFERROR((VLOOKUP(N396, 【参考】数式用２!$BE$5:$BE$13, 1,FALSE)), "対象外")</f>
        <v>対象外</v>
      </c>
      <c r="AR396" s="976" t="str">
        <f>IF(AG396&lt;&gt;"",IF(AH396="○","入力済","未入力"),"")</f>
        <v/>
      </c>
      <c r="AS396" s="976" t="str">
        <f>IF(AND(P396&lt;&gt;"", AI396=""), "未入力", "入力済")</f>
        <v>入力済</v>
      </c>
      <c r="AT396" s="976" t="str">
        <f>IF(AND(P396&lt;&gt;"", P396&lt;&gt;"処遇改善加算Ⅳ", AJ396=""), "未入力", "入力済")</f>
        <v>入力済</v>
      </c>
      <c r="AU396" s="976" t="str">
        <f>IFERROR(VLOOKUP(K396, 【参考】数式用２!$BB$5:$BC$48, 2, FALSE), "")</f>
        <v/>
      </c>
      <c r="AV396" s="976" t="str">
        <f>IF(AND(P396&lt;&gt;"処遇改善加算Ⅲ",P396&lt;&gt;"処遇改善加算Ⅳ", P396&lt;&gt;"", AU396&lt;&gt;"対象外"), 1,"")</f>
        <v/>
      </c>
      <c r="AW396" s="976" t="str">
        <f>IFERROR("_"&amp;VLOOKUP(K396, 【参考】数式用２!$AG$2:$AH$48, 2, FALSE), "")</f>
        <v/>
      </c>
      <c r="AX396" s="1211" t="str">
        <f>IF(AND(P396="処遇改善加算Ⅰ", AL396=""), "未入力","入力済")</f>
        <v>入力済</v>
      </c>
      <c r="AY396" s="1207" t="str">
        <f>G396</f>
        <v/>
      </c>
      <c r="AZ396"/>
      <c r="BA396"/>
      <c r="BB396"/>
      <c r="BC396"/>
      <c r="BD396"/>
      <c r="BE396"/>
      <c r="BF396"/>
      <c r="BG396"/>
    </row>
    <row r="397" spans="1:59" ht="14">
      <c r="A397" s="1281"/>
      <c r="B397" s="1254"/>
      <c r="C397" s="1255"/>
      <c r="D397" s="1255"/>
      <c r="E397" s="1255"/>
      <c r="F397" s="1256"/>
      <c r="G397" s="1237"/>
      <c r="H397" s="1237"/>
      <c r="I397" s="1237"/>
      <c r="J397" s="1237"/>
      <c r="K397" s="1237"/>
      <c r="L397" s="1240"/>
      <c r="M397" s="1243"/>
      <c r="N397" s="1246"/>
      <c r="O397" s="1249"/>
      <c r="P397" s="1215"/>
      <c r="Q397" s="1218"/>
      <c r="R397" s="1221"/>
      <c r="S397" s="1224"/>
      <c r="T397" s="1227"/>
      <c r="U397" s="1224"/>
      <c r="V397" s="1227"/>
      <c r="W397" s="1224"/>
      <c r="X397" s="1227"/>
      <c r="Y397" s="1224"/>
      <c r="Z397" s="1227"/>
      <c r="AA397" s="1227"/>
      <c r="AB397" s="1227"/>
      <c r="AC397" s="1230"/>
      <c r="AD397" s="1193"/>
      <c r="AE397" s="1234"/>
      <c r="AF397" s="1199"/>
      <c r="AG397" s="1193"/>
      <c r="AH397" s="1196"/>
      <c r="AI397" s="1199"/>
      <c r="AJ397" s="1199"/>
      <c r="AK397" s="1202"/>
      <c r="AL397" s="1205"/>
      <c r="AM397" s="1212" t="str">
        <f t="shared" ref="AM397" si="286">IF(AND(P396&lt;&gt;"", OR(W396&lt;&gt;8,Y396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397" s="355"/>
      <c r="AO397" s="1208"/>
      <c r="AP397" s="1210"/>
      <c r="AQ397" s="1114"/>
      <c r="AR397" s="976"/>
      <c r="AS397" s="976"/>
      <c r="AT397" s="976"/>
      <c r="AU397" s="976"/>
      <c r="AV397" s="976"/>
      <c r="AW397" s="976"/>
      <c r="AX397" s="1211"/>
      <c r="AY397" s="1208"/>
      <c r="AZ397"/>
      <c r="BA397"/>
      <c r="BB397"/>
      <c r="BC397"/>
      <c r="BD397"/>
      <c r="BE397"/>
      <c r="BF397"/>
      <c r="BG397"/>
    </row>
    <row r="398" spans="1:59" ht="14">
      <c r="A398" s="1282"/>
      <c r="B398" s="1254"/>
      <c r="C398" s="1255"/>
      <c r="D398" s="1255"/>
      <c r="E398" s="1255"/>
      <c r="F398" s="1256"/>
      <c r="G398" s="1237"/>
      <c r="H398" s="1237"/>
      <c r="I398" s="1237"/>
      <c r="J398" s="1237"/>
      <c r="K398" s="1237"/>
      <c r="L398" s="1240"/>
      <c r="M398" s="1243"/>
      <c r="N398" s="1246"/>
      <c r="O398" s="1249"/>
      <c r="P398" s="1215"/>
      <c r="Q398" s="1218"/>
      <c r="R398" s="1221"/>
      <c r="S398" s="1224"/>
      <c r="T398" s="1227"/>
      <c r="U398" s="1224"/>
      <c r="V398" s="1227"/>
      <c r="W398" s="1224"/>
      <c r="X398" s="1227"/>
      <c r="Y398" s="1224"/>
      <c r="Z398" s="1227"/>
      <c r="AA398" s="1227"/>
      <c r="AB398" s="1227"/>
      <c r="AC398" s="1230"/>
      <c r="AD398" s="1193"/>
      <c r="AE398" s="1234"/>
      <c r="AF398" s="1199"/>
      <c r="AG398" s="1193"/>
      <c r="AH398" s="1196"/>
      <c r="AI398" s="1199"/>
      <c r="AJ398" s="1199"/>
      <c r="AK398" s="1202"/>
      <c r="AL398" s="1205"/>
      <c r="AM398" s="1213"/>
      <c r="AN398" s="355"/>
      <c r="AO398" s="1208"/>
      <c r="AP398" s="1210"/>
      <c r="AQ398" s="1114"/>
      <c r="AR398" s="976"/>
      <c r="AS398" s="976"/>
      <c r="AT398" s="976"/>
      <c r="AU398" s="976"/>
      <c r="AV398" s="976"/>
      <c r="AW398" s="976"/>
      <c r="AX398" s="1211"/>
      <c r="AY398" s="1208"/>
      <c r="AZ398"/>
      <c r="BA398"/>
      <c r="BB398"/>
      <c r="BC398"/>
      <c r="BD398"/>
      <c r="BE398"/>
      <c r="BF398"/>
      <c r="BG398"/>
    </row>
    <row r="399" spans="1:59" ht="30" customHeight="1" thickBot="1">
      <c r="A399" s="1283"/>
      <c r="B399" s="1284"/>
      <c r="C399" s="1285"/>
      <c r="D399" s="1285"/>
      <c r="E399" s="1285"/>
      <c r="F399" s="1286"/>
      <c r="G399" s="1287"/>
      <c r="H399" s="1287"/>
      <c r="I399" s="1287"/>
      <c r="J399" s="1287"/>
      <c r="K399" s="1287"/>
      <c r="L399" s="1288"/>
      <c r="M399" s="1279"/>
      <c r="N399" s="1247"/>
      <c r="O399" s="1250"/>
      <c r="P399" s="1216"/>
      <c r="Q399" s="1219"/>
      <c r="R399" s="1222"/>
      <c r="S399" s="1225"/>
      <c r="T399" s="1228"/>
      <c r="U399" s="1225"/>
      <c r="V399" s="1228"/>
      <c r="W399" s="1225"/>
      <c r="X399" s="1228"/>
      <c r="Y399" s="1225"/>
      <c r="Z399" s="1228"/>
      <c r="AA399" s="1228"/>
      <c r="AB399" s="1228"/>
      <c r="AC399" s="1231"/>
      <c r="AD399" s="1194"/>
      <c r="AE399" s="1235"/>
      <c r="AF399" s="1200"/>
      <c r="AG399" s="1194"/>
      <c r="AH399" s="1197"/>
      <c r="AI399" s="1200"/>
      <c r="AJ399" s="1200"/>
      <c r="AK399" s="1203"/>
      <c r="AL399" s="1206"/>
      <c r="AM399" s="651" t="str">
        <f t="shared" ref="AM399" si="287">IF(P396="","",
IF(OR(AF396="",
AND(AG396&lt;&gt;"",AH396=""),
AND(P396&lt;&gt;"",AI396=""),
AND(P396&lt;&gt;"処遇改善加算Ⅳ",AJ396=""),
AND(OR(P396="処遇改善加算Ⅰ",P396="処遇改善加算Ⅱ"),AU396="対象",AK396=""),
AND(P396="処遇改善加算Ⅰ",AL396="")),
"！記入が必要な欄（オレンジ色のセル）に空欄があります。空欄を埋めてください。",""))</f>
        <v/>
      </c>
      <c r="AN399" s="355"/>
      <c r="AO399" s="1209"/>
      <c r="AP399" s="1210"/>
      <c r="AQ399" s="1115"/>
      <c r="AR399" s="976"/>
      <c r="AS399" s="976"/>
      <c r="AT399" s="976"/>
      <c r="AU399" s="976"/>
      <c r="AV399" s="976"/>
      <c r="AW399" s="976"/>
      <c r="AX399" s="1211"/>
      <c r="AY399" s="1209"/>
      <c r="AZ399"/>
      <c r="BA399"/>
      <c r="BB399"/>
      <c r="BC399"/>
      <c r="BD399"/>
      <c r="BE399"/>
      <c r="BF399"/>
      <c r="BG399"/>
    </row>
    <row r="400" spans="1:59" ht="30" customHeight="1">
      <c r="A400" s="1280">
        <v>98</v>
      </c>
      <c r="B400" s="1251" t="str">
        <f>IF(基本情報入力シート!B137="", "",基本情報入力シート!B137)</f>
        <v/>
      </c>
      <c r="C400" s="1252"/>
      <c r="D400" s="1252"/>
      <c r="E400" s="1252"/>
      <c r="F400" s="1253"/>
      <c r="G400" s="1236" t="str">
        <f>IF(基本情報入力シート!L137="", "",基本情報入力シート!L137)</f>
        <v/>
      </c>
      <c r="H400" s="1236" t="str">
        <f>IF(基本情報入力シート!Q137="", "",基本情報入力シート!Q137)</f>
        <v/>
      </c>
      <c r="I400" s="1236" t="str">
        <f>IF(基本情報入力シート!V137="", "",基本情報入力シート!V137)</f>
        <v/>
      </c>
      <c r="J400" s="1236" t="str">
        <f>IF(基本情報入力シート!W137="", "",基本情報入力シート!W137)</f>
        <v/>
      </c>
      <c r="K400" s="1236" t="str">
        <f>IF(基本情報入力シート!X137="", "",基本情報入力シート!X137)</f>
        <v/>
      </c>
      <c r="L400" s="1239" t="str">
        <f>IF(基本情報入力シート!AC137=0, "",基本情報入力シート!AC137)</f>
        <v/>
      </c>
      <c r="M400" s="1242" t="str">
        <f>IF(基本情報入力シート!AD137="", "",基本情報入力シート!AD137)</f>
        <v/>
      </c>
      <c r="N400" s="1245"/>
      <c r="O400" s="1248" t="str">
        <f>IFERROR(VLOOKUP(K400,【参考】数式用２!$A$2:$AD$48,MATCH(N400,【参考】数式用２!$C$4:$AD$4,0)+2,0),"")</f>
        <v/>
      </c>
      <c r="P400" s="1214"/>
      <c r="Q400" s="1217" t="str">
        <f>IFERROR(VLOOKUP(K400,【参考】数式用２!$A$2:$AC$48,MATCH(P400,【参考】数式用２!$C$4:$AC$4,0)+2,0),"")</f>
        <v/>
      </c>
      <c r="R400" s="1220" t="s">
        <v>268</v>
      </c>
      <c r="S400" s="1223"/>
      <c r="T400" s="1226" t="s">
        <v>356</v>
      </c>
      <c r="U400" s="1223"/>
      <c r="V400" s="1226" t="s">
        <v>357</v>
      </c>
      <c r="W400" s="1223"/>
      <c r="X400" s="1226" t="s">
        <v>356</v>
      </c>
      <c r="Y400" s="1223"/>
      <c r="Z400" s="1226" t="s">
        <v>358</v>
      </c>
      <c r="AA400" s="1226" t="s">
        <v>171</v>
      </c>
      <c r="AB400" s="1226" t="str">
        <f>IF(S400&gt;=1,(W400*12+Y400)-(S400*12+U400)+1,"")</f>
        <v/>
      </c>
      <c r="AC400" s="1229" t="s">
        <v>359</v>
      </c>
      <c r="AD400" s="1232" t="str">
        <f>IFERROR(ROUNDDOWN(ROUND(L400*Q400,0)*M400,0)*AB400,"")</f>
        <v/>
      </c>
      <c r="AE400" s="1233" t="str">
        <f>IFERROR(ROUNDDOWN(ROUNDDOWN(ROUND(L400*VLOOKUP(K400,【参考】数式用２!$A$2:$AC$48,MATCH("処遇改善加算Ⅳ",【参考】数式用２!$C$4:$O$4,0)+2,0),0)*M400,0)*AB400*0.5,0), "")</f>
        <v/>
      </c>
      <c r="AF400" s="1198"/>
      <c r="AG400" s="1232" t="str">
        <f>IF(AND(AQ400&lt;&gt;"対象外", P400&lt;&gt;""),ROUNDDOWN(ROUND(L400*VLOOKUP(K400,【参考】数式用２!$A$2:$K$48,MATCH("ベア加算あり",【参考】数式用２!$C$4:$K$4,0)+2,0),0)*M400,0)*AB400,"")</f>
        <v/>
      </c>
      <c r="AH400" s="1195"/>
      <c r="AI400" s="1198"/>
      <c r="AJ400" s="1198"/>
      <c r="AK400" s="1201"/>
      <c r="AL400" s="1204"/>
      <c r="AM400" s="650" t="str">
        <f t="shared" ref="AM400" si="288">IF(Q400="","",IF(Q400&lt;O400,"！加算の要件上は問題ありませんが、令和６年度末の加算率と比較して、令和７年度の加算率が低くなっています。",""))</f>
        <v/>
      </c>
      <c r="AN400" s="355"/>
      <c r="AO400" s="1207" t="str">
        <f>IF(K400&lt;&gt;"","Q列に色付け","")</f>
        <v/>
      </c>
      <c r="AP400" s="1210" t="str">
        <f>IF(AND(AE400&lt;&gt;0,AE400&lt;&gt;""),IF(AF400="○","入力済","未入力"),"")</f>
        <v/>
      </c>
      <c r="AQ400" s="1113" t="str">
        <f>IFERROR((VLOOKUP(N400, 【参考】数式用２!$BE$5:$BE$13, 1,FALSE)), "対象外")</f>
        <v>対象外</v>
      </c>
      <c r="AR400" s="976" t="str">
        <f>IF(AG400&lt;&gt;"",IF(AH400="○","入力済","未入力"),"")</f>
        <v/>
      </c>
      <c r="AS400" s="976" t="str">
        <f>IF(AND(P400&lt;&gt;"", AI400=""), "未入力", "入力済")</f>
        <v>入力済</v>
      </c>
      <c r="AT400" s="976" t="str">
        <f>IF(AND(P400&lt;&gt;"", P400&lt;&gt;"処遇改善加算Ⅳ", AJ400=""), "未入力", "入力済")</f>
        <v>入力済</v>
      </c>
      <c r="AU400" s="976" t="str">
        <f>IFERROR(VLOOKUP(K400, 【参考】数式用２!$BB$5:$BC$48, 2, FALSE), "")</f>
        <v/>
      </c>
      <c r="AV400" s="976" t="str">
        <f>IF(AND(P400&lt;&gt;"処遇改善加算Ⅲ",P400&lt;&gt;"処遇改善加算Ⅳ", P400&lt;&gt;"", AU400&lt;&gt;"対象外"), 1,"")</f>
        <v/>
      </c>
      <c r="AW400" s="976" t="str">
        <f>IFERROR("_"&amp;VLOOKUP(K400, 【参考】数式用２!$AG$2:$AH$48, 2, FALSE), "")</f>
        <v/>
      </c>
      <c r="AX400" s="1211" t="str">
        <f>IF(AND(P400="処遇改善加算Ⅰ", AL400=""), "未入力","入力済")</f>
        <v>入力済</v>
      </c>
      <c r="AY400" s="1207" t="str">
        <f>G400</f>
        <v/>
      </c>
      <c r="AZ400"/>
      <c r="BA400"/>
      <c r="BB400"/>
      <c r="BC400"/>
      <c r="BD400"/>
      <c r="BE400"/>
      <c r="BF400"/>
      <c r="BG400"/>
    </row>
    <row r="401" spans="1:59" ht="14">
      <c r="A401" s="1281"/>
      <c r="B401" s="1254"/>
      <c r="C401" s="1255"/>
      <c r="D401" s="1255"/>
      <c r="E401" s="1255"/>
      <c r="F401" s="1256"/>
      <c r="G401" s="1237"/>
      <c r="H401" s="1237"/>
      <c r="I401" s="1237"/>
      <c r="J401" s="1237"/>
      <c r="K401" s="1237"/>
      <c r="L401" s="1240"/>
      <c r="M401" s="1243"/>
      <c r="N401" s="1246"/>
      <c r="O401" s="1249"/>
      <c r="P401" s="1215"/>
      <c r="Q401" s="1218"/>
      <c r="R401" s="1221"/>
      <c r="S401" s="1224"/>
      <c r="T401" s="1227"/>
      <c r="U401" s="1224"/>
      <c r="V401" s="1227"/>
      <c r="W401" s="1224"/>
      <c r="X401" s="1227"/>
      <c r="Y401" s="1224"/>
      <c r="Z401" s="1227"/>
      <c r="AA401" s="1227"/>
      <c r="AB401" s="1227"/>
      <c r="AC401" s="1230"/>
      <c r="AD401" s="1193"/>
      <c r="AE401" s="1234"/>
      <c r="AF401" s="1199"/>
      <c r="AG401" s="1193"/>
      <c r="AH401" s="1196"/>
      <c r="AI401" s="1199"/>
      <c r="AJ401" s="1199"/>
      <c r="AK401" s="1202"/>
      <c r="AL401" s="1205"/>
      <c r="AM401" s="1212" t="str">
        <f t="shared" ref="AM401" si="289">IF(AND(P400&lt;&gt;"", OR(W400&lt;&gt;8,Y400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01" s="355"/>
      <c r="AO401" s="1208"/>
      <c r="AP401" s="1210"/>
      <c r="AQ401" s="1114"/>
      <c r="AR401" s="976"/>
      <c r="AS401" s="976"/>
      <c r="AT401" s="976"/>
      <c r="AU401" s="976"/>
      <c r="AV401" s="976"/>
      <c r="AW401" s="976"/>
      <c r="AX401" s="1211"/>
      <c r="AY401" s="1208"/>
      <c r="AZ401"/>
      <c r="BA401"/>
      <c r="BB401"/>
      <c r="BC401"/>
      <c r="BD401"/>
      <c r="BE401"/>
      <c r="BF401"/>
      <c r="BG401"/>
    </row>
    <row r="402" spans="1:59" ht="14">
      <c r="A402" s="1282"/>
      <c r="B402" s="1254"/>
      <c r="C402" s="1255"/>
      <c r="D402" s="1255"/>
      <c r="E402" s="1255"/>
      <c r="F402" s="1256"/>
      <c r="G402" s="1237"/>
      <c r="H402" s="1237"/>
      <c r="I402" s="1237"/>
      <c r="J402" s="1237"/>
      <c r="K402" s="1237"/>
      <c r="L402" s="1240"/>
      <c r="M402" s="1243"/>
      <c r="N402" s="1246"/>
      <c r="O402" s="1249"/>
      <c r="P402" s="1215"/>
      <c r="Q402" s="1218"/>
      <c r="R402" s="1221"/>
      <c r="S402" s="1224"/>
      <c r="T402" s="1227"/>
      <c r="U402" s="1224"/>
      <c r="V402" s="1227"/>
      <c r="W402" s="1224"/>
      <c r="X402" s="1227"/>
      <c r="Y402" s="1224"/>
      <c r="Z402" s="1227"/>
      <c r="AA402" s="1227"/>
      <c r="AB402" s="1227"/>
      <c r="AC402" s="1230"/>
      <c r="AD402" s="1193"/>
      <c r="AE402" s="1234"/>
      <c r="AF402" s="1199"/>
      <c r="AG402" s="1193"/>
      <c r="AH402" s="1196"/>
      <c r="AI402" s="1199"/>
      <c r="AJ402" s="1199"/>
      <c r="AK402" s="1202"/>
      <c r="AL402" s="1205"/>
      <c r="AM402" s="1213"/>
      <c r="AN402" s="355"/>
      <c r="AO402" s="1208"/>
      <c r="AP402" s="1210"/>
      <c r="AQ402" s="1114"/>
      <c r="AR402" s="976"/>
      <c r="AS402" s="976"/>
      <c r="AT402" s="976"/>
      <c r="AU402" s="976"/>
      <c r="AV402" s="976"/>
      <c r="AW402" s="976"/>
      <c r="AX402" s="1211"/>
      <c r="AY402" s="1208"/>
      <c r="AZ402"/>
      <c r="BA402"/>
      <c r="BB402"/>
      <c r="BC402"/>
      <c r="BD402"/>
      <c r="BE402"/>
      <c r="BF402"/>
      <c r="BG402"/>
    </row>
    <row r="403" spans="1:59" ht="30" customHeight="1" thickBot="1">
      <c r="A403" s="1283"/>
      <c r="B403" s="1284"/>
      <c r="C403" s="1285"/>
      <c r="D403" s="1285"/>
      <c r="E403" s="1285"/>
      <c r="F403" s="1286"/>
      <c r="G403" s="1287"/>
      <c r="H403" s="1287"/>
      <c r="I403" s="1287"/>
      <c r="J403" s="1287"/>
      <c r="K403" s="1287"/>
      <c r="L403" s="1288"/>
      <c r="M403" s="1279"/>
      <c r="N403" s="1247"/>
      <c r="O403" s="1250"/>
      <c r="P403" s="1216"/>
      <c r="Q403" s="1219"/>
      <c r="R403" s="1222"/>
      <c r="S403" s="1225"/>
      <c r="T403" s="1228"/>
      <c r="U403" s="1225"/>
      <c r="V403" s="1228"/>
      <c r="W403" s="1225"/>
      <c r="X403" s="1228"/>
      <c r="Y403" s="1225"/>
      <c r="Z403" s="1228"/>
      <c r="AA403" s="1228"/>
      <c r="AB403" s="1228"/>
      <c r="AC403" s="1231"/>
      <c r="AD403" s="1194"/>
      <c r="AE403" s="1234"/>
      <c r="AF403" s="1199"/>
      <c r="AG403" s="1193"/>
      <c r="AH403" s="1196"/>
      <c r="AI403" s="1199"/>
      <c r="AJ403" s="1199"/>
      <c r="AK403" s="1202"/>
      <c r="AL403" s="1205"/>
      <c r="AM403" s="651" t="str">
        <f t="shared" ref="AM403" si="290">IF(P400="","",
IF(OR(AF400="",
AND(AG400&lt;&gt;"",AH400=""),
AND(P400&lt;&gt;"",AI400=""),
AND(P400&lt;&gt;"処遇改善加算Ⅳ",AJ400=""),
AND(OR(P400="処遇改善加算Ⅰ",P400="処遇改善加算Ⅱ"),AU400="対象",AK400=""),
AND(P400="処遇改善加算Ⅰ",AL400="")),
"！記入が必要な欄（オレンジ色のセル）に空欄があります。空欄を埋めてください。",""))</f>
        <v/>
      </c>
      <c r="AN403" s="355"/>
      <c r="AO403" s="1209"/>
      <c r="AP403" s="1210"/>
      <c r="AQ403" s="1115"/>
      <c r="AR403" s="976"/>
      <c r="AS403" s="976"/>
      <c r="AT403" s="976"/>
      <c r="AU403" s="976"/>
      <c r="AV403" s="976"/>
      <c r="AW403" s="976"/>
      <c r="AX403" s="1211"/>
      <c r="AY403" s="1209"/>
      <c r="AZ403"/>
      <c r="BA403"/>
      <c r="BB403"/>
      <c r="BC403"/>
      <c r="BD403"/>
      <c r="BE403"/>
      <c r="BF403"/>
      <c r="BG403"/>
    </row>
    <row r="404" spans="1:59" ht="30" customHeight="1">
      <c r="A404" s="1280">
        <v>99</v>
      </c>
      <c r="B404" s="1251" t="str">
        <f>IF(基本情報入力シート!B138="", "",基本情報入力シート!B138)</f>
        <v/>
      </c>
      <c r="C404" s="1252"/>
      <c r="D404" s="1252"/>
      <c r="E404" s="1252"/>
      <c r="F404" s="1253"/>
      <c r="G404" s="1236" t="str">
        <f>IF(基本情報入力シート!L138="", "",基本情報入力シート!L138)</f>
        <v/>
      </c>
      <c r="H404" s="1236" t="str">
        <f>IF(基本情報入力シート!Q138="", "",基本情報入力シート!Q138)</f>
        <v/>
      </c>
      <c r="I404" s="1236" t="str">
        <f>IF(基本情報入力シート!V138="", "",基本情報入力シート!V138)</f>
        <v/>
      </c>
      <c r="J404" s="1236" t="str">
        <f>IF(基本情報入力シート!W138="", "",基本情報入力シート!W138)</f>
        <v/>
      </c>
      <c r="K404" s="1236" t="str">
        <f>IF(基本情報入力シート!X138="", "",基本情報入力シート!X138)</f>
        <v/>
      </c>
      <c r="L404" s="1239" t="str">
        <f>IF(基本情報入力シート!AC138=0, "",基本情報入力シート!AC138)</f>
        <v/>
      </c>
      <c r="M404" s="1242" t="str">
        <f>IF(基本情報入力シート!AD138="", "",基本情報入力シート!AD138)</f>
        <v/>
      </c>
      <c r="N404" s="1245"/>
      <c r="O404" s="1248" t="str">
        <f>IFERROR(VLOOKUP(K404,【参考】数式用２!$A$2:$AD$48,MATCH(N404,【参考】数式用２!$C$4:$AD$4,0)+2,0),"")</f>
        <v/>
      </c>
      <c r="P404" s="1214"/>
      <c r="Q404" s="1217" t="str">
        <f>IFERROR(VLOOKUP(K404,【参考】数式用２!$A$2:$AC$48,MATCH(P404,【参考】数式用２!$C$4:$AC$4,0)+2,0),"")</f>
        <v/>
      </c>
      <c r="R404" s="1220" t="s">
        <v>268</v>
      </c>
      <c r="S404" s="1223"/>
      <c r="T404" s="1226" t="s">
        <v>356</v>
      </c>
      <c r="U404" s="1223"/>
      <c r="V404" s="1226" t="s">
        <v>357</v>
      </c>
      <c r="W404" s="1223"/>
      <c r="X404" s="1226" t="s">
        <v>356</v>
      </c>
      <c r="Y404" s="1223"/>
      <c r="Z404" s="1226" t="s">
        <v>358</v>
      </c>
      <c r="AA404" s="1226" t="s">
        <v>171</v>
      </c>
      <c r="AB404" s="1226" t="str">
        <f>IF(S404&gt;=1,(W404*12+Y404)-(S404*12+U404)+1,"")</f>
        <v/>
      </c>
      <c r="AC404" s="1229" t="s">
        <v>359</v>
      </c>
      <c r="AD404" s="1232" t="str">
        <f>IFERROR(ROUNDDOWN(ROUND(L404*Q404,0)*M404,0)*AB404,"")</f>
        <v/>
      </c>
      <c r="AE404" s="1233" t="str">
        <f>IFERROR(ROUNDDOWN(ROUNDDOWN(ROUND(L404*VLOOKUP(K404,【参考】数式用２!$A$2:$AC$48,MATCH("処遇改善加算Ⅳ",【参考】数式用２!$C$4:$O$4,0)+2,0),0)*M404,0)*AB404*0.5,0), "")</f>
        <v/>
      </c>
      <c r="AF404" s="1198"/>
      <c r="AG404" s="1232" t="str">
        <f>IF(AND(AQ404&lt;&gt;"対象外", P404&lt;&gt;""),ROUNDDOWN(ROUND(L404*VLOOKUP(K404,【参考】数式用２!$A$2:$K$48,MATCH("ベア加算あり",【参考】数式用２!$C$4:$K$4,0)+2,0),0)*M404,0)*AB404,"")</f>
        <v/>
      </c>
      <c r="AH404" s="1195"/>
      <c r="AI404" s="1198"/>
      <c r="AJ404" s="1198"/>
      <c r="AK404" s="1201"/>
      <c r="AL404" s="1204"/>
      <c r="AM404" s="650" t="str">
        <f t="shared" ref="AM404" si="291">IF(Q404="","",IF(Q404&lt;O404,"！加算の要件上は問題ありませんが、令和６年度末の加算率と比較して、令和７年度の加算率が低くなっています。",""))</f>
        <v/>
      </c>
      <c r="AN404" s="355"/>
      <c r="AO404" s="1207" t="str">
        <f>IF(K404&lt;&gt;"","Q列に色付け","")</f>
        <v/>
      </c>
      <c r="AP404" s="1210" t="str">
        <f>IF(AND(AE404&lt;&gt;0,AE404&lt;&gt;""),IF(AF404="○","入力済","未入力"),"")</f>
        <v/>
      </c>
      <c r="AQ404" s="1113" t="str">
        <f>IFERROR((VLOOKUP(N404, 【参考】数式用２!$BE$5:$BE$13, 1,FALSE)), "対象外")</f>
        <v>対象外</v>
      </c>
      <c r="AR404" s="976" t="str">
        <f>IF(AG404&lt;&gt;"",IF(AH404="○","入力済","未入力"),"")</f>
        <v/>
      </c>
      <c r="AS404" s="976" t="str">
        <f>IF(AND(P404&lt;&gt;"", AI404=""), "未入力", "入力済")</f>
        <v>入力済</v>
      </c>
      <c r="AT404" s="976" t="str">
        <f>IF(AND(P404&lt;&gt;"", P404&lt;&gt;"処遇改善加算Ⅳ", AJ404=""), "未入力", "入力済")</f>
        <v>入力済</v>
      </c>
      <c r="AU404" s="976" t="str">
        <f>IFERROR(VLOOKUP(K404, 【参考】数式用２!$BB$5:$BC$48, 2, FALSE), "")</f>
        <v/>
      </c>
      <c r="AV404" s="976" t="str">
        <f>IF(AND(P404&lt;&gt;"処遇改善加算Ⅲ",P404&lt;&gt;"処遇改善加算Ⅳ", P404&lt;&gt;"", AU404&lt;&gt;"対象外"), 1,"")</f>
        <v/>
      </c>
      <c r="AW404" s="976" t="str">
        <f>IFERROR("_"&amp;VLOOKUP(K404, 【参考】数式用２!$AG$2:$AH$48, 2, FALSE), "")</f>
        <v/>
      </c>
      <c r="AX404" s="1211" t="str">
        <f>IF(AND(P404="処遇改善加算Ⅰ", AL404=""), "未入力","入力済")</f>
        <v>入力済</v>
      </c>
      <c r="AY404" s="1207" t="str">
        <f>G404</f>
        <v/>
      </c>
      <c r="AZ404"/>
      <c r="BA404"/>
      <c r="BB404"/>
      <c r="BC404"/>
      <c r="BD404"/>
      <c r="BE404"/>
      <c r="BF404"/>
      <c r="BG404"/>
    </row>
    <row r="405" spans="1:59" ht="14">
      <c r="A405" s="1281"/>
      <c r="B405" s="1254"/>
      <c r="C405" s="1255"/>
      <c r="D405" s="1255"/>
      <c r="E405" s="1255"/>
      <c r="F405" s="1256"/>
      <c r="G405" s="1237"/>
      <c r="H405" s="1237"/>
      <c r="I405" s="1237"/>
      <c r="J405" s="1237"/>
      <c r="K405" s="1237"/>
      <c r="L405" s="1240"/>
      <c r="M405" s="1243"/>
      <c r="N405" s="1246"/>
      <c r="O405" s="1249"/>
      <c r="P405" s="1215"/>
      <c r="Q405" s="1218"/>
      <c r="R405" s="1221"/>
      <c r="S405" s="1224"/>
      <c r="T405" s="1227"/>
      <c r="U405" s="1224"/>
      <c r="V405" s="1227"/>
      <c r="W405" s="1224"/>
      <c r="X405" s="1227"/>
      <c r="Y405" s="1224"/>
      <c r="Z405" s="1227"/>
      <c r="AA405" s="1227"/>
      <c r="AB405" s="1227"/>
      <c r="AC405" s="1230"/>
      <c r="AD405" s="1193"/>
      <c r="AE405" s="1234"/>
      <c r="AF405" s="1199"/>
      <c r="AG405" s="1193"/>
      <c r="AH405" s="1196"/>
      <c r="AI405" s="1199"/>
      <c r="AJ405" s="1199"/>
      <c r="AK405" s="1202"/>
      <c r="AL405" s="1205"/>
      <c r="AM405" s="1212" t="str">
        <f t="shared" ref="AM405" si="292">IF(AND(P404&lt;&gt;"", OR(W404&lt;&gt;8,Y404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05" s="355"/>
      <c r="AO405" s="1208"/>
      <c r="AP405" s="1210"/>
      <c r="AQ405" s="1114"/>
      <c r="AR405" s="976"/>
      <c r="AS405" s="976"/>
      <c r="AT405" s="976"/>
      <c r="AU405" s="976"/>
      <c r="AV405" s="976"/>
      <c r="AW405" s="976"/>
      <c r="AX405" s="1211"/>
      <c r="AY405" s="1208"/>
      <c r="AZ405"/>
      <c r="BA405"/>
      <c r="BB405"/>
      <c r="BC405"/>
      <c r="BD405"/>
      <c r="BE405"/>
      <c r="BF405"/>
      <c r="BG405"/>
    </row>
    <row r="406" spans="1:59" ht="14">
      <c r="A406" s="1282"/>
      <c r="B406" s="1254"/>
      <c r="C406" s="1255"/>
      <c r="D406" s="1255"/>
      <c r="E406" s="1255"/>
      <c r="F406" s="1256"/>
      <c r="G406" s="1237"/>
      <c r="H406" s="1237"/>
      <c r="I406" s="1237"/>
      <c r="J406" s="1237"/>
      <c r="K406" s="1237"/>
      <c r="L406" s="1240"/>
      <c r="M406" s="1243"/>
      <c r="N406" s="1246"/>
      <c r="O406" s="1249"/>
      <c r="P406" s="1215"/>
      <c r="Q406" s="1218"/>
      <c r="R406" s="1221"/>
      <c r="S406" s="1224"/>
      <c r="T406" s="1227"/>
      <c r="U406" s="1224"/>
      <c r="V406" s="1227"/>
      <c r="W406" s="1224"/>
      <c r="X406" s="1227"/>
      <c r="Y406" s="1224"/>
      <c r="Z406" s="1227"/>
      <c r="AA406" s="1227"/>
      <c r="AB406" s="1227"/>
      <c r="AC406" s="1230"/>
      <c r="AD406" s="1193"/>
      <c r="AE406" s="1234"/>
      <c r="AF406" s="1199"/>
      <c r="AG406" s="1193"/>
      <c r="AH406" s="1196"/>
      <c r="AI406" s="1199"/>
      <c r="AJ406" s="1199"/>
      <c r="AK406" s="1202"/>
      <c r="AL406" s="1205"/>
      <c r="AM406" s="1213"/>
      <c r="AN406" s="355"/>
      <c r="AO406" s="1208"/>
      <c r="AP406" s="1210"/>
      <c r="AQ406" s="1114"/>
      <c r="AR406" s="976"/>
      <c r="AS406" s="976"/>
      <c r="AT406" s="976"/>
      <c r="AU406" s="976"/>
      <c r="AV406" s="976"/>
      <c r="AW406" s="976"/>
      <c r="AX406" s="1211"/>
      <c r="AY406" s="1208"/>
      <c r="AZ406"/>
      <c r="BA406"/>
      <c r="BB406"/>
      <c r="BC406"/>
      <c r="BD406"/>
      <c r="BE406"/>
      <c r="BF406"/>
      <c r="BG406"/>
    </row>
    <row r="407" spans="1:59" ht="30" customHeight="1" thickBot="1">
      <c r="A407" s="1283"/>
      <c r="B407" s="1284"/>
      <c r="C407" s="1285"/>
      <c r="D407" s="1285"/>
      <c r="E407" s="1285"/>
      <c r="F407" s="1286"/>
      <c r="G407" s="1287"/>
      <c r="H407" s="1287"/>
      <c r="I407" s="1287"/>
      <c r="J407" s="1287"/>
      <c r="K407" s="1287"/>
      <c r="L407" s="1288"/>
      <c r="M407" s="1279"/>
      <c r="N407" s="1247"/>
      <c r="O407" s="1250"/>
      <c r="P407" s="1216"/>
      <c r="Q407" s="1219"/>
      <c r="R407" s="1222"/>
      <c r="S407" s="1225"/>
      <c r="T407" s="1228"/>
      <c r="U407" s="1225"/>
      <c r="V407" s="1228"/>
      <c r="W407" s="1225"/>
      <c r="X407" s="1228"/>
      <c r="Y407" s="1225"/>
      <c r="Z407" s="1228"/>
      <c r="AA407" s="1228"/>
      <c r="AB407" s="1228"/>
      <c r="AC407" s="1231"/>
      <c r="AD407" s="1194"/>
      <c r="AE407" s="1235"/>
      <c r="AF407" s="1200"/>
      <c r="AG407" s="1194"/>
      <c r="AH407" s="1197"/>
      <c r="AI407" s="1200"/>
      <c r="AJ407" s="1200"/>
      <c r="AK407" s="1203"/>
      <c r="AL407" s="1206"/>
      <c r="AM407" s="651" t="str">
        <f t="shared" ref="AM407" si="293">IF(P404="","",
IF(OR(AF404="",
AND(AG404&lt;&gt;"",AH404=""),
AND(P404&lt;&gt;"",AI404=""),
AND(P404&lt;&gt;"処遇改善加算Ⅳ",AJ404=""),
AND(OR(P404="処遇改善加算Ⅰ",P404="処遇改善加算Ⅱ"),AU404="対象",AK404=""),
AND(P404="処遇改善加算Ⅰ",AL404="")),
"！記入が必要な欄（オレンジ色のセル）に空欄があります。空欄を埋めてください。",""))</f>
        <v/>
      </c>
      <c r="AN407" s="355"/>
      <c r="AO407" s="1209"/>
      <c r="AP407" s="1210"/>
      <c r="AQ407" s="1115"/>
      <c r="AR407" s="976"/>
      <c r="AS407" s="976"/>
      <c r="AT407" s="976"/>
      <c r="AU407" s="976"/>
      <c r="AV407" s="976"/>
      <c r="AW407" s="976"/>
      <c r="AX407" s="1211"/>
      <c r="AY407" s="1209"/>
      <c r="AZ407"/>
      <c r="BA407"/>
      <c r="BB407"/>
      <c r="BC407"/>
      <c r="BD407"/>
      <c r="BE407"/>
      <c r="BF407"/>
      <c r="BG407"/>
    </row>
    <row r="408" spans="1:59" ht="30" customHeight="1">
      <c r="A408" s="1280">
        <v>100</v>
      </c>
      <c r="B408" s="1251" t="str">
        <f>IF(基本情報入力シート!B139="", "",基本情報入力シート!B139)</f>
        <v/>
      </c>
      <c r="C408" s="1252"/>
      <c r="D408" s="1252"/>
      <c r="E408" s="1252"/>
      <c r="F408" s="1253"/>
      <c r="G408" s="1236" t="str">
        <f>IF(基本情報入力シート!L139="", "",基本情報入力シート!L139)</f>
        <v/>
      </c>
      <c r="H408" s="1236" t="str">
        <f>IF(基本情報入力シート!Q139="", "",基本情報入力シート!Q139)</f>
        <v/>
      </c>
      <c r="I408" s="1236" t="str">
        <f>IF(基本情報入力シート!V139="", "",基本情報入力シート!V139)</f>
        <v/>
      </c>
      <c r="J408" s="1236" t="str">
        <f>IF(基本情報入力シート!W139="", "",基本情報入力シート!W139)</f>
        <v/>
      </c>
      <c r="K408" s="1236" t="str">
        <f>IF(基本情報入力シート!X139="", "",基本情報入力シート!X139)</f>
        <v/>
      </c>
      <c r="L408" s="1239" t="str">
        <f>IF(基本情報入力シート!AC139=0, "",基本情報入力シート!AC139)</f>
        <v/>
      </c>
      <c r="M408" s="1242" t="str">
        <f>IF(基本情報入力シート!AD139="", "",基本情報入力シート!AD139)</f>
        <v/>
      </c>
      <c r="N408" s="1245"/>
      <c r="O408" s="1248" t="str">
        <f>IFERROR(VLOOKUP(K408,【参考】数式用２!$A$2:$AD$48,MATCH(N408,【参考】数式用２!$C$4:$AD$4,0)+2,0),"")</f>
        <v/>
      </c>
      <c r="P408" s="1214"/>
      <c r="Q408" s="1217" t="str">
        <f>IFERROR(VLOOKUP(K408,【参考】数式用２!$A$2:$AC$48,MATCH(P408,【参考】数式用２!$C$4:$AC$4,0)+2,0),"")</f>
        <v/>
      </c>
      <c r="R408" s="1220" t="s">
        <v>268</v>
      </c>
      <c r="S408" s="1223"/>
      <c r="T408" s="1226" t="s">
        <v>356</v>
      </c>
      <c r="U408" s="1223"/>
      <c r="V408" s="1226" t="s">
        <v>357</v>
      </c>
      <c r="W408" s="1223"/>
      <c r="X408" s="1226" t="s">
        <v>356</v>
      </c>
      <c r="Y408" s="1223"/>
      <c r="Z408" s="1226" t="s">
        <v>358</v>
      </c>
      <c r="AA408" s="1226" t="s">
        <v>171</v>
      </c>
      <c r="AB408" s="1226" t="str">
        <f>IF(S408&gt;=1,(W408*12+Y408)-(S408*12+U408)+1,"")</f>
        <v/>
      </c>
      <c r="AC408" s="1229" t="s">
        <v>359</v>
      </c>
      <c r="AD408" s="1232" t="str">
        <f>IFERROR(ROUNDDOWN(ROUND(L408*Q408,0)*M408,0)*AB408,"")</f>
        <v/>
      </c>
      <c r="AE408" s="1233" t="str">
        <f>IFERROR(ROUNDDOWN(ROUNDDOWN(ROUND(L408*VLOOKUP(K408,【参考】数式用２!$A$2:$AC$48,MATCH("処遇改善加算Ⅳ",【参考】数式用２!$C$4:$O$4,0)+2,0),0)*M408,0)*AB408*0.5,0), "")</f>
        <v/>
      </c>
      <c r="AF408" s="1198"/>
      <c r="AG408" s="1193" t="str">
        <f>IF(AND(AQ408&lt;&gt;"対象外", P408&lt;&gt;""),ROUNDDOWN(ROUND(L408*VLOOKUP(K408,【参考】数式用２!$A$2:$K$48,MATCH("ベア加算あり",【参考】数式用２!$C$4:$K$4,0)+2,0),0)*M408,0)*AB408,"")</f>
        <v/>
      </c>
      <c r="AH408" s="1195"/>
      <c r="AI408" s="1198"/>
      <c r="AJ408" s="1198"/>
      <c r="AK408" s="1201"/>
      <c r="AL408" s="1204"/>
      <c r="AM408" s="650" t="str">
        <f t="shared" ref="AM408" si="294">IF(Q408="","",IF(Q408&lt;O408,"！加算の要件上は問題ありませんが、令和６年度末の加算率と比較して、令和７年度の加算率が低くなっています。",""))</f>
        <v/>
      </c>
      <c r="AN408" s="355"/>
      <c r="AO408" s="1207" t="str">
        <f>IF(K408&lt;&gt;"","Q列に色付け","")</f>
        <v/>
      </c>
      <c r="AP408" s="1210" t="str">
        <f>IF(AND(AE408&lt;&gt;0,AE408&lt;&gt;""),IF(AF408="○","入力済","未入力"),"")</f>
        <v/>
      </c>
      <c r="AQ408" s="1113" t="str">
        <f>IFERROR((VLOOKUP(N408, 【参考】数式用２!$BE$5:$BE$13, 1,FALSE)), "対象外")</f>
        <v>対象外</v>
      </c>
      <c r="AR408" s="976" t="str">
        <f>IF(AG408&lt;&gt;"",IF(AH408="○","入力済","未入力"),"")</f>
        <v/>
      </c>
      <c r="AS408" s="976" t="str">
        <f>IF(AND(P408&lt;&gt;"", AI408=""), "未入力", "入力済")</f>
        <v>入力済</v>
      </c>
      <c r="AT408" s="976" t="str">
        <f>IF(AND(P408&lt;&gt;"", P408&lt;&gt;"処遇改善加算Ⅳ", AJ408=""), "未入力", "入力済")</f>
        <v>入力済</v>
      </c>
      <c r="AU408" s="976" t="str">
        <f>IFERROR(VLOOKUP(K408, 【参考】数式用２!$BB$5:$BC$48, 2, FALSE), "")</f>
        <v/>
      </c>
      <c r="AV408" s="976" t="str">
        <f>IF(AND(P408&lt;&gt;"処遇改善加算Ⅲ",P408&lt;&gt;"処遇改善加算Ⅳ", P408&lt;&gt;"", AU408&lt;&gt;"対象外"), 1,"")</f>
        <v/>
      </c>
      <c r="AW408" s="976" t="str">
        <f>IFERROR("_"&amp;VLOOKUP(K408, 【参考】数式用２!$AG$2:$AH$48, 2, FALSE), "")</f>
        <v/>
      </c>
      <c r="AX408" s="1211" t="str">
        <f>IF(AND(P408="処遇改善加算Ⅰ", AL408=""), "未入力","入力済")</f>
        <v>入力済</v>
      </c>
      <c r="AY408" s="1207" t="str">
        <f>G408</f>
        <v/>
      </c>
      <c r="AZ408"/>
      <c r="BA408"/>
      <c r="BB408"/>
      <c r="BC408"/>
      <c r="BD408"/>
      <c r="BE408"/>
      <c r="BF408"/>
      <c r="BG408"/>
    </row>
    <row r="409" spans="1:59" ht="14">
      <c r="A409" s="1281"/>
      <c r="B409" s="1254"/>
      <c r="C409" s="1255"/>
      <c r="D409" s="1255"/>
      <c r="E409" s="1255"/>
      <c r="F409" s="1256"/>
      <c r="G409" s="1237"/>
      <c r="H409" s="1237"/>
      <c r="I409" s="1237"/>
      <c r="J409" s="1237"/>
      <c r="K409" s="1237"/>
      <c r="L409" s="1240"/>
      <c r="M409" s="1243"/>
      <c r="N409" s="1246"/>
      <c r="O409" s="1249"/>
      <c r="P409" s="1215"/>
      <c r="Q409" s="1218"/>
      <c r="R409" s="1221"/>
      <c r="S409" s="1224"/>
      <c r="T409" s="1227"/>
      <c r="U409" s="1224"/>
      <c r="V409" s="1227"/>
      <c r="W409" s="1224"/>
      <c r="X409" s="1227"/>
      <c r="Y409" s="1224"/>
      <c r="Z409" s="1227"/>
      <c r="AA409" s="1227"/>
      <c r="AB409" s="1227"/>
      <c r="AC409" s="1230"/>
      <c r="AD409" s="1193"/>
      <c r="AE409" s="1234"/>
      <c r="AF409" s="1199"/>
      <c r="AG409" s="1193"/>
      <c r="AH409" s="1196"/>
      <c r="AI409" s="1199"/>
      <c r="AJ409" s="1199"/>
      <c r="AK409" s="1202"/>
      <c r="AL409" s="1205"/>
      <c r="AM409" s="1212" t="str">
        <f>IF(AND(P408&lt;&gt;"", OR(W408&lt;&gt;8,Y408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09" s="355"/>
      <c r="AO409" s="1208"/>
      <c r="AP409" s="1210"/>
      <c r="AQ409" s="1114"/>
      <c r="AR409" s="976"/>
      <c r="AS409" s="976"/>
      <c r="AT409" s="976"/>
      <c r="AU409" s="976"/>
      <c r="AV409" s="976"/>
      <c r="AW409" s="976"/>
      <c r="AX409" s="1211"/>
      <c r="AY409" s="1208"/>
      <c r="AZ409"/>
      <c r="BA409"/>
      <c r="BB409"/>
      <c r="BC409"/>
      <c r="BD409"/>
      <c r="BE409"/>
      <c r="BF409"/>
      <c r="BG409"/>
    </row>
    <row r="410" spans="1:59" ht="14">
      <c r="A410" s="1282"/>
      <c r="B410" s="1254"/>
      <c r="C410" s="1255"/>
      <c r="D410" s="1255"/>
      <c r="E410" s="1255"/>
      <c r="F410" s="1256"/>
      <c r="G410" s="1237"/>
      <c r="H410" s="1237"/>
      <c r="I410" s="1237"/>
      <c r="J410" s="1237"/>
      <c r="K410" s="1237"/>
      <c r="L410" s="1240"/>
      <c r="M410" s="1243"/>
      <c r="N410" s="1246"/>
      <c r="O410" s="1249"/>
      <c r="P410" s="1215"/>
      <c r="Q410" s="1218"/>
      <c r="R410" s="1221"/>
      <c r="S410" s="1224"/>
      <c r="T410" s="1227"/>
      <c r="U410" s="1224"/>
      <c r="V410" s="1227"/>
      <c r="W410" s="1224"/>
      <c r="X410" s="1227"/>
      <c r="Y410" s="1224"/>
      <c r="Z410" s="1227"/>
      <c r="AA410" s="1227"/>
      <c r="AB410" s="1227"/>
      <c r="AC410" s="1230"/>
      <c r="AD410" s="1193"/>
      <c r="AE410" s="1234"/>
      <c r="AF410" s="1199"/>
      <c r="AG410" s="1193"/>
      <c r="AH410" s="1196"/>
      <c r="AI410" s="1199"/>
      <c r="AJ410" s="1199"/>
      <c r="AK410" s="1202"/>
      <c r="AL410" s="1205"/>
      <c r="AM410" s="1213"/>
      <c r="AN410" s="355"/>
      <c r="AO410" s="1208"/>
      <c r="AP410" s="1210"/>
      <c r="AQ410" s="1114"/>
      <c r="AR410" s="976"/>
      <c r="AS410" s="976"/>
      <c r="AT410" s="976"/>
      <c r="AU410" s="976"/>
      <c r="AV410" s="976"/>
      <c r="AW410" s="976"/>
      <c r="AX410" s="1211"/>
      <c r="AY410" s="1208"/>
      <c r="AZ410"/>
      <c r="BA410"/>
      <c r="BB410"/>
      <c r="BC410"/>
      <c r="BD410"/>
      <c r="BE410"/>
      <c r="BF410"/>
      <c r="BG410"/>
    </row>
    <row r="411" spans="1:59" ht="30" customHeight="1" thickBot="1">
      <c r="A411" s="1283"/>
      <c r="B411" s="1257"/>
      <c r="C411" s="1258"/>
      <c r="D411" s="1258"/>
      <c r="E411" s="1258"/>
      <c r="F411" s="1259"/>
      <c r="G411" s="1238"/>
      <c r="H411" s="1238"/>
      <c r="I411" s="1238"/>
      <c r="J411" s="1238"/>
      <c r="K411" s="1238"/>
      <c r="L411" s="1241"/>
      <c r="M411" s="1244"/>
      <c r="N411" s="1247"/>
      <c r="O411" s="1250"/>
      <c r="P411" s="1216"/>
      <c r="Q411" s="1219"/>
      <c r="R411" s="1222"/>
      <c r="S411" s="1225"/>
      <c r="T411" s="1228"/>
      <c r="U411" s="1225"/>
      <c r="V411" s="1228"/>
      <c r="W411" s="1225"/>
      <c r="X411" s="1228"/>
      <c r="Y411" s="1225"/>
      <c r="Z411" s="1228"/>
      <c r="AA411" s="1228"/>
      <c r="AB411" s="1228"/>
      <c r="AC411" s="1231"/>
      <c r="AD411" s="1194"/>
      <c r="AE411" s="1235"/>
      <c r="AF411" s="1200"/>
      <c r="AG411" s="1194"/>
      <c r="AH411" s="1197"/>
      <c r="AI411" s="1200"/>
      <c r="AJ411" s="1200"/>
      <c r="AK411" s="1203"/>
      <c r="AL411" s="1206"/>
      <c r="AM411" s="651" t="str">
        <f t="shared" ref="AM411" si="295">IF(P408="","",
IF(OR(AF408="",
AND(AG408&lt;&gt;"",AH408=""),
AND(P408&lt;&gt;"",AI408=""),
AND(P408&lt;&gt;"処遇改善加算Ⅳ",AJ408=""),
AND(OR(P408="処遇改善加算Ⅰ",P408="処遇改善加算Ⅱ"),AU408="対象",AK408=""),
AND(P408="処遇改善加算Ⅰ",AL408="")),
"！記入が必要な欄（オレンジ色のセル）に空欄があります。空欄を埋めてください。",""))</f>
        <v/>
      </c>
      <c r="AN411" s="355"/>
      <c r="AO411" s="1209"/>
      <c r="AP411" s="1210"/>
      <c r="AQ411" s="1115"/>
      <c r="AR411" s="976"/>
      <c r="AS411" s="976"/>
      <c r="AT411" s="976"/>
      <c r="AU411" s="976"/>
      <c r="AV411" s="976"/>
      <c r="AW411" s="976"/>
      <c r="AX411" s="1211"/>
      <c r="AY411" s="1209"/>
      <c r="AZ411"/>
      <c r="BA411"/>
      <c r="BB411"/>
      <c r="BC411"/>
      <c r="BD411"/>
      <c r="BE411"/>
      <c r="BF411"/>
      <c r="BG411"/>
    </row>
    <row r="412" spans="1:59" ht="30" customHeight="1">
      <c r="A412" s="1280">
        <v>101</v>
      </c>
      <c r="B412" s="1251" t="str">
        <f>IF(基本情報入力シート!B140="", "",基本情報入力シート!B140)</f>
        <v/>
      </c>
      <c r="C412" s="1252"/>
      <c r="D412" s="1252"/>
      <c r="E412" s="1252"/>
      <c r="F412" s="1253"/>
      <c r="G412" s="1236" t="str">
        <f>IF(基本情報入力シート!L140="", "",基本情報入力シート!L140)</f>
        <v/>
      </c>
      <c r="H412" s="1236" t="str">
        <f>IF(基本情報入力シート!Q140="", "",基本情報入力シート!Q140)</f>
        <v/>
      </c>
      <c r="I412" s="1236" t="str">
        <f>IF(基本情報入力シート!V140="", "",基本情報入力シート!V140)</f>
        <v/>
      </c>
      <c r="J412" s="1236" t="str">
        <f>IF(基本情報入力シート!W140="", "",基本情報入力シート!W140)</f>
        <v/>
      </c>
      <c r="K412" s="1236" t="str">
        <f>IF(基本情報入力シート!X140="", "",基本情報入力シート!X140)</f>
        <v/>
      </c>
      <c r="L412" s="1239" t="str">
        <f>IF(基本情報入力シート!AC140=0, "",基本情報入力シート!AC140)</f>
        <v/>
      </c>
      <c r="M412" s="1242" t="str">
        <f>IF(基本情報入力シート!AD140="", "",基本情報入力シート!AD140)</f>
        <v/>
      </c>
      <c r="N412" s="1245"/>
      <c r="O412" s="1248" t="str">
        <f>IFERROR(VLOOKUP(K412,【参考】数式用２!$A$2:$AD$48,MATCH(N412,【参考】数式用２!$C$4:$AD$4,0)+2,0),"")</f>
        <v/>
      </c>
      <c r="P412" s="1214"/>
      <c r="Q412" s="1217" t="str">
        <f>IFERROR(VLOOKUP(K412,【参考】数式用２!$A$2:$AC$48,MATCH(P412,【参考】数式用２!$C$4:$AC$4,0)+2,0),"")</f>
        <v/>
      </c>
      <c r="R412" s="1220" t="s">
        <v>268</v>
      </c>
      <c r="S412" s="1223"/>
      <c r="T412" s="1226" t="s">
        <v>356</v>
      </c>
      <c r="U412" s="1223"/>
      <c r="V412" s="1226" t="s">
        <v>357</v>
      </c>
      <c r="W412" s="1223"/>
      <c r="X412" s="1226" t="s">
        <v>356</v>
      </c>
      <c r="Y412" s="1223"/>
      <c r="Z412" s="1226" t="s">
        <v>360</v>
      </c>
      <c r="AA412" s="1226" t="s">
        <v>171</v>
      </c>
      <c r="AB412" s="1226" t="str">
        <f t="shared" ref="AB412" si="296">IF(S412&gt;=1,(W412*12+Y412)-(S412*12+U412)+1,"")</f>
        <v/>
      </c>
      <c r="AC412" s="1229" t="s">
        <v>359</v>
      </c>
      <c r="AD412" s="1232" t="str">
        <f t="shared" ref="AD412" si="297">IFERROR(ROUNDDOWN(ROUND(L412*Q412,0)*M412,0)*AB412,"")</f>
        <v/>
      </c>
      <c r="AE412" s="1233" t="str">
        <f>IFERROR(ROUNDDOWN(ROUNDDOWN(ROUND(L412*VLOOKUP(K412,【参考】数式用２!$A$2:$AC$48,MATCH("処遇改善加算Ⅳ",【参考】数式用２!$C$4:$O$4,0)+2,0),0)*M412,0)*AB412*0.5,0), "")</f>
        <v/>
      </c>
      <c r="AF412" s="1198"/>
      <c r="AG412" s="1193" t="str">
        <f>IF(AND(AQ412&lt;&gt;"対象外", P412&lt;&gt;""),ROUNDDOWN(ROUND(L412*VLOOKUP(K412,【参考】数式用２!$A$2:$K$48,MATCH("ベア加算あり",【参考】数式用２!$C$4:$K$4,0)+2,0),0)*M412,0)*AB412,"")</f>
        <v/>
      </c>
      <c r="AH412" s="1195"/>
      <c r="AI412" s="1198"/>
      <c r="AJ412" s="1198"/>
      <c r="AK412" s="1201"/>
      <c r="AL412" s="1204"/>
      <c r="AM412" s="650" t="str">
        <f t="shared" ref="AM412" si="298">IF(Q412="","",IF(Q412&lt;O412,"！加算の要件上は問題ありませんが、令和６年度末の加算率と比較して、令和７年度の加算率が低くなっています。",""))</f>
        <v/>
      </c>
      <c r="AN412" s="355"/>
      <c r="AO412" s="1207" t="str">
        <f t="shared" ref="AO412" si="299">IF(K412&lt;&gt;"","Q列に色付け","")</f>
        <v/>
      </c>
      <c r="AP412" s="1210" t="str">
        <f t="shared" ref="AP412" si="300">IF(AND(AE412&lt;&gt;0,AE412&lt;&gt;""),IF(AF412="○","入力済","未入力"),"")</f>
        <v/>
      </c>
      <c r="AQ412" s="1113" t="str">
        <f>IFERROR((VLOOKUP(N412, 【参考】数式用２!$BE$5:$BE$13, 1,FALSE)), "対象外")</f>
        <v>対象外</v>
      </c>
      <c r="AR412" s="976" t="str">
        <f t="shared" ref="AR412" si="301">IF(AG412&lt;&gt;"",IF(AH412="○","入力済","未入力"),"")</f>
        <v/>
      </c>
      <c r="AS412" s="976" t="str">
        <f t="shared" ref="AS412" si="302">IF(AND(P412&lt;&gt;"", AI412=""), "未入力", "入力済")</f>
        <v>入力済</v>
      </c>
      <c r="AT412" s="976" t="str">
        <f t="shared" ref="AT412" si="303">IF(AND(P412&lt;&gt;"", P412&lt;&gt;"処遇改善加算Ⅳ", AJ412=""), "未入力", "入力済")</f>
        <v>入力済</v>
      </c>
      <c r="AU412" s="976" t="str">
        <f>IFERROR(VLOOKUP(K412, 【参考】数式用２!$BB$5:$BC$48, 2, FALSE), "")</f>
        <v/>
      </c>
      <c r="AV412" s="976" t="str">
        <f t="shared" ref="AV412" si="304">IF(AND(P412&lt;&gt;"処遇改善加算Ⅲ",P412&lt;&gt;"処遇改善加算Ⅳ", P412&lt;&gt;"", AU412&lt;&gt;"対象外"), 1,"")</f>
        <v/>
      </c>
      <c r="AW412" s="976" t="str">
        <f>IFERROR("_"&amp;VLOOKUP(K412, 【参考】数式用２!$AG$2:$AH$48, 2, FALSE), "")</f>
        <v/>
      </c>
      <c r="AX412" s="1211" t="str">
        <f t="shared" ref="AX412" si="305">IF(AND(P412="処遇改善加算Ⅰ", AL412=""), "未入力","入力済")</f>
        <v>入力済</v>
      </c>
      <c r="AY412" s="1207" t="str">
        <f t="shared" ref="AY412" si="306">G412</f>
        <v/>
      </c>
    </row>
    <row r="413" spans="1:59" ht="14">
      <c r="A413" s="1281"/>
      <c r="B413" s="1254"/>
      <c r="C413" s="1255"/>
      <c r="D413" s="1255"/>
      <c r="E413" s="1255"/>
      <c r="F413" s="1256"/>
      <c r="G413" s="1237"/>
      <c r="H413" s="1237"/>
      <c r="I413" s="1237"/>
      <c r="J413" s="1237"/>
      <c r="K413" s="1237"/>
      <c r="L413" s="1240"/>
      <c r="M413" s="1243"/>
      <c r="N413" s="1246"/>
      <c r="O413" s="1249"/>
      <c r="P413" s="1215"/>
      <c r="Q413" s="1218"/>
      <c r="R413" s="1221"/>
      <c r="S413" s="1224"/>
      <c r="T413" s="1227"/>
      <c r="U413" s="1224"/>
      <c r="V413" s="1227"/>
      <c r="W413" s="1224"/>
      <c r="X413" s="1227"/>
      <c r="Y413" s="1224"/>
      <c r="Z413" s="1227"/>
      <c r="AA413" s="1227"/>
      <c r="AB413" s="1227"/>
      <c r="AC413" s="1230"/>
      <c r="AD413" s="1193"/>
      <c r="AE413" s="1234"/>
      <c r="AF413" s="1199"/>
      <c r="AG413" s="1193"/>
      <c r="AH413" s="1196"/>
      <c r="AI413" s="1199"/>
      <c r="AJ413" s="1199"/>
      <c r="AK413" s="1202"/>
      <c r="AL413" s="1205"/>
      <c r="AM413" s="1212" t="str">
        <f>IF(AND(P412&lt;&gt;"", OR(W412&lt;&gt;8,Y412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13" s="355"/>
      <c r="AO413" s="1208"/>
      <c r="AP413" s="1210"/>
      <c r="AQ413" s="1114"/>
      <c r="AR413" s="976"/>
      <c r="AS413" s="976"/>
      <c r="AT413" s="976"/>
      <c r="AU413" s="976"/>
      <c r="AV413" s="976"/>
      <c r="AW413" s="976"/>
      <c r="AX413" s="1211"/>
      <c r="AY413" s="1208"/>
    </row>
    <row r="414" spans="1:59" ht="14">
      <c r="A414" s="1282"/>
      <c r="B414" s="1254"/>
      <c r="C414" s="1255"/>
      <c r="D414" s="1255"/>
      <c r="E414" s="1255"/>
      <c r="F414" s="1256"/>
      <c r="G414" s="1237"/>
      <c r="H414" s="1237"/>
      <c r="I414" s="1237"/>
      <c r="J414" s="1237"/>
      <c r="K414" s="1237"/>
      <c r="L414" s="1240"/>
      <c r="M414" s="1243"/>
      <c r="N414" s="1246"/>
      <c r="O414" s="1249"/>
      <c r="P414" s="1215"/>
      <c r="Q414" s="1218"/>
      <c r="R414" s="1221"/>
      <c r="S414" s="1224"/>
      <c r="T414" s="1227"/>
      <c r="U414" s="1224"/>
      <c r="V414" s="1227"/>
      <c r="W414" s="1224"/>
      <c r="X414" s="1227"/>
      <c r="Y414" s="1224"/>
      <c r="Z414" s="1227"/>
      <c r="AA414" s="1227"/>
      <c r="AB414" s="1227"/>
      <c r="AC414" s="1230"/>
      <c r="AD414" s="1193"/>
      <c r="AE414" s="1234"/>
      <c r="AF414" s="1199"/>
      <c r="AG414" s="1193"/>
      <c r="AH414" s="1196"/>
      <c r="AI414" s="1199"/>
      <c r="AJ414" s="1199"/>
      <c r="AK414" s="1202"/>
      <c r="AL414" s="1205"/>
      <c r="AM414" s="1213"/>
      <c r="AN414" s="355"/>
      <c r="AO414" s="1208"/>
      <c r="AP414" s="1210"/>
      <c r="AQ414" s="1114"/>
      <c r="AR414" s="976"/>
      <c r="AS414" s="976"/>
      <c r="AT414" s="976"/>
      <c r="AU414" s="976"/>
      <c r="AV414" s="976"/>
      <c r="AW414" s="976"/>
      <c r="AX414" s="1211"/>
      <c r="AY414" s="1208"/>
    </row>
    <row r="415" spans="1:59" ht="30" customHeight="1" thickBot="1">
      <c r="A415" s="1283"/>
      <c r="B415" s="1257"/>
      <c r="C415" s="1258"/>
      <c r="D415" s="1258"/>
      <c r="E415" s="1258"/>
      <c r="F415" s="1259"/>
      <c r="G415" s="1238"/>
      <c r="H415" s="1238"/>
      <c r="I415" s="1238"/>
      <c r="J415" s="1238"/>
      <c r="K415" s="1238"/>
      <c r="L415" s="1241"/>
      <c r="M415" s="1244"/>
      <c r="N415" s="1247"/>
      <c r="O415" s="1250"/>
      <c r="P415" s="1216"/>
      <c r="Q415" s="1219"/>
      <c r="R415" s="1222"/>
      <c r="S415" s="1225"/>
      <c r="T415" s="1228"/>
      <c r="U415" s="1225"/>
      <c r="V415" s="1228"/>
      <c r="W415" s="1225"/>
      <c r="X415" s="1228"/>
      <c r="Y415" s="1225"/>
      <c r="Z415" s="1228"/>
      <c r="AA415" s="1228"/>
      <c r="AB415" s="1228"/>
      <c r="AC415" s="1231"/>
      <c r="AD415" s="1194"/>
      <c r="AE415" s="1235"/>
      <c r="AF415" s="1200"/>
      <c r="AG415" s="1194"/>
      <c r="AH415" s="1197"/>
      <c r="AI415" s="1200"/>
      <c r="AJ415" s="1200"/>
      <c r="AK415" s="1203"/>
      <c r="AL415" s="1206"/>
      <c r="AM415" s="651" t="str">
        <f t="shared" ref="AM415" si="307">IF(P412="","",
IF(OR(AF412="",
AND(AG412&lt;&gt;"",AH412=""),
AND(P412&lt;&gt;"",AI412=""),
AND(P412&lt;&gt;"処遇改善加算Ⅳ",AJ412=""),
AND(OR(P412="処遇改善加算Ⅰ",P412="処遇改善加算Ⅱ"),AU412="対象",AK412=""),
AND(P412="処遇改善加算Ⅰ",AL412="")),
"！記入が必要な欄（オレンジ色のセル）に空欄があります。空欄を埋めてください。",""))</f>
        <v/>
      </c>
      <c r="AN415" s="355"/>
      <c r="AO415" s="1209"/>
      <c r="AP415" s="1210"/>
      <c r="AQ415" s="1115"/>
      <c r="AR415" s="976"/>
      <c r="AS415" s="976"/>
      <c r="AT415" s="976"/>
      <c r="AU415" s="976"/>
      <c r="AV415" s="976"/>
      <c r="AW415" s="976"/>
      <c r="AX415" s="1211"/>
      <c r="AY415" s="1209"/>
    </row>
    <row r="416" spans="1:59" ht="16.25" customHeight="1">
      <c r="A416" s="1280">
        <v>102</v>
      </c>
      <c r="B416" s="1251" t="str">
        <f>IF(基本情報入力シート!B141="", "",基本情報入力シート!B141)</f>
        <v/>
      </c>
      <c r="C416" s="1252"/>
      <c r="D416" s="1252"/>
      <c r="E416" s="1252"/>
      <c r="F416" s="1253"/>
      <c r="G416" s="1236" t="str">
        <f>IF(基本情報入力シート!L141="", "",基本情報入力シート!L141)</f>
        <v/>
      </c>
      <c r="H416" s="1236" t="str">
        <f>IF(基本情報入力シート!Q141="", "",基本情報入力シート!Q141)</f>
        <v/>
      </c>
      <c r="I416" s="1236" t="str">
        <f>IF(基本情報入力シート!V141="", "",基本情報入力シート!V141)</f>
        <v/>
      </c>
      <c r="J416" s="1236" t="str">
        <f>IF(基本情報入力シート!W141="", "",基本情報入力シート!W141)</f>
        <v/>
      </c>
      <c r="K416" s="1236" t="str">
        <f>IF(基本情報入力シート!X141="", "",基本情報入力シート!X141)</f>
        <v/>
      </c>
      <c r="L416" s="1239" t="str">
        <f>IF(基本情報入力シート!AC141=0, "",基本情報入力シート!AC141)</f>
        <v/>
      </c>
      <c r="M416" s="1242" t="str">
        <f>IF(基本情報入力シート!AD141="", "",基本情報入力シート!AD141)</f>
        <v/>
      </c>
      <c r="N416" s="1245"/>
      <c r="O416" s="1248" t="str">
        <f>IFERROR(VLOOKUP(K416,【参考】数式用２!$A$2:$AD$48,MATCH(N416,【参考】数式用２!$C$4:$AD$4,0)+2,0),"")</f>
        <v/>
      </c>
      <c r="P416" s="1214"/>
      <c r="Q416" s="1217" t="str">
        <f>IFERROR(VLOOKUP(K416,【参考】数式用２!$A$2:$AC$48,MATCH(P416,【参考】数式用２!$C$4:$AC$4,0)+2,0),"")</f>
        <v/>
      </c>
      <c r="R416" s="1220" t="s">
        <v>268</v>
      </c>
      <c r="S416" s="1223"/>
      <c r="T416" s="1226" t="s">
        <v>356</v>
      </c>
      <c r="U416" s="1223"/>
      <c r="V416" s="1226" t="s">
        <v>357</v>
      </c>
      <c r="W416" s="1223"/>
      <c r="X416" s="1226" t="s">
        <v>356</v>
      </c>
      <c r="Y416" s="1223"/>
      <c r="Z416" s="1226" t="s">
        <v>360</v>
      </c>
      <c r="AA416" s="1226" t="s">
        <v>171</v>
      </c>
      <c r="AB416" s="1226" t="str">
        <f t="shared" ref="AB416" si="308">IF(S416&gt;=1,(W416*12+Y416)-(S416*12+U416)+1,"")</f>
        <v/>
      </c>
      <c r="AC416" s="1229" t="s">
        <v>359</v>
      </c>
      <c r="AD416" s="1232" t="str">
        <f t="shared" ref="AD416" si="309">IFERROR(ROUNDDOWN(ROUND(L416*Q416,0)*M416,0)*AB416,"")</f>
        <v/>
      </c>
      <c r="AE416" s="1233" t="str">
        <f>IFERROR(ROUNDDOWN(ROUNDDOWN(ROUND(L416*VLOOKUP(K416,【参考】数式用２!$A$2:$AC$48,MATCH("処遇改善加算Ⅳ",【参考】数式用２!$C$4:$O$4,0)+2,0),0)*M416,0)*AB416*0.5,0), "")</f>
        <v/>
      </c>
      <c r="AF416" s="1198"/>
      <c r="AG416" s="1193" t="str">
        <f>IF(AND(AQ416&lt;&gt;"対象外", P416&lt;&gt;""),ROUNDDOWN(ROUND(L416*VLOOKUP(K416,【参考】数式用２!$A$2:$K$48,MATCH("ベア加算あり",【参考】数式用２!$C$4:$K$4,0)+2,0),0)*M416,0)*AB416,"")</f>
        <v/>
      </c>
      <c r="AH416" s="1195"/>
      <c r="AI416" s="1198"/>
      <c r="AJ416" s="1198"/>
      <c r="AK416" s="1201"/>
      <c r="AL416" s="1204"/>
      <c r="AM416" s="650" t="str">
        <f t="shared" ref="AM416:AM476" si="310">IF(Q416="","",IF(Q416&lt;O416,"！加算の要件上は問題ありませんが、令和６年度末の加算率と比較して、令和７年度の加算率が低くなっています。",""))</f>
        <v/>
      </c>
      <c r="AN416" s="355"/>
      <c r="AO416" s="1207" t="str">
        <f t="shared" ref="AO416" si="311">IF(K416&lt;&gt;"","Q列に色付け","")</f>
        <v/>
      </c>
      <c r="AP416" s="1210" t="str">
        <f t="shared" ref="AP416" si="312">IF(AND(AE416&lt;&gt;0,AE416&lt;&gt;""),IF(AF416="○","入力済","未入力"),"")</f>
        <v/>
      </c>
      <c r="AQ416" s="1113" t="str">
        <f>IFERROR((VLOOKUP(N416, 【参考】数式用２!$BE$5:$BE$13, 1,FALSE)), "対象外")</f>
        <v>対象外</v>
      </c>
      <c r="AR416" s="976" t="str">
        <f t="shared" ref="AR416" si="313">IF(AG416&lt;&gt;"",IF(AH416="○","入力済","未入力"),"")</f>
        <v/>
      </c>
      <c r="AS416" s="976" t="str">
        <f t="shared" ref="AS416" si="314">IF(AND(P416&lt;&gt;"", AI416=""), "未入力", "入力済")</f>
        <v>入力済</v>
      </c>
      <c r="AT416" s="976" t="str">
        <f t="shared" ref="AT416" si="315">IF(AND(P416&lt;&gt;"", P416&lt;&gt;"処遇改善加算Ⅳ", AJ416=""), "未入力", "入力済")</f>
        <v>入力済</v>
      </c>
      <c r="AU416" s="976" t="str">
        <f>IFERROR(VLOOKUP(K416, 【参考】数式用２!$BB$5:$BC$48, 2, FALSE), "")</f>
        <v/>
      </c>
      <c r="AV416" s="976" t="str">
        <f t="shared" ref="AV416" si="316">IF(AND(P416&lt;&gt;"処遇改善加算Ⅲ",P416&lt;&gt;"処遇改善加算Ⅳ", P416&lt;&gt;"", AU416&lt;&gt;"対象外"), 1,"")</f>
        <v/>
      </c>
      <c r="AW416" s="976" t="str">
        <f>IFERROR("_"&amp;VLOOKUP(K416, 【参考】数式用２!$AG$2:$AH$48, 2, FALSE), "")</f>
        <v/>
      </c>
      <c r="AX416" s="1211" t="str">
        <f t="shared" ref="AX416" si="317">IF(AND(P416="処遇改善加算Ⅰ", AL416=""), "未入力","入力済")</f>
        <v>入力済</v>
      </c>
      <c r="AY416" s="1207" t="str">
        <f t="shared" ref="AY416" si="318">G416</f>
        <v/>
      </c>
    </row>
    <row r="417" spans="1:51" ht="14">
      <c r="A417" s="1281"/>
      <c r="B417" s="1254"/>
      <c r="C417" s="1255"/>
      <c r="D417" s="1255"/>
      <c r="E417" s="1255"/>
      <c r="F417" s="1256"/>
      <c r="G417" s="1237"/>
      <c r="H417" s="1237"/>
      <c r="I417" s="1237"/>
      <c r="J417" s="1237"/>
      <c r="K417" s="1237"/>
      <c r="L417" s="1240"/>
      <c r="M417" s="1243"/>
      <c r="N417" s="1246"/>
      <c r="O417" s="1249"/>
      <c r="P417" s="1215"/>
      <c r="Q417" s="1218"/>
      <c r="R417" s="1221"/>
      <c r="S417" s="1224"/>
      <c r="T417" s="1227"/>
      <c r="U417" s="1224"/>
      <c r="V417" s="1227"/>
      <c r="W417" s="1224"/>
      <c r="X417" s="1227"/>
      <c r="Y417" s="1224"/>
      <c r="Z417" s="1227"/>
      <c r="AA417" s="1227"/>
      <c r="AB417" s="1227"/>
      <c r="AC417" s="1230"/>
      <c r="AD417" s="1193"/>
      <c r="AE417" s="1234"/>
      <c r="AF417" s="1199"/>
      <c r="AG417" s="1193"/>
      <c r="AH417" s="1196"/>
      <c r="AI417" s="1199"/>
      <c r="AJ417" s="1199"/>
      <c r="AK417" s="1202"/>
      <c r="AL417" s="1205"/>
      <c r="AM417" s="1212" t="str">
        <f t="shared" ref="AM417" si="319">IF(AND(P416&lt;&gt;"", OR(W416&lt;&gt;8,Y416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17" s="355"/>
      <c r="AO417" s="1208"/>
      <c r="AP417" s="1210"/>
      <c r="AQ417" s="1114"/>
      <c r="AR417" s="976"/>
      <c r="AS417" s="976"/>
      <c r="AT417" s="976"/>
      <c r="AU417" s="976"/>
      <c r="AV417" s="976"/>
      <c r="AW417" s="976"/>
      <c r="AX417" s="1211"/>
      <c r="AY417" s="1208"/>
    </row>
    <row r="418" spans="1:51" ht="14">
      <c r="A418" s="1282"/>
      <c r="B418" s="1254"/>
      <c r="C418" s="1255"/>
      <c r="D418" s="1255"/>
      <c r="E418" s="1255"/>
      <c r="F418" s="1256"/>
      <c r="G418" s="1237"/>
      <c r="H418" s="1237"/>
      <c r="I418" s="1237"/>
      <c r="J418" s="1237"/>
      <c r="K418" s="1237"/>
      <c r="L418" s="1240"/>
      <c r="M418" s="1243"/>
      <c r="N418" s="1246"/>
      <c r="O418" s="1249"/>
      <c r="P418" s="1215"/>
      <c r="Q418" s="1218"/>
      <c r="R418" s="1221"/>
      <c r="S418" s="1224"/>
      <c r="T418" s="1227"/>
      <c r="U418" s="1224"/>
      <c r="V418" s="1227"/>
      <c r="W418" s="1224"/>
      <c r="X418" s="1227"/>
      <c r="Y418" s="1224"/>
      <c r="Z418" s="1227"/>
      <c r="AA418" s="1227"/>
      <c r="AB418" s="1227"/>
      <c r="AC418" s="1230"/>
      <c r="AD418" s="1193"/>
      <c r="AE418" s="1234"/>
      <c r="AF418" s="1199"/>
      <c r="AG418" s="1193"/>
      <c r="AH418" s="1196"/>
      <c r="AI418" s="1199"/>
      <c r="AJ418" s="1199"/>
      <c r="AK418" s="1202"/>
      <c r="AL418" s="1205"/>
      <c r="AM418" s="1213"/>
      <c r="AN418" s="355"/>
      <c r="AO418" s="1208"/>
      <c r="AP418" s="1210"/>
      <c r="AQ418" s="1114"/>
      <c r="AR418" s="976"/>
      <c r="AS418" s="976"/>
      <c r="AT418" s="976"/>
      <c r="AU418" s="976"/>
      <c r="AV418" s="976"/>
      <c r="AW418" s="976"/>
      <c r="AX418" s="1211"/>
      <c r="AY418" s="1208"/>
    </row>
    <row r="419" spans="1:51" ht="14.5" thickBot="1">
      <c r="A419" s="1283"/>
      <c r="B419" s="1257"/>
      <c r="C419" s="1258"/>
      <c r="D419" s="1258"/>
      <c r="E419" s="1258"/>
      <c r="F419" s="1259"/>
      <c r="G419" s="1238"/>
      <c r="H419" s="1238"/>
      <c r="I419" s="1238"/>
      <c r="J419" s="1238"/>
      <c r="K419" s="1238"/>
      <c r="L419" s="1241"/>
      <c r="M419" s="1244"/>
      <c r="N419" s="1247"/>
      <c r="O419" s="1250"/>
      <c r="P419" s="1216"/>
      <c r="Q419" s="1219"/>
      <c r="R419" s="1222"/>
      <c r="S419" s="1225"/>
      <c r="T419" s="1228"/>
      <c r="U419" s="1225"/>
      <c r="V419" s="1228"/>
      <c r="W419" s="1225"/>
      <c r="X419" s="1228"/>
      <c r="Y419" s="1225"/>
      <c r="Z419" s="1228"/>
      <c r="AA419" s="1228"/>
      <c r="AB419" s="1228"/>
      <c r="AC419" s="1231"/>
      <c r="AD419" s="1194"/>
      <c r="AE419" s="1235"/>
      <c r="AF419" s="1200"/>
      <c r="AG419" s="1194"/>
      <c r="AH419" s="1197"/>
      <c r="AI419" s="1200"/>
      <c r="AJ419" s="1200"/>
      <c r="AK419" s="1203"/>
      <c r="AL419" s="1206"/>
      <c r="AM419" s="651" t="str">
        <f t="shared" ref="AM419:AM479" si="320">IF(P416="","",
IF(OR(AF416="",
AND(AG416&lt;&gt;"",AH416=""),
AND(P416&lt;&gt;"",AI416=""),
AND(P416&lt;&gt;"処遇改善加算Ⅳ",AJ416=""),
AND(OR(P416="処遇改善加算Ⅰ",P416="処遇改善加算Ⅱ"),AU416="対象",AK416=""),
AND(P416="処遇改善加算Ⅰ",AL416="")),
"！記入が必要な欄（オレンジ色のセル）に空欄があります。空欄を埋めてください。",""))</f>
        <v/>
      </c>
      <c r="AN419" s="355"/>
      <c r="AO419" s="1209"/>
      <c r="AP419" s="1210"/>
      <c r="AQ419" s="1115"/>
      <c r="AR419" s="976"/>
      <c r="AS419" s="976"/>
      <c r="AT419" s="976"/>
      <c r="AU419" s="976"/>
      <c r="AV419" s="976"/>
      <c r="AW419" s="976"/>
      <c r="AX419" s="1211"/>
      <c r="AY419" s="1209"/>
    </row>
    <row r="420" spans="1:51" ht="16.25" customHeight="1">
      <c r="A420" s="1280">
        <v>103</v>
      </c>
      <c r="B420" s="1251" t="str">
        <f>IF(基本情報入力シート!B142="", "",基本情報入力シート!B142)</f>
        <v/>
      </c>
      <c r="C420" s="1252"/>
      <c r="D420" s="1252"/>
      <c r="E420" s="1252"/>
      <c r="F420" s="1253"/>
      <c r="G420" s="1236" t="str">
        <f>IF(基本情報入力シート!L142="", "",基本情報入力シート!L142)</f>
        <v/>
      </c>
      <c r="H420" s="1236" t="str">
        <f>IF(基本情報入力シート!Q142="", "",基本情報入力シート!Q142)</f>
        <v/>
      </c>
      <c r="I420" s="1236" t="str">
        <f>IF(基本情報入力シート!V142="", "",基本情報入力シート!V142)</f>
        <v/>
      </c>
      <c r="J420" s="1236" t="str">
        <f>IF(基本情報入力シート!W142="", "",基本情報入力シート!W142)</f>
        <v/>
      </c>
      <c r="K420" s="1236" t="str">
        <f>IF(基本情報入力シート!X142="", "",基本情報入力シート!X142)</f>
        <v/>
      </c>
      <c r="L420" s="1239" t="str">
        <f>IF(基本情報入力シート!AC142=0, "",基本情報入力シート!AC142)</f>
        <v/>
      </c>
      <c r="M420" s="1242" t="str">
        <f>IF(基本情報入力シート!AD142="", "",基本情報入力シート!AD142)</f>
        <v/>
      </c>
      <c r="N420" s="1245"/>
      <c r="O420" s="1248" t="str">
        <f>IFERROR(VLOOKUP(K420,【参考】数式用２!$A$2:$AD$48,MATCH(N420,【参考】数式用２!$C$4:$AD$4,0)+2,0),"")</f>
        <v/>
      </c>
      <c r="P420" s="1214"/>
      <c r="Q420" s="1217" t="str">
        <f>IFERROR(VLOOKUP(K420,【参考】数式用２!$A$2:$AC$48,MATCH(P420,【参考】数式用２!$C$4:$AC$4,0)+2,0),"")</f>
        <v/>
      </c>
      <c r="R420" s="1220" t="s">
        <v>268</v>
      </c>
      <c r="S420" s="1223"/>
      <c r="T420" s="1226" t="s">
        <v>356</v>
      </c>
      <c r="U420" s="1223"/>
      <c r="V420" s="1226" t="s">
        <v>357</v>
      </c>
      <c r="W420" s="1223"/>
      <c r="X420" s="1226" t="s">
        <v>356</v>
      </c>
      <c r="Y420" s="1223"/>
      <c r="Z420" s="1226" t="s">
        <v>360</v>
      </c>
      <c r="AA420" s="1226" t="s">
        <v>171</v>
      </c>
      <c r="AB420" s="1226" t="str">
        <f t="shared" ref="AB420" si="321">IF(S420&gt;=1,(W420*12+Y420)-(S420*12+U420)+1,"")</f>
        <v/>
      </c>
      <c r="AC420" s="1229" t="s">
        <v>359</v>
      </c>
      <c r="AD420" s="1232" t="str">
        <f t="shared" ref="AD420" si="322">IFERROR(ROUNDDOWN(ROUND(L420*Q420,0)*M420,0)*AB420,"")</f>
        <v/>
      </c>
      <c r="AE420" s="1233" t="str">
        <f>IFERROR(ROUNDDOWN(ROUNDDOWN(ROUND(L420*VLOOKUP(K420,【参考】数式用２!$A$2:$AC$48,MATCH("処遇改善加算Ⅳ",【参考】数式用２!$C$4:$O$4,0)+2,0),0)*M420,0)*AB420*0.5,0), "")</f>
        <v/>
      </c>
      <c r="AF420" s="1198"/>
      <c r="AG420" s="1193" t="str">
        <f>IF(AND(AQ420&lt;&gt;"対象外", P420&lt;&gt;""),ROUNDDOWN(ROUND(L420*VLOOKUP(K420,【参考】数式用２!$A$2:$K$48,MATCH("ベア加算あり",【参考】数式用２!$C$4:$K$4,0)+2,0),0)*M420,0)*AB420,"")</f>
        <v/>
      </c>
      <c r="AH420" s="1195"/>
      <c r="AI420" s="1198"/>
      <c r="AJ420" s="1198"/>
      <c r="AK420" s="1201"/>
      <c r="AL420" s="1204"/>
      <c r="AM420" s="650" t="str">
        <f t="shared" si="310"/>
        <v/>
      </c>
      <c r="AN420" s="355"/>
      <c r="AO420" s="1207" t="str">
        <f t="shared" ref="AO420" si="323">IF(K420&lt;&gt;"","Q列に色付け","")</f>
        <v/>
      </c>
      <c r="AP420" s="1210" t="str">
        <f t="shared" ref="AP420" si="324">IF(AND(AE420&lt;&gt;0,AE420&lt;&gt;""),IF(AF420="○","入力済","未入力"),"")</f>
        <v/>
      </c>
      <c r="AQ420" s="1113" t="str">
        <f>IFERROR((VLOOKUP(N420, 【参考】数式用２!$BE$5:$BE$13, 1,FALSE)), "対象外")</f>
        <v>対象外</v>
      </c>
      <c r="AR420" s="976" t="str">
        <f t="shared" ref="AR420" si="325">IF(AG420&lt;&gt;"",IF(AH420="○","入力済","未入力"),"")</f>
        <v/>
      </c>
      <c r="AS420" s="976" t="str">
        <f t="shared" ref="AS420" si="326">IF(AND(P420&lt;&gt;"", AI420=""), "未入力", "入力済")</f>
        <v>入力済</v>
      </c>
      <c r="AT420" s="976" t="str">
        <f t="shared" ref="AT420" si="327">IF(AND(P420&lt;&gt;"", P420&lt;&gt;"処遇改善加算Ⅳ", AJ420=""), "未入力", "入力済")</f>
        <v>入力済</v>
      </c>
      <c r="AU420" s="976" t="str">
        <f>IFERROR(VLOOKUP(K420, 【参考】数式用２!$BB$5:$BC$48, 2, FALSE), "")</f>
        <v/>
      </c>
      <c r="AV420" s="976" t="str">
        <f t="shared" ref="AV420" si="328">IF(AND(P420&lt;&gt;"処遇改善加算Ⅲ",P420&lt;&gt;"処遇改善加算Ⅳ", P420&lt;&gt;"", AU420&lt;&gt;"対象外"), 1,"")</f>
        <v/>
      </c>
      <c r="AW420" s="976" t="str">
        <f>IFERROR("_"&amp;VLOOKUP(K420, 【参考】数式用２!$AG$2:$AH$48, 2, FALSE), "")</f>
        <v/>
      </c>
      <c r="AX420" s="1211" t="str">
        <f t="shared" ref="AX420" si="329">IF(AND(P420="処遇改善加算Ⅰ", AL420=""), "未入力","入力済")</f>
        <v>入力済</v>
      </c>
      <c r="AY420" s="1207" t="str">
        <f t="shared" ref="AY420" si="330">G420</f>
        <v/>
      </c>
    </row>
    <row r="421" spans="1:51" ht="14">
      <c r="A421" s="1281"/>
      <c r="B421" s="1254"/>
      <c r="C421" s="1255"/>
      <c r="D421" s="1255"/>
      <c r="E421" s="1255"/>
      <c r="F421" s="1256"/>
      <c r="G421" s="1237"/>
      <c r="H421" s="1237"/>
      <c r="I421" s="1237"/>
      <c r="J421" s="1237"/>
      <c r="K421" s="1237"/>
      <c r="L421" s="1240"/>
      <c r="M421" s="1243"/>
      <c r="N421" s="1246"/>
      <c r="O421" s="1249"/>
      <c r="P421" s="1215"/>
      <c r="Q421" s="1218"/>
      <c r="R421" s="1221"/>
      <c r="S421" s="1224"/>
      <c r="T421" s="1227"/>
      <c r="U421" s="1224"/>
      <c r="V421" s="1227"/>
      <c r="W421" s="1224"/>
      <c r="X421" s="1227"/>
      <c r="Y421" s="1224"/>
      <c r="Z421" s="1227"/>
      <c r="AA421" s="1227"/>
      <c r="AB421" s="1227"/>
      <c r="AC421" s="1230"/>
      <c r="AD421" s="1193"/>
      <c r="AE421" s="1234"/>
      <c r="AF421" s="1199"/>
      <c r="AG421" s="1193"/>
      <c r="AH421" s="1196"/>
      <c r="AI421" s="1199"/>
      <c r="AJ421" s="1199"/>
      <c r="AK421" s="1202"/>
      <c r="AL421" s="1205"/>
      <c r="AM421" s="1212" t="str">
        <f t="shared" ref="AM421" si="331">IF(AND(P420&lt;&gt;"", OR(W420&lt;&gt;8,Y420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21" s="355"/>
      <c r="AO421" s="1208"/>
      <c r="AP421" s="1210"/>
      <c r="AQ421" s="1114"/>
      <c r="AR421" s="976"/>
      <c r="AS421" s="976"/>
      <c r="AT421" s="976"/>
      <c r="AU421" s="976"/>
      <c r="AV421" s="976"/>
      <c r="AW421" s="976"/>
      <c r="AX421" s="1211"/>
      <c r="AY421" s="1208"/>
    </row>
    <row r="422" spans="1:51" ht="14">
      <c r="A422" s="1282"/>
      <c r="B422" s="1254"/>
      <c r="C422" s="1255"/>
      <c r="D422" s="1255"/>
      <c r="E422" s="1255"/>
      <c r="F422" s="1256"/>
      <c r="G422" s="1237"/>
      <c r="H422" s="1237"/>
      <c r="I422" s="1237"/>
      <c r="J422" s="1237"/>
      <c r="K422" s="1237"/>
      <c r="L422" s="1240"/>
      <c r="M422" s="1243"/>
      <c r="N422" s="1246"/>
      <c r="O422" s="1249"/>
      <c r="P422" s="1215"/>
      <c r="Q422" s="1218"/>
      <c r="R422" s="1221"/>
      <c r="S422" s="1224"/>
      <c r="T422" s="1227"/>
      <c r="U422" s="1224"/>
      <c r="V422" s="1227"/>
      <c r="W422" s="1224"/>
      <c r="X422" s="1227"/>
      <c r="Y422" s="1224"/>
      <c r="Z422" s="1227"/>
      <c r="AA422" s="1227"/>
      <c r="AB422" s="1227"/>
      <c r="AC422" s="1230"/>
      <c r="AD422" s="1193"/>
      <c r="AE422" s="1234"/>
      <c r="AF422" s="1199"/>
      <c r="AG422" s="1193"/>
      <c r="AH422" s="1196"/>
      <c r="AI422" s="1199"/>
      <c r="AJ422" s="1199"/>
      <c r="AK422" s="1202"/>
      <c r="AL422" s="1205"/>
      <c r="AM422" s="1213"/>
      <c r="AN422" s="355"/>
      <c r="AO422" s="1208"/>
      <c r="AP422" s="1210"/>
      <c r="AQ422" s="1114"/>
      <c r="AR422" s="976"/>
      <c r="AS422" s="976"/>
      <c r="AT422" s="976"/>
      <c r="AU422" s="976"/>
      <c r="AV422" s="976"/>
      <c r="AW422" s="976"/>
      <c r="AX422" s="1211"/>
      <c r="AY422" s="1208"/>
    </row>
    <row r="423" spans="1:51" ht="14.5" thickBot="1">
      <c r="A423" s="1283"/>
      <c r="B423" s="1257"/>
      <c r="C423" s="1258"/>
      <c r="D423" s="1258"/>
      <c r="E423" s="1258"/>
      <c r="F423" s="1259"/>
      <c r="G423" s="1238"/>
      <c r="H423" s="1238"/>
      <c r="I423" s="1238"/>
      <c r="J423" s="1238"/>
      <c r="K423" s="1238"/>
      <c r="L423" s="1241"/>
      <c r="M423" s="1244"/>
      <c r="N423" s="1247"/>
      <c r="O423" s="1250"/>
      <c r="P423" s="1216"/>
      <c r="Q423" s="1219"/>
      <c r="R423" s="1222"/>
      <c r="S423" s="1225"/>
      <c r="T423" s="1228"/>
      <c r="U423" s="1225"/>
      <c r="V423" s="1228"/>
      <c r="W423" s="1225"/>
      <c r="X423" s="1228"/>
      <c r="Y423" s="1225"/>
      <c r="Z423" s="1228"/>
      <c r="AA423" s="1228"/>
      <c r="AB423" s="1228"/>
      <c r="AC423" s="1231"/>
      <c r="AD423" s="1194"/>
      <c r="AE423" s="1235"/>
      <c r="AF423" s="1200"/>
      <c r="AG423" s="1194"/>
      <c r="AH423" s="1197"/>
      <c r="AI423" s="1200"/>
      <c r="AJ423" s="1200"/>
      <c r="AK423" s="1203"/>
      <c r="AL423" s="1206"/>
      <c r="AM423" s="651" t="str">
        <f t="shared" si="320"/>
        <v/>
      </c>
      <c r="AN423" s="355"/>
      <c r="AO423" s="1209"/>
      <c r="AP423" s="1210"/>
      <c r="AQ423" s="1115"/>
      <c r="AR423" s="976"/>
      <c r="AS423" s="976"/>
      <c r="AT423" s="976"/>
      <c r="AU423" s="976"/>
      <c r="AV423" s="976"/>
      <c r="AW423" s="976"/>
      <c r="AX423" s="1211"/>
      <c r="AY423" s="1209"/>
    </row>
    <row r="424" spans="1:51" ht="16.25" customHeight="1">
      <c r="A424" s="1280">
        <v>104</v>
      </c>
      <c r="B424" s="1251" t="str">
        <f>IF(基本情報入力シート!B143="", "",基本情報入力シート!B143)</f>
        <v/>
      </c>
      <c r="C424" s="1252"/>
      <c r="D424" s="1252"/>
      <c r="E424" s="1252"/>
      <c r="F424" s="1253"/>
      <c r="G424" s="1236" t="str">
        <f>IF(基本情報入力シート!L143="", "",基本情報入力シート!L143)</f>
        <v/>
      </c>
      <c r="H424" s="1236" t="str">
        <f>IF(基本情報入力シート!Q143="", "",基本情報入力シート!Q143)</f>
        <v/>
      </c>
      <c r="I424" s="1236" t="str">
        <f>IF(基本情報入力シート!V143="", "",基本情報入力シート!V143)</f>
        <v/>
      </c>
      <c r="J424" s="1236" t="str">
        <f>IF(基本情報入力シート!W143="", "",基本情報入力シート!W143)</f>
        <v/>
      </c>
      <c r="K424" s="1236" t="str">
        <f>IF(基本情報入力シート!X143="", "",基本情報入力シート!X143)</f>
        <v/>
      </c>
      <c r="L424" s="1239" t="str">
        <f>IF(基本情報入力シート!AC143=0, "",基本情報入力シート!AC143)</f>
        <v/>
      </c>
      <c r="M424" s="1242" t="str">
        <f>IF(基本情報入力シート!AD143="", "",基本情報入力シート!AD143)</f>
        <v/>
      </c>
      <c r="N424" s="1245"/>
      <c r="O424" s="1248" t="str">
        <f>IFERROR(VLOOKUP(K424,【参考】数式用２!$A$2:$AD$48,MATCH(N424,【参考】数式用２!$C$4:$AD$4,0)+2,0),"")</f>
        <v/>
      </c>
      <c r="P424" s="1214"/>
      <c r="Q424" s="1217" t="str">
        <f>IFERROR(VLOOKUP(K424,【参考】数式用２!$A$2:$AC$48,MATCH(P424,【参考】数式用２!$C$4:$AC$4,0)+2,0),"")</f>
        <v/>
      </c>
      <c r="R424" s="1220" t="s">
        <v>268</v>
      </c>
      <c r="S424" s="1223"/>
      <c r="T424" s="1226" t="s">
        <v>356</v>
      </c>
      <c r="U424" s="1223"/>
      <c r="V424" s="1226" t="s">
        <v>357</v>
      </c>
      <c r="W424" s="1223"/>
      <c r="X424" s="1226" t="s">
        <v>356</v>
      </c>
      <c r="Y424" s="1223"/>
      <c r="Z424" s="1226" t="s">
        <v>360</v>
      </c>
      <c r="AA424" s="1226" t="s">
        <v>171</v>
      </c>
      <c r="AB424" s="1226" t="str">
        <f t="shared" ref="AB424" si="332">IF(S424&gt;=1,(W424*12+Y424)-(S424*12+U424)+1,"")</f>
        <v/>
      </c>
      <c r="AC424" s="1229" t="s">
        <v>359</v>
      </c>
      <c r="AD424" s="1232" t="str">
        <f t="shared" ref="AD424" si="333">IFERROR(ROUNDDOWN(ROUND(L424*Q424,0)*M424,0)*AB424,"")</f>
        <v/>
      </c>
      <c r="AE424" s="1233" t="str">
        <f>IFERROR(ROUNDDOWN(ROUNDDOWN(ROUND(L424*VLOOKUP(K424,【参考】数式用２!$A$2:$AC$48,MATCH("処遇改善加算Ⅳ",【参考】数式用２!$C$4:$O$4,0)+2,0),0)*M424,0)*AB424*0.5,0), "")</f>
        <v/>
      </c>
      <c r="AF424" s="1198"/>
      <c r="AG424" s="1193" t="str">
        <f>IF(AND(AQ424&lt;&gt;"対象外", P424&lt;&gt;""),ROUNDDOWN(ROUND(L424*VLOOKUP(K424,【参考】数式用２!$A$2:$K$48,MATCH("ベア加算あり",【参考】数式用２!$C$4:$K$4,0)+2,0),0)*M424,0)*AB424,"")</f>
        <v/>
      </c>
      <c r="AH424" s="1195"/>
      <c r="AI424" s="1198"/>
      <c r="AJ424" s="1198"/>
      <c r="AK424" s="1201"/>
      <c r="AL424" s="1204"/>
      <c r="AM424" s="650" t="str">
        <f t="shared" si="310"/>
        <v/>
      </c>
      <c r="AN424" s="355"/>
      <c r="AO424" s="1207" t="str">
        <f t="shared" ref="AO424" si="334">IF(K424&lt;&gt;"","Q列に色付け","")</f>
        <v/>
      </c>
      <c r="AP424" s="1210" t="str">
        <f t="shared" ref="AP424" si="335">IF(AND(AE424&lt;&gt;0,AE424&lt;&gt;""),IF(AF424="○","入力済","未入力"),"")</f>
        <v/>
      </c>
      <c r="AQ424" s="1113" t="str">
        <f>IFERROR((VLOOKUP(N424, 【参考】数式用２!$BE$5:$BE$13, 1,FALSE)), "対象外")</f>
        <v>対象外</v>
      </c>
      <c r="AR424" s="976" t="str">
        <f t="shared" ref="AR424" si="336">IF(AG424&lt;&gt;"",IF(AH424="○","入力済","未入力"),"")</f>
        <v/>
      </c>
      <c r="AS424" s="976" t="str">
        <f t="shared" ref="AS424" si="337">IF(AND(P424&lt;&gt;"", AI424=""), "未入力", "入力済")</f>
        <v>入力済</v>
      </c>
      <c r="AT424" s="976" t="str">
        <f t="shared" ref="AT424" si="338">IF(AND(P424&lt;&gt;"", P424&lt;&gt;"処遇改善加算Ⅳ", AJ424=""), "未入力", "入力済")</f>
        <v>入力済</v>
      </c>
      <c r="AU424" s="976" t="str">
        <f>IFERROR(VLOOKUP(K424, 【参考】数式用２!$BB$5:$BC$48, 2, FALSE), "")</f>
        <v/>
      </c>
      <c r="AV424" s="976" t="str">
        <f t="shared" ref="AV424" si="339">IF(AND(P424&lt;&gt;"処遇改善加算Ⅲ",P424&lt;&gt;"処遇改善加算Ⅳ", P424&lt;&gt;"", AU424&lt;&gt;"対象外"), 1,"")</f>
        <v/>
      </c>
      <c r="AW424" s="976" t="str">
        <f>IFERROR("_"&amp;VLOOKUP(K424, 【参考】数式用２!$AG$2:$AH$48, 2, FALSE), "")</f>
        <v/>
      </c>
      <c r="AX424" s="1211" t="str">
        <f t="shared" ref="AX424" si="340">IF(AND(P424="処遇改善加算Ⅰ", AL424=""), "未入力","入力済")</f>
        <v>入力済</v>
      </c>
      <c r="AY424" s="1207" t="str">
        <f t="shared" ref="AY424" si="341">G424</f>
        <v/>
      </c>
    </row>
    <row r="425" spans="1:51" ht="14">
      <c r="A425" s="1281"/>
      <c r="B425" s="1254"/>
      <c r="C425" s="1255"/>
      <c r="D425" s="1255"/>
      <c r="E425" s="1255"/>
      <c r="F425" s="1256"/>
      <c r="G425" s="1237"/>
      <c r="H425" s="1237"/>
      <c r="I425" s="1237"/>
      <c r="J425" s="1237"/>
      <c r="K425" s="1237"/>
      <c r="L425" s="1240"/>
      <c r="M425" s="1243"/>
      <c r="N425" s="1246"/>
      <c r="O425" s="1249"/>
      <c r="P425" s="1215"/>
      <c r="Q425" s="1218"/>
      <c r="R425" s="1221"/>
      <c r="S425" s="1224"/>
      <c r="T425" s="1227"/>
      <c r="U425" s="1224"/>
      <c r="V425" s="1227"/>
      <c r="W425" s="1224"/>
      <c r="X425" s="1227"/>
      <c r="Y425" s="1224"/>
      <c r="Z425" s="1227"/>
      <c r="AA425" s="1227"/>
      <c r="AB425" s="1227"/>
      <c r="AC425" s="1230"/>
      <c r="AD425" s="1193"/>
      <c r="AE425" s="1234"/>
      <c r="AF425" s="1199"/>
      <c r="AG425" s="1193"/>
      <c r="AH425" s="1196"/>
      <c r="AI425" s="1199"/>
      <c r="AJ425" s="1199"/>
      <c r="AK425" s="1202"/>
      <c r="AL425" s="1205"/>
      <c r="AM425" s="1212" t="str">
        <f t="shared" ref="AM425" si="342">IF(AND(P424&lt;&gt;"", OR(W424&lt;&gt;8,Y424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25" s="355"/>
      <c r="AO425" s="1208"/>
      <c r="AP425" s="1210"/>
      <c r="AQ425" s="1114"/>
      <c r="AR425" s="976"/>
      <c r="AS425" s="976"/>
      <c r="AT425" s="976"/>
      <c r="AU425" s="976"/>
      <c r="AV425" s="976"/>
      <c r="AW425" s="976"/>
      <c r="AX425" s="1211"/>
      <c r="AY425" s="1208"/>
    </row>
    <row r="426" spans="1:51" ht="14">
      <c r="A426" s="1282"/>
      <c r="B426" s="1254"/>
      <c r="C426" s="1255"/>
      <c r="D426" s="1255"/>
      <c r="E426" s="1255"/>
      <c r="F426" s="1256"/>
      <c r="G426" s="1237"/>
      <c r="H426" s="1237"/>
      <c r="I426" s="1237"/>
      <c r="J426" s="1237"/>
      <c r="K426" s="1237"/>
      <c r="L426" s="1240"/>
      <c r="M426" s="1243"/>
      <c r="N426" s="1246"/>
      <c r="O426" s="1249"/>
      <c r="P426" s="1215"/>
      <c r="Q426" s="1218"/>
      <c r="R426" s="1221"/>
      <c r="S426" s="1224"/>
      <c r="T426" s="1227"/>
      <c r="U426" s="1224"/>
      <c r="V426" s="1227"/>
      <c r="W426" s="1224"/>
      <c r="X426" s="1227"/>
      <c r="Y426" s="1224"/>
      <c r="Z426" s="1227"/>
      <c r="AA426" s="1227"/>
      <c r="AB426" s="1227"/>
      <c r="AC426" s="1230"/>
      <c r="AD426" s="1193"/>
      <c r="AE426" s="1234"/>
      <c r="AF426" s="1199"/>
      <c r="AG426" s="1193"/>
      <c r="AH426" s="1196"/>
      <c r="AI426" s="1199"/>
      <c r="AJ426" s="1199"/>
      <c r="AK426" s="1202"/>
      <c r="AL426" s="1205"/>
      <c r="AM426" s="1213"/>
      <c r="AN426" s="355"/>
      <c r="AO426" s="1208"/>
      <c r="AP426" s="1210"/>
      <c r="AQ426" s="1114"/>
      <c r="AR426" s="976"/>
      <c r="AS426" s="976"/>
      <c r="AT426" s="976"/>
      <c r="AU426" s="976"/>
      <c r="AV426" s="976"/>
      <c r="AW426" s="976"/>
      <c r="AX426" s="1211"/>
      <c r="AY426" s="1208"/>
    </row>
    <row r="427" spans="1:51" ht="14.5" thickBot="1">
      <c r="A427" s="1283"/>
      <c r="B427" s="1257"/>
      <c r="C427" s="1258"/>
      <c r="D427" s="1258"/>
      <c r="E427" s="1258"/>
      <c r="F427" s="1259"/>
      <c r="G427" s="1238"/>
      <c r="H427" s="1238"/>
      <c r="I427" s="1238"/>
      <c r="J427" s="1238"/>
      <c r="K427" s="1238"/>
      <c r="L427" s="1241"/>
      <c r="M427" s="1244"/>
      <c r="N427" s="1247"/>
      <c r="O427" s="1250"/>
      <c r="P427" s="1216"/>
      <c r="Q427" s="1219"/>
      <c r="R427" s="1222"/>
      <c r="S427" s="1225"/>
      <c r="T427" s="1228"/>
      <c r="U427" s="1225"/>
      <c r="V427" s="1228"/>
      <c r="W427" s="1225"/>
      <c r="X427" s="1228"/>
      <c r="Y427" s="1225"/>
      <c r="Z427" s="1228"/>
      <c r="AA427" s="1228"/>
      <c r="AB427" s="1228"/>
      <c r="AC427" s="1231"/>
      <c r="AD427" s="1194"/>
      <c r="AE427" s="1235"/>
      <c r="AF427" s="1200"/>
      <c r="AG427" s="1194"/>
      <c r="AH427" s="1197"/>
      <c r="AI427" s="1200"/>
      <c r="AJ427" s="1200"/>
      <c r="AK427" s="1203"/>
      <c r="AL427" s="1206"/>
      <c r="AM427" s="651" t="str">
        <f t="shared" si="320"/>
        <v/>
      </c>
      <c r="AN427" s="355"/>
      <c r="AO427" s="1209"/>
      <c r="AP427" s="1210"/>
      <c r="AQ427" s="1115"/>
      <c r="AR427" s="976"/>
      <c r="AS427" s="976"/>
      <c r="AT427" s="976"/>
      <c r="AU427" s="976"/>
      <c r="AV427" s="976"/>
      <c r="AW427" s="976"/>
      <c r="AX427" s="1211"/>
      <c r="AY427" s="1209"/>
    </row>
    <row r="428" spans="1:51" ht="16.25" customHeight="1">
      <c r="A428" s="1280">
        <v>105</v>
      </c>
      <c r="B428" s="1251" t="str">
        <f>IF(基本情報入力シート!B144="", "",基本情報入力シート!B144)</f>
        <v/>
      </c>
      <c r="C428" s="1252"/>
      <c r="D428" s="1252"/>
      <c r="E428" s="1252"/>
      <c r="F428" s="1253"/>
      <c r="G428" s="1236" t="str">
        <f>IF(基本情報入力シート!L144="", "",基本情報入力シート!L144)</f>
        <v/>
      </c>
      <c r="H428" s="1236" t="str">
        <f>IF(基本情報入力シート!Q144="", "",基本情報入力シート!Q144)</f>
        <v/>
      </c>
      <c r="I428" s="1236" t="str">
        <f>IF(基本情報入力シート!V144="", "",基本情報入力シート!V144)</f>
        <v/>
      </c>
      <c r="J428" s="1236" t="str">
        <f>IF(基本情報入力シート!W144="", "",基本情報入力シート!W144)</f>
        <v/>
      </c>
      <c r="K428" s="1236" t="str">
        <f>IF(基本情報入力シート!X144="", "",基本情報入力シート!X144)</f>
        <v/>
      </c>
      <c r="L428" s="1239" t="str">
        <f>IF(基本情報入力シート!AC144=0, "",基本情報入力シート!AC144)</f>
        <v/>
      </c>
      <c r="M428" s="1242" t="str">
        <f>IF(基本情報入力シート!AD144="", "",基本情報入力シート!AD144)</f>
        <v/>
      </c>
      <c r="N428" s="1245"/>
      <c r="O428" s="1248" t="str">
        <f>IFERROR(VLOOKUP(K428,【参考】数式用２!$A$2:$AD$48,MATCH(N428,【参考】数式用２!$C$4:$AD$4,0)+2,0),"")</f>
        <v/>
      </c>
      <c r="P428" s="1214"/>
      <c r="Q428" s="1217" t="str">
        <f>IFERROR(VLOOKUP(K428,【参考】数式用２!$A$2:$AC$48,MATCH(P428,【参考】数式用２!$C$4:$AC$4,0)+2,0),"")</f>
        <v/>
      </c>
      <c r="R428" s="1220" t="s">
        <v>268</v>
      </c>
      <c r="S428" s="1223"/>
      <c r="T428" s="1226" t="s">
        <v>356</v>
      </c>
      <c r="U428" s="1223"/>
      <c r="V428" s="1226" t="s">
        <v>357</v>
      </c>
      <c r="W428" s="1223"/>
      <c r="X428" s="1226" t="s">
        <v>356</v>
      </c>
      <c r="Y428" s="1223"/>
      <c r="Z428" s="1226" t="s">
        <v>360</v>
      </c>
      <c r="AA428" s="1226" t="s">
        <v>171</v>
      </c>
      <c r="AB428" s="1226" t="str">
        <f t="shared" ref="AB428" si="343">IF(S428&gt;=1,(W428*12+Y428)-(S428*12+U428)+1,"")</f>
        <v/>
      </c>
      <c r="AC428" s="1229" t="s">
        <v>359</v>
      </c>
      <c r="AD428" s="1232" t="str">
        <f t="shared" ref="AD428" si="344">IFERROR(ROUNDDOWN(ROUND(L428*Q428,0)*M428,0)*AB428,"")</f>
        <v/>
      </c>
      <c r="AE428" s="1233" t="str">
        <f>IFERROR(ROUNDDOWN(ROUNDDOWN(ROUND(L428*VLOOKUP(K428,【参考】数式用２!$A$2:$AC$48,MATCH("処遇改善加算Ⅳ",【参考】数式用２!$C$4:$O$4,0)+2,0),0)*M428,0)*AB428*0.5,0), "")</f>
        <v/>
      </c>
      <c r="AF428" s="1198"/>
      <c r="AG428" s="1193" t="str">
        <f>IF(AND(AQ428&lt;&gt;"対象外", P428&lt;&gt;""),ROUNDDOWN(ROUND(L428*VLOOKUP(K428,【参考】数式用２!$A$2:$K$48,MATCH("ベア加算あり",【参考】数式用２!$C$4:$K$4,0)+2,0),0)*M428,0)*AB428,"")</f>
        <v/>
      </c>
      <c r="AH428" s="1195"/>
      <c r="AI428" s="1198"/>
      <c r="AJ428" s="1198"/>
      <c r="AK428" s="1201"/>
      <c r="AL428" s="1204"/>
      <c r="AM428" s="650" t="str">
        <f t="shared" si="310"/>
        <v/>
      </c>
      <c r="AN428" s="355"/>
      <c r="AO428" s="1207" t="str">
        <f t="shared" ref="AO428" si="345">IF(K428&lt;&gt;"","Q列に色付け","")</f>
        <v/>
      </c>
      <c r="AP428" s="1210" t="str">
        <f t="shared" ref="AP428" si="346">IF(AND(AE428&lt;&gt;0,AE428&lt;&gt;""),IF(AF428="○","入力済","未入力"),"")</f>
        <v/>
      </c>
      <c r="AQ428" s="1113" t="str">
        <f>IFERROR((VLOOKUP(N428, 【参考】数式用２!$BE$5:$BE$13, 1,FALSE)), "対象外")</f>
        <v>対象外</v>
      </c>
      <c r="AR428" s="976" t="str">
        <f t="shared" ref="AR428" si="347">IF(AG428&lt;&gt;"",IF(AH428="○","入力済","未入力"),"")</f>
        <v/>
      </c>
      <c r="AS428" s="976" t="str">
        <f t="shared" ref="AS428" si="348">IF(AND(P428&lt;&gt;"", AI428=""), "未入力", "入力済")</f>
        <v>入力済</v>
      </c>
      <c r="AT428" s="976" t="str">
        <f t="shared" ref="AT428" si="349">IF(AND(P428&lt;&gt;"", P428&lt;&gt;"処遇改善加算Ⅳ", AJ428=""), "未入力", "入力済")</f>
        <v>入力済</v>
      </c>
      <c r="AU428" s="976" t="str">
        <f>IFERROR(VLOOKUP(K428, 【参考】数式用２!$BB$5:$BC$48, 2, FALSE), "")</f>
        <v/>
      </c>
      <c r="AV428" s="976" t="str">
        <f t="shared" ref="AV428" si="350">IF(AND(P428&lt;&gt;"処遇改善加算Ⅲ",P428&lt;&gt;"処遇改善加算Ⅳ", P428&lt;&gt;"", AU428&lt;&gt;"対象外"), 1,"")</f>
        <v/>
      </c>
      <c r="AW428" s="976" t="str">
        <f>IFERROR("_"&amp;VLOOKUP(K428, 【参考】数式用２!$AG$2:$AH$48, 2, FALSE), "")</f>
        <v/>
      </c>
      <c r="AX428" s="1211" t="str">
        <f t="shared" ref="AX428" si="351">IF(AND(P428="処遇改善加算Ⅰ", AL428=""), "未入力","入力済")</f>
        <v>入力済</v>
      </c>
      <c r="AY428" s="1207" t="str">
        <f t="shared" ref="AY428" si="352">G428</f>
        <v/>
      </c>
    </row>
    <row r="429" spans="1:51" ht="14">
      <c r="A429" s="1281"/>
      <c r="B429" s="1254"/>
      <c r="C429" s="1255"/>
      <c r="D429" s="1255"/>
      <c r="E429" s="1255"/>
      <c r="F429" s="1256"/>
      <c r="G429" s="1237"/>
      <c r="H429" s="1237"/>
      <c r="I429" s="1237"/>
      <c r="J429" s="1237"/>
      <c r="K429" s="1237"/>
      <c r="L429" s="1240"/>
      <c r="M429" s="1243"/>
      <c r="N429" s="1246"/>
      <c r="O429" s="1249"/>
      <c r="P429" s="1215"/>
      <c r="Q429" s="1218"/>
      <c r="R429" s="1221"/>
      <c r="S429" s="1224"/>
      <c r="T429" s="1227"/>
      <c r="U429" s="1224"/>
      <c r="V429" s="1227"/>
      <c r="W429" s="1224"/>
      <c r="X429" s="1227"/>
      <c r="Y429" s="1224"/>
      <c r="Z429" s="1227"/>
      <c r="AA429" s="1227"/>
      <c r="AB429" s="1227"/>
      <c r="AC429" s="1230"/>
      <c r="AD429" s="1193"/>
      <c r="AE429" s="1234"/>
      <c r="AF429" s="1199"/>
      <c r="AG429" s="1193"/>
      <c r="AH429" s="1196"/>
      <c r="AI429" s="1199"/>
      <c r="AJ429" s="1199"/>
      <c r="AK429" s="1202"/>
      <c r="AL429" s="1205"/>
      <c r="AM429" s="1212" t="str">
        <f t="shared" ref="AM429" si="353">IF(AND(P428&lt;&gt;"", OR(W428&lt;&gt;8,Y428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29" s="355"/>
      <c r="AO429" s="1208"/>
      <c r="AP429" s="1210"/>
      <c r="AQ429" s="1114"/>
      <c r="AR429" s="976"/>
      <c r="AS429" s="976"/>
      <c r="AT429" s="976"/>
      <c r="AU429" s="976"/>
      <c r="AV429" s="976"/>
      <c r="AW429" s="976"/>
      <c r="AX429" s="1211"/>
      <c r="AY429" s="1208"/>
    </row>
    <row r="430" spans="1:51" ht="14">
      <c r="A430" s="1282"/>
      <c r="B430" s="1254"/>
      <c r="C430" s="1255"/>
      <c r="D430" s="1255"/>
      <c r="E430" s="1255"/>
      <c r="F430" s="1256"/>
      <c r="G430" s="1237"/>
      <c r="H430" s="1237"/>
      <c r="I430" s="1237"/>
      <c r="J430" s="1237"/>
      <c r="K430" s="1237"/>
      <c r="L430" s="1240"/>
      <c r="M430" s="1243"/>
      <c r="N430" s="1246"/>
      <c r="O430" s="1249"/>
      <c r="P430" s="1215"/>
      <c r="Q430" s="1218"/>
      <c r="R430" s="1221"/>
      <c r="S430" s="1224"/>
      <c r="T430" s="1227"/>
      <c r="U430" s="1224"/>
      <c r="V430" s="1227"/>
      <c r="W430" s="1224"/>
      <c r="X430" s="1227"/>
      <c r="Y430" s="1224"/>
      <c r="Z430" s="1227"/>
      <c r="AA430" s="1227"/>
      <c r="AB430" s="1227"/>
      <c r="AC430" s="1230"/>
      <c r="AD430" s="1193"/>
      <c r="AE430" s="1234"/>
      <c r="AF430" s="1199"/>
      <c r="AG430" s="1193"/>
      <c r="AH430" s="1196"/>
      <c r="AI430" s="1199"/>
      <c r="AJ430" s="1199"/>
      <c r="AK430" s="1202"/>
      <c r="AL430" s="1205"/>
      <c r="AM430" s="1213"/>
      <c r="AN430" s="355"/>
      <c r="AO430" s="1208"/>
      <c r="AP430" s="1210"/>
      <c r="AQ430" s="1114"/>
      <c r="AR430" s="976"/>
      <c r="AS430" s="976"/>
      <c r="AT430" s="976"/>
      <c r="AU430" s="976"/>
      <c r="AV430" s="976"/>
      <c r="AW430" s="976"/>
      <c r="AX430" s="1211"/>
      <c r="AY430" s="1208"/>
    </row>
    <row r="431" spans="1:51" ht="14.5" thickBot="1">
      <c r="A431" s="1283"/>
      <c r="B431" s="1257"/>
      <c r="C431" s="1258"/>
      <c r="D431" s="1258"/>
      <c r="E431" s="1258"/>
      <c r="F431" s="1259"/>
      <c r="G431" s="1238"/>
      <c r="H431" s="1238"/>
      <c r="I431" s="1238"/>
      <c r="J431" s="1238"/>
      <c r="K431" s="1238"/>
      <c r="L431" s="1241"/>
      <c r="M431" s="1244"/>
      <c r="N431" s="1247"/>
      <c r="O431" s="1250"/>
      <c r="P431" s="1216"/>
      <c r="Q431" s="1219"/>
      <c r="R431" s="1222"/>
      <c r="S431" s="1225"/>
      <c r="T431" s="1228"/>
      <c r="U431" s="1225"/>
      <c r="V431" s="1228"/>
      <c r="W431" s="1225"/>
      <c r="X431" s="1228"/>
      <c r="Y431" s="1225"/>
      <c r="Z431" s="1228"/>
      <c r="AA431" s="1228"/>
      <c r="AB431" s="1228"/>
      <c r="AC431" s="1231"/>
      <c r="AD431" s="1194"/>
      <c r="AE431" s="1235"/>
      <c r="AF431" s="1200"/>
      <c r="AG431" s="1194"/>
      <c r="AH431" s="1197"/>
      <c r="AI431" s="1200"/>
      <c r="AJ431" s="1200"/>
      <c r="AK431" s="1203"/>
      <c r="AL431" s="1206"/>
      <c r="AM431" s="651" t="str">
        <f t="shared" si="320"/>
        <v/>
      </c>
      <c r="AN431" s="355"/>
      <c r="AO431" s="1209"/>
      <c r="AP431" s="1210"/>
      <c r="AQ431" s="1115"/>
      <c r="AR431" s="976"/>
      <c r="AS431" s="976"/>
      <c r="AT431" s="976"/>
      <c r="AU431" s="976"/>
      <c r="AV431" s="976"/>
      <c r="AW431" s="976"/>
      <c r="AX431" s="1211"/>
      <c r="AY431" s="1209"/>
    </row>
    <row r="432" spans="1:51" ht="16.25" customHeight="1">
      <c r="A432" s="1280">
        <v>106</v>
      </c>
      <c r="B432" s="1251" t="str">
        <f>IF(基本情報入力シート!B145="", "",基本情報入力シート!B145)</f>
        <v/>
      </c>
      <c r="C432" s="1252"/>
      <c r="D432" s="1252"/>
      <c r="E432" s="1252"/>
      <c r="F432" s="1253"/>
      <c r="G432" s="1236" t="str">
        <f>IF(基本情報入力シート!L145="", "",基本情報入力シート!L145)</f>
        <v/>
      </c>
      <c r="H432" s="1236" t="str">
        <f>IF(基本情報入力シート!Q145="", "",基本情報入力シート!Q145)</f>
        <v/>
      </c>
      <c r="I432" s="1236" t="str">
        <f>IF(基本情報入力シート!V145="", "",基本情報入力シート!V145)</f>
        <v/>
      </c>
      <c r="J432" s="1236" t="str">
        <f>IF(基本情報入力シート!W145="", "",基本情報入力シート!W145)</f>
        <v/>
      </c>
      <c r="K432" s="1236" t="str">
        <f>IF(基本情報入力シート!X145="", "",基本情報入力シート!X145)</f>
        <v/>
      </c>
      <c r="L432" s="1239" t="str">
        <f>IF(基本情報入力シート!AC145=0, "",基本情報入力シート!AC145)</f>
        <v/>
      </c>
      <c r="M432" s="1242" t="str">
        <f>IF(基本情報入力シート!AD145="", "",基本情報入力シート!AD145)</f>
        <v/>
      </c>
      <c r="N432" s="1245"/>
      <c r="O432" s="1248" t="str">
        <f>IFERROR(VLOOKUP(K432,【参考】数式用２!$A$2:$AD$48,MATCH(N432,【参考】数式用２!$C$4:$AD$4,0)+2,0),"")</f>
        <v/>
      </c>
      <c r="P432" s="1214"/>
      <c r="Q432" s="1217" t="str">
        <f>IFERROR(VLOOKUP(K432,【参考】数式用２!$A$2:$AC$48,MATCH(P432,【参考】数式用２!$C$4:$AC$4,0)+2,0),"")</f>
        <v/>
      </c>
      <c r="R432" s="1220" t="s">
        <v>268</v>
      </c>
      <c r="S432" s="1223"/>
      <c r="T432" s="1226" t="s">
        <v>356</v>
      </c>
      <c r="U432" s="1223"/>
      <c r="V432" s="1226" t="s">
        <v>357</v>
      </c>
      <c r="W432" s="1223"/>
      <c r="X432" s="1226" t="s">
        <v>356</v>
      </c>
      <c r="Y432" s="1223"/>
      <c r="Z432" s="1226" t="s">
        <v>360</v>
      </c>
      <c r="AA432" s="1226" t="s">
        <v>171</v>
      </c>
      <c r="AB432" s="1226" t="str">
        <f t="shared" ref="AB432" si="354">IF(S432&gt;=1,(W432*12+Y432)-(S432*12+U432)+1,"")</f>
        <v/>
      </c>
      <c r="AC432" s="1229" t="s">
        <v>359</v>
      </c>
      <c r="AD432" s="1232" t="str">
        <f t="shared" ref="AD432" si="355">IFERROR(ROUNDDOWN(ROUND(L432*Q432,0)*M432,0)*AB432,"")</f>
        <v/>
      </c>
      <c r="AE432" s="1233" t="str">
        <f>IFERROR(ROUNDDOWN(ROUNDDOWN(ROUND(L432*VLOOKUP(K432,【参考】数式用２!$A$2:$AC$48,MATCH("処遇改善加算Ⅳ",【参考】数式用２!$C$4:$O$4,0)+2,0),0)*M432,0)*AB432*0.5,0), "")</f>
        <v/>
      </c>
      <c r="AF432" s="1198"/>
      <c r="AG432" s="1193" t="str">
        <f>IF(AND(AQ432&lt;&gt;"対象外", P432&lt;&gt;""),ROUNDDOWN(ROUND(L432*VLOOKUP(K432,【参考】数式用２!$A$2:$K$48,MATCH("ベア加算あり",【参考】数式用２!$C$4:$K$4,0)+2,0),0)*M432,0)*AB432,"")</f>
        <v/>
      </c>
      <c r="AH432" s="1195"/>
      <c r="AI432" s="1198"/>
      <c r="AJ432" s="1198"/>
      <c r="AK432" s="1201"/>
      <c r="AL432" s="1204"/>
      <c r="AM432" s="650" t="str">
        <f t="shared" si="310"/>
        <v/>
      </c>
      <c r="AN432" s="355"/>
      <c r="AO432" s="1207" t="str">
        <f t="shared" ref="AO432" si="356">IF(K432&lt;&gt;"","Q列に色付け","")</f>
        <v/>
      </c>
      <c r="AP432" s="1210" t="str">
        <f t="shared" ref="AP432" si="357">IF(AND(AE432&lt;&gt;0,AE432&lt;&gt;""),IF(AF432="○","入力済","未入力"),"")</f>
        <v/>
      </c>
      <c r="AQ432" s="1113" t="str">
        <f>IFERROR((VLOOKUP(N432, 【参考】数式用２!$BE$5:$BE$13, 1,FALSE)), "対象外")</f>
        <v>対象外</v>
      </c>
      <c r="AR432" s="976" t="str">
        <f t="shared" ref="AR432" si="358">IF(AG432&lt;&gt;"",IF(AH432="○","入力済","未入力"),"")</f>
        <v/>
      </c>
      <c r="AS432" s="976" t="str">
        <f t="shared" ref="AS432" si="359">IF(AND(P432&lt;&gt;"", AI432=""), "未入力", "入力済")</f>
        <v>入力済</v>
      </c>
      <c r="AT432" s="976" t="str">
        <f t="shared" ref="AT432" si="360">IF(AND(P432&lt;&gt;"", P432&lt;&gt;"処遇改善加算Ⅳ", AJ432=""), "未入力", "入力済")</f>
        <v>入力済</v>
      </c>
      <c r="AU432" s="976" t="str">
        <f>IFERROR(VLOOKUP(K432, 【参考】数式用２!$BB$5:$BC$48, 2, FALSE), "")</f>
        <v/>
      </c>
      <c r="AV432" s="976" t="str">
        <f t="shared" ref="AV432" si="361">IF(AND(P432&lt;&gt;"処遇改善加算Ⅲ",P432&lt;&gt;"処遇改善加算Ⅳ", P432&lt;&gt;"", AU432&lt;&gt;"対象外"), 1,"")</f>
        <v/>
      </c>
      <c r="AW432" s="976" t="str">
        <f>IFERROR("_"&amp;VLOOKUP(K432, 【参考】数式用２!$AG$2:$AH$48, 2, FALSE), "")</f>
        <v/>
      </c>
      <c r="AX432" s="1211" t="str">
        <f t="shared" ref="AX432" si="362">IF(AND(P432="処遇改善加算Ⅰ", AL432=""), "未入力","入力済")</f>
        <v>入力済</v>
      </c>
      <c r="AY432" s="1207" t="str">
        <f t="shared" ref="AY432" si="363">G432</f>
        <v/>
      </c>
    </row>
    <row r="433" spans="1:51" ht="14">
      <c r="A433" s="1281"/>
      <c r="B433" s="1254"/>
      <c r="C433" s="1255"/>
      <c r="D433" s="1255"/>
      <c r="E433" s="1255"/>
      <c r="F433" s="1256"/>
      <c r="G433" s="1237"/>
      <c r="H433" s="1237"/>
      <c r="I433" s="1237"/>
      <c r="J433" s="1237"/>
      <c r="K433" s="1237"/>
      <c r="L433" s="1240"/>
      <c r="M433" s="1243"/>
      <c r="N433" s="1246"/>
      <c r="O433" s="1249"/>
      <c r="P433" s="1215"/>
      <c r="Q433" s="1218"/>
      <c r="R433" s="1221"/>
      <c r="S433" s="1224"/>
      <c r="T433" s="1227"/>
      <c r="U433" s="1224"/>
      <c r="V433" s="1227"/>
      <c r="W433" s="1224"/>
      <c r="X433" s="1227"/>
      <c r="Y433" s="1224"/>
      <c r="Z433" s="1227"/>
      <c r="AA433" s="1227"/>
      <c r="AB433" s="1227"/>
      <c r="AC433" s="1230"/>
      <c r="AD433" s="1193"/>
      <c r="AE433" s="1234"/>
      <c r="AF433" s="1199"/>
      <c r="AG433" s="1193"/>
      <c r="AH433" s="1196"/>
      <c r="AI433" s="1199"/>
      <c r="AJ433" s="1199"/>
      <c r="AK433" s="1202"/>
      <c r="AL433" s="1205"/>
      <c r="AM433" s="1212" t="str">
        <f t="shared" ref="AM433" si="364">IF(AND(P432&lt;&gt;"", OR(W432&lt;&gt;8,Y432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33" s="355"/>
      <c r="AO433" s="1208"/>
      <c r="AP433" s="1210"/>
      <c r="AQ433" s="1114"/>
      <c r="AR433" s="976"/>
      <c r="AS433" s="976"/>
      <c r="AT433" s="976"/>
      <c r="AU433" s="976"/>
      <c r="AV433" s="976"/>
      <c r="AW433" s="976"/>
      <c r="AX433" s="1211"/>
      <c r="AY433" s="1208"/>
    </row>
    <row r="434" spans="1:51" ht="14">
      <c r="A434" s="1282"/>
      <c r="B434" s="1254"/>
      <c r="C434" s="1255"/>
      <c r="D434" s="1255"/>
      <c r="E434" s="1255"/>
      <c r="F434" s="1256"/>
      <c r="G434" s="1237"/>
      <c r="H434" s="1237"/>
      <c r="I434" s="1237"/>
      <c r="J434" s="1237"/>
      <c r="K434" s="1237"/>
      <c r="L434" s="1240"/>
      <c r="M434" s="1243"/>
      <c r="N434" s="1246"/>
      <c r="O434" s="1249"/>
      <c r="P434" s="1215"/>
      <c r="Q434" s="1218"/>
      <c r="R434" s="1221"/>
      <c r="S434" s="1224"/>
      <c r="T434" s="1227"/>
      <c r="U434" s="1224"/>
      <c r="V434" s="1227"/>
      <c r="W434" s="1224"/>
      <c r="X434" s="1227"/>
      <c r="Y434" s="1224"/>
      <c r="Z434" s="1227"/>
      <c r="AA434" s="1227"/>
      <c r="AB434" s="1227"/>
      <c r="AC434" s="1230"/>
      <c r="AD434" s="1193"/>
      <c r="AE434" s="1234"/>
      <c r="AF434" s="1199"/>
      <c r="AG434" s="1193"/>
      <c r="AH434" s="1196"/>
      <c r="AI434" s="1199"/>
      <c r="AJ434" s="1199"/>
      <c r="AK434" s="1202"/>
      <c r="AL434" s="1205"/>
      <c r="AM434" s="1213"/>
      <c r="AN434" s="355"/>
      <c r="AO434" s="1208"/>
      <c r="AP434" s="1210"/>
      <c r="AQ434" s="1114"/>
      <c r="AR434" s="976"/>
      <c r="AS434" s="976"/>
      <c r="AT434" s="976"/>
      <c r="AU434" s="976"/>
      <c r="AV434" s="976"/>
      <c r="AW434" s="976"/>
      <c r="AX434" s="1211"/>
      <c r="AY434" s="1208"/>
    </row>
    <row r="435" spans="1:51" ht="14.5" thickBot="1">
      <c r="A435" s="1283"/>
      <c r="B435" s="1257"/>
      <c r="C435" s="1258"/>
      <c r="D435" s="1258"/>
      <c r="E435" s="1258"/>
      <c r="F435" s="1259"/>
      <c r="G435" s="1238"/>
      <c r="H435" s="1238"/>
      <c r="I435" s="1238"/>
      <c r="J435" s="1238"/>
      <c r="K435" s="1238"/>
      <c r="L435" s="1241"/>
      <c r="M435" s="1244"/>
      <c r="N435" s="1247"/>
      <c r="O435" s="1250"/>
      <c r="P435" s="1216"/>
      <c r="Q435" s="1219"/>
      <c r="R435" s="1222"/>
      <c r="S435" s="1225"/>
      <c r="T435" s="1228"/>
      <c r="U435" s="1225"/>
      <c r="V435" s="1228"/>
      <c r="W435" s="1225"/>
      <c r="X435" s="1228"/>
      <c r="Y435" s="1225"/>
      <c r="Z435" s="1228"/>
      <c r="AA435" s="1228"/>
      <c r="AB435" s="1228"/>
      <c r="AC435" s="1231"/>
      <c r="AD435" s="1194"/>
      <c r="AE435" s="1235"/>
      <c r="AF435" s="1200"/>
      <c r="AG435" s="1194"/>
      <c r="AH435" s="1197"/>
      <c r="AI435" s="1200"/>
      <c r="AJ435" s="1200"/>
      <c r="AK435" s="1203"/>
      <c r="AL435" s="1206"/>
      <c r="AM435" s="651" t="str">
        <f t="shared" si="320"/>
        <v/>
      </c>
      <c r="AN435" s="355"/>
      <c r="AO435" s="1209"/>
      <c r="AP435" s="1210"/>
      <c r="AQ435" s="1115"/>
      <c r="AR435" s="976"/>
      <c r="AS435" s="976"/>
      <c r="AT435" s="976"/>
      <c r="AU435" s="976"/>
      <c r="AV435" s="976"/>
      <c r="AW435" s="976"/>
      <c r="AX435" s="1211"/>
      <c r="AY435" s="1209"/>
    </row>
    <row r="436" spans="1:51" ht="16.25" customHeight="1">
      <c r="A436" s="1280">
        <v>107</v>
      </c>
      <c r="B436" s="1251" t="str">
        <f>IF(基本情報入力シート!B146="", "",基本情報入力シート!B146)</f>
        <v/>
      </c>
      <c r="C436" s="1252"/>
      <c r="D436" s="1252"/>
      <c r="E436" s="1252"/>
      <c r="F436" s="1253"/>
      <c r="G436" s="1236" t="str">
        <f>IF(基本情報入力シート!L146="", "",基本情報入力シート!L146)</f>
        <v/>
      </c>
      <c r="H436" s="1236" t="str">
        <f>IF(基本情報入力シート!Q146="", "",基本情報入力シート!Q146)</f>
        <v/>
      </c>
      <c r="I436" s="1236" t="str">
        <f>IF(基本情報入力シート!V146="", "",基本情報入力シート!V146)</f>
        <v/>
      </c>
      <c r="J436" s="1236" t="str">
        <f>IF(基本情報入力シート!W146="", "",基本情報入力シート!W146)</f>
        <v/>
      </c>
      <c r="K436" s="1236" t="str">
        <f>IF(基本情報入力シート!X146="", "",基本情報入力シート!X146)</f>
        <v/>
      </c>
      <c r="L436" s="1239" t="str">
        <f>IF(基本情報入力シート!AC146=0, "",基本情報入力シート!AC146)</f>
        <v/>
      </c>
      <c r="M436" s="1242" t="str">
        <f>IF(基本情報入力シート!AD146="", "",基本情報入力シート!AD146)</f>
        <v/>
      </c>
      <c r="N436" s="1245"/>
      <c r="O436" s="1248" t="str">
        <f>IFERROR(VLOOKUP(K436,【参考】数式用２!$A$2:$AD$48,MATCH(N436,【参考】数式用２!$C$4:$AD$4,0)+2,0),"")</f>
        <v/>
      </c>
      <c r="P436" s="1214"/>
      <c r="Q436" s="1217" t="str">
        <f>IFERROR(VLOOKUP(K436,【参考】数式用２!$A$2:$AC$48,MATCH(P436,【参考】数式用２!$C$4:$AC$4,0)+2,0),"")</f>
        <v/>
      </c>
      <c r="R436" s="1220" t="s">
        <v>268</v>
      </c>
      <c r="S436" s="1223"/>
      <c r="T436" s="1226" t="s">
        <v>356</v>
      </c>
      <c r="U436" s="1223"/>
      <c r="V436" s="1226" t="s">
        <v>357</v>
      </c>
      <c r="W436" s="1223"/>
      <c r="X436" s="1226" t="s">
        <v>356</v>
      </c>
      <c r="Y436" s="1223"/>
      <c r="Z436" s="1226" t="s">
        <v>360</v>
      </c>
      <c r="AA436" s="1226" t="s">
        <v>171</v>
      </c>
      <c r="AB436" s="1226" t="str">
        <f t="shared" ref="AB436" si="365">IF(S436&gt;=1,(W436*12+Y436)-(S436*12+U436)+1,"")</f>
        <v/>
      </c>
      <c r="AC436" s="1229" t="s">
        <v>359</v>
      </c>
      <c r="AD436" s="1232" t="str">
        <f t="shared" ref="AD436" si="366">IFERROR(ROUNDDOWN(ROUND(L436*Q436,0)*M436,0)*AB436,"")</f>
        <v/>
      </c>
      <c r="AE436" s="1233" t="str">
        <f>IFERROR(ROUNDDOWN(ROUNDDOWN(ROUND(L436*VLOOKUP(K436,【参考】数式用２!$A$2:$AC$48,MATCH("処遇改善加算Ⅳ",【参考】数式用２!$C$4:$O$4,0)+2,0),0)*M436,0)*AB436*0.5,0), "")</f>
        <v/>
      </c>
      <c r="AF436" s="1198"/>
      <c r="AG436" s="1193" t="str">
        <f>IF(AND(AQ436&lt;&gt;"対象外", P436&lt;&gt;""),ROUNDDOWN(ROUND(L436*VLOOKUP(K436,【参考】数式用２!$A$2:$K$48,MATCH("ベア加算あり",【参考】数式用２!$C$4:$K$4,0)+2,0),0)*M436,0)*AB436,"")</f>
        <v/>
      </c>
      <c r="AH436" s="1195"/>
      <c r="AI436" s="1198"/>
      <c r="AJ436" s="1198"/>
      <c r="AK436" s="1201"/>
      <c r="AL436" s="1204"/>
      <c r="AM436" s="650" t="str">
        <f t="shared" si="310"/>
        <v/>
      </c>
      <c r="AN436" s="355"/>
      <c r="AO436" s="1207" t="str">
        <f t="shared" ref="AO436" si="367">IF(K436&lt;&gt;"","Q列に色付け","")</f>
        <v/>
      </c>
      <c r="AP436" s="1210" t="str">
        <f t="shared" ref="AP436" si="368">IF(AND(AE436&lt;&gt;0,AE436&lt;&gt;""),IF(AF436="○","入力済","未入力"),"")</f>
        <v/>
      </c>
      <c r="AQ436" s="1113" t="str">
        <f>IFERROR((VLOOKUP(N436, 【参考】数式用２!$BE$5:$BE$13, 1,FALSE)), "対象外")</f>
        <v>対象外</v>
      </c>
      <c r="AR436" s="976" t="str">
        <f t="shared" ref="AR436" si="369">IF(AG436&lt;&gt;"",IF(AH436="○","入力済","未入力"),"")</f>
        <v/>
      </c>
      <c r="AS436" s="976" t="str">
        <f t="shared" ref="AS436" si="370">IF(AND(P436&lt;&gt;"", AI436=""), "未入力", "入力済")</f>
        <v>入力済</v>
      </c>
      <c r="AT436" s="976" t="str">
        <f t="shared" ref="AT436" si="371">IF(AND(P436&lt;&gt;"", P436&lt;&gt;"処遇改善加算Ⅳ", AJ436=""), "未入力", "入力済")</f>
        <v>入力済</v>
      </c>
      <c r="AU436" s="976" t="str">
        <f>IFERROR(VLOOKUP(K436, 【参考】数式用２!$BB$5:$BC$48, 2, FALSE), "")</f>
        <v/>
      </c>
      <c r="AV436" s="976" t="str">
        <f t="shared" ref="AV436" si="372">IF(AND(P436&lt;&gt;"処遇改善加算Ⅲ",P436&lt;&gt;"処遇改善加算Ⅳ", P436&lt;&gt;"", AU436&lt;&gt;"対象外"), 1,"")</f>
        <v/>
      </c>
      <c r="AW436" s="976" t="str">
        <f>IFERROR("_"&amp;VLOOKUP(K436, 【参考】数式用２!$AG$2:$AH$48, 2, FALSE), "")</f>
        <v/>
      </c>
      <c r="AX436" s="1211" t="str">
        <f t="shared" ref="AX436" si="373">IF(AND(P436="処遇改善加算Ⅰ", AL436=""), "未入力","入力済")</f>
        <v>入力済</v>
      </c>
      <c r="AY436" s="1207" t="str">
        <f t="shared" ref="AY436" si="374">G436</f>
        <v/>
      </c>
    </row>
    <row r="437" spans="1:51" ht="14">
      <c r="A437" s="1281"/>
      <c r="B437" s="1254"/>
      <c r="C437" s="1255"/>
      <c r="D437" s="1255"/>
      <c r="E437" s="1255"/>
      <c r="F437" s="1256"/>
      <c r="G437" s="1237"/>
      <c r="H437" s="1237"/>
      <c r="I437" s="1237"/>
      <c r="J437" s="1237"/>
      <c r="K437" s="1237"/>
      <c r="L437" s="1240"/>
      <c r="M437" s="1243"/>
      <c r="N437" s="1246"/>
      <c r="O437" s="1249"/>
      <c r="P437" s="1215"/>
      <c r="Q437" s="1218"/>
      <c r="R437" s="1221"/>
      <c r="S437" s="1224"/>
      <c r="T437" s="1227"/>
      <c r="U437" s="1224"/>
      <c r="V437" s="1227"/>
      <c r="W437" s="1224"/>
      <c r="X437" s="1227"/>
      <c r="Y437" s="1224"/>
      <c r="Z437" s="1227"/>
      <c r="AA437" s="1227"/>
      <c r="AB437" s="1227"/>
      <c r="AC437" s="1230"/>
      <c r="AD437" s="1193"/>
      <c r="AE437" s="1234"/>
      <c r="AF437" s="1199"/>
      <c r="AG437" s="1193"/>
      <c r="AH437" s="1196"/>
      <c r="AI437" s="1199"/>
      <c r="AJ437" s="1199"/>
      <c r="AK437" s="1202"/>
      <c r="AL437" s="1205"/>
      <c r="AM437" s="1212" t="str">
        <f t="shared" ref="AM437" si="375">IF(AND(P436&lt;&gt;"", OR(W436&lt;&gt;8,Y436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37" s="355"/>
      <c r="AO437" s="1208"/>
      <c r="AP437" s="1210"/>
      <c r="AQ437" s="1114"/>
      <c r="AR437" s="976"/>
      <c r="AS437" s="976"/>
      <c r="AT437" s="976"/>
      <c r="AU437" s="976"/>
      <c r="AV437" s="976"/>
      <c r="AW437" s="976"/>
      <c r="AX437" s="1211"/>
      <c r="AY437" s="1208"/>
    </row>
    <row r="438" spans="1:51" ht="14">
      <c r="A438" s="1282"/>
      <c r="B438" s="1254"/>
      <c r="C438" s="1255"/>
      <c r="D438" s="1255"/>
      <c r="E438" s="1255"/>
      <c r="F438" s="1256"/>
      <c r="G438" s="1237"/>
      <c r="H438" s="1237"/>
      <c r="I438" s="1237"/>
      <c r="J438" s="1237"/>
      <c r="K438" s="1237"/>
      <c r="L438" s="1240"/>
      <c r="M438" s="1243"/>
      <c r="N438" s="1246"/>
      <c r="O438" s="1249"/>
      <c r="P438" s="1215"/>
      <c r="Q438" s="1218"/>
      <c r="R438" s="1221"/>
      <c r="S438" s="1224"/>
      <c r="T438" s="1227"/>
      <c r="U438" s="1224"/>
      <c r="V438" s="1227"/>
      <c r="W438" s="1224"/>
      <c r="X438" s="1227"/>
      <c r="Y438" s="1224"/>
      <c r="Z438" s="1227"/>
      <c r="AA438" s="1227"/>
      <c r="AB438" s="1227"/>
      <c r="AC438" s="1230"/>
      <c r="AD438" s="1193"/>
      <c r="AE438" s="1234"/>
      <c r="AF438" s="1199"/>
      <c r="AG438" s="1193"/>
      <c r="AH438" s="1196"/>
      <c r="AI438" s="1199"/>
      <c r="AJ438" s="1199"/>
      <c r="AK438" s="1202"/>
      <c r="AL438" s="1205"/>
      <c r="AM438" s="1213"/>
      <c r="AN438" s="355"/>
      <c r="AO438" s="1208"/>
      <c r="AP438" s="1210"/>
      <c r="AQ438" s="1114"/>
      <c r="AR438" s="976"/>
      <c r="AS438" s="976"/>
      <c r="AT438" s="976"/>
      <c r="AU438" s="976"/>
      <c r="AV438" s="976"/>
      <c r="AW438" s="976"/>
      <c r="AX438" s="1211"/>
      <c r="AY438" s="1208"/>
    </row>
    <row r="439" spans="1:51" ht="14.5" thickBot="1">
      <c r="A439" s="1283"/>
      <c r="B439" s="1257"/>
      <c r="C439" s="1258"/>
      <c r="D439" s="1258"/>
      <c r="E439" s="1258"/>
      <c r="F439" s="1259"/>
      <c r="G439" s="1238"/>
      <c r="H439" s="1238"/>
      <c r="I439" s="1238"/>
      <c r="J439" s="1238"/>
      <c r="K439" s="1238"/>
      <c r="L439" s="1241"/>
      <c r="M439" s="1244"/>
      <c r="N439" s="1247"/>
      <c r="O439" s="1250"/>
      <c r="P439" s="1216"/>
      <c r="Q439" s="1219"/>
      <c r="R439" s="1222"/>
      <c r="S439" s="1225"/>
      <c r="T439" s="1228"/>
      <c r="U439" s="1225"/>
      <c r="V439" s="1228"/>
      <c r="W439" s="1225"/>
      <c r="X439" s="1228"/>
      <c r="Y439" s="1225"/>
      <c r="Z439" s="1228"/>
      <c r="AA439" s="1228"/>
      <c r="AB439" s="1228"/>
      <c r="AC439" s="1231"/>
      <c r="AD439" s="1194"/>
      <c r="AE439" s="1235"/>
      <c r="AF439" s="1200"/>
      <c r="AG439" s="1194"/>
      <c r="AH439" s="1197"/>
      <c r="AI439" s="1200"/>
      <c r="AJ439" s="1200"/>
      <c r="AK439" s="1203"/>
      <c r="AL439" s="1206"/>
      <c r="AM439" s="651" t="str">
        <f t="shared" si="320"/>
        <v/>
      </c>
      <c r="AN439" s="355"/>
      <c r="AO439" s="1209"/>
      <c r="AP439" s="1210"/>
      <c r="AQ439" s="1115"/>
      <c r="AR439" s="976"/>
      <c r="AS439" s="976"/>
      <c r="AT439" s="976"/>
      <c r="AU439" s="976"/>
      <c r="AV439" s="976"/>
      <c r="AW439" s="976"/>
      <c r="AX439" s="1211"/>
      <c r="AY439" s="1209"/>
    </row>
    <row r="440" spans="1:51" ht="16.25" customHeight="1">
      <c r="A440" s="1280">
        <v>108</v>
      </c>
      <c r="B440" s="1251" t="str">
        <f>IF(基本情報入力シート!B147="", "",基本情報入力シート!B147)</f>
        <v/>
      </c>
      <c r="C440" s="1252"/>
      <c r="D440" s="1252"/>
      <c r="E440" s="1252"/>
      <c r="F440" s="1253"/>
      <c r="G440" s="1236" t="str">
        <f>IF(基本情報入力シート!L147="", "",基本情報入力シート!L147)</f>
        <v/>
      </c>
      <c r="H440" s="1236" t="str">
        <f>IF(基本情報入力シート!Q147="", "",基本情報入力シート!Q147)</f>
        <v/>
      </c>
      <c r="I440" s="1236" t="str">
        <f>IF(基本情報入力シート!V147="", "",基本情報入力シート!V147)</f>
        <v/>
      </c>
      <c r="J440" s="1236" t="str">
        <f>IF(基本情報入力シート!W147="", "",基本情報入力シート!W147)</f>
        <v/>
      </c>
      <c r="K440" s="1236" t="str">
        <f>IF(基本情報入力シート!X147="", "",基本情報入力シート!X147)</f>
        <v/>
      </c>
      <c r="L440" s="1239" t="str">
        <f>IF(基本情報入力シート!AC147=0, "",基本情報入力シート!AC147)</f>
        <v/>
      </c>
      <c r="M440" s="1242" t="str">
        <f>IF(基本情報入力シート!AD147="", "",基本情報入力シート!AD147)</f>
        <v/>
      </c>
      <c r="N440" s="1245"/>
      <c r="O440" s="1248" t="str">
        <f>IFERROR(VLOOKUP(K440,【参考】数式用２!$A$2:$AD$48,MATCH(N440,【参考】数式用２!$C$4:$AD$4,0)+2,0),"")</f>
        <v/>
      </c>
      <c r="P440" s="1214"/>
      <c r="Q440" s="1217" t="str">
        <f>IFERROR(VLOOKUP(K440,【参考】数式用２!$A$2:$AC$48,MATCH(P440,【参考】数式用２!$C$4:$AC$4,0)+2,0),"")</f>
        <v/>
      </c>
      <c r="R440" s="1220" t="s">
        <v>268</v>
      </c>
      <c r="S440" s="1223"/>
      <c r="T440" s="1226" t="s">
        <v>356</v>
      </c>
      <c r="U440" s="1223"/>
      <c r="V440" s="1226" t="s">
        <v>357</v>
      </c>
      <c r="W440" s="1223"/>
      <c r="X440" s="1226" t="s">
        <v>356</v>
      </c>
      <c r="Y440" s="1223"/>
      <c r="Z440" s="1226" t="s">
        <v>360</v>
      </c>
      <c r="AA440" s="1226" t="s">
        <v>171</v>
      </c>
      <c r="AB440" s="1226" t="str">
        <f t="shared" ref="AB440" si="376">IF(S440&gt;=1,(W440*12+Y440)-(S440*12+U440)+1,"")</f>
        <v/>
      </c>
      <c r="AC440" s="1229" t="s">
        <v>359</v>
      </c>
      <c r="AD440" s="1232" t="str">
        <f t="shared" ref="AD440" si="377">IFERROR(ROUNDDOWN(ROUND(L440*Q440,0)*M440,0)*AB440,"")</f>
        <v/>
      </c>
      <c r="AE440" s="1233" t="str">
        <f>IFERROR(ROUNDDOWN(ROUNDDOWN(ROUND(L440*VLOOKUP(K440,【参考】数式用２!$A$2:$AC$48,MATCH("処遇改善加算Ⅳ",【参考】数式用２!$C$4:$O$4,0)+2,0),0)*M440,0)*AB440*0.5,0), "")</f>
        <v/>
      </c>
      <c r="AF440" s="1198"/>
      <c r="AG440" s="1193" t="str">
        <f>IF(AND(AQ440&lt;&gt;"対象外", P440&lt;&gt;""),ROUNDDOWN(ROUND(L440*VLOOKUP(K440,【参考】数式用２!$A$2:$K$48,MATCH("ベア加算あり",【参考】数式用２!$C$4:$K$4,0)+2,0),0)*M440,0)*AB440,"")</f>
        <v/>
      </c>
      <c r="AH440" s="1195"/>
      <c r="AI440" s="1198"/>
      <c r="AJ440" s="1198"/>
      <c r="AK440" s="1201"/>
      <c r="AL440" s="1204"/>
      <c r="AM440" s="650" t="str">
        <f t="shared" si="310"/>
        <v/>
      </c>
      <c r="AN440" s="355"/>
      <c r="AO440" s="1207" t="str">
        <f t="shared" ref="AO440" si="378">IF(K440&lt;&gt;"","Q列に色付け","")</f>
        <v/>
      </c>
      <c r="AP440" s="1210" t="str">
        <f t="shared" ref="AP440" si="379">IF(AND(AE440&lt;&gt;0,AE440&lt;&gt;""),IF(AF440="○","入力済","未入力"),"")</f>
        <v/>
      </c>
      <c r="AQ440" s="1113" t="str">
        <f>IFERROR((VLOOKUP(N440, 【参考】数式用２!$BE$5:$BE$13, 1,FALSE)), "対象外")</f>
        <v>対象外</v>
      </c>
      <c r="AR440" s="976" t="str">
        <f t="shared" ref="AR440" si="380">IF(AG440&lt;&gt;"",IF(AH440="○","入力済","未入力"),"")</f>
        <v/>
      </c>
      <c r="AS440" s="976" t="str">
        <f t="shared" ref="AS440" si="381">IF(AND(P440&lt;&gt;"", AI440=""), "未入力", "入力済")</f>
        <v>入力済</v>
      </c>
      <c r="AT440" s="976" t="str">
        <f t="shared" ref="AT440" si="382">IF(AND(P440&lt;&gt;"", P440&lt;&gt;"処遇改善加算Ⅳ", AJ440=""), "未入力", "入力済")</f>
        <v>入力済</v>
      </c>
      <c r="AU440" s="976" t="str">
        <f>IFERROR(VLOOKUP(K440, 【参考】数式用２!$BB$5:$BC$48, 2, FALSE), "")</f>
        <v/>
      </c>
      <c r="AV440" s="976" t="str">
        <f t="shared" ref="AV440" si="383">IF(AND(P440&lt;&gt;"処遇改善加算Ⅲ",P440&lt;&gt;"処遇改善加算Ⅳ", P440&lt;&gt;"", AU440&lt;&gt;"対象外"), 1,"")</f>
        <v/>
      </c>
      <c r="AW440" s="976" t="str">
        <f>IFERROR("_"&amp;VLOOKUP(K440, 【参考】数式用２!$AG$2:$AH$48, 2, FALSE), "")</f>
        <v/>
      </c>
      <c r="AX440" s="1211" t="str">
        <f t="shared" ref="AX440" si="384">IF(AND(P440="処遇改善加算Ⅰ", AL440=""), "未入力","入力済")</f>
        <v>入力済</v>
      </c>
      <c r="AY440" s="1207" t="str">
        <f t="shared" ref="AY440" si="385">G440</f>
        <v/>
      </c>
    </row>
    <row r="441" spans="1:51" ht="14">
      <c r="A441" s="1281"/>
      <c r="B441" s="1254"/>
      <c r="C441" s="1255"/>
      <c r="D441" s="1255"/>
      <c r="E441" s="1255"/>
      <c r="F441" s="1256"/>
      <c r="G441" s="1237"/>
      <c r="H441" s="1237"/>
      <c r="I441" s="1237"/>
      <c r="J441" s="1237"/>
      <c r="K441" s="1237"/>
      <c r="L441" s="1240"/>
      <c r="M441" s="1243"/>
      <c r="N441" s="1246"/>
      <c r="O441" s="1249"/>
      <c r="P441" s="1215"/>
      <c r="Q441" s="1218"/>
      <c r="R441" s="1221"/>
      <c r="S441" s="1224"/>
      <c r="T441" s="1227"/>
      <c r="U441" s="1224"/>
      <c r="V441" s="1227"/>
      <c r="W441" s="1224"/>
      <c r="X441" s="1227"/>
      <c r="Y441" s="1224"/>
      <c r="Z441" s="1227"/>
      <c r="AA441" s="1227"/>
      <c r="AB441" s="1227"/>
      <c r="AC441" s="1230"/>
      <c r="AD441" s="1193"/>
      <c r="AE441" s="1234"/>
      <c r="AF441" s="1199"/>
      <c r="AG441" s="1193"/>
      <c r="AH441" s="1196"/>
      <c r="AI441" s="1199"/>
      <c r="AJ441" s="1199"/>
      <c r="AK441" s="1202"/>
      <c r="AL441" s="1205"/>
      <c r="AM441" s="1212" t="str">
        <f t="shared" ref="AM441" si="386">IF(AND(P440&lt;&gt;"", OR(W440&lt;&gt;8,Y440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41" s="355"/>
      <c r="AO441" s="1208"/>
      <c r="AP441" s="1210"/>
      <c r="AQ441" s="1114"/>
      <c r="AR441" s="976"/>
      <c r="AS441" s="976"/>
      <c r="AT441" s="976"/>
      <c r="AU441" s="976"/>
      <c r="AV441" s="976"/>
      <c r="AW441" s="976"/>
      <c r="AX441" s="1211"/>
      <c r="AY441" s="1208"/>
    </row>
    <row r="442" spans="1:51" ht="14">
      <c r="A442" s="1282"/>
      <c r="B442" s="1254"/>
      <c r="C442" s="1255"/>
      <c r="D442" s="1255"/>
      <c r="E442" s="1255"/>
      <c r="F442" s="1256"/>
      <c r="G442" s="1237"/>
      <c r="H442" s="1237"/>
      <c r="I442" s="1237"/>
      <c r="J442" s="1237"/>
      <c r="K442" s="1237"/>
      <c r="L442" s="1240"/>
      <c r="M442" s="1243"/>
      <c r="N442" s="1246"/>
      <c r="O442" s="1249"/>
      <c r="P442" s="1215"/>
      <c r="Q442" s="1218"/>
      <c r="R442" s="1221"/>
      <c r="S442" s="1224"/>
      <c r="T442" s="1227"/>
      <c r="U442" s="1224"/>
      <c r="V442" s="1227"/>
      <c r="W442" s="1224"/>
      <c r="X442" s="1227"/>
      <c r="Y442" s="1224"/>
      <c r="Z442" s="1227"/>
      <c r="AA442" s="1227"/>
      <c r="AB442" s="1227"/>
      <c r="AC442" s="1230"/>
      <c r="AD442" s="1193"/>
      <c r="AE442" s="1234"/>
      <c r="AF442" s="1199"/>
      <c r="AG442" s="1193"/>
      <c r="AH442" s="1196"/>
      <c r="AI442" s="1199"/>
      <c r="AJ442" s="1199"/>
      <c r="AK442" s="1202"/>
      <c r="AL442" s="1205"/>
      <c r="AM442" s="1213"/>
      <c r="AN442" s="355"/>
      <c r="AO442" s="1208"/>
      <c r="AP442" s="1210"/>
      <c r="AQ442" s="1114"/>
      <c r="AR442" s="976"/>
      <c r="AS442" s="976"/>
      <c r="AT442" s="976"/>
      <c r="AU442" s="976"/>
      <c r="AV442" s="976"/>
      <c r="AW442" s="976"/>
      <c r="AX442" s="1211"/>
      <c r="AY442" s="1208"/>
    </row>
    <row r="443" spans="1:51" ht="14.5" thickBot="1">
      <c r="A443" s="1283"/>
      <c r="B443" s="1257"/>
      <c r="C443" s="1258"/>
      <c r="D443" s="1258"/>
      <c r="E443" s="1258"/>
      <c r="F443" s="1259"/>
      <c r="G443" s="1238"/>
      <c r="H443" s="1238"/>
      <c r="I443" s="1238"/>
      <c r="J443" s="1238"/>
      <c r="K443" s="1238"/>
      <c r="L443" s="1241"/>
      <c r="M443" s="1244"/>
      <c r="N443" s="1247"/>
      <c r="O443" s="1250"/>
      <c r="P443" s="1216"/>
      <c r="Q443" s="1219"/>
      <c r="R443" s="1222"/>
      <c r="S443" s="1225"/>
      <c r="T443" s="1228"/>
      <c r="U443" s="1225"/>
      <c r="V443" s="1228"/>
      <c r="W443" s="1225"/>
      <c r="X443" s="1228"/>
      <c r="Y443" s="1225"/>
      <c r="Z443" s="1228"/>
      <c r="AA443" s="1228"/>
      <c r="AB443" s="1228"/>
      <c r="AC443" s="1231"/>
      <c r="AD443" s="1194"/>
      <c r="AE443" s="1235"/>
      <c r="AF443" s="1200"/>
      <c r="AG443" s="1194"/>
      <c r="AH443" s="1197"/>
      <c r="AI443" s="1200"/>
      <c r="AJ443" s="1200"/>
      <c r="AK443" s="1203"/>
      <c r="AL443" s="1206"/>
      <c r="AM443" s="651" t="str">
        <f t="shared" si="320"/>
        <v/>
      </c>
      <c r="AN443" s="355"/>
      <c r="AO443" s="1209"/>
      <c r="AP443" s="1210"/>
      <c r="AQ443" s="1115"/>
      <c r="AR443" s="976"/>
      <c r="AS443" s="976"/>
      <c r="AT443" s="976"/>
      <c r="AU443" s="976"/>
      <c r="AV443" s="976"/>
      <c r="AW443" s="976"/>
      <c r="AX443" s="1211"/>
      <c r="AY443" s="1209"/>
    </row>
    <row r="444" spans="1:51" ht="14">
      <c r="A444" s="1280">
        <v>109</v>
      </c>
      <c r="B444" s="1251" t="str">
        <f>IF(基本情報入力シート!B148="", "",基本情報入力シート!B148)</f>
        <v/>
      </c>
      <c r="C444" s="1252"/>
      <c r="D444" s="1252"/>
      <c r="E444" s="1252"/>
      <c r="F444" s="1253"/>
      <c r="G444" s="1236" t="str">
        <f>IF(基本情報入力シート!L148="", "",基本情報入力シート!L148)</f>
        <v/>
      </c>
      <c r="H444" s="1236" t="str">
        <f>IF(基本情報入力シート!Q148="", "",基本情報入力シート!Q148)</f>
        <v/>
      </c>
      <c r="I444" s="1236" t="str">
        <f>IF(基本情報入力シート!V148="", "",基本情報入力シート!V148)</f>
        <v/>
      </c>
      <c r="J444" s="1236" t="str">
        <f>IF(基本情報入力シート!W148="", "",基本情報入力シート!W148)</f>
        <v/>
      </c>
      <c r="K444" s="1236" t="str">
        <f>IF(基本情報入力シート!X148="", "",基本情報入力シート!X148)</f>
        <v/>
      </c>
      <c r="L444" s="1289" t="str">
        <f>IF(基本情報入力シート!AC148=0, "",基本情報入力シート!AC148)</f>
        <v/>
      </c>
      <c r="M444" s="1242" t="str">
        <f>IF(基本情報入力シート!AD148="", "",基本情報入力シート!AD148)</f>
        <v/>
      </c>
      <c r="N444" s="1245"/>
      <c r="O444" s="1248" t="str">
        <f>IFERROR(VLOOKUP(K444,【参考】数式用２!$A$2:$AD$48,MATCH(N444,【参考】数式用２!$C$4:$AD$4,0)+2,0),"")</f>
        <v/>
      </c>
      <c r="P444" s="1214"/>
      <c r="Q444" s="1217" t="str">
        <f>IFERROR(VLOOKUP(K444,【参考】数式用２!$A$2:$AC$48,MATCH(P444,【参考】数式用２!$C$4:$AC$4,0)+2,0),"")</f>
        <v/>
      </c>
      <c r="R444" s="1220" t="s">
        <v>268</v>
      </c>
      <c r="S444" s="1223"/>
      <c r="T444" s="1226" t="s">
        <v>356</v>
      </c>
      <c r="U444" s="1223"/>
      <c r="V444" s="1226" t="s">
        <v>357</v>
      </c>
      <c r="W444" s="1223"/>
      <c r="X444" s="1226" t="s">
        <v>356</v>
      </c>
      <c r="Y444" s="1223"/>
      <c r="Z444" s="1226" t="s">
        <v>360</v>
      </c>
      <c r="AA444" s="1226" t="s">
        <v>171</v>
      </c>
      <c r="AB444" s="1226" t="str">
        <f t="shared" ref="AB444" si="387">IF(S444&gt;=1,(W444*12+Y444)-(S444*12+U444)+1,"")</f>
        <v/>
      </c>
      <c r="AC444" s="1229" t="s">
        <v>359</v>
      </c>
      <c r="AD444" s="1232" t="str">
        <f t="shared" ref="AD444" si="388">IFERROR(ROUNDDOWN(ROUND(L444*Q444,0)*M444,0)*AB444,"")</f>
        <v/>
      </c>
      <c r="AE444" s="1233" t="str">
        <f>IFERROR(ROUNDDOWN(ROUNDDOWN(ROUND(L444*VLOOKUP(K444,【参考】数式用２!$A$2:$AC$48,MATCH("処遇改善加算Ⅳ",【参考】数式用２!$C$4:$O$4,0)+2,0),0)*M444,0)*AB444*0.5,0), "")</f>
        <v/>
      </c>
      <c r="AF444" s="1198"/>
      <c r="AG444" s="1193" t="str">
        <f>IF(AND(AQ444&lt;&gt;"対象外", P444&lt;&gt;""),ROUNDDOWN(ROUND(L444*VLOOKUP(K444,【参考】数式用２!$A$2:$K$48,MATCH("ベア加算あり",【参考】数式用２!$C$4:$K$4,0)+2,0),0)*M444,0)*AB444,"")</f>
        <v/>
      </c>
      <c r="AH444" s="1195"/>
      <c r="AI444" s="1198"/>
      <c r="AJ444" s="1198"/>
      <c r="AK444" s="1201"/>
      <c r="AL444" s="1204"/>
      <c r="AM444" s="650" t="str">
        <f t="shared" si="310"/>
        <v/>
      </c>
      <c r="AN444" s="355"/>
      <c r="AO444" s="1207" t="str">
        <f t="shared" ref="AO444" si="389">IF(K444&lt;&gt;"","Q列に色付け","")</f>
        <v/>
      </c>
      <c r="AP444" s="1210" t="str">
        <f t="shared" ref="AP444" si="390">IF(AND(AE444&lt;&gt;0,AE444&lt;&gt;""),IF(AF444="○","入力済","未入力"),"")</f>
        <v/>
      </c>
      <c r="AQ444" s="1113" t="str">
        <f>IFERROR((VLOOKUP(N444, 【参考】数式用２!$BE$5:$BE$13, 1,FALSE)), "対象外")</f>
        <v>対象外</v>
      </c>
      <c r="AR444" s="976" t="str">
        <f t="shared" ref="AR444" si="391">IF(AG444&lt;&gt;"",IF(AH444="○","入力済","未入力"),"")</f>
        <v/>
      </c>
      <c r="AS444" s="976" t="str">
        <f t="shared" ref="AS444" si="392">IF(AND(P444&lt;&gt;"", AI444=""), "未入力", "入力済")</f>
        <v>入力済</v>
      </c>
      <c r="AT444" s="976" t="str">
        <f t="shared" ref="AT444" si="393">IF(AND(P444&lt;&gt;"", P444&lt;&gt;"処遇改善加算Ⅳ", AJ444=""), "未入力", "入力済")</f>
        <v>入力済</v>
      </c>
      <c r="AU444" s="976" t="str">
        <f>IFERROR(VLOOKUP(K444, 【参考】数式用２!$BB$5:$BC$48, 2, FALSE), "")</f>
        <v/>
      </c>
      <c r="AV444" s="976" t="str">
        <f t="shared" ref="AV444" si="394">IF(AND(P444&lt;&gt;"処遇改善加算Ⅲ",P444&lt;&gt;"処遇改善加算Ⅳ", P444&lt;&gt;"", AU444&lt;&gt;"対象外"), 1,"")</f>
        <v/>
      </c>
      <c r="AW444" s="976" t="str">
        <f>IFERROR("_"&amp;VLOOKUP(K444, 【参考】数式用２!$AG$2:$AH$48, 2, FALSE), "")</f>
        <v/>
      </c>
      <c r="AX444" s="1211" t="str">
        <f t="shared" ref="AX444" si="395">IF(AND(P444="処遇改善加算Ⅰ", AL444=""), "未入力","入力済")</f>
        <v>入力済</v>
      </c>
      <c r="AY444" s="1207" t="str">
        <f t="shared" ref="AY444" si="396">G444</f>
        <v/>
      </c>
    </row>
    <row r="445" spans="1:51" ht="14">
      <c r="A445" s="1281"/>
      <c r="B445" s="1254"/>
      <c r="C445" s="1255"/>
      <c r="D445" s="1255"/>
      <c r="E445" s="1255"/>
      <c r="F445" s="1256"/>
      <c r="G445" s="1237"/>
      <c r="H445" s="1237"/>
      <c r="I445" s="1237"/>
      <c r="J445" s="1237"/>
      <c r="K445" s="1237"/>
      <c r="L445" s="1290"/>
      <c r="M445" s="1243"/>
      <c r="N445" s="1246"/>
      <c r="O445" s="1249"/>
      <c r="P445" s="1215"/>
      <c r="Q445" s="1218"/>
      <c r="R445" s="1221"/>
      <c r="S445" s="1224"/>
      <c r="T445" s="1227"/>
      <c r="U445" s="1224"/>
      <c r="V445" s="1227"/>
      <c r="W445" s="1224"/>
      <c r="X445" s="1227"/>
      <c r="Y445" s="1224"/>
      <c r="Z445" s="1227"/>
      <c r="AA445" s="1227"/>
      <c r="AB445" s="1227"/>
      <c r="AC445" s="1230"/>
      <c r="AD445" s="1193"/>
      <c r="AE445" s="1234"/>
      <c r="AF445" s="1199"/>
      <c r="AG445" s="1193"/>
      <c r="AH445" s="1196"/>
      <c r="AI445" s="1199"/>
      <c r="AJ445" s="1199"/>
      <c r="AK445" s="1202"/>
      <c r="AL445" s="1205"/>
      <c r="AM445" s="1212" t="str">
        <f t="shared" ref="AM445" si="397">IF(AND(P444&lt;&gt;"", OR(W444&lt;&gt;8,Y444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45" s="355"/>
      <c r="AO445" s="1208"/>
      <c r="AP445" s="1210"/>
      <c r="AQ445" s="1114"/>
      <c r="AR445" s="976"/>
      <c r="AS445" s="976"/>
      <c r="AT445" s="976"/>
      <c r="AU445" s="976"/>
      <c r="AV445" s="976"/>
      <c r="AW445" s="976"/>
      <c r="AX445" s="1211"/>
      <c r="AY445" s="1208"/>
    </row>
    <row r="446" spans="1:51" ht="14">
      <c r="A446" s="1282"/>
      <c r="B446" s="1254"/>
      <c r="C446" s="1255"/>
      <c r="D446" s="1255"/>
      <c r="E446" s="1255"/>
      <c r="F446" s="1256"/>
      <c r="G446" s="1237"/>
      <c r="H446" s="1237"/>
      <c r="I446" s="1237"/>
      <c r="J446" s="1237"/>
      <c r="K446" s="1237"/>
      <c r="L446" s="1290"/>
      <c r="M446" s="1243"/>
      <c r="N446" s="1246"/>
      <c r="O446" s="1249"/>
      <c r="P446" s="1215"/>
      <c r="Q446" s="1218"/>
      <c r="R446" s="1221"/>
      <c r="S446" s="1224"/>
      <c r="T446" s="1227"/>
      <c r="U446" s="1224"/>
      <c r="V446" s="1227"/>
      <c r="W446" s="1224"/>
      <c r="X446" s="1227"/>
      <c r="Y446" s="1224"/>
      <c r="Z446" s="1227"/>
      <c r="AA446" s="1227"/>
      <c r="AB446" s="1227"/>
      <c r="AC446" s="1230"/>
      <c r="AD446" s="1193"/>
      <c r="AE446" s="1234"/>
      <c r="AF446" s="1199"/>
      <c r="AG446" s="1193"/>
      <c r="AH446" s="1196"/>
      <c r="AI446" s="1199"/>
      <c r="AJ446" s="1199"/>
      <c r="AK446" s="1202"/>
      <c r="AL446" s="1205"/>
      <c r="AM446" s="1213"/>
      <c r="AN446" s="355"/>
      <c r="AO446" s="1208"/>
      <c r="AP446" s="1210"/>
      <c r="AQ446" s="1114"/>
      <c r="AR446" s="976"/>
      <c r="AS446" s="976"/>
      <c r="AT446" s="976"/>
      <c r="AU446" s="976"/>
      <c r="AV446" s="976"/>
      <c r="AW446" s="976"/>
      <c r="AX446" s="1211"/>
      <c r="AY446" s="1208"/>
    </row>
    <row r="447" spans="1:51" ht="14.5" thickBot="1">
      <c r="A447" s="1283"/>
      <c r="B447" s="1284"/>
      <c r="C447" s="1285"/>
      <c r="D447" s="1285"/>
      <c r="E447" s="1285"/>
      <c r="F447" s="1286"/>
      <c r="G447" s="1287"/>
      <c r="H447" s="1287"/>
      <c r="I447" s="1287"/>
      <c r="J447" s="1287"/>
      <c r="K447" s="1287"/>
      <c r="L447" s="1291"/>
      <c r="M447" s="1279"/>
      <c r="N447" s="1247"/>
      <c r="O447" s="1250"/>
      <c r="P447" s="1216"/>
      <c r="Q447" s="1219"/>
      <c r="R447" s="1222"/>
      <c r="S447" s="1225"/>
      <c r="T447" s="1228"/>
      <c r="U447" s="1225"/>
      <c r="V447" s="1228"/>
      <c r="W447" s="1225"/>
      <c r="X447" s="1228"/>
      <c r="Y447" s="1225"/>
      <c r="Z447" s="1228"/>
      <c r="AA447" s="1228"/>
      <c r="AB447" s="1228"/>
      <c r="AC447" s="1231"/>
      <c r="AD447" s="1194"/>
      <c r="AE447" s="1235"/>
      <c r="AF447" s="1200"/>
      <c r="AG447" s="1194"/>
      <c r="AH447" s="1197"/>
      <c r="AI447" s="1200"/>
      <c r="AJ447" s="1200"/>
      <c r="AK447" s="1203"/>
      <c r="AL447" s="1206"/>
      <c r="AM447" s="651" t="str">
        <f t="shared" si="320"/>
        <v/>
      </c>
      <c r="AN447" s="355"/>
      <c r="AO447" s="1209"/>
      <c r="AP447" s="1210"/>
      <c r="AQ447" s="1115"/>
      <c r="AR447" s="976"/>
      <c r="AS447" s="976"/>
      <c r="AT447" s="976"/>
      <c r="AU447" s="976"/>
      <c r="AV447" s="976"/>
      <c r="AW447" s="976"/>
      <c r="AX447" s="1211"/>
      <c r="AY447" s="1209"/>
    </row>
    <row r="448" spans="1:51" ht="14">
      <c r="A448" s="1280">
        <v>110</v>
      </c>
      <c r="B448" s="1251" t="str">
        <f>IF(基本情報入力シート!B149="", "",基本情報入力シート!B149)</f>
        <v/>
      </c>
      <c r="C448" s="1252"/>
      <c r="D448" s="1252"/>
      <c r="E448" s="1252"/>
      <c r="F448" s="1253"/>
      <c r="G448" s="1236" t="str">
        <f>IF(基本情報入力シート!L149="", "",基本情報入力シート!L149)</f>
        <v/>
      </c>
      <c r="H448" s="1236" t="str">
        <f>IF(基本情報入力シート!Q149="", "",基本情報入力シート!Q149)</f>
        <v/>
      </c>
      <c r="I448" s="1236" t="str">
        <f>IF(基本情報入力シート!V149="", "",基本情報入力シート!V149)</f>
        <v/>
      </c>
      <c r="J448" s="1236" t="str">
        <f>IF(基本情報入力シート!W149="", "",基本情報入力シート!W149)</f>
        <v/>
      </c>
      <c r="K448" s="1236" t="str">
        <f>IF(基本情報入力シート!X149="", "",基本情報入力シート!X149)</f>
        <v/>
      </c>
      <c r="L448" s="1292" t="str">
        <f>IF(基本情報入力シート!AC149=0, "",基本情報入力シート!AC149)</f>
        <v/>
      </c>
      <c r="M448" s="1242" t="str">
        <f>IF(基本情報入力シート!AD149="", "",基本情報入力シート!AD149)</f>
        <v/>
      </c>
      <c r="N448" s="1245"/>
      <c r="O448" s="1248" t="str">
        <f>IFERROR(VLOOKUP(K448,【参考】数式用２!$A$2:$AD$48,MATCH(N448,【参考】数式用２!$C$4:$AD$4,0)+2,0),"")</f>
        <v/>
      </c>
      <c r="P448" s="1214"/>
      <c r="Q448" s="1217" t="str">
        <f>IFERROR(VLOOKUP(K448,【参考】数式用２!$A$2:$AC$48,MATCH(P448,【参考】数式用２!$C$4:$AC$4,0)+2,0),"")</f>
        <v/>
      </c>
      <c r="R448" s="1220" t="s">
        <v>268</v>
      </c>
      <c r="S448" s="1223"/>
      <c r="T448" s="1226" t="s">
        <v>356</v>
      </c>
      <c r="U448" s="1223"/>
      <c r="V448" s="1226" t="s">
        <v>357</v>
      </c>
      <c r="W448" s="1223"/>
      <c r="X448" s="1226" t="s">
        <v>356</v>
      </c>
      <c r="Y448" s="1223"/>
      <c r="Z448" s="1226" t="s">
        <v>360</v>
      </c>
      <c r="AA448" s="1226" t="s">
        <v>171</v>
      </c>
      <c r="AB448" s="1226" t="str">
        <f t="shared" ref="AB448" si="398">IF(S448&gt;=1,(W448*12+Y448)-(S448*12+U448)+1,"")</f>
        <v/>
      </c>
      <c r="AC448" s="1229" t="s">
        <v>359</v>
      </c>
      <c r="AD448" s="1232" t="str">
        <f t="shared" ref="AD448" si="399">IFERROR(ROUNDDOWN(ROUND(L448*Q448,0)*M448,0)*AB448,"")</f>
        <v/>
      </c>
      <c r="AE448" s="1233" t="str">
        <f>IFERROR(ROUNDDOWN(ROUNDDOWN(ROUND(L448*VLOOKUP(K448,【参考】数式用２!$A$2:$AC$48,MATCH("処遇改善加算Ⅳ",【参考】数式用２!$C$4:$O$4,0)+2,0),0)*M448,0)*AB448*0.5,0), "")</f>
        <v/>
      </c>
      <c r="AF448" s="1198"/>
      <c r="AG448" s="1193" t="str">
        <f>IF(AND(AQ448&lt;&gt;"対象外", P448&lt;&gt;""),ROUNDDOWN(ROUND(L448*VLOOKUP(K448,【参考】数式用２!$A$2:$K$48,MATCH("ベア加算あり",【参考】数式用２!$C$4:$K$4,0)+2,0),0)*M448,0)*AB448,"")</f>
        <v/>
      </c>
      <c r="AH448" s="1195"/>
      <c r="AI448" s="1198"/>
      <c r="AJ448" s="1198"/>
      <c r="AK448" s="1201"/>
      <c r="AL448" s="1204"/>
      <c r="AM448" s="650" t="str">
        <f t="shared" si="310"/>
        <v/>
      </c>
      <c r="AN448" s="355"/>
      <c r="AO448" s="1207" t="str">
        <f t="shared" ref="AO448" si="400">IF(K448&lt;&gt;"","Q列に色付け","")</f>
        <v/>
      </c>
      <c r="AP448" s="1210" t="str">
        <f t="shared" ref="AP448" si="401">IF(AND(AE448&lt;&gt;0,AE448&lt;&gt;""),IF(AF448="○","入力済","未入力"),"")</f>
        <v/>
      </c>
      <c r="AQ448" s="1113" t="str">
        <f>IFERROR((VLOOKUP(N448, 【参考】数式用２!$BE$5:$BE$13, 1,FALSE)), "対象外")</f>
        <v>対象外</v>
      </c>
      <c r="AR448" s="976" t="str">
        <f t="shared" ref="AR448" si="402">IF(AG448&lt;&gt;"",IF(AH448="○","入力済","未入力"),"")</f>
        <v/>
      </c>
      <c r="AS448" s="976" t="str">
        <f t="shared" ref="AS448" si="403">IF(AND(P448&lt;&gt;"", AI448=""), "未入力", "入力済")</f>
        <v>入力済</v>
      </c>
      <c r="AT448" s="976" t="str">
        <f t="shared" ref="AT448" si="404">IF(AND(P448&lt;&gt;"", P448&lt;&gt;"処遇改善加算Ⅳ", AJ448=""), "未入力", "入力済")</f>
        <v>入力済</v>
      </c>
      <c r="AU448" s="976" t="str">
        <f>IFERROR(VLOOKUP(K448, 【参考】数式用２!$BB$5:$BC$48, 2, FALSE), "")</f>
        <v/>
      </c>
      <c r="AV448" s="976" t="str">
        <f t="shared" ref="AV448" si="405">IF(AND(P448&lt;&gt;"処遇改善加算Ⅲ",P448&lt;&gt;"処遇改善加算Ⅳ", P448&lt;&gt;"", AU448&lt;&gt;"対象外"), 1,"")</f>
        <v/>
      </c>
      <c r="AW448" s="976" t="str">
        <f>IFERROR("_"&amp;VLOOKUP(K448, 【参考】数式用２!$AG$2:$AH$48, 2, FALSE), "")</f>
        <v/>
      </c>
      <c r="AX448" s="1211" t="str">
        <f t="shared" ref="AX448" si="406">IF(AND(P448="処遇改善加算Ⅰ", AL448=""), "未入力","入力済")</f>
        <v>入力済</v>
      </c>
      <c r="AY448" s="1207" t="str">
        <f t="shared" ref="AY448" si="407">G448</f>
        <v/>
      </c>
    </row>
    <row r="449" spans="1:51" ht="14">
      <c r="A449" s="1281"/>
      <c r="B449" s="1254"/>
      <c r="C449" s="1255"/>
      <c r="D449" s="1255"/>
      <c r="E449" s="1255"/>
      <c r="F449" s="1256"/>
      <c r="G449" s="1237"/>
      <c r="H449" s="1237"/>
      <c r="I449" s="1237"/>
      <c r="J449" s="1237"/>
      <c r="K449" s="1237"/>
      <c r="L449" s="1293"/>
      <c r="M449" s="1243"/>
      <c r="N449" s="1246"/>
      <c r="O449" s="1249"/>
      <c r="P449" s="1215"/>
      <c r="Q449" s="1218"/>
      <c r="R449" s="1221"/>
      <c r="S449" s="1224"/>
      <c r="T449" s="1227"/>
      <c r="U449" s="1224"/>
      <c r="V449" s="1227"/>
      <c r="W449" s="1224"/>
      <c r="X449" s="1227"/>
      <c r="Y449" s="1224"/>
      <c r="Z449" s="1227"/>
      <c r="AA449" s="1227"/>
      <c r="AB449" s="1227"/>
      <c r="AC449" s="1230"/>
      <c r="AD449" s="1193"/>
      <c r="AE449" s="1234"/>
      <c r="AF449" s="1199"/>
      <c r="AG449" s="1193"/>
      <c r="AH449" s="1196"/>
      <c r="AI449" s="1199"/>
      <c r="AJ449" s="1199"/>
      <c r="AK449" s="1202"/>
      <c r="AL449" s="1205"/>
      <c r="AM449" s="1212" t="str">
        <f t="shared" ref="AM449" si="408">IF(AND(P448&lt;&gt;"", OR(W448&lt;&gt;8,Y448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49" s="355"/>
      <c r="AO449" s="1208"/>
      <c r="AP449" s="1210"/>
      <c r="AQ449" s="1114"/>
      <c r="AR449" s="976"/>
      <c r="AS449" s="976"/>
      <c r="AT449" s="976"/>
      <c r="AU449" s="976"/>
      <c r="AV449" s="976"/>
      <c r="AW449" s="976"/>
      <c r="AX449" s="1211"/>
      <c r="AY449" s="1208"/>
    </row>
    <row r="450" spans="1:51" ht="14">
      <c r="A450" s="1282"/>
      <c r="B450" s="1254"/>
      <c r="C450" s="1255"/>
      <c r="D450" s="1255"/>
      <c r="E450" s="1255"/>
      <c r="F450" s="1256"/>
      <c r="G450" s="1237"/>
      <c r="H450" s="1237"/>
      <c r="I450" s="1237"/>
      <c r="J450" s="1237"/>
      <c r="K450" s="1237"/>
      <c r="L450" s="1293"/>
      <c r="M450" s="1243"/>
      <c r="N450" s="1246"/>
      <c r="O450" s="1249"/>
      <c r="P450" s="1215"/>
      <c r="Q450" s="1218"/>
      <c r="R450" s="1221"/>
      <c r="S450" s="1224"/>
      <c r="T450" s="1227"/>
      <c r="U450" s="1224"/>
      <c r="V450" s="1227"/>
      <c r="W450" s="1224"/>
      <c r="X450" s="1227"/>
      <c r="Y450" s="1224"/>
      <c r="Z450" s="1227"/>
      <c r="AA450" s="1227"/>
      <c r="AB450" s="1227"/>
      <c r="AC450" s="1230"/>
      <c r="AD450" s="1193"/>
      <c r="AE450" s="1234"/>
      <c r="AF450" s="1199"/>
      <c r="AG450" s="1193"/>
      <c r="AH450" s="1196"/>
      <c r="AI450" s="1199"/>
      <c r="AJ450" s="1199"/>
      <c r="AK450" s="1202"/>
      <c r="AL450" s="1205"/>
      <c r="AM450" s="1213"/>
      <c r="AN450" s="355"/>
      <c r="AO450" s="1208"/>
      <c r="AP450" s="1210"/>
      <c r="AQ450" s="1114"/>
      <c r="AR450" s="976"/>
      <c r="AS450" s="976"/>
      <c r="AT450" s="976"/>
      <c r="AU450" s="976"/>
      <c r="AV450" s="976"/>
      <c r="AW450" s="976"/>
      <c r="AX450" s="1211"/>
      <c r="AY450" s="1208"/>
    </row>
    <row r="451" spans="1:51" ht="14.5" thickBot="1">
      <c r="A451" s="1283"/>
      <c r="B451" s="1257"/>
      <c r="C451" s="1258"/>
      <c r="D451" s="1258"/>
      <c r="E451" s="1258"/>
      <c r="F451" s="1259"/>
      <c r="G451" s="1238"/>
      <c r="H451" s="1238"/>
      <c r="I451" s="1238"/>
      <c r="J451" s="1238"/>
      <c r="K451" s="1238"/>
      <c r="L451" s="1294"/>
      <c r="M451" s="1244"/>
      <c r="N451" s="1247"/>
      <c r="O451" s="1250"/>
      <c r="P451" s="1216"/>
      <c r="Q451" s="1219"/>
      <c r="R451" s="1222"/>
      <c r="S451" s="1225"/>
      <c r="T451" s="1228"/>
      <c r="U451" s="1225"/>
      <c r="V451" s="1228"/>
      <c r="W451" s="1225"/>
      <c r="X451" s="1228"/>
      <c r="Y451" s="1225"/>
      <c r="Z451" s="1228"/>
      <c r="AA451" s="1228"/>
      <c r="AB451" s="1228"/>
      <c r="AC451" s="1231"/>
      <c r="AD451" s="1194"/>
      <c r="AE451" s="1235"/>
      <c r="AF451" s="1200"/>
      <c r="AG451" s="1194"/>
      <c r="AH451" s="1197"/>
      <c r="AI451" s="1200"/>
      <c r="AJ451" s="1200"/>
      <c r="AK451" s="1203"/>
      <c r="AL451" s="1206"/>
      <c r="AM451" s="651" t="str">
        <f t="shared" si="320"/>
        <v/>
      </c>
      <c r="AN451" s="355"/>
      <c r="AO451" s="1209"/>
      <c r="AP451" s="1210"/>
      <c r="AQ451" s="1115"/>
      <c r="AR451" s="976"/>
      <c r="AS451" s="976"/>
      <c r="AT451" s="976"/>
      <c r="AU451" s="976"/>
      <c r="AV451" s="976"/>
      <c r="AW451" s="976"/>
      <c r="AX451" s="1211"/>
      <c r="AY451" s="1209"/>
    </row>
    <row r="452" spans="1:51" ht="14">
      <c r="A452" s="1280">
        <v>111</v>
      </c>
      <c r="B452" s="1260" t="str">
        <f>IF(基本情報入力シート!B150="", "",基本情報入力シート!B150)</f>
        <v/>
      </c>
      <c r="C452" s="1261"/>
      <c r="D452" s="1261"/>
      <c r="E452" s="1261"/>
      <c r="F452" s="1262"/>
      <c r="G452" s="1269" t="str">
        <f>IF(基本情報入力シート!L150="", "",基本情報入力シート!L150)</f>
        <v/>
      </c>
      <c r="H452" s="1269" t="str">
        <f>IF(基本情報入力シート!Q150="", "",基本情報入力シート!Q150)</f>
        <v/>
      </c>
      <c r="I452" s="1269" t="str">
        <f>IF(基本情報入力シート!V150="", "",基本情報入力シート!V150)</f>
        <v/>
      </c>
      <c r="J452" s="1269" t="str">
        <f>IF(基本情報入力シート!W150="", "",基本情報入力シート!W150)</f>
        <v/>
      </c>
      <c r="K452" s="1269" t="str">
        <f>IF(基本情報入力シート!X150="", "",基本情報入力シート!X150)</f>
        <v/>
      </c>
      <c r="L452" s="1272" t="str">
        <f>IF(基本情報入力シート!AC150=0, "",基本情報入力シート!AC150)</f>
        <v/>
      </c>
      <c r="M452" s="1275" t="str">
        <f>IF(基本情報入力シート!AD150="", "",基本情報入力シート!AD150)</f>
        <v/>
      </c>
      <c r="N452" s="1245"/>
      <c r="O452" s="1248" t="str">
        <f>IFERROR(VLOOKUP(K452,【参考】数式用２!$A$2:$AD$48,MATCH(N452,【参考】数式用２!$C$4:$AD$4,0)+2,0),"")</f>
        <v/>
      </c>
      <c r="P452" s="1214"/>
      <c r="Q452" s="1217" t="str">
        <f>IFERROR(VLOOKUP(K452,【参考】数式用２!$A$2:$AC$48,MATCH(P452,【参考】数式用２!$C$4:$AC$4,0)+2,0),"")</f>
        <v/>
      </c>
      <c r="R452" s="1220" t="s">
        <v>268</v>
      </c>
      <c r="S452" s="1223"/>
      <c r="T452" s="1226" t="s">
        <v>356</v>
      </c>
      <c r="U452" s="1223"/>
      <c r="V452" s="1226" t="s">
        <v>357</v>
      </c>
      <c r="W452" s="1223"/>
      <c r="X452" s="1226" t="s">
        <v>356</v>
      </c>
      <c r="Y452" s="1223"/>
      <c r="Z452" s="1226" t="s">
        <v>360</v>
      </c>
      <c r="AA452" s="1226" t="s">
        <v>171</v>
      </c>
      <c r="AB452" s="1226" t="str">
        <f t="shared" ref="AB452" si="409">IF(S452&gt;=1,(W452*12+Y452)-(S452*12+U452)+1,"")</f>
        <v/>
      </c>
      <c r="AC452" s="1229" t="s">
        <v>359</v>
      </c>
      <c r="AD452" s="1232" t="str">
        <f t="shared" ref="AD452" si="410">IFERROR(ROUNDDOWN(ROUND(L452*Q452,0)*M452,0)*AB452,"")</f>
        <v/>
      </c>
      <c r="AE452" s="1233" t="str">
        <f>IFERROR(ROUNDDOWN(ROUNDDOWN(ROUND(L452*VLOOKUP(K452,【参考】数式用２!$A$2:$AC$48,MATCH("処遇改善加算Ⅳ",【参考】数式用２!$C$4:$O$4,0)+2,0),0)*M452,0)*AB452*0.5,0), "")</f>
        <v/>
      </c>
      <c r="AF452" s="1198"/>
      <c r="AG452" s="1193" t="str">
        <f>IF(AND(AQ452&lt;&gt;"対象外", P452&lt;&gt;""),ROUNDDOWN(ROUND(L452*VLOOKUP(K452,【参考】数式用２!$A$2:$K$48,MATCH("ベア加算あり",【参考】数式用２!$C$4:$K$4,0)+2,0),0)*M452,0)*AB452,"")</f>
        <v/>
      </c>
      <c r="AH452" s="1195"/>
      <c r="AI452" s="1198"/>
      <c r="AJ452" s="1198"/>
      <c r="AK452" s="1201"/>
      <c r="AL452" s="1204"/>
      <c r="AM452" s="650" t="str">
        <f t="shared" si="310"/>
        <v/>
      </c>
      <c r="AN452" s="355"/>
      <c r="AO452" s="1207" t="str">
        <f t="shared" ref="AO452" si="411">IF(K452&lt;&gt;"","Q列に色付け","")</f>
        <v/>
      </c>
      <c r="AP452" s="1210" t="str">
        <f t="shared" ref="AP452" si="412">IF(AND(AE452&lt;&gt;0,AE452&lt;&gt;""),IF(AF452="○","入力済","未入力"),"")</f>
        <v/>
      </c>
      <c r="AQ452" s="1113" t="str">
        <f>IFERROR((VLOOKUP(N452, 【参考】数式用２!$BE$5:$BE$13, 1,FALSE)), "対象外")</f>
        <v>対象外</v>
      </c>
      <c r="AR452" s="976" t="str">
        <f t="shared" ref="AR452" si="413">IF(AG452&lt;&gt;"",IF(AH452="○","入力済","未入力"),"")</f>
        <v/>
      </c>
      <c r="AS452" s="976" t="str">
        <f t="shared" ref="AS452" si="414">IF(AND(P452&lt;&gt;"", AI452=""), "未入力", "入力済")</f>
        <v>入力済</v>
      </c>
      <c r="AT452" s="976" t="str">
        <f t="shared" ref="AT452" si="415">IF(AND(P452&lt;&gt;"", P452&lt;&gt;"処遇改善加算Ⅳ", AJ452=""), "未入力", "入力済")</f>
        <v>入力済</v>
      </c>
      <c r="AU452" s="976" t="str">
        <f>IFERROR(VLOOKUP(K452, 【参考】数式用２!$BB$5:$BC$48, 2, FALSE), "")</f>
        <v/>
      </c>
      <c r="AV452" s="976" t="str">
        <f t="shared" ref="AV452" si="416">IF(AND(P452&lt;&gt;"処遇改善加算Ⅲ",P452&lt;&gt;"処遇改善加算Ⅳ", P452&lt;&gt;"", AU452&lt;&gt;"対象外"), 1,"")</f>
        <v/>
      </c>
      <c r="AW452" s="976" t="str">
        <f>IFERROR("_"&amp;VLOOKUP(K452, 【参考】数式用２!$AG$2:$AH$48, 2, FALSE), "")</f>
        <v/>
      </c>
      <c r="AX452" s="1211" t="str">
        <f t="shared" ref="AX452" si="417">IF(AND(P452="処遇改善加算Ⅰ", AL452=""), "未入力","入力済")</f>
        <v>入力済</v>
      </c>
      <c r="AY452" s="1207" t="str">
        <f t="shared" ref="AY452" si="418">G452</f>
        <v/>
      </c>
    </row>
    <row r="453" spans="1:51" ht="14">
      <c r="A453" s="1281"/>
      <c r="B453" s="1263"/>
      <c r="C453" s="1264"/>
      <c r="D453" s="1264"/>
      <c r="E453" s="1264"/>
      <c r="F453" s="1265"/>
      <c r="G453" s="1270"/>
      <c r="H453" s="1270"/>
      <c r="I453" s="1270"/>
      <c r="J453" s="1270"/>
      <c r="K453" s="1270"/>
      <c r="L453" s="1273"/>
      <c r="M453" s="1276"/>
      <c r="N453" s="1246"/>
      <c r="O453" s="1249"/>
      <c r="P453" s="1215"/>
      <c r="Q453" s="1218"/>
      <c r="R453" s="1221"/>
      <c r="S453" s="1224"/>
      <c r="T453" s="1227"/>
      <c r="U453" s="1224"/>
      <c r="V453" s="1227"/>
      <c r="W453" s="1224"/>
      <c r="X453" s="1227"/>
      <c r="Y453" s="1224"/>
      <c r="Z453" s="1227"/>
      <c r="AA453" s="1227"/>
      <c r="AB453" s="1227"/>
      <c r="AC453" s="1230"/>
      <c r="AD453" s="1193"/>
      <c r="AE453" s="1234"/>
      <c r="AF453" s="1199"/>
      <c r="AG453" s="1193"/>
      <c r="AH453" s="1196"/>
      <c r="AI453" s="1199"/>
      <c r="AJ453" s="1199"/>
      <c r="AK453" s="1202"/>
      <c r="AL453" s="1205"/>
      <c r="AM453" s="1212" t="str">
        <f t="shared" ref="AM453" si="419">IF(AND(P452&lt;&gt;"", OR(W452&lt;&gt;8,Y452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53" s="355"/>
      <c r="AO453" s="1208"/>
      <c r="AP453" s="1210"/>
      <c r="AQ453" s="1114"/>
      <c r="AR453" s="976"/>
      <c r="AS453" s="976"/>
      <c r="AT453" s="976"/>
      <c r="AU453" s="976"/>
      <c r="AV453" s="976"/>
      <c r="AW453" s="976"/>
      <c r="AX453" s="1211"/>
      <c r="AY453" s="1208"/>
    </row>
    <row r="454" spans="1:51" ht="14">
      <c r="A454" s="1282"/>
      <c r="B454" s="1263"/>
      <c r="C454" s="1264"/>
      <c r="D454" s="1264"/>
      <c r="E454" s="1264"/>
      <c r="F454" s="1265"/>
      <c r="G454" s="1270"/>
      <c r="H454" s="1270"/>
      <c r="I454" s="1270"/>
      <c r="J454" s="1270"/>
      <c r="K454" s="1270"/>
      <c r="L454" s="1273"/>
      <c r="M454" s="1276"/>
      <c r="N454" s="1246"/>
      <c r="O454" s="1249"/>
      <c r="P454" s="1215"/>
      <c r="Q454" s="1218"/>
      <c r="R454" s="1221"/>
      <c r="S454" s="1224"/>
      <c r="T454" s="1227"/>
      <c r="U454" s="1224"/>
      <c r="V454" s="1227"/>
      <c r="W454" s="1224"/>
      <c r="X454" s="1227"/>
      <c r="Y454" s="1224"/>
      <c r="Z454" s="1227"/>
      <c r="AA454" s="1227"/>
      <c r="AB454" s="1227"/>
      <c r="AC454" s="1230"/>
      <c r="AD454" s="1193"/>
      <c r="AE454" s="1234"/>
      <c r="AF454" s="1199"/>
      <c r="AG454" s="1193"/>
      <c r="AH454" s="1196"/>
      <c r="AI454" s="1199"/>
      <c r="AJ454" s="1199"/>
      <c r="AK454" s="1202"/>
      <c r="AL454" s="1205"/>
      <c r="AM454" s="1213"/>
      <c r="AN454" s="355"/>
      <c r="AO454" s="1208"/>
      <c r="AP454" s="1210"/>
      <c r="AQ454" s="1114"/>
      <c r="AR454" s="976"/>
      <c r="AS454" s="976"/>
      <c r="AT454" s="976"/>
      <c r="AU454" s="976"/>
      <c r="AV454" s="976"/>
      <c r="AW454" s="976"/>
      <c r="AX454" s="1211"/>
      <c r="AY454" s="1208"/>
    </row>
    <row r="455" spans="1:51" ht="14.5" thickBot="1">
      <c r="A455" s="1283"/>
      <c r="B455" s="1266"/>
      <c r="C455" s="1267"/>
      <c r="D455" s="1267"/>
      <c r="E455" s="1267"/>
      <c r="F455" s="1268"/>
      <c r="G455" s="1271"/>
      <c r="H455" s="1271"/>
      <c r="I455" s="1271"/>
      <c r="J455" s="1271"/>
      <c r="K455" s="1271"/>
      <c r="L455" s="1274"/>
      <c r="M455" s="1277"/>
      <c r="N455" s="1247"/>
      <c r="O455" s="1250"/>
      <c r="P455" s="1216"/>
      <c r="Q455" s="1219"/>
      <c r="R455" s="1222"/>
      <c r="S455" s="1225"/>
      <c r="T455" s="1228"/>
      <c r="U455" s="1225"/>
      <c r="V455" s="1228"/>
      <c r="W455" s="1225"/>
      <c r="X455" s="1228"/>
      <c r="Y455" s="1225"/>
      <c r="Z455" s="1228"/>
      <c r="AA455" s="1228"/>
      <c r="AB455" s="1228"/>
      <c r="AC455" s="1231"/>
      <c r="AD455" s="1194"/>
      <c r="AE455" s="1235"/>
      <c r="AF455" s="1200"/>
      <c r="AG455" s="1194"/>
      <c r="AH455" s="1197"/>
      <c r="AI455" s="1200"/>
      <c r="AJ455" s="1200"/>
      <c r="AK455" s="1203"/>
      <c r="AL455" s="1206"/>
      <c r="AM455" s="651" t="str">
        <f t="shared" si="320"/>
        <v/>
      </c>
      <c r="AN455" s="355"/>
      <c r="AO455" s="1209"/>
      <c r="AP455" s="1210"/>
      <c r="AQ455" s="1115"/>
      <c r="AR455" s="976"/>
      <c r="AS455" s="976"/>
      <c r="AT455" s="976"/>
      <c r="AU455" s="976"/>
      <c r="AV455" s="976"/>
      <c r="AW455" s="976"/>
      <c r="AX455" s="1211"/>
      <c r="AY455" s="1209"/>
    </row>
    <row r="456" spans="1:51" ht="14">
      <c r="A456" s="1280">
        <v>112</v>
      </c>
      <c r="B456" s="1260" t="str">
        <f>IF(基本情報入力シート!B151="", "",基本情報入力シート!B151)</f>
        <v/>
      </c>
      <c r="C456" s="1261"/>
      <c r="D456" s="1261"/>
      <c r="E456" s="1261"/>
      <c r="F456" s="1262"/>
      <c r="G456" s="1269" t="str">
        <f>IF(基本情報入力シート!L151="", "",基本情報入力シート!L151)</f>
        <v/>
      </c>
      <c r="H456" s="1269" t="str">
        <f>IF(基本情報入力シート!Q151="", "",基本情報入力シート!Q151)</f>
        <v/>
      </c>
      <c r="I456" s="1269" t="str">
        <f>IF(基本情報入力シート!V151="", "",基本情報入力シート!V151)</f>
        <v/>
      </c>
      <c r="J456" s="1269" t="str">
        <f>IF(基本情報入力シート!W151="", "",基本情報入力シート!W151)</f>
        <v/>
      </c>
      <c r="K456" s="1269" t="str">
        <f>IF(基本情報入力シート!X151="", "",基本情報入力シート!X151)</f>
        <v/>
      </c>
      <c r="L456" s="1272" t="str">
        <f>IF(基本情報入力シート!AC151=0, "",基本情報入力シート!AC151)</f>
        <v/>
      </c>
      <c r="M456" s="1275" t="str">
        <f>IF(基本情報入力シート!AD151="", "",基本情報入力シート!AD151)</f>
        <v/>
      </c>
      <c r="N456" s="1245"/>
      <c r="O456" s="1248" t="str">
        <f>IFERROR(VLOOKUP(K456,【参考】数式用２!$A$2:$AD$48,MATCH(N456,【参考】数式用２!$C$4:$AD$4,0)+2,0),"")</f>
        <v/>
      </c>
      <c r="P456" s="1214"/>
      <c r="Q456" s="1217" t="str">
        <f>IFERROR(VLOOKUP(K456,【参考】数式用２!$A$2:$AC$48,MATCH(P456,【参考】数式用２!$C$4:$AC$4,0)+2,0),"")</f>
        <v/>
      </c>
      <c r="R456" s="1220" t="s">
        <v>268</v>
      </c>
      <c r="S456" s="1223"/>
      <c r="T456" s="1226" t="s">
        <v>356</v>
      </c>
      <c r="U456" s="1223"/>
      <c r="V456" s="1226" t="s">
        <v>357</v>
      </c>
      <c r="W456" s="1223"/>
      <c r="X456" s="1226" t="s">
        <v>356</v>
      </c>
      <c r="Y456" s="1223"/>
      <c r="Z456" s="1226" t="s">
        <v>360</v>
      </c>
      <c r="AA456" s="1226" t="s">
        <v>171</v>
      </c>
      <c r="AB456" s="1226" t="str">
        <f t="shared" ref="AB456" si="420">IF(S456&gt;=1,(W456*12+Y456)-(S456*12+U456)+1,"")</f>
        <v/>
      </c>
      <c r="AC456" s="1229" t="s">
        <v>359</v>
      </c>
      <c r="AD456" s="1232" t="str">
        <f t="shared" ref="AD456" si="421">IFERROR(ROUNDDOWN(ROUND(L456*Q456,0)*M456,0)*AB456,"")</f>
        <v/>
      </c>
      <c r="AE456" s="1233" t="str">
        <f>IFERROR(ROUNDDOWN(ROUNDDOWN(ROUND(L456*VLOOKUP(K456,【参考】数式用２!$A$2:$AC$48,MATCH("処遇改善加算Ⅳ",【参考】数式用２!$C$4:$O$4,0)+2,0),0)*M456,0)*AB456*0.5,0), "")</f>
        <v/>
      </c>
      <c r="AF456" s="1198"/>
      <c r="AG456" s="1193" t="str">
        <f>IF(AND(AQ456&lt;&gt;"対象外", P456&lt;&gt;""),ROUNDDOWN(ROUND(L456*VLOOKUP(K456,【参考】数式用２!$A$2:$K$48,MATCH("ベア加算あり",【参考】数式用２!$C$4:$K$4,0)+2,0),0)*M456,0)*AB456,"")</f>
        <v/>
      </c>
      <c r="AH456" s="1195"/>
      <c r="AI456" s="1198"/>
      <c r="AJ456" s="1198"/>
      <c r="AK456" s="1201"/>
      <c r="AL456" s="1204"/>
      <c r="AM456" s="650" t="str">
        <f t="shared" si="310"/>
        <v/>
      </c>
      <c r="AN456" s="355"/>
      <c r="AO456" s="1207" t="str">
        <f t="shared" ref="AO456" si="422">IF(K456&lt;&gt;"","Q列に色付け","")</f>
        <v/>
      </c>
      <c r="AP456" s="1210" t="str">
        <f t="shared" ref="AP456" si="423">IF(AND(AE456&lt;&gt;0,AE456&lt;&gt;""),IF(AF456="○","入力済","未入力"),"")</f>
        <v/>
      </c>
      <c r="AQ456" s="1113" t="str">
        <f>IFERROR((VLOOKUP(N456, 【参考】数式用２!$BE$5:$BE$13, 1,FALSE)), "対象外")</f>
        <v>対象外</v>
      </c>
      <c r="AR456" s="976" t="str">
        <f t="shared" ref="AR456" si="424">IF(AG456&lt;&gt;"",IF(AH456="○","入力済","未入力"),"")</f>
        <v/>
      </c>
      <c r="AS456" s="976" t="str">
        <f t="shared" ref="AS456" si="425">IF(AND(P456&lt;&gt;"", AI456=""), "未入力", "入力済")</f>
        <v>入力済</v>
      </c>
      <c r="AT456" s="976" t="str">
        <f t="shared" ref="AT456" si="426">IF(AND(P456&lt;&gt;"", P456&lt;&gt;"処遇改善加算Ⅳ", AJ456=""), "未入力", "入力済")</f>
        <v>入力済</v>
      </c>
      <c r="AU456" s="976" t="str">
        <f>IFERROR(VLOOKUP(K456, 【参考】数式用２!$BB$5:$BC$48, 2, FALSE), "")</f>
        <v/>
      </c>
      <c r="AV456" s="976" t="str">
        <f t="shared" ref="AV456" si="427">IF(AND(P456&lt;&gt;"処遇改善加算Ⅲ",P456&lt;&gt;"処遇改善加算Ⅳ", P456&lt;&gt;"", AU456&lt;&gt;"対象外"), 1,"")</f>
        <v/>
      </c>
      <c r="AW456" s="976" t="str">
        <f>IFERROR("_"&amp;VLOOKUP(K456, 【参考】数式用２!$AG$2:$AH$48, 2, FALSE), "")</f>
        <v/>
      </c>
      <c r="AX456" s="1211" t="str">
        <f t="shared" ref="AX456" si="428">IF(AND(P456="処遇改善加算Ⅰ", AL456=""), "未入力","入力済")</f>
        <v>入力済</v>
      </c>
      <c r="AY456" s="1207" t="str">
        <f t="shared" ref="AY456" si="429">G456</f>
        <v/>
      </c>
    </row>
    <row r="457" spans="1:51" ht="14">
      <c r="A457" s="1281"/>
      <c r="B457" s="1263"/>
      <c r="C457" s="1264"/>
      <c r="D457" s="1264"/>
      <c r="E457" s="1264"/>
      <c r="F457" s="1265"/>
      <c r="G457" s="1270"/>
      <c r="H457" s="1270"/>
      <c r="I457" s="1270"/>
      <c r="J457" s="1270"/>
      <c r="K457" s="1270"/>
      <c r="L457" s="1273"/>
      <c r="M457" s="1276"/>
      <c r="N457" s="1246"/>
      <c r="O457" s="1249"/>
      <c r="P457" s="1215"/>
      <c r="Q457" s="1218"/>
      <c r="R457" s="1221"/>
      <c r="S457" s="1224"/>
      <c r="T457" s="1227"/>
      <c r="U457" s="1224"/>
      <c r="V457" s="1227"/>
      <c r="W457" s="1224"/>
      <c r="X457" s="1227"/>
      <c r="Y457" s="1224"/>
      <c r="Z457" s="1227"/>
      <c r="AA457" s="1227"/>
      <c r="AB457" s="1227"/>
      <c r="AC457" s="1230"/>
      <c r="AD457" s="1193"/>
      <c r="AE457" s="1234"/>
      <c r="AF457" s="1199"/>
      <c r="AG457" s="1193"/>
      <c r="AH457" s="1196"/>
      <c r="AI457" s="1199"/>
      <c r="AJ457" s="1199"/>
      <c r="AK457" s="1202"/>
      <c r="AL457" s="1205"/>
      <c r="AM457" s="1212" t="str">
        <f t="shared" ref="AM457" si="430">IF(AND(P456&lt;&gt;"", OR(W456&lt;&gt;8,Y456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57" s="355"/>
      <c r="AO457" s="1208"/>
      <c r="AP457" s="1210"/>
      <c r="AQ457" s="1114"/>
      <c r="AR457" s="976"/>
      <c r="AS457" s="976"/>
      <c r="AT457" s="976"/>
      <c r="AU457" s="976"/>
      <c r="AV457" s="976"/>
      <c r="AW457" s="976"/>
      <c r="AX457" s="1211"/>
      <c r="AY457" s="1208"/>
    </row>
    <row r="458" spans="1:51" ht="14">
      <c r="A458" s="1282"/>
      <c r="B458" s="1263"/>
      <c r="C458" s="1264"/>
      <c r="D458" s="1264"/>
      <c r="E458" s="1264"/>
      <c r="F458" s="1265"/>
      <c r="G458" s="1270"/>
      <c r="H458" s="1270"/>
      <c r="I458" s="1270"/>
      <c r="J458" s="1270"/>
      <c r="K458" s="1270"/>
      <c r="L458" s="1273"/>
      <c r="M458" s="1276"/>
      <c r="N458" s="1246"/>
      <c r="O458" s="1249"/>
      <c r="P458" s="1215"/>
      <c r="Q458" s="1218"/>
      <c r="R458" s="1221"/>
      <c r="S458" s="1224"/>
      <c r="T458" s="1227"/>
      <c r="U458" s="1224"/>
      <c r="V458" s="1227"/>
      <c r="W458" s="1224"/>
      <c r="X458" s="1227"/>
      <c r="Y458" s="1224"/>
      <c r="Z458" s="1227"/>
      <c r="AA458" s="1227"/>
      <c r="AB458" s="1227"/>
      <c r="AC458" s="1230"/>
      <c r="AD458" s="1193"/>
      <c r="AE458" s="1234"/>
      <c r="AF458" s="1199"/>
      <c r="AG458" s="1193"/>
      <c r="AH458" s="1196"/>
      <c r="AI458" s="1199"/>
      <c r="AJ458" s="1199"/>
      <c r="AK458" s="1202"/>
      <c r="AL458" s="1205"/>
      <c r="AM458" s="1213"/>
      <c r="AN458" s="355"/>
      <c r="AO458" s="1208"/>
      <c r="AP458" s="1210"/>
      <c r="AQ458" s="1114"/>
      <c r="AR458" s="976"/>
      <c r="AS458" s="976"/>
      <c r="AT458" s="976"/>
      <c r="AU458" s="976"/>
      <c r="AV458" s="976"/>
      <c r="AW458" s="976"/>
      <c r="AX458" s="1211"/>
      <c r="AY458" s="1208"/>
    </row>
    <row r="459" spans="1:51" ht="14.5" thickBot="1">
      <c r="A459" s="1283"/>
      <c r="B459" s="1266"/>
      <c r="C459" s="1267"/>
      <c r="D459" s="1267"/>
      <c r="E459" s="1267"/>
      <c r="F459" s="1268"/>
      <c r="G459" s="1271"/>
      <c r="H459" s="1271"/>
      <c r="I459" s="1271"/>
      <c r="J459" s="1271"/>
      <c r="K459" s="1271"/>
      <c r="L459" s="1274"/>
      <c r="M459" s="1277"/>
      <c r="N459" s="1247"/>
      <c r="O459" s="1250"/>
      <c r="P459" s="1216"/>
      <c r="Q459" s="1219"/>
      <c r="R459" s="1222"/>
      <c r="S459" s="1225"/>
      <c r="T459" s="1228"/>
      <c r="U459" s="1225"/>
      <c r="V459" s="1228"/>
      <c r="W459" s="1225"/>
      <c r="X459" s="1228"/>
      <c r="Y459" s="1225"/>
      <c r="Z459" s="1228"/>
      <c r="AA459" s="1228"/>
      <c r="AB459" s="1228"/>
      <c r="AC459" s="1231"/>
      <c r="AD459" s="1194"/>
      <c r="AE459" s="1235"/>
      <c r="AF459" s="1200"/>
      <c r="AG459" s="1194"/>
      <c r="AH459" s="1197"/>
      <c r="AI459" s="1200"/>
      <c r="AJ459" s="1200"/>
      <c r="AK459" s="1203"/>
      <c r="AL459" s="1206"/>
      <c r="AM459" s="651" t="str">
        <f t="shared" si="320"/>
        <v/>
      </c>
      <c r="AN459" s="355"/>
      <c r="AO459" s="1209"/>
      <c r="AP459" s="1210"/>
      <c r="AQ459" s="1115"/>
      <c r="AR459" s="976"/>
      <c r="AS459" s="976"/>
      <c r="AT459" s="976"/>
      <c r="AU459" s="976"/>
      <c r="AV459" s="976"/>
      <c r="AW459" s="976"/>
      <c r="AX459" s="1211"/>
      <c r="AY459" s="1209"/>
    </row>
    <row r="460" spans="1:51" ht="14">
      <c r="A460" s="1280">
        <v>113</v>
      </c>
      <c r="B460" s="1260" t="str">
        <f>IF(基本情報入力シート!B152="", "",基本情報入力シート!B152)</f>
        <v/>
      </c>
      <c r="C460" s="1261"/>
      <c r="D460" s="1261"/>
      <c r="E460" s="1261"/>
      <c r="F460" s="1262"/>
      <c r="G460" s="1269" t="str">
        <f>IF(基本情報入力シート!L152="", "",基本情報入力シート!L152)</f>
        <v/>
      </c>
      <c r="H460" s="1269" t="str">
        <f>IF(基本情報入力シート!Q152="", "",基本情報入力シート!Q152)</f>
        <v/>
      </c>
      <c r="I460" s="1269" t="str">
        <f>IF(基本情報入力シート!V152="", "",基本情報入力シート!V152)</f>
        <v/>
      </c>
      <c r="J460" s="1269" t="str">
        <f>IF(基本情報入力シート!W152="", "",基本情報入力シート!W152)</f>
        <v/>
      </c>
      <c r="K460" s="1269" t="str">
        <f>IF(基本情報入力シート!X152="", "",基本情報入力シート!X152)</f>
        <v/>
      </c>
      <c r="L460" s="1272" t="str">
        <f>IF(基本情報入力シート!AC152=0, "",基本情報入力シート!AC152)</f>
        <v/>
      </c>
      <c r="M460" s="1275" t="str">
        <f>IF(基本情報入力シート!AD152="", "",基本情報入力シート!AD152)</f>
        <v/>
      </c>
      <c r="N460" s="1245"/>
      <c r="O460" s="1248" t="str">
        <f>IFERROR(VLOOKUP(K460,【参考】数式用２!$A$2:$AD$48,MATCH(N460,【参考】数式用２!$C$4:$AD$4,0)+2,0),"")</f>
        <v/>
      </c>
      <c r="P460" s="1214"/>
      <c r="Q460" s="1217" t="str">
        <f>IFERROR(VLOOKUP(K460,【参考】数式用２!$A$2:$AC$48,MATCH(P460,【参考】数式用２!$C$4:$AC$4,0)+2,0),"")</f>
        <v/>
      </c>
      <c r="R460" s="1220" t="s">
        <v>268</v>
      </c>
      <c r="S460" s="1223"/>
      <c r="T460" s="1226" t="s">
        <v>356</v>
      </c>
      <c r="U460" s="1223"/>
      <c r="V460" s="1226" t="s">
        <v>357</v>
      </c>
      <c r="W460" s="1223"/>
      <c r="X460" s="1226" t="s">
        <v>356</v>
      </c>
      <c r="Y460" s="1223"/>
      <c r="Z460" s="1226" t="s">
        <v>360</v>
      </c>
      <c r="AA460" s="1226" t="s">
        <v>171</v>
      </c>
      <c r="AB460" s="1226" t="str">
        <f t="shared" ref="AB460" si="431">IF(S460&gt;=1,(W460*12+Y460)-(S460*12+U460)+1,"")</f>
        <v/>
      </c>
      <c r="AC460" s="1229" t="s">
        <v>359</v>
      </c>
      <c r="AD460" s="1232" t="str">
        <f t="shared" ref="AD460" si="432">IFERROR(ROUNDDOWN(ROUND(L460*Q460,0)*M460,0)*AB460,"")</f>
        <v/>
      </c>
      <c r="AE460" s="1233" t="str">
        <f>IFERROR(ROUNDDOWN(ROUNDDOWN(ROUND(L460*VLOOKUP(K460,【参考】数式用２!$A$2:$AC$48,MATCH("処遇改善加算Ⅳ",【参考】数式用２!$C$4:$O$4,0)+2,0),0)*M460,0)*AB460*0.5,0), "")</f>
        <v/>
      </c>
      <c r="AF460" s="1198"/>
      <c r="AG460" s="1193" t="str">
        <f>IF(AND(AQ460&lt;&gt;"対象外", P460&lt;&gt;""),ROUNDDOWN(ROUND(L460*VLOOKUP(K460,【参考】数式用２!$A$2:$K$48,MATCH("ベア加算あり",【参考】数式用２!$C$4:$K$4,0)+2,0),0)*M460,0)*AB460,"")</f>
        <v/>
      </c>
      <c r="AH460" s="1195"/>
      <c r="AI460" s="1198"/>
      <c r="AJ460" s="1198"/>
      <c r="AK460" s="1201"/>
      <c r="AL460" s="1204"/>
      <c r="AM460" s="650" t="str">
        <f t="shared" si="310"/>
        <v/>
      </c>
      <c r="AN460" s="355"/>
      <c r="AO460" s="1207" t="str">
        <f t="shared" ref="AO460" si="433">IF(K460&lt;&gt;"","Q列に色付け","")</f>
        <v/>
      </c>
      <c r="AP460" s="1210" t="str">
        <f t="shared" ref="AP460" si="434">IF(AND(AE460&lt;&gt;0,AE460&lt;&gt;""),IF(AF460="○","入力済","未入力"),"")</f>
        <v/>
      </c>
      <c r="AQ460" s="1113" t="str">
        <f>IFERROR((VLOOKUP(N460, 【参考】数式用２!$BE$5:$BE$13, 1,FALSE)), "対象外")</f>
        <v>対象外</v>
      </c>
      <c r="AR460" s="976" t="str">
        <f t="shared" ref="AR460" si="435">IF(AG460&lt;&gt;"",IF(AH460="○","入力済","未入力"),"")</f>
        <v/>
      </c>
      <c r="AS460" s="976" t="str">
        <f t="shared" ref="AS460" si="436">IF(AND(P460&lt;&gt;"", AI460=""), "未入力", "入力済")</f>
        <v>入力済</v>
      </c>
      <c r="AT460" s="976" t="str">
        <f t="shared" ref="AT460" si="437">IF(AND(P460&lt;&gt;"", P460&lt;&gt;"処遇改善加算Ⅳ", AJ460=""), "未入力", "入力済")</f>
        <v>入力済</v>
      </c>
      <c r="AU460" s="976" t="str">
        <f>IFERROR(VLOOKUP(K460, 【参考】数式用２!$BB$5:$BC$48, 2, FALSE), "")</f>
        <v/>
      </c>
      <c r="AV460" s="976" t="str">
        <f t="shared" ref="AV460" si="438">IF(AND(P460&lt;&gt;"処遇改善加算Ⅲ",P460&lt;&gt;"処遇改善加算Ⅳ", P460&lt;&gt;"", AU460&lt;&gt;"対象外"), 1,"")</f>
        <v/>
      </c>
      <c r="AW460" s="976" t="str">
        <f>IFERROR("_"&amp;VLOOKUP(K460, 【参考】数式用２!$AG$2:$AH$48, 2, FALSE), "")</f>
        <v/>
      </c>
      <c r="AX460" s="1211" t="str">
        <f t="shared" ref="AX460" si="439">IF(AND(P460="処遇改善加算Ⅰ", AL460=""), "未入力","入力済")</f>
        <v>入力済</v>
      </c>
      <c r="AY460" s="1207" t="str">
        <f t="shared" ref="AY460" si="440">G460</f>
        <v/>
      </c>
    </row>
    <row r="461" spans="1:51" ht="14">
      <c r="A461" s="1281"/>
      <c r="B461" s="1263"/>
      <c r="C461" s="1264"/>
      <c r="D461" s="1264"/>
      <c r="E461" s="1264"/>
      <c r="F461" s="1265"/>
      <c r="G461" s="1270"/>
      <c r="H461" s="1270"/>
      <c r="I461" s="1270"/>
      <c r="J461" s="1270"/>
      <c r="K461" s="1270"/>
      <c r="L461" s="1273"/>
      <c r="M461" s="1276"/>
      <c r="N461" s="1246"/>
      <c r="O461" s="1249"/>
      <c r="P461" s="1215"/>
      <c r="Q461" s="1218"/>
      <c r="R461" s="1221"/>
      <c r="S461" s="1224"/>
      <c r="T461" s="1227"/>
      <c r="U461" s="1224"/>
      <c r="V461" s="1227"/>
      <c r="W461" s="1224"/>
      <c r="X461" s="1227"/>
      <c r="Y461" s="1224"/>
      <c r="Z461" s="1227"/>
      <c r="AA461" s="1227"/>
      <c r="AB461" s="1227"/>
      <c r="AC461" s="1230"/>
      <c r="AD461" s="1193"/>
      <c r="AE461" s="1234"/>
      <c r="AF461" s="1199"/>
      <c r="AG461" s="1193"/>
      <c r="AH461" s="1196"/>
      <c r="AI461" s="1199"/>
      <c r="AJ461" s="1199"/>
      <c r="AK461" s="1202"/>
      <c r="AL461" s="1205"/>
      <c r="AM461" s="1212" t="str">
        <f t="shared" ref="AM461" si="441">IF(AND(P460&lt;&gt;"", OR(W460&lt;&gt;8,Y460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61" s="355"/>
      <c r="AO461" s="1208"/>
      <c r="AP461" s="1210"/>
      <c r="AQ461" s="1114"/>
      <c r="AR461" s="976"/>
      <c r="AS461" s="976"/>
      <c r="AT461" s="976"/>
      <c r="AU461" s="976"/>
      <c r="AV461" s="976"/>
      <c r="AW461" s="976"/>
      <c r="AX461" s="1211"/>
      <c r="AY461" s="1208"/>
    </row>
    <row r="462" spans="1:51" ht="14">
      <c r="A462" s="1282"/>
      <c r="B462" s="1263"/>
      <c r="C462" s="1264"/>
      <c r="D462" s="1264"/>
      <c r="E462" s="1264"/>
      <c r="F462" s="1265"/>
      <c r="G462" s="1270"/>
      <c r="H462" s="1270"/>
      <c r="I462" s="1270"/>
      <c r="J462" s="1270"/>
      <c r="K462" s="1270"/>
      <c r="L462" s="1273"/>
      <c r="M462" s="1276"/>
      <c r="N462" s="1246"/>
      <c r="O462" s="1249"/>
      <c r="P462" s="1215"/>
      <c r="Q462" s="1218"/>
      <c r="R462" s="1221"/>
      <c r="S462" s="1224"/>
      <c r="T462" s="1227"/>
      <c r="U462" s="1224"/>
      <c r="V462" s="1227"/>
      <c r="W462" s="1224"/>
      <c r="X462" s="1227"/>
      <c r="Y462" s="1224"/>
      <c r="Z462" s="1227"/>
      <c r="AA462" s="1227"/>
      <c r="AB462" s="1227"/>
      <c r="AC462" s="1230"/>
      <c r="AD462" s="1193"/>
      <c r="AE462" s="1234"/>
      <c r="AF462" s="1199"/>
      <c r="AG462" s="1193"/>
      <c r="AH462" s="1196"/>
      <c r="AI462" s="1199"/>
      <c r="AJ462" s="1199"/>
      <c r="AK462" s="1202"/>
      <c r="AL462" s="1205"/>
      <c r="AM462" s="1213"/>
      <c r="AN462" s="355"/>
      <c r="AO462" s="1208"/>
      <c r="AP462" s="1210"/>
      <c r="AQ462" s="1114"/>
      <c r="AR462" s="976"/>
      <c r="AS462" s="976"/>
      <c r="AT462" s="976"/>
      <c r="AU462" s="976"/>
      <c r="AV462" s="976"/>
      <c r="AW462" s="976"/>
      <c r="AX462" s="1211"/>
      <c r="AY462" s="1208"/>
    </row>
    <row r="463" spans="1:51" ht="14.5" thickBot="1">
      <c r="A463" s="1283"/>
      <c r="B463" s="1266"/>
      <c r="C463" s="1267"/>
      <c r="D463" s="1267"/>
      <c r="E463" s="1267"/>
      <c r="F463" s="1268"/>
      <c r="G463" s="1271"/>
      <c r="H463" s="1271"/>
      <c r="I463" s="1271"/>
      <c r="J463" s="1271"/>
      <c r="K463" s="1271"/>
      <c r="L463" s="1274"/>
      <c r="M463" s="1277"/>
      <c r="N463" s="1247"/>
      <c r="O463" s="1250"/>
      <c r="P463" s="1216"/>
      <c r="Q463" s="1219"/>
      <c r="R463" s="1222"/>
      <c r="S463" s="1225"/>
      <c r="T463" s="1228"/>
      <c r="U463" s="1225"/>
      <c r="V463" s="1228"/>
      <c r="W463" s="1225"/>
      <c r="X463" s="1228"/>
      <c r="Y463" s="1225"/>
      <c r="Z463" s="1228"/>
      <c r="AA463" s="1228"/>
      <c r="AB463" s="1228"/>
      <c r="AC463" s="1231"/>
      <c r="AD463" s="1194"/>
      <c r="AE463" s="1235"/>
      <c r="AF463" s="1200"/>
      <c r="AG463" s="1194"/>
      <c r="AH463" s="1197"/>
      <c r="AI463" s="1200"/>
      <c r="AJ463" s="1200"/>
      <c r="AK463" s="1203"/>
      <c r="AL463" s="1206"/>
      <c r="AM463" s="651" t="str">
        <f t="shared" si="320"/>
        <v/>
      </c>
      <c r="AN463" s="355"/>
      <c r="AO463" s="1209"/>
      <c r="AP463" s="1210"/>
      <c r="AQ463" s="1115"/>
      <c r="AR463" s="976"/>
      <c r="AS463" s="976"/>
      <c r="AT463" s="976"/>
      <c r="AU463" s="976"/>
      <c r="AV463" s="976"/>
      <c r="AW463" s="976"/>
      <c r="AX463" s="1211"/>
      <c r="AY463" s="1209"/>
    </row>
    <row r="464" spans="1:51" ht="14">
      <c r="A464" s="1280">
        <v>114</v>
      </c>
      <c r="B464" s="1260" t="str">
        <f>IF(基本情報入力シート!B153="", "",基本情報入力シート!B153)</f>
        <v/>
      </c>
      <c r="C464" s="1261"/>
      <c r="D464" s="1261"/>
      <c r="E464" s="1261"/>
      <c r="F464" s="1262"/>
      <c r="G464" s="1269" t="str">
        <f>IF(基本情報入力シート!L153="", "",基本情報入力シート!L153)</f>
        <v/>
      </c>
      <c r="H464" s="1269" t="str">
        <f>IF(基本情報入力シート!Q153="", "",基本情報入力シート!Q153)</f>
        <v/>
      </c>
      <c r="I464" s="1269" t="str">
        <f>IF(基本情報入力シート!V153="", "",基本情報入力シート!V153)</f>
        <v/>
      </c>
      <c r="J464" s="1269" t="str">
        <f>IF(基本情報入力シート!W153="", "",基本情報入力シート!W153)</f>
        <v/>
      </c>
      <c r="K464" s="1269" t="str">
        <f>IF(基本情報入力シート!X153="", "",基本情報入力シート!X153)</f>
        <v/>
      </c>
      <c r="L464" s="1272" t="str">
        <f>IF(基本情報入力シート!AC153=0, "",基本情報入力シート!AC153)</f>
        <v/>
      </c>
      <c r="M464" s="1275" t="str">
        <f>IF(基本情報入力シート!AD153="", "",基本情報入力シート!AD153)</f>
        <v/>
      </c>
      <c r="N464" s="1245"/>
      <c r="O464" s="1248" t="str">
        <f>IFERROR(VLOOKUP(K464,【参考】数式用２!$A$2:$AD$48,MATCH(N464,【参考】数式用２!$C$4:$AD$4,0)+2,0),"")</f>
        <v/>
      </c>
      <c r="P464" s="1214"/>
      <c r="Q464" s="1217" t="str">
        <f>IFERROR(VLOOKUP(K464,【参考】数式用２!$A$2:$AC$48,MATCH(P464,【参考】数式用２!$C$4:$AC$4,0)+2,0),"")</f>
        <v/>
      </c>
      <c r="R464" s="1220" t="s">
        <v>268</v>
      </c>
      <c r="S464" s="1223"/>
      <c r="T464" s="1226" t="s">
        <v>356</v>
      </c>
      <c r="U464" s="1223"/>
      <c r="V464" s="1226" t="s">
        <v>357</v>
      </c>
      <c r="W464" s="1223"/>
      <c r="X464" s="1226" t="s">
        <v>356</v>
      </c>
      <c r="Y464" s="1223"/>
      <c r="Z464" s="1226" t="s">
        <v>360</v>
      </c>
      <c r="AA464" s="1226" t="s">
        <v>171</v>
      </c>
      <c r="AB464" s="1226" t="str">
        <f t="shared" ref="AB464" si="442">IF(S464&gt;=1,(W464*12+Y464)-(S464*12+U464)+1,"")</f>
        <v/>
      </c>
      <c r="AC464" s="1229" t="s">
        <v>359</v>
      </c>
      <c r="AD464" s="1232" t="str">
        <f t="shared" ref="AD464" si="443">IFERROR(ROUNDDOWN(ROUND(L464*Q464,0)*M464,0)*AB464,"")</f>
        <v/>
      </c>
      <c r="AE464" s="1233" t="str">
        <f>IFERROR(ROUNDDOWN(ROUNDDOWN(ROUND(L464*VLOOKUP(K464,【参考】数式用２!$A$2:$AC$48,MATCH("処遇改善加算Ⅳ",【参考】数式用２!$C$4:$O$4,0)+2,0),0)*M464,0)*AB464*0.5,0), "")</f>
        <v/>
      </c>
      <c r="AF464" s="1198"/>
      <c r="AG464" s="1193" t="str">
        <f>IF(AND(AQ464&lt;&gt;"対象外", P464&lt;&gt;""),ROUNDDOWN(ROUND(L464*VLOOKUP(K464,【参考】数式用２!$A$2:$K$48,MATCH("ベア加算あり",【参考】数式用２!$C$4:$K$4,0)+2,0),0)*M464,0)*AB464,"")</f>
        <v/>
      </c>
      <c r="AH464" s="1195"/>
      <c r="AI464" s="1198"/>
      <c r="AJ464" s="1198"/>
      <c r="AK464" s="1201"/>
      <c r="AL464" s="1204"/>
      <c r="AM464" s="650" t="str">
        <f t="shared" si="310"/>
        <v/>
      </c>
      <c r="AN464" s="355"/>
      <c r="AO464" s="1207" t="str">
        <f t="shared" ref="AO464" si="444">IF(K464&lt;&gt;"","Q列に色付け","")</f>
        <v/>
      </c>
      <c r="AP464" s="1210" t="str">
        <f t="shared" ref="AP464" si="445">IF(AND(AE464&lt;&gt;0,AE464&lt;&gt;""),IF(AF464="○","入力済","未入力"),"")</f>
        <v/>
      </c>
      <c r="AQ464" s="1113" t="str">
        <f>IFERROR((VLOOKUP(N464, 【参考】数式用２!$BE$5:$BE$13, 1,FALSE)), "対象外")</f>
        <v>対象外</v>
      </c>
      <c r="AR464" s="976" t="str">
        <f t="shared" ref="AR464" si="446">IF(AG464&lt;&gt;"",IF(AH464="○","入力済","未入力"),"")</f>
        <v/>
      </c>
      <c r="AS464" s="976" t="str">
        <f t="shared" ref="AS464" si="447">IF(AND(P464&lt;&gt;"", AI464=""), "未入力", "入力済")</f>
        <v>入力済</v>
      </c>
      <c r="AT464" s="976" t="str">
        <f t="shared" ref="AT464" si="448">IF(AND(P464&lt;&gt;"", P464&lt;&gt;"処遇改善加算Ⅳ", AJ464=""), "未入力", "入力済")</f>
        <v>入力済</v>
      </c>
      <c r="AU464" s="976" t="str">
        <f>IFERROR(VLOOKUP(K464, 【参考】数式用２!$BB$5:$BC$48, 2, FALSE), "")</f>
        <v/>
      </c>
      <c r="AV464" s="976" t="str">
        <f t="shared" ref="AV464" si="449">IF(AND(P464&lt;&gt;"処遇改善加算Ⅲ",P464&lt;&gt;"処遇改善加算Ⅳ", P464&lt;&gt;"", AU464&lt;&gt;"対象外"), 1,"")</f>
        <v/>
      </c>
      <c r="AW464" s="976" t="str">
        <f>IFERROR("_"&amp;VLOOKUP(K464, 【参考】数式用２!$AG$2:$AH$48, 2, FALSE), "")</f>
        <v/>
      </c>
      <c r="AX464" s="1211" t="str">
        <f t="shared" ref="AX464" si="450">IF(AND(P464="処遇改善加算Ⅰ", AL464=""), "未入力","入力済")</f>
        <v>入力済</v>
      </c>
      <c r="AY464" s="1207" t="str">
        <f t="shared" ref="AY464" si="451">G464</f>
        <v/>
      </c>
    </row>
    <row r="465" spans="1:51" ht="14">
      <c r="A465" s="1281"/>
      <c r="B465" s="1263"/>
      <c r="C465" s="1264"/>
      <c r="D465" s="1264"/>
      <c r="E465" s="1264"/>
      <c r="F465" s="1265"/>
      <c r="G465" s="1270"/>
      <c r="H465" s="1270"/>
      <c r="I465" s="1270"/>
      <c r="J465" s="1270"/>
      <c r="K465" s="1270"/>
      <c r="L465" s="1273"/>
      <c r="M465" s="1276"/>
      <c r="N465" s="1246"/>
      <c r="O465" s="1249"/>
      <c r="P465" s="1215"/>
      <c r="Q465" s="1218"/>
      <c r="R465" s="1221"/>
      <c r="S465" s="1224"/>
      <c r="T465" s="1227"/>
      <c r="U465" s="1224"/>
      <c r="V465" s="1227"/>
      <c r="W465" s="1224"/>
      <c r="X465" s="1227"/>
      <c r="Y465" s="1224"/>
      <c r="Z465" s="1227"/>
      <c r="AA465" s="1227"/>
      <c r="AB465" s="1227"/>
      <c r="AC465" s="1230"/>
      <c r="AD465" s="1193"/>
      <c r="AE465" s="1234"/>
      <c r="AF465" s="1199"/>
      <c r="AG465" s="1193"/>
      <c r="AH465" s="1196"/>
      <c r="AI465" s="1199"/>
      <c r="AJ465" s="1199"/>
      <c r="AK465" s="1202"/>
      <c r="AL465" s="1205"/>
      <c r="AM465" s="1212" t="str">
        <f t="shared" ref="AM465" si="452">IF(AND(P464&lt;&gt;"", OR(W464&lt;&gt;8,Y464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65" s="355"/>
      <c r="AO465" s="1208"/>
      <c r="AP465" s="1210"/>
      <c r="AQ465" s="1114"/>
      <c r="AR465" s="976"/>
      <c r="AS465" s="976"/>
      <c r="AT465" s="976"/>
      <c r="AU465" s="976"/>
      <c r="AV465" s="976"/>
      <c r="AW465" s="976"/>
      <c r="AX465" s="1211"/>
      <c r="AY465" s="1208"/>
    </row>
    <row r="466" spans="1:51" ht="14">
      <c r="A466" s="1282"/>
      <c r="B466" s="1263"/>
      <c r="C466" s="1264"/>
      <c r="D466" s="1264"/>
      <c r="E466" s="1264"/>
      <c r="F466" s="1265"/>
      <c r="G466" s="1270"/>
      <c r="H466" s="1270"/>
      <c r="I466" s="1270"/>
      <c r="J466" s="1270"/>
      <c r="K466" s="1270"/>
      <c r="L466" s="1273"/>
      <c r="M466" s="1276"/>
      <c r="N466" s="1246"/>
      <c r="O466" s="1249"/>
      <c r="P466" s="1215"/>
      <c r="Q466" s="1218"/>
      <c r="R466" s="1221"/>
      <c r="S466" s="1224"/>
      <c r="T466" s="1227"/>
      <c r="U466" s="1224"/>
      <c r="V466" s="1227"/>
      <c r="W466" s="1224"/>
      <c r="X466" s="1227"/>
      <c r="Y466" s="1224"/>
      <c r="Z466" s="1227"/>
      <c r="AA466" s="1227"/>
      <c r="AB466" s="1227"/>
      <c r="AC466" s="1230"/>
      <c r="AD466" s="1193"/>
      <c r="AE466" s="1234"/>
      <c r="AF466" s="1199"/>
      <c r="AG466" s="1193"/>
      <c r="AH466" s="1196"/>
      <c r="AI466" s="1199"/>
      <c r="AJ466" s="1199"/>
      <c r="AK466" s="1202"/>
      <c r="AL466" s="1205"/>
      <c r="AM466" s="1213"/>
      <c r="AN466" s="355"/>
      <c r="AO466" s="1208"/>
      <c r="AP466" s="1210"/>
      <c r="AQ466" s="1114"/>
      <c r="AR466" s="976"/>
      <c r="AS466" s="976"/>
      <c r="AT466" s="976"/>
      <c r="AU466" s="976"/>
      <c r="AV466" s="976"/>
      <c r="AW466" s="976"/>
      <c r="AX466" s="1211"/>
      <c r="AY466" s="1208"/>
    </row>
    <row r="467" spans="1:51" ht="14.5" thickBot="1">
      <c r="A467" s="1283"/>
      <c r="B467" s="1266"/>
      <c r="C467" s="1267"/>
      <c r="D467" s="1267"/>
      <c r="E467" s="1267"/>
      <c r="F467" s="1268"/>
      <c r="G467" s="1271"/>
      <c r="H467" s="1271"/>
      <c r="I467" s="1271"/>
      <c r="J467" s="1271"/>
      <c r="K467" s="1271"/>
      <c r="L467" s="1274"/>
      <c r="M467" s="1277"/>
      <c r="N467" s="1247"/>
      <c r="O467" s="1250"/>
      <c r="P467" s="1216"/>
      <c r="Q467" s="1219"/>
      <c r="R467" s="1222"/>
      <c r="S467" s="1225"/>
      <c r="T467" s="1228"/>
      <c r="U467" s="1225"/>
      <c r="V467" s="1228"/>
      <c r="W467" s="1225"/>
      <c r="X467" s="1228"/>
      <c r="Y467" s="1225"/>
      <c r="Z467" s="1228"/>
      <c r="AA467" s="1228"/>
      <c r="AB467" s="1228"/>
      <c r="AC467" s="1231"/>
      <c r="AD467" s="1194"/>
      <c r="AE467" s="1235"/>
      <c r="AF467" s="1200"/>
      <c r="AG467" s="1194"/>
      <c r="AH467" s="1197"/>
      <c r="AI467" s="1200"/>
      <c r="AJ467" s="1200"/>
      <c r="AK467" s="1203"/>
      <c r="AL467" s="1206"/>
      <c r="AM467" s="651" t="str">
        <f t="shared" si="320"/>
        <v/>
      </c>
      <c r="AN467" s="355"/>
      <c r="AO467" s="1209"/>
      <c r="AP467" s="1210"/>
      <c r="AQ467" s="1115"/>
      <c r="AR467" s="976"/>
      <c r="AS467" s="976"/>
      <c r="AT467" s="976"/>
      <c r="AU467" s="976"/>
      <c r="AV467" s="976"/>
      <c r="AW467" s="976"/>
      <c r="AX467" s="1211"/>
      <c r="AY467" s="1209"/>
    </row>
    <row r="468" spans="1:51" ht="14">
      <c r="A468" s="1280">
        <v>115</v>
      </c>
      <c r="B468" s="1260" t="str">
        <f>IF(基本情報入力シート!B154="", "",基本情報入力シート!B154)</f>
        <v/>
      </c>
      <c r="C468" s="1261"/>
      <c r="D468" s="1261"/>
      <c r="E468" s="1261"/>
      <c r="F468" s="1262"/>
      <c r="G468" s="1269" t="str">
        <f>IF(基本情報入力シート!L154="", "",基本情報入力シート!L154)</f>
        <v/>
      </c>
      <c r="H468" s="1269" t="str">
        <f>IF(基本情報入力シート!Q154="", "",基本情報入力シート!Q154)</f>
        <v/>
      </c>
      <c r="I468" s="1269" t="str">
        <f>IF(基本情報入力シート!V154="", "",基本情報入力シート!V154)</f>
        <v/>
      </c>
      <c r="J468" s="1269" t="str">
        <f>IF(基本情報入力シート!W154="", "",基本情報入力シート!W154)</f>
        <v/>
      </c>
      <c r="K468" s="1269" t="str">
        <f>IF(基本情報入力シート!X154="", "",基本情報入力シート!X154)</f>
        <v/>
      </c>
      <c r="L468" s="1272" t="str">
        <f>IF(基本情報入力シート!AC154=0, "",基本情報入力シート!AC154)</f>
        <v/>
      </c>
      <c r="M468" s="1275" t="str">
        <f>IF(基本情報入力シート!AD154="", "",基本情報入力シート!AD154)</f>
        <v/>
      </c>
      <c r="N468" s="1245"/>
      <c r="O468" s="1248" t="str">
        <f>IFERROR(VLOOKUP(K468,【参考】数式用２!$A$2:$AD$48,MATCH(N468,【参考】数式用２!$C$4:$AD$4,0)+2,0),"")</f>
        <v/>
      </c>
      <c r="P468" s="1214"/>
      <c r="Q468" s="1217" t="str">
        <f>IFERROR(VLOOKUP(K468,【参考】数式用２!$A$2:$AC$48,MATCH(P468,【参考】数式用２!$C$4:$AC$4,0)+2,0),"")</f>
        <v/>
      </c>
      <c r="R468" s="1220" t="s">
        <v>268</v>
      </c>
      <c r="S468" s="1223"/>
      <c r="T468" s="1226" t="s">
        <v>356</v>
      </c>
      <c r="U468" s="1223"/>
      <c r="V468" s="1226" t="s">
        <v>357</v>
      </c>
      <c r="W468" s="1223"/>
      <c r="X468" s="1226" t="s">
        <v>356</v>
      </c>
      <c r="Y468" s="1223"/>
      <c r="Z468" s="1226" t="s">
        <v>360</v>
      </c>
      <c r="AA468" s="1226" t="s">
        <v>171</v>
      </c>
      <c r="AB468" s="1226" t="str">
        <f t="shared" ref="AB468" si="453">IF(S468&gt;=1,(W468*12+Y468)-(S468*12+U468)+1,"")</f>
        <v/>
      </c>
      <c r="AC468" s="1229" t="s">
        <v>359</v>
      </c>
      <c r="AD468" s="1232" t="str">
        <f t="shared" ref="AD468" si="454">IFERROR(ROUNDDOWN(ROUND(L468*Q468,0)*M468,0)*AB468,"")</f>
        <v/>
      </c>
      <c r="AE468" s="1233" t="str">
        <f>IFERROR(ROUNDDOWN(ROUNDDOWN(ROUND(L468*VLOOKUP(K468,【参考】数式用２!$A$2:$AC$48,MATCH("処遇改善加算Ⅳ",【参考】数式用２!$C$4:$O$4,0)+2,0),0)*M468,0)*AB468*0.5,0), "")</f>
        <v/>
      </c>
      <c r="AF468" s="1198"/>
      <c r="AG468" s="1193" t="str">
        <f>IF(AND(AQ468&lt;&gt;"対象外", P468&lt;&gt;""),ROUNDDOWN(ROUND(L468*VLOOKUP(K468,【参考】数式用２!$A$2:$K$48,MATCH("ベア加算あり",【参考】数式用２!$C$4:$K$4,0)+2,0),0)*M468,0)*AB468,"")</f>
        <v/>
      </c>
      <c r="AH468" s="1195"/>
      <c r="AI468" s="1198"/>
      <c r="AJ468" s="1198"/>
      <c r="AK468" s="1201"/>
      <c r="AL468" s="1204"/>
      <c r="AM468" s="650" t="str">
        <f t="shared" si="310"/>
        <v/>
      </c>
      <c r="AN468" s="355"/>
      <c r="AO468" s="1207" t="str">
        <f t="shared" ref="AO468" si="455">IF(K468&lt;&gt;"","Q列に色付け","")</f>
        <v/>
      </c>
      <c r="AP468" s="1210" t="str">
        <f t="shared" ref="AP468" si="456">IF(AND(AE468&lt;&gt;0,AE468&lt;&gt;""),IF(AF468="○","入力済","未入力"),"")</f>
        <v/>
      </c>
      <c r="AQ468" s="1113" t="str">
        <f>IFERROR((VLOOKUP(N468, 【参考】数式用２!$BE$5:$BE$13, 1,FALSE)), "対象外")</f>
        <v>対象外</v>
      </c>
      <c r="AR468" s="976" t="str">
        <f t="shared" ref="AR468" si="457">IF(AG468&lt;&gt;"",IF(AH468="○","入力済","未入力"),"")</f>
        <v/>
      </c>
      <c r="AS468" s="976" t="str">
        <f t="shared" ref="AS468" si="458">IF(AND(P468&lt;&gt;"", AI468=""), "未入力", "入力済")</f>
        <v>入力済</v>
      </c>
      <c r="AT468" s="976" t="str">
        <f t="shared" ref="AT468" si="459">IF(AND(P468&lt;&gt;"", P468&lt;&gt;"処遇改善加算Ⅳ", AJ468=""), "未入力", "入力済")</f>
        <v>入力済</v>
      </c>
      <c r="AU468" s="976" t="str">
        <f>IFERROR(VLOOKUP(K468, 【参考】数式用２!$BB$5:$BC$48, 2, FALSE), "")</f>
        <v/>
      </c>
      <c r="AV468" s="976" t="str">
        <f t="shared" ref="AV468" si="460">IF(AND(P468&lt;&gt;"処遇改善加算Ⅲ",P468&lt;&gt;"処遇改善加算Ⅳ", P468&lt;&gt;"", AU468&lt;&gt;"対象外"), 1,"")</f>
        <v/>
      </c>
      <c r="AW468" s="976" t="str">
        <f>IFERROR("_"&amp;VLOOKUP(K468, 【参考】数式用２!$AG$2:$AH$48, 2, FALSE), "")</f>
        <v/>
      </c>
      <c r="AX468" s="1211" t="str">
        <f t="shared" ref="AX468" si="461">IF(AND(P468="処遇改善加算Ⅰ", AL468=""), "未入力","入力済")</f>
        <v>入力済</v>
      </c>
      <c r="AY468" s="1207" t="str">
        <f t="shared" ref="AY468" si="462">G468</f>
        <v/>
      </c>
    </row>
    <row r="469" spans="1:51" ht="14">
      <c r="A469" s="1281"/>
      <c r="B469" s="1263"/>
      <c r="C469" s="1264"/>
      <c r="D469" s="1264"/>
      <c r="E469" s="1264"/>
      <c r="F469" s="1265"/>
      <c r="G469" s="1270"/>
      <c r="H469" s="1270"/>
      <c r="I469" s="1270"/>
      <c r="J469" s="1270"/>
      <c r="K469" s="1270"/>
      <c r="L469" s="1273"/>
      <c r="M469" s="1276"/>
      <c r="N469" s="1246"/>
      <c r="O469" s="1249"/>
      <c r="P469" s="1215"/>
      <c r="Q469" s="1218"/>
      <c r="R469" s="1221"/>
      <c r="S469" s="1224"/>
      <c r="T469" s="1227"/>
      <c r="U469" s="1224"/>
      <c r="V469" s="1227"/>
      <c r="W469" s="1224"/>
      <c r="X469" s="1227"/>
      <c r="Y469" s="1224"/>
      <c r="Z469" s="1227"/>
      <c r="AA469" s="1227"/>
      <c r="AB469" s="1227"/>
      <c r="AC469" s="1230"/>
      <c r="AD469" s="1193"/>
      <c r="AE469" s="1234"/>
      <c r="AF469" s="1199"/>
      <c r="AG469" s="1193"/>
      <c r="AH469" s="1196"/>
      <c r="AI469" s="1199"/>
      <c r="AJ469" s="1199"/>
      <c r="AK469" s="1202"/>
      <c r="AL469" s="1205"/>
      <c r="AM469" s="1212" t="str">
        <f t="shared" ref="AM469" si="463">IF(AND(P468&lt;&gt;"", OR(W468&lt;&gt;8,Y468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69" s="355"/>
      <c r="AO469" s="1208"/>
      <c r="AP469" s="1210"/>
      <c r="AQ469" s="1114"/>
      <c r="AR469" s="976"/>
      <c r="AS469" s="976"/>
      <c r="AT469" s="976"/>
      <c r="AU469" s="976"/>
      <c r="AV469" s="976"/>
      <c r="AW469" s="976"/>
      <c r="AX469" s="1211"/>
      <c r="AY469" s="1208"/>
    </row>
    <row r="470" spans="1:51" ht="14">
      <c r="A470" s="1282"/>
      <c r="B470" s="1263"/>
      <c r="C470" s="1264"/>
      <c r="D470" s="1264"/>
      <c r="E470" s="1264"/>
      <c r="F470" s="1265"/>
      <c r="G470" s="1270"/>
      <c r="H470" s="1270"/>
      <c r="I470" s="1270"/>
      <c r="J470" s="1270"/>
      <c r="K470" s="1270"/>
      <c r="L470" s="1273"/>
      <c r="M470" s="1276"/>
      <c r="N470" s="1246"/>
      <c r="O470" s="1249"/>
      <c r="P470" s="1215"/>
      <c r="Q470" s="1218"/>
      <c r="R470" s="1221"/>
      <c r="S470" s="1224"/>
      <c r="T470" s="1227"/>
      <c r="U470" s="1224"/>
      <c r="V470" s="1227"/>
      <c r="W470" s="1224"/>
      <c r="X470" s="1227"/>
      <c r="Y470" s="1224"/>
      <c r="Z470" s="1227"/>
      <c r="AA470" s="1227"/>
      <c r="AB470" s="1227"/>
      <c r="AC470" s="1230"/>
      <c r="AD470" s="1193"/>
      <c r="AE470" s="1234"/>
      <c r="AF470" s="1199"/>
      <c r="AG470" s="1193"/>
      <c r="AH470" s="1196"/>
      <c r="AI470" s="1199"/>
      <c r="AJ470" s="1199"/>
      <c r="AK470" s="1202"/>
      <c r="AL470" s="1205"/>
      <c r="AM470" s="1213"/>
      <c r="AN470" s="355"/>
      <c r="AO470" s="1208"/>
      <c r="AP470" s="1210"/>
      <c r="AQ470" s="1114"/>
      <c r="AR470" s="976"/>
      <c r="AS470" s="976"/>
      <c r="AT470" s="976"/>
      <c r="AU470" s="976"/>
      <c r="AV470" s="976"/>
      <c r="AW470" s="976"/>
      <c r="AX470" s="1211"/>
      <c r="AY470" s="1208"/>
    </row>
    <row r="471" spans="1:51" ht="14.5" thickBot="1">
      <c r="A471" s="1283"/>
      <c r="B471" s="1266"/>
      <c r="C471" s="1267"/>
      <c r="D471" s="1267"/>
      <c r="E471" s="1267"/>
      <c r="F471" s="1268"/>
      <c r="G471" s="1271"/>
      <c r="H471" s="1271"/>
      <c r="I471" s="1271"/>
      <c r="J471" s="1271"/>
      <c r="K471" s="1271"/>
      <c r="L471" s="1274"/>
      <c r="M471" s="1277"/>
      <c r="N471" s="1247"/>
      <c r="O471" s="1250"/>
      <c r="P471" s="1216"/>
      <c r="Q471" s="1219"/>
      <c r="R471" s="1222"/>
      <c r="S471" s="1225"/>
      <c r="T471" s="1228"/>
      <c r="U471" s="1225"/>
      <c r="V471" s="1228"/>
      <c r="W471" s="1225"/>
      <c r="X471" s="1228"/>
      <c r="Y471" s="1225"/>
      <c r="Z471" s="1228"/>
      <c r="AA471" s="1228"/>
      <c r="AB471" s="1228"/>
      <c r="AC471" s="1231"/>
      <c r="AD471" s="1194"/>
      <c r="AE471" s="1235"/>
      <c r="AF471" s="1200"/>
      <c r="AG471" s="1194"/>
      <c r="AH471" s="1197"/>
      <c r="AI471" s="1200"/>
      <c r="AJ471" s="1200"/>
      <c r="AK471" s="1203"/>
      <c r="AL471" s="1206"/>
      <c r="AM471" s="651" t="str">
        <f t="shared" si="320"/>
        <v/>
      </c>
      <c r="AN471" s="355"/>
      <c r="AO471" s="1209"/>
      <c r="AP471" s="1210"/>
      <c r="AQ471" s="1115"/>
      <c r="AR471" s="976"/>
      <c r="AS471" s="976"/>
      <c r="AT471" s="976"/>
      <c r="AU471" s="976"/>
      <c r="AV471" s="976"/>
      <c r="AW471" s="976"/>
      <c r="AX471" s="1211"/>
      <c r="AY471" s="1209"/>
    </row>
    <row r="472" spans="1:51" ht="14">
      <c r="A472" s="1280">
        <v>116</v>
      </c>
      <c r="B472" s="1260" t="str">
        <f>IF(基本情報入力シート!B155="", "",基本情報入力シート!B155)</f>
        <v/>
      </c>
      <c r="C472" s="1261"/>
      <c r="D472" s="1261"/>
      <c r="E472" s="1261"/>
      <c r="F472" s="1262"/>
      <c r="G472" s="1269" t="str">
        <f>IF(基本情報入力シート!L155="", "",基本情報入力シート!L155)</f>
        <v/>
      </c>
      <c r="H472" s="1269" t="str">
        <f>IF(基本情報入力シート!Q155="", "",基本情報入力シート!Q155)</f>
        <v/>
      </c>
      <c r="I472" s="1269" t="str">
        <f>IF(基本情報入力シート!V155="", "",基本情報入力シート!V155)</f>
        <v/>
      </c>
      <c r="J472" s="1269" t="str">
        <f>IF(基本情報入力シート!W155="", "",基本情報入力シート!W155)</f>
        <v/>
      </c>
      <c r="K472" s="1269" t="str">
        <f>IF(基本情報入力シート!X155="", "",基本情報入力シート!X155)</f>
        <v/>
      </c>
      <c r="L472" s="1272" t="str">
        <f>IF(基本情報入力シート!AC155=0, "",基本情報入力シート!AC155)</f>
        <v/>
      </c>
      <c r="M472" s="1275" t="str">
        <f>IF(基本情報入力シート!AD155="", "",基本情報入力シート!AD155)</f>
        <v/>
      </c>
      <c r="N472" s="1245"/>
      <c r="O472" s="1248" t="str">
        <f>IFERROR(VLOOKUP(K472,【参考】数式用２!$A$2:$AD$48,MATCH(N472,【参考】数式用２!$C$4:$AD$4,0)+2,0),"")</f>
        <v/>
      </c>
      <c r="P472" s="1214"/>
      <c r="Q472" s="1217" t="str">
        <f>IFERROR(VLOOKUP(K472,【参考】数式用２!$A$2:$AC$48,MATCH(P472,【参考】数式用２!$C$4:$AC$4,0)+2,0),"")</f>
        <v/>
      </c>
      <c r="R472" s="1220" t="s">
        <v>268</v>
      </c>
      <c r="S472" s="1223"/>
      <c r="T472" s="1226" t="s">
        <v>356</v>
      </c>
      <c r="U472" s="1223"/>
      <c r="V472" s="1226" t="s">
        <v>357</v>
      </c>
      <c r="W472" s="1223"/>
      <c r="X472" s="1226" t="s">
        <v>356</v>
      </c>
      <c r="Y472" s="1223"/>
      <c r="Z472" s="1226" t="s">
        <v>360</v>
      </c>
      <c r="AA472" s="1226" t="s">
        <v>171</v>
      </c>
      <c r="AB472" s="1226" t="str">
        <f t="shared" ref="AB472" si="464">IF(S472&gt;=1,(W472*12+Y472)-(S472*12+U472)+1,"")</f>
        <v/>
      </c>
      <c r="AC472" s="1229" t="s">
        <v>359</v>
      </c>
      <c r="AD472" s="1232" t="str">
        <f t="shared" ref="AD472" si="465">IFERROR(ROUNDDOWN(ROUND(L472*Q472,0)*M472,0)*AB472,"")</f>
        <v/>
      </c>
      <c r="AE472" s="1233" t="str">
        <f>IFERROR(ROUNDDOWN(ROUNDDOWN(ROUND(L472*VLOOKUP(K472,【参考】数式用２!$A$2:$AC$48,MATCH("処遇改善加算Ⅳ",【参考】数式用２!$C$4:$O$4,0)+2,0),0)*M472,0)*AB472*0.5,0), "")</f>
        <v/>
      </c>
      <c r="AF472" s="1198"/>
      <c r="AG472" s="1193" t="str">
        <f>IF(AND(AQ472&lt;&gt;"対象外", P472&lt;&gt;""),ROUNDDOWN(ROUND(L472*VLOOKUP(K472,【参考】数式用２!$A$2:$K$48,MATCH("ベア加算あり",【参考】数式用２!$C$4:$K$4,0)+2,0),0)*M472,0)*AB472,"")</f>
        <v/>
      </c>
      <c r="AH472" s="1195"/>
      <c r="AI472" s="1198"/>
      <c r="AJ472" s="1198"/>
      <c r="AK472" s="1201"/>
      <c r="AL472" s="1204"/>
      <c r="AM472" s="650" t="str">
        <f t="shared" si="310"/>
        <v/>
      </c>
      <c r="AN472" s="355"/>
      <c r="AO472" s="1207" t="str">
        <f t="shared" ref="AO472" si="466">IF(K472&lt;&gt;"","Q列に色付け","")</f>
        <v/>
      </c>
      <c r="AP472" s="1210" t="str">
        <f t="shared" ref="AP472" si="467">IF(AND(AE472&lt;&gt;0,AE472&lt;&gt;""),IF(AF472="○","入力済","未入力"),"")</f>
        <v/>
      </c>
      <c r="AQ472" s="1113" t="str">
        <f>IFERROR((VLOOKUP(N472, 【参考】数式用２!$BE$5:$BE$13, 1,FALSE)), "対象外")</f>
        <v>対象外</v>
      </c>
      <c r="AR472" s="976" t="str">
        <f t="shared" ref="AR472" si="468">IF(AG472&lt;&gt;"",IF(AH472="○","入力済","未入力"),"")</f>
        <v/>
      </c>
      <c r="AS472" s="976" t="str">
        <f t="shared" ref="AS472" si="469">IF(AND(P472&lt;&gt;"", AI472=""), "未入力", "入力済")</f>
        <v>入力済</v>
      </c>
      <c r="AT472" s="976" t="str">
        <f t="shared" ref="AT472" si="470">IF(AND(P472&lt;&gt;"", P472&lt;&gt;"処遇改善加算Ⅳ", AJ472=""), "未入力", "入力済")</f>
        <v>入力済</v>
      </c>
      <c r="AU472" s="976" t="str">
        <f>IFERROR(VLOOKUP(K472, 【参考】数式用２!$BB$5:$BC$48, 2, FALSE), "")</f>
        <v/>
      </c>
      <c r="AV472" s="976" t="str">
        <f t="shared" ref="AV472" si="471">IF(AND(P472&lt;&gt;"処遇改善加算Ⅲ",P472&lt;&gt;"処遇改善加算Ⅳ", P472&lt;&gt;"", AU472&lt;&gt;"対象外"), 1,"")</f>
        <v/>
      </c>
      <c r="AW472" s="976" t="str">
        <f>IFERROR("_"&amp;VLOOKUP(K472, 【参考】数式用２!$AG$2:$AH$48, 2, FALSE), "")</f>
        <v/>
      </c>
      <c r="AX472" s="1211" t="str">
        <f t="shared" ref="AX472" si="472">IF(AND(P472="処遇改善加算Ⅰ", AL472=""), "未入力","入力済")</f>
        <v>入力済</v>
      </c>
      <c r="AY472" s="1207" t="str">
        <f t="shared" ref="AY472" si="473">G472</f>
        <v/>
      </c>
    </row>
    <row r="473" spans="1:51" ht="14">
      <c r="A473" s="1281"/>
      <c r="B473" s="1263"/>
      <c r="C473" s="1264"/>
      <c r="D473" s="1264"/>
      <c r="E473" s="1264"/>
      <c r="F473" s="1265"/>
      <c r="G473" s="1270"/>
      <c r="H473" s="1270"/>
      <c r="I473" s="1270"/>
      <c r="J473" s="1270"/>
      <c r="K473" s="1270"/>
      <c r="L473" s="1273"/>
      <c r="M473" s="1276"/>
      <c r="N473" s="1246"/>
      <c r="O473" s="1249"/>
      <c r="P473" s="1215"/>
      <c r="Q473" s="1218"/>
      <c r="R473" s="1221"/>
      <c r="S473" s="1224"/>
      <c r="T473" s="1227"/>
      <c r="U473" s="1224"/>
      <c r="V473" s="1227"/>
      <c r="W473" s="1224"/>
      <c r="X473" s="1227"/>
      <c r="Y473" s="1224"/>
      <c r="Z473" s="1227"/>
      <c r="AA473" s="1227"/>
      <c r="AB473" s="1227"/>
      <c r="AC473" s="1230"/>
      <c r="AD473" s="1193"/>
      <c r="AE473" s="1234"/>
      <c r="AF473" s="1199"/>
      <c r="AG473" s="1193"/>
      <c r="AH473" s="1196"/>
      <c r="AI473" s="1199"/>
      <c r="AJ473" s="1199"/>
      <c r="AK473" s="1202"/>
      <c r="AL473" s="1205"/>
      <c r="AM473" s="1212" t="str">
        <f t="shared" ref="AM473" si="474">IF(AND(P472&lt;&gt;"", OR(W472&lt;&gt;8,Y472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73" s="355"/>
      <c r="AO473" s="1208"/>
      <c r="AP473" s="1210"/>
      <c r="AQ473" s="1114"/>
      <c r="AR473" s="976"/>
      <c r="AS473" s="976"/>
      <c r="AT473" s="976"/>
      <c r="AU473" s="976"/>
      <c r="AV473" s="976"/>
      <c r="AW473" s="976"/>
      <c r="AX473" s="1211"/>
      <c r="AY473" s="1208"/>
    </row>
    <row r="474" spans="1:51" ht="14">
      <c r="A474" s="1282"/>
      <c r="B474" s="1263"/>
      <c r="C474" s="1264"/>
      <c r="D474" s="1264"/>
      <c r="E474" s="1264"/>
      <c r="F474" s="1265"/>
      <c r="G474" s="1270"/>
      <c r="H474" s="1270"/>
      <c r="I474" s="1270"/>
      <c r="J474" s="1270"/>
      <c r="K474" s="1270"/>
      <c r="L474" s="1273"/>
      <c r="M474" s="1276"/>
      <c r="N474" s="1246"/>
      <c r="O474" s="1249"/>
      <c r="P474" s="1215"/>
      <c r="Q474" s="1218"/>
      <c r="R474" s="1221"/>
      <c r="S474" s="1224"/>
      <c r="T474" s="1227"/>
      <c r="U474" s="1224"/>
      <c r="V474" s="1227"/>
      <c r="W474" s="1224"/>
      <c r="X474" s="1227"/>
      <c r="Y474" s="1224"/>
      <c r="Z474" s="1227"/>
      <c r="AA474" s="1227"/>
      <c r="AB474" s="1227"/>
      <c r="AC474" s="1230"/>
      <c r="AD474" s="1193"/>
      <c r="AE474" s="1234"/>
      <c r="AF474" s="1199"/>
      <c r="AG474" s="1193"/>
      <c r="AH474" s="1196"/>
      <c r="AI474" s="1199"/>
      <c r="AJ474" s="1199"/>
      <c r="AK474" s="1202"/>
      <c r="AL474" s="1205"/>
      <c r="AM474" s="1213"/>
      <c r="AN474" s="355"/>
      <c r="AO474" s="1208"/>
      <c r="AP474" s="1210"/>
      <c r="AQ474" s="1114"/>
      <c r="AR474" s="976"/>
      <c r="AS474" s="976"/>
      <c r="AT474" s="976"/>
      <c r="AU474" s="976"/>
      <c r="AV474" s="976"/>
      <c r="AW474" s="976"/>
      <c r="AX474" s="1211"/>
      <c r="AY474" s="1208"/>
    </row>
    <row r="475" spans="1:51" ht="14.5" thickBot="1">
      <c r="A475" s="1283"/>
      <c r="B475" s="1266"/>
      <c r="C475" s="1267"/>
      <c r="D475" s="1267"/>
      <c r="E475" s="1267"/>
      <c r="F475" s="1268"/>
      <c r="G475" s="1271"/>
      <c r="H475" s="1271"/>
      <c r="I475" s="1271"/>
      <c r="J475" s="1271"/>
      <c r="K475" s="1271"/>
      <c r="L475" s="1274"/>
      <c r="M475" s="1277"/>
      <c r="N475" s="1247"/>
      <c r="O475" s="1250"/>
      <c r="P475" s="1216"/>
      <c r="Q475" s="1219"/>
      <c r="R475" s="1222"/>
      <c r="S475" s="1225"/>
      <c r="T475" s="1228"/>
      <c r="U475" s="1225"/>
      <c r="V475" s="1228"/>
      <c r="W475" s="1225"/>
      <c r="X475" s="1228"/>
      <c r="Y475" s="1225"/>
      <c r="Z475" s="1228"/>
      <c r="AA475" s="1228"/>
      <c r="AB475" s="1228"/>
      <c r="AC475" s="1231"/>
      <c r="AD475" s="1194"/>
      <c r="AE475" s="1235"/>
      <c r="AF475" s="1200"/>
      <c r="AG475" s="1194"/>
      <c r="AH475" s="1197"/>
      <c r="AI475" s="1200"/>
      <c r="AJ475" s="1200"/>
      <c r="AK475" s="1203"/>
      <c r="AL475" s="1206"/>
      <c r="AM475" s="651" t="str">
        <f t="shared" si="320"/>
        <v/>
      </c>
      <c r="AN475" s="355"/>
      <c r="AO475" s="1209"/>
      <c r="AP475" s="1210"/>
      <c r="AQ475" s="1115"/>
      <c r="AR475" s="976"/>
      <c r="AS475" s="976"/>
      <c r="AT475" s="976"/>
      <c r="AU475" s="976"/>
      <c r="AV475" s="976"/>
      <c r="AW475" s="976"/>
      <c r="AX475" s="1211"/>
      <c r="AY475" s="1209"/>
    </row>
    <row r="476" spans="1:51" ht="14">
      <c r="A476" s="1280">
        <v>117</v>
      </c>
      <c r="B476" s="1260" t="str">
        <f>IF(基本情報入力シート!B156="", "",基本情報入力シート!B156)</f>
        <v/>
      </c>
      <c r="C476" s="1261"/>
      <c r="D476" s="1261"/>
      <c r="E476" s="1261"/>
      <c r="F476" s="1262"/>
      <c r="G476" s="1269" t="str">
        <f>IF(基本情報入力シート!L156="", "",基本情報入力シート!L156)</f>
        <v/>
      </c>
      <c r="H476" s="1269" t="str">
        <f>IF(基本情報入力シート!Q156="", "",基本情報入力シート!Q156)</f>
        <v/>
      </c>
      <c r="I476" s="1269" t="str">
        <f>IF(基本情報入力シート!V156="", "",基本情報入力シート!V156)</f>
        <v/>
      </c>
      <c r="J476" s="1269" t="str">
        <f>IF(基本情報入力シート!W156="", "",基本情報入力シート!W156)</f>
        <v/>
      </c>
      <c r="K476" s="1269" t="str">
        <f>IF(基本情報入力シート!X156="", "",基本情報入力シート!X156)</f>
        <v/>
      </c>
      <c r="L476" s="1272" t="str">
        <f>IF(基本情報入力シート!AC156=0, "",基本情報入力シート!AC156)</f>
        <v/>
      </c>
      <c r="M476" s="1275" t="str">
        <f>IF(基本情報入力シート!AD156="", "",基本情報入力シート!AD156)</f>
        <v/>
      </c>
      <c r="N476" s="1245"/>
      <c r="O476" s="1248" t="str">
        <f>IFERROR(VLOOKUP(K476,【参考】数式用２!$A$2:$AD$48,MATCH(N476,【参考】数式用２!$C$4:$AD$4,0)+2,0),"")</f>
        <v/>
      </c>
      <c r="P476" s="1214"/>
      <c r="Q476" s="1217" t="str">
        <f>IFERROR(VLOOKUP(K476,【参考】数式用２!$A$2:$AC$48,MATCH(P476,【参考】数式用２!$C$4:$AC$4,0)+2,0),"")</f>
        <v/>
      </c>
      <c r="R476" s="1220" t="s">
        <v>268</v>
      </c>
      <c r="S476" s="1223"/>
      <c r="T476" s="1226" t="s">
        <v>356</v>
      </c>
      <c r="U476" s="1223"/>
      <c r="V476" s="1226" t="s">
        <v>357</v>
      </c>
      <c r="W476" s="1223"/>
      <c r="X476" s="1226" t="s">
        <v>356</v>
      </c>
      <c r="Y476" s="1223"/>
      <c r="Z476" s="1226" t="s">
        <v>360</v>
      </c>
      <c r="AA476" s="1226" t="s">
        <v>171</v>
      </c>
      <c r="AB476" s="1226" t="str">
        <f t="shared" ref="AB476" si="475">IF(S476&gt;=1,(W476*12+Y476)-(S476*12+U476)+1,"")</f>
        <v/>
      </c>
      <c r="AC476" s="1229" t="s">
        <v>359</v>
      </c>
      <c r="AD476" s="1232" t="str">
        <f t="shared" ref="AD476" si="476">IFERROR(ROUNDDOWN(ROUND(L476*Q476,0)*M476,0)*AB476,"")</f>
        <v/>
      </c>
      <c r="AE476" s="1233" t="str">
        <f>IFERROR(ROUNDDOWN(ROUNDDOWN(ROUND(L476*VLOOKUP(K476,【参考】数式用２!$A$2:$AC$48,MATCH("処遇改善加算Ⅳ",【参考】数式用２!$C$4:$O$4,0)+2,0),0)*M476,0)*AB476*0.5,0), "")</f>
        <v/>
      </c>
      <c r="AF476" s="1198"/>
      <c r="AG476" s="1193" t="str">
        <f>IF(AND(AQ476&lt;&gt;"対象外", P476&lt;&gt;""),ROUNDDOWN(ROUND(L476*VLOOKUP(K476,【参考】数式用２!$A$2:$K$48,MATCH("ベア加算あり",【参考】数式用２!$C$4:$K$4,0)+2,0),0)*M476,0)*AB476,"")</f>
        <v/>
      </c>
      <c r="AH476" s="1195"/>
      <c r="AI476" s="1198"/>
      <c r="AJ476" s="1198"/>
      <c r="AK476" s="1201"/>
      <c r="AL476" s="1204"/>
      <c r="AM476" s="650" t="str">
        <f t="shared" si="310"/>
        <v/>
      </c>
      <c r="AN476" s="355"/>
      <c r="AO476" s="1207" t="str">
        <f t="shared" ref="AO476" si="477">IF(K476&lt;&gt;"","Q列に色付け","")</f>
        <v/>
      </c>
      <c r="AP476" s="1210" t="str">
        <f t="shared" ref="AP476" si="478">IF(AND(AE476&lt;&gt;0,AE476&lt;&gt;""),IF(AF476="○","入力済","未入力"),"")</f>
        <v/>
      </c>
      <c r="AQ476" s="1113" t="str">
        <f>IFERROR((VLOOKUP(N476, 【参考】数式用２!$BE$5:$BE$13, 1,FALSE)), "対象外")</f>
        <v>対象外</v>
      </c>
      <c r="AR476" s="976" t="str">
        <f t="shared" ref="AR476" si="479">IF(AG476&lt;&gt;"",IF(AH476="○","入力済","未入力"),"")</f>
        <v/>
      </c>
      <c r="AS476" s="976" t="str">
        <f t="shared" ref="AS476" si="480">IF(AND(P476&lt;&gt;"", AI476=""), "未入力", "入力済")</f>
        <v>入力済</v>
      </c>
      <c r="AT476" s="976" t="str">
        <f t="shared" ref="AT476" si="481">IF(AND(P476&lt;&gt;"", P476&lt;&gt;"処遇改善加算Ⅳ", AJ476=""), "未入力", "入力済")</f>
        <v>入力済</v>
      </c>
      <c r="AU476" s="976" t="str">
        <f>IFERROR(VLOOKUP(K476, 【参考】数式用２!$BB$5:$BC$48, 2, FALSE), "")</f>
        <v/>
      </c>
      <c r="AV476" s="976" t="str">
        <f t="shared" ref="AV476" si="482">IF(AND(P476&lt;&gt;"処遇改善加算Ⅲ",P476&lt;&gt;"処遇改善加算Ⅳ", P476&lt;&gt;"", AU476&lt;&gt;"対象外"), 1,"")</f>
        <v/>
      </c>
      <c r="AW476" s="976" t="str">
        <f>IFERROR("_"&amp;VLOOKUP(K476, 【参考】数式用２!$AG$2:$AH$48, 2, FALSE), "")</f>
        <v/>
      </c>
      <c r="AX476" s="1211" t="str">
        <f t="shared" ref="AX476" si="483">IF(AND(P476="処遇改善加算Ⅰ", AL476=""), "未入力","入力済")</f>
        <v>入力済</v>
      </c>
      <c r="AY476" s="1207" t="str">
        <f t="shared" ref="AY476" si="484">G476</f>
        <v/>
      </c>
    </row>
    <row r="477" spans="1:51" ht="14">
      <c r="A477" s="1281"/>
      <c r="B477" s="1263"/>
      <c r="C477" s="1264"/>
      <c r="D477" s="1264"/>
      <c r="E477" s="1264"/>
      <c r="F477" s="1265"/>
      <c r="G477" s="1270"/>
      <c r="H477" s="1270"/>
      <c r="I477" s="1270"/>
      <c r="J477" s="1270"/>
      <c r="K477" s="1270"/>
      <c r="L477" s="1273"/>
      <c r="M477" s="1276"/>
      <c r="N477" s="1246"/>
      <c r="O477" s="1249"/>
      <c r="P477" s="1215"/>
      <c r="Q477" s="1218"/>
      <c r="R477" s="1221"/>
      <c r="S477" s="1224"/>
      <c r="T477" s="1227"/>
      <c r="U477" s="1224"/>
      <c r="V477" s="1227"/>
      <c r="W477" s="1224"/>
      <c r="X477" s="1227"/>
      <c r="Y477" s="1224"/>
      <c r="Z477" s="1227"/>
      <c r="AA477" s="1227"/>
      <c r="AB477" s="1227"/>
      <c r="AC477" s="1230"/>
      <c r="AD477" s="1193"/>
      <c r="AE477" s="1234"/>
      <c r="AF477" s="1199"/>
      <c r="AG477" s="1193"/>
      <c r="AH477" s="1196"/>
      <c r="AI477" s="1199"/>
      <c r="AJ477" s="1199"/>
      <c r="AK477" s="1202"/>
      <c r="AL477" s="1205"/>
      <c r="AM477" s="1212" t="str">
        <f t="shared" ref="AM477" si="485">IF(AND(P476&lt;&gt;"", OR(W476&lt;&gt;8,Y476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77" s="355"/>
      <c r="AO477" s="1208"/>
      <c r="AP477" s="1210"/>
      <c r="AQ477" s="1114"/>
      <c r="AR477" s="976"/>
      <c r="AS477" s="976"/>
      <c r="AT477" s="976"/>
      <c r="AU477" s="976"/>
      <c r="AV477" s="976"/>
      <c r="AW477" s="976"/>
      <c r="AX477" s="1211"/>
      <c r="AY477" s="1208"/>
    </row>
    <row r="478" spans="1:51" ht="14">
      <c r="A478" s="1282"/>
      <c r="B478" s="1263"/>
      <c r="C478" s="1264"/>
      <c r="D478" s="1264"/>
      <c r="E478" s="1264"/>
      <c r="F478" s="1265"/>
      <c r="G478" s="1270"/>
      <c r="H478" s="1270"/>
      <c r="I478" s="1270"/>
      <c r="J478" s="1270"/>
      <c r="K478" s="1270"/>
      <c r="L478" s="1273"/>
      <c r="M478" s="1276"/>
      <c r="N478" s="1246"/>
      <c r="O478" s="1249"/>
      <c r="P478" s="1215"/>
      <c r="Q478" s="1218"/>
      <c r="R478" s="1221"/>
      <c r="S478" s="1224"/>
      <c r="T478" s="1227"/>
      <c r="U478" s="1224"/>
      <c r="V478" s="1227"/>
      <c r="W478" s="1224"/>
      <c r="X478" s="1227"/>
      <c r="Y478" s="1224"/>
      <c r="Z478" s="1227"/>
      <c r="AA478" s="1227"/>
      <c r="AB478" s="1227"/>
      <c r="AC478" s="1230"/>
      <c r="AD478" s="1193"/>
      <c r="AE478" s="1234"/>
      <c r="AF478" s="1199"/>
      <c r="AG478" s="1193"/>
      <c r="AH478" s="1196"/>
      <c r="AI478" s="1199"/>
      <c r="AJ478" s="1199"/>
      <c r="AK478" s="1202"/>
      <c r="AL478" s="1205"/>
      <c r="AM478" s="1213"/>
      <c r="AN478" s="355"/>
      <c r="AO478" s="1208"/>
      <c r="AP478" s="1210"/>
      <c r="AQ478" s="1114"/>
      <c r="AR478" s="976"/>
      <c r="AS478" s="976"/>
      <c r="AT478" s="976"/>
      <c r="AU478" s="976"/>
      <c r="AV478" s="976"/>
      <c r="AW478" s="976"/>
      <c r="AX478" s="1211"/>
      <c r="AY478" s="1208"/>
    </row>
    <row r="479" spans="1:51" ht="14.5" thickBot="1">
      <c r="A479" s="1283"/>
      <c r="B479" s="1266"/>
      <c r="C479" s="1267"/>
      <c r="D479" s="1267"/>
      <c r="E479" s="1267"/>
      <c r="F479" s="1268"/>
      <c r="G479" s="1271"/>
      <c r="H479" s="1271"/>
      <c r="I479" s="1271"/>
      <c r="J479" s="1271"/>
      <c r="K479" s="1271"/>
      <c r="L479" s="1274"/>
      <c r="M479" s="1277"/>
      <c r="N479" s="1247"/>
      <c r="O479" s="1250"/>
      <c r="P479" s="1216"/>
      <c r="Q479" s="1219"/>
      <c r="R479" s="1222"/>
      <c r="S479" s="1225"/>
      <c r="T479" s="1228"/>
      <c r="U479" s="1225"/>
      <c r="V479" s="1228"/>
      <c r="W479" s="1225"/>
      <c r="X479" s="1228"/>
      <c r="Y479" s="1225"/>
      <c r="Z479" s="1228"/>
      <c r="AA479" s="1228"/>
      <c r="AB479" s="1228"/>
      <c r="AC479" s="1231"/>
      <c r="AD479" s="1194"/>
      <c r="AE479" s="1235"/>
      <c r="AF479" s="1200"/>
      <c r="AG479" s="1194"/>
      <c r="AH479" s="1197"/>
      <c r="AI479" s="1200"/>
      <c r="AJ479" s="1200"/>
      <c r="AK479" s="1203"/>
      <c r="AL479" s="1206"/>
      <c r="AM479" s="651" t="str">
        <f t="shared" si="320"/>
        <v/>
      </c>
      <c r="AN479" s="355"/>
      <c r="AO479" s="1209"/>
      <c r="AP479" s="1210"/>
      <c r="AQ479" s="1115"/>
      <c r="AR479" s="976"/>
      <c r="AS479" s="976"/>
      <c r="AT479" s="976"/>
      <c r="AU479" s="976"/>
      <c r="AV479" s="976"/>
      <c r="AW479" s="976"/>
      <c r="AX479" s="1211"/>
      <c r="AY479" s="1209"/>
    </row>
    <row r="480" spans="1:51" ht="14">
      <c r="A480" s="1280">
        <v>118</v>
      </c>
      <c r="B480" s="1260" t="str">
        <f>IF(基本情報入力シート!B157="", "",基本情報入力シート!B157)</f>
        <v/>
      </c>
      <c r="C480" s="1261"/>
      <c r="D480" s="1261"/>
      <c r="E480" s="1261"/>
      <c r="F480" s="1262"/>
      <c r="G480" s="1269" t="str">
        <f>IF(基本情報入力シート!L157="", "",基本情報入力シート!L157)</f>
        <v/>
      </c>
      <c r="H480" s="1269" t="str">
        <f>IF(基本情報入力シート!Q157="", "",基本情報入力シート!Q157)</f>
        <v/>
      </c>
      <c r="I480" s="1269" t="str">
        <f>IF(基本情報入力シート!V157="", "",基本情報入力シート!V157)</f>
        <v/>
      </c>
      <c r="J480" s="1269" t="str">
        <f>IF(基本情報入力シート!W157="", "",基本情報入力シート!W157)</f>
        <v/>
      </c>
      <c r="K480" s="1269" t="str">
        <f>IF(基本情報入力シート!X157="", "",基本情報入力シート!X157)</f>
        <v/>
      </c>
      <c r="L480" s="1272" t="str">
        <f>IF(基本情報入力シート!AC157=0, "",基本情報入力シート!AC157)</f>
        <v/>
      </c>
      <c r="M480" s="1275" t="str">
        <f>IF(基本情報入力シート!AD157="", "",基本情報入力シート!AD157)</f>
        <v/>
      </c>
      <c r="N480" s="1245"/>
      <c r="O480" s="1248" t="str">
        <f>IFERROR(VLOOKUP(K480,【参考】数式用２!$A$2:$AD$48,MATCH(N480,【参考】数式用２!$C$4:$AD$4,0)+2,0),"")</f>
        <v/>
      </c>
      <c r="P480" s="1214"/>
      <c r="Q480" s="1217" t="str">
        <f>IFERROR(VLOOKUP(K480,【参考】数式用２!$A$2:$AC$48,MATCH(P480,【参考】数式用２!$C$4:$AC$4,0)+2,0),"")</f>
        <v/>
      </c>
      <c r="R480" s="1220" t="s">
        <v>268</v>
      </c>
      <c r="S480" s="1223"/>
      <c r="T480" s="1226" t="s">
        <v>356</v>
      </c>
      <c r="U480" s="1223"/>
      <c r="V480" s="1226" t="s">
        <v>357</v>
      </c>
      <c r="W480" s="1223"/>
      <c r="X480" s="1226" t="s">
        <v>356</v>
      </c>
      <c r="Y480" s="1223"/>
      <c r="Z480" s="1226" t="s">
        <v>360</v>
      </c>
      <c r="AA480" s="1226" t="s">
        <v>171</v>
      </c>
      <c r="AB480" s="1226" t="str">
        <f t="shared" ref="AB480" si="486">IF(S480&gt;=1,(W480*12+Y480)-(S480*12+U480)+1,"")</f>
        <v/>
      </c>
      <c r="AC480" s="1229" t="s">
        <v>359</v>
      </c>
      <c r="AD480" s="1232" t="str">
        <f t="shared" ref="AD480" si="487">IFERROR(ROUNDDOWN(ROUND(L480*Q480,0)*M480,0)*AB480,"")</f>
        <v/>
      </c>
      <c r="AE480" s="1233" t="str">
        <f>IFERROR(ROUNDDOWN(ROUNDDOWN(ROUND(L480*VLOOKUP(K480,【参考】数式用２!$A$2:$AC$48,MATCH("処遇改善加算Ⅳ",【参考】数式用２!$C$4:$O$4,0)+2,0),0)*M480,0)*AB480*0.5,0), "")</f>
        <v/>
      </c>
      <c r="AF480" s="1198"/>
      <c r="AG480" s="1193" t="str">
        <f>IF(AND(AQ480&lt;&gt;"対象外", P480&lt;&gt;""),ROUNDDOWN(ROUND(L480*VLOOKUP(K480,【参考】数式用２!$A$2:$K$48,MATCH("ベア加算あり",【参考】数式用２!$C$4:$K$4,0)+2,0),0)*M480,0)*AB480,"")</f>
        <v/>
      </c>
      <c r="AH480" s="1195"/>
      <c r="AI480" s="1198"/>
      <c r="AJ480" s="1198"/>
      <c r="AK480" s="1201"/>
      <c r="AL480" s="1204"/>
      <c r="AM480" s="650" t="str">
        <f t="shared" ref="AM480:AM540" si="488">IF(Q480="","",IF(Q480&lt;O480,"！加算の要件上は問題ありませんが、令和６年度末の加算率と比較して、令和７年度の加算率が低くなっています。",""))</f>
        <v/>
      </c>
      <c r="AN480" s="355"/>
      <c r="AO480" s="1207" t="str">
        <f t="shared" ref="AO480" si="489">IF(K480&lt;&gt;"","Q列に色付け","")</f>
        <v/>
      </c>
      <c r="AP480" s="1210" t="str">
        <f t="shared" ref="AP480" si="490">IF(AND(AE480&lt;&gt;0,AE480&lt;&gt;""),IF(AF480="○","入力済","未入力"),"")</f>
        <v/>
      </c>
      <c r="AQ480" s="1113" t="str">
        <f>IFERROR((VLOOKUP(N480, 【参考】数式用２!$BE$5:$BE$13, 1,FALSE)), "対象外")</f>
        <v>対象外</v>
      </c>
      <c r="AR480" s="976" t="str">
        <f t="shared" ref="AR480" si="491">IF(AG480&lt;&gt;"",IF(AH480="○","入力済","未入力"),"")</f>
        <v/>
      </c>
      <c r="AS480" s="976" t="str">
        <f t="shared" ref="AS480" si="492">IF(AND(P480&lt;&gt;"", AI480=""), "未入力", "入力済")</f>
        <v>入力済</v>
      </c>
      <c r="AT480" s="976" t="str">
        <f t="shared" ref="AT480" si="493">IF(AND(P480&lt;&gt;"", P480&lt;&gt;"処遇改善加算Ⅳ", AJ480=""), "未入力", "入力済")</f>
        <v>入力済</v>
      </c>
      <c r="AU480" s="976" t="str">
        <f>IFERROR(VLOOKUP(K480, 【参考】数式用２!$BB$5:$BC$48, 2, FALSE), "")</f>
        <v/>
      </c>
      <c r="AV480" s="976" t="str">
        <f t="shared" ref="AV480" si="494">IF(AND(P480&lt;&gt;"処遇改善加算Ⅲ",P480&lt;&gt;"処遇改善加算Ⅳ", P480&lt;&gt;"", AU480&lt;&gt;"対象外"), 1,"")</f>
        <v/>
      </c>
      <c r="AW480" s="976" t="str">
        <f>IFERROR("_"&amp;VLOOKUP(K480, 【参考】数式用２!$AG$2:$AH$48, 2, FALSE), "")</f>
        <v/>
      </c>
      <c r="AX480" s="1211" t="str">
        <f t="shared" ref="AX480" si="495">IF(AND(P480="処遇改善加算Ⅰ", AL480=""), "未入力","入力済")</f>
        <v>入力済</v>
      </c>
      <c r="AY480" s="1207" t="str">
        <f t="shared" ref="AY480" si="496">G480</f>
        <v/>
      </c>
    </row>
    <row r="481" spans="1:51" ht="14">
      <c r="A481" s="1281"/>
      <c r="B481" s="1263"/>
      <c r="C481" s="1264"/>
      <c r="D481" s="1264"/>
      <c r="E481" s="1264"/>
      <c r="F481" s="1265"/>
      <c r="G481" s="1270"/>
      <c r="H481" s="1270"/>
      <c r="I481" s="1270"/>
      <c r="J481" s="1270"/>
      <c r="K481" s="1270"/>
      <c r="L481" s="1273"/>
      <c r="M481" s="1276"/>
      <c r="N481" s="1246"/>
      <c r="O481" s="1249"/>
      <c r="P481" s="1215"/>
      <c r="Q481" s="1218"/>
      <c r="R481" s="1221"/>
      <c r="S481" s="1224"/>
      <c r="T481" s="1227"/>
      <c r="U481" s="1224"/>
      <c r="V481" s="1227"/>
      <c r="W481" s="1224"/>
      <c r="X481" s="1227"/>
      <c r="Y481" s="1224"/>
      <c r="Z481" s="1227"/>
      <c r="AA481" s="1227"/>
      <c r="AB481" s="1227"/>
      <c r="AC481" s="1230"/>
      <c r="AD481" s="1193"/>
      <c r="AE481" s="1234"/>
      <c r="AF481" s="1199"/>
      <c r="AG481" s="1193"/>
      <c r="AH481" s="1196"/>
      <c r="AI481" s="1199"/>
      <c r="AJ481" s="1199"/>
      <c r="AK481" s="1202"/>
      <c r="AL481" s="1205"/>
      <c r="AM481" s="1212" t="str">
        <f t="shared" ref="AM481" si="497">IF(AND(P480&lt;&gt;"", OR(W480&lt;&gt;8,Y480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81" s="355"/>
      <c r="AO481" s="1208"/>
      <c r="AP481" s="1210"/>
      <c r="AQ481" s="1114"/>
      <c r="AR481" s="976"/>
      <c r="AS481" s="976"/>
      <c r="AT481" s="976"/>
      <c r="AU481" s="976"/>
      <c r="AV481" s="976"/>
      <c r="AW481" s="976"/>
      <c r="AX481" s="1211"/>
      <c r="AY481" s="1208"/>
    </row>
    <row r="482" spans="1:51" ht="14">
      <c r="A482" s="1282"/>
      <c r="B482" s="1263"/>
      <c r="C482" s="1264"/>
      <c r="D482" s="1264"/>
      <c r="E482" s="1264"/>
      <c r="F482" s="1265"/>
      <c r="G482" s="1270"/>
      <c r="H482" s="1270"/>
      <c r="I482" s="1270"/>
      <c r="J482" s="1270"/>
      <c r="K482" s="1270"/>
      <c r="L482" s="1273"/>
      <c r="M482" s="1276"/>
      <c r="N482" s="1246"/>
      <c r="O482" s="1249"/>
      <c r="P482" s="1215"/>
      <c r="Q482" s="1218"/>
      <c r="R482" s="1221"/>
      <c r="S482" s="1224"/>
      <c r="T482" s="1227"/>
      <c r="U482" s="1224"/>
      <c r="V482" s="1227"/>
      <c r="W482" s="1224"/>
      <c r="X482" s="1227"/>
      <c r="Y482" s="1224"/>
      <c r="Z482" s="1227"/>
      <c r="AA482" s="1227"/>
      <c r="AB482" s="1227"/>
      <c r="AC482" s="1230"/>
      <c r="AD482" s="1193"/>
      <c r="AE482" s="1234"/>
      <c r="AF482" s="1199"/>
      <c r="AG482" s="1193"/>
      <c r="AH482" s="1196"/>
      <c r="AI482" s="1199"/>
      <c r="AJ482" s="1199"/>
      <c r="AK482" s="1202"/>
      <c r="AL482" s="1205"/>
      <c r="AM482" s="1213"/>
      <c r="AN482" s="355"/>
      <c r="AO482" s="1208"/>
      <c r="AP482" s="1210"/>
      <c r="AQ482" s="1114"/>
      <c r="AR482" s="976"/>
      <c r="AS482" s="976"/>
      <c r="AT482" s="976"/>
      <c r="AU482" s="976"/>
      <c r="AV482" s="976"/>
      <c r="AW482" s="976"/>
      <c r="AX482" s="1211"/>
      <c r="AY482" s="1208"/>
    </row>
    <row r="483" spans="1:51" ht="14.5" thickBot="1">
      <c r="A483" s="1283"/>
      <c r="B483" s="1266"/>
      <c r="C483" s="1267"/>
      <c r="D483" s="1267"/>
      <c r="E483" s="1267"/>
      <c r="F483" s="1268"/>
      <c r="G483" s="1271"/>
      <c r="H483" s="1271"/>
      <c r="I483" s="1271"/>
      <c r="J483" s="1271"/>
      <c r="K483" s="1271"/>
      <c r="L483" s="1274"/>
      <c r="M483" s="1277"/>
      <c r="N483" s="1247"/>
      <c r="O483" s="1250"/>
      <c r="P483" s="1216"/>
      <c r="Q483" s="1219"/>
      <c r="R483" s="1222"/>
      <c r="S483" s="1225"/>
      <c r="T483" s="1228"/>
      <c r="U483" s="1225"/>
      <c r="V483" s="1228"/>
      <c r="W483" s="1225"/>
      <c r="X483" s="1228"/>
      <c r="Y483" s="1225"/>
      <c r="Z483" s="1228"/>
      <c r="AA483" s="1228"/>
      <c r="AB483" s="1228"/>
      <c r="AC483" s="1231"/>
      <c r="AD483" s="1194"/>
      <c r="AE483" s="1235"/>
      <c r="AF483" s="1200"/>
      <c r="AG483" s="1194"/>
      <c r="AH483" s="1197"/>
      <c r="AI483" s="1200"/>
      <c r="AJ483" s="1200"/>
      <c r="AK483" s="1203"/>
      <c r="AL483" s="1206"/>
      <c r="AM483" s="651" t="str">
        <f t="shared" ref="AM483:AM543" si="498">IF(P480="","",
IF(OR(AF480="",
AND(AG480&lt;&gt;"",AH480=""),
AND(P480&lt;&gt;"",AI480=""),
AND(P480&lt;&gt;"処遇改善加算Ⅳ",AJ480=""),
AND(OR(P480="処遇改善加算Ⅰ",P480="処遇改善加算Ⅱ"),AU480="対象",AK480=""),
AND(P480="処遇改善加算Ⅰ",AL480="")),
"！記入が必要な欄（オレンジ色のセル）に空欄があります。空欄を埋めてください。",""))</f>
        <v/>
      </c>
      <c r="AN483" s="355"/>
      <c r="AO483" s="1209"/>
      <c r="AP483" s="1210"/>
      <c r="AQ483" s="1115"/>
      <c r="AR483" s="976"/>
      <c r="AS483" s="976"/>
      <c r="AT483" s="976"/>
      <c r="AU483" s="976"/>
      <c r="AV483" s="976"/>
      <c r="AW483" s="976"/>
      <c r="AX483" s="1211"/>
      <c r="AY483" s="1209"/>
    </row>
    <row r="484" spans="1:51" ht="14">
      <c r="A484" s="1280">
        <v>119</v>
      </c>
      <c r="B484" s="1260" t="str">
        <f>IF(基本情報入力シート!B158="", "",基本情報入力シート!B158)</f>
        <v/>
      </c>
      <c r="C484" s="1261"/>
      <c r="D484" s="1261"/>
      <c r="E484" s="1261"/>
      <c r="F484" s="1262"/>
      <c r="G484" s="1269" t="str">
        <f>IF(基本情報入力シート!L158="", "",基本情報入力シート!L158)</f>
        <v/>
      </c>
      <c r="H484" s="1269" t="str">
        <f>IF(基本情報入力シート!Q158="", "",基本情報入力シート!Q158)</f>
        <v/>
      </c>
      <c r="I484" s="1269" t="str">
        <f>IF(基本情報入力シート!V158="", "",基本情報入力シート!V158)</f>
        <v/>
      </c>
      <c r="J484" s="1269" t="str">
        <f>IF(基本情報入力シート!W158="", "",基本情報入力シート!W158)</f>
        <v/>
      </c>
      <c r="K484" s="1269" t="str">
        <f>IF(基本情報入力シート!X158="", "",基本情報入力シート!X158)</f>
        <v/>
      </c>
      <c r="L484" s="1272" t="str">
        <f>IF(基本情報入力シート!AC158=0, "",基本情報入力シート!AC158)</f>
        <v/>
      </c>
      <c r="M484" s="1275" t="str">
        <f>IF(基本情報入力シート!AD158="", "",基本情報入力シート!AD158)</f>
        <v/>
      </c>
      <c r="N484" s="1245"/>
      <c r="O484" s="1248" t="str">
        <f>IFERROR(VLOOKUP(K484,【参考】数式用２!$A$2:$AD$48,MATCH(N484,【参考】数式用２!$C$4:$AD$4,0)+2,0),"")</f>
        <v/>
      </c>
      <c r="P484" s="1214"/>
      <c r="Q484" s="1217" t="str">
        <f>IFERROR(VLOOKUP(K484,【参考】数式用２!$A$2:$AC$48,MATCH(P484,【参考】数式用２!$C$4:$AC$4,0)+2,0),"")</f>
        <v/>
      </c>
      <c r="R484" s="1220" t="s">
        <v>268</v>
      </c>
      <c r="S484" s="1223"/>
      <c r="T484" s="1226" t="s">
        <v>356</v>
      </c>
      <c r="U484" s="1223"/>
      <c r="V484" s="1226" t="s">
        <v>357</v>
      </c>
      <c r="W484" s="1223"/>
      <c r="X484" s="1226" t="s">
        <v>356</v>
      </c>
      <c r="Y484" s="1223"/>
      <c r="Z484" s="1226" t="s">
        <v>360</v>
      </c>
      <c r="AA484" s="1226" t="s">
        <v>171</v>
      </c>
      <c r="AB484" s="1226" t="str">
        <f t="shared" ref="AB484" si="499">IF(S484&gt;=1,(W484*12+Y484)-(S484*12+U484)+1,"")</f>
        <v/>
      </c>
      <c r="AC484" s="1229" t="s">
        <v>359</v>
      </c>
      <c r="AD484" s="1232" t="str">
        <f t="shared" ref="AD484" si="500">IFERROR(ROUNDDOWN(ROUND(L484*Q484,0)*M484,0)*AB484,"")</f>
        <v/>
      </c>
      <c r="AE484" s="1233" t="str">
        <f>IFERROR(ROUNDDOWN(ROUNDDOWN(ROUND(L484*VLOOKUP(K484,【参考】数式用２!$A$2:$AC$48,MATCH("処遇改善加算Ⅳ",【参考】数式用２!$C$4:$O$4,0)+2,0),0)*M484,0)*AB484*0.5,0), "")</f>
        <v/>
      </c>
      <c r="AF484" s="1198"/>
      <c r="AG484" s="1193" t="str">
        <f>IF(AND(AQ484&lt;&gt;"対象外", P484&lt;&gt;""),ROUNDDOWN(ROUND(L484*VLOOKUP(K484,【参考】数式用２!$A$2:$K$48,MATCH("ベア加算あり",【参考】数式用２!$C$4:$K$4,0)+2,0),0)*M484,0)*AB484,"")</f>
        <v/>
      </c>
      <c r="AH484" s="1195"/>
      <c r="AI484" s="1198"/>
      <c r="AJ484" s="1198"/>
      <c r="AK484" s="1201"/>
      <c r="AL484" s="1204"/>
      <c r="AM484" s="650" t="str">
        <f t="shared" si="488"/>
        <v/>
      </c>
      <c r="AN484" s="355"/>
      <c r="AO484" s="1207" t="str">
        <f t="shared" ref="AO484" si="501">IF(K484&lt;&gt;"","Q列に色付け","")</f>
        <v/>
      </c>
      <c r="AP484" s="1210" t="str">
        <f t="shared" ref="AP484" si="502">IF(AND(AE484&lt;&gt;0,AE484&lt;&gt;""),IF(AF484="○","入力済","未入力"),"")</f>
        <v/>
      </c>
      <c r="AQ484" s="1113" t="str">
        <f>IFERROR((VLOOKUP(N484, 【参考】数式用２!$BE$5:$BE$13, 1,FALSE)), "対象外")</f>
        <v>対象外</v>
      </c>
      <c r="AR484" s="976" t="str">
        <f t="shared" ref="AR484" si="503">IF(AG484&lt;&gt;"",IF(AH484="○","入力済","未入力"),"")</f>
        <v/>
      </c>
      <c r="AS484" s="976" t="str">
        <f t="shared" ref="AS484" si="504">IF(AND(P484&lt;&gt;"", AI484=""), "未入力", "入力済")</f>
        <v>入力済</v>
      </c>
      <c r="AT484" s="976" t="str">
        <f t="shared" ref="AT484" si="505">IF(AND(P484&lt;&gt;"", P484&lt;&gt;"処遇改善加算Ⅳ", AJ484=""), "未入力", "入力済")</f>
        <v>入力済</v>
      </c>
      <c r="AU484" s="976" t="str">
        <f>IFERROR(VLOOKUP(K484, 【参考】数式用２!$BB$5:$BC$48, 2, FALSE), "")</f>
        <v/>
      </c>
      <c r="AV484" s="976" t="str">
        <f t="shared" ref="AV484" si="506">IF(AND(P484&lt;&gt;"処遇改善加算Ⅲ",P484&lt;&gt;"処遇改善加算Ⅳ", P484&lt;&gt;"", AU484&lt;&gt;"対象外"), 1,"")</f>
        <v/>
      </c>
      <c r="AW484" s="976" t="str">
        <f>IFERROR("_"&amp;VLOOKUP(K484, 【参考】数式用２!$AG$2:$AH$48, 2, FALSE), "")</f>
        <v/>
      </c>
      <c r="AX484" s="1211" t="str">
        <f t="shared" ref="AX484" si="507">IF(AND(P484="処遇改善加算Ⅰ", AL484=""), "未入力","入力済")</f>
        <v>入力済</v>
      </c>
      <c r="AY484" s="1207" t="str">
        <f t="shared" ref="AY484" si="508">G484</f>
        <v/>
      </c>
    </row>
    <row r="485" spans="1:51" ht="14">
      <c r="A485" s="1281"/>
      <c r="B485" s="1263"/>
      <c r="C485" s="1264"/>
      <c r="D485" s="1264"/>
      <c r="E485" s="1264"/>
      <c r="F485" s="1265"/>
      <c r="G485" s="1270"/>
      <c r="H485" s="1270"/>
      <c r="I485" s="1270"/>
      <c r="J485" s="1270"/>
      <c r="K485" s="1270"/>
      <c r="L485" s="1273"/>
      <c r="M485" s="1276"/>
      <c r="N485" s="1246"/>
      <c r="O485" s="1249"/>
      <c r="P485" s="1215"/>
      <c r="Q485" s="1218"/>
      <c r="R485" s="1221"/>
      <c r="S485" s="1224"/>
      <c r="T485" s="1227"/>
      <c r="U485" s="1224"/>
      <c r="V485" s="1227"/>
      <c r="W485" s="1224"/>
      <c r="X485" s="1227"/>
      <c r="Y485" s="1224"/>
      <c r="Z485" s="1227"/>
      <c r="AA485" s="1227"/>
      <c r="AB485" s="1227"/>
      <c r="AC485" s="1230"/>
      <c r="AD485" s="1193"/>
      <c r="AE485" s="1234"/>
      <c r="AF485" s="1199"/>
      <c r="AG485" s="1193"/>
      <c r="AH485" s="1196"/>
      <c r="AI485" s="1199"/>
      <c r="AJ485" s="1199"/>
      <c r="AK485" s="1202"/>
      <c r="AL485" s="1205"/>
      <c r="AM485" s="1212" t="str">
        <f t="shared" ref="AM485" si="509">IF(AND(P484&lt;&gt;"", OR(W484&lt;&gt;8,Y484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85" s="355"/>
      <c r="AO485" s="1208"/>
      <c r="AP485" s="1210"/>
      <c r="AQ485" s="1114"/>
      <c r="AR485" s="976"/>
      <c r="AS485" s="976"/>
      <c r="AT485" s="976"/>
      <c r="AU485" s="976"/>
      <c r="AV485" s="976"/>
      <c r="AW485" s="976"/>
      <c r="AX485" s="1211"/>
      <c r="AY485" s="1208"/>
    </row>
    <row r="486" spans="1:51" ht="14">
      <c r="A486" s="1282"/>
      <c r="B486" s="1263"/>
      <c r="C486" s="1264"/>
      <c r="D486" s="1264"/>
      <c r="E486" s="1264"/>
      <c r="F486" s="1265"/>
      <c r="G486" s="1270"/>
      <c r="H486" s="1270"/>
      <c r="I486" s="1270"/>
      <c r="J486" s="1270"/>
      <c r="K486" s="1270"/>
      <c r="L486" s="1273"/>
      <c r="M486" s="1276"/>
      <c r="N486" s="1246"/>
      <c r="O486" s="1249"/>
      <c r="P486" s="1215"/>
      <c r="Q486" s="1218"/>
      <c r="R486" s="1221"/>
      <c r="S486" s="1224"/>
      <c r="T486" s="1227"/>
      <c r="U486" s="1224"/>
      <c r="V486" s="1227"/>
      <c r="W486" s="1224"/>
      <c r="X486" s="1227"/>
      <c r="Y486" s="1224"/>
      <c r="Z486" s="1227"/>
      <c r="AA486" s="1227"/>
      <c r="AB486" s="1227"/>
      <c r="AC486" s="1230"/>
      <c r="AD486" s="1193"/>
      <c r="AE486" s="1234"/>
      <c r="AF486" s="1199"/>
      <c r="AG486" s="1193"/>
      <c r="AH486" s="1196"/>
      <c r="AI486" s="1199"/>
      <c r="AJ486" s="1199"/>
      <c r="AK486" s="1202"/>
      <c r="AL486" s="1205"/>
      <c r="AM486" s="1213"/>
      <c r="AN486" s="355"/>
      <c r="AO486" s="1208"/>
      <c r="AP486" s="1210"/>
      <c r="AQ486" s="1114"/>
      <c r="AR486" s="976"/>
      <c r="AS486" s="976"/>
      <c r="AT486" s="976"/>
      <c r="AU486" s="976"/>
      <c r="AV486" s="976"/>
      <c r="AW486" s="976"/>
      <c r="AX486" s="1211"/>
      <c r="AY486" s="1208"/>
    </row>
    <row r="487" spans="1:51" ht="14.5" thickBot="1">
      <c r="A487" s="1283"/>
      <c r="B487" s="1266"/>
      <c r="C487" s="1267"/>
      <c r="D487" s="1267"/>
      <c r="E487" s="1267"/>
      <c r="F487" s="1268"/>
      <c r="G487" s="1271"/>
      <c r="H487" s="1271"/>
      <c r="I487" s="1271"/>
      <c r="J487" s="1271"/>
      <c r="K487" s="1271"/>
      <c r="L487" s="1274"/>
      <c r="M487" s="1277"/>
      <c r="N487" s="1247"/>
      <c r="O487" s="1250"/>
      <c r="P487" s="1216"/>
      <c r="Q487" s="1219"/>
      <c r="R487" s="1222"/>
      <c r="S487" s="1225"/>
      <c r="T487" s="1228"/>
      <c r="U487" s="1225"/>
      <c r="V487" s="1228"/>
      <c r="W487" s="1225"/>
      <c r="X487" s="1228"/>
      <c r="Y487" s="1225"/>
      <c r="Z487" s="1228"/>
      <c r="AA487" s="1228"/>
      <c r="AB487" s="1228"/>
      <c r="AC487" s="1231"/>
      <c r="AD487" s="1194"/>
      <c r="AE487" s="1235"/>
      <c r="AF487" s="1200"/>
      <c r="AG487" s="1194"/>
      <c r="AH487" s="1197"/>
      <c r="AI487" s="1200"/>
      <c r="AJ487" s="1200"/>
      <c r="AK487" s="1203"/>
      <c r="AL487" s="1206"/>
      <c r="AM487" s="651" t="str">
        <f t="shared" si="498"/>
        <v/>
      </c>
      <c r="AN487" s="355"/>
      <c r="AO487" s="1209"/>
      <c r="AP487" s="1210"/>
      <c r="AQ487" s="1115"/>
      <c r="AR487" s="976"/>
      <c r="AS487" s="976"/>
      <c r="AT487" s="976"/>
      <c r="AU487" s="976"/>
      <c r="AV487" s="976"/>
      <c r="AW487" s="976"/>
      <c r="AX487" s="1211"/>
      <c r="AY487" s="1209"/>
    </row>
    <row r="488" spans="1:51" ht="14">
      <c r="A488" s="1280">
        <v>120</v>
      </c>
      <c r="B488" s="1260" t="str">
        <f>IF(基本情報入力シート!B159="", "",基本情報入力シート!B159)</f>
        <v/>
      </c>
      <c r="C488" s="1261"/>
      <c r="D488" s="1261"/>
      <c r="E488" s="1261"/>
      <c r="F488" s="1262"/>
      <c r="G488" s="1269" t="str">
        <f>IF(基本情報入力シート!L159="", "",基本情報入力シート!L159)</f>
        <v/>
      </c>
      <c r="H488" s="1269" t="str">
        <f>IF(基本情報入力シート!Q159="", "",基本情報入力シート!Q159)</f>
        <v/>
      </c>
      <c r="I488" s="1269" t="str">
        <f>IF(基本情報入力シート!V159="", "",基本情報入力シート!V159)</f>
        <v/>
      </c>
      <c r="J488" s="1269" t="str">
        <f>IF(基本情報入力シート!W159="", "",基本情報入力シート!W159)</f>
        <v/>
      </c>
      <c r="K488" s="1269" t="str">
        <f>IF(基本情報入力シート!X159="", "",基本情報入力シート!X159)</f>
        <v/>
      </c>
      <c r="L488" s="1272" t="str">
        <f>IF(基本情報入力シート!AC159=0, "",基本情報入力シート!AC159)</f>
        <v/>
      </c>
      <c r="M488" s="1275" t="str">
        <f>IF(基本情報入力シート!AD159="", "",基本情報入力シート!AD159)</f>
        <v/>
      </c>
      <c r="N488" s="1245"/>
      <c r="O488" s="1248" t="str">
        <f>IFERROR(VLOOKUP(K488,【参考】数式用２!$A$2:$AD$48,MATCH(N488,【参考】数式用２!$C$4:$AD$4,0)+2,0),"")</f>
        <v/>
      </c>
      <c r="P488" s="1214"/>
      <c r="Q488" s="1217" t="str">
        <f>IFERROR(VLOOKUP(K488,【参考】数式用２!$A$2:$AC$48,MATCH(P488,【参考】数式用２!$C$4:$AC$4,0)+2,0),"")</f>
        <v/>
      </c>
      <c r="R488" s="1220" t="s">
        <v>268</v>
      </c>
      <c r="S488" s="1223"/>
      <c r="T488" s="1226" t="s">
        <v>356</v>
      </c>
      <c r="U488" s="1223"/>
      <c r="V488" s="1226" t="s">
        <v>357</v>
      </c>
      <c r="W488" s="1223"/>
      <c r="X488" s="1226" t="s">
        <v>356</v>
      </c>
      <c r="Y488" s="1223"/>
      <c r="Z488" s="1226" t="s">
        <v>360</v>
      </c>
      <c r="AA488" s="1226" t="s">
        <v>171</v>
      </c>
      <c r="AB488" s="1226" t="str">
        <f t="shared" ref="AB488" si="510">IF(S488&gt;=1,(W488*12+Y488)-(S488*12+U488)+1,"")</f>
        <v/>
      </c>
      <c r="AC488" s="1229" t="s">
        <v>359</v>
      </c>
      <c r="AD488" s="1232" t="str">
        <f t="shared" ref="AD488" si="511">IFERROR(ROUNDDOWN(ROUND(L488*Q488,0)*M488,0)*AB488,"")</f>
        <v/>
      </c>
      <c r="AE488" s="1233" t="str">
        <f>IFERROR(ROUNDDOWN(ROUNDDOWN(ROUND(L488*VLOOKUP(K488,【参考】数式用２!$A$2:$AC$48,MATCH("処遇改善加算Ⅳ",【参考】数式用２!$C$4:$O$4,0)+2,0),0)*M488,0)*AB488*0.5,0), "")</f>
        <v/>
      </c>
      <c r="AF488" s="1198"/>
      <c r="AG488" s="1193" t="str">
        <f>IF(AND(AQ488&lt;&gt;"対象外", P488&lt;&gt;""),ROUNDDOWN(ROUND(L488*VLOOKUP(K488,【参考】数式用２!$A$2:$K$48,MATCH("ベア加算あり",【参考】数式用２!$C$4:$K$4,0)+2,0),0)*M488,0)*AB488,"")</f>
        <v/>
      </c>
      <c r="AH488" s="1195"/>
      <c r="AI488" s="1198"/>
      <c r="AJ488" s="1198"/>
      <c r="AK488" s="1201"/>
      <c r="AL488" s="1204"/>
      <c r="AM488" s="650" t="str">
        <f t="shared" si="488"/>
        <v/>
      </c>
      <c r="AN488" s="355"/>
      <c r="AO488" s="1207" t="str">
        <f t="shared" ref="AO488" si="512">IF(K488&lt;&gt;"","Q列に色付け","")</f>
        <v/>
      </c>
      <c r="AP488" s="1210" t="str">
        <f t="shared" ref="AP488" si="513">IF(AND(AE488&lt;&gt;0,AE488&lt;&gt;""),IF(AF488="○","入力済","未入力"),"")</f>
        <v/>
      </c>
      <c r="AQ488" s="1113" t="str">
        <f>IFERROR((VLOOKUP(N488, 【参考】数式用２!$BE$5:$BE$13, 1,FALSE)), "対象外")</f>
        <v>対象外</v>
      </c>
      <c r="AR488" s="976" t="str">
        <f t="shared" ref="AR488" si="514">IF(AG488&lt;&gt;"",IF(AH488="○","入力済","未入力"),"")</f>
        <v/>
      </c>
      <c r="AS488" s="976" t="str">
        <f t="shared" ref="AS488" si="515">IF(AND(P488&lt;&gt;"", AI488=""), "未入力", "入力済")</f>
        <v>入力済</v>
      </c>
      <c r="AT488" s="976" t="str">
        <f t="shared" ref="AT488" si="516">IF(AND(P488&lt;&gt;"", P488&lt;&gt;"処遇改善加算Ⅳ", AJ488=""), "未入力", "入力済")</f>
        <v>入力済</v>
      </c>
      <c r="AU488" s="976" t="str">
        <f>IFERROR(VLOOKUP(K488, 【参考】数式用２!$BB$5:$BC$48, 2, FALSE), "")</f>
        <v/>
      </c>
      <c r="AV488" s="976" t="str">
        <f t="shared" ref="AV488" si="517">IF(AND(P488&lt;&gt;"処遇改善加算Ⅲ",P488&lt;&gt;"処遇改善加算Ⅳ", P488&lt;&gt;"", AU488&lt;&gt;"対象外"), 1,"")</f>
        <v/>
      </c>
      <c r="AW488" s="976" t="str">
        <f>IFERROR("_"&amp;VLOOKUP(K488, 【参考】数式用２!$AG$2:$AH$48, 2, FALSE), "")</f>
        <v/>
      </c>
      <c r="AX488" s="1211" t="str">
        <f t="shared" ref="AX488" si="518">IF(AND(P488="処遇改善加算Ⅰ", AL488=""), "未入力","入力済")</f>
        <v>入力済</v>
      </c>
      <c r="AY488" s="1207" t="str">
        <f t="shared" ref="AY488" si="519">G488</f>
        <v/>
      </c>
    </row>
    <row r="489" spans="1:51" ht="14">
      <c r="A489" s="1281"/>
      <c r="B489" s="1263"/>
      <c r="C489" s="1264"/>
      <c r="D489" s="1264"/>
      <c r="E489" s="1264"/>
      <c r="F489" s="1265"/>
      <c r="G489" s="1270"/>
      <c r="H489" s="1270"/>
      <c r="I489" s="1270"/>
      <c r="J489" s="1270"/>
      <c r="K489" s="1270"/>
      <c r="L489" s="1273"/>
      <c r="M489" s="1276"/>
      <c r="N489" s="1246"/>
      <c r="O489" s="1249"/>
      <c r="P489" s="1215"/>
      <c r="Q489" s="1218"/>
      <c r="R489" s="1221"/>
      <c r="S489" s="1224"/>
      <c r="T489" s="1227"/>
      <c r="U489" s="1224"/>
      <c r="V489" s="1227"/>
      <c r="W489" s="1224"/>
      <c r="X489" s="1227"/>
      <c r="Y489" s="1224"/>
      <c r="Z489" s="1227"/>
      <c r="AA489" s="1227"/>
      <c r="AB489" s="1227"/>
      <c r="AC489" s="1230"/>
      <c r="AD489" s="1193"/>
      <c r="AE489" s="1234"/>
      <c r="AF489" s="1199"/>
      <c r="AG489" s="1193"/>
      <c r="AH489" s="1196"/>
      <c r="AI489" s="1199"/>
      <c r="AJ489" s="1199"/>
      <c r="AK489" s="1202"/>
      <c r="AL489" s="1205"/>
      <c r="AM489" s="1212" t="str">
        <f t="shared" ref="AM489" si="520">IF(AND(P488&lt;&gt;"", OR(W488&lt;&gt;8,Y488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89" s="355"/>
      <c r="AO489" s="1208"/>
      <c r="AP489" s="1210"/>
      <c r="AQ489" s="1114"/>
      <c r="AR489" s="976"/>
      <c r="AS489" s="976"/>
      <c r="AT489" s="976"/>
      <c r="AU489" s="976"/>
      <c r="AV489" s="976"/>
      <c r="AW489" s="976"/>
      <c r="AX489" s="1211"/>
      <c r="AY489" s="1208"/>
    </row>
    <row r="490" spans="1:51" ht="14">
      <c r="A490" s="1282"/>
      <c r="B490" s="1263"/>
      <c r="C490" s="1264"/>
      <c r="D490" s="1264"/>
      <c r="E490" s="1264"/>
      <c r="F490" s="1265"/>
      <c r="G490" s="1270"/>
      <c r="H490" s="1270"/>
      <c r="I490" s="1270"/>
      <c r="J490" s="1270"/>
      <c r="K490" s="1270"/>
      <c r="L490" s="1273"/>
      <c r="M490" s="1276"/>
      <c r="N490" s="1246"/>
      <c r="O490" s="1249"/>
      <c r="P490" s="1215"/>
      <c r="Q490" s="1218"/>
      <c r="R490" s="1221"/>
      <c r="S490" s="1224"/>
      <c r="T490" s="1227"/>
      <c r="U490" s="1224"/>
      <c r="V490" s="1227"/>
      <c r="W490" s="1224"/>
      <c r="X490" s="1227"/>
      <c r="Y490" s="1224"/>
      <c r="Z490" s="1227"/>
      <c r="AA490" s="1227"/>
      <c r="AB490" s="1227"/>
      <c r="AC490" s="1230"/>
      <c r="AD490" s="1193"/>
      <c r="AE490" s="1234"/>
      <c r="AF490" s="1199"/>
      <c r="AG490" s="1193"/>
      <c r="AH490" s="1196"/>
      <c r="AI490" s="1199"/>
      <c r="AJ490" s="1199"/>
      <c r="AK490" s="1202"/>
      <c r="AL490" s="1205"/>
      <c r="AM490" s="1213"/>
      <c r="AN490" s="355"/>
      <c r="AO490" s="1208"/>
      <c r="AP490" s="1210"/>
      <c r="AQ490" s="1114"/>
      <c r="AR490" s="976"/>
      <c r="AS490" s="976"/>
      <c r="AT490" s="976"/>
      <c r="AU490" s="976"/>
      <c r="AV490" s="976"/>
      <c r="AW490" s="976"/>
      <c r="AX490" s="1211"/>
      <c r="AY490" s="1208"/>
    </row>
    <row r="491" spans="1:51" ht="14.5" thickBot="1">
      <c r="A491" s="1283"/>
      <c r="B491" s="1266"/>
      <c r="C491" s="1267"/>
      <c r="D491" s="1267"/>
      <c r="E491" s="1267"/>
      <c r="F491" s="1268"/>
      <c r="G491" s="1271"/>
      <c r="H491" s="1271"/>
      <c r="I491" s="1271"/>
      <c r="J491" s="1271"/>
      <c r="K491" s="1271"/>
      <c r="L491" s="1274"/>
      <c r="M491" s="1277"/>
      <c r="N491" s="1247"/>
      <c r="O491" s="1250"/>
      <c r="P491" s="1216"/>
      <c r="Q491" s="1219"/>
      <c r="R491" s="1222"/>
      <c r="S491" s="1225"/>
      <c r="T491" s="1228"/>
      <c r="U491" s="1225"/>
      <c r="V491" s="1228"/>
      <c r="W491" s="1225"/>
      <c r="X491" s="1228"/>
      <c r="Y491" s="1225"/>
      <c r="Z491" s="1228"/>
      <c r="AA491" s="1228"/>
      <c r="AB491" s="1228"/>
      <c r="AC491" s="1231"/>
      <c r="AD491" s="1194"/>
      <c r="AE491" s="1235"/>
      <c r="AF491" s="1200"/>
      <c r="AG491" s="1194"/>
      <c r="AH491" s="1197"/>
      <c r="AI491" s="1200"/>
      <c r="AJ491" s="1200"/>
      <c r="AK491" s="1203"/>
      <c r="AL491" s="1206"/>
      <c r="AM491" s="651" t="str">
        <f t="shared" si="498"/>
        <v/>
      </c>
      <c r="AN491" s="355"/>
      <c r="AO491" s="1209"/>
      <c r="AP491" s="1210"/>
      <c r="AQ491" s="1115"/>
      <c r="AR491" s="976"/>
      <c r="AS491" s="976"/>
      <c r="AT491" s="976"/>
      <c r="AU491" s="976"/>
      <c r="AV491" s="976"/>
      <c r="AW491" s="976"/>
      <c r="AX491" s="1211"/>
      <c r="AY491" s="1209"/>
    </row>
    <row r="492" spans="1:51" ht="14">
      <c r="A492" s="1280">
        <v>121</v>
      </c>
      <c r="B492" s="1260" t="str">
        <f>IF(基本情報入力シート!B160="", "",基本情報入力シート!B160)</f>
        <v/>
      </c>
      <c r="C492" s="1261"/>
      <c r="D492" s="1261"/>
      <c r="E492" s="1261"/>
      <c r="F492" s="1262"/>
      <c r="G492" s="1269" t="str">
        <f>IF(基本情報入力シート!L160="", "",基本情報入力シート!L160)</f>
        <v/>
      </c>
      <c r="H492" s="1269" t="str">
        <f>IF(基本情報入力シート!Q160="", "",基本情報入力シート!Q160)</f>
        <v/>
      </c>
      <c r="I492" s="1269" t="str">
        <f>IF(基本情報入力シート!V160="", "",基本情報入力シート!V160)</f>
        <v/>
      </c>
      <c r="J492" s="1269" t="str">
        <f>IF(基本情報入力シート!W160="", "",基本情報入力シート!W160)</f>
        <v/>
      </c>
      <c r="K492" s="1269" t="str">
        <f>IF(基本情報入力シート!X160="", "",基本情報入力シート!X160)</f>
        <v/>
      </c>
      <c r="L492" s="1272" t="str">
        <f>IF(基本情報入力シート!AC160=0, "",基本情報入力シート!AC160)</f>
        <v/>
      </c>
      <c r="M492" s="1275" t="str">
        <f>IF(基本情報入力シート!AD160="", "",基本情報入力シート!AD160)</f>
        <v/>
      </c>
      <c r="N492" s="1245"/>
      <c r="O492" s="1248" t="str">
        <f>IFERROR(VLOOKUP(K492,【参考】数式用２!$A$2:$AD$48,MATCH(N492,【参考】数式用２!$C$4:$AD$4,0)+2,0),"")</f>
        <v/>
      </c>
      <c r="P492" s="1214"/>
      <c r="Q492" s="1217" t="str">
        <f>IFERROR(VLOOKUP(K492,【参考】数式用２!$A$2:$AC$48,MATCH(P492,【参考】数式用２!$C$4:$AC$4,0)+2,0),"")</f>
        <v/>
      </c>
      <c r="R492" s="1220" t="s">
        <v>268</v>
      </c>
      <c r="S492" s="1223"/>
      <c r="T492" s="1226" t="s">
        <v>356</v>
      </c>
      <c r="U492" s="1223"/>
      <c r="V492" s="1226" t="s">
        <v>357</v>
      </c>
      <c r="W492" s="1223"/>
      <c r="X492" s="1226" t="s">
        <v>356</v>
      </c>
      <c r="Y492" s="1223"/>
      <c r="Z492" s="1226" t="s">
        <v>360</v>
      </c>
      <c r="AA492" s="1226" t="s">
        <v>171</v>
      </c>
      <c r="AB492" s="1226" t="str">
        <f t="shared" ref="AB492" si="521">IF(S492&gt;=1,(W492*12+Y492)-(S492*12+U492)+1,"")</f>
        <v/>
      </c>
      <c r="AC492" s="1229" t="s">
        <v>359</v>
      </c>
      <c r="AD492" s="1232" t="str">
        <f t="shared" ref="AD492" si="522">IFERROR(ROUNDDOWN(ROUND(L492*Q492,0)*M492,0)*AB492,"")</f>
        <v/>
      </c>
      <c r="AE492" s="1233" t="str">
        <f>IFERROR(ROUNDDOWN(ROUNDDOWN(ROUND(L492*VLOOKUP(K492,【参考】数式用２!$A$2:$AC$48,MATCH("処遇改善加算Ⅳ",【参考】数式用２!$C$4:$O$4,0)+2,0),0)*M492,0)*AB492*0.5,0), "")</f>
        <v/>
      </c>
      <c r="AF492" s="1198"/>
      <c r="AG492" s="1193" t="str">
        <f>IF(AND(AQ492&lt;&gt;"対象外", P492&lt;&gt;""),ROUNDDOWN(ROUND(L492*VLOOKUP(K492,【参考】数式用２!$A$2:$K$48,MATCH("ベア加算あり",【参考】数式用２!$C$4:$K$4,0)+2,0),0)*M492,0)*AB492,"")</f>
        <v/>
      </c>
      <c r="AH492" s="1195"/>
      <c r="AI492" s="1198"/>
      <c r="AJ492" s="1198"/>
      <c r="AK492" s="1201"/>
      <c r="AL492" s="1204"/>
      <c r="AM492" s="650" t="str">
        <f t="shared" si="488"/>
        <v/>
      </c>
      <c r="AN492" s="355"/>
      <c r="AO492" s="1207" t="str">
        <f t="shared" ref="AO492" si="523">IF(K492&lt;&gt;"","Q列に色付け","")</f>
        <v/>
      </c>
      <c r="AP492" s="1210" t="str">
        <f t="shared" ref="AP492" si="524">IF(AND(AE492&lt;&gt;0,AE492&lt;&gt;""),IF(AF492="○","入力済","未入力"),"")</f>
        <v/>
      </c>
      <c r="AQ492" s="1113" t="str">
        <f>IFERROR((VLOOKUP(N492, 【参考】数式用２!$BE$5:$BE$13, 1,FALSE)), "対象外")</f>
        <v>対象外</v>
      </c>
      <c r="AR492" s="976" t="str">
        <f t="shared" ref="AR492" si="525">IF(AG492&lt;&gt;"",IF(AH492="○","入力済","未入力"),"")</f>
        <v/>
      </c>
      <c r="AS492" s="976" t="str">
        <f t="shared" ref="AS492" si="526">IF(AND(P492&lt;&gt;"", AI492=""), "未入力", "入力済")</f>
        <v>入力済</v>
      </c>
      <c r="AT492" s="976" t="str">
        <f t="shared" ref="AT492" si="527">IF(AND(P492&lt;&gt;"", P492&lt;&gt;"処遇改善加算Ⅳ", AJ492=""), "未入力", "入力済")</f>
        <v>入力済</v>
      </c>
      <c r="AU492" s="976" t="str">
        <f>IFERROR(VLOOKUP(K492, 【参考】数式用２!$BB$5:$BC$48, 2, FALSE), "")</f>
        <v/>
      </c>
      <c r="AV492" s="976" t="str">
        <f t="shared" ref="AV492" si="528">IF(AND(P492&lt;&gt;"処遇改善加算Ⅲ",P492&lt;&gt;"処遇改善加算Ⅳ", P492&lt;&gt;"", AU492&lt;&gt;"対象外"), 1,"")</f>
        <v/>
      </c>
      <c r="AW492" s="976" t="str">
        <f>IFERROR("_"&amp;VLOOKUP(K492, 【参考】数式用２!$AG$2:$AH$48, 2, FALSE), "")</f>
        <v/>
      </c>
      <c r="AX492" s="1211" t="str">
        <f t="shared" ref="AX492" si="529">IF(AND(P492="処遇改善加算Ⅰ", AL492=""), "未入力","入力済")</f>
        <v>入力済</v>
      </c>
      <c r="AY492" s="1207" t="str">
        <f t="shared" ref="AY492" si="530">G492</f>
        <v/>
      </c>
    </row>
    <row r="493" spans="1:51" ht="14">
      <c r="A493" s="1281"/>
      <c r="B493" s="1263"/>
      <c r="C493" s="1264"/>
      <c r="D493" s="1264"/>
      <c r="E493" s="1264"/>
      <c r="F493" s="1265"/>
      <c r="G493" s="1270"/>
      <c r="H493" s="1270"/>
      <c r="I493" s="1270"/>
      <c r="J493" s="1270"/>
      <c r="K493" s="1270"/>
      <c r="L493" s="1273"/>
      <c r="M493" s="1276"/>
      <c r="N493" s="1246"/>
      <c r="O493" s="1249"/>
      <c r="P493" s="1215"/>
      <c r="Q493" s="1218"/>
      <c r="R493" s="1221"/>
      <c r="S493" s="1224"/>
      <c r="T493" s="1227"/>
      <c r="U493" s="1224"/>
      <c r="V493" s="1227"/>
      <c r="W493" s="1224"/>
      <c r="X493" s="1227"/>
      <c r="Y493" s="1224"/>
      <c r="Z493" s="1227"/>
      <c r="AA493" s="1227"/>
      <c r="AB493" s="1227"/>
      <c r="AC493" s="1230"/>
      <c r="AD493" s="1193"/>
      <c r="AE493" s="1234"/>
      <c r="AF493" s="1199"/>
      <c r="AG493" s="1193"/>
      <c r="AH493" s="1196"/>
      <c r="AI493" s="1199"/>
      <c r="AJ493" s="1199"/>
      <c r="AK493" s="1202"/>
      <c r="AL493" s="1205"/>
      <c r="AM493" s="1212" t="str">
        <f t="shared" ref="AM493" si="531">IF(AND(P492&lt;&gt;"", OR(W492&lt;&gt;8,Y492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93" s="355"/>
      <c r="AO493" s="1208"/>
      <c r="AP493" s="1210"/>
      <c r="AQ493" s="1114"/>
      <c r="AR493" s="976"/>
      <c r="AS493" s="976"/>
      <c r="AT493" s="976"/>
      <c r="AU493" s="976"/>
      <c r="AV493" s="976"/>
      <c r="AW493" s="976"/>
      <c r="AX493" s="1211"/>
      <c r="AY493" s="1208"/>
    </row>
    <row r="494" spans="1:51" ht="14">
      <c r="A494" s="1282"/>
      <c r="B494" s="1263"/>
      <c r="C494" s="1264"/>
      <c r="D494" s="1264"/>
      <c r="E494" s="1264"/>
      <c r="F494" s="1265"/>
      <c r="G494" s="1270"/>
      <c r="H494" s="1270"/>
      <c r="I494" s="1270"/>
      <c r="J494" s="1270"/>
      <c r="K494" s="1270"/>
      <c r="L494" s="1273"/>
      <c r="M494" s="1276"/>
      <c r="N494" s="1246"/>
      <c r="O494" s="1249"/>
      <c r="P494" s="1215"/>
      <c r="Q494" s="1218"/>
      <c r="R494" s="1221"/>
      <c r="S494" s="1224"/>
      <c r="T494" s="1227"/>
      <c r="U494" s="1224"/>
      <c r="V494" s="1227"/>
      <c r="W494" s="1224"/>
      <c r="X494" s="1227"/>
      <c r="Y494" s="1224"/>
      <c r="Z494" s="1227"/>
      <c r="AA494" s="1227"/>
      <c r="AB494" s="1227"/>
      <c r="AC494" s="1230"/>
      <c r="AD494" s="1193"/>
      <c r="AE494" s="1234"/>
      <c r="AF494" s="1199"/>
      <c r="AG494" s="1193"/>
      <c r="AH494" s="1196"/>
      <c r="AI494" s="1199"/>
      <c r="AJ494" s="1199"/>
      <c r="AK494" s="1202"/>
      <c r="AL494" s="1205"/>
      <c r="AM494" s="1213"/>
      <c r="AN494" s="355"/>
      <c r="AO494" s="1208"/>
      <c r="AP494" s="1210"/>
      <c r="AQ494" s="1114"/>
      <c r="AR494" s="976"/>
      <c r="AS494" s="976"/>
      <c r="AT494" s="976"/>
      <c r="AU494" s="976"/>
      <c r="AV494" s="976"/>
      <c r="AW494" s="976"/>
      <c r="AX494" s="1211"/>
      <c r="AY494" s="1208"/>
    </row>
    <row r="495" spans="1:51" ht="14.5" thickBot="1">
      <c r="A495" s="1283"/>
      <c r="B495" s="1266"/>
      <c r="C495" s="1267"/>
      <c r="D495" s="1267"/>
      <c r="E495" s="1267"/>
      <c r="F495" s="1268"/>
      <c r="G495" s="1271"/>
      <c r="H495" s="1271"/>
      <c r="I495" s="1271"/>
      <c r="J495" s="1271"/>
      <c r="K495" s="1271"/>
      <c r="L495" s="1274"/>
      <c r="M495" s="1277"/>
      <c r="N495" s="1247"/>
      <c r="O495" s="1250"/>
      <c r="P495" s="1216"/>
      <c r="Q495" s="1219"/>
      <c r="R495" s="1222"/>
      <c r="S495" s="1225"/>
      <c r="T495" s="1228"/>
      <c r="U495" s="1225"/>
      <c r="V495" s="1228"/>
      <c r="W495" s="1225"/>
      <c r="X495" s="1228"/>
      <c r="Y495" s="1225"/>
      <c r="Z495" s="1228"/>
      <c r="AA495" s="1228"/>
      <c r="AB495" s="1228"/>
      <c r="AC495" s="1231"/>
      <c r="AD495" s="1194"/>
      <c r="AE495" s="1235"/>
      <c r="AF495" s="1200"/>
      <c r="AG495" s="1194"/>
      <c r="AH495" s="1197"/>
      <c r="AI495" s="1200"/>
      <c r="AJ495" s="1200"/>
      <c r="AK495" s="1203"/>
      <c r="AL495" s="1206"/>
      <c r="AM495" s="651" t="str">
        <f t="shared" si="498"/>
        <v/>
      </c>
      <c r="AN495" s="355"/>
      <c r="AO495" s="1209"/>
      <c r="AP495" s="1210"/>
      <c r="AQ495" s="1115"/>
      <c r="AR495" s="976"/>
      <c r="AS495" s="976"/>
      <c r="AT495" s="976"/>
      <c r="AU495" s="976"/>
      <c r="AV495" s="976"/>
      <c r="AW495" s="976"/>
      <c r="AX495" s="1211"/>
      <c r="AY495" s="1209"/>
    </row>
    <row r="496" spans="1:51" ht="14">
      <c r="A496" s="1280">
        <v>122</v>
      </c>
      <c r="B496" s="1260" t="str">
        <f>IF(基本情報入力シート!B161="", "",基本情報入力シート!B161)</f>
        <v/>
      </c>
      <c r="C496" s="1261"/>
      <c r="D496" s="1261"/>
      <c r="E496" s="1261"/>
      <c r="F496" s="1262"/>
      <c r="G496" s="1269" t="str">
        <f>IF(基本情報入力シート!L161="", "",基本情報入力シート!L161)</f>
        <v/>
      </c>
      <c r="H496" s="1269" t="str">
        <f>IF(基本情報入力シート!Q161="", "",基本情報入力シート!Q161)</f>
        <v/>
      </c>
      <c r="I496" s="1269" t="str">
        <f>IF(基本情報入力シート!V161="", "",基本情報入力シート!V161)</f>
        <v/>
      </c>
      <c r="J496" s="1269" t="str">
        <f>IF(基本情報入力シート!W161="", "",基本情報入力シート!W161)</f>
        <v/>
      </c>
      <c r="K496" s="1269" t="str">
        <f>IF(基本情報入力シート!X161="", "",基本情報入力シート!X161)</f>
        <v/>
      </c>
      <c r="L496" s="1272" t="str">
        <f>IF(基本情報入力シート!AC161=0, "",基本情報入力シート!AC161)</f>
        <v/>
      </c>
      <c r="M496" s="1275" t="str">
        <f>IF(基本情報入力シート!AD161="", "",基本情報入力シート!AD161)</f>
        <v/>
      </c>
      <c r="N496" s="1245"/>
      <c r="O496" s="1248" t="str">
        <f>IFERROR(VLOOKUP(K496,【参考】数式用２!$A$2:$AD$48,MATCH(N496,【参考】数式用２!$C$4:$AD$4,0)+2,0),"")</f>
        <v/>
      </c>
      <c r="P496" s="1214"/>
      <c r="Q496" s="1217" t="str">
        <f>IFERROR(VLOOKUP(K496,【参考】数式用２!$A$2:$AC$48,MATCH(P496,【参考】数式用２!$C$4:$AC$4,0)+2,0),"")</f>
        <v/>
      </c>
      <c r="R496" s="1220" t="s">
        <v>268</v>
      </c>
      <c r="S496" s="1223"/>
      <c r="T496" s="1226" t="s">
        <v>356</v>
      </c>
      <c r="U496" s="1223"/>
      <c r="V496" s="1226" t="s">
        <v>357</v>
      </c>
      <c r="W496" s="1223"/>
      <c r="X496" s="1226" t="s">
        <v>356</v>
      </c>
      <c r="Y496" s="1223"/>
      <c r="Z496" s="1226" t="s">
        <v>360</v>
      </c>
      <c r="AA496" s="1226" t="s">
        <v>171</v>
      </c>
      <c r="AB496" s="1226" t="str">
        <f t="shared" ref="AB496" si="532">IF(S496&gt;=1,(W496*12+Y496)-(S496*12+U496)+1,"")</f>
        <v/>
      </c>
      <c r="AC496" s="1229" t="s">
        <v>359</v>
      </c>
      <c r="AD496" s="1232" t="str">
        <f t="shared" ref="AD496" si="533">IFERROR(ROUNDDOWN(ROUND(L496*Q496,0)*M496,0)*AB496,"")</f>
        <v/>
      </c>
      <c r="AE496" s="1233" t="str">
        <f>IFERROR(ROUNDDOWN(ROUNDDOWN(ROUND(L496*VLOOKUP(K496,【参考】数式用２!$A$2:$AC$48,MATCH("処遇改善加算Ⅳ",【参考】数式用２!$C$4:$O$4,0)+2,0),0)*M496,0)*AB496*0.5,0), "")</f>
        <v/>
      </c>
      <c r="AF496" s="1198"/>
      <c r="AG496" s="1193" t="str">
        <f>IF(AND(AQ496&lt;&gt;"対象外", P496&lt;&gt;""),ROUNDDOWN(ROUND(L496*VLOOKUP(K496,【参考】数式用２!$A$2:$K$48,MATCH("ベア加算あり",【参考】数式用２!$C$4:$K$4,0)+2,0),0)*M496,0)*AB496,"")</f>
        <v/>
      </c>
      <c r="AH496" s="1195"/>
      <c r="AI496" s="1198"/>
      <c r="AJ496" s="1198"/>
      <c r="AK496" s="1201"/>
      <c r="AL496" s="1204"/>
      <c r="AM496" s="650" t="str">
        <f t="shared" si="488"/>
        <v/>
      </c>
      <c r="AN496" s="355"/>
      <c r="AO496" s="1207" t="str">
        <f t="shared" ref="AO496" si="534">IF(K496&lt;&gt;"","Q列に色付け","")</f>
        <v/>
      </c>
      <c r="AP496" s="1210" t="str">
        <f t="shared" ref="AP496" si="535">IF(AND(AE496&lt;&gt;0,AE496&lt;&gt;""),IF(AF496="○","入力済","未入力"),"")</f>
        <v/>
      </c>
      <c r="AQ496" s="1113" t="str">
        <f>IFERROR((VLOOKUP(N496, 【参考】数式用２!$BE$5:$BE$13, 1,FALSE)), "対象外")</f>
        <v>対象外</v>
      </c>
      <c r="AR496" s="976" t="str">
        <f t="shared" ref="AR496" si="536">IF(AG496&lt;&gt;"",IF(AH496="○","入力済","未入力"),"")</f>
        <v/>
      </c>
      <c r="AS496" s="976" t="str">
        <f t="shared" ref="AS496" si="537">IF(AND(P496&lt;&gt;"", AI496=""), "未入力", "入力済")</f>
        <v>入力済</v>
      </c>
      <c r="AT496" s="976" t="str">
        <f t="shared" ref="AT496" si="538">IF(AND(P496&lt;&gt;"", P496&lt;&gt;"処遇改善加算Ⅳ", AJ496=""), "未入力", "入力済")</f>
        <v>入力済</v>
      </c>
      <c r="AU496" s="976" t="str">
        <f>IFERROR(VLOOKUP(K496, 【参考】数式用２!$BB$5:$BC$48, 2, FALSE), "")</f>
        <v/>
      </c>
      <c r="AV496" s="976" t="str">
        <f t="shared" ref="AV496" si="539">IF(AND(P496&lt;&gt;"処遇改善加算Ⅲ",P496&lt;&gt;"処遇改善加算Ⅳ", P496&lt;&gt;"", AU496&lt;&gt;"対象外"), 1,"")</f>
        <v/>
      </c>
      <c r="AW496" s="976" t="str">
        <f>IFERROR("_"&amp;VLOOKUP(K496, 【参考】数式用２!$AG$2:$AH$48, 2, FALSE), "")</f>
        <v/>
      </c>
      <c r="AX496" s="1211" t="str">
        <f t="shared" ref="AX496" si="540">IF(AND(P496="処遇改善加算Ⅰ", AL496=""), "未入力","入力済")</f>
        <v>入力済</v>
      </c>
      <c r="AY496" s="1207" t="str">
        <f t="shared" ref="AY496" si="541">G496</f>
        <v/>
      </c>
    </row>
    <row r="497" spans="1:51" ht="14">
      <c r="A497" s="1281"/>
      <c r="B497" s="1263"/>
      <c r="C497" s="1264"/>
      <c r="D497" s="1264"/>
      <c r="E497" s="1264"/>
      <c r="F497" s="1265"/>
      <c r="G497" s="1270"/>
      <c r="H497" s="1270"/>
      <c r="I497" s="1270"/>
      <c r="J497" s="1270"/>
      <c r="K497" s="1270"/>
      <c r="L497" s="1273"/>
      <c r="M497" s="1276"/>
      <c r="N497" s="1246"/>
      <c r="O497" s="1249"/>
      <c r="P497" s="1215"/>
      <c r="Q497" s="1218"/>
      <c r="R497" s="1221"/>
      <c r="S497" s="1224"/>
      <c r="T497" s="1227"/>
      <c r="U497" s="1224"/>
      <c r="V497" s="1227"/>
      <c r="W497" s="1224"/>
      <c r="X497" s="1227"/>
      <c r="Y497" s="1224"/>
      <c r="Z497" s="1227"/>
      <c r="AA497" s="1227"/>
      <c r="AB497" s="1227"/>
      <c r="AC497" s="1230"/>
      <c r="AD497" s="1193"/>
      <c r="AE497" s="1234"/>
      <c r="AF497" s="1199"/>
      <c r="AG497" s="1193"/>
      <c r="AH497" s="1196"/>
      <c r="AI497" s="1199"/>
      <c r="AJ497" s="1199"/>
      <c r="AK497" s="1202"/>
      <c r="AL497" s="1205"/>
      <c r="AM497" s="1212" t="str">
        <f t="shared" ref="AM497" si="542">IF(AND(P496&lt;&gt;"", OR(W496&lt;&gt;8,Y496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497" s="355"/>
      <c r="AO497" s="1208"/>
      <c r="AP497" s="1210"/>
      <c r="AQ497" s="1114"/>
      <c r="AR497" s="976"/>
      <c r="AS497" s="976"/>
      <c r="AT497" s="976"/>
      <c r="AU497" s="976"/>
      <c r="AV497" s="976"/>
      <c r="AW497" s="976"/>
      <c r="AX497" s="1211"/>
      <c r="AY497" s="1208"/>
    </row>
    <row r="498" spans="1:51" ht="14">
      <c r="A498" s="1282"/>
      <c r="B498" s="1263"/>
      <c r="C498" s="1264"/>
      <c r="D498" s="1264"/>
      <c r="E498" s="1264"/>
      <c r="F498" s="1265"/>
      <c r="G498" s="1270"/>
      <c r="H498" s="1270"/>
      <c r="I498" s="1270"/>
      <c r="J498" s="1270"/>
      <c r="K498" s="1270"/>
      <c r="L498" s="1273"/>
      <c r="M498" s="1276"/>
      <c r="N498" s="1246"/>
      <c r="O498" s="1249"/>
      <c r="P498" s="1215"/>
      <c r="Q498" s="1218"/>
      <c r="R498" s="1221"/>
      <c r="S498" s="1224"/>
      <c r="T498" s="1227"/>
      <c r="U498" s="1224"/>
      <c r="V498" s="1227"/>
      <c r="W498" s="1224"/>
      <c r="X498" s="1227"/>
      <c r="Y498" s="1224"/>
      <c r="Z498" s="1227"/>
      <c r="AA498" s="1227"/>
      <c r="AB498" s="1227"/>
      <c r="AC498" s="1230"/>
      <c r="AD498" s="1193"/>
      <c r="AE498" s="1234"/>
      <c r="AF498" s="1199"/>
      <c r="AG498" s="1193"/>
      <c r="AH498" s="1196"/>
      <c r="AI498" s="1199"/>
      <c r="AJ498" s="1199"/>
      <c r="AK498" s="1202"/>
      <c r="AL498" s="1205"/>
      <c r="AM498" s="1213"/>
      <c r="AN498" s="355"/>
      <c r="AO498" s="1208"/>
      <c r="AP498" s="1210"/>
      <c r="AQ498" s="1114"/>
      <c r="AR498" s="976"/>
      <c r="AS498" s="976"/>
      <c r="AT498" s="976"/>
      <c r="AU498" s="976"/>
      <c r="AV498" s="976"/>
      <c r="AW498" s="976"/>
      <c r="AX498" s="1211"/>
      <c r="AY498" s="1208"/>
    </row>
    <row r="499" spans="1:51" ht="14.5" thickBot="1">
      <c r="A499" s="1283"/>
      <c r="B499" s="1266"/>
      <c r="C499" s="1267"/>
      <c r="D499" s="1267"/>
      <c r="E499" s="1267"/>
      <c r="F499" s="1268"/>
      <c r="G499" s="1271"/>
      <c r="H499" s="1271"/>
      <c r="I499" s="1271"/>
      <c r="J499" s="1271"/>
      <c r="K499" s="1271"/>
      <c r="L499" s="1274"/>
      <c r="M499" s="1277"/>
      <c r="N499" s="1247"/>
      <c r="O499" s="1250"/>
      <c r="P499" s="1216"/>
      <c r="Q499" s="1219"/>
      <c r="R499" s="1222"/>
      <c r="S499" s="1225"/>
      <c r="T499" s="1228"/>
      <c r="U499" s="1225"/>
      <c r="V499" s="1228"/>
      <c r="W499" s="1225"/>
      <c r="X499" s="1228"/>
      <c r="Y499" s="1225"/>
      <c r="Z499" s="1228"/>
      <c r="AA499" s="1228"/>
      <c r="AB499" s="1228"/>
      <c r="AC499" s="1231"/>
      <c r="AD499" s="1194"/>
      <c r="AE499" s="1235"/>
      <c r="AF499" s="1200"/>
      <c r="AG499" s="1194"/>
      <c r="AH499" s="1197"/>
      <c r="AI499" s="1200"/>
      <c r="AJ499" s="1200"/>
      <c r="AK499" s="1203"/>
      <c r="AL499" s="1206"/>
      <c r="AM499" s="651" t="str">
        <f t="shared" si="498"/>
        <v/>
      </c>
      <c r="AN499" s="355"/>
      <c r="AO499" s="1209"/>
      <c r="AP499" s="1210"/>
      <c r="AQ499" s="1115"/>
      <c r="AR499" s="976"/>
      <c r="AS499" s="976"/>
      <c r="AT499" s="976"/>
      <c r="AU499" s="976"/>
      <c r="AV499" s="976"/>
      <c r="AW499" s="976"/>
      <c r="AX499" s="1211"/>
      <c r="AY499" s="1209"/>
    </row>
    <row r="500" spans="1:51" ht="14">
      <c r="A500" s="1280">
        <v>123</v>
      </c>
      <c r="B500" s="1260" t="str">
        <f>IF(基本情報入力シート!B162="", "",基本情報入力シート!B162)</f>
        <v/>
      </c>
      <c r="C500" s="1261"/>
      <c r="D500" s="1261"/>
      <c r="E500" s="1261"/>
      <c r="F500" s="1262"/>
      <c r="G500" s="1269" t="str">
        <f>IF(基本情報入力シート!L162="", "",基本情報入力シート!L162)</f>
        <v/>
      </c>
      <c r="H500" s="1269" t="str">
        <f>IF(基本情報入力シート!Q162="", "",基本情報入力シート!Q162)</f>
        <v/>
      </c>
      <c r="I500" s="1269" t="str">
        <f>IF(基本情報入力シート!V162="", "",基本情報入力シート!V162)</f>
        <v/>
      </c>
      <c r="J500" s="1269" t="str">
        <f>IF(基本情報入力シート!W162="", "",基本情報入力シート!W162)</f>
        <v/>
      </c>
      <c r="K500" s="1269" t="str">
        <f>IF(基本情報入力シート!X162="", "",基本情報入力シート!X162)</f>
        <v/>
      </c>
      <c r="L500" s="1272" t="str">
        <f>IF(基本情報入力シート!AC162=0, "",基本情報入力シート!AC162)</f>
        <v/>
      </c>
      <c r="M500" s="1275" t="str">
        <f>IF(基本情報入力シート!AD162="", "",基本情報入力シート!AD162)</f>
        <v/>
      </c>
      <c r="N500" s="1245"/>
      <c r="O500" s="1248" t="str">
        <f>IFERROR(VLOOKUP(K500,【参考】数式用２!$A$2:$AD$48,MATCH(N500,【参考】数式用２!$C$4:$AD$4,0)+2,0),"")</f>
        <v/>
      </c>
      <c r="P500" s="1214"/>
      <c r="Q500" s="1217" t="str">
        <f>IFERROR(VLOOKUP(K500,【参考】数式用２!$A$2:$AC$48,MATCH(P500,【参考】数式用２!$C$4:$AC$4,0)+2,0),"")</f>
        <v/>
      </c>
      <c r="R500" s="1220" t="s">
        <v>268</v>
      </c>
      <c r="S500" s="1223"/>
      <c r="T500" s="1226" t="s">
        <v>356</v>
      </c>
      <c r="U500" s="1223"/>
      <c r="V500" s="1226" t="s">
        <v>357</v>
      </c>
      <c r="W500" s="1223"/>
      <c r="X500" s="1226" t="s">
        <v>356</v>
      </c>
      <c r="Y500" s="1223"/>
      <c r="Z500" s="1226" t="s">
        <v>360</v>
      </c>
      <c r="AA500" s="1226" t="s">
        <v>171</v>
      </c>
      <c r="AB500" s="1226" t="str">
        <f t="shared" ref="AB500" si="543">IF(S500&gt;=1,(W500*12+Y500)-(S500*12+U500)+1,"")</f>
        <v/>
      </c>
      <c r="AC500" s="1229" t="s">
        <v>359</v>
      </c>
      <c r="AD500" s="1232" t="str">
        <f t="shared" ref="AD500" si="544">IFERROR(ROUNDDOWN(ROUND(L500*Q500,0)*M500,0)*AB500,"")</f>
        <v/>
      </c>
      <c r="AE500" s="1233" t="str">
        <f>IFERROR(ROUNDDOWN(ROUNDDOWN(ROUND(L500*VLOOKUP(K500,【参考】数式用２!$A$2:$AC$48,MATCH("処遇改善加算Ⅳ",【参考】数式用２!$C$4:$O$4,0)+2,0),0)*M500,0)*AB500*0.5,0), "")</f>
        <v/>
      </c>
      <c r="AF500" s="1198"/>
      <c r="AG500" s="1193" t="str">
        <f>IF(AND(AQ500&lt;&gt;"対象外", P500&lt;&gt;""),ROUNDDOWN(ROUND(L500*VLOOKUP(K500,【参考】数式用２!$A$2:$K$48,MATCH("ベア加算あり",【参考】数式用２!$C$4:$K$4,0)+2,0),0)*M500,0)*AB500,"")</f>
        <v/>
      </c>
      <c r="AH500" s="1195"/>
      <c r="AI500" s="1198"/>
      <c r="AJ500" s="1198"/>
      <c r="AK500" s="1201"/>
      <c r="AL500" s="1204"/>
      <c r="AM500" s="650" t="str">
        <f t="shared" si="488"/>
        <v/>
      </c>
      <c r="AN500" s="355"/>
      <c r="AO500" s="1207" t="str">
        <f t="shared" ref="AO500" si="545">IF(K500&lt;&gt;"","Q列に色付け","")</f>
        <v/>
      </c>
      <c r="AP500" s="1210" t="str">
        <f t="shared" ref="AP500" si="546">IF(AND(AE500&lt;&gt;0,AE500&lt;&gt;""),IF(AF500="○","入力済","未入力"),"")</f>
        <v/>
      </c>
      <c r="AQ500" s="1113" t="str">
        <f>IFERROR((VLOOKUP(N500, 【参考】数式用２!$BE$5:$BE$13, 1,FALSE)), "対象外")</f>
        <v>対象外</v>
      </c>
      <c r="AR500" s="976" t="str">
        <f t="shared" ref="AR500" si="547">IF(AG500&lt;&gt;"",IF(AH500="○","入力済","未入力"),"")</f>
        <v/>
      </c>
      <c r="AS500" s="976" t="str">
        <f t="shared" ref="AS500" si="548">IF(AND(P500&lt;&gt;"", AI500=""), "未入力", "入力済")</f>
        <v>入力済</v>
      </c>
      <c r="AT500" s="976" t="str">
        <f t="shared" ref="AT500" si="549">IF(AND(P500&lt;&gt;"", P500&lt;&gt;"処遇改善加算Ⅳ", AJ500=""), "未入力", "入力済")</f>
        <v>入力済</v>
      </c>
      <c r="AU500" s="976" t="str">
        <f>IFERROR(VLOOKUP(K500, 【参考】数式用２!$BB$5:$BC$48, 2, FALSE), "")</f>
        <v/>
      </c>
      <c r="AV500" s="976" t="str">
        <f t="shared" ref="AV500" si="550">IF(AND(P500&lt;&gt;"処遇改善加算Ⅲ",P500&lt;&gt;"処遇改善加算Ⅳ", P500&lt;&gt;"", AU500&lt;&gt;"対象外"), 1,"")</f>
        <v/>
      </c>
      <c r="AW500" s="976" t="str">
        <f>IFERROR("_"&amp;VLOOKUP(K500, 【参考】数式用２!$AG$2:$AH$48, 2, FALSE), "")</f>
        <v/>
      </c>
      <c r="AX500" s="1211" t="str">
        <f t="shared" ref="AX500" si="551">IF(AND(P500="処遇改善加算Ⅰ", AL500=""), "未入力","入力済")</f>
        <v>入力済</v>
      </c>
      <c r="AY500" s="1207" t="str">
        <f t="shared" ref="AY500" si="552">G500</f>
        <v/>
      </c>
    </row>
    <row r="501" spans="1:51" ht="14">
      <c r="A501" s="1281"/>
      <c r="B501" s="1263"/>
      <c r="C501" s="1264"/>
      <c r="D501" s="1264"/>
      <c r="E501" s="1264"/>
      <c r="F501" s="1265"/>
      <c r="G501" s="1270"/>
      <c r="H501" s="1270"/>
      <c r="I501" s="1270"/>
      <c r="J501" s="1270"/>
      <c r="K501" s="1270"/>
      <c r="L501" s="1273"/>
      <c r="M501" s="1276"/>
      <c r="N501" s="1246"/>
      <c r="O501" s="1249"/>
      <c r="P501" s="1215"/>
      <c r="Q501" s="1218"/>
      <c r="R501" s="1221"/>
      <c r="S501" s="1224"/>
      <c r="T501" s="1227"/>
      <c r="U501" s="1224"/>
      <c r="V501" s="1227"/>
      <c r="W501" s="1224"/>
      <c r="X501" s="1227"/>
      <c r="Y501" s="1224"/>
      <c r="Z501" s="1227"/>
      <c r="AA501" s="1227"/>
      <c r="AB501" s="1227"/>
      <c r="AC501" s="1230"/>
      <c r="AD501" s="1193"/>
      <c r="AE501" s="1234"/>
      <c r="AF501" s="1199"/>
      <c r="AG501" s="1193"/>
      <c r="AH501" s="1196"/>
      <c r="AI501" s="1199"/>
      <c r="AJ501" s="1199"/>
      <c r="AK501" s="1202"/>
      <c r="AL501" s="1205"/>
      <c r="AM501" s="1212" t="str">
        <f t="shared" ref="AM501" si="553">IF(AND(P500&lt;&gt;"", OR(W500&lt;&gt;8,Y500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01" s="355"/>
      <c r="AO501" s="1208"/>
      <c r="AP501" s="1210"/>
      <c r="AQ501" s="1114"/>
      <c r="AR501" s="976"/>
      <c r="AS501" s="976"/>
      <c r="AT501" s="976"/>
      <c r="AU501" s="976"/>
      <c r="AV501" s="976"/>
      <c r="AW501" s="976"/>
      <c r="AX501" s="1211"/>
      <c r="AY501" s="1208"/>
    </row>
    <row r="502" spans="1:51" ht="14">
      <c r="A502" s="1282"/>
      <c r="B502" s="1263"/>
      <c r="C502" s="1264"/>
      <c r="D502" s="1264"/>
      <c r="E502" s="1264"/>
      <c r="F502" s="1265"/>
      <c r="G502" s="1270"/>
      <c r="H502" s="1270"/>
      <c r="I502" s="1270"/>
      <c r="J502" s="1270"/>
      <c r="K502" s="1270"/>
      <c r="L502" s="1273"/>
      <c r="M502" s="1276"/>
      <c r="N502" s="1246"/>
      <c r="O502" s="1249"/>
      <c r="P502" s="1215"/>
      <c r="Q502" s="1218"/>
      <c r="R502" s="1221"/>
      <c r="S502" s="1224"/>
      <c r="T502" s="1227"/>
      <c r="U502" s="1224"/>
      <c r="V502" s="1227"/>
      <c r="W502" s="1224"/>
      <c r="X502" s="1227"/>
      <c r="Y502" s="1224"/>
      <c r="Z502" s="1227"/>
      <c r="AA502" s="1227"/>
      <c r="AB502" s="1227"/>
      <c r="AC502" s="1230"/>
      <c r="AD502" s="1193"/>
      <c r="AE502" s="1234"/>
      <c r="AF502" s="1199"/>
      <c r="AG502" s="1193"/>
      <c r="AH502" s="1196"/>
      <c r="AI502" s="1199"/>
      <c r="AJ502" s="1199"/>
      <c r="AK502" s="1202"/>
      <c r="AL502" s="1205"/>
      <c r="AM502" s="1213"/>
      <c r="AN502" s="355"/>
      <c r="AO502" s="1208"/>
      <c r="AP502" s="1210"/>
      <c r="AQ502" s="1114"/>
      <c r="AR502" s="976"/>
      <c r="AS502" s="976"/>
      <c r="AT502" s="976"/>
      <c r="AU502" s="976"/>
      <c r="AV502" s="976"/>
      <c r="AW502" s="976"/>
      <c r="AX502" s="1211"/>
      <c r="AY502" s="1208"/>
    </row>
    <row r="503" spans="1:51" ht="14.5" thickBot="1">
      <c r="A503" s="1283"/>
      <c r="B503" s="1266"/>
      <c r="C503" s="1267"/>
      <c r="D503" s="1267"/>
      <c r="E503" s="1267"/>
      <c r="F503" s="1268"/>
      <c r="G503" s="1271"/>
      <c r="H503" s="1271"/>
      <c r="I503" s="1271"/>
      <c r="J503" s="1271"/>
      <c r="K503" s="1271"/>
      <c r="L503" s="1274"/>
      <c r="M503" s="1277"/>
      <c r="N503" s="1247"/>
      <c r="O503" s="1250"/>
      <c r="P503" s="1216"/>
      <c r="Q503" s="1219"/>
      <c r="R503" s="1222"/>
      <c r="S503" s="1225"/>
      <c r="T503" s="1228"/>
      <c r="U503" s="1225"/>
      <c r="V503" s="1228"/>
      <c r="W503" s="1225"/>
      <c r="X503" s="1228"/>
      <c r="Y503" s="1225"/>
      <c r="Z503" s="1228"/>
      <c r="AA503" s="1228"/>
      <c r="AB503" s="1228"/>
      <c r="AC503" s="1231"/>
      <c r="AD503" s="1194"/>
      <c r="AE503" s="1235"/>
      <c r="AF503" s="1200"/>
      <c r="AG503" s="1194"/>
      <c r="AH503" s="1197"/>
      <c r="AI503" s="1200"/>
      <c r="AJ503" s="1200"/>
      <c r="AK503" s="1203"/>
      <c r="AL503" s="1206"/>
      <c r="AM503" s="651" t="str">
        <f t="shared" si="498"/>
        <v/>
      </c>
      <c r="AN503" s="355"/>
      <c r="AO503" s="1209"/>
      <c r="AP503" s="1210"/>
      <c r="AQ503" s="1115"/>
      <c r="AR503" s="976"/>
      <c r="AS503" s="976"/>
      <c r="AT503" s="976"/>
      <c r="AU503" s="976"/>
      <c r="AV503" s="976"/>
      <c r="AW503" s="976"/>
      <c r="AX503" s="1211"/>
      <c r="AY503" s="1209"/>
    </row>
    <row r="504" spans="1:51" ht="14">
      <c r="A504" s="1280">
        <v>124</v>
      </c>
      <c r="B504" s="1260" t="str">
        <f>IF(基本情報入力シート!B163="", "",基本情報入力シート!B163)</f>
        <v/>
      </c>
      <c r="C504" s="1261"/>
      <c r="D504" s="1261"/>
      <c r="E504" s="1261"/>
      <c r="F504" s="1262"/>
      <c r="G504" s="1269" t="str">
        <f>IF(基本情報入力シート!L163="", "",基本情報入力シート!L163)</f>
        <v/>
      </c>
      <c r="H504" s="1269" t="str">
        <f>IF(基本情報入力シート!Q163="", "",基本情報入力シート!Q163)</f>
        <v/>
      </c>
      <c r="I504" s="1269" t="str">
        <f>IF(基本情報入力シート!V163="", "",基本情報入力シート!V163)</f>
        <v/>
      </c>
      <c r="J504" s="1269" t="str">
        <f>IF(基本情報入力シート!W163="", "",基本情報入力シート!W163)</f>
        <v/>
      </c>
      <c r="K504" s="1269" t="str">
        <f>IF(基本情報入力シート!X163="", "",基本情報入力シート!X163)</f>
        <v/>
      </c>
      <c r="L504" s="1272" t="str">
        <f>IF(基本情報入力シート!AC163=0, "",基本情報入力シート!AC163)</f>
        <v/>
      </c>
      <c r="M504" s="1275" t="str">
        <f>IF(基本情報入力シート!AD163="", "",基本情報入力シート!AD163)</f>
        <v/>
      </c>
      <c r="N504" s="1245"/>
      <c r="O504" s="1248" t="str">
        <f>IFERROR(VLOOKUP(K504,【参考】数式用２!$A$2:$AD$48,MATCH(N504,【参考】数式用２!$C$4:$AD$4,0)+2,0),"")</f>
        <v/>
      </c>
      <c r="P504" s="1214"/>
      <c r="Q504" s="1217" t="str">
        <f>IFERROR(VLOOKUP(K504,【参考】数式用２!$A$2:$AC$48,MATCH(P504,【参考】数式用２!$C$4:$AC$4,0)+2,0),"")</f>
        <v/>
      </c>
      <c r="R504" s="1220" t="s">
        <v>268</v>
      </c>
      <c r="S504" s="1223"/>
      <c r="T504" s="1226" t="s">
        <v>356</v>
      </c>
      <c r="U504" s="1223"/>
      <c r="V504" s="1226" t="s">
        <v>357</v>
      </c>
      <c r="W504" s="1223"/>
      <c r="X504" s="1226" t="s">
        <v>356</v>
      </c>
      <c r="Y504" s="1223"/>
      <c r="Z504" s="1226" t="s">
        <v>360</v>
      </c>
      <c r="AA504" s="1226" t="s">
        <v>171</v>
      </c>
      <c r="AB504" s="1226" t="str">
        <f t="shared" ref="AB504" si="554">IF(S504&gt;=1,(W504*12+Y504)-(S504*12+U504)+1,"")</f>
        <v/>
      </c>
      <c r="AC504" s="1229" t="s">
        <v>359</v>
      </c>
      <c r="AD504" s="1232" t="str">
        <f t="shared" ref="AD504" si="555">IFERROR(ROUNDDOWN(ROUND(L504*Q504,0)*M504,0)*AB504,"")</f>
        <v/>
      </c>
      <c r="AE504" s="1233" t="str">
        <f>IFERROR(ROUNDDOWN(ROUNDDOWN(ROUND(L504*VLOOKUP(K504,【参考】数式用２!$A$2:$AC$48,MATCH("処遇改善加算Ⅳ",【参考】数式用２!$C$4:$O$4,0)+2,0),0)*M504,0)*AB504*0.5,0), "")</f>
        <v/>
      </c>
      <c r="AF504" s="1198"/>
      <c r="AG504" s="1193" t="str">
        <f>IF(AND(AQ504&lt;&gt;"対象外", P504&lt;&gt;""),ROUNDDOWN(ROUND(L504*VLOOKUP(K504,【参考】数式用２!$A$2:$K$48,MATCH("ベア加算あり",【参考】数式用２!$C$4:$K$4,0)+2,0),0)*M504,0)*AB504,"")</f>
        <v/>
      </c>
      <c r="AH504" s="1195"/>
      <c r="AI504" s="1198"/>
      <c r="AJ504" s="1198"/>
      <c r="AK504" s="1201"/>
      <c r="AL504" s="1204"/>
      <c r="AM504" s="650" t="str">
        <f t="shared" si="488"/>
        <v/>
      </c>
      <c r="AN504" s="355"/>
      <c r="AO504" s="1207" t="str">
        <f t="shared" ref="AO504" si="556">IF(K504&lt;&gt;"","Q列に色付け","")</f>
        <v/>
      </c>
      <c r="AP504" s="1210" t="str">
        <f t="shared" ref="AP504" si="557">IF(AND(AE504&lt;&gt;0,AE504&lt;&gt;""),IF(AF504="○","入力済","未入力"),"")</f>
        <v/>
      </c>
      <c r="AQ504" s="1113" t="str">
        <f>IFERROR((VLOOKUP(N504, 【参考】数式用２!$BE$5:$BE$13, 1,FALSE)), "対象外")</f>
        <v>対象外</v>
      </c>
      <c r="AR504" s="976" t="str">
        <f t="shared" ref="AR504" si="558">IF(AG504&lt;&gt;"",IF(AH504="○","入力済","未入力"),"")</f>
        <v/>
      </c>
      <c r="AS504" s="976" t="str">
        <f t="shared" ref="AS504" si="559">IF(AND(P504&lt;&gt;"", AI504=""), "未入力", "入力済")</f>
        <v>入力済</v>
      </c>
      <c r="AT504" s="976" t="str">
        <f t="shared" ref="AT504" si="560">IF(AND(P504&lt;&gt;"", P504&lt;&gt;"処遇改善加算Ⅳ", AJ504=""), "未入力", "入力済")</f>
        <v>入力済</v>
      </c>
      <c r="AU504" s="976" t="str">
        <f>IFERROR(VLOOKUP(K504, 【参考】数式用２!$BB$5:$BC$48, 2, FALSE), "")</f>
        <v/>
      </c>
      <c r="AV504" s="976" t="str">
        <f t="shared" ref="AV504" si="561">IF(AND(P504&lt;&gt;"処遇改善加算Ⅲ",P504&lt;&gt;"処遇改善加算Ⅳ", P504&lt;&gt;"", AU504&lt;&gt;"対象外"), 1,"")</f>
        <v/>
      </c>
      <c r="AW504" s="976" t="str">
        <f>IFERROR("_"&amp;VLOOKUP(K504, 【参考】数式用２!$AG$2:$AH$48, 2, FALSE), "")</f>
        <v/>
      </c>
      <c r="AX504" s="1211" t="str">
        <f t="shared" ref="AX504" si="562">IF(AND(P504="処遇改善加算Ⅰ", AL504=""), "未入力","入力済")</f>
        <v>入力済</v>
      </c>
      <c r="AY504" s="1207" t="str">
        <f t="shared" ref="AY504" si="563">G504</f>
        <v/>
      </c>
    </row>
    <row r="505" spans="1:51" ht="14">
      <c r="A505" s="1281"/>
      <c r="B505" s="1263"/>
      <c r="C505" s="1264"/>
      <c r="D505" s="1264"/>
      <c r="E505" s="1264"/>
      <c r="F505" s="1265"/>
      <c r="G505" s="1270"/>
      <c r="H505" s="1270"/>
      <c r="I505" s="1270"/>
      <c r="J505" s="1270"/>
      <c r="K505" s="1270"/>
      <c r="L505" s="1273"/>
      <c r="M505" s="1276"/>
      <c r="N505" s="1246"/>
      <c r="O505" s="1249"/>
      <c r="P505" s="1215"/>
      <c r="Q505" s="1218"/>
      <c r="R505" s="1221"/>
      <c r="S505" s="1224"/>
      <c r="T505" s="1227"/>
      <c r="U505" s="1224"/>
      <c r="V505" s="1227"/>
      <c r="W505" s="1224"/>
      <c r="X505" s="1227"/>
      <c r="Y505" s="1224"/>
      <c r="Z505" s="1227"/>
      <c r="AA505" s="1227"/>
      <c r="AB505" s="1227"/>
      <c r="AC505" s="1230"/>
      <c r="AD505" s="1193"/>
      <c r="AE505" s="1234"/>
      <c r="AF505" s="1199"/>
      <c r="AG505" s="1193"/>
      <c r="AH505" s="1196"/>
      <c r="AI505" s="1199"/>
      <c r="AJ505" s="1199"/>
      <c r="AK505" s="1202"/>
      <c r="AL505" s="1205"/>
      <c r="AM505" s="1212" t="str">
        <f t="shared" ref="AM505" si="564">IF(AND(P504&lt;&gt;"", OR(W504&lt;&gt;8,Y504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05" s="355"/>
      <c r="AO505" s="1208"/>
      <c r="AP505" s="1210"/>
      <c r="AQ505" s="1114"/>
      <c r="AR505" s="976"/>
      <c r="AS505" s="976"/>
      <c r="AT505" s="976"/>
      <c r="AU505" s="976"/>
      <c r="AV505" s="976"/>
      <c r="AW505" s="976"/>
      <c r="AX505" s="1211"/>
      <c r="AY505" s="1208"/>
    </row>
    <row r="506" spans="1:51" ht="14">
      <c r="A506" s="1282"/>
      <c r="B506" s="1263"/>
      <c r="C506" s="1264"/>
      <c r="D506" s="1264"/>
      <c r="E506" s="1264"/>
      <c r="F506" s="1265"/>
      <c r="G506" s="1270"/>
      <c r="H506" s="1270"/>
      <c r="I506" s="1270"/>
      <c r="J506" s="1270"/>
      <c r="K506" s="1270"/>
      <c r="L506" s="1273"/>
      <c r="M506" s="1276"/>
      <c r="N506" s="1246"/>
      <c r="O506" s="1249"/>
      <c r="P506" s="1215"/>
      <c r="Q506" s="1218"/>
      <c r="R506" s="1221"/>
      <c r="S506" s="1224"/>
      <c r="T506" s="1227"/>
      <c r="U506" s="1224"/>
      <c r="V506" s="1227"/>
      <c r="W506" s="1224"/>
      <c r="X506" s="1227"/>
      <c r="Y506" s="1224"/>
      <c r="Z506" s="1227"/>
      <c r="AA506" s="1227"/>
      <c r="AB506" s="1227"/>
      <c r="AC506" s="1230"/>
      <c r="AD506" s="1193"/>
      <c r="AE506" s="1234"/>
      <c r="AF506" s="1199"/>
      <c r="AG506" s="1193"/>
      <c r="AH506" s="1196"/>
      <c r="AI506" s="1199"/>
      <c r="AJ506" s="1199"/>
      <c r="AK506" s="1202"/>
      <c r="AL506" s="1205"/>
      <c r="AM506" s="1213"/>
      <c r="AN506" s="355"/>
      <c r="AO506" s="1208"/>
      <c r="AP506" s="1210"/>
      <c r="AQ506" s="1114"/>
      <c r="AR506" s="976"/>
      <c r="AS506" s="976"/>
      <c r="AT506" s="976"/>
      <c r="AU506" s="976"/>
      <c r="AV506" s="976"/>
      <c r="AW506" s="976"/>
      <c r="AX506" s="1211"/>
      <c r="AY506" s="1208"/>
    </row>
    <row r="507" spans="1:51" ht="14.5" thickBot="1">
      <c r="A507" s="1283"/>
      <c r="B507" s="1266"/>
      <c r="C507" s="1267"/>
      <c r="D507" s="1267"/>
      <c r="E507" s="1267"/>
      <c r="F507" s="1268"/>
      <c r="G507" s="1271"/>
      <c r="H507" s="1271"/>
      <c r="I507" s="1271"/>
      <c r="J507" s="1271"/>
      <c r="K507" s="1271"/>
      <c r="L507" s="1274"/>
      <c r="M507" s="1277"/>
      <c r="N507" s="1247"/>
      <c r="O507" s="1250"/>
      <c r="P507" s="1216"/>
      <c r="Q507" s="1219"/>
      <c r="R507" s="1222"/>
      <c r="S507" s="1225"/>
      <c r="T507" s="1228"/>
      <c r="U507" s="1225"/>
      <c r="V507" s="1228"/>
      <c r="W507" s="1225"/>
      <c r="X507" s="1228"/>
      <c r="Y507" s="1225"/>
      <c r="Z507" s="1228"/>
      <c r="AA507" s="1228"/>
      <c r="AB507" s="1228"/>
      <c r="AC507" s="1231"/>
      <c r="AD507" s="1194"/>
      <c r="AE507" s="1235"/>
      <c r="AF507" s="1200"/>
      <c r="AG507" s="1194"/>
      <c r="AH507" s="1197"/>
      <c r="AI507" s="1200"/>
      <c r="AJ507" s="1200"/>
      <c r="AK507" s="1203"/>
      <c r="AL507" s="1206"/>
      <c r="AM507" s="651" t="str">
        <f t="shared" si="498"/>
        <v/>
      </c>
      <c r="AN507" s="355"/>
      <c r="AO507" s="1209"/>
      <c r="AP507" s="1210"/>
      <c r="AQ507" s="1115"/>
      <c r="AR507" s="976"/>
      <c r="AS507" s="976"/>
      <c r="AT507" s="976"/>
      <c r="AU507" s="976"/>
      <c r="AV507" s="976"/>
      <c r="AW507" s="976"/>
      <c r="AX507" s="1211"/>
      <c r="AY507" s="1209"/>
    </row>
    <row r="508" spans="1:51" ht="14">
      <c r="A508" s="1280">
        <v>125</v>
      </c>
      <c r="B508" s="1260" t="str">
        <f>IF(基本情報入力シート!B164="", "",基本情報入力シート!B164)</f>
        <v/>
      </c>
      <c r="C508" s="1261"/>
      <c r="D508" s="1261"/>
      <c r="E508" s="1261"/>
      <c r="F508" s="1262"/>
      <c r="G508" s="1269" t="str">
        <f>IF(基本情報入力シート!L164="", "",基本情報入力シート!L164)</f>
        <v/>
      </c>
      <c r="H508" s="1269" t="str">
        <f>IF(基本情報入力シート!Q164="", "",基本情報入力シート!Q164)</f>
        <v/>
      </c>
      <c r="I508" s="1269" t="str">
        <f>IF(基本情報入力シート!V164="", "",基本情報入力シート!V164)</f>
        <v/>
      </c>
      <c r="J508" s="1269" t="str">
        <f>IF(基本情報入力シート!W164="", "",基本情報入力シート!W164)</f>
        <v/>
      </c>
      <c r="K508" s="1269" t="str">
        <f>IF(基本情報入力シート!X164="", "",基本情報入力シート!X164)</f>
        <v/>
      </c>
      <c r="L508" s="1272" t="str">
        <f>IF(基本情報入力シート!AC164=0, "",基本情報入力シート!AC164)</f>
        <v/>
      </c>
      <c r="M508" s="1275" t="str">
        <f>IF(基本情報入力シート!AD164="", "",基本情報入力シート!AD164)</f>
        <v/>
      </c>
      <c r="N508" s="1245"/>
      <c r="O508" s="1248" t="str">
        <f>IFERROR(VLOOKUP(K508,【参考】数式用２!$A$2:$AD$48,MATCH(N508,【参考】数式用２!$C$4:$AD$4,0)+2,0),"")</f>
        <v/>
      </c>
      <c r="P508" s="1214"/>
      <c r="Q508" s="1217" t="str">
        <f>IFERROR(VLOOKUP(K508,【参考】数式用２!$A$2:$AC$48,MATCH(P508,【参考】数式用２!$C$4:$AC$4,0)+2,0),"")</f>
        <v/>
      </c>
      <c r="R508" s="1220" t="s">
        <v>268</v>
      </c>
      <c r="S508" s="1223"/>
      <c r="T508" s="1226" t="s">
        <v>356</v>
      </c>
      <c r="U508" s="1223"/>
      <c r="V508" s="1226" t="s">
        <v>357</v>
      </c>
      <c r="W508" s="1223"/>
      <c r="X508" s="1226" t="s">
        <v>356</v>
      </c>
      <c r="Y508" s="1223"/>
      <c r="Z508" s="1226" t="s">
        <v>360</v>
      </c>
      <c r="AA508" s="1226" t="s">
        <v>171</v>
      </c>
      <c r="AB508" s="1226" t="str">
        <f t="shared" ref="AB508" si="565">IF(S508&gt;=1,(W508*12+Y508)-(S508*12+U508)+1,"")</f>
        <v/>
      </c>
      <c r="AC508" s="1229" t="s">
        <v>359</v>
      </c>
      <c r="AD508" s="1232" t="str">
        <f t="shared" ref="AD508" si="566">IFERROR(ROUNDDOWN(ROUND(L508*Q508,0)*M508,0)*AB508,"")</f>
        <v/>
      </c>
      <c r="AE508" s="1233" t="str">
        <f>IFERROR(ROUNDDOWN(ROUNDDOWN(ROUND(L508*VLOOKUP(K508,【参考】数式用２!$A$2:$AC$48,MATCH("処遇改善加算Ⅳ",【参考】数式用２!$C$4:$O$4,0)+2,0),0)*M508,0)*AB508*0.5,0), "")</f>
        <v/>
      </c>
      <c r="AF508" s="1198"/>
      <c r="AG508" s="1193" t="str">
        <f>IF(AND(AQ508&lt;&gt;"対象外", P508&lt;&gt;""),ROUNDDOWN(ROUND(L508*VLOOKUP(K508,【参考】数式用２!$A$2:$K$48,MATCH("ベア加算あり",【参考】数式用２!$C$4:$K$4,0)+2,0),0)*M508,0)*AB508,"")</f>
        <v/>
      </c>
      <c r="AH508" s="1195"/>
      <c r="AI508" s="1198"/>
      <c r="AJ508" s="1198"/>
      <c r="AK508" s="1201"/>
      <c r="AL508" s="1204"/>
      <c r="AM508" s="650" t="str">
        <f t="shared" si="488"/>
        <v/>
      </c>
      <c r="AN508" s="355"/>
      <c r="AO508" s="1207" t="str">
        <f t="shared" ref="AO508" si="567">IF(K508&lt;&gt;"","Q列に色付け","")</f>
        <v/>
      </c>
      <c r="AP508" s="1210" t="str">
        <f t="shared" ref="AP508" si="568">IF(AND(AE508&lt;&gt;0,AE508&lt;&gt;""),IF(AF508="○","入力済","未入力"),"")</f>
        <v/>
      </c>
      <c r="AQ508" s="1113" t="str">
        <f>IFERROR((VLOOKUP(N508, 【参考】数式用２!$BE$5:$BE$13, 1,FALSE)), "対象外")</f>
        <v>対象外</v>
      </c>
      <c r="AR508" s="976" t="str">
        <f t="shared" ref="AR508" si="569">IF(AG508&lt;&gt;"",IF(AH508="○","入力済","未入力"),"")</f>
        <v/>
      </c>
      <c r="AS508" s="976" t="str">
        <f t="shared" ref="AS508" si="570">IF(AND(P508&lt;&gt;"", AI508=""), "未入力", "入力済")</f>
        <v>入力済</v>
      </c>
      <c r="AT508" s="976" t="str">
        <f t="shared" ref="AT508" si="571">IF(AND(P508&lt;&gt;"", P508&lt;&gt;"処遇改善加算Ⅳ", AJ508=""), "未入力", "入力済")</f>
        <v>入力済</v>
      </c>
      <c r="AU508" s="976" t="str">
        <f>IFERROR(VLOOKUP(K508, 【参考】数式用２!$BB$5:$BC$48, 2, FALSE), "")</f>
        <v/>
      </c>
      <c r="AV508" s="976" t="str">
        <f t="shared" ref="AV508" si="572">IF(AND(P508&lt;&gt;"処遇改善加算Ⅲ",P508&lt;&gt;"処遇改善加算Ⅳ", P508&lt;&gt;"", AU508&lt;&gt;"対象外"), 1,"")</f>
        <v/>
      </c>
      <c r="AW508" s="976" t="str">
        <f>IFERROR("_"&amp;VLOOKUP(K508, 【参考】数式用２!$AG$2:$AH$48, 2, FALSE), "")</f>
        <v/>
      </c>
      <c r="AX508" s="1211" t="str">
        <f t="shared" ref="AX508" si="573">IF(AND(P508="処遇改善加算Ⅰ", AL508=""), "未入力","入力済")</f>
        <v>入力済</v>
      </c>
      <c r="AY508" s="1207" t="str">
        <f t="shared" ref="AY508" si="574">G508</f>
        <v/>
      </c>
    </row>
    <row r="509" spans="1:51" ht="14">
      <c r="A509" s="1281"/>
      <c r="B509" s="1263"/>
      <c r="C509" s="1264"/>
      <c r="D509" s="1264"/>
      <c r="E509" s="1264"/>
      <c r="F509" s="1265"/>
      <c r="G509" s="1270"/>
      <c r="H509" s="1270"/>
      <c r="I509" s="1270"/>
      <c r="J509" s="1270"/>
      <c r="K509" s="1270"/>
      <c r="L509" s="1273"/>
      <c r="M509" s="1276"/>
      <c r="N509" s="1246"/>
      <c r="O509" s="1249"/>
      <c r="P509" s="1215"/>
      <c r="Q509" s="1218"/>
      <c r="R509" s="1221"/>
      <c r="S509" s="1224"/>
      <c r="T509" s="1227"/>
      <c r="U509" s="1224"/>
      <c r="V509" s="1227"/>
      <c r="W509" s="1224"/>
      <c r="X509" s="1227"/>
      <c r="Y509" s="1224"/>
      <c r="Z509" s="1227"/>
      <c r="AA509" s="1227"/>
      <c r="AB509" s="1227"/>
      <c r="AC509" s="1230"/>
      <c r="AD509" s="1193"/>
      <c r="AE509" s="1234"/>
      <c r="AF509" s="1199"/>
      <c r="AG509" s="1193"/>
      <c r="AH509" s="1196"/>
      <c r="AI509" s="1199"/>
      <c r="AJ509" s="1199"/>
      <c r="AK509" s="1202"/>
      <c r="AL509" s="1205"/>
      <c r="AM509" s="1212" t="str">
        <f t="shared" ref="AM509" si="575">IF(AND(P508&lt;&gt;"", OR(W508&lt;&gt;8,Y508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09" s="355"/>
      <c r="AO509" s="1208"/>
      <c r="AP509" s="1210"/>
      <c r="AQ509" s="1114"/>
      <c r="AR509" s="976"/>
      <c r="AS509" s="976"/>
      <c r="AT509" s="976"/>
      <c r="AU509" s="976"/>
      <c r="AV509" s="976"/>
      <c r="AW509" s="976"/>
      <c r="AX509" s="1211"/>
      <c r="AY509" s="1208"/>
    </row>
    <row r="510" spans="1:51" ht="14">
      <c r="A510" s="1282"/>
      <c r="B510" s="1263"/>
      <c r="C510" s="1264"/>
      <c r="D510" s="1264"/>
      <c r="E510" s="1264"/>
      <c r="F510" s="1265"/>
      <c r="G510" s="1270"/>
      <c r="H510" s="1270"/>
      <c r="I510" s="1270"/>
      <c r="J510" s="1270"/>
      <c r="K510" s="1270"/>
      <c r="L510" s="1273"/>
      <c r="M510" s="1276"/>
      <c r="N510" s="1246"/>
      <c r="O510" s="1249"/>
      <c r="P510" s="1215"/>
      <c r="Q510" s="1218"/>
      <c r="R510" s="1221"/>
      <c r="S510" s="1224"/>
      <c r="T510" s="1227"/>
      <c r="U510" s="1224"/>
      <c r="V510" s="1227"/>
      <c r="W510" s="1224"/>
      <c r="X510" s="1227"/>
      <c r="Y510" s="1224"/>
      <c r="Z510" s="1227"/>
      <c r="AA510" s="1227"/>
      <c r="AB510" s="1227"/>
      <c r="AC510" s="1230"/>
      <c r="AD510" s="1193"/>
      <c r="AE510" s="1234"/>
      <c r="AF510" s="1199"/>
      <c r="AG510" s="1193"/>
      <c r="AH510" s="1196"/>
      <c r="AI510" s="1199"/>
      <c r="AJ510" s="1199"/>
      <c r="AK510" s="1202"/>
      <c r="AL510" s="1205"/>
      <c r="AM510" s="1213"/>
      <c r="AN510" s="355"/>
      <c r="AO510" s="1208"/>
      <c r="AP510" s="1210"/>
      <c r="AQ510" s="1114"/>
      <c r="AR510" s="976"/>
      <c r="AS510" s="976"/>
      <c r="AT510" s="976"/>
      <c r="AU510" s="976"/>
      <c r="AV510" s="976"/>
      <c r="AW510" s="976"/>
      <c r="AX510" s="1211"/>
      <c r="AY510" s="1208"/>
    </row>
    <row r="511" spans="1:51" ht="14.5" thickBot="1">
      <c r="A511" s="1283"/>
      <c r="B511" s="1266"/>
      <c r="C511" s="1267"/>
      <c r="D511" s="1267"/>
      <c r="E511" s="1267"/>
      <c r="F511" s="1268"/>
      <c r="G511" s="1271"/>
      <c r="H511" s="1271"/>
      <c r="I511" s="1271"/>
      <c r="J511" s="1271"/>
      <c r="K511" s="1271"/>
      <c r="L511" s="1274"/>
      <c r="M511" s="1277"/>
      <c r="N511" s="1247"/>
      <c r="O511" s="1250"/>
      <c r="P511" s="1216"/>
      <c r="Q511" s="1219"/>
      <c r="R511" s="1222"/>
      <c r="S511" s="1225"/>
      <c r="T511" s="1228"/>
      <c r="U511" s="1225"/>
      <c r="V511" s="1228"/>
      <c r="W511" s="1225"/>
      <c r="X511" s="1228"/>
      <c r="Y511" s="1225"/>
      <c r="Z511" s="1228"/>
      <c r="AA511" s="1228"/>
      <c r="AB511" s="1228"/>
      <c r="AC511" s="1231"/>
      <c r="AD511" s="1194"/>
      <c r="AE511" s="1235"/>
      <c r="AF511" s="1200"/>
      <c r="AG511" s="1194"/>
      <c r="AH511" s="1197"/>
      <c r="AI511" s="1200"/>
      <c r="AJ511" s="1200"/>
      <c r="AK511" s="1203"/>
      <c r="AL511" s="1206"/>
      <c r="AM511" s="651" t="str">
        <f t="shared" si="498"/>
        <v/>
      </c>
      <c r="AN511" s="355"/>
      <c r="AO511" s="1209"/>
      <c r="AP511" s="1210"/>
      <c r="AQ511" s="1115"/>
      <c r="AR511" s="976"/>
      <c r="AS511" s="976"/>
      <c r="AT511" s="976"/>
      <c r="AU511" s="976"/>
      <c r="AV511" s="976"/>
      <c r="AW511" s="976"/>
      <c r="AX511" s="1211"/>
      <c r="AY511" s="1209"/>
    </row>
    <row r="512" spans="1:51" ht="14">
      <c r="A512" s="1280">
        <v>126</v>
      </c>
      <c r="B512" s="1260" t="str">
        <f>IF(基本情報入力シート!B165="", "",基本情報入力シート!B165)</f>
        <v/>
      </c>
      <c r="C512" s="1261"/>
      <c r="D512" s="1261"/>
      <c r="E512" s="1261"/>
      <c r="F512" s="1262"/>
      <c r="G512" s="1269" t="str">
        <f>IF(基本情報入力シート!L165="", "",基本情報入力シート!L165)</f>
        <v/>
      </c>
      <c r="H512" s="1269" t="str">
        <f>IF(基本情報入力シート!Q165="", "",基本情報入力シート!Q165)</f>
        <v/>
      </c>
      <c r="I512" s="1269" t="str">
        <f>IF(基本情報入力シート!V165="", "",基本情報入力シート!V165)</f>
        <v/>
      </c>
      <c r="J512" s="1269" t="str">
        <f>IF(基本情報入力シート!W165="", "",基本情報入力シート!W165)</f>
        <v/>
      </c>
      <c r="K512" s="1269" t="str">
        <f>IF(基本情報入力シート!X165="", "",基本情報入力シート!X165)</f>
        <v/>
      </c>
      <c r="L512" s="1272" t="str">
        <f>IF(基本情報入力シート!AC165=0, "",基本情報入力シート!AC165)</f>
        <v/>
      </c>
      <c r="M512" s="1275" t="str">
        <f>IF(基本情報入力シート!AD165="", "",基本情報入力シート!AD165)</f>
        <v/>
      </c>
      <c r="N512" s="1245"/>
      <c r="O512" s="1248" t="str">
        <f>IFERROR(VLOOKUP(K512,【参考】数式用２!$A$2:$AD$48,MATCH(N512,【参考】数式用２!$C$4:$AD$4,0)+2,0),"")</f>
        <v/>
      </c>
      <c r="P512" s="1214"/>
      <c r="Q512" s="1217" t="str">
        <f>IFERROR(VLOOKUP(K512,【参考】数式用２!$A$2:$AC$48,MATCH(P512,【参考】数式用２!$C$4:$AC$4,0)+2,0),"")</f>
        <v/>
      </c>
      <c r="R512" s="1220" t="s">
        <v>268</v>
      </c>
      <c r="S512" s="1223"/>
      <c r="T512" s="1226" t="s">
        <v>356</v>
      </c>
      <c r="U512" s="1223"/>
      <c r="V512" s="1226" t="s">
        <v>357</v>
      </c>
      <c r="W512" s="1223"/>
      <c r="X512" s="1226" t="s">
        <v>356</v>
      </c>
      <c r="Y512" s="1223"/>
      <c r="Z512" s="1226" t="s">
        <v>360</v>
      </c>
      <c r="AA512" s="1226" t="s">
        <v>171</v>
      </c>
      <c r="AB512" s="1226" t="str">
        <f t="shared" ref="AB512" si="576">IF(S512&gt;=1,(W512*12+Y512)-(S512*12+U512)+1,"")</f>
        <v/>
      </c>
      <c r="AC512" s="1229" t="s">
        <v>359</v>
      </c>
      <c r="AD512" s="1232" t="str">
        <f t="shared" ref="AD512" si="577">IFERROR(ROUNDDOWN(ROUND(L512*Q512,0)*M512,0)*AB512,"")</f>
        <v/>
      </c>
      <c r="AE512" s="1233" t="str">
        <f>IFERROR(ROUNDDOWN(ROUNDDOWN(ROUND(L512*VLOOKUP(K512,【参考】数式用２!$A$2:$AC$48,MATCH("処遇改善加算Ⅳ",【参考】数式用２!$C$4:$O$4,0)+2,0),0)*M512,0)*AB512*0.5,0), "")</f>
        <v/>
      </c>
      <c r="AF512" s="1198"/>
      <c r="AG512" s="1193" t="str">
        <f>IF(AND(AQ512&lt;&gt;"対象外", P512&lt;&gt;""),ROUNDDOWN(ROUND(L512*VLOOKUP(K512,【参考】数式用２!$A$2:$K$48,MATCH("ベア加算あり",【参考】数式用２!$C$4:$K$4,0)+2,0),0)*M512,0)*AB512,"")</f>
        <v/>
      </c>
      <c r="AH512" s="1195"/>
      <c r="AI512" s="1198"/>
      <c r="AJ512" s="1198"/>
      <c r="AK512" s="1201"/>
      <c r="AL512" s="1204"/>
      <c r="AM512" s="650" t="str">
        <f t="shared" si="488"/>
        <v/>
      </c>
      <c r="AN512" s="355"/>
      <c r="AO512" s="1207" t="str">
        <f t="shared" ref="AO512" si="578">IF(K512&lt;&gt;"","Q列に色付け","")</f>
        <v/>
      </c>
      <c r="AP512" s="1210" t="str">
        <f t="shared" ref="AP512" si="579">IF(AND(AE512&lt;&gt;0,AE512&lt;&gt;""),IF(AF512="○","入力済","未入力"),"")</f>
        <v/>
      </c>
      <c r="AQ512" s="1113" t="str">
        <f>IFERROR((VLOOKUP(N512, 【参考】数式用２!$BE$5:$BE$13, 1,FALSE)), "対象外")</f>
        <v>対象外</v>
      </c>
      <c r="AR512" s="976" t="str">
        <f t="shared" ref="AR512" si="580">IF(AG512&lt;&gt;"",IF(AH512="○","入力済","未入力"),"")</f>
        <v/>
      </c>
      <c r="AS512" s="976" t="str">
        <f t="shared" ref="AS512" si="581">IF(AND(P512&lt;&gt;"", AI512=""), "未入力", "入力済")</f>
        <v>入力済</v>
      </c>
      <c r="AT512" s="976" t="str">
        <f t="shared" ref="AT512" si="582">IF(AND(P512&lt;&gt;"", P512&lt;&gt;"処遇改善加算Ⅳ", AJ512=""), "未入力", "入力済")</f>
        <v>入力済</v>
      </c>
      <c r="AU512" s="976" t="str">
        <f>IFERROR(VLOOKUP(K512, 【参考】数式用２!$BB$5:$BC$48, 2, FALSE), "")</f>
        <v/>
      </c>
      <c r="AV512" s="976" t="str">
        <f t="shared" ref="AV512" si="583">IF(AND(P512&lt;&gt;"処遇改善加算Ⅲ",P512&lt;&gt;"処遇改善加算Ⅳ", P512&lt;&gt;"", AU512&lt;&gt;"対象外"), 1,"")</f>
        <v/>
      </c>
      <c r="AW512" s="976" t="str">
        <f>IFERROR("_"&amp;VLOOKUP(K512, 【参考】数式用２!$AG$2:$AH$48, 2, FALSE), "")</f>
        <v/>
      </c>
      <c r="AX512" s="1211" t="str">
        <f t="shared" ref="AX512" si="584">IF(AND(P512="処遇改善加算Ⅰ", AL512=""), "未入力","入力済")</f>
        <v>入力済</v>
      </c>
      <c r="AY512" s="1207" t="str">
        <f t="shared" ref="AY512" si="585">G512</f>
        <v/>
      </c>
    </row>
    <row r="513" spans="1:51" ht="14">
      <c r="A513" s="1281"/>
      <c r="B513" s="1263"/>
      <c r="C513" s="1264"/>
      <c r="D513" s="1264"/>
      <c r="E513" s="1264"/>
      <c r="F513" s="1265"/>
      <c r="G513" s="1270"/>
      <c r="H513" s="1270"/>
      <c r="I513" s="1270"/>
      <c r="J513" s="1270"/>
      <c r="K513" s="1270"/>
      <c r="L513" s="1273"/>
      <c r="M513" s="1276"/>
      <c r="N513" s="1246"/>
      <c r="O513" s="1249"/>
      <c r="P513" s="1215"/>
      <c r="Q513" s="1218"/>
      <c r="R513" s="1221"/>
      <c r="S513" s="1224"/>
      <c r="T513" s="1227"/>
      <c r="U513" s="1224"/>
      <c r="V513" s="1227"/>
      <c r="W513" s="1224"/>
      <c r="X513" s="1227"/>
      <c r="Y513" s="1224"/>
      <c r="Z513" s="1227"/>
      <c r="AA513" s="1227"/>
      <c r="AB513" s="1227"/>
      <c r="AC513" s="1230"/>
      <c r="AD513" s="1193"/>
      <c r="AE513" s="1234"/>
      <c r="AF513" s="1199"/>
      <c r="AG513" s="1193"/>
      <c r="AH513" s="1196"/>
      <c r="AI513" s="1199"/>
      <c r="AJ513" s="1199"/>
      <c r="AK513" s="1202"/>
      <c r="AL513" s="1205"/>
      <c r="AM513" s="1212" t="str">
        <f t="shared" ref="AM513" si="586">IF(AND(P512&lt;&gt;"", OR(W512&lt;&gt;8,Y512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13" s="355"/>
      <c r="AO513" s="1208"/>
      <c r="AP513" s="1210"/>
      <c r="AQ513" s="1114"/>
      <c r="AR513" s="976"/>
      <c r="AS513" s="976"/>
      <c r="AT513" s="976"/>
      <c r="AU513" s="976"/>
      <c r="AV513" s="976"/>
      <c r="AW513" s="976"/>
      <c r="AX513" s="1211"/>
      <c r="AY513" s="1208"/>
    </row>
    <row r="514" spans="1:51" ht="14">
      <c r="A514" s="1282"/>
      <c r="B514" s="1263"/>
      <c r="C514" s="1264"/>
      <c r="D514" s="1264"/>
      <c r="E514" s="1264"/>
      <c r="F514" s="1265"/>
      <c r="G514" s="1270"/>
      <c r="H514" s="1270"/>
      <c r="I514" s="1270"/>
      <c r="J514" s="1270"/>
      <c r="K514" s="1270"/>
      <c r="L514" s="1273"/>
      <c r="M514" s="1276"/>
      <c r="N514" s="1246"/>
      <c r="O514" s="1249"/>
      <c r="P514" s="1215"/>
      <c r="Q514" s="1218"/>
      <c r="R514" s="1221"/>
      <c r="S514" s="1224"/>
      <c r="T514" s="1227"/>
      <c r="U514" s="1224"/>
      <c r="V514" s="1227"/>
      <c r="W514" s="1224"/>
      <c r="X514" s="1227"/>
      <c r="Y514" s="1224"/>
      <c r="Z514" s="1227"/>
      <c r="AA514" s="1227"/>
      <c r="AB514" s="1227"/>
      <c r="AC514" s="1230"/>
      <c r="AD514" s="1193"/>
      <c r="AE514" s="1234"/>
      <c r="AF514" s="1199"/>
      <c r="AG514" s="1193"/>
      <c r="AH514" s="1196"/>
      <c r="AI514" s="1199"/>
      <c r="AJ514" s="1199"/>
      <c r="AK514" s="1202"/>
      <c r="AL514" s="1205"/>
      <c r="AM514" s="1213"/>
      <c r="AN514" s="355"/>
      <c r="AO514" s="1208"/>
      <c r="AP514" s="1210"/>
      <c r="AQ514" s="1114"/>
      <c r="AR514" s="976"/>
      <c r="AS514" s="976"/>
      <c r="AT514" s="976"/>
      <c r="AU514" s="976"/>
      <c r="AV514" s="976"/>
      <c r="AW514" s="976"/>
      <c r="AX514" s="1211"/>
      <c r="AY514" s="1208"/>
    </row>
    <row r="515" spans="1:51" ht="14.5" thickBot="1">
      <c r="A515" s="1283"/>
      <c r="B515" s="1266"/>
      <c r="C515" s="1267"/>
      <c r="D515" s="1267"/>
      <c r="E515" s="1267"/>
      <c r="F515" s="1268"/>
      <c r="G515" s="1271"/>
      <c r="H515" s="1271"/>
      <c r="I515" s="1271"/>
      <c r="J515" s="1271"/>
      <c r="K515" s="1271"/>
      <c r="L515" s="1274"/>
      <c r="M515" s="1277"/>
      <c r="N515" s="1247"/>
      <c r="O515" s="1250"/>
      <c r="P515" s="1216"/>
      <c r="Q515" s="1219"/>
      <c r="R515" s="1222"/>
      <c r="S515" s="1225"/>
      <c r="T515" s="1228"/>
      <c r="U515" s="1225"/>
      <c r="V515" s="1228"/>
      <c r="W515" s="1225"/>
      <c r="X515" s="1228"/>
      <c r="Y515" s="1225"/>
      <c r="Z515" s="1228"/>
      <c r="AA515" s="1228"/>
      <c r="AB515" s="1228"/>
      <c r="AC515" s="1231"/>
      <c r="AD515" s="1194"/>
      <c r="AE515" s="1235"/>
      <c r="AF515" s="1200"/>
      <c r="AG515" s="1194"/>
      <c r="AH515" s="1197"/>
      <c r="AI515" s="1200"/>
      <c r="AJ515" s="1200"/>
      <c r="AK515" s="1203"/>
      <c r="AL515" s="1206"/>
      <c r="AM515" s="651" t="str">
        <f t="shared" si="498"/>
        <v/>
      </c>
      <c r="AN515" s="355"/>
      <c r="AO515" s="1209"/>
      <c r="AP515" s="1210"/>
      <c r="AQ515" s="1115"/>
      <c r="AR515" s="976"/>
      <c r="AS515" s="976"/>
      <c r="AT515" s="976"/>
      <c r="AU515" s="976"/>
      <c r="AV515" s="976"/>
      <c r="AW515" s="976"/>
      <c r="AX515" s="1211"/>
      <c r="AY515" s="1209"/>
    </row>
    <row r="516" spans="1:51" ht="14">
      <c r="A516" s="1280">
        <v>127</v>
      </c>
      <c r="B516" s="1260" t="str">
        <f>IF(基本情報入力シート!B166="", "",基本情報入力シート!B166)</f>
        <v/>
      </c>
      <c r="C516" s="1261"/>
      <c r="D516" s="1261"/>
      <c r="E516" s="1261"/>
      <c r="F516" s="1262"/>
      <c r="G516" s="1269" t="str">
        <f>IF(基本情報入力シート!L166="", "",基本情報入力シート!L166)</f>
        <v/>
      </c>
      <c r="H516" s="1269" t="str">
        <f>IF(基本情報入力シート!Q166="", "",基本情報入力シート!Q166)</f>
        <v/>
      </c>
      <c r="I516" s="1269" t="str">
        <f>IF(基本情報入力シート!V166="", "",基本情報入力シート!V166)</f>
        <v/>
      </c>
      <c r="J516" s="1269" t="str">
        <f>IF(基本情報入力シート!W166="", "",基本情報入力シート!W166)</f>
        <v/>
      </c>
      <c r="K516" s="1269" t="str">
        <f>IF(基本情報入力シート!X166="", "",基本情報入力シート!X166)</f>
        <v/>
      </c>
      <c r="L516" s="1272" t="str">
        <f>IF(基本情報入力シート!AC166=0, "",基本情報入力シート!AC166)</f>
        <v/>
      </c>
      <c r="M516" s="1275" t="str">
        <f>IF(基本情報入力シート!AD166="", "",基本情報入力シート!AD166)</f>
        <v/>
      </c>
      <c r="N516" s="1245"/>
      <c r="O516" s="1248" t="str">
        <f>IFERROR(VLOOKUP(K516,【参考】数式用２!$A$2:$AD$48,MATCH(N516,【参考】数式用２!$C$4:$AD$4,0)+2,0),"")</f>
        <v/>
      </c>
      <c r="P516" s="1214"/>
      <c r="Q516" s="1217" t="str">
        <f>IFERROR(VLOOKUP(K516,【参考】数式用２!$A$2:$AC$48,MATCH(P516,【参考】数式用２!$C$4:$AC$4,0)+2,0),"")</f>
        <v/>
      </c>
      <c r="R516" s="1220" t="s">
        <v>268</v>
      </c>
      <c r="S516" s="1223"/>
      <c r="T516" s="1226" t="s">
        <v>356</v>
      </c>
      <c r="U516" s="1223"/>
      <c r="V516" s="1226" t="s">
        <v>357</v>
      </c>
      <c r="W516" s="1223"/>
      <c r="X516" s="1226" t="s">
        <v>356</v>
      </c>
      <c r="Y516" s="1223"/>
      <c r="Z516" s="1226" t="s">
        <v>360</v>
      </c>
      <c r="AA516" s="1226" t="s">
        <v>171</v>
      </c>
      <c r="AB516" s="1226" t="str">
        <f t="shared" ref="AB516" si="587">IF(S516&gt;=1,(W516*12+Y516)-(S516*12+U516)+1,"")</f>
        <v/>
      </c>
      <c r="AC516" s="1229" t="s">
        <v>359</v>
      </c>
      <c r="AD516" s="1232" t="str">
        <f t="shared" ref="AD516" si="588">IFERROR(ROUNDDOWN(ROUND(L516*Q516,0)*M516,0)*AB516,"")</f>
        <v/>
      </c>
      <c r="AE516" s="1233" t="str">
        <f>IFERROR(ROUNDDOWN(ROUNDDOWN(ROUND(L516*VLOOKUP(K516,【参考】数式用２!$A$2:$AC$48,MATCH("処遇改善加算Ⅳ",【参考】数式用２!$C$4:$O$4,0)+2,0),0)*M516,0)*AB516*0.5,0), "")</f>
        <v/>
      </c>
      <c r="AF516" s="1198"/>
      <c r="AG516" s="1193" t="str">
        <f>IF(AND(AQ516&lt;&gt;"対象外", P516&lt;&gt;""),ROUNDDOWN(ROUND(L516*VLOOKUP(K516,【参考】数式用２!$A$2:$K$48,MATCH("ベア加算あり",【参考】数式用２!$C$4:$K$4,0)+2,0),0)*M516,0)*AB516,"")</f>
        <v/>
      </c>
      <c r="AH516" s="1195"/>
      <c r="AI516" s="1198"/>
      <c r="AJ516" s="1198"/>
      <c r="AK516" s="1201"/>
      <c r="AL516" s="1204"/>
      <c r="AM516" s="650" t="str">
        <f t="shared" si="488"/>
        <v/>
      </c>
      <c r="AN516" s="355"/>
      <c r="AO516" s="1207" t="str">
        <f t="shared" ref="AO516" si="589">IF(K516&lt;&gt;"","Q列に色付け","")</f>
        <v/>
      </c>
      <c r="AP516" s="1210" t="str">
        <f t="shared" ref="AP516" si="590">IF(AND(AE516&lt;&gt;0,AE516&lt;&gt;""),IF(AF516="○","入力済","未入力"),"")</f>
        <v/>
      </c>
      <c r="AQ516" s="1113" t="str">
        <f>IFERROR((VLOOKUP(N516, 【参考】数式用２!$BE$5:$BE$13, 1,FALSE)), "対象外")</f>
        <v>対象外</v>
      </c>
      <c r="AR516" s="976" t="str">
        <f t="shared" ref="AR516" si="591">IF(AG516&lt;&gt;"",IF(AH516="○","入力済","未入力"),"")</f>
        <v/>
      </c>
      <c r="AS516" s="976" t="str">
        <f t="shared" ref="AS516" si="592">IF(AND(P516&lt;&gt;"", AI516=""), "未入力", "入力済")</f>
        <v>入力済</v>
      </c>
      <c r="AT516" s="976" t="str">
        <f t="shared" ref="AT516" si="593">IF(AND(P516&lt;&gt;"", P516&lt;&gt;"処遇改善加算Ⅳ", AJ516=""), "未入力", "入力済")</f>
        <v>入力済</v>
      </c>
      <c r="AU516" s="976" t="str">
        <f>IFERROR(VLOOKUP(K516, 【参考】数式用２!$BB$5:$BC$48, 2, FALSE), "")</f>
        <v/>
      </c>
      <c r="AV516" s="976" t="str">
        <f t="shared" ref="AV516" si="594">IF(AND(P516&lt;&gt;"処遇改善加算Ⅲ",P516&lt;&gt;"処遇改善加算Ⅳ", P516&lt;&gt;"", AU516&lt;&gt;"対象外"), 1,"")</f>
        <v/>
      </c>
      <c r="AW516" s="976" t="str">
        <f>IFERROR("_"&amp;VLOOKUP(K516, 【参考】数式用２!$AG$2:$AH$48, 2, FALSE), "")</f>
        <v/>
      </c>
      <c r="AX516" s="1211" t="str">
        <f t="shared" ref="AX516" si="595">IF(AND(P516="処遇改善加算Ⅰ", AL516=""), "未入力","入力済")</f>
        <v>入力済</v>
      </c>
      <c r="AY516" s="1207" t="str">
        <f t="shared" ref="AY516" si="596">G516</f>
        <v/>
      </c>
    </row>
    <row r="517" spans="1:51" ht="14">
      <c r="A517" s="1281"/>
      <c r="B517" s="1263"/>
      <c r="C517" s="1264"/>
      <c r="D517" s="1264"/>
      <c r="E517" s="1264"/>
      <c r="F517" s="1265"/>
      <c r="G517" s="1270"/>
      <c r="H517" s="1270"/>
      <c r="I517" s="1270"/>
      <c r="J517" s="1270"/>
      <c r="K517" s="1270"/>
      <c r="L517" s="1273"/>
      <c r="M517" s="1276"/>
      <c r="N517" s="1246"/>
      <c r="O517" s="1249"/>
      <c r="P517" s="1215"/>
      <c r="Q517" s="1218"/>
      <c r="R517" s="1221"/>
      <c r="S517" s="1224"/>
      <c r="T517" s="1227"/>
      <c r="U517" s="1224"/>
      <c r="V517" s="1227"/>
      <c r="W517" s="1224"/>
      <c r="X517" s="1227"/>
      <c r="Y517" s="1224"/>
      <c r="Z517" s="1227"/>
      <c r="AA517" s="1227"/>
      <c r="AB517" s="1227"/>
      <c r="AC517" s="1230"/>
      <c r="AD517" s="1193"/>
      <c r="AE517" s="1234"/>
      <c r="AF517" s="1199"/>
      <c r="AG517" s="1193"/>
      <c r="AH517" s="1196"/>
      <c r="AI517" s="1199"/>
      <c r="AJ517" s="1199"/>
      <c r="AK517" s="1202"/>
      <c r="AL517" s="1205"/>
      <c r="AM517" s="1212" t="str">
        <f t="shared" ref="AM517" si="597">IF(AND(P516&lt;&gt;"", OR(W516&lt;&gt;8,Y516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17" s="355"/>
      <c r="AO517" s="1208"/>
      <c r="AP517" s="1210"/>
      <c r="AQ517" s="1114"/>
      <c r="AR517" s="976"/>
      <c r="AS517" s="976"/>
      <c r="AT517" s="976"/>
      <c r="AU517" s="976"/>
      <c r="AV517" s="976"/>
      <c r="AW517" s="976"/>
      <c r="AX517" s="1211"/>
      <c r="AY517" s="1208"/>
    </row>
    <row r="518" spans="1:51" ht="14">
      <c r="A518" s="1282"/>
      <c r="B518" s="1263"/>
      <c r="C518" s="1264"/>
      <c r="D518" s="1264"/>
      <c r="E518" s="1264"/>
      <c r="F518" s="1265"/>
      <c r="G518" s="1270"/>
      <c r="H518" s="1270"/>
      <c r="I518" s="1270"/>
      <c r="J518" s="1270"/>
      <c r="K518" s="1270"/>
      <c r="L518" s="1273"/>
      <c r="M518" s="1276"/>
      <c r="N518" s="1246"/>
      <c r="O518" s="1249"/>
      <c r="P518" s="1215"/>
      <c r="Q518" s="1218"/>
      <c r="R518" s="1221"/>
      <c r="S518" s="1224"/>
      <c r="T518" s="1227"/>
      <c r="U518" s="1224"/>
      <c r="V518" s="1227"/>
      <c r="W518" s="1224"/>
      <c r="X518" s="1227"/>
      <c r="Y518" s="1224"/>
      <c r="Z518" s="1227"/>
      <c r="AA518" s="1227"/>
      <c r="AB518" s="1227"/>
      <c r="AC518" s="1230"/>
      <c r="AD518" s="1193"/>
      <c r="AE518" s="1234"/>
      <c r="AF518" s="1199"/>
      <c r="AG518" s="1193"/>
      <c r="AH518" s="1196"/>
      <c r="AI518" s="1199"/>
      <c r="AJ518" s="1199"/>
      <c r="AK518" s="1202"/>
      <c r="AL518" s="1205"/>
      <c r="AM518" s="1213"/>
      <c r="AN518" s="355"/>
      <c r="AO518" s="1208"/>
      <c r="AP518" s="1210"/>
      <c r="AQ518" s="1114"/>
      <c r="AR518" s="976"/>
      <c r="AS518" s="976"/>
      <c r="AT518" s="976"/>
      <c r="AU518" s="976"/>
      <c r="AV518" s="976"/>
      <c r="AW518" s="976"/>
      <c r="AX518" s="1211"/>
      <c r="AY518" s="1208"/>
    </row>
    <row r="519" spans="1:51" ht="14.5" thickBot="1">
      <c r="A519" s="1283"/>
      <c r="B519" s="1266"/>
      <c r="C519" s="1267"/>
      <c r="D519" s="1267"/>
      <c r="E519" s="1267"/>
      <c r="F519" s="1268"/>
      <c r="G519" s="1271"/>
      <c r="H519" s="1271"/>
      <c r="I519" s="1271"/>
      <c r="J519" s="1271"/>
      <c r="K519" s="1271"/>
      <c r="L519" s="1274"/>
      <c r="M519" s="1277"/>
      <c r="N519" s="1247"/>
      <c r="O519" s="1250"/>
      <c r="P519" s="1216"/>
      <c r="Q519" s="1219"/>
      <c r="R519" s="1222"/>
      <c r="S519" s="1225"/>
      <c r="T519" s="1228"/>
      <c r="U519" s="1225"/>
      <c r="V519" s="1228"/>
      <c r="W519" s="1225"/>
      <c r="X519" s="1228"/>
      <c r="Y519" s="1225"/>
      <c r="Z519" s="1228"/>
      <c r="AA519" s="1228"/>
      <c r="AB519" s="1228"/>
      <c r="AC519" s="1231"/>
      <c r="AD519" s="1194"/>
      <c r="AE519" s="1235"/>
      <c r="AF519" s="1200"/>
      <c r="AG519" s="1194"/>
      <c r="AH519" s="1197"/>
      <c r="AI519" s="1200"/>
      <c r="AJ519" s="1200"/>
      <c r="AK519" s="1203"/>
      <c r="AL519" s="1206"/>
      <c r="AM519" s="651" t="str">
        <f t="shared" si="498"/>
        <v/>
      </c>
      <c r="AN519" s="355"/>
      <c r="AO519" s="1209"/>
      <c r="AP519" s="1210"/>
      <c r="AQ519" s="1115"/>
      <c r="AR519" s="976"/>
      <c r="AS519" s="976"/>
      <c r="AT519" s="976"/>
      <c r="AU519" s="976"/>
      <c r="AV519" s="976"/>
      <c r="AW519" s="976"/>
      <c r="AX519" s="1211"/>
      <c r="AY519" s="1209"/>
    </row>
    <row r="520" spans="1:51" ht="14">
      <c r="A520" s="1280">
        <v>128</v>
      </c>
      <c r="B520" s="1260" t="str">
        <f>IF(基本情報入力シート!B167="", "",基本情報入力シート!B167)</f>
        <v/>
      </c>
      <c r="C520" s="1261"/>
      <c r="D520" s="1261"/>
      <c r="E520" s="1261"/>
      <c r="F520" s="1262"/>
      <c r="G520" s="1269" t="str">
        <f>IF(基本情報入力シート!L167="", "",基本情報入力シート!L167)</f>
        <v/>
      </c>
      <c r="H520" s="1269" t="str">
        <f>IF(基本情報入力シート!Q167="", "",基本情報入力シート!Q167)</f>
        <v/>
      </c>
      <c r="I520" s="1269" t="str">
        <f>IF(基本情報入力シート!V167="", "",基本情報入力シート!V167)</f>
        <v/>
      </c>
      <c r="J520" s="1269" t="str">
        <f>IF(基本情報入力シート!W167="", "",基本情報入力シート!W167)</f>
        <v/>
      </c>
      <c r="K520" s="1269" t="str">
        <f>IF(基本情報入力シート!X167="", "",基本情報入力シート!X167)</f>
        <v/>
      </c>
      <c r="L520" s="1272" t="str">
        <f>IF(基本情報入力シート!AC167=0, "",基本情報入力シート!AC167)</f>
        <v/>
      </c>
      <c r="M520" s="1275" t="str">
        <f>IF(基本情報入力シート!AD167="", "",基本情報入力シート!AD167)</f>
        <v/>
      </c>
      <c r="N520" s="1245"/>
      <c r="O520" s="1248" t="str">
        <f>IFERROR(VLOOKUP(K520,【参考】数式用２!$A$2:$AD$48,MATCH(N520,【参考】数式用２!$C$4:$AD$4,0)+2,0),"")</f>
        <v/>
      </c>
      <c r="P520" s="1214"/>
      <c r="Q520" s="1217" t="str">
        <f>IFERROR(VLOOKUP(K520,【参考】数式用２!$A$2:$AC$48,MATCH(P520,【参考】数式用２!$C$4:$AC$4,0)+2,0),"")</f>
        <v/>
      </c>
      <c r="R520" s="1220" t="s">
        <v>268</v>
      </c>
      <c r="S520" s="1223"/>
      <c r="T520" s="1226" t="s">
        <v>356</v>
      </c>
      <c r="U520" s="1223"/>
      <c r="V520" s="1226" t="s">
        <v>357</v>
      </c>
      <c r="W520" s="1223"/>
      <c r="X520" s="1226" t="s">
        <v>356</v>
      </c>
      <c r="Y520" s="1223"/>
      <c r="Z520" s="1226" t="s">
        <v>360</v>
      </c>
      <c r="AA520" s="1226" t="s">
        <v>171</v>
      </c>
      <c r="AB520" s="1226" t="str">
        <f t="shared" ref="AB520" si="598">IF(S520&gt;=1,(W520*12+Y520)-(S520*12+U520)+1,"")</f>
        <v/>
      </c>
      <c r="AC520" s="1229" t="s">
        <v>359</v>
      </c>
      <c r="AD520" s="1232" t="str">
        <f t="shared" ref="AD520" si="599">IFERROR(ROUNDDOWN(ROUND(L520*Q520,0)*M520,0)*AB520,"")</f>
        <v/>
      </c>
      <c r="AE520" s="1233" t="str">
        <f>IFERROR(ROUNDDOWN(ROUNDDOWN(ROUND(L520*VLOOKUP(K520,【参考】数式用２!$A$2:$AC$48,MATCH("処遇改善加算Ⅳ",【参考】数式用２!$C$4:$O$4,0)+2,0),0)*M520,0)*AB520*0.5,0), "")</f>
        <v/>
      </c>
      <c r="AF520" s="1198"/>
      <c r="AG520" s="1193" t="str">
        <f>IF(AND(AQ520&lt;&gt;"対象外", P520&lt;&gt;""),ROUNDDOWN(ROUND(L520*VLOOKUP(K520,【参考】数式用２!$A$2:$K$48,MATCH("ベア加算あり",【参考】数式用２!$C$4:$K$4,0)+2,0),0)*M520,0)*AB520,"")</f>
        <v/>
      </c>
      <c r="AH520" s="1195"/>
      <c r="AI520" s="1198"/>
      <c r="AJ520" s="1198"/>
      <c r="AK520" s="1201"/>
      <c r="AL520" s="1204"/>
      <c r="AM520" s="650" t="str">
        <f t="shared" si="488"/>
        <v/>
      </c>
      <c r="AN520" s="355"/>
      <c r="AO520" s="1207" t="str">
        <f t="shared" ref="AO520" si="600">IF(K520&lt;&gt;"","Q列に色付け","")</f>
        <v/>
      </c>
      <c r="AP520" s="1210" t="str">
        <f t="shared" ref="AP520" si="601">IF(AND(AE520&lt;&gt;0,AE520&lt;&gt;""),IF(AF520="○","入力済","未入力"),"")</f>
        <v/>
      </c>
      <c r="AQ520" s="1113" t="str">
        <f>IFERROR((VLOOKUP(N520, 【参考】数式用２!$BE$5:$BE$13, 1,FALSE)), "対象外")</f>
        <v>対象外</v>
      </c>
      <c r="AR520" s="976" t="str">
        <f t="shared" ref="AR520" si="602">IF(AG520&lt;&gt;"",IF(AH520="○","入力済","未入力"),"")</f>
        <v/>
      </c>
      <c r="AS520" s="976" t="str">
        <f t="shared" ref="AS520" si="603">IF(AND(P520&lt;&gt;"", AI520=""), "未入力", "入力済")</f>
        <v>入力済</v>
      </c>
      <c r="AT520" s="976" t="str">
        <f t="shared" ref="AT520" si="604">IF(AND(P520&lt;&gt;"", P520&lt;&gt;"処遇改善加算Ⅳ", AJ520=""), "未入力", "入力済")</f>
        <v>入力済</v>
      </c>
      <c r="AU520" s="976" t="str">
        <f>IFERROR(VLOOKUP(K520, 【参考】数式用２!$BB$5:$BC$48, 2, FALSE), "")</f>
        <v/>
      </c>
      <c r="AV520" s="976" t="str">
        <f t="shared" ref="AV520" si="605">IF(AND(P520&lt;&gt;"処遇改善加算Ⅲ",P520&lt;&gt;"処遇改善加算Ⅳ", P520&lt;&gt;"", AU520&lt;&gt;"対象外"), 1,"")</f>
        <v/>
      </c>
      <c r="AW520" s="976" t="str">
        <f>IFERROR("_"&amp;VLOOKUP(K520, 【参考】数式用２!$AG$2:$AH$48, 2, FALSE), "")</f>
        <v/>
      </c>
      <c r="AX520" s="1211" t="str">
        <f t="shared" ref="AX520" si="606">IF(AND(P520="処遇改善加算Ⅰ", AL520=""), "未入力","入力済")</f>
        <v>入力済</v>
      </c>
      <c r="AY520" s="1207" t="str">
        <f t="shared" ref="AY520" si="607">G520</f>
        <v/>
      </c>
    </row>
    <row r="521" spans="1:51" ht="14">
      <c r="A521" s="1281"/>
      <c r="B521" s="1263"/>
      <c r="C521" s="1264"/>
      <c r="D521" s="1264"/>
      <c r="E521" s="1264"/>
      <c r="F521" s="1265"/>
      <c r="G521" s="1270"/>
      <c r="H521" s="1270"/>
      <c r="I521" s="1270"/>
      <c r="J521" s="1270"/>
      <c r="K521" s="1270"/>
      <c r="L521" s="1273"/>
      <c r="M521" s="1276"/>
      <c r="N521" s="1246"/>
      <c r="O521" s="1249"/>
      <c r="P521" s="1215"/>
      <c r="Q521" s="1218"/>
      <c r="R521" s="1221"/>
      <c r="S521" s="1224"/>
      <c r="T521" s="1227"/>
      <c r="U521" s="1224"/>
      <c r="V521" s="1227"/>
      <c r="W521" s="1224"/>
      <c r="X521" s="1227"/>
      <c r="Y521" s="1224"/>
      <c r="Z521" s="1227"/>
      <c r="AA521" s="1227"/>
      <c r="AB521" s="1227"/>
      <c r="AC521" s="1230"/>
      <c r="AD521" s="1193"/>
      <c r="AE521" s="1234"/>
      <c r="AF521" s="1199"/>
      <c r="AG521" s="1193"/>
      <c r="AH521" s="1196"/>
      <c r="AI521" s="1199"/>
      <c r="AJ521" s="1199"/>
      <c r="AK521" s="1202"/>
      <c r="AL521" s="1205"/>
      <c r="AM521" s="1212" t="str">
        <f t="shared" ref="AM521" si="608">IF(AND(P520&lt;&gt;"", OR(W520&lt;&gt;8,Y520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21" s="355"/>
      <c r="AO521" s="1208"/>
      <c r="AP521" s="1210"/>
      <c r="AQ521" s="1114"/>
      <c r="AR521" s="976"/>
      <c r="AS521" s="976"/>
      <c r="AT521" s="976"/>
      <c r="AU521" s="976"/>
      <c r="AV521" s="976"/>
      <c r="AW521" s="976"/>
      <c r="AX521" s="1211"/>
      <c r="AY521" s="1208"/>
    </row>
    <row r="522" spans="1:51" ht="14">
      <c r="A522" s="1282"/>
      <c r="B522" s="1263"/>
      <c r="C522" s="1264"/>
      <c r="D522" s="1264"/>
      <c r="E522" s="1264"/>
      <c r="F522" s="1265"/>
      <c r="G522" s="1270"/>
      <c r="H522" s="1270"/>
      <c r="I522" s="1270"/>
      <c r="J522" s="1270"/>
      <c r="K522" s="1270"/>
      <c r="L522" s="1273"/>
      <c r="M522" s="1276"/>
      <c r="N522" s="1246"/>
      <c r="O522" s="1249"/>
      <c r="P522" s="1215"/>
      <c r="Q522" s="1218"/>
      <c r="R522" s="1221"/>
      <c r="S522" s="1224"/>
      <c r="T522" s="1227"/>
      <c r="U522" s="1224"/>
      <c r="V522" s="1227"/>
      <c r="W522" s="1224"/>
      <c r="X522" s="1227"/>
      <c r="Y522" s="1224"/>
      <c r="Z522" s="1227"/>
      <c r="AA522" s="1227"/>
      <c r="AB522" s="1227"/>
      <c r="AC522" s="1230"/>
      <c r="AD522" s="1193"/>
      <c r="AE522" s="1234"/>
      <c r="AF522" s="1199"/>
      <c r="AG522" s="1193"/>
      <c r="AH522" s="1196"/>
      <c r="AI522" s="1199"/>
      <c r="AJ522" s="1199"/>
      <c r="AK522" s="1202"/>
      <c r="AL522" s="1205"/>
      <c r="AM522" s="1213"/>
      <c r="AN522" s="355"/>
      <c r="AO522" s="1208"/>
      <c r="AP522" s="1210"/>
      <c r="AQ522" s="1114"/>
      <c r="AR522" s="976"/>
      <c r="AS522" s="976"/>
      <c r="AT522" s="976"/>
      <c r="AU522" s="976"/>
      <c r="AV522" s="976"/>
      <c r="AW522" s="976"/>
      <c r="AX522" s="1211"/>
      <c r="AY522" s="1208"/>
    </row>
    <row r="523" spans="1:51" ht="14.5" thickBot="1">
      <c r="A523" s="1283"/>
      <c r="B523" s="1266"/>
      <c r="C523" s="1267"/>
      <c r="D523" s="1267"/>
      <c r="E523" s="1267"/>
      <c r="F523" s="1268"/>
      <c r="G523" s="1271"/>
      <c r="H523" s="1271"/>
      <c r="I523" s="1271"/>
      <c r="J523" s="1271"/>
      <c r="K523" s="1271"/>
      <c r="L523" s="1274"/>
      <c r="M523" s="1277"/>
      <c r="N523" s="1247"/>
      <c r="O523" s="1250"/>
      <c r="P523" s="1216"/>
      <c r="Q523" s="1219"/>
      <c r="R523" s="1222"/>
      <c r="S523" s="1225"/>
      <c r="T523" s="1228"/>
      <c r="U523" s="1225"/>
      <c r="V523" s="1228"/>
      <c r="W523" s="1225"/>
      <c r="X523" s="1228"/>
      <c r="Y523" s="1225"/>
      <c r="Z523" s="1228"/>
      <c r="AA523" s="1228"/>
      <c r="AB523" s="1228"/>
      <c r="AC523" s="1231"/>
      <c r="AD523" s="1194"/>
      <c r="AE523" s="1235"/>
      <c r="AF523" s="1200"/>
      <c r="AG523" s="1194"/>
      <c r="AH523" s="1197"/>
      <c r="AI523" s="1200"/>
      <c r="AJ523" s="1200"/>
      <c r="AK523" s="1203"/>
      <c r="AL523" s="1206"/>
      <c r="AM523" s="651" t="str">
        <f t="shared" si="498"/>
        <v/>
      </c>
      <c r="AN523" s="355"/>
      <c r="AO523" s="1209"/>
      <c r="AP523" s="1210"/>
      <c r="AQ523" s="1115"/>
      <c r="AR523" s="976"/>
      <c r="AS523" s="976"/>
      <c r="AT523" s="976"/>
      <c r="AU523" s="976"/>
      <c r="AV523" s="976"/>
      <c r="AW523" s="976"/>
      <c r="AX523" s="1211"/>
      <c r="AY523" s="1209"/>
    </row>
    <row r="524" spans="1:51" ht="14">
      <c r="A524" s="1280">
        <v>129</v>
      </c>
      <c r="B524" s="1260" t="str">
        <f>IF(基本情報入力シート!B168="", "",基本情報入力シート!B168)</f>
        <v/>
      </c>
      <c r="C524" s="1261"/>
      <c r="D524" s="1261"/>
      <c r="E524" s="1261"/>
      <c r="F524" s="1262"/>
      <c r="G524" s="1269" t="str">
        <f>IF(基本情報入力シート!L168="", "",基本情報入力シート!L168)</f>
        <v/>
      </c>
      <c r="H524" s="1269" t="str">
        <f>IF(基本情報入力シート!Q168="", "",基本情報入力シート!Q168)</f>
        <v/>
      </c>
      <c r="I524" s="1269" t="str">
        <f>IF(基本情報入力シート!V168="", "",基本情報入力シート!V168)</f>
        <v/>
      </c>
      <c r="J524" s="1269" t="str">
        <f>IF(基本情報入力シート!W168="", "",基本情報入力シート!W168)</f>
        <v/>
      </c>
      <c r="K524" s="1269" t="str">
        <f>IF(基本情報入力シート!X168="", "",基本情報入力シート!X168)</f>
        <v/>
      </c>
      <c r="L524" s="1272" t="str">
        <f>IF(基本情報入力シート!AC168=0, "",基本情報入力シート!AC168)</f>
        <v/>
      </c>
      <c r="M524" s="1275" t="str">
        <f>IF(基本情報入力シート!AD168="", "",基本情報入力シート!AD168)</f>
        <v/>
      </c>
      <c r="N524" s="1245"/>
      <c r="O524" s="1248" t="str">
        <f>IFERROR(VLOOKUP(K524,【参考】数式用２!$A$2:$AD$48,MATCH(N524,【参考】数式用２!$C$4:$AD$4,0)+2,0),"")</f>
        <v/>
      </c>
      <c r="P524" s="1214"/>
      <c r="Q524" s="1217" t="str">
        <f>IFERROR(VLOOKUP(K524,【参考】数式用２!$A$2:$AC$48,MATCH(P524,【参考】数式用２!$C$4:$AC$4,0)+2,0),"")</f>
        <v/>
      </c>
      <c r="R524" s="1220" t="s">
        <v>268</v>
      </c>
      <c r="S524" s="1223"/>
      <c r="T524" s="1226" t="s">
        <v>356</v>
      </c>
      <c r="U524" s="1223"/>
      <c r="V524" s="1226" t="s">
        <v>357</v>
      </c>
      <c r="W524" s="1223"/>
      <c r="X524" s="1226" t="s">
        <v>356</v>
      </c>
      <c r="Y524" s="1223"/>
      <c r="Z524" s="1226" t="s">
        <v>360</v>
      </c>
      <c r="AA524" s="1226" t="s">
        <v>171</v>
      </c>
      <c r="AB524" s="1226" t="str">
        <f t="shared" ref="AB524" si="609">IF(S524&gt;=1,(W524*12+Y524)-(S524*12+U524)+1,"")</f>
        <v/>
      </c>
      <c r="AC524" s="1229" t="s">
        <v>359</v>
      </c>
      <c r="AD524" s="1232" t="str">
        <f t="shared" ref="AD524" si="610">IFERROR(ROUNDDOWN(ROUND(L524*Q524,0)*M524,0)*AB524,"")</f>
        <v/>
      </c>
      <c r="AE524" s="1233" t="str">
        <f>IFERROR(ROUNDDOWN(ROUNDDOWN(ROUND(L524*VLOOKUP(K524,【参考】数式用２!$A$2:$AC$48,MATCH("処遇改善加算Ⅳ",【参考】数式用２!$C$4:$O$4,0)+2,0),0)*M524,0)*AB524*0.5,0), "")</f>
        <v/>
      </c>
      <c r="AF524" s="1198"/>
      <c r="AG524" s="1193" t="str">
        <f>IF(AND(AQ524&lt;&gt;"対象外", P524&lt;&gt;""),ROUNDDOWN(ROUND(L524*VLOOKUP(K524,【参考】数式用２!$A$2:$K$48,MATCH("ベア加算あり",【参考】数式用２!$C$4:$K$4,0)+2,0),0)*M524,0)*AB524,"")</f>
        <v/>
      </c>
      <c r="AH524" s="1195"/>
      <c r="AI524" s="1198"/>
      <c r="AJ524" s="1198"/>
      <c r="AK524" s="1201"/>
      <c r="AL524" s="1204"/>
      <c r="AM524" s="650" t="str">
        <f t="shared" si="488"/>
        <v/>
      </c>
      <c r="AN524" s="355"/>
      <c r="AO524" s="1207" t="str">
        <f t="shared" ref="AO524" si="611">IF(K524&lt;&gt;"","Q列に色付け","")</f>
        <v/>
      </c>
      <c r="AP524" s="1210" t="str">
        <f t="shared" ref="AP524" si="612">IF(AND(AE524&lt;&gt;0,AE524&lt;&gt;""),IF(AF524="○","入力済","未入力"),"")</f>
        <v/>
      </c>
      <c r="AQ524" s="1113" t="str">
        <f>IFERROR((VLOOKUP(N524, 【参考】数式用２!$BE$5:$BE$13, 1,FALSE)), "対象外")</f>
        <v>対象外</v>
      </c>
      <c r="AR524" s="976" t="str">
        <f t="shared" ref="AR524" si="613">IF(AG524&lt;&gt;"",IF(AH524="○","入力済","未入力"),"")</f>
        <v/>
      </c>
      <c r="AS524" s="976" t="str">
        <f t="shared" ref="AS524" si="614">IF(AND(P524&lt;&gt;"", AI524=""), "未入力", "入力済")</f>
        <v>入力済</v>
      </c>
      <c r="AT524" s="976" t="str">
        <f t="shared" ref="AT524" si="615">IF(AND(P524&lt;&gt;"", P524&lt;&gt;"処遇改善加算Ⅳ", AJ524=""), "未入力", "入力済")</f>
        <v>入力済</v>
      </c>
      <c r="AU524" s="976" t="str">
        <f>IFERROR(VLOOKUP(K524, 【参考】数式用２!$BB$5:$BC$48, 2, FALSE), "")</f>
        <v/>
      </c>
      <c r="AV524" s="976" t="str">
        <f t="shared" ref="AV524" si="616">IF(AND(P524&lt;&gt;"処遇改善加算Ⅲ",P524&lt;&gt;"処遇改善加算Ⅳ", P524&lt;&gt;"", AU524&lt;&gt;"対象外"), 1,"")</f>
        <v/>
      </c>
      <c r="AW524" s="976" t="str">
        <f>IFERROR("_"&amp;VLOOKUP(K524, 【参考】数式用２!$AG$2:$AH$48, 2, FALSE), "")</f>
        <v/>
      </c>
      <c r="AX524" s="1211" t="str">
        <f t="shared" ref="AX524" si="617">IF(AND(P524="処遇改善加算Ⅰ", AL524=""), "未入力","入力済")</f>
        <v>入力済</v>
      </c>
      <c r="AY524" s="1207" t="str">
        <f t="shared" ref="AY524" si="618">G524</f>
        <v/>
      </c>
    </row>
    <row r="525" spans="1:51" ht="14">
      <c r="A525" s="1281"/>
      <c r="B525" s="1263"/>
      <c r="C525" s="1264"/>
      <c r="D525" s="1264"/>
      <c r="E525" s="1264"/>
      <c r="F525" s="1265"/>
      <c r="G525" s="1270"/>
      <c r="H525" s="1270"/>
      <c r="I525" s="1270"/>
      <c r="J525" s="1270"/>
      <c r="K525" s="1270"/>
      <c r="L525" s="1273"/>
      <c r="M525" s="1276"/>
      <c r="N525" s="1246"/>
      <c r="O525" s="1249"/>
      <c r="P525" s="1215"/>
      <c r="Q525" s="1218"/>
      <c r="R525" s="1221"/>
      <c r="S525" s="1224"/>
      <c r="T525" s="1227"/>
      <c r="U525" s="1224"/>
      <c r="V525" s="1227"/>
      <c r="W525" s="1224"/>
      <c r="X525" s="1227"/>
      <c r="Y525" s="1224"/>
      <c r="Z525" s="1227"/>
      <c r="AA525" s="1227"/>
      <c r="AB525" s="1227"/>
      <c r="AC525" s="1230"/>
      <c r="AD525" s="1193"/>
      <c r="AE525" s="1234"/>
      <c r="AF525" s="1199"/>
      <c r="AG525" s="1193"/>
      <c r="AH525" s="1196"/>
      <c r="AI525" s="1199"/>
      <c r="AJ525" s="1199"/>
      <c r="AK525" s="1202"/>
      <c r="AL525" s="1205"/>
      <c r="AM525" s="1212" t="str">
        <f t="shared" ref="AM525" si="619">IF(AND(P524&lt;&gt;"", OR(W524&lt;&gt;8,Y524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25" s="355"/>
      <c r="AO525" s="1208"/>
      <c r="AP525" s="1210"/>
      <c r="AQ525" s="1114"/>
      <c r="AR525" s="976"/>
      <c r="AS525" s="976"/>
      <c r="AT525" s="976"/>
      <c r="AU525" s="976"/>
      <c r="AV525" s="976"/>
      <c r="AW525" s="976"/>
      <c r="AX525" s="1211"/>
      <c r="AY525" s="1208"/>
    </row>
    <row r="526" spans="1:51" ht="14">
      <c r="A526" s="1282"/>
      <c r="B526" s="1263"/>
      <c r="C526" s="1264"/>
      <c r="D526" s="1264"/>
      <c r="E526" s="1264"/>
      <c r="F526" s="1265"/>
      <c r="G526" s="1270"/>
      <c r="H526" s="1270"/>
      <c r="I526" s="1270"/>
      <c r="J526" s="1270"/>
      <c r="K526" s="1270"/>
      <c r="L526" s="1273"/>
      <c r="M526" s="1276"/>
      <c r="N526" s="1246"/>
      <c r="O526" s="1249"/>
      <c r="P526" s="1215"/>
      <c r="Q526" s="1218"/>
      <c r="R526" s="1221"/>
      <c r="S526" s="1224"/>
      <c r="T526" s="1227"/>
      <c r="U526" s="1224"/>
      <c r="V526" s="1227"/>
      <c r="W526" s="1224"/>
      <c r="X526" s="1227"/>
      <c r="Y526" s="1224"/>
      <c r="Z526" s="1227"/>
      <c r="AA526" s="1227"/>
      <c r="AB526" s="1227"/>
      <c r="AC526" s="1230"/>
      <c r="AD526" s="1193"/>
      <c r="AE526" s="1234"/>
      <c r="AF526" s="1199"/>
      <c r="AG526" s="1193"/>
      <c r="AH526" s="1196"/>
      <c r="AI526" s="1199"/>
      <c r="AJ526" s="1199"/>
      <c r="AK526" s="1202"/>
      <c r="AL526" s="1205"/>
      <c r="AM526" s="1213"/>
      <c r="AN526" s="355"/>
      <c r="AO526" s="1208"/>
      <c r="AP526" s="1210"/>
      <c r="AQ526" s="1114"/>
      <c r="AR526" s="976"/>
      <c r="AS526" s="976"/>
      <c r="AT526" s="976"/>
      <c r="AU526" s="976"/>
      <c r="AV526" s="976"/>
      <c r="AW526" s="976"/>
      <c r="AX526" s="1211"/>
      <c r="AY526" s="1208"/>
    </row>
    <row r="527" spans="1:51" ht="14.5" thickBot="1">
      <c r="A527" s="1283"/>
      <c r="B527" s="1266"/>
      <c r="C527" s="1267"/>
      <c r="D527" s="1267"/>
      <c r="E527" s="1267"/>
      <c r="F527" s="1268"/>
      <c r="G527" s="1271"/>
      <c r="H527" s="1271"/>
      <c r="I527" s="1271"/>
      <c r="J527" s="1271"/>
      <c r="K527" s="1271"/>
      <c r="L527" s="1274"/>
      <c r="M527" s="1277"/>
      <c r="N527" s="1247"/>
      <c r="O527" s="1250"/>
      <c r="P527" s="1216"/>
      <c r="Q527" s="1219"/>
      <c r="R527" s="1222"/>
      <c r="S527" s="1225"/>
      <c r="T527" s="1228"/>
      <c r="U527" s="1225"/>
      <c r="V527" s="1228"/>
      <c r="W527" s="1225"/>
      <c r="X527" s="1228"/>
      <c r="Y527" s="1225"/>
      <c r="Z527" s="1228"/>
      <c r="AA527" s="1228"/>
      <c r="AB527" s="1228"/>
      <c r="AC527" s="1231"/>
      <c r="AD527" s="1194"/>
      <c r="AE527" s="1235"/>
      <c r="AF527" s="1200"/>
      <c r="AG527" s="1194"/>
      <c r="AH527" s="1197"/>
      <c r="AI527" s="1200"/>
      <c r="AJ527" s="1200"/>
      <c r="AK527" s="1203"/>
      <c r="AL527" s="1206"/>
      <c r="AM527" s="651" t="str">
        <f t="shared" si="498"/>
        <v/>
      </c>
      <c r="AN527" s="355"/>
      <c r="AO527" s="1209"/>
      <c r="AP527" s="1210"/>
      <c r="AQ527" s="1115"/>
      <c r="AR527" s="976"/>
      <c r="AS527" s="976"/>
      <c r="AT527" s="976"/>
      <c r="AU527" s="976"/>
      <c r="AV527" s="976"/>
      <c r="AW527" s="976"/>
      <c r="AX527" s="1211"/>
      <c r="AY527" s="1209"/>
    </row>
    <row r="528" spans="1:51" ht="14">
      <c r="A528" s="1280">
        <v>130</v>
      </c>
      <c r="B528" s="1260" t="str">
        <f>IF(基本情報入力シート!B169="", "",基本情報入力シート!B169)</f>
        <v/>
      </c>
      <c r="C528" s="1261"/>
      <c r="D528" s="1261"/>
      <c r="E528" s="1261"/>
      <c r="F528" s="1262"/>
      <c r="G528" s="1269" t="str">
        <f>IF(基本情報入力シート!L169="", "",基本情報入力シート!L169)</f>
        <v/>
      </c>
      <c r="H528" s="1269" t="str">
        <f>IF(基本情報入力シート!Q169="", "",基本情報入力シート!Q169)</f>
        <v/>
      </c>
      <c r="I528" s="1269" t="str">
        <f>IF(基本情報入力シート!V169="", "",基本情報入力シート!V169)</f>
        <v/>
      </c>
      <c r="J528" s="1269" t="str">
        <f>IF(基本情報入力シート!W169="", "",基本情報入力シート!W169)</f>
        <v/>
      </c>
      <c r="K528" s="1269" t="str">
        <f>IF(基本情報入力シート!X169="", "",基本情報入力シート!X169)</f>
        <v/>
      </c>
      <c r="L528" s="1272" t="str">
        <f>IF(基本情報入力シート!AC169=0, "",基本情報入力シート!AC169)</f>
        <v/>
      </c>
      <c r="M528" s="1275" t="str">
        <f>IF(基本情報入力シート!AD169="", "",基本情報入力シート!AD169)</f>
        <v/>
      </c>
      <c r="N528" s="1245"/>
      <c r="O528" s="1248" t="str">
        <f>IFERROR(VLOOKUP(K528,【参考】数式用２!$A$2:$AD$48,MATCH(N528,【参考】数式用２!$C$4:$AD$4,0)+2,0),"")</f>
        <v/>
      </c>
      <c r="P528" s="1214"/>
      <c r="Q528" s="1217" t="str">
        <f>IFERROR(VLOOKUP(K528,【参考】数式用２!$A$2:$AC$48,MATCH(P528,【参考】数式用２!$C$4:$AC$4,0)+2,0),"")</f>
        <v/>
      </c>
      <c r="R528" s="1220" t="s">
        <v>268</v>
      </c>
      <c r="S528" s="1223"/>
      <c r="T528" s="1226" t="s">
        <v>356</v>
      </c>
      <c r="U528" s="1223"/>
      <c r="V528" s="1226" t="s">
        <v>357</v>
      </c>
      <c r="W528" s="1223"/>
      <c r="X528" s="1226" t="s">
        <v>356</v>
      </c>
      <c r="Y528" s="1223"/>
      <c r="Z528" s="1226" t="s">
        <v>360</v>
      </c>
      <c r="AA528" s="1226" t="s">
        <v>171</v>
      </c>
      <c r="AB528" s="1226" t="str">
        <f t="shared" ref="AB528" si="620">IF(S528&gt;=1,(W528*12+Y528)-(S528*12+U528)+1,"")</f>
        <v/>
      </c>
      <c r="AC528" s="1229" t="s">
        <v>359</v>
      </c>
      <c r="AD528" s="1232" t="str">
        <f t="shared" ref="AD528" si="621">IFERROR(ROUNDDOWN(ROUND(L528*Q528,0)*M528,0)*AB528,"")</f>
        <v/>
      </c>
      <c r="AE528" s="1233" t="str">
        <f>IFERROR(ROUNDDOWN(ROUNDDOWN(ROUND(L528*VLOOKUP(K528,【参考】数式用２!$A$2:$AC$48,MATCH("処遇改善加算Ⅳ",【参考】数式用２!$C$4:$O$4,0)+2,0),0)*M528,0)*AB528*0.5,0), "")</f>
        <v/>
      </c>
      <c r="AF528" s="1198"/>
      <c r="AG528" s="1193" t="str">
        <f>IF(AND(AQ528&lt;&gt;"対象外", P528&lt;&gt;""),ROUNDDOWN(ROUND(L528*VLOOKUP(K528,【参考】数式用２!$A$2:$K$48,MATCH("ベア加算あり",【参考】数式用２!$C$4:$K$4,0)+2,0),0)*M528,0)*AB528,"")</f>
        <v/>
      </c>
      <c r="AH528" s="1195"/>
      <c r="AI528" s="1198"/>
      <c r="AJ528" s="1198"/>
      <c r="AK528" s="1201"/>
      <c r="AL528" s="1204"/>
      <c r="AM528" s="650" t="str">
        <f t="shared" si="488"/>
        <v/>
      </c>
      <c r="AN528" s="355"/>
      <c r="AO528" s="1207" t="str">
        <f t="shared" ref="AO528" si="622">IF(K528&lt;&gt;"","Q列に色付け","")</f>
        <v/>
      </c>
      <c r="AP528" s="1210" t="str">
        <f t="shared" ref="AP528" si="623">IF(AND(AE528&lt;&gt;0,AE528&lt;&gt;""),IF(AF528="○","入力済","未入力"),"")</f>
        <v/>
      </c>
      <c r="AQ528" s="1113" t="str">
        <f>IFERROR((VLOOKUP(N528, 【参考】数式用２!$BE$5:$BE$13, 1,FALSE)), "対象外")</f>
        <v>対象外</v>
      </c>
      <c r="AR528" s="976" t="str">
        <f t="shared" ref="AR528" si="624">IF(AG528&lt;&gt;"",IF(AH528="○","入力済","未入力"),"")</f>
        <v/>
      </c>
      <c r="AS528" s="976" t="str">
        <f t="shared" ref="AS528" si="625">IF(AND(P528&lt;&gt;"", AI528=""), "未入力", "入力済")</f>
        <v>入力済</v>
      </c>
      <c r="AT528" s="976" t="str">
        <f t="shared" ref="AT528" si="626">IF(AND(P528&lt;&gt;"", P528&lt;&gt;"処遇改善加算Ⅳ", AJ528=""), "未入力", "入力済")</f>
        <v>入力済</v>
      </c>
      <c r="AU528" s="976" t="str">
        <f>IFERROR(VLOOKUP(K528, 【参考】数式用２!$BB$5:$BC$48, 2, FALSE), "")</f>
        <v/>
      </c>
      <c r="AV528" s="976" t="str">
        <f t="shared" ref="AV528" si="627">IF(AND(P528&lt;&gt;"処遇改善加算Ⅲ",P528&lt;&gt;"処遇改善加算Ⅳ", P528&lt;&gt;"", AU528&lt;&gt;"対象外"), 1,"")</f>
        <v/>
      </c>
      <c r="AW528" s="976" t="str">
        <f>IFERROR("_"&amp;VLOOKUP(K528, 【参考】数式用２!$AG$2:$AH$48, 2, FALSE), "")</f>
        <v/>
      </c>
      <c r="AX528" s="1211" t="str">
        <f t="shared" ref="AX528" si="628">IF(AND(P528="処遇改善加算Ⅰ", AL528=""), "未入力","入力済")</f>
        <v>入力済</v>
      </c>
      <c r="AY528" s="1207" t="str">
        <f t="shared" ref="AY528" si="629">G528</f>
        <v/>
      </c>
    </row>
    <row r="529" spans="1:51" ht="14">
      <c r="A529" s="1281"/>
      <c r="B529" s="1263"/>
      <c r="C529" s="1264"/>
      <c r="D529" s="1264"/>
      <c r="E529" s="1264"/>
      <c r="F529" s="1265"/>
      <c r="G529" s="1270"/>
      <c r="H529" s="1270"/>
      <c r="I529" s="1270"/>
      <c r="J529" s="1270"/>
      <c r="K529" s="1270"/>
      <c r="L529" s="1273"/>
      <c r="M529" s="1276"/>
      <c r="N529" s="1246"/>
      <c r="O529" s="1249"/>
      <c r="P529" s="1215"/>
      <c r="Q529" s="1218"/>
      <c r="R529" s="1221"/>
      <c r="S529" s="1224"/>
      <c r="T529" s="1227"/>
      <c r="U529" s="1224"/>
      <c r="V529" s="1227"/>
      <c r="W529" s="1224"/>
      <c r="X529" s="1227"/>
      <c r="Y529" s="1224"/>
      <c r="Z529" s="1227"/>
      <c r="AA529" s="1227"/>
      <c r="AB529" s="1227"/>
      <c r="AC529" s="1230"/>
      <c r="AD529" s="1193"/>
      <c r="AE529" s="1234"/>
      <c r="AF529" s="1199"/>
      <c r="AG529" s="1193"/>
      <c r="AH529" s="1196"/>
      <c r="AI529" s="1199"/>
      <c r="AJ529" s="1199"/>
      <c r="AK529" s="1202"/>
      <c r="AL529" s="1205"/>
      <c r="AM529" s="1212" t="str">
        <f t="shared" ref="AM529" si="630">IF(AND(P528&lt;&gt;"", OR(W528&lt;&gt;8,Y528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29" s="355"/>
      <c r="AO529" s="1208"/>
      <c r="AP529" s="1210"/>
      <c r="AQ529" s="1114"/>
      <c r="AR529" s="976"/>
      <c r="AS529" s="976"/>
      <c r="AT529" s="976"/>
      <c r="AU529" s="976"/>
      <c r="AV529" s="976"/>
      <c r="AW529" s="976"/>
      <c r="AX529" s="1211"/>
      <c r="AY529" s="1208"/>
    </row>
    <row r="530" spans="1:51" ht="14">
      <c r="A530" s="1282"/>
      <c r="B530" s="1263"/>
      <c r="C530" s="1264"/>
      <c r="D530" s="1264"/>
      <c r="E530" s="1264"/>
      <c r="F530" s="1265"/>
      <c r="G530" s="1270"/>
      <c r="H530" s="1270"/>
      <c r="I530" s="1270"/>
      <c r="J530" s="1270"/>
      <c r="K530" s="1270"/>
      <c r="L530" s="1273"/>
      <c r="M530" s="1276"/>
      <c r="N530" s="1246"/>
      <c r="O530" s="1249"/>
      <c r="P530" s="1215"/>
      <c r="Q530" s="1218"/>
      <c r="R530" s="1221"/>
      <c r="S530" s="1224"/>
      <c r="T530" s="1227"/>
      <c r="U530" s="1224"/>
      <c r="V530" s="1227"/>
      <c r="W530" s="1224"/>
      <c r="X530" s="1227"/>
      <c r="Y530" s="1224"/>
      <c r="Z530" s="1227"/>
      <c r="AA530" s="1227"/>
      <c r="AB530" s="1227"/>
      <c r="AC530" s="1230"/>
      <c r="AD530" s="1193"/>
      <c r="AE530" s="1234"/>
      <c r="AF530" s="1199"/>
      <c r="AG530" s="1193"/>
      <c r="AH530" s="1196"/>
      <c r="AI530" s="1199"/>
      <c r="AJ530" s="1199"/>
      <c r="AK530" s="1202"/>
      <c r="AL530" s="1205"/>
      <c r="AM530" s="1213"/>
      <c r="AN530" s="355"/>
      <c r="AO530" s="1208"/>
      <c r="AP530" s="1210"/>
      <c r="AQ530" s="1114"/>
      <c r="AR530" s="976"/>
      <c r="AS530" s="976"/>
      <c r="AT530" s="976"/>
      <c r="AU530" s="976"/>
      <c r="AV530" s="976"/>
      <c r="AW530" s="976"/>
      <c r="AX530" s="1211"/>
      <c r="AY530" s="1208"/>
    </row>
    <row r="531" spans="1:51" ht="14.5" thickBot="1">
      <c r="A531" s="1283"/>
      <c r="B531" s="1266"/>
      <c r="C531" s="1267"/>
      <c r="D531" s="1267"/>
      <c r="E531" s="1267"/>
      <c r="F531" s="1268"/>
      <c r="G531" s="1271"/>
      <c r="H531" s="1271"/>
      <c r="I531" s="1271"/>
      <c r="J531" s="1271"/>
      <c r="K531" s="1271"/>
      <c r="L531" s="1274"/>
      <c r="M531" s="1277"/>
      <c r="N531" s="1247"/>
      <c r="O531" s="1250"/>
      <c r="P531" s="1216"/>
      <c r="Q531" s="1219"/>
      <c r="R531" s="1222"/>
      <c r="S531" s="1225"/>
      <c r="T531" s="1228"/>
      <c r="U531" s="1225"/>
      <c r="V531" s="1228"/>
      <c r="W531" s="1225"/>
      <c r="X531" s="1228"/>
      <c r="Y531" s="1225"/>
      <c r="Z531" s="1228"/>
      <c r="AA531" s="1228"/>
      <c r="AB531" s="1228"/>
      <c r="AC531" s="1231"/>
      <c r="AD531" s="1194"/>
      <c r="AE531" s="1235"/>
      <c r="AF531" s="1200"/>
      <c r="AG531" s="1194"/>
      <c r="AH531" s="1197"/>
      <c r="AI531" s="1200"/>
      <c r="AJ531" s="1200"/>
      <c r="AK531" s="1203"/>
      <c r="AL531" s="1206"/>
      <c r="AM531" s="651" t="str">
        <f t="shared" si="498"/>
        <v/>
      </c>
      <c r="AN531" s="355"/>
      <c r="AO531" s="1209"/>
      <c r="AP531" s="1210"/>
      <c r="AQ531" s="1115"/>
      <c r="AR531" s="976"/>
      <c r="AS531" s="976"/>
      <c r="AT531" s="976"/>
      <c r="AU531" s="976"/>
      <c r="AV531" s="976"/>
      <c r="AW531" s="976"/>
      <c r="AX531" s="1211"/>
      <c r="AY531" s="1209"/>
    </row>
    <row r="532" spans="1:51" ht="14">
      <c r="A532" s="1280">
        <v>131</v>
      </c>
      <c r="B532" s="1260" t="str">
        <f>IF(基本情報入力シート!B170="", "",基本情報入力シート!B170)</f>
        <v/>
      </c>
      <c r="C532" s="1261"/>
      <c r="D532" s="1261"/>
      <c r="E532" s="1261"/>
      <c r="F532" s="1262"/>
      <c r="G532" s="1269" t="str">
        <f>IF(基本情報入力シート!L170="", "",基本情報入力シート!L170)</f>
        <v/>
      </c>
      <c r="H532" s="1269" t="str">
        <f>IF(基本情報入力シート!Q170="", "",基本情報入力シート!Q170)</f>
        <v/>
      </c>
      <c r="I532" s="1269" t="str">
        <f>IF(基本情報入力シート!V170="", "",基本情報入力シート!V170)</f>
        <v/>
      </c>
      <c r="J532" s="1269" t="str">
        <f>IF(基本情報入力シート!W170="", "",基本情報入力シート!W170)</f>
        <v/>
      </c>
      <c r="K532" s="1269" t="str">
        <f>IF(基本情報入力シート!X170="", "",基本情報入力シート!X170)</f>
        <v/>
      </c>
      <c r="L532" s="1272" t="str">
        <f>IF(基本情報入力シート!AC170=0, "",基本情報入力シート!AC170)</f>
        <v/>
      </c>
      <c r="M532" s="1275" t="str">
        <f>IF(基本情報入力シート!AD170="", "",基本情報入力シート!AD170)</f>
        <v/>
      </c>
      <c r="N532" s="1245"/>
      <c r="O532" s="1248" t="str">
        <f>IFERROR(VLOOKUP(K532,【参考】数式用２!$A$2:$AD$48,MATCH(N532,【参考】数式用２!$C$4:$AD$4,0)+2,0),"")</f>
        <v/>
      </c>
      <c r="P532" s="1214"/>
      <c r="Q532" s="1217" t="str">
        <f>IFERROR(VLOOKUP(K532,【参考】数式用２!$A$2:$AC$48,MATCH(P532,【参考】数式用２!$C$4:$AC$4,0)+2,0),"")</f>
        <v/>
      </c>
      <c r="R532" s="1220" t="s">
        <v>268</v>
      </c>
      <c r="S532" s="1223"/>
      <c r="T532" s="1226" t="s">
        <v>356</v>
      </c>
      <c r="U532" s="1223"/>
      <c r="V532" s="1226" t="s">
        <v>357</v>
      </c>
      <c r="W532" s="1223"/>
      <c r="X532" s="1226" t="s">
        <v>356</v>
      </c>
      <c r="Y532" s="1223"/>
      <c r="Z532" s="1226" t="s">
        <v>360</v>
      </c>
      <c r="AA532" s="1226" t="s">
        <v>171</v>
      </c>
      <c r="AB532" s="1226" t="str">
        <f t="shared" ref="AB532" si="631">IF(S532&gt;=1,(W532*12+Y532)-(S532*12+U532)+1,"")</f>
        <v/>
      </c>
      <c r="AC532" s="1229" t="s">
        <v>359</v>
      </c>
      <c r="AD532" s="1232" t="str">
        <f t="shared" ref="AD532" si="632">IFERROR(ROUNDDOWN(ROUND(L532*Q532,0)*M532,0)*AB532,"")</f>
        <v/>
      </c>
      <c r="AE532" s="1233" t="str">
        <f>IFERROR(ROUNDDOWN(ROUNDDOWN(ROUND(L532*VLOOKUP(K532,【参考】数式用２!$A$2:$AC$48,MATCH("処遇改善加算Ⅳ",【参考】数式用２!$C$4:$O$4,0)+2,0),0)*M532,0)*AB532*0.5,0), "")</f>
        <v/>
      </c>
      <c r="AF532" s="1198"/>
      <c r="AG532" s="1193" t="str">
        <f>IF(AND(AQ532&lt;&gt;"対象外", P532&lt;&gt;""),ROUNDDOWN(ROUND(L532*VLOOKUP(K532,【参考】数式用２!$A$2:$K$48,MATCH("ベア加算あり",【参考】数式用２!$C$4:$K$4,0)+2,0),0)*M532,0)*AB532,"")</f>
        <v/>
      </c>
      <c r="AH532" s="1195"/>
      <c r="AI532" s="1198"/>
      <c r="AJ532" s="1198"/>
      <c r="AK532" s="1201"/>
      <c r="AL532" s="1204"/>
      <c r="AM532" s="650" t="str">
        <f t="shared" si="488"/>
        <v/>
      </c>
      <c r="AN532" s="355"/>
      <c r="AO532" s="1207" t="str">
        <f t="shared" ref="AO532" si="633">IF(K532&lt;&gt;"","Q列に色付け","")</f>
        <v/>
      </c>
      <c r="AP532" s="1210" t="str">
        <f t="shared" ref="AP532" si="634">IF(AND(AE532&lt;&gt;0,AE532&lt;&gt;""),IF(AF532="○","入力済","未入力"),"")</f>
        <v/>
      </c>
      <c r="AQ532" s="1113" t="str">
        <f>IFERROR((VLOOKUP(N532, 【参考】数式用２!$BE$5:$BE$13, 1,FALSE)), "対象外")</f>
        <v>対象外</v>
      </c>
      <c r="AR532" s="976" t="str">
        <f t="shared" ref="AR532" si="635">IF(AG532&lt;&gt;"",IF(AH532="○","入力済","未入力"),"")</f>
        <v/>
      </c>
      <c r="AS532" s="976" t="str">
        <f t="shared" ref="AS532" si="636">IF(AND(P532&lt;&gt;"", AI532=""), "未入力", "入力済")</f>
        <v>入力済</v>
      </c>
      <c r="AT532" s="976" t="str">
        <f t="shared" ref="AT532" si="637">IF(AND(P532&lt;&gt;"", P532&lt;&gt;"処遇改善加算Ⅳ", AJ532=""), "未入力", "入力済")</f>
        <v>入力済</v>
      </c>
      <c r="AU532" s="976" t="str">
        <f>IFERROR(VLOOKUP(K532, 【参考】数式用２!$BB$5:$BC$48, 2, FALSE), "")</f>
        <v/>
      </c>
      <c r="AV532" s="976" t="str">
        <f t="shared" ref="AV532" si="638">IF(AND(P532&lt;&gt;"処遇改善加算Ⅲ",P532&lt;&gt;"処遇改善加算Ⅳ", P532&lt;&gt;"", AU532&lt;&gt;"対象外"), 1,"")</f>
        <v/>
      </c>
      <c r="AW532" s="976" t="str">
        <f>IFERROR("_"&amp;VLOOKUP(K532, 【参考】数式用２!$AG$2:$AH$48, 2, FALSE), "")</f>
        <v/>
      </c>
      <c r="AX532" s="1211" t="str">
        <f t="shared" ref="AX532" si="639">IF(AND(P532="処遇改善加算Ⅰ", AL532=""), "未入力","入力済")</f>
        <v>入力済</v>
      </c>
      <c r="AY532" s="1207" t="str">
        <f t="shared" ref="AY532" si="640">G532</f>
        <v/>
      </c>
    </row>
    <row r="533" spans="1:51" ht="14">
      <c r="A533" s="1281"/>
      <c r="B533" s="1263"/>
      <c r="C533" s="1264"/>
      <c r="D533" s="1264"/>
      <c r="E533" s="1264"/>
      <c r="F533" s="1265"/>
      <c r="G533" s="1270"/>
      <c r="H533" s="1270"/>
      <c r="I533" s="1270"/>
      <c r="J533" s="1270"/>
      <c r="K533" s="1270"/>
      <c r="L533" s="1273"/>
      <c r="M533" s="1276"/>
      <c r="N533" s="1246"/>
      <c r="O533" s="1249"/>
      <c r="P533" s="1215"/>
      <c r="Q533" s="1218"/>
      <c r="R533" s="1221"/>
      <c r="S533" s="1224"/>
      <c r="T533" s="1227"/>
      <c r="U533" s="1224"/>
      <c r="V533" s="1227"/>
      <c r="W533" s="1224"/>
      <c r="X533" s="1227"/>
      <c r="Y533" s="1224"/>
      <c r="Z533" s="1227"/>
      <c r="AA533" s="1227"/>
      <c r="AB533" s="1227"/>
      <c r="AC533" s="1230"/>
      <c r="AD533" s="1193"/>
      <c r="AE533" s="1234"/>
      <c r="AF533" s="1199"/>
      <c r="AG533" s="1193"/>
      <c r="AH533" s="1196"/>
      <c r="AI533" s="1199"/>
      <c r="AJ533" s="1199"/>
      <c r="AK533" s="1202"/>
      <c r="AL533" s="1205"/>
      <c r="AM533" s="1212" t="str">
        <f t="shared" ref="AM533" si="641">IF(AND(P532&lt;&gt;"", OR(W532&lt;&gt;8,Y532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33" s="355"/>
      <c r="AO533" s="1208"/>
      <c r="AP533" s="1210"/>
      <c r="AQ533" s="1114"/>
      <c r="AR533" s="976"/>
      <c r="AS533" s="976"/>
      <c r="AT533" s="976"/>
      <c r="AU533" s="976"/>
      <c r="AV533" s="976"/>
      <c r="AW533" s="976"/>
      <c r="AX533" s="1211"/>
      <c r="AY533" s="1208"/>
    </row>
    <row r="534" spans="1:51" ht="14">
      <c r="A534" s="1282"/>
      <c r="B534" s="1263"/>
      <c r="C534" s="1264"/>
      <c r="D534" s="1264"/>
      <c r="E534" s="1264"/>
      <c r="F534" s="1265"/>
      <c r="G534" s="1270"/>
      <c r="H534" s="1270"/>
      <c r="I534" s="1270"/>
      <c r="J534" s="1270"/>
      <c r="K534" s="1270"/>
      <c r="L534" s="1273"/>
      <c r="M534" s="1276"/>
      <c r="N534" s="1246"/>
      <c r="O534" s="1249"/>
      <c r="P534" s="1215"/>
      <c r="Q534" s="1218"/>
      <c r="R534" s="1221"/>
      <c r="S534" s="1224"/>
      <c r="T534" s="1227"/>
      <c r="U534" s="1224"/>
      <c r="V534" s="1227"/>
      <c r="W534" s="1224"/>
      <c r="X534" s="1227"/>
      <c r="Y534" s="1224"/>
      <c r="Z534" s="1227"/>
      <c r="AA534" s="1227"/>
      <c r="AB534" s="1227"/>
      <c r="AC534" s="1230"/>
      <c r="AD534" s="1193"/>
      <c r="AE534" s="1234"/>
      <c r="AF534" s="1199"/>
      <c r="AG534" s="1193"/>
      <c r="AH534" s="1196"/>
      <c r="AI534" s="1199"/>
      <c r="AJ534" s="1199"/>
      <c r="AK534" s="1202"/>
      <c r="AL534" s="1205"/>
      <c r="AM534" s="1213"/>
      <c r="AN534" s="355"/>
      <c r="AO534" s="1208"/>
      <c r="AP534" s="1210"/>
      <c r="AQ534" s="1114"/>
      <c r="AR534" s="976"/>
      <c r="AS534" s="976"/>
      <c r="AT534" s="976"/>
      <c r="AU534" s="976"/>
      <c r="AV534" s="976"/>
      <c r="AW534" s="976"/>
      <c r="AX534" s="1211"/>
      <c r="AY534" s="1208"/>
    </row>
    <row r="535" spans="1:51" ht="14.5" thickBot="1">
      <c r="A535" s="1283"/>
      <c r="B535" s="1266"/>
      <c r="C535" s="1267"/>
      <c r="D535" s="1267"/>
      <c r="E535" s="1267"/>
      <c r="F535" s="1268"/>
      <c r="G535" s="1271"/>
      <c r="H535" s="1271"/>
      <c r="I535" s="1271"/>
      <c r="J535" s="1271"/>
      <c r="K535" s="1271"/>
      <c r="L535" s="1274"/>
      <c r="M535" s="1277"/>
      <c r="N535" s="1247"/>
      <c r="O535" s="1250"/>
      <c r="P535" s="1216"/>
      <c r="Q535" s="1219"/>
      <c r="R535" s="1222"/>
      <c r="S535" s="1225"/>
      <c r="T535" s="1228"/>
      <c r="U535" s="1225"/>
      <c r="V535" s="1228"/>
      <c r="W535" s="1225"/>
      <c r="X535" s="1228"/>
      <c r="Y535" s="1225"/>
      <c r="Z535" s="1228"/>
      <c r="AA535" s="1228"/>
      <c r="AB535" s="1228"/>
      <c r="AC535" s="1231"/>
      <c r="AD535" s="1194"/>
      <c r="AE535" s="1235"/>
      <c r="AF535" s="1200"/>
      <c r="AG535" s="1194"/>
      <c r="AH535" s="1197"/>
      <c r="AI535" s="1200"/>
      <c r="AJ535" s="1200"/>
      <c r="AK535" s="1203"/>
      <c r="AL535" s="1206"/>
      <c r="AM535" s="651" t="str">
        <f t="shared" si="498"/>
        <v/>
      </c>
      <c r="AN535" s="355"/>
      <c r="AO535" s="1209"/>
      <c r="AP535" s="1210"/>
      <c r="AQ535" s="1115"/>
      <c r="AR535" s="976"/>
      <c r="AS535" s="976"/>
      <c r="AT535" s="976"/>
      <c r="AU535" s="976"/>
      <c r="AV535" s="976"/>
      <c r="AW535" s="976"/>
      <c r="AX535" s="1211"/>
      <c r="AY535" s="1209"/>
    </row>
    <row r="536" spans="1:51" ht="14">
      <c r="A536" s="1280">
        <v>132</v>
      </c>
      <c r="B536" s="1260" t="str">
        <f>IF(基本情報入力シート!B171="", "",基本情報入力シート!B171)</f>
        <v/>
      </c>
      <c r="C536" s="1261"/>
      <c r="D536" s="1261"/>
      <c r="E536" s="1261"/>
      <c r="F536" s="1262"/>
      <c r="G536" s="1269" t="str">
        <f>IF(基本情報入力シート!L171="", "",基本情報入力シート!L171)</f>
        <v/>
      </c>
      <c r="H536" s="1269" t="str">
        <f>IF(基本情報入力シート!Q171="", "",基本情報入力シート!Q171)</f>
        <v/>
      </c>
      <c r="I536" s="1269" t="str">
        <f>IF(基本情報入力シート!V171="", "",基本情報入力シート!V171)</f>
        <v/>
      </c>
      <c r="J536" s="1269" t="str">
        <f>IF(基本情報入力シート!W171="", "",基本情報入力シート!W171)</f>
        <v/>
      </c>
      <c r="K536" s="1269" t="str">
        <f>IF(基本情報入力シート!X171="", "",基本情報入力シート!X171)</f>
        <v/>
      </c>
      <c r="L536" s="1272" t="str">
        <f>IF(基本情報入力シート!AC171=0, "",基本情報入力シート!AC171)</f>
        <v/>
      </c>
      <c r="M536" s="1275" t="str">
        <f>IF(基本情報入力シート!AD171="", "",基本情報入力シート!AD171)</f>
        <v/>
      </c>
      <c r="N536" s="1245"/>
      <c r="O536" s="1248" t="str">
        <f>IFERROR(VLOOKUP(K536,【参考】数式用２!$A$2:$AD$48,MATCH(N536,【参考】数式用２!$C$4:$AD$4,0)+2,0),"")</f>
        <v/>
      </c>
      <c r="P536" s="1214"/>
      <c r="Q536" s="1217" t="str">
        <f>IFERROR(VLOOKUP(K536,【参考】数式用２!$A$2:$AC$48,MATCH(P536,【参考】数式用２!$C$4:$AC$4,0)+2,0),"")</f>
        <v/>
      </c>
      <c r="R536" s="1220" t="s">
        <v>268</v>
      </c>
      <c r="S536" s="1223"/>
      <c r="T536" s="1226" t="s">
        <v>356</v>
      </c>
      <c r="U536" s="1223"/>
      <c r="V536" s="1226" t="s">
        <v>357</v>
      </c>
      <c r="W536" s="1223"/>
      <c r="X536" s="1226" t="s">
        <v>356</v>
      </c>
      <c r="Y536" s="1223"/>
      <c r="Z536" s="1226" t="s">
        <v>360</v>
      </c>
      <c r="AA536" s="1226" t="s">
        <v>171</v>
      </c>
      <c r="AB536" s="1226" t="str">
        <f t="shared" ref="AB536" si="642">IF(S536&gt;=1,(W536*12+Y536)-(S536*12+U536)+1,"")</f>
        <v/>
      </c>
      <c r="AC536" s="1229" t="s">
        <v>359</v>
      </c>
      <c r="AD536" s="1232" t="str">
        <f t="shared" ref="AD536" si="643">IFERROR(ROUNDDOWN(ROUND(L536*Q536,0)*M536,0)*AB536,"")</f>
        <v/>
      </c>
      <c r="AE536" s="1233" t="str">
        <f>IFERROR(ROUNDDOWN(ROUNDDOWN(ROUND(L536*VLOOKUP(K536,【参考】数式用２!$A$2:$AC$48,MATCH("処遇改善加算Ⅳ",【参考】数式用２!$C$4:$O$4,0)+2,0),0)*M536,0)*AB536*0.5,0), "")</f>
        <v/>
      </c>
      <c r="AF536" s="1198"/>
      <c r="AG536" s="1193" t="str">
        <f>IF(AND(AQ536&lt;&gt;"対象外", P536&lt;&gt;""),ROUNDDOWN(ROUND(L536*VLOOKUP(K536,【参考】数式用２!$A$2:$K$48,MATCH("ベア加算あり",【参考】数式用２!$C$4:$K$4,0)+2,0),0)*M536,0)*AB536,"")</f>
        <v/>
      </c>
      <c r="AH536" s="1195"/>
      <c r="AI536" s="1198"/>
      <c r="AJ536" s="1198"/>
      <c r="AK536" s="1201"/>
      <c r="AL536" s="1204"/>
      <c r="AM536" s="650" t="str">
        <f t="shared" si="488"/>
        <v/>
      </c>
      <c r="AN536" s="355"/>
      <c r="AO536" s="1207" t="str">
        <f t="shared" ref="AO536" si="644">IF(K536&lt;&gt;"","Q列に色付け","")</f>
        <v/>
      </c>
      <c r="AP536" s="1210" t="str">
        <f t="shared" ref="AP536" si="645">IF(AND(AE536&lt;&gt;0,AE536&lt;&gt;""),IF(AF536="○","入力済","未入力"),"")</f>
        <v/>
      </c>
      <c r="AQ536" s="1113" t="str">
        <f>IFERROR((VLOOKUP(N536, 【参考】数式用２!$BE$5:$BE$13, 1,FALSE)), "対象外")</f>
        <v>対象外</v>
      </c>
      <c r="AR536" s="976" t="str">
        <f t="shared" ref="AR536" si="646">IF(AG536&lt;&gt;"",IF(AH536="○","入力済","未入力"),"")</f>
        <v/>
      </c>
      <c r="AS536" s="976" t="str">
        <f t="shared" ref="AS536" si="647">IF(AND(P536&lt;&gt;"", AI536=""), "未入力", "入力済")</f>
        <v>入力済</v>
      </c>
      <c r="AT536" s="976" t="str">
        <f t="shared" ref="AT536" si="648">IF(AND(P536&lt;&gt;"", P536&lt;&gt;"処遇改善加算Ⅳ", AJ536=""), "未入力", "入力済")</f>
        <v>入力済</v>
      </c>
      <c r="AU536" s="976" t="str">
        <f>IFERROR(VLOOKUP(K536, 【参考】数式用２!$BB$5:$BC$48, 2, FALSE), "")</f>
        <v/>
      </c>
      <c r="AV536" s="976" t="str">
        <f t="shared" ref="AV536" si="649">IF(AND(P536&lt;&gt;"処遇改善加算Ⅲ",P536&lt;&gt;"処遇改善加算Ⅳ", P536&lt;&gt;"", AU536&lt;&gt;"対象外"), 1,"")</f>
        <v/>
      </c>
      <c r="AW536" s="976" t="str">
        <f>IFERROR("_"&amp;VLOOKUP(K536, 【参考】数式用２!$AG$2:$AH$48, 2, FALSE), "")</f>
        <v/>
      </c>
      <c r="AX536" s="1211" t="str">
        <f t="shared" ref="AX536" si="650">IF(AND(P536="処遇改善加算Ⅰ", AL536=""), "未入力","入力済")</f>
        <v>入力済</v>
      </c>
      <c r="AY536" s="1207" t="str">
        <f t="shared" ref="AY536" si="651">G536</f>
        <v/>
      </c>
    </row>
    <row r="537" spans="1:51" ht="14">
      <c r="A537" s="1281"/>
      <c r="B537" s="1263"/>
      <c r="C537" s="1264"/>
      <c r="D537" s="1264"/>
      <c r="E537" s="1264"/>
      <c r="F537" s="1265"/>
      <c r="G537" s="1270"/>
      <c r="H537" s="1270"/>
      <c r="I537" s="1270"/>
      <c r="J537" s="1270"/>
      <c r="K537" s="1270"/>
      <c r="L537" s="1273"/>
      <c r="M537" s="1276"/>
      <c r="N537" s="1246"/>
      <c r="O537" s="1249"/>
      <c r="P537" s="1215"/>
      <c r="Q537" s="1218"/>
      <c r="R537" s="1221"/>
      <c r="S537" s="1224"/>
      <c r="T537" s="1227"/>
      <c r="U537" s="1224"/>
      <c r="V537" s="1227"/>
      <c r="W537" s="1224"/>
      <c r="X537" s="1227"/>
      <c r="Y537" s="1224"/>
      <c r="Z537" s="1227"/>
      <c r="AA537" s="1227"/>
      <c r="AB537" s="1227"/>
      <c r="AC537" s="1230"/>
      <c r="AD537" s="1193"/>
      <c r="AE537" s="1234"/>
      <c r="AF537" s="1199"/>
      <c r="AG537" s="1193"/>
      <c r="AH537" s="1196"/>
      <c r="AI537" s="1199"/>
      <c r="AJ537" s="1199"/>
      <c r="AK537" s="1202"/>
      <c r="AL537" s="1205"/>
      <c r="AM537" s="1212" t="str">
        <f t="shared" ref="AM537" si="652">IF(AND(P536&lt;&gt;"", OR(W536&lt;&gt;8,Y536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37" s="355"/>
      <c r="AO537" s="1208"/>
      <c r="AP537" s="1210"/>
      <c r="AQ537" s="1114"/>
      <c r="AR537" s="976"/>
      <c r="AS537" s="976"/>
      <c r="AT537" s="976"/>
      <c r="AU537" s="976"/>
      <c r="AV537" s="976"/>
      <c r="AW537" s="976"/>
      <c r="AX537" s="1211"/>
      <c r="AY537" s="1208"/>
    </row>
    <row r="538" spans="1:51" ht="14">
      <c r="A538" s="1282"/>
      <c r="B538" s="1263"/>
      <c r="C538" s="1264"/>
      <c r="D538" s="1264"/>
      <c r="E538" s="1264"/>
      <c r="F538" s="1265"/>
      <c r="G538" s="1270"/>
      <c r="H538" s="1270"/>
      <c r="I538" s="1270"/>
      <c r="J538" s="1270"/>
      <c r="K538" s="1270"/>
      <c r="L538" s="1273"/>
      <c r="M538" s="1276"/>
      <c r="N538" s="1246"/>
      <c r="O538" s="1249"/>
      <c r="P538" s="1215"/>
      <c r="Q538" s="1218"/>
      <c r="R538" s="1221"/>
      <c r="S538" s="1224"/>
      <c r="T538" s="1227"/>
      <c r="U538" s="1224"/>
      <c r="V538" s="1227"/>
      <c r="W538" s="1224"/>
      <c r="X538" s="1227"/>
      <c r="Y538" s="1224"/>
      <c r="Z538" s="1227"/>
      <c r="AA538" s="1227"/>
      <c r="AB538" s="1227"/>
      <c r="AC538" s="1230"/>
      <c r="AD538" s="1193"/>
      <c r="AE538" s="1234"/>
      <c r="AF538" s="1199"/>
      <c r="AG538" s="1193"/>
      <c r="AH538" s="1196"/>
      <c r="AI538" s="1199"/>
      <c r="AJ538" s="1199"/>
      <c r="AK538" s="1202"/>
      <c r="AL538" s="1205"/>
      <c r="AM538" s="1213"/>
      <c r="AN538" s="355"/>
      <c r="AO538" s="1208"/>
      <c r="AP538" s="1210"/>
      <c r="AQ538" s="1114"/>
      <c r="AR538" s="976"/>
      <c r="AS538" s="976"/>
      <c r="AT538" s="976"/>
      <c r="AU538" s="976"/>
      <c r="AV538" s="976"/>
      <c r="AW538" s="976"/>
      <c r="AX538" s="1211"/>
      <c r="AY538" s="1208"/>
    </row>
    <row r="539" spans="1:51" ht="14.5" thickBot="1">
      <c r="A539" s="1283"/>
      <c r="B539" s="1266"/>
      <c r="C539" s="1267"/>
      <c r="D539" s="1267"/>
      <c r="E539" s="1267"/>
      <c r="F539" s="1268"/>
      <c r="G539" s="1271"/>
      <c r="H539" s="1271"/>
      <c r="I539" s="1271"/>
      <c r="J539" s="1271"/>
      <c r="K539" s="1271"/>
      <c r="L539" s="1274"/>
      <c r="M539" s="1277"/>
      <c r="N539" s="1247"/>
      <c r="O539" s="1250"/>
      <c r="P539" s="1216"/>
      <c r="Q539" s="1219"/>
      <c r="R539" s="1222"/>
      <c r="S539" s="1225"/>
      <c r="T539" s="1228"/>
      <c r="U539" s="1225"/>
      <c r="V539" s="1228"/>
      <c r="W539" s="1225"/>
      <c r="X539" s="1228"/>
      <c r="Y539" s="1225"/>
      <c r="Z539" s="1228"/>
      <c r="AA539" s="1228"/>
      <c r="AB539" s="1228"/>
      <c r="AC539" s="1231"/>
      <c r="AD539" s="1194"/>
      <c r="AE539" s="1235"/>
      <c r="AF539" s="1200"/>
      <c r="AG539" s="1194"/>
      <c r="AH539" s="1197"/>
      <c r="AI539" s="1200"/>
      <c r="AJ539" s="1200"/>
      <c r="AK539" s="1203"/>
      <c r="AL539" s="1206"/>
      <c r="AM539" s="651" t="str">
        <f t="shared" si="498"/>
        <v/>
      </c>
      <c r="AN539" s="355"/>
      <c r="AO539" s="1209"/>
      <c r="AP539" s="1210"/>
      <c r="AQ539" s="1115"/>
      <c r="AR539" s="976"/>
      <c r="AS539" s="976"/>
      <c r="AT539" s="976"/>
      <c r="AU539" s="976"/>
      <c r="AV539" s="976"/>
      <c r="AW539" s="976"/>
      <c r="AX539" s="1211"/>
      <c r="AY539" s="1209"/>
    </row>
    <row r="540" spans="1:51" ht="14">
      <c r="A540" s="1280">
        <v>133</v>
      </c>
      <c r="B540" s="1260" t="str">
        <f>IF(基本情報入力シート!B172="", "",基本情報入力シート!B172)</f>
        <v/>
      </c>
      <c r="C540" s="1261"/>
      <c r="D540" s="1261"/>
      <c r="E540" s="1261"/>
      <c r="F540" s="1262"/>
      <c r="G540" s="1269" t="str">
        <f>IF(基本情報入力シート!L172="", "",基本情報入力シート!L172)</f>
        <v/>
      </c>
      <c r="H540" s="1269" t="str">
        <f>IF(基本情報入力シート!Q172="", "",基本情報入力シート!Q172)</f>
        <v/>
      </c>
      <c r="I540" s="1269" t="str">
        <f>IF(基本情報入力シート!V172="", "",基本情報入力シート!V172)</f>
        <v/>
      </c>
      <c r="J540" s="1269" t="str">
        <f>IF(基本情報入力シート!W172="", "",基本情報入力シート!W172)</f>
        <v/>
      </c>
      <c r="K540" s="1269" t="str">
        <f>IF(基本情報入力シート!X172="", "",基本情報入力シート!X172)</f>
        <v/>
      </c>
      <c r="L540" s="1272" t="str">
        <f>IF(基本情報入力シート!AC172=0, "",基本情報入力シート!AC172)</f>
        <v/>
      </c>
      <c r="M540" s="1275" t="str">
        <f>IF(基本情報入力シート!AD172="", "",基本情報入力シート!AD172)</f>
        <v/>
      </c>
      <c r="N540" s="1245"/>
      <c r="O540" s="1248" t="str">
        <f>IFERROR(VLOOKUP(K540,【参考】数式用２!$A$2:$AD$48,MATCH(N540,【参考】数式用２!$C$4:$AD$4,0)+2,0),"")</f>
        <v/>
      </c>
      <c r="P540" s="1214"/>
      <c r="Q540" s="1217" t="str">
        <f>IFERROR(VLOOKUP(K540,【参考】数式用２!$A$2:$AC$48,MATCH(P540,【参考】数式用２!$C$4:$AC$4,0)+2,0),"")</f>
        <v/>
      </c>
      <c r="R540" s="1220" t="s">
        <v>268</v>
      </c>
      <c r="S540" s="1223"/>
      <c r="T540" s="1226" t="s">
        <v>356</v>
      </c>
      <c r="U540" s="1223"/>
      <c r="V540" s="1226" t="s">
        <v>357</v>
      </c>
      <c r="W540" s="1223"/>
      <c r="X540" s="1226" t="s">
        <v>356</v>
      </c>
      <c r="Y540" s="1223"/>
      <c r="Z540" s="1226" t="s">
        <v>360</v>
      </c>
      <c r="AA540" s="1226" t="s">
        <v>171</v>
      </c>
      <c r="AB540" s="1226" t="str">
        <f t="shared" ref="AB540" si="653">IF(S540&gt;=1,(W540*12+Y540)-(S540*12+U540)+1,"")</f>
        <v/>
      </c>
      <c r="AC540" s="1229" t="s">
        <v>359</v>
      </c>
      <c r="AD540" s="1232" t="str">
        <f t="shared" ref="AD540" si="654">IFERROR(ROUNDDOWN(ROUND(L540*Q540,0)*M540,0)*AB540,"")</f>
        <v/>
      </c>
      <c r="AE540" s="1233" t="str">
        <f>IFERROR(ROUNDDOWN(ROUNDDOWN(ROUND(L540*VLOOKUP(K540,【参考】数式用２!$A$2:$AC$48,MATCH("処遇改善加算Ⅳ",【参考】数式用２!$C$4:$O$4,0)+2,0),0)*M540,0)*AB540*0.5,0), "")</f>
        <v/>
      </c>
      <c r="AF540" s="1198"/>
      <c r="AG540" s="1193" t="str">
        <f>IF(AND(AQ540&lt;&gt;"対象外", P540&lt;&gt;""),ROUNDDOWN(ROUND(L540*VLOOKUP(K540,【参考】数式用２!$A$2:$K$48,MATCH("ベア加算あり",【参考】数式用２!$C$4:$K$4,0)+2,0),0)*M540,0)*AB540,"")</f>
        <v/>
      </c>
      <c r="AH540" s="1195"/>
      <c r="AI540" s="1198"/>
      <c r="AJ540" s="1198"/>
      <c r="AK540" s="1201"/>
      <c r="AL540" s="1204"/>
      <c r="AM540" s="650" t="str">
        <f t="shared" si="488"/>
        <v/>
      </c>
      <c r="AN540" s="355"/>
      <c r="AO540" s="1207" t="str">
        <f t="shared" ref="AO540" si="655">IF(K540&lt;&gt;"","Q列に色付け","")</f>
        <v/>
      </c>
      <c r="AP540" s="1210" t="str">
        <f t="shared" ref="AP540" si="656">IF(AND(AE540&lt;&gt;0,AE540&lt;&gt;""),IF(AF540="○","入力済","未入力"),"")</f>
        <v/>
      </c>
      <c r="AQ540" s="1113" t="str">
        <f>IFERROR((VLOOKUP(N540, 【参考】数式用２!$BE$5:$BE$13, 1,FALSE)), "対象外")</f>
        <v>対象外</v>
      </c>
      <c r="AR540" s="976" t="str">
        <f t="shared" ref="AR540" si="657">IF(AG540&lt;&gt;"",IF(AH540="○","入力済","未入力"),"")</f>
        <v/>
      </c>
      <c r="AS540" s="976" t="str">
        <f t="shared" ref="AS540" si="658">IF(AND(P540&lt;&gt;"", AI540=""), "未入力", "入力済")</f>
        <v>入力済</v>
      </c>
      <c r="AT540" s="976" t="str">
        <f t="shared" ref="AT540" si="659">IF(AND(P540&lt;&gt;"", P540&lt;&gt;"処遇改善加算Ⅳ", AJ540=""), "未入力", "入力済")</f>
        <v>入力済</v>
      </c>
      <c r="AU540" s="976" t="str">
        <f>IFERROR(VLOOKUP(K540, 【参考】数式用２!$BB$5:$BC$48, 2, FALSE), "")</f>
        <v/>
      </c>
      <c r="AV540" s="976" t="str">
        <f t="shared" ref="AV540" si="660">IF(AND(P540&lt;&gt;"処遇改善加算Ⅲ",P540&lt;&gt;"処遇改善加算Ⅳ", P540&lt;&gt;"", AU540&lt;&gt;"対象外"), 1,"")</f>
        <v/>
      </c>
      <c r="AW540" s="976" t="str">
        <f>IFERROR("_"&amp;VLOOKUP(K540, 【参考】数式用２!$AG$2:$AH$48, 2, FALSE), "")</f>
        <v/>
      </c>
      <c r="AX540" s="1211" t="str">
        <f t="shared" ref="AX540" si="661">IF(AND(P540="処遇改善加算Ⅰ", AL540=""), "未入力","入力済")</f>
        <v>入力済</v>
      </c>
      <c r="AY540" s="1207" t="str">
        <f t="shared" ref="AY540" si="662">G540</f>
        <v/>
      </c>
    </row>
    <row r="541" spans="1:51" ht="14">
      <c r="A541" s="1281"/>
      <c r="B541" s="1263"/>
      <c r="C541" s="1264"/>
      <c r="D541" s="1264"/>
      <c r="E541" s="1264"/>
      <c r="F541" s="1265"/>
      <c r="G541" s="1270"/>
      <c r="H541" s="1270"/>
      <c r="I541" s="1270"/>
      <c r="J541" s="1270"/>
      <c r="K541" s="1270"/>
      <c r="L541" s="1273"/>
      <c r="M541" s="1276"/>
      <c r="N541" s="1246"/>
      <c r="O541" s="1249"/>
      <c r="P541" s="1215"/>
      <c r="Q541" s="1218"/>
      <c r="R541" s="1221"/>
      <c r="S541" s="1224"/>
      <c r="T541" s="1227"/>
      <c r="U541" s="1224"/>
      <c r="V541" s="1227"/>
      <c r="W541" s="1224"/>
      <c r="X541" s="1227"/>
      <c r="Y541" s="1224"/>
      <c r="Z541" s="1227"/>
      <c r="AA541" s="1227"/>
      <c r="AB541" s="1227"/>
      <c r="AC541" s="1230"/>
      <c r="AD541" s="1193"/>
      <c r="AE541" s="1234"/>
      <c r="AF541" s="1199"/>
      <c r="AG541" s="1193"/>
      <c r="AH541" s="1196"/>
      <c r="AI541" s="1199"/>
      <c r="AJ541" s="1199"/>
      <c r="AK541" s="1202"/>
      <c r="AL541" s="1205"/>
      <c r="AM541" s="1212" t="str">
        <f t="shared" ref="AM541" si="663">IF(AND(P540&lt;&gt;"", OR(W540&lt;&gt;8,Y540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41" s="355"/>
      <c r="AO541" s="1208"/>
      <c r="AP541" s="1210"/>
      <c r="AQ541" s="1114"/>
      <c r="AR541" s="976"/>
      <c r="AS541" s="976"/>
      <c r="AT541" s="976"/>
      <c r="AU541" s="976"/>
      <c r="AV541" s="976"/>
      <c r="AW541" s="976"/>
      <c r="AX541" s="1211"/>
      <c r="AY541" s="1208"/>
    </row>
    <row r="542" spans="1:51" ht="14">
      <c r="A542" s="1282"/>
      <c r="B542" s="1263"/>
      <c r="C542" s="1264"/>
      <c r="D542" s="1264"/>
      <c r="E542" s="1264"/>
      <c r="F542" s="1265"/>
      <c r="G542" s="1270"/>
      <c r="H542" s="1270"/>
      <c r="I542" s="1270"/>
      <c r="J542" s="1270"/>
      <c r="K542" s="1270"/>
      <c r="L542" s="1273"/>
      <c r="M542" s="1276"/>
      <c r="N542" s="1246"/>
      <c r="O542" s="1249"/>
      <c r="P542" s="1215"/>
      <c r="Q542" s="1218"/>
      <c r="R542" s="1221"/>
      <c r="S542" s="1224"/>
      <c r="T542" s="1227"/>
      <c r="U542" s="1224"/>
      <c r="V542" s="1227"/>
      <c r="W542" s="1224"/>
      <c r="X542" s="1227"/>
      <c r="Y542" s="1224"/>
      <c r="Z542" s="1227"/>
      <c r="AA542" s="1227"/>
      <c r="AB542" s="1227"/>
      <c r="AC542" s="1230"/>
      <c r="AD542" s="1193"/>
      <c r="AE542" s="1234"/>
      <c r="AF542" s="1199"/>
      <c r="AG542" s="1193"/>
      <c r="AH542" s="1196"/>
      <c r="AI542" s="1199"/>
      <c r="AJ542" s="1199"/>
      <c r="AK542" s="1202"/>
      <c r="AL542" s="1205"/>
      <c r="AM542" s="1213"/>
      <c r="AN542" s="355"/>
      <c r="AO542" s="1208"/>
      <c r="AP542" s="1210"/>
      <c r="AQ542" s="1114"/>
      <c r="AR542" s="976"/>
      <c r="AS542" s="976"/>
      <c r="AT542" s="976"/>
      <c r="AU542" s="976"/>
      <c r="AV542" s="976"/>
      <c r="AW542" s="976"/>
      <c r="AX542" s="1211"/>
      <c r="AY542" s="1208"/>
    </row>
    <row r="543" spans="1:51" ht="14.5" thickBot="1">
      <c r="A543" s="1283"/>
      <c r="B543" s="1266"/>
      <c r="C543" s="1267"/>
      <c r="D543" s="1267"/>
      <c r="E543" s="1267"/>
      <c r="F543" s="1268"/>
      <c r="G543" s="1271"/>
      <c r="H543" s="1271"/>
      <c r="I543" s="1271"/>
      <c r="J543" s="1271"/>
      <c r="K543" s="1271"/>
      <c r="L543" s="1274"/>
      <c r="M543" s="1277"/>
      <c r="N543" s="1247"/>
      <c r="O543" s="1250"/>
      <c r="P543" s="1216"/>
      <c r="Q543" s="1219"/>
      <c r="R543" s="1222"/>
      <c r="S543" s="1225"/>
      <c r="T543" s="1228"/>
      <c r="U543" s="1225"/>
      <c r="V543" s="1228"/>
      <c r="W543" s="1225"/>
      <c r="X543" s="1228"/>
      <c r="Y543" s="1225"/>
      <c r="Z543" s="1228"/>
      <c r="AA543" s="1228"/>
      <c r="AB543" s="1228"/>
      <c r="AC543" s="1231"/>
      <c r="AD543" s="1194"/>
      <c r="AE543" s="1235"/>
      <c r="AF543" s="1200"/>
      <c r="AG543" s="1194"/>
      <c r="AH543" s="1197"/>
      <c r="AI543" s="1200"/>
      <c r="AJ543" s="1200"/>
      <c r="AK543" s="1203"/>
      <c r="AL543" s="1206"/>
      <c r="AM543" s="651" t="str">
        <f t="shared" si="498"/>
        <v/>
      </c>
      <c r="AN543" s="355"/>
      <c r="AO543" s="1209"/>
      <c r="AP543" s="1210"/>
      <c r="AQ543" s="1115"/>
      <c r="AR543" s="976"/>
      <c r="AS543" s="976"/>
      <c r="AT543" s="976"/>
      <c r="AU543" s="976"/>
      <c r="AV543" s="976"/>
      <c r="AW543" s="976"/>
      <c r="AX543" s="1211"/>
      <c r="AY543" s="1209"/>
    </row>
    <row r="544" spans="1:51" ht="14">
      <c r="A544" s="1280">
        <v>134</v>
      </c>
      <c r="B544" s="1260" t="str">
        <f>IF(基本情報入力シート!B173="", "",基本情報入力シート!B173)</f>
        <v/>
      </c>
      <c r="C544" s="1261"/>
      <c r="D544" s="1261"/>
      <c r="E544" s="1261"/>
      <c r="F544" s="1262"/>
      <c r="G544" s="1269" t="str">
        <f>IF(基本情報入力シート!L173="", "",基本情報入力シート!L173)</f>
        <v/>
      </c>
      <c r="H544" s="1269" t="str">
        <f>IF(基本情報入力シート!Q173="", "",基本情報入力シート!Q173)</f>
        <v/>
      </c>
      <c r="I544" s="1269" t="str">
        <f>IF(基本情報入力シート!V173="", "",基本情報入力シート!V173)</f>
        <v/>
      </c>
      <c r="J544" s="1269" t="str">
        <f>IF(基本情報入力シート!W173="", "",基本情報入力シート!W173)</f>
        <v/>
      </c>
      <c r="K544" s="1269" t="str">
        <f>IF(基本情報入力シート!X173="", "",基本情報入力シート!X173)</f>
        <v/>
      </c>
      <c r="L544" s="1272" t="str">
        <f>IF(基本情報入力シート!AC173=0, "",基本情報入力シート!AC173)</f>
        <v/>
      </c>
      <c r="M544" s="1275" t="str">
        <f>IF(基本情報入力シート!AD173="", "",基本情報入力シート!AD173)</f>
        <v/>
      </c>
      <c r="N544" s="1245"/>
      <c r="O544" s="1248" t="str">
        <f>IFERROR(VLOOKUP(K544,【参考】数式用２!$A$2:$AD$48,MATCH(N544,【参考】数式用２!$C$4:$AD$4,0)+2,0),"")</f>
        <v/>
      </c>
      <c r="P544" s="1214"/>
      <c r="Q544" s="1217" t="str">
        <f>IFERROR(VLOOKUP(K544,【参考】数式用２!$A$2:$AC$48,MATCH(P544,【参考】数式用２!$C$4:$AC$4,0)+2,0),"")</f>
        <v/>
      </c>
      <c r="R544" s="1220" t="s">
        <v>268</v>
      </c>
      <c r="S544" s="1223"/>
      <c r="T544" s="1226" t="s">
        <v>356</v>
      </c>
      <c r="U544" s="1223"/>
      <c r="V544" s="1226" t="s">
        <v>357</v>
      </c>
      <c r="W544" s="1223"/>
      <c r="X544" s="1226" t="s">
        <v>356</v>
      </c>
      <c r="Y544" s="1223"/>
      <c r="Z544" s="1226" t="s">
        <v>360</v>
      </c>
      <c r="AA544" s="1226" t="s">
        <v>171</v>
      </c>
      <c r="AB544" s="1226" t="str">
        <f t="shared" ref="AB544" si="664">IF(S544&gt;=1,(W544*12+Y544)-(S544*12+U544)+1,"")</f>
        <v/>
      </c>
      <c r="AC544" s="1229" t="s">
        <v>359</v>
      </c>
      <c r="AD544" s="1232" t="str">
        <f t="shared" ref="AD544" si="665">IFERROR(ROUNDDOWN(ROUND(L544*Q544,0)*M544,0)*AB544,"")</f>
        <v/>
      </c>
      <c r="AE544" s="1233" t="str">
        <f>IFERROR(ROUNDDOWN(ROUNDDOWN(ROUND(L544*VLOOKUP(K544,【参考】数式用２!$A$2:$AC$48,MATCH("処遇改善加算Ⅳ",【参考】数式用２!$C$4:$O$4,0)+2,0),0)*M544,0)*AB544*0.5,0), "")</f>
        <v/>
      </c>
      <c r="AF544" s="1198"/>
      <c r="AG544" s="1193" t="str">
        <f>IF(AND(AQ544&lt;&gt;"対象外", P544&lt;&gt;""),ROUNDDOWN(ROUND(L544*VLOOKUP(K544,【参考】数式用２!$A$2:$K$48,MATCH("ベア加算あり",【参考】数式用２!$C$4:$K$4,0)+2,0),0)*M544,0)*AB544,"")</f>
        <v/>
      </c>
      <c r="AH544" s="1195"/>
      <c r="AI544" s="1198"/>
      <c r="AJ544" s="1198"/>
      <c r="AK544" s="1201"/>
      <c r="AL544" s="1204"/>
      <c r="AM544" s="650" t="str">
        <f t="shared" ref="AM544:AM604" si="666">IF(Q544="","",IF(Q544&lt;O544,"！加算の要件上は問題ありませんが、令和６年度末の加算率と比較して、令和７年度の加算率が低くなっています。",""))</f>
        <v/>
      </c>
      <c r="AN544" s="355"/>
      <c r="AO544" s="1207" t="str">
        <f t="shared" ref="AO544" si="667">IF(K544&lt;&gt;"","Q列に色付け","")</f>
        <v/>
      </c>
      <c r="AP544" s="1210" t="str">
        <f t="shared" ref="AP544" si="668">IF(AND(AE544&lt;&gt;0,AE544&lt;&gt;""),IF(AF544="○","入力済","未入力"),"")</f>
        <v/>
      </c>
      <c r="AQ544" s="1113" t="str">
        <f>IFERROR((VLOOKUP(N544, 【参考】数式用２!$BE$5:$BE$13, 1,FALSE)), "対象外")</f>
        <v>対象外</v>
      </c>
      <c r="AR544" s="976" t="str">
        <f t="shared" ref="AR544" si="669">IF(AG544&lt;&gt;"",IF(AH544="○","入力済","未入力"),"")</f>
        <v/>
      </c>
      <c r="AS544" s="976" t="str">
        <f t="shared" ref="AS544" si="670">IF(AND(P544&lt;&gt;"", AI544=""), "未入力", "入力済")</f>
        <v>入力済</v>
      </c>
      <c r="AT544" s="976" t="str">
        <f t="shared" ref="AT544" si="671">IF(AND(P544&lt;&gt;"", P544&lt;&gt;"処遇改善加算Ⅳ", AJ544=""), "未入力", "入力済")</f>
        <v>入力済</v>
      </c>
      <c r="AU544" s="976" t="str">
        <f>IFERROR(VLOOKUP(K544, 【参考】数式用２!$BB$5:$BC$48, 2, FALSE), "")</f>
        <v/>
      </c>
      <c r="AV544" s="976" t="str">
        <f t="shared" ref="AV544" si="672">IF(AND(P544&lt;&gt;"処遇改善加算Ⅲ",P544&lt;&gt;"処遇改善加算Ⅳ", P544&lt;&gt;"", AU544&lt;&gt;"対象外"), 1,"")</f>
        <v/>
      </c>
      <c r="AW544" s="976" t="str">
        <f>IFERROR("_"&amp;VLOOKUP(K544, 【参考】数式用２!$AG$2:$AH$48, 2, FALSE), "")</f>
        <v/>
      </c>
      <c r="AX544" s="1211" t="str">
        <f t="shared" ref="AX544" si="673">IF(AND(P544="処遇改善加算Ⅰ", AL544=""), "未入力","入力済")</f>
        <v>入力済</v>
      </c>
      <c r="AY544" s="1207" t="str">
        <f t="shared" ref="AY544" si="674">G544</f>
        <v/>
      </c>
    </row>
    <row r="545" spans="1:51" ht="14">
      <c r="A545" s="1281"/>
      <c r="B545" s="1263"/>
      <c r="C545" s="1264"/>
      <c r="D545" s="1264"/>
      <c r="E545" s="1264"/>
      <c r="F545" s="1265"/>
      <c r="G545" s="1270"/>
      <c r="H545" s="1270"/>
      <c r="I545" s="1270"/>
      <c r="J545" s="1270"/>
      <c r="K545" s="1270"/>
      <c r="L545" s="1273"/>
      <c r="M545" s="1276"/>
      <c r="N545" s="1246"/>
      <c r="O545" s="1249"/>
      <c r="P545" s="1215"/>
      <c r="Q545" s="1218"/>
      <c r="R545" s="1221"/>
      <c r="S545" s="1224"/>
      <c r="T545" s="1227"/>
      <c r="U545" s="1224"/>
      <c r="V545" s="1227"/>
      <c r="W545" s="1224"/>
      <c r="X545" s="1227"/>
      <c r="Y545" s="1224"/>
      <c r="Z545" s="1227"/>
      <c r="AA545" s="1227"/>
      <c r="AB545" s="1227"/>
      <c r="AC545" s="1230"/>
      <c r="AD545" s="1193"/>
      <c r="AE545" s="1234"/>
      <c r="AF545" s="1199"/>
      <c r="AG545" s="1193"/>
      <c r="AH545" s="1196"/>
      <c r="AI545" s="1199"/>
      <c r="AJ545" s="1199"/>
      <c r="AK545" s="1202"/>
      <c r="AL545" s="1205"/>
      <c r="AM545" s="1212" t="str">
        <f t="shared" ref="AM545" si="675">IF(AND(P544&lt;&gt;"", OR(W544&lt;&gt;8,Y544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45" s="355"/>
      <c r="AO545" s="1208"/>
      <c r="AP545" s="1210"/>
      <c r="AQ545" s="1114"/>
      <c r="AR545" s="976"/>
      <c r="AS545" s="976"/>
      <c r="AT545" s="976"/>
      <c r="AU545" s="976"/>
      <c r="AV545" s="976"/>
      <c r="AW545" s="976"/>
      <c r="AX545" s="1211"/>
      <c r="AY545" s="1208"/>
    </row>
    <row r="546" spans="1:51" ht="14">
      <c r="A546" s="1282"/>
      <c r="B546" s="1263"/>
      <c r="C546" s="1264"/>
      <c r="D546" s="1264"/>
      <c r="E546" s="1264"/>
      <c r="F546" s="1265"/>
      <c r="G546" s="1270"/>
      <c r="H546" s="1270"/>
      <c r="I546" s="1270"/>
      <c r="J546" s="1270"/>
      <c r="K546" s="1270"/>
      <c r="L546" s="1273"/>
      <c r="M546" s="1276"/>
      <c r="N546" s="1246"/>
      <c r="O546" s="1249"/>
      <c r="P546" s="1215"/>
      <c r="Q546" s="1218"/>
      <c r="R546" s="1221"/>
      <c r="S546" s="1224"/>
      <c r="T546" s="1227"/>
      <c r="U546" s="1224"/>
      <c r="V546" s="1227"/>
      <c r="W546" s="1224"/>
      <c r="X546" s="1227"/>
      <c r="Y546" s="1224"/>
      <c r="Z546" s="1227"/>
      <c r="AA546" s="1227"/>
      <c r="AB546" s="1227"/>
      <c r="AC546" s="1230"/>
      <c r="AD546" s="1193"/>
      <c r="AE546" s="1234"/>
      <c r="AF546" s="1199"/>
      <c r="AG546" s="1193"/>
      <c r="AH546" s="1196"/>
      <c r="AI546" s="1199"/>
      <c r="AJ546" s="1199"/>
      <c r="AK546" s="1202"/>
      <c r="AL546" s="1205"/>
      <c r="AM546" s="1213"/>
      <c r="AN546" s="355"/>
      <c r="AO546" s="1208"/>
      <c r="AP546" s="1210"/>
      <c r="AQ546" s="1114"/>
      <c r="AR546" s="976"/>
      <c r="AS546" s="976"/>
      <c r="AT546" s="976"/>
      <c r="AU546" s="976"/>
      <c r="AV546" s="976"/>
      <c r="AW546" s="976"/>
      <c r="AX546" s="1211"/>
      <c r="AY546" s="1208"/>
    </row>
    <row r="547" spans="1:51" ht="14.5" thickBot="1">
      <c r="A547" s="1283"/>
      <c r="B547" s="1266"/>
      <c r="C547" s="1267"/>
      <c r="D547" s="1267"/>
      <c r="E547" s="1267"/>
      <c r="F547" s="1268"/>
      <c r="G547" s="1271"/>
      <c r="H547" s="1271"/>
      <c r="I547" s="1271"/>
      <c r="J547" s="1271"/>
      <c r="K547" s="1271"/>
      <c r="L547" s="1274"/>
      <c r="M547" s="1277"/>
      <c r="N547" s="1247"/>
      <c r="O547" s="1250"/>
      <c r="P547" s="1216"/>
      <c r="Q547" s="1219"/>
      <c r="R547" s="1222"/>
      <c r="S547" s="1225"/>
      <c r="T547" s="1228"/>
      <c r="U547" s="1225"/>
      <c r="V547" s="1228"/>
      <c r="W547" s="1225"/>
      <c r="X547" s="1228"/>
      <c r="Y547" s="1225"/>
      <c r="Z547" s="1228"/>
      <c r="AA547" s="1228"/>
      <c r="AB547" s="1228"/>
      <c r="AC547" s="1231"/>
      <c r="AD547" s="1194"/>
      <c r="AE547" s="1235"/>
      <c r="AF547" s="1200"/>
      <c r="AG547" s="1194"/>
      <c r="AH547" s="1197"/>
      <c r="AI547" s="1200"/>
      <c r="AJ547" s="1200"/>
      <c r="AK547" s="1203"/>
      <c r="AL547" s="1206"/>
      <c r="AM547" s="651" t="str">
        <f t="shared" ref="AM547:AM607" si="676">IF(P544="","",
IF(OR(AF544="",
AND(AG544&lt;&gt;"",AH544=""),
AND(P544&lt;&gt;"",AI544=""),
AND(P544&lt;&gt;"処遇改善加算Ⅳ",AJ544=""),
AND(OR(P544="処遇改善加算Ⅰ",P544="処遇改善加算Ⅱ"),AU544="対象",AK544=""),
AND(P544="処遇改善加算Ⅰ",AL544="")),
"！記入が必要な欄（オレンジ色のセル）に空欄があります。空欄を埋めてください。",""))</f>
        <v/>
      </c>
      <c r="AN547" s="355"/>
      <c r="AO547" s="1209"/>
      <c r="AP547" s="1210"/>
      <c r="AQ547" s="1115"/>
      <c r="AR547" s="976"/>
      <c r="AS547" s="976"/>
      <c r="AT547" s="976"/>
      <c r="AU547" s="976"/>
      <c r="AV547" s="976"/>
      <c r="AW547" s="976"/>
      <c r="AX547" s="1211"/>
      <c r="AY547" s="1209"/>
    </row>
    <row r="548" spans="1:51" ht="14">
      <c r="A548" s="1280">
        <v>135</v>
      </c>
      <c r="B548" s="1260" t="str">
        <f>IF(基本情報入力シート!B174="", "",基本情報入力シート!B174)</f>
        <v/>
      </c>
      <c r="C548" s="1261"/>
      <c r="D548" s="1261"/>
      <c r="E548" s="1261"/>
      <c r="F548" s="1262"/>
      <c r="G548" s="1269" t="str">
        <f>IF(基本情報入力シート!L174="", "",基本情報入力シート!L174)</f>
        <v/>
      </c>
      <c r="H548" s="1269" t="str">
        <f>IF(基本情報入力シート!Q174="", "",基本情報入力シート!Q174)</f>
        <v/>
      </c>
      <c r="I548" s="1269" t="str">
        <f>IF(基本情報入力シート!V174="", "",基本情報入力シート!V174)</f>
        <v/>
      </c>
      <c r="J548" s="1269" t="str">
        <f>IF(基本情報入力シート!W174="", "",基本情報入力シート!W174)</f>
        <v/>
      </c>
      <c r="K548" s="1269" t="str">
        <f>IF(基本情報入力シート!X174="", "",基本情報入力シート!X174)</f>
        <v/>
      </c>
      <c r="L548" s="1272" t="str">
        <f>IF(基本情報入力シート!AC174=0, "",基本情報入力シート!AC174)</f>
        <v/>
      </c>
      <c r="M548" s="1275" t="str">
        <f>IF(基本情報入力シート!AD174="", "",基本情報入力シート!AD174)</f>
        <v/>
      </c>
      <c r="N548" s="1245"/>
      <c r="O548" s="1248" t="str">
        <f>IFERROR(VLOOKUP(K548,【参考】数式用２!$A$2:$AD$48,MATCH(N548,【参考】数式用２!$C$4:$AD$4,0)+2,0),"")</f>
        <v/>
      </c>
      <c r="P548" s="1214"/>
      <c r="Q548" s="1217" t="str">
        <f>IFERROR(VLOOKUP(K548,【参考】数式用２!$A$2:$AC$48,MATCH(P548,【参考】数式用２!$C$4:$AC$4,0)+2,0),"")</f>
        <v/>
      </c>
      <c r="R548" s="1220" t="s">
        <v>268</v>
      </c>
      <c r="S548" s="1223"/>
      <c r="T548" s="1226" t="s">
        <v>356</v>
      </c>
      <c r="U548" s="1223"/>
      <c r="V548" s="1226" t="s">
        <v>357</v>
      </c>
      <c r="W548" s="1223"/>
      <c r="X548" s="1226" t="s">
        <v>356</v>
      </c>
      <c r="Y548" s="1223"/>
      <c r="Z548" s="1226" t="s">
        <v>360</v>
      </c>
      <c r="AA548" s="1226" t="s">
        <v>171</v>
      </c>
      <c r="AB548" s="1226" t="str">
        <f t="shared" ref="AB548" si="677">IF(S548&gt;=1,(W548*12+Y548)-(S548*12+U548)+1,"")</f>
        <v/>
      </c>
      <c r="AC548" s="1229" t="s">
        <v>359</v>
      </c>
      <c r="AD548" s="1232" t="str">
        <f t="shared" ref="AD548" si="678">IFERROR(ROUNDDOWN(ROUND(L548*Q548,0)*M548,0)*AB548,"")</f>
        <v/>
      </c>
      <c r="AE548" s="1233" t="str">
        <f>IFERROR(ROUNDDOWN(ROUNDDOWN(ROUND(L548*VLOOKUP(K548,【参考】数式用２!$A$2:$AC$48,MATCH("処遇改善加算Ⅳ",【参考】数式用２!$C$4:$O$4,0)+2,0),0)*M548,0)*AB548*0.5,0), "")</f>
        <v/>
      </c>
      <c r="AF548" s="1198"/>
      <c r="AG548" s="1193" t="str">
        <f>IF(AND(AQ548&lt;&gt;"対象外", P548&lt;&gt;""),ROUNDDOWN(ROUND(L548*VLOOKUP(K548,【参考】数式用２!$A$2:$K$48,MATCH("ベア加算あり",【参考】数式用２!$C$4:$K$4,0)+2,0),0)*M548,0)*AB548,"")</f>
        <v/>
      </c>
      <c r="AH548" s="1195"/>
      <c r="AI548" s="1198"/>
      <c r="AJ548" s="1198"/>
      <c r="AK548" s="1201"/>
      <c r="AL548" s="1204"/>
      <c r="AM548" s="650" t="str">
        <f t="shared" si="666"/>
        <v/>
      </c>
      <c r="AN548" s="355"/>
      <c r="AO548" s="1207" t="str">
        <f t="shared" ref="AO548" si="679">IF(K548&lt;&gt;"","Q列に色付け","")</f>
        <v/>
      </c>
      <c r="AP548" s="1210" t="str">
        <f t="shared" ref="AP548" si="680">IF(AND(AE548&lt;&gt;0,AE548&lt;&gt;""),IF(AF548="○","入力済","未入力"),"")</f>
        <v/>
      </c>
      <c r="AQ548" s="1113" t="str">
        <f>IFERROR((VLOOKUP(N548, 【参考】数式用２!$BE$5:$BE$13, 1,FALSE)), "対象外")</f>
        <v>対象外</v>
      </c>
      <c r="AR548" s="976" t="str">
        <f t="shared" ref="AR548" si="681">IF(AG548&lt;&gt;"",IF(AH548="○","入力済","未入力"),"")</f>
        <v/>
      </c>
      <c r="AS548" s="976" t="str">
        <f t="shared" ref="AS548" si="682">IF(AND(P548&lt;&gt;"", AI548=""), "未入力", "入力済")</f>
        <v>入力済</v>
      </c>
      <c r="AT548" s="976" t="str">
        <f t="shared" ref="AT548" si="683">IF(AND(P548&lt;&gt;"", P548&lt;&gt;"処遇改善加算Ⅳ", AJ548=""), "未入力", "入力済")</f>
        <v>入力済</v>
      </c>
      <c r="AU548" s="976" t="str">
        <f>IFERROR(VLOOKUP(K548, 【参考】数式用２!$BB$5:$BC$48, 2, FALSE), "")</f>
        <v/>
      </c>
      <c r="AV548" s="976" t="str">
        <f t="shared" ref="AV548" si="684">IF(AND(P548&lt;&gt;"処遇改善加算Ⅲ",P548&lt;&gt;"処遇改善加算Ⅳ", P548&lt;&gt;"", AU548&lt;&gt;"対象外"), 1,"")</f>
        <v/>
      </c>
      <c r="AW548" s="976" t="str">
        <f>IFERROR("_"&amp;VLOOKUP(K548, 【参考】数式用２!$AG$2:$AH$48, 2, FALSE), "")</f>
        <v/>
      </c>
      <c r="AX548" s="1211" t="str">
        <f t="shared" ref="AX548" si="685">IF(AND(P548="処遇改善加算Ⅰ", AL548=""), "未入力","入力済")</f>
        <v>入力済</v>
      </c>
      <c r="AY548" s="1207" t="str">
        <f t="shared" ref="AY548" si="686">G548</f>
        <v/>
      </c>
    </row>
    <row r="549" spans="1:51" ht="14">
      <c r="A549" s="1281"/>
      <c r="B549" s="1263"/>
      <c r="C549" s="1264"/>
      <c r="D549" s="1264"/>
      <c r="E549" s="1264"/>
      <c r="F549" s="1265"/>
      <c r="G549" s="1270"/>
      <c r="H549" s="1270"/>
      <c r="I549" s="1270"/>
      <c r="J549" s="1270"/>
      <c r="K549" s="1270"/>
      <c r="L549" s="1273"/>
      <c r="M549" s="1276"/>
      <c r="N549" s="1246"/>
      <c r="O549" s="1249"/>
      <c r="P549" s="1215"/>
      <c r="Q549" s="1218"/>
      <c r="R549" s="1221"/>
      <c r="S549" s="1224"/>
      <c r="T549" s="1227"/>
      <c r="U549" s="1224"/>
      <c r="V549" s="1227"/>
      <c r="W549" s="1224"/>
      <c r="X549" s="1227"/>
      <c r="Y549" s="1224"/>
      <c r="Z549" s="1227"/>
      <c r="AA549" s="1227"/>
      <c r="AB549" s="1227"/>
      <c r="AC549" s="1230"/>
      <c r="AD549" s="1193"/>
      <c r="AE549" s="1234"/>
      <c r="AF549" s="1199"/>
      <c r="AG549" s="1193"/>
      <c r="AH549" s="1196"/>
      <c r="AI549" s="1199"/>
      <c r="AJ549" s="1199"/>
      <c r="AK549" s="1202"/>
      <c r="AL549" s="1205"/>
      <c r="AM549" s="1212" t="str">
        <f t="shared" ref="AM549" si="687">IF(AND(P548&lt;&gt;"", OR(W548&lt;&gt;8,Y548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49" s="355"/>
      <c r="AO549" s="1208"/>
      <c r="AP549" s="1210"/>
      <c r="AQ549" s="1114"/>
      <c r="AR549" s="976"/>
      <c r="AS549" s="976"/>
      <c r="AT549" s="976"/>
      <c r="AU549" s="976"/>
      <c r="AV549" s="976"/>
      <c r="AW549" s="976"/>
      <c r="AX549" s="1211"/>
      <c r="AY549" s="1208"/>
    </row>
    <row r="550" spans="1:51" ht="14">
      <c r="A550" s="1282"/>
      <c r="B550" s="1263"/>
      <c r="C550" s="1264"/>
      <c r="D550" s="1264"/>
      <c r="E550" s="1264"/>
      <c r="F550" s="1265"/>
      <c r="G550" s="1270"/>
      <c r="H550" s="1270"/>
      <c r="I550" s="1270"/>
      <c r="J550" s="1270"/>
      <c r="K550" s="1270"/>
      <c r="L550" s="1273"/>
      <c r="M550" s="1276"/>
      <c r="N550" s="1246"/>
      <c r="O550" s="1249"/>
      <c r="P550" s="1215"/>
      <c r="Q550" s="1218"/>
      <c r="R550" s="1221"/>
      <c r="S550" s="1224"/>
      <c r="T550" s="1227"/>
      <c r="U550" s="1224"/>
      <c r="V550" s="1227"/>
      <c r="W550" s="1224"/>
      <c r="X550" s="1227"/>
      <c r="Y550" s="1224"/>
      <c r="Z550" s="1227"/>
      <c r="AA550" s="1227"/>
      <c r="AB550" s="1227"/>
      <c r="AC550" s="1230"/>
      <c r="AD550" s="1193"/>
      <c r="AE550" s="1234"/>
      <c r="AF550" s="1199"/>
      <c r="AG550" s="1193"/>
      <c r="AH550" s="1196"/>
      <c r="AI550" s="1199"/>
      <c r="AJ550" s="1199"/>
      <c r="AK550" s="1202"/>
      <c r="AL550" s="1205"/>
      <c r="AM550" s="1213"/>
      <c r="AN550" s="355"/>
      <c r="AO550" s="1208"/>
      <c r="AP550" s="1210"/>
      <c r="AQ550" s="1114"/>
      <c r="AR550" s="976"/>
      <c r="AS550" s="976"/>
      <c r="AT550" s="976"/>
      <c r="AU550" s="976"/>
      <c r="AV550" s="976"/>
      <c r="AW550" s="976"/>
      <c r="AX550" s="1211"/>
      <c r="AY550" s="1208"/>
    </row>
    <row r="551" spans="1:51" ht="14.5" thickBot="1">
      <c r="A551" s="1283"/>
      <c r="B551" s="1266"/>
      <c r="C551" s="1267"/>
      <c r="D551" s="1267"/>
      <c r="E551" s="1267"/>
      <c r="F551" s="1268"/>
      <c r="G551" s="1271"/>
      <c r="H551" s="1271"/>
      <c r="I551" s="1271"/>
      <c r="J551" s="1271"/>
      <c r="K551" s="1271"/>
      <c r="L551" s="1274"/>
      <c r="M551" s="1277"/>
      <c r="N551" s="1247"/>
      <c r="O551" s="1250"/>
      <c r="P551" s="1216"/>
      <c r="Q551" s="1219"/>
      <c r="R551" s="1222"/>
      <c r="S551" s="1225"/>
      <c r="T551" s="1228"/>
      <c r="U551" s="1225"/>
      <c r="V551" s="1228"/>
      <c r="W551" s="1225"/>
      <c r="X551" s="1228"/>
      <c r="Y551" s="1225"/>
      <c r="Z551" s="1228"/>
      <c r="AA551" s="1228"/>
      <c r="AB551" s="1228"/>
      <c r="AC551" s="1231"/>
      <c r="AD551" s="1194"/>
      <c r="AE551" s="1235"/>
      <c r="AF551" s="1200"/>
      <c r="AG551" s="1194"/>
      <c r="AH551" s="1197"/>
      <c r="AI551" s="1200"/>
      <c r="AJ551" s="1200"/>
      <c r="AK551" s="1203"/>
      <c r="AL551" s="1206"/>
      <c r="AM551" s="651" t="str">
        <f t="shared" si="676"/>
        <v/>
      </c>
      <c r="AN551" s="355"/>
      <c r="AO551" s="1209"/>
      <c r="AP551" s="1210"/>
      <c r="AQ551" s="1115"/>
      <c r="AR551" s="976"/>
      <c r="AS551" s="976"/>
      <c r="AT551" s="976"/>
      <c r="AU551" s="976"/>
      <c r="AV551" s="976"/>
      <c r="AW551" s="976"/>
      <c r="AX551" s="1211"/>
      <c r="AY551" s="1209"/>
    </row>
    <row r="552" spans="1:51" ht="14">
      <c r="A552" s="1280">
        <v>136</v>
      </c>
      <c r="B552" s="1260" t="str">
        <f>IF(基本情報入力シート!B175="", "",基本情報入力シート!B175)</f>
        <v/>
      </c>
      <c r="C552" s="1261"/>
      <c r="D552" s="1261"/>
      <c r="E552" s="1261"/>
      <c r="F552" s="1262"/>
      <c r="G552" s="1269" t="str">
        <f>IF(基本情報入力シート!L175="", "",基本情報入力シート!L175)</f>
        <v/>
      </c>
      <c r="H552" s="1269" t="str">
        <f>IF(基本情報入力シート!Q175="", "",基本情報入力シート!Q175)</f>
        <v/>
      </c>
      <c r="I552" s="1269" t="str">
        <f>IF(基本情報入力シート!V175="", "",基本情報入力シート!V175)</f>
        <v/>
      </c>
      <c r="J552" s="1269" t="str">
        <f>IF(基本情報入力シート!W175="", "",基本情報入力シート!W175)</f>
        <v/>
      </c>
      <c r="K552" s="1269" t="str">
        <f>IF(基本情報入力シート!X175="", "",基本情報入力シート!X175)</f>
        <v/>
      </c>
      <c r="L552" s="1272" t="str">
        <f>IF(基本情報入力シート!AC175=0, "",基本情報入力シート!AC175)</f>
        <v/>
      </c>
      <c r="M552" s="1275" t="str">
        <f>IF(基本情報入力シート!AD175="", "",基本情報入力シート!AD175)</f>
        <v/>
      </c>
      <c r="N552" s="1245"/>
      <c r="O552" s="1248" t="str">
        <f>IFERROR(VLOOKUP(K552,【参考】数式用２!$A$2:$AD$48,MATCH(N552,【参考】数式用２!$C$4:$AD$4,0)+2,0),"")</f>
        <v/>
      </c>
      <c r="P552" s="1214"/>
      <c r="Q552" s="1217" t="str">
        <f>IFERROR(VLOOKUP(K552,【参考】数式用２!$A$2:$AC$48,MATCH(P552,【参考】数式用２!$C$4:$AC$4,0)+2,0),"")</f>
        <v/>
      </c>
      <c r="R552" s="1220" t="s">
        <v>268</v>
      </c>
      <c r="S552" s="1223"/>
      <c r="T552" s="1226" t="s">
        <v>356</v>
      </c>
      <c r="U552" s="1223"/>
      <c r="V552" s="1226" t="s">
        <v>357</v>
      </c>
      <c r="W552" s="1223"/>
      <c r="X552" s="1226" t="s">
        <v>356</v>
      </c>
      <c r="Y552" s="1223"/>
      <c r="Z552" s="1226" t="s">
        <v>360</v>
      </c>
      <c r="AA552" s="1226" t="s">
        <v>171</v>
      </c>
      <c r="AB552" s="1226" t="str">
        <f t="shared" ref="AB552" si="688">IF(S552&gt;=1,(W552*12+Y552)-(S552*12+U552)+1,"")</f>
        <v/>
      </c>
      <c r="AC552" s="1229" t="s">
        <v>359</v>
      </c>
      <c r="AD552" s="1232" t="str">
        <f t="shared" ref="AD552" si="689">IFERROR(ROUNDDOWN(ROUND(L552*Q552,0)*M552,0)*AB552,"")</f>
        <v/>
      </c>
      <c r="AE552" s="1233" t="str">
        <f>IFERROR(ROUNDDOWN(ROUNDDOWN(ROUND(L552*VLOOKUP(K552,【参考】数式用２!$A$2:$AC$48,MATCH("処遇改善加算Ⅳ",【参考】数式用２!$C$4:$O$4,0)+2,0),0)*M552,0)*AB552*0.5,0), "")</f>
        <v/>
      </c>
      <c r="AF552" s="1198"/>
      <c r="AG552" s="1193" t="str">
        <f>IF(AND(AQ552&lt;&gt;"対象外", P552&lt;&gt;""),ROUNDDOWN(ROUND(L552*VLOOKUP(K552,【参考】数式用２!$A$2:$K$48,MATCH("ベア加算あり",【参考】数式用２!$C$4:$K$4,0)+2,0),0)*M552,0)*AB552,"")</f>
        <v/>
      </c>
      <c r="AH552" s="1195"/>
      <c r="AI552" s="1198"/>
      <c r="AJ552" s="1198"/>
      <c r="AK552" s="1201"/>
      <c r="AL552" s="1204"/>
      <c r="AM552" s="650" t="str">
        <f t="shared" si="666"/>
        <v/>
      </c>
      <c r="AN552" s="355"/>
      <c r="AO552" s="1207" t="str">
        <f t="shared" ref="AO552" si="690">IF(K552&lt;&gt;"","Q列に色付け","")</f>
        <v/>
      </c>
      <c r="AP552" s="1210" t="str">
        <f t="shared" ref="AP552" si="691">IF(AND(AE552&lt;&gt;0,AE552&lt;&gt;""),IF(AF552="○","入力済","未入力"),"")</f>
        <v/>
      </c>
      <c r="AQ552" s="1113" t="str">
        <f>IFERROR((VLOOKUP(N552, 【参考】数式用２!$BE$5:$BE$13, 1,FALSE)), "対象外")</f>
        <v>対象外</v>
      </c>
      <c r="AR552" s="976" t="str">
        <f t="shared" ref="AR552" si="692">IF(AG552&lt;&gt;"",IF(AH552="○","入力済","未入力"),"")</f>
        <v/>
      </c>
      <c r="AS552" s="976" t="str">
        <f t="shared" ref="AS552" si="693">IF(AND(P552&lt;&gt;"", AI552=""), "未入力", "入力済")</f>
        <v>入力済</v>
      </c>
      <c r="AT552" s="976" t="str">
        <f t="shared" ref="AT552" si="694">IF(AND(P552&lt;&gt;"", P552&lt;&gt;"処遇改善加算Ⅳ", AJ552=""), "未入力", "入力済")</f>
        <v>入力済</v>
      </c>
      <c r="AU552" s="976" t="str">
        <f>IFERROR(VLOOKUP(K552, 【参考】数式用２!$BB$5:$BC$48, 2, FALSE), "")</f>
        <v/>
      </c>
      <c r="AV552" s="976" t="str">
        <f t="shared" ref="AV552" si="695">IF(AND(P552&lt;&gt;"処遇改善加算Ⅲ",P552&lt;&gt;"処遇改善加算Ⅳ", P552&lt;&gt;"", AU552&lt;&gt;"対象外"), 1,"")</f>
        <v/>
      </c>
      <c r="AW552" s="976" t="str">
        <f>IFERROR("_"&amp;VLOOKUP(K552, 【参考】数式用２!$AG$2:$AH$48, 2, FALSE), "")</f>
        <v/>
      </c>
      <c r="AX552" s="1211" t="str">
        <f t="shared" ref="AX552" si="696">IF(AND(P552="処遇改善加算Ⅰ", AL552=""), "未入力","入力済")</f>
        <v>入力済</v>
      </c>
      <c r="AY552" s="1207" t="str">
        <f t="shared" ref="AY552" si="697">G552</f>
        <v/>
      </c>
    </row>
    <row r="553" spans="1:51" ht="14">
      <c r="A553" s="1281"/>
      <c r="B553" s="1263"/>
      <c r="C553" s="1264"/>
      <c r="D553" s="1264"/>
      <c r="E553" s="1264"/>
      <c r="F553" s="1265"/>
      <c r="G553" s="1270"/>
      <c r="H553" s="1270"/>
      <c r="I553" s="1270"/>
      <c r="J553" s="1270"/>
      <c r="K553" s="1270"/>
      <c r="L553" s="1273"/>
      <c r="M553" s="1276"/>
      <c r="N553" s="1246"/>
      <c r="O553" s="1249"/>
      <c r="P553" s="1215"/>
      <c r="Q553" s="1218"/>
      <c r="R553" s="1221"/>
      <c r="S553" s="1224"/>
      <c r="T553" s="1227"/>
      <c r="U553" s="1224"/>
      <c r="V553" s="1227"/>
      <c r="W553" s="1224"/>
      <c r="X553" s="1227"/>
      <c r="Y553" s="1224"/>
      <c r="Z553" s="1227"/>
      <c r="AA553" s="1227"/>
      <c r="AB553" s="1227"/>
      <c r="AC553" s="1230"/>
      <c r="AD553" s="1193"/>
      <c r="AE553" s="1234"/>
      <c r="AF553" s="1199"/>
      <c r="AG553" s="1193"/>
      <c r="AH553" s="1196"/>
      <c r="AI553" s="1199"/>
      <c r="AJ553" s="1199"/>
      <c r="AK553" s="1202"/>
      <c r="AL553" s="1205"/>
      <c r="AM553" s="1212" t="str">
        <f t="shared" ref="AM553" si="698">IF(AND(P552&lt;&gt;"", OR(W552&lt;&gt;8,Y552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53" s="355"/>
      <c r="AO553" s="1208"/>
      <c r="AP553" s="1210"/>
      <c r="AQ553" s="1114"/>
      <c r="AR553" s="976"/>
      <c r="AS553" s="976"/>
      <c r="AT553" s="976"/>
      <c r="AU553" s="976"/>
      <c r="AV553" s="976"/>
      <c r="AW553" s="976"/>
      <c r="AX553" s="1211"/>
      <c r="AY553" s="1208"/>
    </row>
    <row r="554" spans="1:51" ht="14">
      <c r="A554" s="1282"/>
      <c r="B554" s="1263"/>
      <c r="C554" s="1264"/>
      <c r="D554" s="1264"/>
      <c r="E554" s="1264"/>
      <c r="F554" s="1265"/>
      <c r="G554" s="1270"/>
      <c r="H554" s="1270"/>
      <c r="I554" s="1270"/>
      <c r="J554" s="1270"/>
      <c r="K554" s="1270"/>
      <c r="L554" s="1273"/>
      <c r="M554" s="1276"/>
      <c r="N554" s="1246"/>
      <c r="O554" s="1249"/>
      <c r="P554" s="1215"/>
      <c r="Q554" s="1218"/>
      <c r="R554" s="1221"/>
      <c r="S554" s="1224"/>
      <c r="T554" s="1227"/>
      <c r="U554" s="1224"/>
      <c r="V554" s="1227"/>
      <c r="W554" s="1224"/>
      <c r="X554" s="1227"/>
      <c r="Y554" s="1224"/>
      <c r="Z554" s="1227"/>
      <c r="AA554" s="1227"/>
      <c r="AB554" s="1227"/>
      <c r="AC554" s="1230"/>
      <c r="AD554" s="1193"/>
      <c r="AE554" s="1234"/>
      <c r="AF554" s="1199"/>
      <c r="AG554" s="1193"/>
      <c r="AH554" s="1196"/>
      <c r="AI554" s="1199"/>
      <c r="AJ554" s="1199"/>
      <c r="AK554" s="1202"/>
      <c r="AL554" s="1205"/>
      <c r="AM554" s="1213"/>
      <c r="AN554" s="355"/>
      <c r="AO554" s="1208"/>
      <c r="AP554" s="1210"/>
      <c r="AQ554" s="1114"/>
      <c r="AR554" s="976"/>
      <c r="AS554" s="976"/>
      <c r="AT554" s="976"/>
      <c r="AU554" s="976"/>
      <c r="AV554" s="976"/>
      <c r="AW554" s="976"/>
      <c r="AX554" s="1211"/>
      <c r="AY554" s="1208"/>
    </row>
    <row r="555" spans="1:51" ht="14.5" thickBot="1">
      <c r="A555" s="1283"/>
      <c r="B555" s="1266"/>
      <c r="C555" s="1267"/>
      <c r="D555" s="1267"/>
      <c r="E555" s="1267"/>
      <c r="F555" s="1268"/>
      <c r="G555" s="1271"/>
      <c r="H555" s="1271"/>
      <c r="I555" s="1271"/>
      <c r="J555" s="1271"/>
      <c r="K555" s="1271"/>
      <c r="L555" s="1274"/>
      <c r="M555" s="1277"/>
      <c r="N555" s="1247"/>
      <c r="O555" s="1250"/>
      <c r="P555" s="1216"/>
      <c r="Q555" s="1219"/>
      <c r="R555" s="1222"/>
      <c r="S555" s="1225"/>
      <c r="T555" s="1228"/>
      <c r="U555" s="1225"/>
      <c r="V555" s="1228"/>
      <c r="W555" s="1225"/>
      <c r="X555" s="1228"/>
      <c r="Y555" s="1225"/>
      <c r="Z555" s="1228"/>
      <c r="AA555" s="1228"/>
      <c r="AB555" s="1228"/>
      <c r="AC555" s="1231"/>
      <c r="AD555" s="1194"/>
      <c r="AE555" s="1235"/>
      <c r="AF555" s="1200"/>
      <c r="AG555" s="1194"/>
      <c r="AH555" s="1197"/>
      <c r="AI555" s="1200"/>
      <c r="AJ555" s="1200"/>
      <c r="AK555" s="1203"/>
      <c r="AL555" s="1206"/>
      <c r="AM555" s="651" t="str">
        <f t="shared" si="676"/>
        <v/>
      </c>
      <c r="AN555" s="355"/>
      <c r="AO555" s="1209"/>
      <c r="AP555" s="1210"/>
      <c r="AQ555" s="1115"/>
      <c r="AR555" s="976"/>
      <c r="AS555" s="976"/>
      <c r="AT555" s="976"/>
      <c r="AU555" s="976"/>
      <c r="AV555" s="976"/>
      <c r="AW555" s="976"/>
      <c r="AX555" s="1211"/>
      <c r="AY555" s="1209"/>
    </row>
    <row r="556" spans="1:51" ht="14">
      <c r="A556" s="1280">
        <v>137</v>
      </c>
      <c r="B556" s="1260" t="str">
        <f>IF(基本情報入力シート!B176="", "",基本情報入力シート!B176)</f>
        <v/>
      </c>
      <c r="C556" s="1261"/>
      <c r="D556" s="1261"/>
      <c r="E556" s="1261"/>
      <c r="F556" s="1262"/>
      <c r="G556" s="1269" t="str">
        <f>IF(基本情報入力シート!L176="", "",基本情報入力シート!L176)</f>
        <v/>
      </c>
      <c r="H556" s="1269" t="str">
        <f>IF(基本情報入力シート!Q176="", "",基本情報入力シート!Q176)</f>
        <v/>
      </c>
      <c r="I556" s="1269" t="str">
        <f>IF(基本情報入力シート!V176="", "",基本情報入力シート!V176)</f>
        <v/>
      </c>
      <c r="J556" s="1269" t="str">
        <f>IF(基本情報入力シート!W176="", "",基本情報入力シート!W176)</f>
        <v/>
      </c>
      <c r="K556" s="1269" t="str">
        <f>IF(基本情報入力シート!X176="", "",基本情報入力シート!X176)</f>
        <v/>
      </c>
      <c r="L556" s="1272" t="str">
        <f>IF(基本情報入力シート!AC176=0, "",基本情報入力シート!AC176)</f>
        <v/>
      </c>
      <c r="M556" s="1275" t="str">
        <f>IF(基本情報入力シート!AD176="", "",基本情報入力シート!AD176)</f>
        <v/>
      </c>
      <c r="N556" s="1245"/>
      <c r="O556" s="1248" t="str">
        <f>IFERROR(VLOOKUP(K556,【参考】数式用２!$A$2:$AD$48,MATCH(N556,【参考】数式用２!$C$4:$AD$4,0)+2,0),"")</f>
        <v/>
      </c>
      <c r="P556" s="1214"/>
      <c r="Q556" s="1217" t="str">
        <f>IFERROR(VLOOKUP(K556,【参考】数式用２!$A$2:$AC$48,MATCH(P556,【参考】数式用２!$C$4:$AC$4,0)+2,0),"")</f>
        <v/>
      </c>
      <c r="R556" s="1220" t="s">
        <v>268</v>
      </c>
      <c r="S556" s="1223"/>
      <c r="T556" s="1226" t="s">
        <v>356</v>
      </c>
      <c r="U556" s="1223"/>
      <c r="V556" s="1226" t="s">
        <v>357</v>
      </c>
      <c r="W556" s="1223"/>
      <c r="X556" s="1226" t="s">
        <v>356</v>
      </c>
      <c r="Y556" s="1223"/>
      <c r="Z556" s="1226" t="s">
        <v>360</v>
      </c>
      <c r="AA556" s="1226" t="s">
        <v>171</v>
      </c>
      <c r="AB556" s="1226" t="str">
        <f t="shared" ref="AB556" si="699">IF(S556&gt;=1,(W556*12+Y556)-(S556*12+U556)+1,"")</f>
        <v/>
      </c>
      <c r="AC556" s="1229" t="s">
        <v>359</v>
      </c>
      <c r="AD556" s="1232" t="str">
        <f t="shared" ref="AD556" si="700">IFERROR(ROUNDDOWN(ROUND(L556*Q556,0)*M556,0)*AB556,"")</f>
        <v/>
      </c>
      <c r="AE556" s="1233" t="str">
        <f>IFERROR(ROUNDDOWN(ROUNDDOWN(ROUND(L556*VLOOKUP(K556,【参考】数式用２!$A$2:$AC$48,MATCH("処遇改善加算Ⅳ",【参考】数式用２!$C$4:$O$4,0)+2,0),0)*M556,0)*AB556*0.5,0), "")</f>
        <v/>
      </c>
      <c r="AF556" s="1198"/>
      <c r="AG556" s="1193" t="str">
        <f>IF(AND(AQ556&lt;&gt;"対象外", P556&lt;&gt;""),ROUNDDOWN(ROUND(L556*VLOOKUP(K556,【参考】数式用２!$A$2:$K$48,MATCH("ベア加算あり",【参考】数式用２!$C$4:$K$4,0)+2,0),0)*M556,0)*AB556,"")</f>
        <v/>
      </c>
      <c r="AH556" s="1195"/>
      <c r="AI556" s="1198"/>
      <c r="AJ556" s="1198"/>
      <c r="AK556" s="1201"/>
      <c r="AL556" s="1204"/>
      <c r="AM556" s="650" t="str">
        <f t="shared" si="666"/>
        <v/>
      </c>
      <c r="AN556" s="355"/>
      <c r="AO556" s="1207" t="str">
        <f t="shared" ref="AO556" si="701">IF(K556&lt;&gt;"","Q列に色付け","")</f>
        <v/>
      </c>
      <c r="AP556" s="1210" t="str">
        <f t="shared" ref="AP556" si="702">IF(AND(AE556&lt;&gt;0,AE556&lt;&gt;""),IF(AF556="○","入力済","未入力"),"")</f>
        <v/>
      </c>
      <c r="AQ556" s="1113" t="str">
        <f>IFERROR((VLOOKUP(N556, 【参考】数式用２!$BE$5:$BE$13, 1,FALSE)), "対象外")</f>
        <v>対象外</v>
      </c>
      <c r="AR556" s="976" t="str">
        <f t="shared" ref="AR556" si="703">IF(AG556&lt;&gt;"",IF(AH556="○","入力済","未入力"),"")</f>
        <v/>
      </c>
      <c r="AS556" s="976" t="str">
        <f t="shared" ref="AS556" si="704">IF(AND(P556&lt;&gt;"", AI556=""), "未入力", "入力済")</f>
        <v>入力済</v>
      </c>
      <c r="AT556" s="976" t="str">
        <f t="shared" ref="AT556" si="705">IF(AND(P556&lt;&gt;"", P556&lt;&gt;"処遇改善加算Ⅳ", AJ556=""), "未入力", "入力済")</f>
        <v>入力済</v>
      </c>
      <c r="AU556" s="976" t="str">
        <f>IFERROR(VLOOKUP(K556, 【参考】数式用２!$BB$5:$BC$48, 2, FALSE), "")</f>
        <v/>
      </c>
      <c r="AV556" s="976" t="str">
        <f t="shared" ref="AV556" si="706">IF(AND(P556&lt;&gt;"処遇改善加算Ⅲ",P556&lt;&gt;"処遇改善加算Ⅳ", P556&lt;&gt;"", AU556&lt;&gt;"対象外"), 1,"")</f>
        <v/>
      </c>
      <c r="AW556" s="976" t="str">
        <f>IFERROR("_"&amp;VLOOKUP(K556, 【参考】数式用２!$AG$2:$AH$48, 2, FALSE), "")</f>
        <v/>
      </c>
      <c r="AX556" s="1211" t="str">
        <f t="shared" ref="AX556" si="707">IF(AND(P556="処遇改善加算Ⅰ", AL556=""), "未入力","入力済")</f>
        <v>入力済</v>
      </c>
      <c r="AY556" s="1207" t="str">
        <f t="shared" ref="AY556" si="708">G556</f>
        <v/>
      </c>
    </row>
    <row r="557" spans="1:51" ht="14">
      <c r="A557" s="1281"/>
      <c r="B557" s="1263"/>
      <c r="C557" s="1264"/>
      <c r="D557" s="1264"/>
      <c r="E557" s="1264"/>
      <c r="F557" s="1265"/>
      <c r="G557" s="1270"/>
      <c r="H557" s="1270"/>
      <c r="I557" s="1270"/>
      <c r="J557" s="1270"/>
      <c r="K557" s="1270"/>
      <c r="L557" s="1273"/>
      <c r="M557" s="1276"/>
      <c r="N557" s="1246"/>
      <c r="O557" s="1249"/>
      <c r="P557" s="1215"/>
      <c r="Q557" s="1218"/>
      <c r="R557" s="1221"/>
      <c r="S557" s="1224"/>
      <c r="T557" s="1227"/>
      <c r="U557" s="1224"/>
      <c r="V557" s="1227"/>
      <c r="W557" s="1224"/>
      <c r="X557" s="1227"/>
      <c r="Y557" s="1224"/>
      <c r="Z557" s="1227"/>
      <c r="AA557" s="1227"/>
      <c r="AB557" s="1227"/>
      <c r="AC557" s="1230"/>
      <c r="AD557" s="1193"/>
      <c r="AE557" s="1234"/>
      <c r="AF557" s="1199"/>
      <c r="AG557" s="1193"/>
      <c r="AH557" s="1196"/>
      <c r="AI557" s="1199"/>
      <c r="AJ557" s="1199"/>
      <c r="AK557" s="1202"/>
      <c r="AL557" s="1205"/>
      <c r="AM557" s="1212" t="str">
        <f t="shared" ref="AM557" si="709">IF(AND(P556&lt;&gt;"", OR(W556&lt;&gt;8,Y556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57" s="355"/>
      <c r="AO557" s="1208"/>
      <c r="AP557" s="1210"/>
      <c r="AQ557" s="1114"/>
      <c r="AR557" s="976"/>
      <c r="AS557" s="976"/>
      <c r="AT557" s="976"/>
      <c r="AU557" s="976"/>
      <c r="AV557" s="976"/>
      <c r="AW557" s="976"/>
      <c r="AX557" s="1211"/>
      <c r="AY557" s="1208"/>
    </row>
    <row r="558" spans="1:51" ht="14">
      <c r="A558" s="1282"/>
      <c r="B558" s="1263"/>
      <c r="C558" s="1264"/>
      <c r="D558" s="1264"/>
      <c r="E558" s="1264"/>
      <c r="F558" s="1265"/>
      <c r="G558" s="1270"/>
      <c r="H558" s="1270"/>
      <c r="I558" s="1270"/>
      <c r="J558" s="1270"/>
      <c r="K558" s="1270"/>
      <c r="L558" s="1273"/>
      <c r="M558" s="1276"/>
      <c r="N558" s="1246"/>
      <c r="O558" s="1249"/>
      <c r="P558" s="1215"/>
      <c r="Q558" s="1218"/>
      <c r="R558" s="1221"/>
      <c r="S558" s="1224"/>
      <c r="T558" s="1227"/>
      <c r="U558" s="1224"/>
      <c r="V558" s="1227"/>
      <c r="W558" s="1224"/>
      <c r="X558" s="1227"/>
      <c r="Y558" s="1224"/>
      <c r="Z558" s="1227"/>
      <c r="AA558" s="1227"/>
      <c r="AB558" s="1227"/>
      <c r="AC558" s="1230"/>
      <c r="AD558" s="1193"/>
      <c r="AE558" s="1234"/>
      <c r="AF558" s="1199"/>
      <c r="AG558" s="1193"/>
      <c r="AH558" s="1196"/>
      <c r="AI558" s="1199"/>
      <c r="AJ558" s="1199"/>
      <c r="AK558" s="1202"/>
      <c r="AL558" s="1205"/>
      <c r="AM558" s="1213"/>
      <c r="AN558" s="355"/>
      <c r="AO558" s="1208"/>
      <c r="AP558" s="1210"/>
      <c r="AQ558" s="1114"/>
      <c r="AR558" s="976"/>
      <c r="AS558" s="976"/>
      <c r="AT558" s="976"/>
      <c r="AU558" s="976"/>
      <c r="AV558" s="976"/>
      <c r="AW558" s="976"/>
      <c r="AX558" s="1211"/>
      <c r="AY558" s="1208"/>
    </row>
    <row r="559" spans="1:51" ht="14.5" thickBot="1">
      <c r="A559" s="1283"/>
      <c r="B559" s="1266"/>
      <c r="C559" s="1267"/>
      <c r="D559" s="1267"/>
      <c r="E559" s="1267"/>
      <c r="F559" s="1268"/>
      <c r="G559" s="1271"/>
      <c r="H559" s="1271"/>
      <c r="I559" s="1271"/>
      <c r="J559" s="1271"/>
      <c r="K559" s="1271"/>
      <c r="L559" s="1274"/>
      <c r="M559" s="1277"/>
      <c r="N559" s="1247"/>
      <c r="O559" s="1250"/>
      <c r="P559" s="1216"/>
      <c r="Q559" s="1219"/>
      <c r="R559" s="1222"/>
      <c r="S559" s="1225"/>
      <c r="T559" s="1228"/>
      <c r="U559" s="1225"/>
      <c r="V559" s="1228"/>
      <c r="W559" s="1225"/>
      <c r="X559" s="1228"/>
      <c r="Y559" s="1225"/>
      <c r="Z559" s="1228"/>
      <c r="AA559" s="1228"/>
      <c r="AB559" s="1228"/>
      <c r="AC559" s="1231"/>
      <c r="AD559" s="1194"/>
      <c r="AE559" s="1235"/>
      <c r="AF559" s="1200"/>
      <c r="AG559" s="1194"/>
      <c r="AH559" s="1197"/>
      <c r="AI559" s="1200"/>
      <c r="AJ559" s="1200"/>
      <c r="AK559" s="1203"/>
      <c r="AL559" s="1206"/>
      <c r="AM559" s="651" t="str">
        <f t="shared" si="676"/>
        <v/>
      </c>
      <c r="AN559" s="355"/>
      <c r="AO559" s="1209"/>
      <c r="AP559" s="1210"/>
      <c r="AQ559" s="1115"/>
      <c r="AR559" s="976"/>
      <c r="AS559" s="976"/>
      <c r="AT559" s="976"/>
      <c r="AU559" s="976"/>
      <c r="AV559" s="976"/>
      <c r="AW559" s="976"/>
      <c r="AX559" s="1211"/>
      <c r="AY559" s="1209"/>
    </row>
    <row r="560" spans="1:51" ht="14">
      <c r="A560" s="1280">
        <v>138</v>
      </c>
      <c r="B560" s="1260" t="str">
        <f>IF(基本情報入力シート!B177="", "",基本情報入力シート!B177)</f>
        <v/>
      </c>
      <c r="C560" s="1261"/>
      <c r="D560" s="1261"/>
      <c r="E560" s="1261"/>
      <c r="F560" s="1262"/>
      <c r="G560" s="1269" t="str">
        <f>IF(基本情報入力シート!L177="", "",基本情報入力シート!L177)</f>
        <v/>
      </c>
      <c r="H560" s="1269" t="str">
        <f>IF(基本情報入力シート!Q177="", "",基本情報入力シート!Q177)</f>
        <v/>
      </c>
      <c r="I560" s="1269" t="str">
        <f>IF(基本情報入力シート!V177="", "",基本情報入力シート!V177)</f>
        <v/>
      </c>
      <c r="J560" s="1269" t="str">
        <f>IF(基本情報入力シート!W177="", "",基本情報入力シート!W177)</f>
        <v/>
      </c>
      <c r="K560" s="1269" t="str">
        <f>IF(基本情報入力シート!X177="", "",基本情報入力シート!X177)</f>
        <v/>
      </c>
      <c r="L560" s="1272" t="str">
        <f>IF(基本情報入力シート!AC177=0, "",基本情報入力シート!AC177)</f>
        <v/>
      </c>
      <c r="M560" s="1275" t="str">
        <f>IF(基本情報入力シート!AD177="", "",基本情報入力シート!AD177)</f>
        <v/>
      </c>
      <c r="N560" s="1245"/>
      <c r="O560" s="1248" t="str">
        <f>IFERROR(VLOOKUP(K560,【参考】数式用２!$A$2:$AD$48,MATCH(N560,【参考】数式用２!$C$4:$AD$4,0)+2,0),"")</f>
        <v/>
      </c>
      <c r="P560" s="1214"/>
      <c r="Q560" s="1217" t="str">
        <f>IFERROR(VLOOKUP(K560,【参考】数式用２!$A$2:$AC$48,MATCH(P560,【参考】数式用２!$C$4:$AC$4,0)+2,0),"")</f>
        <v/>
      </c>
      <c r="R560" s="1220" t="s">
        <v>268</v>
      </c>
      <c r="S560" s="1223"/>
      <c r="T560" s="1226" t="s">
        <v>356</v>
      </c>
      <c r="U560" s="1223"/>
      <c r="V560" s="1226" t="s">
        <v>357</v>
      </c>
      <c r="W560" s="1223"/>
      <c r="X560" s="1226" t="s">
        <v>356</v>
      </c>
      <c r="Y560" s="1223"/>
      <c r="Z560" s="1226" t="s">
        <v>360</v>
      </c>
      <c r="AA560" s="1226" t="s">
        <v>171</v>
      </c>
      <c r="AB560" s="1226" t="str">
        <f t="shared" ref="AB560" si="710">IF(S560&gt;=1,(W560*12+Y560)-(S560*12+U560)+1,"")</f>
        <v/>
      </c>
      <c r="AC560" s="1229" t="s">
        <v>359</v>
      </c>
      <c r="AD560" s="1232" t="str">
        <f t="shared" ref="AD560" si="711">IFERROR(ROUNDDOWN(ROUND(L560*Q560,0)*M560,0)*AB560,"")</f>
        <v/>
      </c>
      <c r="AE560" s="1233" t="str">
        <f>IFERROR(ROUNDDOWN(ROUNDDOWN(ROUND(L560*VLOOKUP(K560,【参考】数式用２!$A$2:$AC$48,MATCH("処遇改善加算Ⅳ",【参考】数式用２!$C$4:$O$4,0)+2,0),0)*M560,0)*AB560*0.5,0), "")</f>
        <v/>
      </c>
      <c r="AF560" s="1198"/>
      <c r="AG560" s="1193" t="str">
        <f>IF(AND(AQ560&lt;&gt;"対象外", P560&lt;&gt;""),ROUNDDOWN(ROUND(L560*VLOOKUP(K560,【参考】数式用２!$A$2:$K$48,MATCH("ベア加算あり",【参考】数式用２!$C$4:$K$4,0)+2,0),0)*M560,0)*AB560,"")</f>
        <v/>
      </c>
      <c r="AH560" s="1195"/>
      <c r="AI560" s="1198"/>
      <c r="AJ560" s="1198"/>
      <c r="AK560" s="1201"/>
      <c r="AL560" s="1204"/>
      <c r="AM560" s="650" t="str">
        <f t="shared" si="666"/>
        <v/>
      </c>
      <c r="AN560" s="355"/>
      <c r="AO560" s="1207" t="str">
        <f t="shared" ref="AO560" si="712">IF(K560&lt;&gt;"","Q列に色付け","")</f>
        <v/>
      </c>
      <c r="AP560" s="1210" t="str">
        <f t="shared" ref="AP560" si="713">IF(AND(AE560&lt;&gt;0,AE560&lt;&gt;""),IF(AF560="○","入力済","未入力"),"")</f>
        <v/>
      </c>
      <c r="AQ560" s="1113" t="str">
        <f>IFERROR((VLOOKUP(N560, 【参考】数式用２!$BE$5:$BE$13, 1,FALSE)), "対象外")</f>
        <v>対象外</v>
      </c>
      <c r="AR560" s="976" t="str">
        <f t="shared" ref="AR560" si="714">IF(AG560&lt;&gt;"",IF(AH560="○","入力済","未入力"),"")</f>
        <v/>
      </c>
      <c r="AS560" s="976" t="str">
        <f t="shared" ref="AS560" si="715">IF(AND(P560&lt;&gt;"", AI560=""), "未入力", "入力済")</f>
        <v>入力済</v>
      </c>
      <c r="AT560" s="976" t="str">
        <f t="shared" ref="AT560" si="716">IF(AND(P560&lt;&gt;"", P560&lt;&gt;"処遇改善加算Ⅳ", AJ560=""), "未入力", "入力済")</f>
        <v>入力済</v>
      </c>
      <c r="AU560" s="976" t="str">
        <f>IFERROR(VLOOKUP(K560, 【参考】数式用２!$BB$5:$BC$48, 2, FALSE), "")</f>
        <v/>
      </c>
      <c r="AV560" s="976" t="str">
        <f t="shared" ref="AV560" si="717">IF(AND(P560&lt;&gt;"処遇改善加算Ⅲ",P560&lt;&gt;"処遇改善加算Ⅳ", P560&lt;&gt;"", AU560&lt;&gt;"対象外"), 1,"")</f>
        <v/>
      </c>
      <c r="AW560" s="976" t="str">
        <f>IFERROR("_"&amp;VLOOKUP(K560, 【参考】数式用２!$AG$2:$AH$48, 2, FALSE), "")</f>
        <v/>
      </c>
      <c r="AX560" s="1211" t="str">
        <f t="shared" ref="AX560" si="718">IF(AND(P560="処遇改善加算Ⅰ", AL560=""), "未入力","入力済")</f>
        <v>入力済</v>
      </c>
      <c r="AY560" s="1207" t="str">
        <f t="shared" ref="AY560" si="719">G560</f>
        <v/>
      </c>
    </row>
    <row r="561" spans="1:51" ht="14">
      <c r="A561" s="1281"/>
      <c r="B561" s="1263"/>
      <c r="C561" s="1264"/>
      <c r="D561" s="1264"/>
      <c r="E561" s="1264"/>
      <c r="F561" s="1265"/>
      <c r="G561" s="1270"/>
      <c r="H561" s="1270"/>
      <c r="I561" s="1270"/>
      <c r="J561" s="1270"/>
      <c r="K561" s="1270"/>
      <c r="L561" s="1273"/>
      <c r="M561" s="1276"/>
      <c r="N561" s="1246"/>
      <c r="O561" s="1249"/>
      <c r="P561" s="1215"/>
      <c r="Q561" s="1218"/>
      <c r="R561" s="1221"/>
      <c r="S561" s="1224"/>
      <c r="T561" s="1227"/>
      <c r="U561" s="1224"/>
      <c r="V561" s="1227"/>
      <c r="W561" s="1224"/>
      <c r="X561" s="1227"/>
      <c r="Y561" s="1224"/>
      <c r="Z561" s="1227"/>
      <c r="AA561" s="1227"/>
      <c r="AB561" s="1227"/>
      <c r="AC561" s="1230"/>
      <c r="AD561" s="1193"/>
      <c r="AE561" s="1234"/>
      <c r="AF561" s="1199"/>
      <c r="AG561" s="1193"/>
      <c r="AH561" s="1196"/>
      <c r="AI561" s="1199"/>
      <c r="AJ561" s="1199"/>
      <c r="AK561" s="1202"/>
      <c r="AL561" s="1205"/>
      <c r="AM561" s="1212" t="str">
        <f t="shared" ref="AM561" si="720">IF(AND(P560&lt;&gt;"", OR(W560&lt;&gt;8,Y560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61" s="355"/>
      <c r="AO561" s="1208"/>
      <c r="AP561" s="1210"/>
      <c r="AQ561" s="1114"/>
      <c r="AR561" s="976"/>
      <c r="AS561" s="976"/>
      <c r="AT561" s="976"/>
      <c r="AU561" s="976"/>
      <c r="AV561" s="976"/>
      <c r="AW561" s="976"/>
      <c r="AX561" s="1211"/>
      <c r="AY561" s="1208"/>
    </row>
    <row r="562" spans="1:51" ht="14">
      <c r="A562" s="1282"/>
      <c r="B562" s="1263"/>
      <c r="C562" s="1264"/>
      <c r="D562" s="1264"/>
      <c r="E562" s="1264"/>
      <c r="F562" s="1265"/>
      <c r="G562" s="1270"/>
      <c r="H562" s="1270"/>
      <c r="I562" s="1270"/>
      <c r="J562" s="1270"/>
      <c r="K562" s="1270"/>
      <c r="L562" s="1273"/>
      <c r="M562" s="1276"/>
      <c r="N562" s="1246"/>
      <c r="O562" s="1249"/>
      <c r="P562" s="1215"/>
      <c r="Q562" s="1218"/>
      <c r="R562" s="1221"/>
      <c r="S562" s="1224"/>
      <c r="T562" s="1227"/>
      <c r="U562" s="1224"/>
      <c r="V562" s="1227"/>
      <c r="W562" s="1224"/>
      <c r="X562" s="1227"/>
      <c r="Y562" s="1224"/>
      <c r="Z562" s="1227"/>
      <c r="AA562" s="1227"/>
      <c r="AB562" s="1227"/>
      <c r="AC562" s="1230"/>
      <c r="AD562" s="1193"/>
      <c r="AE562" s="1234"/>
      <c r="AF562" s="1199"/>
      <c r="AG562" s="1193"/>
      <c r="AH562" s="1196"/>
      <c r="AI562" s="1199"/>
      <c r="AJ562" s="1199"/>
      <c r="AK562" s="1202"/>
      <c r="AL562" s="1205"/>
      <c r="AM562" s="1213"/>
      <c r="AN562" s="355"/>
      <c r="AO562" s="1208"/>
      <c r="AP562" s="1210"/>
      <c r="AQ562" s="1114"/>
      <c r="AR562" s="976"/>
      <c r="AS562" s="976"/>
      <c r="AT562" s="976"/>
      <c r="AU562" s="976"/>
      <c r="AV562" s="976"/>
      <c r="AW562" s="976"/>
      <c r="AX562" s="1211"/>
      <c r="AY562" s="1208"/>
    </row>
    <row r="563" spans="1:51" ht="14.5" thickBot="1">
      <c r="A563" s="1283"/>
      <c r="B563" s="1266"/>
      <c r="C563" s="1267"/>
      <c r="D563" s="1267"/>
      <c r="E563" s="1267"/>
      <c r="F563" s="1268"/>
      <c r="G563" s="1271"/>
      <c r="H563" s="1271"/>
      <c r="I563" s="1271"/>
      <c r="J563" s="1271"/>
      <c r="K563" s="1271"/>
      <c r="L563" s="1274"/>
      <c r="M563" s="1277"/>
      <c r="N563" s="1247"/>
      <c r="O563" s="1250"/>
      <c r="P563" s="1216"/>
      <c r="Q563" s="1219"/>
      <c r="R563" s="1222"/>
      <c r="S563" s="1225"/>
      <c r="T563" s="1228"/>
      <c r="U563" s="1225"/>
      <c r="V563" s="1228"/>
      <c r="W563" s="1225"/>
      <c r="X563" s="1228"/>
      <c r="Y563" s="1225"/>
      <c r="Z563" s="1228"/>
      <c r="AA563" s="1228"/>
      <c r="AB563" s="1228"/>
      <c r="AC563" s="1231"/>
      <c r="AD563" s="1194"/>
      <c r="AE563" s="1235"/>
      <c r="AF563" s="1200"/>
      <c r="AG563" s="1194"/>
      <c r="AH563" s="1197"/>
      <c r="AI563" s="1200"/>
      <c r="AJ563" s="1200"/>
      <c r="AK563" s="1203"/>
      <c r="AL563" s="1206"/>
      <c r="AM563" s="651" t="str">
        <f t="shared" si="676"/>
        <v/>
      </c>
      <c r="AN563" s="355"/>
      <c r="AO563" s="1209"/>
      <c r="AP563" s="1210"/>
      <c r="AQ563" s="1115"/>
      <c r="AR563" s="976"/>
      <c r="AS563" s="976"/>
      <c r="AT563" s="976"/>
      <c r="AU563" s="976"/>
      <c r="AV563" s="976"/>
      <c r="AW563" s="976"/>
      <c r="AX563" s="1211"/>
      <c r="AY563" s="1209"/>
    </row>
    <row r="564" spans="1:51" ht="14">
      <c r="A564" s="1280">
        <v>139</v>
      </c>
      <c r="B564" s="1260" t="str">
        <f>IF(基本情報入力シート!B178="", "",基本情報入力シート!B178)</f>
        <v/>
      </c>
      <c r="C564" s="1261"/>
      <c r="D564" s="1261"/>
      <c r="E564" s="1261"/>
      <c r="F564" s="1262"/>
      <c r="G564" s="1269" t="str">
        <f>IF(基本情報入力シート!L178="", "",基本情報入力シート!L178)</f>
        <v/>
      </c>
      <c r="H564" s="1269" t="str">
        <f>IF(基本情報入力シート!Q178="", "",基本情報入力シート!Q178)</f>
        <v/>
      </c>
      <c r="I564" s="1269" t="str">
        <f>IF(基本情報入力シート!V178="", "",基本情報入力シート!V178)</f>
        <v/>
      </c>
      <c r="J564" s="1269" t="str">
        <f>IF(基本情報入力シート!W178="", "",基本情報入力シート!W178)</f>
        <v/>
      </c>
      <c r="K564" s="1269" t="str">
        <f>IF(基本情報入力シート!X178="", "",基本情報入力シート!X178)</f>
        <v/>
      </c>
      <c r="L564" s="1272" t="str">
        <f>IF(基本情報入力シート!AC178=0, "",基本情報入力シート!AC178)</f>
        <v/>
      </c>
      <c r="M564" s="1275" t="str">
        <f>IF(基本情報入力シート!AD178="", "",基本情報入力シート!AD178)</f>
        <v/>
      </c>
      <c r="N564" s="1245"/>
      <c r="O564" s="1248" t="str">
        <f>IFERROR(VLOOKUP(K564,【参考】数式用２!$A$2:$AD$48,MATCH(N564,【参考】数式用２!$C$4:$AD$4,0)+2,0),"")</f>
        <v/>
      </c>
      <c r="P564" s="1214"/>
      <c r="Q564" s="1217" t="str">
        <f>IFERROR(VLOOKUP(K564,【参考】数式用２!$A$2:$AC$48,MATCH(P564,【参考】数式用２!$C$4:$AC$4,0)+2,0),"")</f>
        <v/>
      </c>
      <c r="R564" s="1220" t="s">
        <v>268</v>
      </c>
      <c r="S564" s="1223"/>
      <c r="T564" s="1226" t="s">
        <v>356</v>
      </c>
      <c r="U564" s="1223"/>
      <c r="V564" s="1226" t="s">
        <v>357</v>
      </c>
      <c r="W564" s="1223"/>
      <c r="X564" s="1226" t="s">
        <v>356</v>
      </c>
      <c r="Y564" s="1223"/>
      <c r="Z564" s="1226" t="s">
        <v>360</v>
      </c>
      <c r="AA564" s="1226" t="s">
        <v>171</v>
      </c>
      <c r="AB564" s="1226" t="str">
        <f t="shared" ref="AB564" si="721">IF(S564&gt;=1,(W564*12+Y564)-(S564*12+U564)+1,"")</f>
        <v/>
      </c>
      <c r="AC564" s="1229" t="s">
        <v>359</v>
      </c>
      <c r="AD564" s="1232" t="str">
        <f t="shared" ref="AD564" si="722">IFERROR(ROUNDDOWN(ROUND(L564*Q564,0)*M564,0)*AB564,"")</f>
        <v/>
      </c>
      <c r="AE564" s="1233" t="str">
        <f>IFERROR(ROUNDDOWN(ROUNDDOWN(ROUND(L564*VLOOKUP(K564,【参考】数式用２!$A$2:$AC$48,MATCH("処遇改善加算Ⅳ",【参考】数式用２!$C$4:$O$4,0)+2,0),0)*M564,0)*AB564*0.5,0), "")</f>
        <v/>
      </c>
      <c r="AF564" s="1198"/>
      <c r="AG564" s="1193" t="str">
        <f>IF(AND(AQ564&lt;&gt;"対象外", P564&lt;&gt;""),ROUNDDOWN(ROUND(L564*VLOOKUP(K564,【参考】数式用２!$A$2:$K$48,MATCH("ベア加算あり",【参考】数式用２!$C$4:$K$4,0)+2,0),0)*M564,0)*AB564,"")</f>
        <v/>
      </c>
      <c r="AH564" s="1195"/>
      <c r="AI564" s="1198"/>
      <c r="AJ564" s="1198"/>
      <c r="AK564" s="1201"/>
      <c r="AL564" s="1204"/>
      <c r="AM564" s="650" t="str">
        <f t="shared" si="666"/>
        <v/>
      </c>
      <c r="AN564" s="355"/>
      <c r="AO564" s="1207" t="str">
        <f t="shared" ref="AO564" si="723">IF(K564&lt;&gt;"","Q列に色付け","")</f>
        <v/>
      </c>
      <c r="AP564" s="1210" t="str">
        <f t="shared" ref="AP564" si="724">IF(AND(AE564&lt;&gt;0,AE564&lt;&gt;""),IF(AF564="○","入力済","未入力"),"")</f>
        <v/>
      </c>
      <c r="AQ564" s="1113" t="str">
        <f>IFERROR((VLOOKUP(N564, 【参考】数式用２!$BE$5:$BE$13, 1,FALSE)), "対象外")</f>
        <v>対象外</v>
      </c>
      <c r="AR564" s="976" t="str">
        <f t="shared" ref="AR564" si="725">IF(AG564&lt;&gt;"",IF(AH564="○","入力済","未入力"),"")</f>
        <v/>
      </c>
      <c r="AS564" s="976" t="str">
        <f t="shared" ref="AS564" si="726">IF(AND(P564&lt;&gt;"", AI564=""), "未入力", "入力済")</f>
        <v>入力済</v>
      </c>
      <c r="AT564" s="976" t="str">
        <f t="shared" ref="AT564" si="727">IF(AND(P564&lt;&gt;"", P564&lt;&gt;"処遇改善加算Ⅳ", AJ564=""), "未入力", "入力済")</f>
        <v>入力済</v>
      </c>
      <c r="AU564" s="976" t="str">
        <f>IFERROR(VLOOKUP(K564, 【参考】数式用２!$BB$5:$BC$48, 2, FALSE), "")</f>
        <v/>
      </c>
      <c r="AV564" s="976" t="str">
        <f t="shared" ref="AV564" si="728">IF(AND(P564&lt;&gt;"処遇改善加算Ⅲ",P564&lt;&gt;"処遇改善加算Ⅳ", P564&lt;&gt;"", AU564&lt;&gt;"対象外"), 1,"")</f>
        <v/>
      </c>
      <c r="AW564" s="976" t="str">
        <f>IFERROR("_"&amp;VLOOKUP(K564, 【参考】数式用２!$AG$2:$AH$48, 2, FALSE), "")</f>
        <v/>
      </c>
      <c r="AX564" s="1211" t="str">
        <f t="shared" ref="AX564" si="729">IF(AND(P564="処遇改善加算Ⅰ", AL564=""), "未入力","入力済")</f>
        <v>入力済</v>
      </c>
      <c r="AY564" s="1207" t="str">
        <f t="shared" ref="AY564" si="730">G564</f>
        <v/>
      </c>
    </row>
    <row r="565" spans="1:51" ht="14">
      <c r="A565" s="1281"/>
      <c r="B565" s="1263"/>
      <c r="C565" s="1264"/>
      <c r="D565" s="1264"/>
      <c r="E565" s="1264"/>
      <c r="F565" s="1265"/>
      <c r="G565" s="1270"/>
      <c r="H565" s="1270"/>
      <c r="I565" s="1270"/>
      <c r="J565" s="1270"/>
      <c r="K565" s="1270"/>
      <c r="L565" s="1273"/>
      <c r="M565" s="1276"/>
      <c r="N565" s="1246"/>
      <c r="O565" s="1249"/>
      <c r="P565" s="1215"/>
      <c r="Q565" s="1218"/>
      <c r="R565" s="1221"/>
      <c r="S565" s="1224"/>
      <c r="T565" s="1227"/>
      <c r="U565" s="1224"/>
      <c r="V565" s="1227"/>
      <c r="W565" s="1224"/>
      <c r="X565" s="1227"/>
      <c r="Y565" s="1224"/>
      <c r="Z565" s="1227"/>
      <c r="AA565" s="1227"/>
      <c r="AB565" s="1227"/>
      <c r="AC565" s="1230"/>
      <c r="AD565" s="1193"/>
      <c r="AE565" s="1234"/>
      <c r="AF565" s="1199"/>
      <c r="AG565" s="1193"/>
      <c r="AH565" s="1196"/>
      <c r="AI565" s="1199"/>
      <c r="AJ565" s="1199"/>
      <c r="AK565" s="1202"/>
      <c r="AL565" s="1205"/>
      <c r="AM565" s="1212" t="str">
        <f t="shared" ref="AM565" si="731">IF(AND(P564&lt;&gt;"", OR(W564&lt;&gt;8,Y564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65" s="355"/>
      <c r="AO565" s="1208"/>
      <c r="AP565" s="1210"/>
      <c r="AQ565" s="1114"/>
      <c r="AR565" s="976"/>
      <c r="AS565" s="976"/>
      <c r="AT565" s="976"/>
      <c r="AU565" s="976"/>
      <c r="AV565" s="976"/>
      <c r="AW565" s="976"/>
      <c r="AX565" s="1211"/>
      <c r="AY565" s="1208"/>
    </row>
    <row r="566" spans="1:51" ht="14">
      <c r="A566" s="1282"/>
      <c r="B566" s="1263"/>
      <c r="C566" s="1264"/>
      <c r="D566" s="1264"/>
      <c r="E566" s="1264"/>
      <c r="F566" s="1265"/>
      <c r="G566" s="1270"/>
      <c r="H566" s="1270"/>
      <c r="I566" s="1270"/>
      <c r="J566" s="1270"/>
      <c r="K566" s="1270"/>
      <c r="L566" s="1273"/>
      <c r="M566" s="1276"/>
      <c r="N566" s="1246"/>
      <c r="O566" s="1249"/>
      <c r="P566" s="1215"/>
      <c r="Q566" s="1218"/>
      <c r="R566" s="1221"/>
      <c r="S566" s="1224"/>
      <c r="T566" s="1227"/>
      <c r="U566" s="1224"/>
      <c r="V566" s="1227"/>
      <c r="W566" s="1224"/>
      <c r="X566" s="1227"/>
      <c r="Y566" s="1224"/>
      <c r="Z566" s="1227"/>
      <c r="AA566" s="1227"/>
      <c r="AB566" s="1227"/>
      <c r="AC566" s="1230"/>
      <c r="AD566" s="1193"/>
      <c r="AE566" s="1234"/>
      <c r="AF566" s="1199"/>
      <c r="AG566" s="1193"/>
      <c r="AH566" s="1196"/>
      <c r="AI566" s="1199"/>
      <c r="AJ566" s="1199"/>
      <c r="AK566" s="1202"/>
      <c r="AL566" s="1205"/>
      <c r="AM566" s="1213"/>
      <c r="AN566" s="355"/>
      <c r="AO566" s="1208"/>
      <c r="AP566" s="1210"/>
      <c r="AQ566" s="1114"/>
      <c r="AR566" s="976"/>
      <c r="AS566" s="976"/>
      <c r="AT566" s="976"/>
      <c r="AU566" s="976"/>
      <c r="AV566" s="976"/>
      <c r="AW566" s="976"/>
      <c r="AX566" s="1211"/>
      <c r="AY566" s="1208"/>
    </row>
    <row r="567" spans="1:51" ht="14.5" thickBot="1">
      <c r="A567" s="1283"/>
      <c r="B567" s="1266"/>
      <c r="C567" s="1267"/>
      <c r="D567" s="1267"/>
      <c r="E567" s="1267"/>
      <c r="F567" s="1268"/>
      <c r="G567" s="1271"/>
      <c r="H567" s="1271"/>
      <c r="I567" s="1271"/>
      <c r="J567" s="1271"/>
      <c r="K567" s="1271"/>
      <c r="L567" s="1274"/>
      <c r="M567" s="1277"/>
      <c r="N567" s="1247"/>
      <c r="O567" s="1250"/>
      <c r="P567" s="1216"/>
      <c r="Q567" s="1219"/>
      <c r="R567" s="1222"/>
      <c r="S567" s="1225"/>
      <c r="T567" s="1228"/>
      <c r="U567" s="1225"/>
      <c r="V567" s="1228"/>
      <c r="W567" s="1225"/>
      <c r="X567" s="1228"/>
      <c r="Y567" s="1225"/>
      <c r="Z567" s="1228"/>
      <c r="AA567" s="1228"/>
      <c r="AB567" s="1228"/>
      <c r="AC567" s="1231"/>
      <c r="AD567" s="1194"/>
      <c r="AE567" s="1235"/>
      <c r="AF567" s="1200"/>
      <c r="AG567" s="1194"/>
      <c r="AH567" s="1197"/>
      <c r="AI567" s="1200"/>
      <c r="AJ567" s="1200"/>
      <c r="AK567" s="1203"/>
      <c r="AL567" s="1206"/>
      <c r="AM567" s="651" t="str">
        <f t="shared" si="676"/>
        <v/>
      </c>
      <c r="AN567" s="355"/>
      <c r="AO567" s="1209"/>
      <c r="AP567" s="1210"/>
      <c r="AQ567" s="1115"/>
      <c r="AR567" s="976"/>
      <c r="AS567" s="976"/>
      <c r="AT567" s="976"/>
      <c r="AU567" s="976"/>
      <c r="AV567" s="976"/>
      <c r="AW567" s="976"/>
      <c r="AX567" s="1211"/>
      <c r="AY567" s="1209"/>
    </row>
    <row r="568" spans="1:51" ht="14">
      <c r="A568" s="1280">
        <v>140</v>
      </c>
      <c r="B568" s="1260" t="str">
        <f>IF(基本情報入力シート!B179="", "",基本情報入力シート!B179)</f>
        <v/>
      </c>
      <c r="C568" s="1261"/>
      <c r="D568" s="1261"/>
      <c r="E568" s="1261"/>
      <c r="F568" s="1262"/>
      <c r="G568" s="1269" t="str">
        <f>IF(基本情報入力シート!L179="", "",基本情報入力シート!L179)</f>
        <v/>
      </c>
      <c r="H568" s="1269" t="str">
        <f>IF(基本情報入力シート!Q179="", "",基本情報入力シート!Q179)</f>
        <v/>
      </c>
      <c r="I568" s="1269" t="str">
        <f>IF(基本情報入力シート!V179="", "",基本情報入力シート!V179)</f>
        <v/>
      </c>
      <c r="J568" s="1269" t="str">
        <f>IF(基本情報入力シート!W179="", "",基本情報入力シート!W179)</f>
        <v/>
      </c>
      <c r="K568" s="1269" t="str">
        <f>IF(基本情報入力シート!X179="", "",基本情報入力シート!X179)</f>
        <v/>
      </c>
      <c r="L568" s="1272" t="str">
        <f>IF(基本情報入力シート!AC179=0, "",基本情報入力シート!AC179)</f>
        <v/>
      </c>
      <c r="M568" s="1275" t="str">
        <f>IF(基本情報入力シート!AD179="", "",基本情報入力シート!AD179)</f>
        <v/>
      </c>
      <c r="N568" s="1245"/>
      <c r="O568" s="1248" t="str">
        <f>IFERROR(VLOOKUP(K568,【参考】数式用２!$A$2:$AD$48,MATCH(N568,【参考】数式用２!$C$4:$AD$4,0)+2,0),"")</f>
        <v/>
      </c>
      <c r="P568" s="1214"/>
      <c r="Q568" s="1217" t="str">
        <f>IFERROR(VLOOKUP(K568,【参考】数式用２!$A$2:$AC$48,MATCH(P568,【参考】数式用２!$C$4:$AC$4,0)+2,0),"")</f>
        <v/>
      </c>
      <c r="R568" s="1220" t="s">
        <v>268</v>
      </c>
      <c r="S568" s="1223"/>
      <c r="T568" s="1226" t="s">
        <v>356</v>
      </c>
      <c r="U568" s="1223"/>
      <c r="V568" s="1226" t="s">
        <v>357</v>
      </c>
      <c r="W568" s="1223"/>
      <c r="X568" s="1226" t="s">
        <v>356</v>
      </c>
      <c r="Y568" s="1223"/>
      <c r="Z568" s="1226" t="s">
        <v>360</v>
      </c>
      <c r="AA568" s="1226" t="s">
        <v>171</v>
      </c>
      <c r="AB568" s="1226" t="str">
        <f t="shared" ref="AB568" si="732">IF(S568&gt;=1,(W568*12+Y568)-(S568*12+U568)+1,"")</f>
        <v/>
      </c>
      <c r="AC568" s="1229" t="s">
        <v>359</v>
      </c>
      <c r="AD568" s="1232" t="str">
        <f t="shared" ref="AD568" si="733">IFERROR(ROUNDDOWN(ROUND(L568*Q568,0)*M568,0)*AB568,"")</f>
        <v/>
      </c>
      <c r="AE568" s="1233" t="str">
        <f>IFERROR(ROUNDDOWN(ROUNDDOWN(ROUND(L568*VLOOKUP(K568,【参考】数式用２!$A$2:$AC$48,MATCH("処遇改善加算Ⅳ",【参考】数式用２!$C$4:$O$4,0)+2,0),0)*M568,0)*AB568*0.5,0), "")</f>
        <v/>
      </c>
      <c r="AF568" s="1198"/>
      <c r="AG568" s="1193" t="str">
        <f>IF(AND(AQ568&lt;&gt;"対象外", P568&lt;&gt;""),ROUNDDOWN(ROUND(L568*VLOOKUP(K568,【参考】数式用２!$A$2:$K$48,MATCH("ベア加算あり",【参考】数式用２!$C$4:$K$4,0)+2,0),0)*M568,0)*AB568,"")</f>
        <v/>
      </c>
      <c r="AH568" s="1195"/>
      <c r="AI568" s="1198"/>
      <c r="AJ568" s="1198"/>
      <c r="AK568" s="1201"/>
      <c r="AL568" s="1204"/>
      <c r="AM568" s="650" t="str">
        <f t="shared" si="666"/>
        <v/>
      </c>
      <c r="AN568" s="355"/>
      <c r="AO568" s="1207" t="str">
        <f t="shared" ref="AO568" si="734">IF(K568&lt;&gt;"","Q列に色付け","")</f>
        <v/>
      </c>
      <c r="AP568" s="1210" t="str">
        <f t="shared" ref="AP568" si="735">IF(AND(AE568&lt;&gt;0,AE568&lt;&gt;""),IF(AF568="○","入力済","未入力"),"")</f>
        <v/>
      </c>
      <c r="AQ568" s="1113" t="str">
        <f>IFERROR((VLOOKUP(N568, 【参考】数式用２!$BE$5:$BE$13, 1,FALSE)), "対象外")</f>
        <v>対象外</v>
      </c>
      <c r="AR568" s="976" t="str">
        <f t="shared" ref="AR568" si="736">IF(AG568&lt;&gt;"",IF(AH568="○","入力済","未入力"),"")</f>
        <v/>
      </c>
      <c r="AS568" s="976" t="str">
        <f t="shared" ref="AS568" si="737">IF(AND(P568&lt;&gt;"", AI568=""), "未入力", "入力済")</f>
        <v>入力済</v>
      </c>
      <c r="AT568" s="976" t="str">
        <f t="shared" ref="AT568" si="738">IF(AND(P568&lt;&gt;"", P568&lt;&gt;"処遇改善加算Ⅳ", AJ568=""), "未入力", "入力済")</f>
        <v>入力済</v>
      </c>
      <c r="AU568" s="976" t="str">
        <f>IFERROR(VLOOKUP(K568, 【参考】数式用２!$BB$5:$BC$48, 2, FALSE), "")</f>
        <v/>
      </c>
      <c r="AV568" s="976" t="str">
        <f t="shared" ref="AV568" si="739">IF(AND(P568&lt;&gt;"処遇改善加算Ⅲ",P568&lt;&gt;"処遇改善加算Ⅳ", P568&lt;&gt;"", AU568&lt;&gt;"対象外"), 1,"")</f>
        <v/>
      </c>
      <c r="AW568" s="976" t="str">
        <f>IFERROR("_"&amp;VLOOKUP(K568, 【参考】数式用２!$AG$2:$AH$48, 2, FALSE), "")</f>
        <v/>
      </c>
      <c r="AX568" s="1211" t="str">
        <f t="shared" ref="AX568" si="740">IF(AND(P568="処遇改善加算Ⅰ", AL568=""), "未入力","入力済")</f>
        <v>入力済</v>
      </c>
      <c r="AY568" s="1207" t="str">
        <f t="shared" ref="AY568" si="741">G568</f>
        <v/>
      </c>
    </row>
    <row r="569" spans="1:51" ht="14">
      <c r="A569" s="1281"/>
      <c r="B569" s="1263"/>
      <c r="C569" s="1264"/>
      <c r="D569" s="1264"/>
      <c r="E569" s="1264"/>
      <c r="F569" s="1265"/>
      <c r="G569" s="1270"/>
      <c r="H569" s="1270"/>
      <c r="I569" s="1270"/>
      <c r="J569" s="1270"/>
      <c r="K569" s="1270"/>
      <c r="L569" s="1273"/>
      <c r="M569" s="1276"/>
      <c r="N569" s="1246"/>
      <c r="O569" s="1249"/>
      <c r="P569" s="1215"/>
      <c r="Q569" s="1218"/>
      <c r="R569" s="1221"/>
      <c r="S569" s="1224"/>
      <c r="T569" s="1227"/>
      <c r="U569" s="1224"/>
      <c r="V569" s="1227"/>
      <c r="W569" s="1224"/>
      <c r="X569" s="1227"/>
      <c r="Y569" s="1224"/>
      <c r="Z569" s="1227"/>
      <c r="AA569" s="1227"/>
      <c r="AB569" s="1227"/>
      <c r="AC569" s="1230"/>
      <c r="AD569" s="1193"/>
      <c r="AE569" s="1234"/>
      <c r="AF569" s="1199"/>
      <c r="AG569" s="1193"/>
      <c r="AH569" s="1196"/>
      <c r="AI569" s="1199"/>
      <c r="AJ569" s="1199"/>
      <c r="AK569" s="1202"/>
      <c r="AL569" s="1205"/>
      <c r="AM569" s="1212" t="str">
        <f t="shared" ref="AM569" si="742">IF(AND(P568&lt;&gt;"", OR(W568&lt;&gt;8,Y568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69" s="355"/>
      <c r="AO569" s="1208"/>
      <c r="AP569" s="1210"/>
      <c r="AQ569" s="1114"/>
      <c r="AR569" s="976"/>
      <c r="AS569" s="976"/>
      <c r="AT569" s="976"/>
      <c r="AU569" s="976"/>
      <c r="AV569" s="976"/>
      <c r="AW569" s="976"/>
      <c r="AX569" s="1211"/>
      <c r="AY569" s="1208"/>
    </row>
    <row r="570" spans="1:51" ht="14">
      <c r="A570" s="1282"/>
      <c r="B570" s="1263"/>
      <c r="C570" s="1264"/>
      <c r="D570" s="1264"/>
      <c r="E570" s="1264"/>
      <c r="F570" s="1265"/>
      <c r="G570" s="1270"/>
      <c r="H570" s="1270"/>
      <c r="I570" s="1270"/>
      <c r="J570" s="1270"/>
      <c r="K570" s="1270"/>
      <c r="L570" s="1273"/>
      <c r="M570" s="1276"/>
      <c r="N570" s="1246"/>
      <c r="O570" s="1249"/>
      <c r="P570" s="1215"/>
      <c r="Q570" s="1218"/>
      <c r="R570" s="1221"/>
      <c r="S570" s="1224"/>
      <c r="T570" s="1227"/>
      <c r="U570" s="1224"/>
      <c r="V570" s="1227"/>
      <c r="W570" s="1224"/>
      <c r="X570" s="1227"/>
      <c r="Y570" s="1224"/>
      <c r="Z570" s="1227"/>
      <c r="AA570" s="1227"/>
      <c r="AB570" s="1227"/>
      <c r="AC570" s="1230"/>
      <c r="AD570" s="1193"/>
      <c r="AE570" s="1234"/>
      <c r="AF570" s="1199"/>
      <c r="AG570" s="1193"/>
      <c r="AH570" s="1196"/>
      <c r="AI570" s="1199"/>
      <c r="AJ570" s="1199"/>
      <c r="AK570" s="1202"/>
      <c r="AL570" s="1205"/>
      <c r="AM570" s="1213"/>
      <c r="AN570" s="355"/>
      <c r="AO570" s="1208"/>
      <c r="AP570" s="1210"/>
      <c r="AQ570" s="1114"/>
      <c r="AR570" s="976"/>
      <c r="AS570" s="976"/>
      <c r="AT570" s="976"/>
      <c r="AU570" s="976"/>
      <c r="AV570" s="976"/>
      <c r="AW570" s="976"/>
      <c r="AX570" s="1211"/>
      <c r="AY570" s="1208"/>
    </row>
    <row r="571" spans="1:51" ht="14.5" thickBot="1">
      <c r="A571" s="1283"/>
      <c r="B571" s="1266"/>
      <c r="C571" s="1267"/>
      <c r="D571" s="1267"/>
      <c r="E571" s="1267"/>
      <c r="F571" s="1268"/>
      <c r="G571" s="1271"/>
      <c r="H571" s="1271"/>
      <c r="I571" s="1271"/>
      <c r="J571" s="1271"/>
      <c r="K571" s="1271"/>
      <c r="L571" s="1274"/>
      <c r="M571" s="1277"/>
      <c r="N571" s="1247"/>
      <c r="O571" s="1250"/>
      <c r="P571" s="1216"/>
      <c r="Q571" s="1219"/>
      <c r="R571" s="1222"/>
      <c r="S571" s="1225"/>
      <c r="T571" s="1228"/>
      <c r="U571" s="1225"/>
      <c r="V571" s="1228"/>
      <c r="W571" s="1225"/>
      <c r="X571" s="1228"/>
      <c r="Y571" s="1225"/>
      <c r="Z571" s="1228"/>
      <c r="AA571" s="1228"/>
      <c r="AB571" s="1228"/>
      <c r="AC571" s="1231"/>
      <c r="AD571" s="1194"/>
      <c r="AE571" s="1235"/>
      <c r="AF571" s="1200"/>
      <c r="AG571" s="1194"/>
      <c r="AH571" s="1197"/>
      <c r="AI571" s="1200"/>
      <c r="AJ571" s="1200"/>
      <c r="AK571" s="1203"/>
      <c r="AL571" s="1206"/>
      <c r="AM571" s="651" t="str">
        <f t="shared" si="676"/>
        <v/>
      </c>
      <c r="AN571" s="355"/>
      <c r="AO571" s="1209"/>
      <c r="AP571" s="1210"/>
      <c r="AQ571" s="1115"/>
      <c r="AR571" s="976"/>
      <c r="AS571" s="976"/>
      <c r="AT571" s="976"/>
      <c r="AU571" s="976"/>
      <c r="AV571" s="976"/>
      <c r="AW571" s="976"/>
      <c r="AX571" s="1211"/>
      <c r="AY571" s="1209"/>
    </row>
    <row r="572" spans="1:51" ht="14">
      <c r="A572" s="1280">
        <v>141</v>
      </c>
      <c r="B572" s="1260" t="str">
        <f>IF(基本情報入力シート!B180="", "",基本情報入力シート!B180)</f>
        <v/>
      </c>
      <c r="C572" s="1261"/>
      <c r="D572" s="1261"/>
      <c r="E572" s="1261"/>
      <c r="F572" s="1262"/>
      <c r="G572" s="1269" t="str">
        <f>IF(基本情報入力シート!L180="", "",基本情報入力シート!L180)</f>
        <v/>
      </c>
      <c r="H572" s="1269" t="str">
        <f>IF(基本情報入力シート!Q180="", "",基本情報入力シート!Q180)</f>
        <v/>
      </c>
      <c r="I572" s="1269" t="str">
        <f>IF(基本情報入力シート!V180="", "",基本情報入力シート!V180)</f>
        <v/>
      </c>
      <c r="J572" s="1269" t="str">
        <f>IF(基本情報入力シート!W180="", "",基本情報入力シート!W180)</f>
        <v/>
      </c>
      <c r="K572" s="1269" t="str">
        <f>IF(基本情報入力シート!X180="", "",基本情報入力シート!X180)</f>
        <v/>
      </c>
      <c r="L572" s="1272" t="str">
        <f>IF(基本情報入力シート!AC180=0, "",基本情報入力シート!AC180)</f>
        <v/>
      </c>
      <c r="M572" s="1275" t="str">
        <f>IF(基本情報入力シート!AD180="", "",基本情報入力シート!AD180)</f>
        <v/>
      </c>
      <c r="N572" s="1245"/>
      <c r="O572" s="1248" t="str">
        <f>IFERROR(VLOOKUP(K572,【参考】数式用２!$A$2:$AD$48,MATCH(N572,【参考】数式用２!$C$4:$AD$4,0)+2,0),"")</f>
        <v/>
      </c>
      <c r="P572" s="1214"/>
      <c r="Q572" s="1217" t="str">
        <f>IFERROR(VLOOKUP(K572,【参考】数式用２!$A$2:$AC$48,MATCH(P572,【参考】数式用２!$C$4:$AC$4,0)+2,0),"")</f>
        <v/>
      </c>
      <c r="R572" s="1220" t="s">
        <v>268</v>
      </c>
      <c r="S572" s="1223"/>
      <c r="T572" s="1226" t="s">
        <v>356</v>
      </c>
      <c r="U572" s="1223"/>
      <c r="V572" s="1226" t="s">
        <v>357</v>
      </c>
      <c r="W572" s="1223"/>
      <c r="X572" s="1226" t="s">
        <v>356</v>
      </c>
      <c r="Y572" s="1223"/>
      <c r="Z572" s="1226" t="s">
        <v>360</v>
      </c>
      <c r="AA572" s="1226" t="s">
        <v>171</v>
      </c>
      <c r="AB572" s="1226" t="str">
        <f t="shared" ref="AB572" si="743">IF(S572&gt;=1,(W572*12+Y572)-(S572*12+U572)+1,"")</f>
        <v/>
      </c>
      <c r="AC572" s="1229" t="s">
        <v>359</v>
      </c>
      <c r="AD572" s="1232" t="str">
        <f t="shared" ref="AD572" si="744">IFERROR(ROUNDDOWN(ROUND(L572*Q572,0)*M572,0)*AB572,"")</f>
        <v/>
      </c>
      <c r="AE572" s="1233" t="str">
        <f>IFERROR(ROUNDDOWN(ROUNDDOWN(ROUND(L572*VLOOKUP(K572,【参考】数式用２!$A$2:$AC$48,MATCH("処遇改善加算Ⅳ",【参考】数式用２!$C$4:$O$4,0)+2,0),0)*M572,0)*AB572*0.5,0), "")</f>
        <v/>
      </c>
      <c r="AF572" s="1198"/>
      <c r="AG572" s="1193" t="str">
        <f>IF(AND(AQ572&lt;&gt;"対象外", P572&lt;&gt;""),ROUNDDOWN(ROUND(L572*VLOOKUP(K572,【参考】数式用２!$A$2:$K$48,MATCH("ベア加算あり",【参考】数式用２!$C$4:$K$4,0)+2,0),0)*M572,0)*AB572,"")</f>
        <v/>
      </c>
      <c r="AH572" s="1195"/>
      <c r="AI572" s="1198"/>
      <c r="AJ572" s="1198"/>
      <c r="AK572" s="1201"/>
      <c r="AL572" s="1204"/>
      <c r="AM572" s="650" t="str">
        <f t="shared" si="666"/>
        <v/>
      </c>
      <c r="AN572" s="355"/>
      <c r="AO572" s="1207" t="str">
        <f t="shared" ref="AO572" si="745">IF(K572&lt;&gt;"","Q列に色付け","")</f>
        <v/>
      </c>
      <c r="AP572" s="1210" t="str">
        <f t="shared" ref="AP572" si="746">IF(AND(AE572&lt;&gt;0,AE572&lt;&gt;""),IF(AF572="○","入力済","未入力"),"")</f>
        <v/>
      </c>
      <c r="AQ572" s="1113" t="str">
        <f>IFERROR((VLOOKUP(N572, 【参考】数式用２!$BE$5:$BE$13, 1,FALSE)), "対象外")</f>
        <v>対象外</v>
      </c>
      <c r="AR572" s="976" t="str">
        <f t="shared" ref="AR572" si="747">IF(AG572&lt;&gt;"",IF(AH572="○","入力済","未入力"),"")</f>
        <v/>
      </c>
      <c r="AS572" s="976" t="str">
        <f t="shared" ref="AS572" si="748">IF(AND(P572&lt;&gt;"", AI572=""), "未入力", "入力済")</f>
        <v>入力済</v>
      </c>
      <c r="AT572" s="976" t="str">
        <f t="shared" ref="AT572" si="749">IF(AND(P572&lt;&gt;"", P572&lt;&gt;"処遇改善加算Ⅳ", AJ572=""), "未入力", "入力済")</f>
        <v>入力済</v>
      </c>
      <c r="AU572" s="976" t="str">
        <f>IFERROR(VLOOKUP(K572, 【参考】数式用２!$BB$5:$BC$48, 2, FALSE), "")</f>
        <v/>
      </c>
      <c r="AV572" s="976" t="str">
        <f t="shared" ref="AV572" si="750">IF(AND(P572&lt;&gt;"処遇改善加算Ⅲ",P572&lt;&gt;"処遇改善加算Ⅳ", P572&lt;&gt;"", AU572&lt;&gt;"対象外"), 1,"")</f>
        <v/>
      </c>
      <c r="AW572" s="976" t="str">
        <f>IFERROR("_"&amp;VLOOKUP(K572, 【参考】数式用２!$AG$2:$AH$48, 2, FALSE), "")</f>
        <v/>
      </c>
      <c r="AX572" s="1211" t="str">
        <f t="shared" ref="AX572" si="751">IF(AND(P572="処遇改善加算Ⅰ", AL572=""), "未入力","入力済")</f>
        <v>入力済</v>
      </c>
      <c r="AY572" s="1207" t="str">
        <f t="shared" ref="AY572" si="752">G572</f>
        <v/>
      </c>
    </row>
    <row r="573" spans="1:51" ht="14">
      <c r="A573" s="1281"/>
      <c r="B573" s="1263"/>
      <c r="C573" s="1264"/>
      <c r="D573" s="1264"/>
      <c r="E573" s="1264"/>
      <c r="F573" s="1265"/>
      <c r="G573" s="1270"/>
      <c r="H573" s="1270"/>
      <c r="I573" s="1270"/>
      <c r="J573" s="1270"/>
      <c r="K573" s="1270"/>
      <c r="L573" s="1273"/>
      <c r="M573" s="1276"/>
      <c r="N573" s="1246"/>
      <c r="O573" s="1249"/>
      <c r="P573" s="1215"/>
      <c r="Q573" s="1218"/>
      <c r="R573" s="1221"/>
      <c r="S573" s="1224"/>
      <c r="T573" s="1227"/>
      <c r="U573" s="1224"/>
      <c r="V573" s="1227"/>
      <c r="W573" s="1224"/>
      <c r="X573" s="1227"/>
      <c r="Y573" s="1224"/>
      <c r="Z573" s="1227"/>
      <c r="AA573" s="1227"/>
      <c r="AB573" s="1227"/>
      <c r="AC573" s="1230"/>
      <c r="AD573" s="1193"/>
      <c r="AE573" s="1234"/>
      <c r="AF573" s="1199"/>
      <c r="AG573" s="1193"/>
      <c r="AH573" s="1196"/>
      <c r="AI573" s="1199"/>
      <c r="AJ573" s="1199"/>
      <c r="AK573" s="1202"/>
      <c r="AL573" s="1205"/>
      <c r="AM573" s="1212" t="str">
        <f t="shared" ref="AM573" si="753">IF(AND(P572&lt;&gt;"", OR(W572&lt;&gt;8,Y572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73" s="355"/>
      <c r="AO573" s="1208"/>
      <c r="AP573" s="1210"/>
      <c r="AQ573" s="1114"/>
      <c r="AR573" s="976"/>
      <c r="AS573" s="976"/>
      <c r="AT573" s="976"/>
      <c r="AU573" s="976"/>
      <c r="AV573" s="976"/>
      <c r="AW573" s="976"/>
      <c r="AX573" s="1211"/>
      <c r="AY573" s="1208"/>
    </row>
    <row r="574" spans="1:51" ht="14">
      <c r="A574" s="1282"/>
      <c r="B574" s="1263"/>
      <c r="C574" s="1264"/>
      <c r="D574" s="1264"/>
      <c r="E574" s="1264"/>
      <c r="F574" s="1265"/>
      <c r="G574" s="1270"/>
      <c r="H574" s="1270"/>
      <c r="I574" s="1270"/>
      <c r="J574" s="1270"/>
      <c r="K574" s="1270"/>
      <c r="L574" s="1273"/>
      <c r="M574" s="1276"/>
      <c r="N574" s="1246"/>
      <c r="O574" s="1249"/>
      <c r="P574" s="1215"/>
      <c r="Q574" s="1218"/>
      <c r="R574" s="1221"/>
      <c r="S574" s="1224"/>
      <c r="T574" s="1227"/>
      <c r="U574" s="1224"/>
      <c r="V574" s="1227"/>
      <c r="W574" s="1224"/>
      <c r="X574" s="1227"/>
      <c r="Y574" s="1224"/>
      <c r="Z574" s="1227"/>
      <c r="AA574" s="1227"/>
      <c r="AB574" s="1227"/>
      <c r="AC574" s="1230"/>
      <c r="AD574" s="1193"/>
      <c r="AE574" s="1234"/>
      <c r="AF574" s="1199"/>
      <c r="AG574" s="1193"/>
      <c r="AH574" s="1196"/>
      <c r="AI574" s="1199"/>
      <c r="AJ574" s="1199"/>
      <c r="AK574" s="1202"/>
      <c r="AL574" s="1205"/>
      <c r="AM574" s="1213"/>
      <c r="AN574" s="355"/>
      <c r="AO574" s="1208"/>
      <c r="AP574" s="1210"/>
      <c r="AQ574" s="1114"/>
      <c r="AR574" s="976"/>
      <c r="AS574" s="976"/>
      <c r="AT574" s="976"/>
      <c r="AU574" s="976"/>
      <c r="AV574" s="976"/>
      <c r="AW574" s="976"/>
      <c r="AX574" s="1211"/>
      <c r="AY574" s="1208"/>
    </row>
    <row r="575" spans="1:51" ht="14.5" thickBot="1">
      <c r="A575" s="1283"/>
      <c r="B575" s="1266"/>
      <c r="C575" s="1267"/>
      <c r="D575" s="1267"/>
      <c r="E575" s="1267"/>
      <c r="F575" s="1268"/>
      <c r="G575" s="1271"/>
      <c r="H575" s="1271"/>
      <c r="I575" s="1271"/>
      <c r="J575" s="1271"/>
      <c r="K575" s="1271"/>
      <c r="L575" s="1274"/>
      <c r="M575" s="1277"/>
      <c r="N575" s="1247"/>
      <c r="O575" s="1250"/>
      <c r="P575" s="1216"/>
      <c r="Q575" s="1219"/>
      <c r="R575" s="1222"/>
      <c r="S575" s="1225"/>
      <c r="T575" s="1228"/>
      <c r="U575" s="1225"/>
      <c r="V575" s="1228"/>
      <c r="W575" s="1225"/>
      <c r="X575" s="1228"/>
      <c r="Y575" s="1225"/>
      <c r="Z575" s="1228"/>
      <c r="AA575" s="1228"/>
      <c r="AB575" s="1228"/>
      <c r="AC575" s="1231"/>
      <c r="AD575" s="1194"/>
      <c r="AE575" s="1235"/>
      <c r="AF575" s="1200"/>
      <c r="AG575" s="1194"/>
      <c r="AH575" s="1197"/>
      <c r="AI575" s="1200"/>
      <c r="AJ575" s="1200"/>
      <c r="AK575" s="1203"/>
      <c r="AL575" s="1206"/>
      <c r="AM575" s="651" t="str">
        <f t="shared" si="676"/>
        <v/>
      </c>
      <c r="AN575" s="355"/>
      <c r="AO575" s="1209"/>
      <c r="AP575" s="1210"/>
      <c r="AQ575" s="1115"/>
      <c r="AR575" s="976"/>
      <c r="AS575" s="976"/>
      <c r="AT575" s="976"/>
      <c r="AU575" s="976"/>
      <c r="AV575" s="976"/>
      <c r="AW575" s="976"/>
      <c r="AX575" s="1211"/>
      <c r="AY575" s="1209"/>
    </row>
    <row r="576" spans="1:51" ht="14">
      <c r="A576" s="1280">
        <v>142</v>
      </c>
      <c r="B576" s="1260" t="str">
        <f>IF(基本情報入力シート!B181="", "",基本情報入力シート!B181)</f>
        <v/>
      </c>
      <c r="C576" s="1261"/>
      <c r="D576" s="1261"/>
      <c r="E576" s="1261"/>
      <c r="F576" s="1262"/>
      <c r="G576" s="1269" t="str">
        <f>IF(基本情報入力シート!L181="", "",基本情報入力シート!L181)</f>
        <v/>
      </c>
      <c r="H576" s="1269" t="str">
        <f>IF(基本情報入力シート!Q181="", "",基本情報入力シート!Q181)</f>
        <v/>
      </c>
      <c r="I576" s="1269" t="str">
        <f>IF(基本情報入力シート!V181="", "",基本情報入力シート!V181)</f>
        <v/>
      </c>
      <c r="J576" s="1269" t="str">
        <f>IF(基本情報入力シート!W181="", "",基本情報入力シート!W181)</f>
        <v/>
      </c>
      <c r="K576" s="1269" t="str">
        <f>IF(基本情報入力シート!X181="", "",基本情報入力シート!X181)</f>
        <v/>
      </c>
      <c r="L576" s="1272" t="str">
        <f>IF(基本情報入力シート!AC181=0, "",基本情報入力シート!AC181)</f>
        <v/>
      </c>
      <c r="M576" s="1275" t="str">
        <f>IF(基本情報入力シート!AD181="", "",基本情報入力シート!AD181)</f>
        <v/>
      </c>
      <c r="N576" s="1245"/>
      <c r="O576" s="1248" t="str">
        <f>IFERROR(VLOOKUP(K576,【参考】数式用２!$A$2:$AD$48,MATCH(N576,【参考】数式用２!$C$4:$AD$4,0)+2,0),"")</f>
        <v/>
      </c>
      <c r="P576" s="1214"/>
      <c r="Q576" s="1217" t="str">
        <f>IFERROR(VLOOKUP(K576,【参考】数式用２!$A$2:$AC$48,MATCH(P576,【参考】数式用２!$C$4:$AC$4,0)+2,0),"")</f>
        <v/>
      </c>
      <c r="R576" s="1220" t="s">
        <v>268</v>
      </c>
      <c r="S576" s="1223"/>
      <c r="T576" s="1226" t="s">
        <v>356</v>
      </c>
      <c r="U576" s="1223"/>
      <c r="V576" s="1226" t="s">
        <v>357</v>
      </c>
      <c r="W576" s="1223"/>
      <c r="X576" s="1226" t="s">
        <v>356</v>
      </c>
      <c r="Y576" s="1223"/>
      <c r="Z576" s="1226" t="s">
        <v>360</v>
      </c>
      <c r="AA576" s="1226" t="s">
        <v>171</v>
      </c>
      <c r="AB576" s="1226" t="str">
        <f t="shared" ref="AB576" si="754">IF(S576&gt;=1,(W576*12+Y576)-(S576*12+U576)+1,"")</f>
        <v/>
      </c>
      <c r="AC576" s="1229" t="s">
        <v>359</v>
      </c>
      <c r="AD576" s="1232" t="str">
        <f t="shared" ref="AD576" si="755">IFERROR(ROUNDDOWN(ROUND(L576*Q576,0)*M576,0)*AB576,"")</f>
        <v/>
      </c>
      <c r="AE576" s="1233" t="str">
        <f>IFERROR(ROUNDDOWN(ROUNDDOWN(ROUND(L576*VLOOKUP(K576,【参考】数式用２!$A$2:$AC$48,MATCH("処遇改善加算Ⅳ",【参考】数式用２!$C$4:$O$4,0)+2,0),0)*M576,0)*AB576*0.5,0), "")</f>
        <v/>
      </c>
      <c r="AF576" s="1198"/>
      <c r="AG576" s="1193" t="str">
        <f>IF(AND(AQ576&lt;&gt;"対象外", P576&lt;&gt;""),ROUNDDOWN(ROUND(L576*VLOOKUP(K576,【参考】数式用２!$A$2:$K$48,MATCH("ベア加算あり",【参考】数式用２!$C$4:$K$4,0)+2,0),0)*M576,0)*AB576,"")</f>
        <v/>
      </c>
      <c r="AH576" s="1195"/>
      <c r="AI576" s="1198"/>
      <c r="AJ576" s="1198"/>
      <c r="AK576" s="1201"/>
      <c r="AL576" s="1204"/>
      <c r="AM576" s="650" t="str">
        <f t="shared" si="666"/>
        <v/>
      </c>
      <c r="AN576" s="355"/>
      <c r="AO576" s="1207" t="str">
        <f t="shared" ref="AO576" si="756">IF(K576&lt;&gt;"","Q列に色付け","")</f>
        <v/>
      </c>
      <c r="AP576" s="1210" t="str">
        <f t="shared" ref="AP576" si="757">IF(AND(AE576&lt;&gt;0,AE576&lt;&gt;""),IF(AF576="○","入力済","未入力"),"")</f>
        <v/>
      </c>
      <c r="AQ576" s="1113" t="str">
        <f>IFERROR((VLOOKUP(N576, 【参考】数式用２!$BE$5:$BE$13, 1,FALSE)), "対象外")</f>
        <v>対象外</v>
      </c>
      <c r="AR576" s="976" t="str">
        <f t="shared" ref="AR576" si="758">IF(AG576&lt;&gt;"",IF(AH576="○","入力済","未入力"),"")</f>
        <v/>
      </c>
      <c r="AS576" s="976" t="str">
        <f t="shared" ref="AS576" si="759">IF(AND(P576&lt;&gt;"", AI576=""), "未入力", "入力済")</f>
        <v>入力済</v>
      </c>
      <c r="AT576" s="976" t="str">
        <f t="shared" ref="AT576" si="760">IF(AND(P576&lt;&gt;"", P576&lt;&gt;"処遇改善加算Ⅳ", AJ576=""), "未入力", "入力済")</f>
        <v>入力済</v>
      </c>
      <c r="AU576" s="976" t="str">
        <f>IFERROR(VLOOKUP(K576, 【参考】数式用２!$BB$5:$BC$48, 2, FALSE), "")</f>
        <v/>
      </c>
      <c r="AV576" s="976" t="str">
        <f t="shared" ref="AV576" si="761">IF(AND(P576&lt;&gt;"処遇改善加算Ⅲ",P576&lt;&gt;"処遇改善加算Ⅳ", P576&lt;&gt;"", AU576&lt;&gt;"対象外"), 1,"")</f>
        <v/>
      </c>
      <c r="AW576" s="976" t="str">
        <f>IFERROR("_"&amp;VLOOKUP(K576, 【参考】数式用２!$AG$2:$AH$48, 2, FALSE), "")</f>
        <v/>
      </c>
      <c r="AX576" s="1211" t="str">
        <f t="shared" ref="AX576" si="762">IF(AND(P576="処遇改善加算Ⅰ", AL576=""), "未入力","入力済")</f>
        <v>入力済</v>
      </c>
      <c r="AY576" s="1207" t="str">
        <f t="shared" ref="AY576" si="763">G576</f>
        <v/>
      </c>
    </row>
    <row r="577" spans="1:51" ht="14">
      <c r="A577" s="1281"/>
      <c r="B577" s="1263"/>
      <c r="C577" s="1264"/>
      <c r="D577" s="1264"/>
      <c r="E577" s="1264"/>
      <c r="F577" s="1265"/>
      <c r="G577" s="1270"/>
      <c r="H577" s="1270"/>
      <c r="I577" s="1270"/>
      <c r="J577" s="1270"/>
      <c r="K577" s="1270"/>
      <c r="L577" s="1273"/>
      <c r="M577" s="1276"/>
      <c r="N577" s="1246"/>
      <c r="O577" s="1249"/>
      <c r="P577" s="1215"/>
      <c r="Q577" s="1218"/>
      <c r="R577" s="1221"/>
      <c r="S577" s="1224"/>
      <c r="T577" s="1227"/>
      <c r="U577" s="1224"/>
      <c r="V577" s="1227"/>
      <c r="W577" s="1224"/>
      <c r="X577" s="1227"/>
      <c r="Y577" s="1224"/>
      <c r="Z577" s="1227"/>
      <c r="AA577" s="1227"/>
      <c r="AB577" s="1227"/>
      <c r="AC577" s="1230"/>
      <c r="AD577" s="1193"/>
      <c r="AE577" s="1234"/>
      <c r="AF577" s="1199"/>
      <c r="AG577" s="1193"/>
      <c r="AH577" s="1196"/>
      <c r="AI577" s="1199"/>
      <c r="AJ577" s="1199"/>
      <c r="AK577" s="1202"/>
      <c r="AL577" s="1205"/>
      <c r="AM577" s="1212" t="str">
        <f t="shared" ref="AM577" si="764">IF(AND(P576&lt;&gt;"", OR(W576&lt;&gt;8,Y576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77" s="355"/>
      <c r="AO577" s="1208"/>
      <c r="AP577" s="1210"/>
      <c r="AQ577" s="1114"/>
      <c r="AR577" s="976"/>
      <c r="AS577" s="976"/>
      <c r="AT577" s="976"/>
      <c r="AU577" s="976"/>
      <c r="AV577" s="976"/>
      <c r="AW577" s="976"/>
      <c r="AX577" s="1211"/>
      <c r="AY577" s="1208"/>
    </row>
    <row r="578" spans="1:51" ht="14">
      <c r="A578" s="1282"/>
      <c r="B578" s="1263"/>
      <c r="C578" s="1264"/>
      <c r="D578" s="1264"/>
      <c r="E578" s="1264"/>
      <c r="F578" s="1265"/>
      <c r="G578" s="1270"/>
      <c r="H578" s="1270"/>
      <c r="I578" s="1270"/>
      <c r="J578" s="1270"/>
      <c r="K578" s="1270"/>
      <c r="L578" s="1273"/>
      <c r="M578" s="1276"/>
      <c r="N578" s="1246"/>
      <c r="O578" s="1249"/>
      <c r="P578" s="1215"/>
      <c r="Q578" s="1218"/>
      <c r="R578" s="1221"/>
      <c r="S578" s="1224"/>
      <c r="T578" s="1227"/>
      <c r="U578" s="1224"/>
      <c r="V578" s="1227"/>
      <c r="W578" s="1224"/>
      <c r="X578" s="1227"/>
      <c r="Y578" s="1224"/>
      <c r="Z578" s="1227"/>
      <c r="AA578" s="1227"/>
      <c r="AB578" s="1227"/>
      <c r="AC578" s="1230"/>
      <c r="AD578" s="1193"/>
      <c r="AE578" s="1234"/>
      <c r="AF578" s="1199"/>
      <c r="AG578" s="1193"/>
      <c r="AH578" s="1196"/>
      <c r="AI578" s="1199"/>
      <c r="AJ578" s="1199"/>
      <c r="AK578" s="1202"/>
      <c r="AL578" s="1205"/>
      <c r="AM578" s="1213"/>
      <c r="AN578" s="355"/>
      <c r="AO578" s="1208"/>
      <c r="AP578" s="1210"/>
      <c r="AQ578" s="1114"/>
      <c r="AR578" s="976"/>
      <c r="AS578" s="976"/>
      <c r="AT578" s="976"/>
      <c r="AU578" s="976"/>
      <c r="AV578" s="976"/>
      <c r="AW578" s="976"/>
      <c r="AX578" s="1211"/>
      <c r="AY578" s="1208"/>
    </row>
    <row r="579" spans="1:51" ht="14.5" thickBot="1">
      <c r="A579" s="1283"/>
      <c r="B579" s="1266"/>
      <c r="C579" s="1267"/>
      <c r="D579" s="1267"/>
      <c r="E579" s="1267"/>
      <c r="F579" s="1268"/>
      <c r="G579" s="1271"/>
      <c r="H579" s="1271"/>
      <c r="I579" s="1271"/>
      <c r="J579" s="1271"/>
      <c r="K579" s="1271"/>
      <c r="L579" s="1274"/>
      <c r="M579" s="1277"/>
      <c r="N579" s="1247"/>
      <c r="O579" s="1250"/>
      <c r="P579" s="1216"/>
      <c r="Q579" s="1219"/>
      <c r="R579" s="1222"/>
      <c r="S579" s="1225"/>
      <c r="T579" s="1228"/>
      <c r="U579" s="1225"/>
      <c r="V579" s="1228"/>
      <c r="W579" s="1225"/>
      <c r="X579" s="1228"/>
      <c r="Y579" s="1225"/>
      <c r="Z579" s="1228"/>
      <c r="AA579" s="1228"/>
      <c r="AB579" s="1228"/>
      <c r="AC579" s="1231"/>
      <c r="AD579" s="1194"/>
      <c r="AE579" s="1235"/>
      <c r="AF579" s="1200"/>
      <c r="AG579" s="1194"/>
      <c r="AH579" s="1197"/>
      <c r="AI579" s="1200"/>
      <c r="AJ579" s="1200"/>
      <c r="AK579" s="1203"/>
      <c r="AL579" s="1206"/>
      <c r="AM579" s="651" t="str">
        <f t="shared" si="676"/>
        <v/>
      </c>
      <c r="AN579" s="355"/>
      <c r="AO579" s="1209"/>
      <c r="AP579" s="1210"/>
      <c r="AQ579" s="1115"/>
      <c r="AR579" s="976"/>
      <c r="AS579" s="976"/>
      <c r="AT579" s="976"/>
      <c r="AU579" s="976"/>
      <c r="AV579" s="976"/>
      <c r="AW579" s="976"/>
      <c r="AX579" s="1211"/>
      <c r="AY579" s="1209"/>
    </row>
    <row r="580" spans="1:51" ht="14">
      <c r="A580" s="1280">
        <v>143</v>
      </c>
      <c r="B580" s="1260" t="str">
        <f>IF(基本情報入力シート!B182="", "",基本情報入力シート!B182)</f>
        <v/>
      </c>
      <c r="C580" s="1261"/>
      <c r="D580" s="1261"/>
      <c r="E580" s="1261"/>
      <c r="F580" s="1262"/>
      <c r="G580" s="1269" t="str">
        <f>IF(基本情報入力シート!L182="", "",基本情報入力シート!L182)</f>
        <v/>
      </c>
      <c r="H580" s="1269" t="str">
        <f>IF(基本情報入力シート!Q182="", "",基本情報入力シート!Q182)</f>
        <v/>
      </c>
      <c r="I580" s="1269" t="str">
        <f>IF(基本情報入力シート!V182="", "",基本情報入力シート!V182)</f>
        <v/>
      </c>
      <c r="J580" s="1269" t="str">
        <f>IF(基本情報入力シート!W182="", "",基本情報入力シート!W182)</f>
        <v/>
      </c>
      <c r="K580" s="1269" t="str">
        <f>IF(基本情報入力シート!X182="", "",基本情報入力シート!X182)</f>
        <v/>
      </c>
      <c r="L580" s="1272" t="str">
        <f>IF(基本情報入力シート!AC182=0, "",基本情報入力シート!AC182)</f>
        <v/>
      </c>
      <c r="M580" s="1275" t="str">
        <f>IF(基本情報入力シート!AD182="", "",基本情報入力シート!AD182)</f>
        <v/>
      </c>
      <c r="N580" s="1245"/>
      <c r="O580" s="1248" t="str">
        <f>IFERROR(VLOOKUP(K580,【参考】数式用２!$A$2:$AD$48,MATCH(N580,【参考】数式用２!$C$4:$AD$4,0)+2,0),"")</f>
        <v/>
      </c>
      <c r="P580" s="1214"/>
      <c r="Q580" s="1217" t="str">
        <f>IFERROR(VLOOKUP(K580,【参考】数式用２!$A$2:$AC$48,MATCH(P580,【参考】数式用２!$C$4:$AC$4,0)+2,0),"")</f>
        <v/>
      </c>
      <c r="R580" s="1220" t="s">
        <v>268</v>
      </c>
      <c r="S580" s="1223"/>
      <c r="T580" s="1226" t="s">
        <v>356</v>
      </c>
      <c r="U580" s="1223"/>
      <c r="V580" s="1226" t="s">
        <v>357</v>
      </c>
      <c r="W580" s="1223"/>
      <c r="X580" s="1226" t="s">
        <v>356</v>
      </c>
      <c r="Y580" s="1223"/>
      <c r="Z580" s="1226" t="s">
        <v>360</v>
      </c>
      <c r="AA580" s="1226" t="s">
        <v>171</v>
      </c>
      <c r="AB580" s="1226" t="str">
        <f t="shared" ref="AB580" si="765">IF(S580&gt;=1,(W580*12+Y580)-(S580*12+U580)+1,"")</f>
        <v/>
      </c>
      <c r="AC580" s="1229" t="s">
        <v>359</v>
      </c>
      <c r="AD580" s="1232" t="str">
        <f t="shared" ref="AD580" si="766">IFERROR(ROUNDDOWN(ROUND(L580*Q580,0)*M580,0)*AB580,"")</f>
        <v/>
      </c>
      <c r="AE580" s="1233" t="str">
        <f>IFERROR(ROUNDDOWN(ROUNDDOWN(ROUND(L580*VLOOKUP(K580,【参考】数式用２!$A$2:$AC$48,MATCH("処遇改善加算Ⅳ",【参考】数式用２!$C$4:$O$4,0)+2,0),0)*M580,0)*AB580*0.5,0), "")</f>
        <v/>
      </c>
      <c r="AF580" s="1198"/>
      <c r="AG580" s="1193" t="str">
        <f>IF(AND(AQ580&lt;&gt;"対象外", P580&lt;&gt;""),ROUNDDOWN(ROUND(L580*VLOOKUP(K580,【参考】数式用２!$A$2:$K$48,MATCH("ベア加算あり",【参考】数式用２!$C$4:$K$4,0)+2,0),0)*M580,0)*AB580,"")</f>
        <v/>
      </c>
      <c r="AH580" s="1195"/>
      <c r="AI580" s="1198"/>
      <c r="AJ580" s="1198"/>
      <c r="AK580" s="1201"/>
      <c r="AL580" s="1204"/>
      <c r="AM580" s="650" t="str">
        <f t="shared" si="666"/>
        <v/>
      </c>
      <c r="AN580" s="355"/>
      <c r="AO580" s="1207" t="str">
        <f t="shared" ref="AO580" si="767">IF(K580&lt;&gt;"","Q列に色付け","")</f>
        <v/>
      </c>
      <c r="AP580" s="1210" t="str">
        <f t="shared" ref="AP580" si="768">IF(AND(AE580&lt;&gt;0,AE580&lt;&gt;""),IF(AF580="○","入力済","未入力"),"")</f>
        <v/>
      </c>
      <c r="AQ580" s="1113" t="str">
        <f>IFERROR((VLOOKUP(N580, 【参考】数式用２!$BE$5:$BE$13, 1,FALSE)), "対象外")</f>
        <v>対象外</v>
      </c>
      <c r="AR580" s="976" t="str">
        <f t="shared" ref="AR580" si="769">IF(AG580&lt;&gt;"",IF(AH580="○","入力済","未入力"),"")</f>
        <v/>
      </c>
      <c r="AS580" s="976" t="str">
        <f t="shared" ref="AS580" si="770">IF(AND(P580&lt;&gt;"", AI580=""), "未入力", "入力済")</f>
        <v>入力済</v>
      </c>
      <c r="AT580" s="976" t="str">
        <f t="shared" ref="AT580" si="771">IF(AND(P580&lt;&gt;"", P580&lt;&gt;"処遇改善加算Ⅳ", AJ580=""), "未入力", "入力済")</f>
        <v>入力済</v>
      </c>
      <c r="AU580" s="976" t="str">
        <f>IFERROR(VLOOKUP(K580, 【参考】数式用２!$BB$5:$BC$48, 2, FALSE), "")</f>
        <v/>
      </c>
      <c r="AV580" s="976" t="str">
        <f t="shared" ref="AV580" si="772">IF(AND(P580&lt;&gt;"処遇改善加算Ⅲ",P580&lt;&gt;"処遇改善加算Ⅳ", P580&lt;&gt;"", AU580&lt;&gt;"対象外"), 1,"")</f>
        <v/>
      </c>
      <c r="AW580" s="976" t="str">
        <f>IFERROR("_"&amp;VLOOKUP(K580, 【参考】数式用２!$AG$2:$AH$48, 2, FALSE), "")</f>
        <v/>
      </c>
      <c r="AX580" s="1211" t="str">
        <f t="shared" ref="AX580" si="773">IF(AND(P580="処遇改善加算Ⅰ", AL580=""), "未入力","入力済")</f>
        <v>入力済</v>
      </c>
      <c r="AY580" s="1207" t="str">
        <f t="shared" ref="AY580" si="774">G580</f>
        <v/>
      </c>
    </row>
    <row r="581" spans="1:51" ht="14">
      <c r="A581" s="1281"/>
      <c r="B581" s="1263"/>
      <c r="C581" s="1264"/>
      <c r="D581" s="1264"/>
      <c r="E581" s="1264"/>
      <c r="F581" s="1265"/>
      <c r="G581" s="1270"/>
      <c r="H581" s="1270"/>
      <c r="I581" s="1270"/>
      <c r="J581" s="1270"/>
      <c r="K581" s="1270"/>
      <c r="L581" s="1273"/>
      <c r="M581" s="1276"/>
      <c r="N581" s="1246"/>
      <c r="O581" s="1249"/>
      <c r="P581" s="1215"/>
      <c r="Q581" s="1218"/>
      <c r="R581" s="1221"/>
      <c r="S581" s="1224"/>
      <c r="T581" s="1227"/>
      <c r="U581" s="1224"/>
      <c r="V581" s="1227"/>
      <c r="W581" s="1224"/>
      <c r="X581" s="1227"/>
      <c r="Y581" s="1224"/>
      <c r="Z581" s="1227"/>
      <c r="AA581" s="1227"/>
      <c r="AB581" s="1227"/>
      <c r="AC581" s="1230"/>
      <c r="AD581" s="1193"/>
      <c r="AE581" s="1234"/>
      <c r="AF581" s="1199"/>
      <c r="AG581" s="1193"/>
      <c r="AH581" s="1196"/>
      <c r="AI581" s="1199"/>
      <c r="AJ581" s="1199"/>
      <c r="AK581" s="1202"/>
      <c r="AL581" s="1205"/>
      <c r="AM581" s="1212" t="str">
        <f t="shared" ref="AM581" si="775">IF(AND(P580&lt;&gt;"", OR(W580&lt;&gt;8,Y580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81" s="355"/>
      <c r="AO581" s="1208"/>
      <c r="AP581" s="1210"/>
      <c r="AQ581" s="1114"/>
      <c r="AR581" s="976"/>
      <c r="AS581" s="976"/>
      <c r="AT581" s="976"/>
      <c r="AU581" s="976"/>
      <c r="AV581" s="976"/>
      <c r="AW581" s="976"/>
      <c r="AX581" s="1211"/>
      <c r="AY581" s="1208"/>
    </row>
    <row r="582" spans="1:51" ht="14">
      <c r="A582" s="1282"/>
      <c r="B582" s="1263"/>
      <c r="C582" s="1264"/>
      <c r="D582" s="1264"/>
      <c r="E582" s="1264"/>
      <c r="F582" s="1265"/>
      <c r="G582" s="1270"/>
      <c r="H582" s="1270"/>
      <c r="I582" s="1270"/>
      <c r="J582" s="1270"/>
      <c r="K582" s="1270"/>
      <c r="L582" s="1273"/>
      <c r="M582" s="1276"/>
      <c r="N582" s="1246"/>
      <c r="O582" s="1249"/>
      <c r="P582" s="1215"/>
      <c r="Q582" s="1218"/>
      <c r="R582" s="1221"/>
      <c r="S582" s="1224"/>
      <c r="T582" s="1227"/>
      <c r="U582" s="1224"/>
      <c r="V582" s="1227"/>
      <c r="W582" s="1224"/>
      <c r="X582" s="1227"/>
      <c r="Y582" s="1224"/>
      <c r="Z582" s="1227"/>
      <c r="AA582" s="1227"/>
      <c r="AB582" s="1227"/>
      <c r="AC582" s="1230"/>
      <c r="AD582" s="1193"/>
      <c r="AE582" s="1234"/>
      <c r="AF582" s="1199"/>
      <c r="AG582" s="1193"/>
      <c r="AH582" s="1196"/>
      <c r="AI582" s="1199"/>
      <c r="AJ582" s="1199"/>
      <c r="AK582" s="1202"/>
      <c r="AL582" s="1205"/>
      <c r="AM582" s="1213"/>
      <c r="AN582" s="355"/>
      <c r="AO582" s="1208"/>
      <c r="AP582" s="1210"/>
      <c r="AQ582" s="1114"/>
      <c r="AR582" s="976"/>
      <c r="AS582" s="976"/>
      <c r="AT582" s="976"/>
      <c r="AU582" s="976"/>
      <c r="AV582" s="976"/>
      <c r="AW582" s="976"/>
      <c r="AX582" s="1211"/>
      <c r="AY582" s="1208"/>
    </row>
    <row r="583" spans="1:51" ht="14.5" thickBot="1">
      <c r="A583" s="1283"/>
      <c r="B583" s="1266"/>
      <c r="C583" s="1267"/>
      <c r="D583" s="1267"/>
      <c r="E583" s="1267"/>
      <c r="F583" s="1268"/>
      <c r="G583" s="1271"/>
      <c r="H583" s="1271"/>
      <c r="I583" s="1271"/>
      <c r="J583" s="1271"/>
      <c r="K583" s="1271"/>
      <c r="L583" s="1274"/>
      <c r="M583" s="1277"/>
      <c r="N583" s="1247"/>
      <c r="O583" s="1250"/>
      <c r="P583" s="1216"/>
      <c r="Q583" s="1219"/>
      <c r="R583" s="1222"/>
      <c r="S583" s="1225"/>
      <c r="T583" s="1228"/>
      <c r="U583" s="1225"/>
      <c r="V583" s="1228"/>
      <c r="W583" s="1225"/>
      <c r="X583" s="1228"/>
      <c r="Y583" s="1225"/>
      <c r="Z583" s="1228"/>
      <c r="AA583" s="1228"/>
      <c r="AB583" s="1228"/>
      <c r="AC583" s="1231"/>
      <c r="AD583" s="1194"/>
      <c r="AE583" s="1235"/>
      <c r="AF583" s="1200"/>
      <c r="AG583" s="1194"/>
      <c r="AH583" s="1197"/>
      <c r="AI583" s="1200"/>
      <c r="AJ583" s="1200"/>
      <c r="AK583" s="1203"/>
      <c r="AL583" s="1206"/>
      <c r="AM583" s="651" t="str">
        <f t="shared" si="676"/>
        <v/>
      </c>
      <c r="AN583" s="355"/>
      <c r="AO583" s="1209"/>
      <c r="AP583" s="1210"/>
      <c r="AQ583" s="1115"/>
      <c r="AR583" s="976"/>
      <c r="AS583" s="976"/>
      <c r="AT583" s="976"/>
      <c r="AU583" s="976"/>
      <c r="AV583" s="976"/>
      <c r="AW583" s="976"/>
      <c r="AX583" s="1211"/>
      <c r="AY583" s="1209"/>
    </row>
    <row r="584" spans="1:51" ht="14">
      <c r="A584" s="1280">
        <v>144</v>
      </c>
      <c r="B584" s="1260" t="str">
        <f>IF(基本情報入力シート!B183="", "",基本情報入力シート!B183)</f>
        <v/>
      </c>
      <c r="C584" s="1261"/>
      <c r="D584" s="1261"/>
      <c r="E584" s="1261"/>
      <c r="F584" s="1262"/>
      <c r="G584" s="1269" t="str">
        <f>IF(基本情報入力シート!L183="", "",基本情報入力シート!L183)</f>
        <v/>
      </c>
      <c r="H584" s="1269" t="str">
        <f>IF(基本情報入力シート!Q183="", "",基本情報入力シート!Q183)</f>
        <v/>
      </c>
      <c r="I584" s="1269" t="str">
        <f>IF(基本情報入力シート!V183="", "",基本情報入力シート!V183)</f>
        <v/>
      </c>
      <c r="J584" s="1269" t="str">
        <f>IF(基本情報入力シート!W183="", "",基本情報入力シート!W183)</f>
        <v/>
      </c>
      <c r="K584" s="1269" t="str">
        <f>IF(基本情報入力シート!X183="", "",基本情報入力シート!X183)</f>
        <v/>
      </c>
      <c r="L584" s="1272" t="str">
        <f>IF(基本情報入力シート!AC183=0, "",基本情報入力シート!AC183)</f>
        <v/>
      </c>
      <c r="M584" s="1275" t="str">
        <f>IF(基本情報入力シート!AD183="", "",基本情報入力シート!AD183)</f>
        <v/>
      </c>
      <c r="N584" s="1245"/>
      <c r="O584" s="1248" t="str">
        <f>IFERROR(VLOOKUP(K584,【参考】数式用２!$A$2:$AD$48,MATCH(N584,【参考】数式用２!$C$4:$AD$4,0)+2,0),"")</f>
        <v/>
      </c>
      <c r="P584" s="1214"/>
      <c r="Q584" s="1217" t="str">
        <f>IFERROR(VLOOKUP(K584,【参考】数式用２!$A$2:$AC$48,MATCH(P584,【参考】数式用２!$C$4:$AC$4,0)+2,0),"")</f>
        <v/>
      </c>
      <c r="R584" s="1220" t="s">
        <v>268</v>
      </c>
      <c r="S584" s="1223"/>
      <c r="T584" s="1226" t="s">
        <v>356</v>
      </c>
      <c r="U584" s="1223"/>
      <c r="V584" s="1226" t="s">
        <v>357</v>
      </c>
      <c r="W584" s="1223"/>
      <c r="X584" s="1226" t="s">
        <v>356</v>
      </c>
      <c r="Y584" s="1223"/>
      <c r="Z584" s="1226" t="s">
        <v>360</v>
      </c>
      <c r="AA584" s="1226" t="s">
        <v>171</v>
      </c>
      <c r="AB584" s="1226" t="str">
        <f t="shared" ref="AB584" si="776">IF(S584&gt;=1,(W584*12+Y584)-(S584*12+U584)+1,"")</f>
        <v/>
      </c>
      <c r="AC584" s="1229" t="s">
        <v>359</v>
      </c>
      <c r="AD584" s="1232" t="str">
        <f t="shared" ref="AD584" si="777">IFERROR(ROUNDDOWN(ROUND(L584*Q584,0)*M584,0)*AB584,"")</f>
        <v/>
      </c>
      <c r="AE584" s="1233" t="str">
        <f>IFERROR(ROUNDDOWN(ROUNDDOWN(ROUND(L584*VLOOKUP(K584,【参考】数式用２!$A$2:$AC$48,MATCH("処遇改善加算Ⅳ",【参考】数式用２!$C$4:$O$4,0)+2,0),0)*M584,0)*AB584*0.5,0), "")</f>
        <v/>
      </c>
      <c r="AF584" s="1198"/>
      <c r="AG584" s="1193" t="str">
        <f>IF(AND(AQ584&lt;&gt;"対象外", P584&lt;&gt;""),ROUNDDOWN(ROUND(L584*VLOOKUP(K584,【参考】数式用２!$A$2:$K$48,MATCH("ベア加算あり",【参考】数式用２!$C$4:$K$4,0)+2,0),0)*M584,0)*AB584,"")</f>
        <v/>
      </c>
      <c r="AH584" s="1195"/>
      <c r="AI584" s="1198"/>
      <c r="AJ584" s="1198"/>
      <c r="AK584" s="1201"/>
      <c r="AL584" s="1204"/>
      <c r="AM584" s="650" t="str">
        <f t="shared" si="666"/>
        <v/>
      </c>
      <c r="AN584" s="355"/>
      <c r="AO584" s="1207" t="str">
        <f t="shared" ref="AO584" si="778">IF(K584&lt;&gt;"","Q列に色付け","")</f>
        <v/>
      </c>
      <c r="AP584" s="1210" t="str">
        <f t="shared" ref="AP584" si="779">IF(AND(AE584&lt;&gt;0,AE584&lt;&gt;""),IF(AF584="○","入力済","未入力"),"")</f>
        <v/>
      </c>
      <c r="AQ584" s="1113" t="str">
        <f>IFERROR((VLOOKUP(N584, 【参考】数式用２!$BE$5:$BE$13, 1,FALSE)), "対象外")</f>
        <v>対象外</v>
      </c>
      <c r="AR584" s="976" t="str">
        <f t="shared" ref="AR584" si="780">IF(AG584&lt;&gt;"",IF(AH584="○","入力済","未入力"),"")</f>
        <v/>
      </c>
      <c r="AS584" s="976" t="str">
        <f t="shared" ref="AS584" si="781">IF(AND(P584&lt;&gt;"", AI584=""), "未入力", "入力済")</f>
        <v>入力済</v>
      </c>
      <c r="AT584" s="976" t="str">
        <f t="shared" ref="AT584" si="782">IF(AND(P584&lt;&gt;"", P584&lt;&gt;"処遇改善加算Ⅳ", AJ584=""), "未入力", "入力済")</f>
        <v>入力済</v>
      </c>
      <c r="AU584" s="976" t="str">
        <f>IFERROR(VLOOKUP(K584, 【参考】数式用２!$BB$5:$BC$48, 2, FALSE), "")</f>
        <v/>
      </c>
      <c r="AV584" s="976" t="str">
        <f t="shared" ref="AV584" si="783">IF(AND(P584&lt;&gt;"処遇改善加算Ⅲ",P584&lt;&gt;"処遇改善加算Ⅳ", P584&lt;&gt;"", AU584&lt;&gt;"対象外"), 1,"")</f>
        <v/>
      </c>
      <c r="AW584" s="976" t="str">
        <f>IFERROR("_"&amp;VLOOKUP(K584, 【参考】数式用２!$AG$2:$AH$48, 2, FALSE), "")</f>
        <v/>
      </c>
      <c r="AX584" s="1211" t="str">
        <f t="shared" ref="AX584" si="784">IF(AND(P584="処遇改善加算Ⅰ", AL584=""), "未入力","入力済")</f>
        <v>入力済</v>
      </c>
      <c r="AY584" s="1207" t="str">
        <f t="shared" ref="AY584" si="785">G584</f>
        <v/>
      </c>
    </row>
    <row r="585" spans="1:51" ht="14">
      <c r="A585" s="1281"/>
      <c r="B585" s="1263"/>
      <c r="C585" s="1264"/>
      <c r="D585" s="1264"/>
      <c r="E585" s="1264"/>
      <c r="F585" s="1265"/>
      <c r="G585" s="1270"/>
      <c r="H585" s="1270"/>
      <c r="I585" s="1270"/>
      <c r="J585" s="1270"/>
      <c r="K585" s="1270"/>
      <c r="L585" s="1273"/>
      <c r="M585" s="1276"/>
      <c r="N585" s="1246"/>
      <c r="O585" s="1249"/>
      <c r="P585" s="1215"/>
      <c r="Q585" s="1218"/>
      <c r="R585" s="1221"/>
      <c r="S585" s="1224"/>
      <c r="T585" s="1227"/>
      <c r="U585" s="1224"/>
      <c r="V585" s="1227"/>
      <c r="W585" s="1224"/>
      <c r="X585" s="1227"/>
      <c r="Y585" s="1224"/>
      <c r="Z585" s="1227"/>
      <c r="AA585" s="1227"/>
      <c r="AB585" s="1227"/>
      <c r="AC585" s="1230"/>
      <c r="AD585" s="1193"/>
      <c r="AE585" s="1234"/>
      <c r="AF585" s="1199"/>
      <c r="AG585" s="1193"/>
      <c r="AH585" s="1196"/>
      <c r="AI585" s="1199"/>
      <c r="AJ585" s="1199"/>
      <c r="AK585" s="1202"/>
      <c r="AL585" s="1205"/>
      <c r="AM585" s="1212" t="str">
        <f t="shared" ref="AM585" si="786">IF(AND(P584&lt;&gt;"", OR(W584&lt;&gt;8,Y584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85" s="355"/>
      <c r="AO585" s="1208"/>
      <c r="AP585" s="1210"/>
      <c r="AQ585" s="1114"/>
      <c r="AR585" s="976"/>
      <c r="AS585" s="976"/>
      <c r="AT585" s="976"/>
      <c r="AU585" s="976"/>
      <c r="AV585" s="976"/>
      <c r="AW585" s="976"/>
      <c r="AX585" s="1211"/>
      <c r="AY585" s="1208"/>
    </row>
    <row r="586" spans="1:51" ht="14">
      <c r="A586" s="1282"/>
      <c r="B586" s="1263"/>
      <c r="C586" s="1264"/>
      <c r="D586" s="1264"/>
      <c r="E586" s="1264"/>
      <c r="F586" s="1265"/>
      <c r="G586" s="1270"/>
      <c r="H586" s="1270"/>
      <c r="I586" s="1270"/>
      <c r="J586" s="1270"/>
      <c r="K586" s="1270"/>
      <c r="L586" s="1273"/>
      <c r="M586" s="1276"/>
      <c r="N586" s="1246"/>
      <c r="O586" s="1249"/>
      <c r="P586" s="1215"/>
      <c r="Q586" s="1218"/>
      <c r="R586" s="1221"/>
      <c r="S586" s="1224"/>
      <c r="T586" s="1227"/>
      <c r="U586" s="1224"/>
      <c r="V586" s="1227"/>
      <c r="W586" s="1224"/>
      <c r="X586" s="1227"/>
      <c r="Y586" s="1224"/>
      <c r="Z586" s="1227"/>
      <c r="AA586" s="1227"/>
      <c r="AB586" s="1227"/>
      <c r="AC586" s="1230"/>
      <c r="AD586" s="1193"/>
      <c r="AE586" s="1234"/>
      <c r="AF586" s="1199"/>
      <c r="AG586" s="1193"/>
      <c r="AH586" s="1196"/>
      <c r="AI586" s="1199"/>
      <c r="AJ586" s="1199"/>
      <c r="AK586" s="1202"/>
      <c r="AL586" s="1205"/>
      <c r="AM586" s="1213"/>
      <c r="AN586" s="355"/>
      <c r="AO586" s="1208"/>
      <c r="AP586" s="1210"/>
      <c r="AQ586" s="1114"/>
      <c r="AR586" s="976"/>
      <c r="AS586" s="976"/>
      <c r="AT586" s="976"/>
      <c r="AU586" s="976"/>
      <c r="AV586" s="976"/>
      <c r="AW586" s="976"/>
      <c r="AX586" s="1211"/>
      <c r="AY586" s="1208"/>
    </row>
    <row r="587" spans="1:51" ht="14.5" thickBot="1">
      <c r="A587" s="1283"/>
      <c r="B587" s="1266"/>
      <c r="C587" s="1267"/>
      <c r="D587" s="1267"/>
      <c r="E587" s="1267"/>
      <c r="F587" s="1268"/>
      <c r="G587" s="1271"/>
      <c r="H587" s="1271"/>
      <c r="I587" s="1271"/>
      <c r="J587" s="1271"/>
      <c r="K587" s="1271"/>
      <c r="L587" s="1274"/>
      <c r="M587" s="1277"/>
      <c r="N587" s="1247"/>
      <c r="O587" s="1250"/>
      <c r="P587" s="1216"/>
      <c r="Q587" s="1219"/>
      <c r="R587" s="1222"/>
      <c r="S587" s="1225"/>
      <c r="T587" s="1228"/>
      <c r="U587" s="1225"/>
      <c r="V587" s="1228"/>
      <c r="W587" s="1225"/>
      <c r="X587" s="1228"/>
      <c r="Y587" s="1225"/>
      <c r="Z587" s="1228"/>
      <c r="AA587" s="1228"/>
      <c r="AB587" s="1228"/>
      <c r="AC587" s="1231"/>
      <c r="AD587" s="1194"/>
      <c r="AE587" s="1235"/>
      <c r="AF587" s="1200"/>
      <c r="AG587" s="1194"/>
      <c r="AH587" s="1197"/>
      <c r="AI587" s="1200"/>
      <c r="AJ587" s="1200"/>
      <c r="AK587" s="1203"/>
      <c r="AL587" s="1206"/>
      <c r="AM587" s="651" t="str">
        <f t="shared" si="676"/>
        <v/>
      </c>
      <c r="AN587" s="355"/>
      <c r="AO587" s="1209"/>
      <c r="AP587" s="1210"/>
      <c r="AQ587" s="1115"/>
      <c r="AR587" s="976"/>
      <c r="AS587" s="976"/>
      <c r="AT587" s="976"/>
      <c r="AU587" s="976"/>
      <c r="AV587" s="976"/>
      <c r="AW587" s="976"/>
      <c r="AX587" s="1211"/>
      <c r="AY587" s="1209"/>
    </row>
    <row r="588" spans="1:51" ht="14">
      <c r="A588" s="1280">
        <v>145</v>
      </c>
      <c r="B588" s="1260" t="str">
        <f>IF(基本情報入力シート!B184="", "",基本情報入力シート!B184)</f>
        <v/>
      </c>
      <c r="C588" s="1261"/>
      <c r="D588" s="1261"/>
      <c r="E588" s="1261"/>
      <c r="F588" s="1262"/>
      <c r="G588" s="1269" t="str">
        <f>IF(基本情報入力シート!L184="", "",基本情報入力シート!L184)</f>
        <v/>
      </c>
      <c r="H588" s="1269" t="str">
        <f>IF(基本情報入力シート!Q184="", "",基本情報入力シート!Q184)</f>
        <v/>
      </c>
      <c r="I588" s="1269" t="str">
        <f>IF(基本情報入力シート!V184="", "",基本情報入力シート!V184)</f>
        <v/>
      </c>
      <c r="J588" s="1269" t="str">
        <f>IF(基本情報入力シート!W184="", "",基本情報入力シート!W184)</f>
        <v/>
      </c>
      <c r="K588" s="1269" t="str">
        <f>IF(基本情報入力シート!X184="", "",基本情報入力シート!X184)</f>
        <v/>
      </c>
      <c r="L588" s="1272" t="str">
        <f>IF(基本情報入力シート!AC184=0, "",基本情報入力シート!AC184)</f>
        <v/>
      </c>
      <c r="M588" s="1275" t="str">
        <f>IF(基本情報入力シート!AD184="", "",基本情報入力シート!AD184)</f>
        <v/>
      </c>
      <c r="N588" s="1245"/>
      <c r="O588" s="1248" t="str">
        <f>IFERROR(VLOOKUP(K588,【参考】数式用２!$A$2:$AD$48,MATCH(N588,【参考】数式用２!$C$4:$AD$4,0)+2,0),"")</f>
        <v/>
      </c>
      <c r="P588" s="1214"/>
      <c r="Q588" s="1217" t="str">
        <f>IFERROR(VLOOKUP(K588,【参考】数式用２!$A$2:$AC$48,MATCH(P588,【参考】数式用２!$C$4:$AC$4,0)+2,0),"")</f>
        <v/>
      </c>
      <c r="R588" s="1220" t="s">
        <v>268</v>
      </c>
      <c r="S588" s="1223"/>
      <c r="T588" s="1226" t="s">
        <v>356</v>
      </c>
      <c r="U588" s="1223"/>
      <c r="V588" s="1226" t="s">
        <v>357</v>
      </c>
      <c r="W588" s="1223"/>
      <c r="X588" s="1226" t="s">
        <v>356</v>
      </c>
      <c r="Y588" s="1223"/>
      <c r="Z588" s="1226" t="s">
        <v>360</v>
      </c>
      <c r="AA588" s="1226" t="s">
        <v>171</v>
      </c>
      <c r="AB588" s="1226" t="str">
        <f t="shared" ref="AB588" si="787">IF(S588&gt;=1,(W588*12+Y588)-(S588*12+U588)+1,"")</f>
        <v/>
      </c>
      <c r="AC588" s="1229" t="s">
        <v>359</v>
      </c>
      <c r="AD588" s="1232" t="str">
        <f t="shared" ref="AD588" si="788">IFERROR(ROUNDDOWN(ROUND(L588*Q588,0)*M588,0)*AB588,"")</f>
        <v/>
      </c>
      <c r="AE588" s="1233" t="str">
        <f>IFERROR(ROUNDDOWN(ROUNDDOWN(ROUND(L588*VLOOKUP(K588,【参考】数式用２!$A$2:$AC$48,MATCH("処遇改善加算Ⅳ",【参考】数式用２!$C$4:$O$4,0)+2,0),0)*M588,0)*AB588*0.5,0), "")</f>
        <v/>
      </c>
      <c r="AF588" s="1198"/>
      <c r="AG588" s="1193" t="str">
        <f>IF(AND(AQ588&lt;&gt;"対象外", P588&lt;&gt;""),ROUNDDOWN(ROUND(L588*VLOOKUP(K588,【参考】数式用２!$A$2:$K$48,MATCH("ベア加算あり",【参考】数式用２!$C$4:$K$4,0)+2,0),0)*M588,0)*AB588,"")</f>
        <v/>
      </c>
      <c r="AH588" s="1195"/>
      <c r="AI588" s="1198"/>
      <c r="AJ588" s="1198"/>
      <c r="AK588" s="1201"/>
      <c r="AL588" s="1204"/>
      <c r="AM588" s="650" t="str">
        <f t="shared" si="666"/>
        <v/>
      </c>
      <c r="AN588" s="355"/>
      <c r="AO588" s="1207" t="str">
        <f t="shared" ref="AO588" si="789">IF(K588&lt;&gt;"","Q列に色付け","")</f>
        <v/>
      </c>
      <c r="AP588" s="1210" t="str">
        <f t="shared" ref="AP588" si="790">IF(AND(AE588&lt;&gt;0,AE588&lt;&gt;""),IF(AF588="○","入力済","未入力"),"")</f>
        <v/>
      </c>
      <c r="AQ588" s="1113" t="str">
        <f>IFERROR((VLOOKUP(N588, 【参考】数式用２!$BE$5:$BE$13, 1,FALSE)), "対象外")</f>
        <v>対象外</v>
      </c>
      <c r="AR588" s="976" t="str">
        <f t="shared" ref="AR588" si="791">IF(AG588&lt;&gt;"",IF(AH588="○","入力済","未入力"),"")</f>
        <v/>
      </c>
      <c r="AS588" s="976" t="str">
        <f t="shared" ref="AS588" si="792">IF(AND(P588&lt;&gt;"", AI588=""), "未入力", "入力済")</f>
        <v>入力済</v>
      </c>
      <c r="AT588" s="976" t="str">
        <f t="shared" ref="AT588" si="793">IF(AND(P588&lt;&gt;"", P588&lt;&gt;"処遇改善加算Ⅳ", AJ588=""), "未入力", "入力済")</f>
        <v>入力済</v>
      </c>
      <c r="AU588" s="976" t="str">
        <f>IFERROR(VLOOKUP(K588, 【参考】数式用２!$BB$5:$BC$48, 2, FALSE), "")</f>
        <v/>
      </c>
      <c r="AV588" s="976" t="str">
        <f t="shared" ref="AV588" si="794">IF(AND(P588&lt;&gt;"処遇改善加算Ⅲ",P588&lt;&gt;"処遇改善加算Ⅳ", P588&lt;&gt;"", AU588&lt;&gt;"対象外"), 1,"")</f>
        <v/>
      </c>
      <c r="AW588" s="976" t="str">
        <f>IFERROR("_"&amp;VLOOKUP(K588, 【参考】数式用２!$AG$2:$AH$48, 2, FALSE), "")</f>
        <v/>
      </c>
      <c r="AX588" s="1211" t="str">
        <f t="shared" ref="AX588" si="795">IF(AND(P588="処遇改善加算Ⅰ", AL588=""), "未入力","入力済")</f>
        <v>入力済</v>
      </c>
      <c r="AY588" s="1207" t="str">
        <f t="shared" ref="AY588" si="796">G588</f>
        <v/>
      </c>
    </row>
    <row r="589" spans="1:51" ht="14">
      <c r="A589" s="1281"/>
      <c r="B589" s="1263"/>
      <c r="C589" s="1264"/>
      <c r="D589" s="1264"/>
      <c r="E589" s="1264"/>
      <c r="F589" s="1265"/>
      <c r="G589" s="1270"/>
      <c r="H589" s="1270"/>
      <c r="I589" s="1270"/>
      <c r="J589" s="1270"/>
      <c r="K589" s="1270"/>
      <c r="L589" s="1273"/>
      <c r="M589" s="1276"/>
      <c r="N589" s="1246"/>
      <c r="O589" s="1249"/>
      <c r="P589" s="1215"/>
      <c r="Q589" s="1218"/>
      <c r="R589" s="1221"/>
      <c r="S589" s="1224"/>
      <c r="T589" s="1227"/>
      <c r="U589" s="1224"/>
      <c r="V589" s="1227"/>
      <c r="W589" s="1224"/>
      <c r="X589" s="1227"/>
      <c r="Y589" s="1224"/>
      <c r="Z589" s="1227"/>
      <c r="AA589" s="1227"/>
      <c r="AB589" s="1227"/>
      <c r="AC589" s="1230"/>
      <c r="AD589" s="1193"/>
      <c r="AE589" s="1234"/>
      <c r="AF589" s="1199"/>
      <c r="AG589" s="1193"/>
      <c r="AH589" s="1196"/>
      <c r="AI589" s="1199"/>
      <c r="AJ589" s="1199"/>
      <c r="AK589" s="1202"/>
      <c r="AL589" s="1205"/>
      <c r="AM589" s="1212" t="str">
        <f t="shared" ref="AM589" si="797">IF(AND(P588&lt;&gt;"", OR(W588&lt;&gt;8,Y588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89" s="355"/>
      <c r="AO589" s="1208"/>
      <c r="AP589" s="1210"/>
      <c r="AQ589" s="1114"/>
      <c r="AR589" s="976"/>
      <c r="AS589" s="976"/>
      <c r="AT589" s="976"/>
      <c r="AU589" s="976"/>
      <c r="AV589" s="976"/>
      <c r="AW589" s="976"/>
      <c r="AX589" s="1211"/>
      <c r="AY589" s="1208"/>
    </row>
    <row r="590" spans="1:51" ht="14">
      <c r="A590" s="1282"/>
      <c r="B590" s="1263"/>
      <c r="C590" s="1264"/>
      <c r="D590" s="1264"/>
      <c r="E590" s="1264"/>
      <c r="F590" s="1265"/>
      <c r="G590" s="1270"/>
      <c r="H590" s="1270"/>
      <c r="I590" s="1270"/>
      <c r="J590" s="1270"/>
      <c r="K590" s="1270"/>
      <c r="L590" s="1273"/>
      <c r="M590" s="1276"/>
      <c r="N590" s="1246"/>
      <c r="O590" s="1249"/>
      <c r="P590" s="1215"/>
      <c r="Q590" s="1218"/>
      <c r="R590" s="1221"/>
      <c r="S590" s="1224"/>
      <c r="T590" s="1227"/>
      <c r="U590" s="1224"/>
      <c r="V590" s="1227"/>
      <c r="W590" s="1224"/>
      <c r="X590" s="1227"/>
      <c r="Y590" s="1224"/>
      <c r="Z590" s="1227"/>
      <c r="AA590" s="1227"/>
      <c r="AB590" s="1227"/>
      <c r="AC590" s="1230"/>
      <c r="AD590" s="1193"/>
      <c r="AE590" s="1234"/>
      <c r="AF590" s="1199"/>
      <c r="AG590" s="1193"/>
      <c r="AH590" s="1196"/>
      <c r="AI590" s="1199"/>
      <c r="AJ590" s="1199"/>
      <c r="AK590" s="1202"/>
      <c r="AL590" s="1205"/>
      <c r="AM590" s="1213"/>
      <c r="AN590" s="355"/>
      <c r="AO590" s="1208"/>
      <c r="AP590" s="1210"/>
      <c r="AQ590" s="1114"/>
      <c r="AR590" s="976"/>
      <c r="AS590" s="976"/>
      <c r="AT590" s="976"/>
      <c r="AU590" s="976"/>
      <c r="AV590" s="976"/>
      <c r="AW590" s="976"/>
      <c r="AX590" s="1211"/>
      <c r="AY590" s="1208"/>
    </row>
    <row r="591" spans="1:51" ht="14.5" thickBot="1">
      <c r="A591" s="1283"/>
      <c r="B591" s="1266"/>
      <c r="C591" s="1267"/>
      <c r="D591" s="1267"/>
      <c r="E591" s="1267"/>
      <c r="F591" s="1268"/>
      <c r="G591" s="1271"/>
      <c r="H591" s="1271"/>
      <c r="I591" s="1271"/>
      <c r="J591" s="1271"/>
      <c r="K591" s="1271"/>
      <c r="L591" s="1274"/>
      <c r="M591" s="1277"/>
      <c r="N591" s="1247"/>
      <c r="O591" s="1250"/>
      <c r="P591" s="1216"/>
      <c r="Q591" s="1219"/>
      <c r="R591" s="1222"/>
      <c r="S591" s="1225"/>
      <c r="T591" s="1228"/>
      <c r="U591" s="1225"/>
      <c r="V591" s="1228"/>
      <c r="W591" s="1225"/>
      <c r="X591" s="1228"/>
      <c r="Y591" s="1225"/>
      <c r="Z591" s="1228"/>
      <c r="AA591" s="1228"/>
      <c r="AB591" s="1228"/>
      <c r="AC591" s="1231"/>
      <c r="AD591" s="1194"/>
      <c r="AE591" s="1235"/>
      <c r="AF591" s="1200"/>
      <c r="AG591" s="1194"/>
      <c r="AH591" s="1197"/>
      <c r="AI591" s="1200"/>
      <c r="AJ591" s="1200"/>
      <c r="AK591" s="1203"/>
      <c r="AL591" s="1206"/>
      <c r="AM591" s="651" t="str">
        <f t="shared" si="676"/>
        <v/>
      </c>
      <c r="AN591" s="355"/>
      <c r="AO591" s="1209"/>
      <c r="AP591" s="1210"/>
      <c r="AQ591" s="1115"/>
      <c r="AR591" s="976"/>
      <c r="AS591" s="976"/>
      <c r="AT591" s="976"/>
      <c r="AU591" s="976"/>
      <c r="AV591" s="976"/>
      <c r="AW591" s="976"/>
      <c r="AX591" s="1211"/>
      <c r="AY591" s="1209"/>
    </row>
    <row r="592" spans="1:51" ht="14">
      <c r="A592" s="1280">
        <v>146</v>
      </c>
      <c r="B592" s="1260" t="str">
        <f>IF(基本情報入力シート!B185="", "",基本情報入力シート!B185)</f>
        <v/>
      </c>
      <c r="C592" s="1261"/>
      <c r="D592" s="1261"/>
      <c r="E592" s="1261"/>
      <c r="F592" s="1262"/>
      <c r="G592" s="1269" t="str">
        <f>IF(基本情報入力シート!L185="", "",基本情報入力シート!L185)</f>
        <v/>
      </c>
      <c r="H592" s="1269" t="str">
        <f>IF(基本情報入力シート!Q185="", "",基本情報入力シート!Q185)</f>
        <v/>
      </c>
      <c r="I592" s="1269" t="str">
        <f>IF(基本情報入力シート!V185="", "",基本情報入力シート!V185)</f>
        <v/>
      </c>
      <c r="J592" s="1269" t="str">
        <f>IF(基本情報入力シート!W185="", "",基本情報入力シート!W185)</f>
        <v/>
      </c>
      <c r="K592" s="1269" t="str">
        <f>IF(基本情報入力シート!X185="", "",基本情報入力シート!X185)</f>
        <v/>
      </c>
      <c r="L592" s="1272" t="str">
        <f>IF(基本情報入力シート!AC185=0, "",基本情報入力シート!AC185)</f>
        <v/>
      </c>
      <c r="M592" s="1275" t="str">
        <f>IF(基本情報入力シート!AD185="", "",基本情報入力シート!AD185)</f>
        <v/>
      </c>
      <c r="N592" s="1245"/>
      <c r="O592" s="1248" t="str">
        <f>IFERROR(VLOOKUP(K592,【参考】数式用２!$A$2:$AD$48,MATCH(N592,【参考】数式用２!$C$4:$AD$4,0)+2,0),"")</f>
        <v/>
      </c>
      <c r="P592" s="1214"/>
      <c r="Q592" s="1217" t="str">
        <f>IFERROR(VLOOKUP(K592,【参考】数式用２!$A$2:$AC$48,MATCH(P592,【参考】数式用２!$C$4:$AC$4,0)+2,0),"")</f>
        <v/>
      </c>
      <c r="R592" s="1220" t="s">
        <v>268</v>
      </c>
      <c r="S592" s="1223"/>
      <c r="T592" s="1226" t="s">
        <v>356</v>
      </c>
      <c r="U592" s="1223"/>
      <c r="V592" s="1226" t="s">
        <v>357</v>
      </c>
      <c r="W592" s="1223"/>
      <c r="X592" s="1226" t="s">
        <v>356</v>
      </c>
      <c r="Y592" s="1223"/>
      <c r="Z592" s="1226" t="s">
        <v>360</v>
      </c>
      <c r="AA592" s="1226" t="s">
        <v>171</v>
      </c>
      <c r="AB592" s="1226" t="str">
        <f t="shared" ref="AB592" si="798">IF(S592&gt;=1,(W592*12+Y592)-(S592*12+U592)+1,"")</f>
        <v/>
      </c>
      <c r="AC592" s="1229" t="s">
        <v>359</v>
      </c>
      <c r="AD592" s="1232" t="str">
        <f t="shared" ref="AD592" si="799">IFERROR(ROUNDDOWN(ROUND(L592*Q592,0)*M592,0)*AB592,"")</f>
        <v/>
      </c>
      <c r="AE592" s="1233" t="str">
        <f>IFERROR(ROUNDDOWN(ROUNDDOWN(ROUND(L592*VLOOKUP(K592,【参考】数式用２!$A$2:$AC$48,MATCH("処遇改善加算Ⅳ",【参考】数式用２!$C$4:$O$4,0)+2,0),0)*M592,0)*AB592*0.5,0), "")</f>
        <v/>
      </c>
      <c r="AF592" s="1198"/>
      <c r="AG592" s="1193" t="str">
        <f>IF(AND(AQ592&lt;&gt;"対象外", P592&lt;&gt;""),ROUNDDOWN(ROUND(L592*VLOOKUP(K592,【参考】数式用２!$A$2:$K$48,MATCH("ベア加算あり",【参考】数式用２!$C$4:$K$4,0)+2,0),0)*M592,0)*AB592,"")</f>
        <v/>
      </c>
      <c r="AH592" s="1195"/>
      <c r="AI592" s="1198"/>
      <c r="AJ592" s="1198"/>
      <c r="AK592" s="1201"/>
      <c r="AL592" s="1204"/>
      <c r="AM592" s="650" t="str">
        <f t="shared" si="666"/>
        <v/>
      </c>
      <c r="AN592" s="355"/>
      <c r="AO592" s="1207" t="str">
        <f t="shared" ref="AO592" si="800">IF(K592&lt;&gt;"","Q列に色付け","")</f>
        <v/>
      </c>
      <c r="AP592" s="1210" t="str">
        <f t="shared" ref="AP592" si="801">IF(AND(AE592&lt;&gt;0,AE592&lt;&gt;""),IF(AF592="○","入力済","未入力"),"")</f>
        <v/>
      </c>
      <c r="AQ592" s="1113" t="str">
        <f>IFERROR((VLOOKUP(N592, 【参考】数式用２!$BE$5:$BE$13, 1,FALSE)), "対象外")</f>
        <v>対象外</v>
      </c>
      <c r="AR592" s="976" t="str">
        <f t="shared" ref="AR592" si="802">IF(AG592&lt;&gt;"",IF(AH592="○","入力済","未入力"),"")</f>
        <v/>
      </c>
      <c r="AS592" s="976" t="str">
        <f t="shared" ref="AS592" si="803">IF(AND(P592&lt;&gt;"", AI592=""), "未入力", "入力済")</f>
        <v>入力済</v>
      </c>
      <c r="AT592" s="976" t="str">
        <f t="shared" ref="AT592" si="804">IF(AND(P592&lt;&gt;"", P592&lt;&gt;"処遇改善加算Ⅳ", AJ592=""), "未入力", "入力済")</f>
        <v>入力済</v>
      </c>
      <c r="AU592" s="976" t="str">
        <f>IFERROR(VLOOKUP(K592, 【参考】数式用２!$BB$5:$BC$48, 2, FALSE), "")</f>
        <v/>
      </c>
      <c r="AV592" s="976" t="str">
        <f t="shared" ref="AV592" si="805">IF(AND(P592&lt;&gt;"処遇改善加算Ⅲ",P592&lt;&gt;"処遇改善加算Ⅳ", P592&lt;&gt;"", AU592&lt;&gt;"対象外"), 1,"")</f>
        <v/>
      </c>
      <c r="AW592" s="976" t="str">
        <f>IFERROR("_"&amp;VLOOKUP(K592, 【参考】数式用２!$AG$2:$AH$48, 2, FALSE), "")</f>
        <v/>
      </c>
      <c r="AX592" s="1211" t="str">
        <f t="shared" ref="AX592" si="806">IF(AND(P592="処遇改善加算Ⅰ", AL592=""), "未入力","入力済")</f>
        <v>入力済</v>
      </c>
      <c r="AY592" s="1207" t="str">
        <f t="shared" ref="AY592" si="807">G592</f>
        <v/>
      </c>
    </row>
    <row r="593" spans="1:51" ht="14">
      <c r="A593" s="1281"/>
      <c r="B593" s="1263"/>
      <c r="C593" s="1264"/>
      <c r="D593" s="1264"/>
      <c r="E593" s="1264"/>
      <c r="F593" s="1265"/>
      <c r="G593" s="1270"/>
      <c r="H593" s="1270"/>
      <c r="I593" s="1270"/>
      <c r="J593" s="1270"/>
      <c r="K593" s="1270"/>
      <c r="L593" s="1273"/>
      <c r="M593" s="1276"/>
      <c r="N593" s="1246"/>
      <c r="O593" s="1249"/>
      <c r="P593" s="1215"/>
      <c r="Q593" s="1218"/>
      <c r="R593" s="1221"/>
      <c r="S593" s="1224"/>
      <c r="T593" s="1227"/>
      <c r="U593" s="1224"/>
      <c r="V593" s="1227"/>
      <c r="W593" s="1224"/>
      <c r="X593" s="1227"/>
      <c r="Y593" s="1224"/>
      <c r="Z593" s="1227"/>
      <c r="AA593" s="1227"/>
      <c r="AB593" s="1227"/>
      <c r="AC593" s="1230"/>
      <c r="AD593" s="1193"/>
      <c r="AE593" s="1234"/>
      <c r="AF593" s="1199"/>
      <c r="AG593" s="1193"/>
      <c r="AH593" s="1196"/>
      <c r="AI593" s="1199"/>
      <c r="AJ593" s="1199"/>
      <c r="AK593" s="1202"/>
      <c r="AL593" s="1205"/>
      <c r="AM593" s="1212" t="str">
        <f t="shared" ref="AM593" si="808">IF(AND(P592&lt;&gt;"", OR(W592&lt;&gt;8,Y592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93" s="355"/>
      <c r="AO593" s="1208"/>
      <c r="AP593" s="1210"/>
      <c r="AQ593" s="1114"/>
      <c r="AR593" s="976"/>
      <c r="AS593" s="976"/>
      <c r="AT593" s="976"/>
      <c r="AU593" s="976"/>
      <c r="AV593" s="976"/>
      <c r="AW593" s="976"/>
      <c r="AX593" s="1211"/>
      <c r="AY593" s="1208"/>
    </row>
    <row r="594" spans="1:51" ht="14">
      <c r="A594" s="1282"/>
      <c r="B594" s="1263"/>
      <c r="C594" s="1264"/>
      <c r="D594" s="1264"/>
      <c r="E594" s="1264"/>
      <c r="F594" s="1265"/>
      <c r="G594" s="1270"/>
      <c r="H594" s="1270"/>
      <c r="I594" s="1270"/>
      <c r="J594" s="1270"/>
      <c r="K594" s="1270"/>
      <c r="L594" s="1273"/>
      <c r="M594" s="1276"/>
      <c r="N594" s="1246"/>
      <c r="O594" s="1249"/>
      <c r="P594" s="1215"/>
      <c r="Q594" s="1218"/>
      <c r="R594" s="1221"/>
      <c r="S594" s="1224"/>
      <c r="T594" s="1227"/>
      <c r="U594" s="1224"/>
      <c r="V594" s="1227"/>
      <c r="W594" s="1224"/>
      <c r="X594" s="1227"/>
      <c r="Y594" s="1224"/>
      <c r="Z594" s="1227"/>
      <c r="AA594" s="1227"/>
      <c r="AB594" s="1227"/>
      <c r="AC594" s="1230"/>
      <c r="AD594" s="1193"/>
      <c r="AE594" s="1234"/>
      <c r="AF594" s="1199"/>
      <c r="AG594" s="1193"/>
      <c r="AH594" s="1196"/>
      <c r="AI594" s="1199"/>
      <c r="AJ594" s="1199"/>
      <c r="AK594" s="1202"/>
      <c r="AL594" s="1205"/>
      <c r="AM594" s="1213"/>
      <c r="AN594" s="355"/>
      <c r="AO594" s="1208"/>
      <c r="AP594" s="1210"/>
      <c r="AQ594" s="1114"/>
      <c r="AR594" s="976"/>
      <c r="AS594" s="976"/>
      <c r="AT594" s="976"/>
      <c r="AU594" s="976"/>
      <c r="AV594" s="976"/>
      <c r="AW594" s="976"/>
      <c r="AX594" s="1211"/>
      <c r="AY594" s="1208"/>
    </row>
    <row r="595" spans="1:51" ht="14.5" thickBot="1">
      <c r="A595" s="1283"/>
      <c r="B595" s="1266"/>
      <c r="C595" s="1267"/>
      <c r="D595" s="1267"/>
      <c r="E595" s="1267"/>
      <c r="F595" s="1268"/>
      <c r="G595" s="1271"/>
      <c r="H595" s="1271"/>
      <c r="I595" s="1271"/>
      <c r="J595" s="1271"/>
      <c r="K595" s="1271"/>
      <c r="L595" s="1274"/>
      <c r="M595" s="1277"/>
      <c r="N595" s="1247"/>
      <c r="O595" s="1250"/>
      <c r="P595" s="1216"/>
      <c r="Q595" s="1219"/>
      <c r="R595" s="1222"/>
      <c r="S595" s="1225"/>
      <c r="T595" s="1228"/>
      <c r="U595" s="1225"/>
      <c r="V595" s="1228"/>
      <c r="W595" s="1225"/>
      <c r="X595" s="1228"/>
      <c r="Y595" s="1225"/>
      <c r="Z595" s="1228"/>
      <c r="AA595" s="1228"/>
      <c r="AB595" s="1228"/>
      <c r="AC595" s="1231"/>
      <c r="AD595" s="1194"/>
      <c r="AE595" s="1235"/>
      <c r="AF595" s="1200"/>
      <c r="AG595" s="1194"/>
      <c r="AH595" s="1197"/>
      <c r="AI595" s="1200"/>
      <c r="AJ595" s="1200"/>
      <c r="AK595" s="1203"/>
      <c r="AL595" s="1206"/>
      <c r="AM595" s="651" t="str">
        <f t="shared" si="676"/>
        <v/>
      </c>
      <c r="AN595" s="355"/>
      <c r="AO595" s="1209"/>
      <c r="AP595" s="1210"/>
      <c r="AQ595" s="1115"/>
      <c r="AR595" s="976"/>
      <c r="AS595" s="976"/>
      <c r="AT595" s="976"/>
      <c r="AU595" s="976"/>
      <c r="AV595" s="976"/>
      <c r="AW595" s="976"/>
      <c r="AX595" s="1211"/>
      <c r="AY595" s="1209"/>
    </row>
    <row r="596" spans="1:51" ht="14">
      <c r="A596" s="1280">
        <v>147</v>
      </c>
      <c r="B596" s="1260" t="str">
        <f>IF(基本情報入力シート!B186="", "",基本情報入力シート!B186)</f>
        <v/>
      </c>
      <c r="C596" s="1261"/>
      <c r="D596" s="1261"/>
      <c r="E596" s="1261"/>
      <c r="F596" s="1262"/>
      <c r="G596" s="1269" t="str">
        <f>IF(基本情報入力シート!L186="", "",基本情報入力シート!L186)</f>
        <v/>
      </c>
      <c r="H596" s="1269" t="str">
        <f>IF(基本情報入力シート!Q186="", "",基本情報入力シート!Q186)</f>
        <v/>
      </c>
      <c r="I596" s="1269" t="str">
        <f>IF(基本情報入力シート!V186="", "",基本情報入力シート!V186)</f>
        <v/>
      </c>
      <c r="J596" s="1269" t="str">
        <f>IF(基本情報入力シート!W186="", "",基本情報入力シート!W186)</f>
        <v/>
      </c>
      <c r="K596" s="1269" t="str">
        <f>IF(基本情報入力シート!X186="", "",基本情報入力シート!X186)</f>
        <v/>
      </c>
      <c r="L596" s="1272" t="str">
        <f>IF(基本情報入力シート!AC186=0, "",基本情報入力シート!AC186)</f>
        <v/>
      </c>
      <c r="M596" s="1275" t="str">
        <f>IF(基本情報入力シート!AD186="", "",基本情報入力シート!AD186)</f>
        <v/>
      </c>
      <c r="N596" s="1245"/>
      <c r="O596" s="1248" t="str">
        <f>IFERROR(VLOOKUP(K596,【参考】数式用２!$A$2:$AD$48,MATCH(N596,【参考】数式用２!$C$4:$AD$4,0)+2,0),"")</f>
        <v/>
      </c>
      <c r="P596" s="1214"/>
      <c r="Q596" s="1217" t="str">
        <f>IFERROR(VLOOKUP(K596,【参考】数式用２!$A$2:$AC$48,MATCH(P596,【参考】数式用２!$C$4:$AC$4,0)+2,0),"")</f>
        <v/>
      </c>
      <c r="R596" s="1220" t="s">
        <v>268</v>
      </c>
      <c r="S596" s="1223"/>
      <c r="T596" s="1226" t="s">
        <v>356</v>
      </c>
      <c r="U596" s="1223"/>
      <c r="V596" s="1226" t="s">
        <v>357</v>
      </c>
      <c r="W596" s="1223"/>
      <c r="X596" s="1226" t="s">
        <v>356</v>
      </c>
      <c r="Y596" s="1223"/>
      <c r="Z596" s="1226" t="s">
        <v>360</v>
      </c>
      <c r="AA596" s="1226" t="s">
        <v>171</v>
      </c>
      <c r="AB596" s="1226" t="str">
        <f t="shared" ref="AB596" si="809">IF(S596&gt;=1,(W596*12+Y596)-(S596*12+U596)+1,"")</f>
        <v/>
      </c>
      <c r="AC596" s="1229" t="s">
        <v>359</v>
      </c>
      <c r="AD596" s="1232" t="str">
        <f t="shared" ref="AD596" si="810">IFERROR(ROUNDDOWN(ROUND(L596*Q596,0)*M596,0)*AB596,"")</f>
        <v/>
      </c>
      <c r="AE596" s="1233" t="str">
        <f>IFERROR(ROUNDDOWN(ROUNDDOWN(ROUND(L596*VLOOKUP(K596,【参考】数式用２!$A$2:$AC$48,MATCH("処遇改善加算Ⅳ",【参考】数式用２!$C$4:$O$4,0)+2,0),0)*M596,0)*AB596*0.5,0), "")</f>
        <v/>
      </c>
      <c r="AF596" s="1198"/>
      <c r="AG596" s="1193" t="str">
        <f>IF(AND(AQ596&lt;&gt;"対象外", P596&lt;&gt;""),ROUNDDOWN(ROUND(L596*VLOOKUP(K596,【参考】数式用２!$A$2:$K$48,MATCH("ベア加算あり",【参考】数式用２!$C$4:$K$4,0)+2,0),0)*M596,0)*AB596,"")</f>
        <v/>
      </c>
      <c r="AH596" s="1195"/>
      <c r="AI596" s="1198"/>
      <c r="AJ596" s="1198"/>
      <c r="AK596" s="1201"/>
      <c r="AL596" s="1204"/>
      <c r="AM596" s="650" t="str">
        <f t="shared" si="666"/>
        <v/>
      </c>
      <c r="AN596" s="355"/>
      <c r="AO596" s="1207" t="str">
        <f t="shared" ref="AO596" si="811">IF(K596&lt;&gt;"","Q列に色付け","")</f>
        <v/>
      </c>
      <c r="AP596" s="1210" t="str">
        <f t="shared" ref="AP596" si="812">IF(AND(AE596&lt;&gt;0,AE596&lt;&gt;""),IF(AF596="○","入力済","未入力"),"")</f>
        <v/>
      </c>
      <c r="AQ596" s="1113" t="str">
        <f>IFERROR((VLOOKUP(N596, 【参考】数式用２!$BE$5:$BE$13, 1,FALSE)), "対象外")</f>
        <v>対象外</v>
      </c>
      <c r="AR596" s="976" t="str">
        <f t="shared" ref="AR596" si="813">IF(AG596&lt;&gt;"",IF(AH596="○","入力済","未入力"),"")</f>
        <v/>
      </c>
      <c r="AS596" s="976" t="str">
        <f t="shared" ref="AS596" si="814">IF(AND(P596&lt;&gt;"", AI596=""), "未入力", "入力済")</f>
        <v>入力済</v>
      </c>
      <c r="AT596" s="976" t="str">
        <f t="shared" ref="AT596" si="815">IF(AND(P596&lt;&gt;"", P596&lt;&gt;"処遇改善加算Ⅳ", AJ596=""), "未入力", "入力済")</f>
        <v>入力済</v>
      </c>
      <c r="AU596" s="976" t="str">
        <f>IFERROR(VLOOKUP(K596, 【参考】数式用２!$BB$5:$BC$48, 2, FALSE), "")</f>
        <v/>
      </c>
      <c r="AV596" s="976" t="str">
        <f t="shared" ref="AV596" si="816">IF(AND(P596&lt;&gt;"処遇改善加算Ⅲ",P596&lt;&gt;"処遇改善加算Ⅳ", P596&lt;&gt;"", AU596&lt;&gt;"対象外"), 1,"")</f>
        <v/>
      </c>
      <c r="AW596" s="976" t="str">
        <f>IFERROR("_"&amp;VLOOKUP(K596, 【参考】数式用２!$AG$2:$AH$48, 2, FALSE), "")</f>
        <v/>
      </c>
      <c r="AX596" s="1211" t="str">
        <f t="shared" ref="AX596" si="817">IF(AND(P596="処遇改善加算Ⅰ", AL596=""), "未入力","入力済")</f>
        <v>入力済</v>
      </c>
      <c r="AY596" s="1207" t="str">
        <f t="shared" ref="AY596" si="818">G596</f>
        <v/>
      </c>
    </row>
    <row r="597" spans="1:51" ht="14">
      <c r="A597" s="1281"/>
      <c r="B597" s="1263"/>
      <c r="C597" s="1264"/>
      <c r="D597" s="1264"/>
      <c r="E597" s="1264"/>
      <c r="F597" s="1265"/>
      <c r="G597" s="1270"/>
      <c r="H597" s="1270"/>
      <c r="I597" s="1270"/>
      <c r="J597" s="1270"/>
      <c r="K597" s="1270"/>
      <c r="L597" s="1273"/>
      <c r="M597" s="1276"/>
      <c r="N597" s="1246"/>
      <c r="O597" s="1249"/>
      <c r="P597" s="1215"/>
      <c r="Q597" s="1218"/>
      <c r="R597" s="1221"/>
      <c r="S597" s="1224"/>
      <c r="T597" s="1227"/>
      <c r="U597" s="1224"/>
      <c r="V597" s="1227"/>
      <c r="W597" s="1224"/>
      <c r="X597" s="1227"/>
      <c r="Y597" s="1224"/>
      <c r="Z597" s="1227"/>
      <c r="AA597" s="1227"/>
      <c r="AB597" s="1227"/>
      <c r="AC597" s="1230"/>
      <c r="AD597" s="1193"/>
      <c r="AE597" s="1234"/>
      <c r="AF597" s="1199"/>
      <c r="AG597" s="1193"/>
      <c r="AH597" s="1196"/>
      <c r="AI597" s="1199"/>
      <c r="AJ597" s="1199"/>
      <c r="AK597" s="1202"/>
      <c r="AL597" s="1205"/>
      <c r="AM597" s="1212" t="str">
        <f t="shared" ref="AM597" si="819">IF(AND(P596&lt;&gt;"", OR(W596&lt;&gt;8,Y596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597" s="355"/>
      <c r="AO597" s="1208"/>
      <c r="AP597" s="1210"/>
      <c r="AQ597" s="1114"/>
      <c r="AR597" s="976"/>
      <c r="AS597" s="976"/>
      <c r="AT597" s="976"/>
      <c r="AU597" s="976"/>
      <c r="AV597" s="976"/>
      <c r="AW597" s="976"/>
      <c r="AX597" s="1211"/>
      <c r="AY597" s="1208"/>
    </row>
    <row r="598" spans="1:51" ht="14">
      <c r="A598" s="1282"/>
      <c r="B598" s="1263"/>
      <c r="C598" s="1264"/>
      <c r="D598" s="1264"/>
      <c r="E598" s="1264"/>
      <c r="F598" s="1265"/>
      <c r="G598" s="1270"/>
      <c r="H598" s="1270"/>
      <c r="I598" s="1270"/>
      <c r="J598" s="1270"/>
      <c r="K598" s="1270"/>
      <c r="L598" s="1273"/>
      <c r="M598" s="1276"/>
      <c r="N598" s="1246"/>
      <c r="O598" s="1249"/>
      <c r="P598" s="1215"/>
      <c r="Q598" s="1218"/>
      <c r="R598" s="1221"/>
      <c r="S598" s="1224"/>
      <c r="T598" s="1227"/>
      <c r="U598" s="1224"/>
      <c r="V598" s="1227"/>
      <c r="W598" s="1224"/>
      <c r="X598" s="1227"/>
      <c r="Y598" s="1224"/>
      <c r="Z598" s="1227"/>
      <c r="AA598" s="1227"/>
      <c r="AB598" s="1227"/>
      <c r="AC598" s="1230"/>
      <c r="AD598" s="1193"/>
      <c r="AE598" s="1234"/>
      <c r="AF598" s="1199"/>
      <c r="AG598" s="1193"/>
      <c r="AH598" s="1196"/>
      <c r="AI598" s="1199"/>
      <c r="AJ598" s="1199"/>
      <c r="AK598" s="1202"/>
      <c r="AL598" s="1205"/>
      <c r="AM598" s="1213"/>
      <c r="AN598" s="355"/>
      <c r="AO598" s="1208"/>
      <c r="AP598" s="1210"/>
      <c r="AQ598" s="1114"/>
      <c r="AR598" s="976"/>
      <c r="AS598" s="976"/>
      <c r="AT598" s="976"/>
      <c r="AU598" s="976"/>
      <c r="AV598" s="976"/>
      <c r="AW598" s="976"/>
      <c r="AX598" s="1211"/>
      <c r="AY598" s="1208"/>
    </row>
    <row r="599" spans="1:51" ht="14.5" thickBot="1">
      <c r="A599" s="1283"/>
      <c r="B599" s="1266"/>
      <c r="C599" s="1267"/>
      <c r="D599" s="1267"/>
      <c r="E599" s="1267"/>
      <c r="F599" s="1268"/>
      <c r="G599" s="1271"/>
      <c r="H599" s="1271"/>
      <c r="I599" s="1271"/>
      <c r="J599" s="1271"/>
      <c r="K599" s="1271"/>
      <c r="L599" s="1274"/>
      <c r="M599" s="1277"/>
      <c r="N599" s="1247"/>
      <c r="O599" s="1250"/>
      <c r="P599" s="1216"/>
      <c r="Q599" s="1219"/>
      <c r="R599" s="1222"/>
      <c r="S599" s="1225"/>
      <c r="T599" s="1228"/>
      <c r="U599" s="1225"/>
      <c r="V599" s="1228"/>
      <c r="W599" s="1225"/>
      <c r="X599" s="1228"/>
      <c r="Y599" s="1225"/>
      <c r="Z599" s="1228"/>
      <c r="AA599" s="1228"/>
      <c r="AB599" s="1228"/>
      <c r="AC599" s="1231"/>
      <c r="AD599" s="1194"/>
      <c r="AE599" s="1235"/>
      <c r="AF599" s="1200"/>
      <c r="AG599" s="1194"/>
      <c r="AH599" s="1197"/>
      <c r="AI599" s="1200"/>
      <c r="AJ599" s="1200"/>
      <c r="AK599" s="1203"/>
      <c r="AL599" s="1206"/>
      <c r="AM599" s="651" t="str">
        <f t="shared" si="676"/>
        <v/>
      </c>
      <c r="AN599" s="355"/>
      <c r="AO599" s="1209"/>
      <c r="AP599" s="1210"/>
      <c r="AQ599" s="1115"/>
      <c r="AR599" s="976"/>
      <c r="AS599" s="976"/>
      <c r="AT599" s="976"/>
      <c r="AU599" s="976"/>
      <c r="AV599" s="976"/>
      <c r="AW599" s="976"/>
      <c r="AX599" s="1211"/>
      <c r="AY599" s="1209"/>
    </row>
    <row r="600" spans="1:51" ht="14">
      <c r="A600" s="1280">
        <v>148</v>
      </c>
      <c r="B600" s="1260" t="str">
        <f>IF(基本情報入力シート!B187="", "",基本情報入力シート!B187)</f>
        <v/>
      </c>
      <c r="C600" s="1261"/>
      <c r="D600" s="1261"/>
      <c r="E600" s="1261"/>
      <c r="F600" s="1262"/>
      <c r="G600" s="1269" t="str">
        <f>IF(基本情報入力シート!L187="", "",基本情報入力シート!L187)</f>
        <v/>
      </c>
      <c r="H600" s="1269" t="str">
        <f>IF(基本情報入力シート!Q187="", "",基本情報入力シート!Q187)</f>
        <v/>
      </c>
      <c r="I600" s="1269" t="str">
        <f>IF(基本情報入力シート!V187="", "",基本情報入力シート!V187)</f>
        <v/>
      </c>
      <c r="J600" s="1269" t="str">
        <f>IF(基本情報入力シート!W187="", "",基本情報入力シート!W187)</f>
        <v/>
      </c>
      <c r="K600" s="1269" t="str">
        <f>IF(基本情報入力シート!X187="", "",基本情報入力シート!X187)</f>
        <v/>
      </c>
      <c r="L600" s="1272" t="str">
        <f>IF(基本情報入力シート!AC187=0, "",基本情報入力シート!AC187)</f>
        <v/>
      </c>
      <c r="M600" s="1275" t="str">
        <f>IF(基本情報入力シート!AD187="", "",基本情報入力シート!AD187)</f>
        <v/>
      </c>
      <c r="N600" s="1245"/>
      <c r="O600" s="1248" t="str">
        <f>IFERROR(VLOOKUP(K600,【参考】数式用２!$A$2:$AD$48,MATCH(N600,【参考】数式用２!$C$4:$AD$4,0)+2,0),"")</f>
        <v/>
      </c>
      <c r="P600" s="1214"/>
      <c r="Q600" s="1217" t="str">
        <f>IFERROR(VLOOKUP(K600,【参考】数式用２!$A$2:$AC$48,MATCH(P600,【参考】数式用２!$C$4:$AC$4,0)+2,0),"")</f>
        <v/>
      </c>
      <c r="R600" s="1220" t="s">
        <v>268</v>
      </c>
      <c r="S600" s="1223"/>
      <c r="T600" s="1226" t="s">
        <v>356</v>
      </c>
      <c r="U600" s="1223"/>
      <c r="V600" s="1226" t="s">
        <v>357</v>
      </c>
      <c r="W600" s="1223"/>
      <c r="X600" s="1226" t="s">
        <v>356</v>
      </c>
      <c r="Y600" s="1223"/>
      <c r="Z600" s="1226" t="s">
        <v>360</v>
      </c>
      <c r="AA600" s="1226" t="s">
        <v>171</v>
      </c>
      <c r="AB600" s="1226" t="str">
        <f t="shared" ref="AB600" si="820">IF(S600&gt;=1,(W600*12+Y600)-(S600*12+U600)+1,"")</f>
        <v/>
      </c>
      <c r="AC600" s="1229" t="s">
        <v>359</v>
      </c>
      <c r="AD600" s="1232" t="str">
        <f t="shared" ref="AD600" si="821">IFERROR(ROUNDDOWN(ROUND(L600*Q600,0)*M600,0)*AB600,"")</f>
        <v/>
      </c>
      <c r="AE600" s="1233" t="str">
        <f>IFERROR(ROUNDDOWN(ROUNDDOWN(ROUND(L600*VLOOKUP(K600,【参考】数式用２!$A$2:$AC$48,MATCH("処遇改善加算Ⅳ",【参考】数式用２!$C$4:$O$4,0)+2,0),0)*M600,0)*AB600*0.5,0), "")</f>
        <v/>
      </c>
      <c r="AF600" s="1198"/>
      <c r="AG600" s="1193" t="str">
        <f>IF(AND(AQ600&lt;&gt;"対象外", P600&lt;&gt;""),ROUNDDOWN(ROUND(L600*VLOOKUP(K600,【参考】数式用２!$A$2:$K$48,MATCH("ベア加算あり",【参考】数式用２!$C$4:$K$4,0)+2,0),0)*M600,0)*AB600,"")</f>
        <v/>
      </c>
      <c r="AH600" s="1195"/>
      <c r="AI600" s="1198"/>
      <c r="AJ600" s="1198"/>
      <c r="AK600" s="1201"/>
      <c r="AL600" s="1204"/>
      <c r="AM600" s="650" t="str">
        <f t="shared" si="666"/>
        <v/>
      </c>
      <c r="AN600" s="355"/>
      <c r="AO600" s="1207" t="str">
        <f t="shared" ref="AO600" si="822">IF(K600&lt;&gt;"","Q列に色付け","")</f>
        <v/>
      </c>
      <c r="AP600" s="1210" t="str">
        <f t="shared" ref="AP600" si="823">IF(AND(AE600&lt;&gt;0,AE600&lt;&gt;""),IF(AF600="○","入力済","未入力"),"")</f>
        <v/>
      </c>
      <c r="AQ600" s="1113" t="str">
        <f>IFERROR((VLOOKUP(N600, 【参考】数式用２!$BE$5:$BE$13, 1,FALSE)), "対象外")</f>
        <v>対象外</v>
      </c>
      <c r="AR600" s="976" t="str">
        <f t="shared" ref="AR600" si="824">IF(AG600&lt;&gt;"",IF(AH600="○","入力済","未入力"),"")</f>
        <v/>
      </c>
      <c r="AS600" s="976" t="str">
        <f t="shared" ref="AS600" si="825">IF(AND(P600&lt;&gt;"", AI600=""), "未入力", "入力済")</f>
        <v>入力済</v>
      </c>
      <c r="AT600" s="976" t="str">
        <f t="shared" ref="AT600" si="826">IF(AND(P600&lt;&gt;"", P600&lt;&gt;"処遇改善加算Ⅳ", AJ600=""), "未入力", "入力済")</f>
        <v>入力済</v>
      </c>
      <c r="AU600" s="976" t="str">
        <f>IFERROR(VLOOKUP(K600, 【参考】数式用２!$BB$5:$BC$48, 2, FALSE), "")</f>
        <v/>
      </c>
      <c r="AV600" s="976" t="str">
        <f t="shared" ref="AV600" si="827">IF(AND(P600&lt;&gt;"処遇改善加算Ⅲ",P600&lt;&gt;"処遇改善加算Ⅳ", P600&lt;&gt;"", AU600&lt;&gt;"対象外"), 1,"")</f>
        <v/>
      </c>
      <c r="AW600" s="976" t="str">
        <f>IFERROR("_"&amp;VLOOKUP(K600, 【参考】数式用２!$AG$2:$AH$48, 2, FALSE), "")</f>
        <v/>
      </c>
      <c r="AX600" s="1211" t="str">
        <f t="shared" ref="AX600" si="828">IF(AND(P600="処遇改善加算Ⅰ", AL600=""), "未入力","入力済")</f>
        <v>入力済</v>
      </c>
      <c r="AY600" s="1207" t="str">
        <f t="shared" ref="AY600" si="829">G600</f>
        <v/>
      </c>
    </row>
    <row r="601" spans="1:51" ht="14">
      <c r="A601" s="1281"/>
      <c r="B601" s="1263"/>
      <c r="C601" s="1264"/>
      <c r="D601" s="1264"/>
      <c r="E601" s="1264"/>
      <c r="F601" s="1265"/>
      <c r="G601" s="1270"/>
      <c r="H601" s="1270"/>
      <c r="I601" s="1270"/>
      <c r="J601" s="1270"/>
      <c r="K601" s="1270"/>
      <c r="L601" s="1273"/>
      <c r="M601" s="1276"/>
      <c r="N601" s="1246"/>
      <c r="O601" s="1249"/>
      <c r="P601" s="1215"/>
      <c r="Q601" s="1218"/>
      <c r="R601" s="1221"/>
      <c r="S601" s="1224"/>
      <c r="T601" s="1227"/>
      <c r="U601" s="1224"/>
      <c r="V601" s="1227"/>
      <c r="W601" s="1224"/>
      <c r="X601" s="1227"/>
      <c r="Y601" s="1224"/>
      <c r="Z601" s="1227"/>
      <c r="AA601" s="1227"/>
      <c r="AB601" s="1227"/>
      <c r="AC601" s="1230"/>
      <c r="AD601" s="1193"/>
      <c r="AE601" s="1234"/>
      <c r="AF601" s="1199"/>
      <c r="AG601" s="1193"/>
      <c r="AH601" s="1196"/>
      <c r="AI601" s="1199"/>
      <c r="AJ601" s="1199"/>
      <c r="AK601" s="1202"/>
      <c r="AL601" s="1205"/>
      <c r="AM601" s="1212" t="str">
        <f t="shared" ref="AM601" si="830">IF(AND(P600&lt;&gt;"", OR(W600&lt;&gt;8,Y600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01" s="355"/>
      <c r="AO601" s="1208"/>
      <c r="AP601" s="1210"/>
      <c r="AQ601" s="1114"/>
      <c r="AR601" s="976"/>
      <c r="AS601" s="976"/>
      <c r="AT601" s="976"/>
      <c r="AU601" s="976"/>
      <c r="AV601" s="976"/>
      <c r="AW601" s="976"/>
      <c r="AX601" s="1211"/>
      <c r="AY601" s="1208"/>
    </row>
    <row r="602" spans="1:51" ht="14">
      <c r="A602" s="1282"/>
      <c r="B602" s="1263"/>
      <c r="C602" s="1264"/>
      <c r="D602" s="1264"/>
      <c r="E602" s="1264"/>
      <c r="F602" s="1265"/>
      <c r="G602" s="1270"/>
      <c r="H602" s="1270"/>
      <c r="I602" s="1270"/>
      <c r="J602" s="1270"/>
      <c r="K602" s="1270"/>
      <c r="L602" s="1273"/>
      <c r="M602" s="1276"/>
      <c r="N602" s="1246"/>
      <c r="O602" s="1249"/>
      <c r="P602" s="1215"/>
      <c r="Q602" s="1218"/>
      <c r="R602" s="1221"/>
      <c r="S602" s="1224"/>
      <c r="T602" s="1227"/>
      <c r="U602" s="1224"/>
      <c r="V602" s="1227"/>
      <c r="W602" s="1224"/>
      <c r="X602" s="1227"/>
      <c r="Y602" s="1224"/>
      <c r="Z602" s="1227"/>
      <c r="AA602" s="1227"/>
      <c r="AB602" s="1227"/>
      <c r="AC602" s="1230"/>
      <c r="AD602" s="1193"/>
      <c r="AE602" s="1234"/>
      <c r="AF602" s="1199"/>
      <c r="AG602" s="1193"/>
      <c r="AH602" s="1196"/>
      <c r="AI602" s="1199"/>
      <c r="AJ602" s="1199"/>
      <c r="AK602" s="1202"/>
      <c r="AL602" s="1205"/>
      <c r="AM602" s="1213"/>
      <c r="AN602" s="355"/>
      <c r="AO602" s="1208"/>
      <c r="AP602" s="1210"/>
      <c r="AQ602" s="1114"/>
      <c r="AR602" s="976"/>
      <c r="AS602" s="976"/>
      <c r="AT602" s="976"/>
      <c r="AU602" s="976"/>
      <c r="AV602" s="976"/>
      <c r="AW602" s="976"/>
      <c r="AX602" s="1211"/>
      <c r="AY602" s="1208"/>
    </row>
    <row r="603" spans="1:51" ht="14.5" thickBot="1">
      <c r="A603" s="1283"/>
      <c r="B603" s="1266"/>
      <c r="C603" s="1267"/>
      <c r="D603" s="1267"/>
      <c r="E603" s="1267"/>
      <c r="F603" s="1268"/>
      <c r="G603" s="1271"/>
      <c r="H603" s="1271"/>
      <c r="I603" s="1271"/>
      <c r="J603" s="1271"/>
      <c r="K603" s="1271"/>
      <c r="L603" s="1274"/>
      <c r="M603" s="1277"/>
      <c r="N603" s="1247"/>
      <c r="O603" s="1250"/>
      <c r="P603" s="1216"/>
      <c r="Q603" s="1219"/>
      <c r="R603" s="1222"/>
      <c r="S603" s="1225"/>
      <c r="T603" s="1228"/>
      <c r="U603" s="1225"/>
      <c r="V603" s="1228"/>
      <c r="W603" s="1225"/>
      <c r="X603" s="1228"/>
      <c r="Y603" s="1225"/>
      <c r="Z603" s="1228"/>
      <c r="AA603" s="1228"/>
      <c r="AB603" s="1228"/>
      <c r="AC603" s="1231"/>
      <c r="AD603" s="1194"/>
      <c r="AE603" s="1235"/>
      <c r="AF603" s="1200"/>
      <c r="AG603" s="1194"/>
      <c r="AH603" s="1197"/>
      <c r="AI603" s="1200"/>
      <c r="AJ603" s="1200"/>
      <c r="AK603" s="1203"/>
      <c r="AL603" s="1206"/>
      <c r="AM603" s="651" t="str">
        <f t="shared" si="676"/>
        <v/>
      </c>
      <c r="AN603" s="355"/>
      <c r="AO603" s="1209"/>
      <c r="AP603" s="1210"/>
      <c r="AQ603" s="1115"/>
      <c r="AR603" s="976"/>
      <c r="AS603" s="976"/>
      <c r="AT603" s="976"/>
      <c r="AU603" s="976"/>
      <c r="AV603" s="976"/>
      <c r="AW603" s="976"/>
      <c r="AX603" s="1211"/>
      <c r="AY603" s="1209"/>
    </row>
    <row r="604" spans="1:51" ht="14">
      <c r="A604" s="1280">
        <v>149</v>
      </c>
      <c r="B604" s="1260" t="str">
        <f>IF(基本情報入力シート!B188="", "",基本情報入力シート!B188)</f>
        <v/>
      </c>
      <c r="C604" s="1261"/>
      <c r="D604" s="1261"/>
      <c r="E604" s="1261"/>
      <c r="F604" s="1262"/>
      <c r="G604" s="1269" t="str">
        <f>IF(基本情報入力シート!L188="", "",基本情報入力シート!L188)</f>
        <v/>
      </c>
      <c r="H604" s="1269" t="str">
        <f>IF(基本情報入力シート!Q188="", "",基本情報入力シート!Q188)</f>
        <v/>
      </c>
      <c r="I604" s="1269" t="str">
        <f>IF(基本情報入力シート!V188="", "",基本情報入力シート!V188)</f>
        <v/>
      </c>
      <c r="J604" s="1269" t="str">
        <f>IF(基本情報入力シート!W188="", "",基本情報入力シート!W188)</f>
        <v/>
      </c>
      <c r="K604" s="1269" t="str">
        <f>IF(基本情報入力シート!X188="", "",基本情報入力シート!X188)</f>
        <v/>
      </c>
      <c r="L604" s="1272" t="str">
        <f>IF(基本情報入力シート!AC188=0, "",基本情報入力シート!AC188)</f>
        <v/>
      </c>
      <c r="M604" s="1275" t="str">
        <f>IF(基本情報入力シート!AD188="", "",基本情報入力シート!AD188)</f>
        <v/>
      </c>
      <c r="N604" s="1245"/>
      <c r="O604" s="1248" t="str">
        <f>IFERROR(VLOOKUP(K604,【参考】数式用２!$A$2:$AD$48,MATCH(N604,【参考】数式用２!$C$4:$AD$4,0)+2,0),"")</f>
        <v/>
      </c>
      <c r="P604" s="1214"/>
      <c r="Q604" s="1217" t="str">
        <f>IFERROR(VLOOKUP(K604,【参考】数式用２!$A$2:$AC$48,MATCH(P604,【参考】数式用２!$C$4:$AC$4,0)+2,0),"")</f>
        <v/>
      </c>
      <c r="R604" s="1220" t="s">
        <v>268</v>
      </c>
      <c r="S604" s="1223"/>
      <c r="T604" s="1226" t="s">
        <v>356</v>
      </c>
      <c r="U604" s="1223"/>
      <c r="V604" s="1226" t="s">
        <v>357</v>
      </c>
      <c r="W604" s="1223"/>
      <c r="X604" s="1226" t="s">
        <v>356</v>
      </c>
      <c r="Y604" s="1223"/>
      <c r="Z604" s="1226" t="s">
        <v>360</v>
      </c>
      <c r="AA604" s="1226" t="s">
        <v>171</v>
      </c>
      <c r="AB604" s="1226" t="str">
        <f t="shared" ref="AB604" si="831">IF(S604&gt;=1,(W604*12+Y604)-(S604*12+U604)+1,"")</f>
        <v/>
      </c>
      <c r="AC604" s="1229" t="s">
        <v>359</v>
      </c>
      <c r="AD604" s="1232" t="str">
        <f t="shared" ref="AD604" si="832">IFERROR(ROUNDDOWN(ROUND(L604*Q604,0)*M604,0)*AB604,"")</f>
        <v/>
      </c>
      <c r="AE604" s="1233" t="str">
        <f>IFERROR(ROUNDDOWN(ROUNDDOWN(ROUND(L604*VLOOKUP(K604,【参考】数式用２!$A$2:$AC$48,MATCH("処遇改善加算Ⅳ",【参考】数式用２!$C$4:$O$4,0)+2,0),0)*M604,0)*AB604*0.5,0), "")</f>
        <v/>
      </c>
      <c r="AF604" s="1198"/>
      <c r="AG604" s="1193" t="str">
        <f>IF(AND(AQ604&lt;&gt;"対象外", P604&lt;&gt;""),ROUNDDOWN(ROUND(L604*VLOOKUP(K604,【参考】数式用２!$A$2:$K$48,MATCH("ベア加算あり",【参考】数式用２!$C$4:$K$4,0)+2,0),0)*M604,0)*AB604,"")</f>
        <v/>
      </c>
      <c r="AH604" s="1195"/>
      <c r="AI604" s="1198"/>
      <c r="AJ604" s="1198"/>
      <c r="AK604" s="1201"/>
      <c r="AL604" s="1204"/>
      <c r="AM604" s="650" t="str">
        <f t="shared" si="666"/>
        <v/>
      </c>
      <c r="AN604" s="355"/>
      <c r="AO604" s="1207" t="str">
        <f t="shared" ref="AO604" si="833">IF(K604&lt;&gt;"","Q列に色付け","")</f>
        <v/>
      </c>
      <c r="AP604" s="1210" t="str">
        <f t="shared" ref="AP604" si="834">IF(AND(AE604&lt;&gt;0,AE604&lt;&gt;""),IF(AF604="○","入力済","未入力"),"")</f>
        <v/>
      </c>
      <c r="AQ604" s="1113" t="str">
        <f>IFERROR((VLOOKUP(N604, 【参考】数式用２!$BE$5:$BE$13, 1,FALSE)), "対象外")</f>
        <v>対象外</v>
      </c>
      <c r="AR604" s="976" t="str">
        <f t="shared" ref="AR604" si="835">IF(AG604&lt;&gt;"",IF(AH604="○","入力済","未入力"),"")</f>
        <v/>
      </c>
      <c r="AS604" s="976" t="str">
        <f t="shared" ref="AS604" si="836">IF(AND(P604&lt;&gt;"", AI604=""), "未入力", "入力済")</f>
        <v>入力済</v>
      </c>
      <c r="AT604" s="976" t="str">
        <f t="shared" ref="AT604" si="837">IF(AND(P604&lt;&gt;"", P604&lt;&gt;"処遇改善加算Ⅳ", AJ604=""), "未入力", "入力済")</f>
        <v>入力済</v>
      </c>
      <c r="AU604" s="976" t="str">
        <f>IFERROR(VLOOKUP(K604, 【参考】数式用２!$BB$5:$BC$48, 2, FALSE), "")</f>
        <v/>
      </c>
      <c r="AV604" s="976" t="str">
        <f t="shared" ref="AV604" si="838">IF(AND(P604&lt;&gt;"処遇改善加算Ⅲ",P604&lt;&gt;"処遇改善加算Ⅳ", P604&lt;&gt;"", AU604&lt;&gt;"対象外"), 1,"")</f>
        <v/>
      </c>
      <c r="AW604" s="976" t="str">
        <f>IFERROR("_"&amp;VLOOKUP(K604, 【参考】数式用２!$AG$2:$AH$48, 2, FALSE), "")</f>
        <v/>
      </c>
      <c r="AX604" s="1211" t="str">
        <f t="shared" ref="AX604" si="839">IF(AND(P604="処遇改善加算Ⅰ", AL604=""), "未入力","入力済")</f>
        <v>入力済</v>
      </c>
      <c r="AY604" s="1207" t="str">
        <f t="shared" ref="AY604" si="840">G604</f>
        <v/>
      </c>
    </row>
    <row r="605" spans="1:51" ht="14">
      <c r="A605" s="1281"/>
      <c r="B605" s="1263"/>
      <c r="C605" s="1264"/>
      <c r="D605" s="1264"/>
      <c r="E605" s="1264"/>
      <c r="F605" s="1265"/>
      <c r="G605" s="1270"/>
      <c r="H605" s="1270"/>
      <c r="I605" s="1270"/>
      <c r="J605" s="1270"/>
      <c r="K605" s="1270"/>
      <c r="L605" s="1273"/>
      <c r="M605" s="1276"/>
      <c r="N605" s="1246"/>
      <c r="O605" s="1249"/>
      <c r="P605" s="1215"/>
      <c r="Q605" s="1218"/>
      <c r="R605" s="1221"/>
      <c r="S605" s="1224"/>
      <c r="T605" s="1227"/>
      <c r="U605" s="1224"/>
      <c r="V605" s="1227"/>
      <c r="W605" s="1224"/>
      <c r="X605" s="1227"/>
      <c r="Y605" s="1224"/>
      <c r="Z605" s="1227"/>
      <c r="AA605" s="1227"/>
      <c r="AB605" s="1227"/>
      <c r="AC605" s="1230"/>
      <c r="AD605" s="1193"/>
      <c r="AE605" s="1234"/>
      <c r="AF605" s="1199"/>
      <c r="AG605" s="1193"/>
      <c r="AH605" s="1196"/>
      <c r="AI605" s="1199"/>
      <c r="AJ605" s="1199"/>
      <c r="AK605" s="1202"/>
      <c r="AL605" s="1205"/>
      <c r="AM605" s="1212" t="str">
        <f t="shared" ref="AM605" si="841">IF(AND(P604&lt;&gt;"", OR(W604&lt;&gt;8,Y604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05" s="355"/>
      <c r="AO605" s="1208"/>
      <c r="AP605" s="1210"/>
      <c r="AQ605" s="1114"/>
      <c r="AR605" s="976"/>
      <c r="AS605" s="976"/>
      <c r="AT605" s="976"/>
      <c r="AU605" s="976"/>
      <c r="AV605" s="976"/>
      <c r="AW605" s="976"/>
      <c r="AX605" s="1211"/>
      <c r="AY605" s="1208"/>
    </row>
    <row r="606" spans="1:51" ht="14">
      <c r="A606" s="1282"/>
      <c r="B606" s="1263"/>
      <c r="C606" s="1264"/>
      <c r="D606" s="1264"/>
      <c r="E606" s="1264"/>
      <c r="F606" s="1265"/>
      <c r="G606" s="1270"/>
      <c r="H606" s="1270"/>
      <c r="I606" s="1270"/>
      <c r="J606" s="1270"/>
      <c r="K606" s="1270"/>
      <c r="L606" s="1273"/>
      <c r="M606" s="1276"/>
      <c r="N606" s="1246"/>
      <c r="O606" s="1249"/>
      <c r="P606" s="1215"/>
      <c r="Q606" s="1218"/>
      <c r="R606" s="1221"/>
      <c r="S606" s="1224"/>
      <c r="T606" s="1227"/>
      <c r="U606" s="1224"/>
      <c r="V606" s="1227"/>
      <c r="W606" s="1224"/>
      <c r="X606" s="1227"/>
      <c r="Y606" s="1224"/>
      <c r="Z606" s="1227"/>
      <c r="AA606" s="1227"/>
      <c r="AB606" s="1227"/>
      <c r="AC606" s="1230"/>
      <c r="AD606" s="1193"/>
      <c r="AE606" s="1234"/>
      <c r="AF606" s="1199"/>
      <c r="AG606" s="1193"/>
      <c r="AH606" s="1196"/>
      <c r="AI606" s="1199"/>
      <c r="AJ606" s="1199"/>
      <c r="AK606" s="1202"/>
      <c r="AL606" s="1205"/>
      <c r="AM606" s="1213"/>
      <c r="AN606" s="355"/>
      <c r="AO606" s="1208"/>
      <c r="AP606" s="1210"/>
      <c r="AQ606" s="1114"/>
      <c r="AR606" s="976"/>
      <c r="AS606" s="976"/>
      <c r="AT606" s="976"/>
      <c r="AU606" s="976"/>
      <c r="AV606" s="976"/>
      <c r="AW606" s="976"/>
      <c r="AX606" s="1211"/>
      <c r="AY606" s="1208"/>
    </row>
    <row r="607" spans="1:51" ht="14.5" thickBot="1">
      <c r="A607" s="1283"/>
      <c r="B607" s="1266"/>
      <c r="C607" s="1267"/>
      <c r="D607" s="1267"/>
      <c r="E607" s="1267"/>
      <c r="F607" s="1268"/>
      <c r="G607" s="1271"/>
      <c r="H607" s="1271"/>
      <c r="I607" s="1271"/>
      <c r="J607" s="1271"/>
      <c r="K607" s="1271"/>
      <c r="L607" s="1274"/>
      <c r="M607" s="1277"/>
      <c r="N607" s="1247"/>
      <c r="O607" s="1250"/>
      <c r="P607" s="1216"/>
      <c r="Q607" s="1219"/>
      <c r="R607" s="1222"/>
      <c r="S607" s="1225"/>
      <c r="T607" s="1228"/>
      <c r="U607" s="1225"/>
      <c r="V607" s="1228"/>
      <c r="W607" s="1225"/>
      <c r="X607" s="1228"/>
      <c r="Y607" s="1225"/>
      <c r="Z607" s="1228"/>
      <c r="AA607" s="1228"/>
      <c r="AB607" s="1228"/>
      <c r="AC607" s="1231"/>
      <c r="AD607" s="1194"/>
      <c r="AE607" s="1235"/>
      <c r="AF607" s="1200"/>
      <c r="AG607" s="1194"/>
      <c r="AH607" s="1197"/>
      <c r="AI607" s="1200"/>
      <c r="AJ607" s="1200"/>
      <c r="AK607" s="1203"/>
      <c r="AL607" s="1206"/>
      <c r="AM607" s="651" t="str">
        <f t="shared" si="676"/>
        <v/>
      </c>
      <c r="AN607" s="355"/>
      <c r="AO607" s="1209"/>
      <c r="AP607" s="1210"/>
      <c r="AQ607" s="1115"/>
      <c r="AR607" s="976"/>
      <c r="AS607" s="976"/>
      <c r="AT607" s="976"/>
      <c r="AU607" s="976"/>
      <c r="AV607" s="976"/>
      <c r="AW607" s="976"/>
      <c r="AX607" s="1211"/>
      <c r="AY607" s="1209"/>
    </row>
    <row r="608" spans="1:51" ht="14">
      <c r="A608" s="1280">
        <v>150</v>
      </c>
      <c r="B608" s="1260" t="str">
        <f>IF(基本情報入力シート!B189="", "",基本情報入力シート!B189)</f>
        <v/>
      </c>
      <c r="C608" s="1261"/>
      <c r="D608" s="1261"/>
      <c r="E608" s="1261"/>
      <c r="F608" s="1262"/>
      <c r="G608" s="1269" t="str">
        <f>IF(基本情報入力シート!L189="", "",基本情報入力シート!L189)</f>
        <v/>
      </c>
      <c r="H608" s="1269" t="str">
        <f>IF(基本情報入力シート!Q189="", "",基本情報入力シート!Q189)</f>
        <v/>
      </c>
      <c r="I608" s="1269" t="str">
        <f>IF(基本情報入力シート!V189="", "",基本情報入力シート!V189)</f>
        <v/>
      </c>
      <c r="J608" s="1269" t="str">
        <f>IF(基本情報入力シート!W189="", "",基本情報入力シート!W189)</f>
        <v/>
      </c>
      <c r="K608" s="1269" t="str">
        <f>IF(基本情報入力シート!X189="", "",基本情報入力シート!X189)</f>
        <v/>
      </c>
      <c r="L608" s="1272" t="str">
        <f>IF(基本情報入力シート!AC189=0, "",基本情報入力シート!AC189)</f>
        <v/>
      </c>
      <c r="M608" s="1275" t="str">
        <f>IF(基本情報入力シート!AD189="", "",基本情報入力シート!AD189)</f>
        <v/>
      </c>
      <c r="N608" s="1245"/>
      <c r="O608" s="1248" t="str">
        <f>IFERROR(VLOOKUP(K608,【参考】数式用２!$A$2:$AD$48,MATCH(N608,【参考】数式用２!$C$4:$AD$4,0)+2,0),"")</f>
        <v/>
      </c>
      <c r="P608" s="1214"/>
      <c r="Q608" s="1217" t="str">
        <f>IFERROR(VLOOKUP(K608,【参考】数式用２!$A$2:$AC$48,MATCH(P608,【参考】数式用２!$C$4:$AC$4,0)+2,0),"")</f>
        <v/>
      </c>
      <c r="R608" s="1220" t="s">
        <v>268</v>
      </c>
      <c r="S608" s="1223"/>
      <c r="T608" s="1226" t="s">
        <v>356</v>
      </c>
      <c r="U608" s="1223"/>
      <c r="V608" s="1226" t="s">
        <v>357</v>
      </c>
      <c r="W608" s="1223"/>
      <c r="X608" s="1226" t="s">
        <v>356</v>
      </c>
      <c r="Y608" s="1223"/>
      <c r="Z608" s="1226" t="s">
        <v>360</v>
      </c>
      <c r="AA608" s="1226" t="s">
        <v>171</v>
      </c>
      <c r="AB608" s="1226" t="str">
        <f t="shared" ref="AB608" si="842">IF(S608&gt;=1,(W608*12+Y608)-(S608*12+U608)+1,"")</f>
        <v/>
      </c>
      <c r="AC608" s="1229" t="s">
        <v>359</v>
      </c>
      <c r="AD608" s="1232" t="str">
        <f t="shared" ref="AD608" si="843">IFERROR(ROUNDDOWN(ROUND(L608*Q608,0)*M608,0)*AB608,"")</f>
        <v/>
      </c>
      <c r="AE608" s="1233" t="str">
        <f>IFERROR(ROUNDDOWN(ROUNDDOWN(ROUND(L608*VLOOKUP(K608,【参考】数式用２!$A$2:$AC$48,MATCH("処遇改善加算Ⅳ",【参考】数式用２!$C$4:$O$4,0)+2,0),0)*M608,0)*AB608*0.5,0), "")</f>
        <v/>
      </c>
      <c r="AF608" s="1198"/>
      <c r="AG608" s="1193" t="str">
        <f>IF(AND(AQ608&lt;&gt;"対象外", P608&lt;&gt;""),ROUNDDOWN(ROUND(L608*VLOOKUP(K608,【参考】数式用２!$A$2:$K$48,MATCH("ベア加算あり",【参考】数式用２!$C$4:$K$4,0)+2,0),0)*M608,0)*AB608,"")</f>
        <v/>
      </c>
      <c r="AH608" s="1195"/>
      <c r="AI608" s="1198"/>
      <c r="AJ608" s="1198"/>
      <c r="AK608" s="1201"/>
      <c r="AL608" s="1204"/>
      <c r="AM608" s="650" t="str">
        <f t="shared" ref="AM608:AM668" si="844">IF(Q608="","",IF(Q608&lt;O608,"！加算の要件上は問題ありませんが、令和６年度末の加算率と比較して、令和７年度の加算率が低くなっています。",""))</f>
        <v/>
      </c>
      <c r="AN608" s="355"/>
      <c r="AO608" s="1207" t="str">
        <f t="shared" ref="AO608" si="845">IF(K608&lt;&gt;"","Q列に色付け","")</f>
        <v/>
      </c>
      <c r="AP608" s="1210" t="str">
        <f t="shared" ref="AP608" si="846">IF(AND(AE608&lt;&gt;0,AE608&lt;&gt;""),IF(AF608="○","入力済","未入力"),"")</f>
        <v/>
      </c>
      <c r="AQ608" s="1113" t="str">
        <f>IFERROR((VLOOKUP(N608, 【参考】数式用２!$BE$5:$BE$13, 1,FALSE)), "対象外")</f>
        <v>対象外</v>
      </c>
      <c r="AR608" s="976" t="str">
        <f t="shared" ref="AR608" si="847">IF(AG608&lt;&gt;"",IF(AH608="○","入力済","未入力"),"")</f>
        <v/>
      </c>
      <c r="AS608" s="976" t="str">
        <f t="shared" ref="AS608" si="848">IF(AND(P608&lt;&gt;"", AI608=""), "未入力", "入力済")</f>
        <v>入力済</v>
      </c>
      <c r="AT608" s="976" t="str">
        <f t="shared" ref="AT608" si="849">IF(AND(P608&lt;&gt;"", P608&lt;&gt;"処遇改善加算Ⅳ", AJ608=""), "未入力", "入力済")</f>
        <v>入力済</v>
      </c>
      <c r="AU608" s="976" t="str">
        <f>IFERROR(VLOOKUP(K608, 【参考】数式用２!$BB$5:$BC$48, 2, FALSE), "")</f>
        <v/>
      </c>
      <c r="AV608" s="976" t="str">
        <f t="shared" ref="AV608" si="850">IF(AND(P608&lt;&gt;"処遇改善加算Ⅲ",P608&lt;&gt;"処遇改善加算Ⅳ", P608&lt;&gt;"", AU608&lt;&gt;"対象外"), 1,"")</f>
        <v/>
      </c>
      <c r="AW608" s="976" t="str">
        <f>IFERROR("_"&amp;VLOOKUP(K608, 【参考】数式用２!$AG$2:$AH$48, 2, FALSE), "")</f>
        <v/>
      </c>
      <c r="AX608" s="1211" t="str">
        <f t="shared" ref="AX608" si="851">IF(AND(P608="処遇改善加算Ⅰ", AL608=""), "未入力","入力済")</f>
        <v>入力済</v>
      </c>
      <c r="AY608" s="1207" t="str">
        <f t="shared" ref="AY608" si="852">G608</f>
        <v/>
      </c>
    </row>
    <row r="609" spans="1:51" ht="14">
      <c r="A609" s="1281"/>
      <c r="B609" s="1263"/>
      <c r="C609" s="1264"/>
      <c r="D609" s="1264"/>
      <c r="E609" s="1264"/>
      <c r="F609" s="1265"/>
      <c r="G609" s="1270"/>
      <c r="H609" s="1270"/>
      <c r="I609" s="1270"/>
      <c r="J609" s="1270"/>
      <c r="K609" s="1270"/>
      <c r="L609" s="1273"/>
      <c r="M609" s="1276"/>
      <c r="N609" s="1246"/>
      <c r="O609" s="1249"/>
      <c r="P609" s="1215"/>
      <c r="Q609" s="1218"/>
      <c r="R609" s="1221"/>
      <c r="S609" s="1224"/>
      <c r="T609" s="1227"/>
      <c r="U609" s="1224"/>
      <c r="V609" s="1227"/>
      <c r="W609" s="1224"/>
      <c r="X609" s="1227"/>
      <c r="Y609" s="1224"/>
      <c r="Z609" s="1227"/>
      <c r="AA609" s="1227"/>
      <c r="AB609" s="1227"/>
      <c r="AC609" s="1230"/>
      <c r="AD609" s="1193"/>
      <c r="AE609" s="1234"/>
      <c r="AF609" s="1199"/>
      <c r="AG609" s="1193"/>
      <c r="AH609" s="1196"/>
      <c r="AI609" s="1199"/>
      <c r="AJ609" s="1199"/>
      <c r="AK609" s="1202"/>
      <c r="AL609" s="1205"/>
      <c r="AM609" s="1212" t="str">
        <f t="shared" ref="AM609" si="853">IF(AND(P608&lt;&gt;"", OR(W608&lt;&gt;8,Y608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09" s="355"/>
      <c r="AO609" s="1208"/>
      <c r="AP609" s="1210"/>
      <c r="AQ609" s="1114"/>
      <c r="AR609" s="976"/>
      <c r="AS609" s="976"/>
      <c r="AT609" s="976"/>
      <c r="AU609" s="976"/>
      <c r="AV609" s="976"/>
      <c r="AW609" s="976"/>
      <c r="AX609" s="1211"/>
      <c r="AY609" s="1208"/>
    </row>
    <row r="610" spans="1:51" ht="14">
      <c r="A610" s="1282"/>
      <c r="B610" s="1263"/>
      <c r="C610" s="1264"/>
      <c r="D610" s="1264"/>
      <c r="E610" s="1264"/>
      <c r="F610" s="1265"/>
      <c r="G610" s="1270"/>
      <c r="H610" s="1270"/>
      <c r="I610" s="1270"/>
      <c r="J610" s="1270"/>
      <c r="K610" s="1270"/>
      <c r="L610" s="1273"/>
      <c r="M610" s="1276"/>
      <c r="N610" s="1246"/>
      <c r="O610" s="1249"/>
      <c r="P610" s="1215"/>
      <c r="Q610" s="1218"/>
      <c r="R610" s="1221"/>
      <c r="S610" s="1224"/>
      <c r="T610" s="1227"/>
      <c r="U610" s="1224"/>
      <c r="V610" s="1227"/>
      <c r="W610" s="1224"/>
      <c r="X610" s="1227"/>
      <c r="Y610" s="1224"/>
      <c r="Z610" s="1227"/>
      <c r="AA610" s="1227"/>
      <c r="AB610" s="1227"/>
      <c r="AC610" s="1230"/>
      <c r="AD610" s="1193"/>
      <c r="AE610" s="1234"/>
      <c r="AF610" s="1199"/>
      <c r="AG610" s="1193"/>
      <c r="AH610" s="1196"/>
      <c r="AI610" s="1199"/>
      <c r="AJ610" s="1199"/>
      <c r="AK610" s="1202"/>
      <c r="AL610" s="1205"/>
      <c r="AM610" s="1213"/>
      <c r="AN610" s="355"/>
      <c r="AO610" s="1208"/>
      <c r="AP610" s="1210"/>
      <c r="AQ610" s="1114"/>
      <c r="AR610" s="976"/>
      <c r="AS610" s="976"/>
      <c r="AT610" s="976"/>
      <c r="AU610" s="976"/>
      <c r="AV610" s="976"/>
      <c r="AW610" s="976"/>
      <c r="AX610" s="1211"/>
      <c r="AY610" s="1208"/>
    </row>
    <row r="611" spans="1:51" ht="14.5" thickBot="1">
      <c r="A611" s="1283"/>
      <c r="B611" s="1266"/>
      <c r="C611" s="1267"/>
      <c r="D611" s="1267"/>
      <c r="E611" s="1267"/>
      <c r="F611" s="1268"/>
      <c r="G611" s="1271"/>
      <c r="H611" s="1271"/>
      <c r="I611" s="1271"/>
      <c r="J611" s="1271"/>
      <c r="K611" s="1271"/>
      <c r="L611" s="1274"/>
      <c r="M611" s="1277"/>
      <c r="N611" s="1247"/>
      <c r="O611" s="1250"/>
      <c r="P611" s="1216"/>
      <c r="Q611" s="1219"/>
      <c r="R611" s="1222"/>
      <c r="S611" s="1225"/>
      <c r="T611" s="1228"/>
      <c r="U611" s="1225"/>
      <c r="V611" s="1228"/>
      <c r="W611" s="1225"/>
      <c r="X611" s="1228"/>
      <c r="Y611" s="1225"/>
      <c r="Z611" s="1228"/>
      <c r="AA611" s="1228"/>
      <c r="AB611" s="1228"/>
      <c r="AC611" s="1231"/>
      <c r="AD611" s="1194"/>
      <c r="AE611" s="1235"/>
      <c r="AF611" s="1200"/>
      <c r="AG611" s="1194"/>
      <c r="AH611" s="1197"/>
      <c r="AI611" s="1200"/>
      <c r="AJ611" s="1200"/>
      <c r="AK611" s="1203"/>
      <c r="AL611" s="1206"/>
      <c r="AM611" s="651" t="str">
        <f t="shared" ref="AM611:AM671" si="854">IF(P608="","",
IF(OR(AF608="",
AND(AG608&lt;&gt;"",AH608=""),
AND(P608&lt;&gt;"",AI608=""),
AND(P608&lt;&gt;"処遇改善加算Ⅳ",AJ608=""),
AND(OR(P608="処遇改善加算Ⅰ",P608="処遇改善加算Ⅱ"),AU608="対象",AK608=""),
AND(P608="処遇改善加算Ⅰ",AL608="")),
"！記入が必要な欄（オレンジ色のセル）に空欄があります。空欄を埋めてください。",""))</f>
        <v/>
      </c>
      <c r="AN611" s="355"/>
      <c r="AO611" s="1209"/>
      <c r="AP611" s="1210"/>
      <c r="AQ611" s="1115"/>
      <c r="AR611" s="976"/>
      <c r="AS611" s="976"/>
      <c r="AT611" s="976"/>
      <c r="AU611" s="976"/>
      <c r="AV611" s="976"/>
      <c r="AW611" s="976"/>
      <c r="AX611" s="1211"/>
      <c r="AY611" s="1209"/>
    </row>
    <row r="612" spans="1:51" ht="14">
      <c r="A612" s="1280">
        <v>151</v>
      </c>
      <c r="B612" s="1260" t="str">
        <f>IF(基本情報入力シート!B190="", "",基本情報入力シート!B190)</f>
        <v/>
      </c>
      <c r="C612" s="1261"/>
      <c r="D612" s="1261"/>
      <c r="E612" s="1261"/>
      <c r="F612" s="1262"/>
      <c r="G612" s="1269" t="str">
        <f>IF(基本情報入力シート!L190="", "",基本情報入力シート!L190)</f>
        <v/>
      </c>
      <c r="H612" s="1269" t="str">
        <f>IF(基本情報入力シート!Q190="", "",基本情報入力シート!Q190)</f>
        <v/>
      </c>
      <c r="I612" s="1269" t="str">
        <f>IF(基本情報入力シート!V190="", "",基本情報入力シート!V190)</f>
        <v/>
      </c>
      <c r="J612" s="1269" t="str">
        <f>IF(基本情報入力シート!W190="", "",基本情報入力シート!W190)</f>
        <v/>
      </c>
      <c r="K612" s="1269" t="str">
        <f>IF(基本情報入力シート!X190="", "",基本情報入力シート!X190)</f>
        <v/>
      </c>
      <c r="L612" s="1272" t="str">
        <f>IF(基本情報入力シート!AC190=0, "",基本情報入力シート!AC190)</f>
        <v/>
      </c>
      <c r="M612" s="1275" t="str">
        <f>IF(基本情報入力シート!AD190="", "",基本情報入力シート!AD190)</f>
        <v/>
      </c>
      <c r="N612" s="1245"/>
      <c r="O612" s="1248" t="str">
        <f>IFERROR(VLOOKUP(K612,【参考】数式用２!$A$2:$AD$48,MATCH(N612,【参考】数式用２!$C$4:$AD$4,0)+2,0),"")</f>
        <v/>
      </c>
      <c r="P612" s="1214"/>
      <c r="Q612" s="1217" t="str">
        <f>IFERROR(VLOOKUP(K612,【参考】数式用２!$A$2:$AC$48,MATCH(P612,【参考】数式用２!$C$4:$AC$4,0)+2,0),"")</f>
        <v/>
      </c>
      <c r="R612" s="1220" t="s">
        <v>268</v>
      </c>
      <c r="S612" s="1223"/>
      <c r="T612" s="1226" t="s">
        <v>356</v>
      </c>
      <c r="U612" s="1223"/>
      <c r="V612" s="1226" t="s">
        <v>357</v>
      </c>
      <c r="W612" s="1223"/>
      <c r="X612" s="1226" t="s">
        <v>356</v>
      </c>
      <c r="Y612" s="1223"/>
      <c r="Z612" s="1226" t="s">
        <v>360</v>
      </c>
      <c r="AA612" s="1226" t="s">
        <v>171</v>
      </c>
      <c r="AB612" s="1226" t="str">
        <f t="shared" ref="AB612" si="855">IF(S612&gt;=1,(W612*12+Y612)-(S612*12+U612)+1,"")</f>
        <v/>
      </c>
      <c r="AC612" s="1229" t="s">
        <v>359</v>
      </c>
      <c r="AD612" s="1232" t="str">
        <f t="shared" ref="AD612" si="856">IFERROR(ROUNDDOWN(ROUND(L612*Q612,0)*M612,0)*AB612,"")</f>
        <v/>
      </c>
      <c r="AE612" s="1233" t="str">
        <f>IFERROR(ROUNDDOWN(ROUNDDOWN(ROUND(L612*VLOOKUP(K612,【参考】数式用２!$A$2:$AC$48,MATCH("処遇改善加算Ⅳ",【参考】数式用２!$C$4:$O$4,0)+2,0),0)*M612,0)*AB612*0.5,0), "")</f>
        <v/>
      </c>
      <c r="AF612" s="1198"/>
      <c r="AG612" s="1193" t="str">
        <f>IF(AND(AQ612&lt;&gt;"対象外", P612&lt;&gt;""),ROUNDDOWN(ROUND(L612*VLOOKUP(K612,【参考】数式用２!$A$2:$K$48,MATCH("ベア加算あり",【参考】数式用２!$C$4:$K$4,0)+2,0),0)*M612,0)*AB612,"")</f>
        <v/>
      </c>
      <c r="AH612" s="1195"/>
      <c r="AI612" s="1198"/>
      <c r="AJ612" s="1198"/>
      <c r="AK612" s="1201"/>
      <c r="AL612" s="1204"/>
      <c r="AM612" s="650" t="str">
        <f t="shared" si="844"/>
        <v/>
      </c>
      <c r="AN612" s="355"/>
      <c r="AO612" s="1207" t="str">
        <f t="shared" ref="AO612" si="857">IF(K612&lt;&gt;"","Q列に色付け","")</f>
        <v/>
      </c>
      <c r="AP612" s="1210" t="str">
        <f t="shared" ref="AP612" si="858">IF(AND(AE612&lt;&gt;0,AE612&lt;&gt;""),IF(AF612="○","入力済","未入力"),"")</f>
        <v/>
      </c>
      <c r="AQ612" s="1113" t="str">
        <f>IFERROR((VLOOKUP(N612, 【参考】数式用２!$BE$5:$BE$13, 1,FALSE)), "対象外")</f>
        <v>対象外</v>
      </c>
      <c r="AR612" s="976" t="str">
        <f t="shared" ref="AR612" si="859">IF(AG612&lt;&gt;"",IF(AH612="○","入力済","未入力"),"")</f>
        <v/>
      </c>
      <c r="AS612" s="976" t="str">
        <f t="shared" ref="AS612" si="860">IF(AND(P612&lt;&gt;"", AI612=""), "未入力", "入力済")</f>
        <v>入力済</v>
      </c>
      <c r="AT612" s="976" t="str">
        <f t="shared" ref="AT612" si="861">IF(AND(P612&lt;&gt;"", P612&lt;&gt;"処遇改善加算Ⅳ", AJ612=""), "未入力", "入力済")</f>
        <v>入力済</v>
      </c>
      <c r="AU612" s="976" t="str">
        <f>IFERROR(VLOOKUP(K612, 【参考】数式用２!$BB$5:$BC$48, 2, FALSE), "")</f>
        <v/>
      </c>
      <c r="AV612" s="976" t="str">
        <f t="shared" ref="AV612" si="862">IF(AND(P612&lt;&gt;"処遇改善加算Ⅲ",P612&lt;&gt;"処遇改善加算Ⅳ", P612&lt;&gt;"", AU612&lt;&gt;"対象外"), 1,"")</f>
        <v/>
      </c>
      <c r="AW612" s="976" t="str">
        <f>IFERROR("_"&amp;VLOOKUP(K612, 【参考】数式用２!$AG$2:$AH$48, 2, FALSE), "")</f>
        <v/>
      </c>
      <c r="AX612" s="1211" t="str">
        <f t="shared" ref="AX612" si="863">IF(AND(P612="処遇改善加算Ⅰ", AL612=""), "未入力","入力済")</f>
        <v>入力済</v>
      </c>
      <c r="AY612" s="1207" t="str">
        <f t="shared" ref="AY612" si="864">G612</f>
        <v/>
      </c>
    </row>
    <row r="613" spans="1:51" ht="14">
      <c r="A613" s="1281"/>
      <c r="B613" s="1263"/>
      <c r="C613" s="1264"/>
      <c r="D613" s="1264"/>
      <c r="E613" s="1264"/>
      <c r="F613" s="1265"/>
      <c r="G613" s="1270"/>
      <c r="H613" s="1270"/>
      <c r="I613" s="1270"/>
      <c r="J613" s="1270"/>
      <c r="K613" s="1270"/>
      <c r="L613" s="1273"/>
      <c r="M613" s="1276"/>
      <c r="N613" s="1246"/>
      <c r="O613" s="1249"/>
      <c r="P613" s="1215"/>
      <c r="Q613" s="1218"/>
      <c r="R613" s="1221"/>
      <c r="S613" s="1224"/>
      <c r="T613" s="1227"/>
      <c r="U613" s="1224"/>
      <c r="V613" s="1227"/>
      <c r="W613" s="1224"/>
      <c r="X613" s="1227"/>
      <c r="Y613" s="1224"/>
      <c r="Z613" s="1227"/>
      <c r="AA613" s="1227"/>
      <c r="AB613" s="1227"/>
      <c r="AC613" s="1230"/>
      <c r="AD613" s="1193"/>
      <c r="AE613" s="1234"/>
      <c r="AF613" s="1199"/>
      <c r="AG613" s="1193"/>
      <c r="AH613" s="1196"/>
      <c r="AI613" s="1199"/>
      <c r="AJ613" s="1199"/>
      <c r="AK613" s="1202"/>
      <c r="AL613" s="1205"/>
      <c r="AM613" s="1212" t="str">
        <f t="shared" ref="AM613" si="865">IF(AND(P612&lt;&gt;"", OR(W612&lt;&gt;8,Y612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13" s="355"/>
      <c r="AO613" s="1208"/>
      <c r="AP613" s="1210"/>
      <c r="AQ613" s="1114"/>
      <c r="AR613" s="976"/>
      <c r="AS613" s="976"/>
      <c r="AT613" s="976"/>
      <c r="AU613" s="976"/>
      <c r="AV613" s="976"/>
      <c r="AW613" s="976"/>
      <c r="AX613" s="1211"/>
      <c r="AY613" s="1208"/>
    </row>
    <row r="614" spans="1:51" ht="14">
      <c r="A614" s="1282"/>
      <c r="B614" s="1263"/>
      <c r="C614" s="1264"/>
      <c r="D614" s="1264"/>
      <c r="E614" s="1264"/>
      <c r="F614" s="1265"/>
      <c r="G614" s="1270"/>
      <c r="H614" s="1270"/>
      <c r="I614" s="1270"/>
      <c r="J614" s="1270"/>
      <c r="K614" s="1270"/>
      <c r="L614" s="1273"/>
      <c r="M614" s="1276"/>
      <c r="N614" s="1246"/>
      <c r="O614" s="1249"/>
      <c r="P614" s="1215"/>
      <c r="Q614" s="1218"/>
      <c r="R614" s="1221"/>
      <c r="S614" s="1224"/>
      <c r="T614" s="1227"/>
      <c r="U614" s="1224"/>
      <c r="V614" s="1227"/>
      <c r="W614" s="1224"/>
      <c r="X614" s="1227"/>
      <c r="Y614" s="1224"/>
      <c r="Z614" s="1227"/>
      <c r="AA614" s="1227"/>
      <c r="AB614" s="1227"/>
      <c r="AC614" s="1230"/>
      <c r="AD614" s="1193"/>
      <c r="AE614" s="1234"/>
      <c r="AF614" s="1199"/>
      <c r="AG614" s="1193"/>
      <c r="AH614" s="1196"/>
      <c r="AI614" s="1199"/>
      <c r="AJ614" s="1199"/>
      <c r="AK614" s="1202"/>
      <c r="AL614" s="1205"/>
      <c r="AM614" s="1213"/>
      <c r="AN614" s="355"/>
      <c r="AO614" s="1208"/>
      <c r="AP614" s="1210"/>
      <c r="AQ614" s="1114"/>
      <c r="AR614" s="976"/>
      <c r="AS614" s="976"/>
      <c r="AT614" s="976"/>
      <c r="AU614" s="976"/>
      <c r="AV614" s="976"/>
      <c r="AW614" s="976"/>
      <c r="AX614" s="1211"/>
      <c r="AY614" s="1208"/>
    </row>
    <row r="615" spans="1:51" ht="14.5" thickBot="1">
      <c r="A615" s="1283"/>
      <c r="B615" s="1266"/>
      <c r="C615" s="1267"/>
      <c r="D615" s="1267"/>
      <c r="E615" s="1267"/>
      <c r="F615" s="1268"/>
      <c r="G615" s="1271"/>
      <c r="H615" s="1271"/>
      <c r="I615" s="1271"/>
      <c r="J615" s="1271"/>
      <c r="K615" s="1271"/>
      <c r="L615" s="1274"/>
      <c r="M615" s="1277"/>
      <c r="N615" s="1247"/>
      <c r="O615" s="1250"/>
      <c r="P615" s="1216"/>
      <c r="Q615" s="1219"/>
      <c r="R615" s="1222"/>
      <c r="S615" s="1225"/>
      <c r="T615" s="1228"/>
      <c r="U615" s="1225"/>
      <c r="V615" s="1228"/>
      <c r="W615" s="1225"/>
      <c r="X615" s="1228"/>
      <c r="Y615" s="1225"/>
      <c r="Z615" s="1228"/>
      <c r="AA615" s="1228"/>
      <c r="AB615" s="1228"/>
      <c r="AC615" s="1231"/>
      <c r="AD615" s="1194"/>
      <c r="AE615" s="1235"/>
      <c r="AF615" s="1200"/>
      <c r="AG615" s="1194"/>
      <c r="AH615" s="1197"/>
      <c r="AI615" s="1200"/>
      <c r="AJ615" s="1200"/>
      <c r="AK615" s="1203"/>
      <c r="AL615" s="1206"/>
      <c r="AM615" s="651" t="str">
        <f t="shared" si="854"/>
        <v/>
      </c>
      <c r="AN615" s="355"/>
      <c r="AO615" s="1209"/>
      <c r="AP615" s="1210"/>
      <c r="AQ615" s="1115"/>
      <c r="AR615" s="976"/>
      <c r="AS615" s="976"/>
      <c r="AT615" s="976"/>
      <c r="AU615" s="976"/>
      <c r="AV615" s="976"/>
      <c r="AW615" s="976"/>
      <c r="AX615" s="1211"/>
      <c r="AY615" s="1209"/>
    </row>
    <row r="616" spans="1:51" ht="14">
      <c r="A616" s="1280">
        <v>152</v>
      </c>
      <c r="B616" s="1260" t="str">
        <f>IF(基本情報入力シート!B191="", "",基本情報入力シート!B191)</f>
        <v/>
      </c>
      <c r="C616" s="1261"/>
      <c r="D616" s="1261"/>
      <c r="E616" s="1261"/>
      <c r="F616" s="1262"/>
      <c r="G616" s="1269" t="str">
        <f>IF(基本情報入力シート!L191="", "",基本情報入力シート!L191)</f>
        <v/>
      </c>
      <c r="H616" s="1269" t="str">
        <f>IF(基本情報入力シート!Q191="", "",基本情報入力シート!Q191)</f>
        <v/>
      </c>
      <c r="I616" s="1269" t="str">
        <f>IF(基本情報入力シート!V191="", "",基本情報入力シート!V191)</f>
        <v/>
      </c>
      <c r="J616" s="1269" t="str">
        <f>IF(基本情報入力シート!W191="", "",基本情報入力シート!W191)</f>
        <v/>
      </c>
      <c r="K616" s="1269" t="str">
        <f>IF(基本情報入力シート!X191="", "",基本情報入力シート!X191)</f>
        <v/>
      </c>
      <c r="L616" s="1272" t="str">
        <f>IF(基本情報入力シート!AC191=0, "",基本情報入力シート!AC191)</f>
        <v/>
      </c>
      <c r="M616" s="1275" t="str">
        <f>IF(基本情報入力シート!AD191="", "",基本情報入力シート!AD191)</f>
        <v/>
      </c>
      <c r="N616" s="1245"/>
      <c r="O616" s="1248" t="str">
        <f>IFERROR(VLOOKUP(K616,【参考】数式用２!$A$2:$AD$48,MATCH(N616,【参考】数式用２!$C$4:$AD$4,0)+2,0),"")</f>
        <v/>
      </c>
      <c r="P616" s="1214"/>
      <c r="Q616" s="1217" t="str">
        <f>IFERROR(VLOOKUP(K616,【参考】数式用２!$A$2:$AC$48,MATCH(P616,【参考】数式用２!$C$4:$AC$4,0)+2,0),"")</f>
        <v/>
      </c>
      <c r="R616" s="1220" t="s">
        <v>268</v>
      </c>
      <c r="S616" s="1223"/>
      <c r="T616" s="1226" t="s">
        <v>356</v>
      </c>
      <c r="U616" s="1223"/>
      <c r="V616" s="1226" t="s">
        <v>357</v>
      </c>
      <c r="W616" s="1223"/>
      <c r="X616" s="1226" t="s">
        <v>356</v>
      </c>
      <c r="Y616" s="1223"/>
      <c r="Z616" s="1226" t="s">
        <v>360</v>
      </c>
      <c r="AA616" s="1226" t="s">
        <v>171</v>
      </c>
      <c r="AB616" s="1226" t="str">
        <f t="shared" ref="AB616" si="866">IF(S616&gt;=1,(W616*12+Y616)-(S616*12+U616)+1,"")</f>
        <v/>
      </c>
      <c r="AC616" s="1229" t="s">
        <v>359</v>
      </c>
      <c r="AD616" s="1232" t="str">
        <f t="shared" ref="AD616" si="867">IFERROR(ROUNDDOWN(ROUND(L616*Q616,0)*M616,0)*AB616,"")</f>
        <v/>
      </c>
      <c r="AE616" s="1233" t="str">
        <f>IFERROR(ROUNDDOWN(ROUNDDOWN(ROUND(L616*VLOOKUP(K616,【参考】数式用２!$A$2:$AC$48,MATCH("処遇改善加算Ⅳ",【参考】数式用２!$C$4:$O$4,0)+2,0),0)*M616,0)*AB616*0.5,0), "")</f>
        <v/>
      </c>
      <c r="AF616" s="1198"/>
      <c r="AG616" s="1193" t="str">
        <f>IF(AND(AQ616&lt;&gt;"対象外", P616&lt;&gt;""),ROUNDDOWN(ROUND(L616*VLOOKUP(K616,【参考】数式用２!$A$2:$K$48,MATCH("ベア加算あり",【参考】数式用２!$C$4:$K$4,0)+2,0),0)*M616,0)*AB616,"")</f>
        <v/>
      </c>
      <c r="AH616" s="1195"/>
      <c r="AI616" s="1198"/>
      <c r="AJ616" s="1198"/>
      <c r="AK616" s="1201"/>
      <c r="AL616" s="1204"/>
      <c r="AM616" s="650" t="str">
        <f t="shared" si="844"/>
        <v/>
      </c>
      <c r="AN616" s="355"/>
      <c r="AO616" s="1207" t="str">
        <f t="shared" ref="AO616" si="868">IF(K616&lt;&gt;"","Q列に色付け","")</f>
        <v/>
      </c>
      <c r="AP616" s="1210" t="str">
        <f t="shared" ref="AP616" si="869">IF(AND(AE616&lt;&gt;0,AE616&lt;&gt;""),IF(AF616="○","入力済","未入力"),"")</f>
        <v/>
      </c>
      <c r="AQ616" s="1113" t="str">
        <f>IFERROR((VLOOKUP(N616, 【参考】数式用２!$BE$5:$BE$13, 1,FALSE)), "対象外")</f>
        <v>対象外</v>
      </c>
      <c r="AR616" s="976" t="str">
        <f t="shared" ref="AR616" si="870">IF(AG616&lt;&gt;"",IF(AH616="○","入力済","未入力"),"")</f>
        <v/>
      </c>
      <c r="AS616" s="976" t="str">
        <f t="shared" ref="AS616" si="871">IF(AND(P616&lt;&gt;"", AI616=""), "未入力", "入力済")</f>
        <v>入力済</v>
      </c>
      <c r="AT616" s="976" t="str">
        <f t="shared" ref="AT616" si="872">IF(AND(P616&lt;&gt;"", P616&lt;&gt;"処遇改善加算Ⅳ", AJ616=""), "未入力", "入力済")</f>
        <v>入力済</v>
      </c>
      <c r="AU616" s="976" t="str">
        <f>IFERROR(VLOOKUP(K616, 【参考】数式用２!$BB$5:$BC$48, 2, FALSE), "")</f>
        <v/>
      </c>
      <c r="AV616" s="976" t="str">
        <f t="shared" ref="AV616" si="873">IF(AND(P616&lt;&gt;"処遇改善加算Ⅲ",P616&lt;&gt;"処遇改善加算Ⅳ", P616&lt;&gt;"", AU616&lt;&gt;"対象外"), 1,"")</f>
        <v/>
      </c>
      <c r="AW616" s="976" t="str">
        <f>IFERROR("_"&amp;VLOOKUP(K616, 【参考】数式用２!$AG$2:$AH$48, 2, FALSE), "")</f>
        <v/>
      </c>
      <c r="AX616" s="1211" t="str">
        <f t="shared" ref="AX616" si="874">IF(AND(P616="処遇改善加算Ⅰ", AL616=""), "未入力","入力済")</f>
        <v>入力済</v>
      </c>
      <c r="AY616" s="1207" t="str">
        <f t="shared" ref="AY616" si="875">G616</f>
        <v/>
      </c>
    </row>
    <row r="617" spans="1:51" ht="14">
      <c r="A617" s="1281"/>
      <c r="B617" s="1263"/>
      <c r="C617" s="1264"/>
      <c r="D617" s="1264"/>
      <c r="E617" s="1264"/>
      <c r="F617" s="1265"/>
      <c r="G617" s="1270"/>
      <c r="H617" s="1270"/>
      <c r="I617" s="1270"/>
      <c r="J617" s="1270"/>
      <c r="K617" s="1270"/>
      <c r="L617" s="1273"/>
      <c r="M617" s="1276"/>
      <c r="N617" s="1246"/>
      <c r="O617" s="1249"/>
      <c r="P617" s="1215"/>
      <c r="Q617" s="1218"/>
      <c r="R617" s="1221"/>
      <c r="S617" s="1224"/>
      <c r="T617" s="1227"/>
      <c r="U617" s="1224"/>
      <c r="V617" s="1227"/>
      <c r="W617" s="1224"/>
      <c r="X617" s="1227"/>
      <c r="Y617" s="1224"/>
      <c r="Z617" s="1227"/>
      <c r="AA617" s="1227"/>
      <c r="AB617" s="1227"/>
      <c r="AC617" s="1230"/>
      <c r="AD617" s="1193"/>
      <c r="AE617" s="1234"/>
      <c r="AF617" s="1199"/>
      <c r="AG617" s="1193"/>
      <c r="AH617" s="1196"/>
      <c r="AI617" s="1199"/>
      <c r="AJ617" s="1199"/>
      <c r="AK617" s="1202"/>
      <c r="AL617" s="1205"/>
      <c r="AM617" s="1212" t="str">
        <f t="shared" ref="AM617" si="876">IF(AND(P616&lt;&gt;"", OR(W616&lt;&gt;8,Y616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17" s="355"/>
      <c r="AO617" s="1208"/>
      <c r="AP617" s="1210"/>
      <c r="AQ617" s="1114"/>
      <c r="AR617" s="976"/>
      <c r="AS617" s="976"/>
      <c r="AT617" s="976"/>
      <c r="AU617" s="976"/>
      <c r="AV617" s="976"/>
      <c r="AW617" s="976"/>
      <c r="AX617" s="1211"/>
      <c r="AY617" s="1208"/>
    </row>
    <row r="618" spans="1:51" ht="14">
      <c r="A618" s="1282"/>
      <c r="B618" s="1263"/>
      <c r="C618" s="1264"/>
      <c r="D618" s="1264"/>
      <c r="E618" s="1264"/>
      <c r="F618" s="1265"/>
      <c r="G618" s="1270"/>
      <c r="H618" s="1270"/>
      <c r="I618" s="1270"/>
      <c r="J618" s="1270"/>
      <c r="K618" s="1270"/>
      <c r="L618" s="1273"/>
      <c r="M618" s="1276"/>
      <c r="N618" s="1246"/>
      <c r="O618" s="1249"/>
      <c r="P618" s="1215"/>
      <c r="Q618" s="1218"/>
      <c r="R618" s="1221"/>
      <c r="S618" s="1224"/>
      <c r="T618" s="1227"/>
      <c r="U618" s="1224"/>
      <c r="V618" s="1227"/>
      <c r="W618" s="1224"/>
      <c r="X618" s="1227"/>
      <c r="Y618" s="1224"/>
      <c r="Z618" s="1227"/>
      <c r="AA618" s="1227"/>
      <c r="AB618" s="1227"/>
      <c r="AC618" s="1230"/>
      <c r="AD618" s="1193"/>
      <c r="AE618" s="1234"/>
      <c r="AF618" s="1199"/>
      <c r="AG618" s="1193"/>
      <c r="AH618" s="1196"/>
      <c r="AI618" s="1199"/>
      <c r="AJ618" s="1199"/>
      <c r="AK618" s="1202"/>
      <c r="AL618" s="1205"/>
      <c r="AM618" s="1213"/>
      <c r="AN618" s="355"/>
      <c r="AO618" s="1208"/>
      <c r="AP618" s="1210"/>
      <c r="AQ618" s="1114"/>
      <c r="AR618" s="976"/>
      <c r="AS618" s="976"/>
      <c r="AT618" s="976"/>
      <c r="AU618" s="976"/>
      <c r="AV618" s="976"/>
      <c r="AW618" s="976"/>
      <c r="AX618" s="1211"/>
      <c r="AY618" s="1208"/>
    </row>
    <row r="619" spans="1:51" ht="14.5" thickBot="1">
      <c r="A619" s="1283"/>
      <c r="B619" s="1266"/>
      <c r="C619" s="1267"/>
      <c r="D619" s="1267"/>
      <c r="E619" s="1267"/>
      <c r="F619" s="1268"/>
      <c r="G619" s="1271"/>
      <c r="H619" s="1271"/>
      <c r="I619" s="1271"/>
      <c r="J619" s="1271"/>
      <c r="K619" s="1271"/>
      <c r="L619" s="1274"/>
      <c r="M619" s="1277"/>
      <c r="N619" s="1247"/>
      <c r="O619" s="1250"/>
      <c r="P619" s="1216"/>
      <c r="Q619" s="1219"/>
      <c r="R619" s="1222"/>
      <c r="S619" s="1225"/>
      <c r="T619" s="1228"/>
      <c r="U619" s="1225"/>
      <c r="V619" s="1228"/>
      <c r="W619" s="1225"/>
      <c r="X619" s="1228"/>
      <c r="Y619" s="1225"/>
      <c r="Z619" s="1228"/>
      <c r="AA619" s="1228"/>
      <c r="AB619" s="1228"/>
      <c r="AC619" s="1231"/>
      <c r="AD619" s="1194"/>
      <c r="AE619" s="1235"/>
      <c r="AF619" s="1200"/>
      <c r="AG619" s="1194"/>
      <c r="AH619" s="1197"/>
      <c r="AI619" s="1200"/>
      <c r="AJ619" s="1200"/>
      <c r="AK619" s="1203"/>
      <c r="AL619" s="1206"/>
      <c r="AM619" s="651" t="str">
        <f t="shared" si="854"/>
        <v/>
      </c>
      <c r="AN619" s="355"/>
      <c r="AO619" s="1209"/>
      <c r="AP619" s="1210"/>
      <c r="AQ619" s="1115"/>
      <c r="AR619" s="976"/>
      <c r="AS619" s="976"/>
      <c r="AT619" s="976"/>
      <c r="AU619" s="976"/>
      <c r="AV619" s="976"/>
      <c r="AW619" s="976"/>
      <c r="AX619" s="1211"/>
      <c r="AY619" s="1209"/>
    </row>
    <row r="620" spans="1:51" ht="14">
      <c r="A620" s="1280">
        <v>153</v>
      </c>
      <c r="B620" s="1260" t="str">
        <f>IF(基本情報入力シート!B192="", "",基本情報入力シート!B192)</f>
        <v/>
      </c>
      <c r="C620" s="1261"/>
      <c r="D620" s="1261"/>
      <c r="E620" s="1261"/>
      <c r="F620" s="1262"/>
      <c r="G620" s="1269" t="str">
        <f>IF(基本情報入力シート!L192="", "",基本情報入力シート!L192)</f>
        <v/>
      </c>
      <c r="H620" s="1269" t="str">
        <f>IF(基本情報入力シート!Q192="", "",基本情報入力シート!Q192)</f>
        <v/>
      </c>
      <c r="I620" s="1269" t="str">
        <f>IF(基本情報入力シート!V192="", "",基本情報入力シート!V192)</f>
        <v/>
      </c>
      <c r="J620" s="1269" t="str">
        <f>IF(基本情報入力シート!W192="", "",基本情報入力シート!W192)</f>
        <v/>
      </c>
      <c r="K620" s="1269" t="str">
        <f>IF(基本情報入力シート!X192="", "",基本情報入力シート!X192)</f>
        <v/>
      </c>
      <c r="L620" s="1272" t="str">
        <f>IF(基本情報入力シート!AC192=0, "",基本情報入力シート!AC192)</f>
        <v/>
      </c>
      <c r="M620" s="1275" t="str">
        <f>IF(基本情報入力シート!AD192="", "",基本情報入力シート!AD192)</f>
        <v/>
      </c>
      <c r="N620" s="1245"/>
      <c r="O620" s="1248" t="str">
        <f>IFERROR(VLOOKUP(K620,【参考】数式用２!$A$2:$AD$48,MATCH(N620,【参考】数式用２!$C$4:$AD$4,0)+2,0),"")</f>
        <v/>
      </c>
      <c r="P620" s="1214"/>
      <c r="Q620" s="1217" t="str">
        <f>IFERROR(VLOOKUP(K620,【参考】数式用２!$A$2:$AC$48,MATCH(P620,【参考】数式用２!$C$4:$AC$4,0)+2,0),"")</f>
        <v/>
      </c>
      <c r="R620" s="1220" t="s">
        <v>268</v>
      </c>
      <c r="S620" s="1223"/>
      <c r="T620" s="1226" t="s">
        <v>356</v>
      </c>
      <c r="U620" s="1223"/>
      <c r="V620" s="1226" t="s">
        <v>357</v>
      </c>
      <c r="W620" s="1223"/>
      <c r="X620" s="1226" t="s">
        <v>356</v>
      </c>
      <c r="Y620" s="1223"/>
      <c r="Z620" s="1226" t="s">
        <v>360</v>
      </c>
      <c r="AA620" s="1226" t="s">
        <v>171</v>
      </c>
      <c r="AB620" s="1226" t="str">
        <f t="shared" ref="AB620" si="877">IF(S620&gt;=1,(W620*12+Y620)-(S620*12+U620)+1,"")</f>
        <v/>
      </c>
      <c r="AC620" s="1229" t="s">
        <v>359</v>
      </c>
      <c r="AD620" s="1232" t="str">
        <f t="shared" ref="AD620" si="878">IFERROR(ROUNDDOWN(ROUND(L620*Q620,0)*M620,0)*AB620,"")</f>
        <v/>
      </c>
      <c r="AE620" s="1233" t="str">
        <f>IFERROR(ROUNDDOWN(ROUNDDOWN(ROUND(L620*VLOOKUP(K620,【参考】数式用２!$A$2:$AC$48,MATCH("処遇改善加算Ⅳ",【参考】数式用２!$C$4:$O$4,0)+2,0),0)*M620,0)*AB620*0.5,0), "")</f>
        <v/>
      </c>
      <c r="AF620" s="1198"/>
      <c r="AG620" s="1193" t="str">
        <f>IF(AND(AQ620&lt;&gt;"対象外", P620&lt;&gt;""),ROUNDDOWN(ROUND(L620*VLOOKUP(K620,【参考】数式用２!$A$2:$K$48,MATCH("ベア加算あり",【参考】数式用２!$C$4:$K$4,0)+2,0),0)*M620,0)*AB620,"")</f>
        <v/>
      </c>
      <c r="AH620" s="1195"/>
      <c r="AI620" s="1198"/>
      <c r="AJ620" s="1198"/>
      <c r="AK620" s="1201"/>
      <c r="AL620" s="1204"/>
      <c r="AM620" s="650" t="str">
        <f t="shared" si="844"/>
        <v/>
      </c>
      <c r="AN620" s="355"/>
      <c r="AO620" s="1207" t="str">
        <f t="shared" ref="AO620" si="879">IF(K620&lt;&gt;"","Q列に色付け","")</f>
        <v/>
      </c>
      <c r="AP620" s="1210" t="str">
        <f t="shared" ref="AP620" si="880">IF(AND(AE620&lt;&gt;0,AE620&lt;&gt;""),IF(AF620="○","入力済","未入力"),"")</f>
        <v/>
      </c>
      <c r="AQ620" s="1113" t="str">
        <f>IFERROR((VLOOKUP(N620, 【参考】数式用２!$BE$5:$BE$13, 1,FALSE)), "対象外")</f>
        <v>対象外</v>
      </c>
      <c r="AR620" s="976" t="str">
        <f t="shared" ref="AR620" si="881">IF(AG620&lt;&gt;"",IF(AH620="○","入力済","未入力"),"")</f>
        <v/>
      </c>
      <c r="AS620" s="976" t="str">
        <f t="shared" ref="AS620" si="882">IF(AND(P620&lt;&gt;"", AI620=""), "未入力", "入力済")</f>
        <v>入力済</v>
      </c>
      <c r="AT620" s="976" t="str">
        <f t="shared" ref="AT620" si="883">IF(AND(P620&lt;&gt;"", P620&lt;&gt;"処遇改善加算Ⅳ", AJ620=""), "未入力", "入力済")</f>
        <v>入力済</v>
      </c>
      <c r="AU620" s="976" t="str">
        <f>IFERROR(VLOOKUP(K620, 【参考】数式用２!$BB$5:$BC$48, 2, FALSE), "")</f>
        <v/>
      </c>
      <c r="AV620" s="976" t="str">
        <f t="shared" ref="AV620" si="884">IF(AND(P620&lt;&gt;"処遇改善加算Ⅲ",P620&lt;&gt;"処遇改善加算Ⅳ", P620&lt;&gt;"", AU620&lt;&gt;"対象外"), 1,"")</f>
        <v/>
      </c>
      <c r="AW620" s="976" t="str">
        <f>IFERROR("_"&amp;VLOOKUP(K620, 【参考】数式用２!$AG$2:$AH$48, 2, FALSE), "")</f>
        <v/>
      </c>
      <c r="AX620" s="1211" t="str">
        <f t="shared" ref="AX620" si="885">IF(AND(P620="処遇改善加算Ⅰ", AL620=""), "未入力","入力済")</f>
        <v>入力済</v>
      </c>
      <c r="AY620" s="1207" t="str">
        <f t="shared" ref="AY620" si="886">G620</f>
        <v/>
      </c>
    </row>
    <row r="621" spans="1:51" ht="14">
      <c r="A621" s="1281"/>
      <c r="B621" s="1263"/>
      <c r="C621" s="1264"/>
      <c r="D621" s="1264"/>
      <c r="E621" s="1264"/>
      <c r="F621" s="1265"/>
      <c r="G621" s="1270"/>
      <c r="H621" s="1270"/>
      <c r="I621" s="1270"/>
      <c r="J621" s="1270"/>
      <c r="K621" s="1270"/>
      <c r="L621" s="1273"/>
      <c r="M621" s="1276"/>
      <c r="N621" s="1246"/>
      <c r="O621" s="1249"/>
      <c r="P621" s="1215"/>
      <c r="Q621" s="1218"/>
      <c r="R621" s="1221"/>
      <c r="S621" s="1224"/>
      <c r="T621" s="1227"/>
      <c r="U621" s="1224"/>
      <c r="V621" s="1227"/>
      <c r="W621" s="1224"/>
      <c r="X621" s="1227"/>
      <c r="Y621" s="1224"/>
      <c r="Z621" s="1227"/>
      <c r="AA621" s="1227"/>
      <c r="AB621" s="1227"/>
      <c r="AC621" s="1230"/>
      <c r="AD621" s="1193"/>
      <c r="AE621" s="1234"/>
      <c r="AF621" s="1199"/>
      <c r="AG621" s="1193"/>
      <c r="AH621" s="1196"/>
      <c r="AI621" s="1199"/>
      <c r="AJ621" s="1199"/>
      <c r="AK621" s="1202"/>
      <c r="AL621" s="1205"/>
      <c r="AM621" s="1212" t="str">
        <f t="shared" ref="AM621" si="887">IF(AND(P620&lt;&gt;"", OR(W620&lt;&gt;8,Y620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21" s="355"/>
      <c r="AO621" s="1208"/>
      <c r="AP621" s="1210"/>
      <c r="AQ621" s="1114"/>
      <c r="AR621" s="976"/>
      <c r="AS621" s="976"/>
      <c r="AT621" s="976"/>
      <c r="AU621" s="976"/>
      <c r="AV621" s="976"/>
      <c r="AW621" s="976"/>
      <c r="AX621" s="1211"/>
      <c r="AY621" s="1208"/>
    </row>
    <row r="622" spans="1:51" ht="14">
      <c r="A622" s="1282"/>
      <c r="B622" s="1263"/>
      <c r="C622" s="1264"/>
      <c r="D622" s="1264"/>
      <c r="E622" s="1264"/>
      <c r="F622" s="1265"/>
      <c r="G622" s="1270"/>
      <c r="H622" s="1270"/>
      <c r="I622" s="1270"/>
      <c r="J622" s="1270"/>
      <c r="K622" s="1270"/>
      <c r="L622" s="1273"/>
      <c r="M622" s="1276"/>
      <c r="N622" s="1246"/>
      <c r="O622" s="1249"/>
      <c r="P622" s="1215"/>
      <c r="Q622" s="1218"/>
      <c r="R622" s="1221"/>
      <c r="S622" s="1224"/>
      <c r="T622" s="1227"/>
      <c r="U622" s="1224"/>
      <c r="V622" s="1227"/>
      <c r="W622" s="1224"/>
      <c r="X622" s="1227"/>
      <c r="Y622" s="1224"/>
      <c r="Z622" s="1227"/>
      <c r="AA622" s="1227"/>
      <c r="AB622" s="1227"/>
      <c r="AC622" s="1230"/>
      <c r="AD622" s="1193"/>
      <c r="AE622" s="1234"/>
      <c r="AF622" s="1199"/>
      <c r="AG622" s="1193"/>
      <c r="AH622" s="1196"/>
      <c r="AI622" s="1199"/>
      <c r="AJ622" s="1199"/>
      <c r="AK622" s="1202"/>
      <c r="AL622" s="1205"/>
      <c r="AM622" s="1213"/>
      <c r="AN622" s="355"/>
      <c r="AO622" s="1208"/>
      <c r="AP622" s="1210"/>
      <c r="AQ622" s="1114"/>
      <c r="AR622" s="976"/>
      <c r="AS622" s="976"/>
      <c r="AT622" s="976"/>
      <c r="AU622" s="976"/>
      <c r="AV622" s="976"/>
      <c r="AW622" s="976"/>
      <c r="AX622" s="1211"/>
      <c r="AY622" s="1208"/>
    </row>
    <row r="623" spans="1:51" ht="14.5" thickBot="1">
      <c r="A623" s="1283"/>
      <c r="B623" s="1266"/>
      <c r="C623" s="1267"/>
      <c r="D623" s="1267"/>
      <c r="E623" s="1267"/>
      <c r="F623" s="1268"/>
      <c r="G623" s="1271"/>
      <c r="H623" s="1271"/>
      <c r="I623" s="1271"/>
      <c r="J623" s="1271"/>
      <c r="K623" s="1271"/>
      <c r="L623" s="1274"/>
      <c r="M623" s="1277"/>
      <c r="N623" s="1247"/>
      <c r="O623" s="1250"/>
      <c r="P623" s="1216"/>
      <c r="Q623" s="1219"/>
      <c r="R623" s="1222"/>
      <c r="S623" s="1225"/>
      <c r="T623" s="1228"/>
      <c r="U623" s="1225"/>
      <c r="V623" s="1228"/>
      <c r="W623" s="1225"/>
      <c r="X623" s="1228"/>
      <c r="Y623" s="1225"/>
      <c r="Z623" s="1228"/>
      <c r="AA623" s="1228"/>
      <c r="AB623" s="1228"/>
      <c r="AC623" s="1231"/>
      <c r="AD623" s="1194"/>
      <c r="AE623" s="1235"/>
      <c r="AF623" s="1200"/>
      <c r="AG623" s="1194"/>
      <c r="AH623" s="1197"/>
      <c r="AI623" s="1200"/>
      <c r="AJ623" s="1200"/>
      <c r="AK623" s="1203"/>
      <c r="AL623" s="1206"/>
      <c r="AM623" s="651" t="str">
        <f t="shared" si="854"/>
        <v/>
      </c>
      <c r="AN623" s="355"/>
      <c r="AO623" s="1209"/>
      <c r="AP623" s="1210"/>
      <c r="AQ623" s="1115"/>
      <c r="AR623" s="976"/>
      <c r="AS623" s="976"/>
      <c r="AT623" s="976"/>
      <c r="AU623" s="976"/>
      <c r="AV623" s="976"/>
      <c r="AW623" s="976"/>
      <c r="AX623" s="1211"/>
      <c r="AY623" s="1209"/>
    </row>
    <row r="624" spans="1:51" ht="14">
      <c r="A624" s="1280">
        <v>154</v>
      </c>
      <c r="B624" s="1260" t="str">
        <f>IF(基本情報入力シート!B193="", "",基本情報入力シート!B193)</f>
        <v/>
      </c>
      <c r="C624" s="1261"/>
      <c r="D624" s="1261"/>
      <c r="E624" s="1261"/>
      <c r="F624" s="1262"/>
      <c r="G624" s="1269" t="str">
        <f>IF(基本情報入力シート!L193="", "",基本情報入力シート!L193)</f>
        <v/>
      </c>
      <c r="H624" s="1269" t="str">
        <f>IF(基本情報入力シート!Q193="", "",基本情報入力シート!Q193)</f>
        <v/>
      </c>
      <c r="I624" s="1269" t="str">
        <f>IF(基本情報入力シート!V193="", "",基本情報入力シート!V193)</f>
        <v/>
      </c>
      <c r="J624" s="1269" t="str">
        <f>IF(基本情報入力シート!W193="", "",基本情報入力シート!W193)</f>
        <v/>
      </c>
      <c r="K624" s="1269" t="str">
        <f>IF(基本情報入力シート!X193="", "",基本情報入力シート!X193)</f>
        <v/>
      </c>
      <c r="L624" s="1272" t="str">
        <f>IF(基本情報入力シート!AC193=0, "",基本情報入力シート!AC193)</f>
        <v/>
      </c>
      <c r="M624" s="1275" t="str">
        <f>IF(基本情報入力シート!AD193="", "",基本情報入力シート!AD193)</f>
        <v/>
      </c>
      <c r="N624" s="1245"/>
      <c r="O624" s="1248" t="str">
        <f>IFERROR(VLOOKUP(K624,【参考】数式用２!$A$2:$AD$48,MATCH(N624,【参考】数式用２!$C$4:$AD$4,0)+2,0),"")</f>
        <v/>
      </c>
      <c r="P624" s="1214"/>
      <c r="Q624" s="1217" t="str">
        <f>IFERROR(VLOOKUP(K624,【参考】数式用２!$A$2:$AC$48,MATCH(P624,【参考】数式用２!$C$4:$AC$4,0)+2,0),"")</f>
        <v/>
      </c>
      <c r="R624" s="1220" t="s">
        <v>268</v>
      </c>
      <c r="S624" s="1223"/>
      <c r="T624" s="1226" t="s">
        <v>356</v>
      </c>
      <c r="U624" s="1223"/>
      <c r="V624" s="1226" t="s">
        <v>357</v>
      </c>
      <c r="W624" s="1223"/>
      <c r="X624" s="1226" t="s">
        <v>356</v>
      </c>
      <c r="Y624" s="1223"/>
      <c r="Z624" s="1226" t="s">
        <v>360</v>
      </c>
      <c r="AA624" s="1226" t="s">
        <v>171</v>
      </c>
      <c r="AB624" s="1226" t="str">
        <f t="shared" ref="AB624" si="888">IF(S624&gt;=1,(W624*12+Y624)-(S624*12+U624)+1,"")</f>
        <v/>
      </c>
      <c r="AC624" s="1229" t="s">
        <v>359</v>
      </c>
      <c r="AD624" s="1232" t="str">
        <f t="shared" ref="AD624" si="889">IFERROR(ROUNDDOWN(ROUND(L624*Q624,0)*M624,0)*AB624,"")</f>
        <v/>
      </c>
      <c r="AE624" s="1233" t="str">
        <f>IFERROR(ROUNDDOWN(ROUNDDOWN(ROUND(L624*VLOOKUP(K624,【参考】数式用２!$A$2:$AC$48,MATCH("処遇改善加算Ⅳ",【参考】数式用２!$C$4:$O$4,0)+2,0),0)*M624,0)*AB624*0.5,0), "")</f>
        <v/>
      </c>
      <c r="AF624" s="1198"/>
      <c r="AG624" s="1193" t="str">
        <f>IF(AND(AQ624&lt;&gt;"対象外", P624&lt;&gt;""),ROUNDDOWN(ROUND(L624*VLOOKUP(K624,【参考】数式用２!$A$2:$K$48,MATCH("ベア加算あり",【参考】数式用２!$C$4:$K$4,0)+2,0),0)*M624,0)*AB624,"")</f>
        <v/>
      </c>
      <c r="AH624" s="1195"/>
      <c r="AI624" s="1198"/>
      <c r="AJ624" s="1198"/>
      <c r="AK624" s="1201"/>
      <c r="AL624" s="1204"/>
      <c r="AM624" s="650" t="str">
        <f t="shared" si="844"/>
        <v/>
      </c>
      <c r="AN624" s="355"/>
      <c r="AO624" s="1207" t="str">
        <f t="shared" ref="AO624" si="890">IF(K624&lt;&gt;"","Q列に色付け","")</f>
        <v/>
      </c>
      <c r="AP624" s="1210" t="str">
        <f t="shared" ref="AP624" si="891">IF(AND(AE624&lt;&gt;0,AE624&lt;&gt;""),IF(AF624="○","入力済","未入力"),"")</f>
        <v/>
      </c>
      <c r="AQ624" s="1113" t="str">
        <f>IFERROR((VLOOKUP(N624, 【参考】数式用２!$BE$5:$BE$13, 1,FALSE)), "対象外")</f>
        <v>対象外</v>
      </c>
      <c r="AR624" s="976" t="str">
        <f t="shared" ref="AR624" si="892">IF(AG624&lt;&gt;"",IF(AH624="○","入力済","未入力"),"")</f>
        <v/>
      </c>
      <c r="AS624" s="976" t="str">
        <f t="shared" ref="AS624" si="893">IF(AND(P624&lt;&gt;"", AI624=""), "未入力", "入力済")</f>
        <v>入力済</v>
      </c>
      <c r="AT624" s="976" t="str">
        <f t="shared" ref="AT624" si="894">IF(AND(P624&lt;&gt;"", P624&lt;&gt;"処遇改善加算Ⅳ", AJ624=""), "未入力", "入力済")</f>
        <v>入力済</v>
      </c>
      <c r="AU624" s="976" t="str">
        <f>IFERROR(VLOOKUP(K624, 【参考】数式用２!$BB$5:$BC$48, 2, FALSE), "")</f>
        <v/>
      </c>
      <c r="AV624" s="976" t="str">
        <f t="shared" ref="AV624" si="895">IF(AND(P624&lt;&gt;"処遇改善加算Ⅲ",P624&lt;&gt;"処遇改善加算Ⅳ", P624&lt;&gt;"", AU624&lt;&gt;"対象外"), 1,"")</f>
        <v/>
      </c>
      <c r="AW624" s="976" t="str">
        <f>IFERROR("_"&amp;VLOOKUP(K624, 【参考】数式用２!$AG$2:$AH$48, 2, FALSE), "")</f>
        <v/>
      </c>
      <c r="AX624" s="1211" t="str">
        <f t="shared" ref="AX624" si="896">IF(AND(P624="処遇改善加算Ⅰ", AL624=""), "未入力","入力済")</f>
        <v>入力済</v>
      </c>
      <c r="AY624" s="1207" t="str">
        <f t="shared" ref="AY624" si="897">G624</f>
        <v/>
      </c>
    </row>
    <row r="625" spans="1:51" ht="14">
      <c r="A625" s="1281"/>
      <c r="B625" s="1263"/>
      <c r="C625" s="1264"/>
      <c r="D625" s="1264"/>
      <c r="E625" s="1264"/>
      <c r="F625" s="1265"/>
      <c r="G625" s="1270"/>
      <c r="H625" s="1270"/>
      <c r="I625" s="1270"/>
      <c r="J625" s="1270"/>
      <c r="K625" s="1270"/>
      <c r="L625" s="1273"/>
      <c r="M625" s="1276"/>
      <c r="N625" s="1246"/>
      <c r="O625" s="1249"/>
      <c r="P625" s="1215"/>
      <c r="Q625" s="1218"/>
      <c r="R625" s="1221"/>
      <c r="S625" s="1224"/>
      <c r="T625" s="1227"/>
      <c r="U625" s="1224"/>
      <c r="V625" s="1227"/>
      <c r="W625" s="1224"/>
      <c r="X625" s="1227"/>
      <c r="Y625" s="1224"/>
      <c r="Z625" s="1227"/>
      <c r="AA625" s="1227"/>
      <c r="AB625" s="1227"/>
      <c r="AC625" s="1230"/>
      <c r="AD625" s="1193"/>
      <c r="AE625" s="1234"/>
      <c r="AF625" s="1199"/>
      <c r="AG625" s="1193"/>
      <c r="AH625" s="1196"/>
      <c r="AI625" s="1199"/>
      <c r="AJ625" s="1199"/>
      <c r="AK625" s="1202"/>
      <c r="AL625" s="1205"/>
      <c r="AM625" s="1212" t="str">
        <f t="shared" ref="AM625" si="898">IF(AND(P624&lt;&gt;"", OR(W624&lt;&gt;8,Y624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25" s="355"/>
      <c r="AO625" s="1208"/>
      <c r="AP625" s="1210"/>
      <c r="AQ625" s="1114"/>
      <c r="AR625" s="976"/>
      <c r="AS625" s="976"/>
      <c r="AT625" s="976"/>
      <c r="AU625" s="976"/>
      <c r="AV625" s="976"/>
      <c r="AW625" s="976"/>
      <c r="AX625" s="1211"/>
      <c r="AY625" s="1208"/>
    </row>
    <row r="626" spans="1:51" ht="14">
      <c r="A626" s="1282"/>
      <c r="B626" s="1263"/>
      <c r="C626" s="1264"/>
      <c r="D626" s="1264"/>
      <c r="E626" s="1264"/>
      <c r="F626" s="1265"/>
      <c r="G626" s="1270"/>
      <c r="H626" s="1270"/>
      <c r="I626" s="1270"/>
      <c r="J626" s="1270"/>
      <c r="K626" s="1270"/>
      <c r="L626" s="1273"/>
      <c r="M626" s="1276"/>
      <c r="N626" s="1246"/>
      <c r="O626" s="1249"/>
      <c r="P626" s="1215"/>
      <c r="Q626" s="1218"/>
      <c r="R626" s="1221"/>
      <c r="S626" s="1224"/>
      <c r="T626" s="1227"/>
      <c r="U626" s="1224"/>
      <c r="V626" s="1227"/>
      <c r="W626" s="1224"/>
      <c r="X626" s="1227"/>
      <c r="Y626" s="1224"/>
      <c r="Z626" s="1227"/>
      <c r="AA626" s="1227"/>
      <c r="AB626" s="1227"/>
      <c r="AC626" s="1230"/>
      <c r="AD626" s="1193"/>
      <c r="AE626" s="1234"/>
      <c r="AF626" s="1199"/>
      <c r="AG626" s="1193"/>
      <c r="AH626" s="1196"/>
      <c r="AI626" s="1199"/>
      <c r="AJ626" s="1199"/>
      <c r="AK626" s="1202"/>
      <c r="AL626" s="1205"/>
      <c r="AM626" s="1213"/>
      <c r="AN626" s="355"/>
      <c r="AO626" s="1208"/>
      <c r="AP626" s="1210"/>
      <c r="AQ626" s="1114"/>
      <c r="AR626" s="976"/>
      <c r="AS626" s="976"/>
      <c r="AT626" s="976"/>
      <c r="AU626" s="976"/>
      <c r="AV626" s="976"/>
      <c r="AW626" s="976"/>
      <c r="AX626" s="1211"/>
      <c r="AY626" s="1208"/>
    </row>
    <row r="627" spans="1:51" ht="14.5" thickBot="1">
      <c r="A627" s="1283"/>
      <c r="B627" s="1266"/>
      <c r="C627" s="1267"/>
      <c r="D627" s="1267"/>
      <c r="E627" s="1267"/>
      <c r="F627" s="1268"/>
      <c r="G627" s="1271"/>
      <c r="H627" s="1271"/>
      <c r="I627" s="1271"/>
      <c r="J627" s="1271"/>
      <c r="K627" s="1271"/>
      <c r="L627" s="1274"/>
      <c r="M627" s="1277"/>
      <c r="N627" s="1247"/>
      <c r="O627" s="1250"/>
      <c r="P627" s="1216"/>
      <c r="Q627" s="1219"/>
      <c r="R627" s="1222"/>
      <c r="S627" s="1225"/>
      <c r="T627" s="1228"/>
      <c r="U627" s="1225"/>
      <c r="V627" s="1228"/>
      <c r="W627" s="1225"/>
      <c r="X627" s="1228"/>
      <c r="Y627" s="1225"/>
      <c r="Z627" s="1228"/>
      <c r="AA627" s="1228"/>
      <c r="AB627" s="1228"/>
      <c r="AC627" s="1231"/>
      <c r="AD627" s="1194"/>
      <c r="AE627" s="1235"/>
      <c r="AF627" s="1200"/>
      <c r="AG627" s="1194"/>
      <c r="AH627" s="1197"/>
      <c r="AI627" s="1200"/>
      <c r="AJ627" s="1200"/>
      <c r="AK627" s="1203"/>
      <c r="AL627" s="1206"/>
      <c r="AM627" s="651" t="str">
        <f t="shared" si="854"/>
        <v/>
      </c>
      <c r="AN627" s="355"/>
      <c r="AO627" s="1209"/>
      <c r="AP627" s="1210"/>
      <c r="AQ627" s="1115"/>
      <c r="AR627" s="976"/>
      <c r="AS627" s="976"/>
      <c r="AT627" s="976"/>
      <c r="AU627" s="976"/>
      <c r="AV627" s="976"/>
      <c r="AW627" s="976"/>
      <c r="AX627" s="1211"/>
      <c r="AY627" s="1209"/>
    </row>
    <row r="628" spans="1:51" ht="14">
      <c r="A628" s="1280">
        <v>155</v>
      </c>
      <c r="B628" s="1260" t="str">
        <f>IF(基本情報入力シート!B194="", "",基本情報入力シート!B194)</f>
        <v/>
      </c>
      <c r="C628" s="1261"/>
      <c r="D628" s="1261"/>
      <c r="E628" s="1261"/>
      <c r="F628" s="1262"/>
      <c r="G628" s="1269" t="str">
        <f>IF(基本情報入力シート!L194="", "",基本情報入力シート!L194)</f>
        <v/>
      </c>
      <c r="H628" s="1269" t="str">
        <f>IF(基本情報入力シート!Q194="", "",基本情報入力シート!Q194)</f>
        <v/>
      </c>
      <c r="I628" s="1269" t="str">
        <f>IF(基本情報入力シート!V194="", "",基本情報入力シート!V194)</f>
        <v/>
      </c>
      <c r="J628" s="1269" t="str">
        <f>IF(基本情報入力シート!W194="", "",基本情報入力シート!W194)</f>
        <v/>
      </c>
      <c r="K628" s="1269" t="str">
        <f>IF(基本情報入力シート!X194="", "",基本情報入力シート!X194)</f>
        <v/>
      </c>
      <c r="L628" s="1272" t="str">
        <f>IF(基本情報入力シート!AC194=0, "",基本情報入力シート!AC194)</f>
        <v/>
      </c>
      <c r="M628" s="1275" t="str">
        <f>IF(基本情報入力シート!AD194="", "",基本情報入力シート!AD194)</f>
        <v/>
      </c>
      <c r="N628" s="1245"/>
      <c r="O628" s="1248" t="str">
        <f>IFERROR(VLOOKUP(K628,【参考】数式用２!$A$2:$AD$48,MATCH(N628,【参考】数式用２!$C$4:$AD$4,0)+2,0),"")</f>
        <v/>
      </c>
      <c r="P628" s="1214"/>
      <c r="Q628" s="1217" t="str">
        <f>IFERROR(VLOOKUP(K628,【参考】数式用２!$A$2:$AC$48,MATCH(P628,【参考】数式用２!$C$4:$AC$4,0)+2,0),"")</f>
        <v/>
      </c>
      <c r="R628" s="1220" t="s">
        <v>268</v>
      </c>
      <c r="S628" s="1223"/>
      <c r="T628" s="1226" t="s">
        <v>356</v>
      </c>
      <c r="U628" s="1223"/>
      <c r="V628" s="1226" t="s">
        <v>357</v>
      </c>
      <c r="W628" s="1223"/>
      <c r="X628" s="1226" t="s">
        <v>356</v>
      </c>
      <c r="Y628" s="1223"/>
      <c r="Z628" s="1226" t="s">
        <v>360</v>
      </c>
      <c r="AA628" s="1226" t="s">
        <v>171</v>
      </c>
      <c r="AB628" s="1226" t="str">
        <f t="shared" ref="AB628" si="899">IF(S628&gt;=1,(W628*12+Y628)-(S628*12+U628)+1,"")</f>
        <v/>
      </c>
      <c r="AC628" s="1229" t="s">
        <v>359</v>
      </c>
      <c r="AD628" s="1232" t="str">
        <f t="shared" ref="AD628" si="900">IFERROR(ROUNDDOWN(ROUND(L628*Q628,0)*M628,0)*AB628,"")</f>
        <v/>
      </c>
      <c r="AE628" s="1233" t="str">
        <f>IFERROR(ROUNDDOWN(ROUNDDOWN(ROUND(L628*VLOOKUP(K628,【参考】数式用２!$A$2:$AC$48,MATCH("処遇改善加算Ⅳ",【参考】数式用２!$C$4:$O$4,0)+2,0),0)*M628,0)*AB628*0.5,0), "")</f>
        <v/>
      </c>
      <c r="AF628" s="1198"/>
      <c r="AG628" s="1193" t="str">
        <f>IF(AND(AQ628&lt;&gt;"対象外", P628&lt;&gt;""),ROUNDDOWN(ROUND(L628*VLOOKUP(K628,【参考】数式用２!$A$2:$K$48,MATCH("ベア加算あり",【参考】数式用２!$C$4:$K$4,0)+2,0),0)*M628,0)*AB628,"")</f>
        <v/>
      </c>
      <c r="AH628" s="1195"/>
      <c r="AI628" s="1198"/>
      <c r="AJ628" s="1198"/>
      <c r="AK628" s="1201"/>
      <c r="AL628" s="1204"/>
      <c r="AM628" s="650" t="str">
        <f t="shared" si="844"/>
        <v/>
      </c>
      <c r="AN628" s="355"/>
      <c r="AO628" s="1207" t="str">
        <f t="shared" ref="AO628" si="901">IF(K628&lt;&gt;"","Q列に色付け","")</f>
        <v/>
      </c>
      <c r="AP628" s="1210" t="str">
        <f t="shared" ref="AP628" si="902">IF(AND(AE628&lt;&gt;0,AE628&lt;&gt;""),IF(AF628="○","入力済","未入力"),"")</f>
        <v/>
      </c>
      <c r="AQ628" s="1113" t="str">
        <f>IFERROR((VLOOKUP(N628, 【参考】数式用２!$BE$5:$BE$13, 1,FALSE)), "対象外")</f>
        <v>対象外</v>
      </c>
      <c r="AR628" s="976" t="str">
        <f t="shared" ref="AR628" si="903">IF(AG628&lt;&gt;"",IF(AH628="○","入力済","未入力"),"")</f>
        <v/>
      </c>
      <c r="AS628" s="976" t="str">
        <f t="shared" ref="AS628" si="904">IF(AND(P628&lt;&gt;"", AI628=""), "未入力", "入力済")</f>
        <v>入力済</v>
      </c>
      <c r="AT628" s="976" t="str">
        <f t="shared" ref="AT628" si="905">IF(AND(P628&lt;&gt;"", P628&lt;&gt;"処遇改善加算Ⅳ", AJ628=""), "未入力", "入力済")</f>
        <v>入力済</v>
      </c>
      <c r="AU628" s="976" t="str">
        <f>IFERROR(VLOOKUP(K628, 【参考】数式用２!$BB$5:$BC$48, 2, FALSE), "")</f>
        <v/>
      </c>
      <c r="AV628" s="976" t="str">
        <f t="shared" ref="AV628" si="906">IF(AND(P628&lt;&gt;"処遇改善加算Ⅲ",P628&lt;&gt;"処遇改善加算Ⅳ", P628&lt;&gt;"", AU628&lt;&gt;"対象外"), 1,"")</f>
        <v/>
      </c>
      <c r="AW628" s="976" t="str">
        <f>IFERROR("_"&amp;VLOOKUP(K628, 【参考】数式用２!$AG$2:$AH$48, 2, FALSE), "")</f>
        <v/>
      </c>
      <c r="AX628" s="1211" t="str">
        <f t="shared" ref="AX628" si="907">IF(AND(P628="処遇改善加算Ⅰ", AL628=""), "未入力","入力済")</f>
        <v>入力済</v>
      </c>
      <c r="AY628" s="1207" t="str">
        <f t="shared" ref="AY628" si="908">G628</f>
        <v/>
      </c>
    </row>
    <row r="629" spans="1:51" ht="14">
      <c r="A629" s="1281"/>
      <c r="B629" s="1263"/>
      <c r="C629" s="1264"/>
      <c r="D629" s="1264"/>
      <c r="E629" s="1264"/>
      <c r="F629" s="1265"/>
      <c r="G629" s="1270"/>
      <c r="H629" s="1270"/>
      <c r="I629" s="1270"/>
      <c r="J629" s="1270"/>
      <c r="K629" s="1270"/>
      <c r="L629" s="1273"/>
      <c r="M629" s="1276"/>
      <c r="N629" s="1246"/>
      <c r="O629" s="1249"/>
      <c r="P629" s="1215"/>
      <c r="Q629" s="1218"/>
      <c r="R629" s="1221"/>
      <c r="S629" s="1224"/>
      <c r="T629" s="1227"/>
      <c r="U629" s="1224"/>
      <c r="V629" s="1227"/>
      <c r="W629" s="1224"/>
      <c r="X629" s="1227"/>
      <c r="Y629" s="1224"/>
      <c r="Z629" s="1227"/>
      <c r="AA629" s="1227"/>
      <c r="AB629" s="1227"/>
      <c r="AC629" s="1230"/>
      <c r="AD629" s="1193"/>
      <c r="AE629" s="1234"/>
      <c r="AF629" s="1199"/>
      <c r="AG629" s="1193"/>
      <c r="AH629" s="1196"/>
      <c r="AI629" s="1199"/>
      <c r="AJ629" s="1199"/>
      <c r="AK629" s="1202"/>
      <c r="AL629" s="1205"/>
      <c r="AM629" s="1212" t="str">
        <f t="shared" ref="AM629" si="909">IF(AND(P628&lt;&gt;"", OR(W628&lt;&gt;8,Y628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29" s="355"/>
      <c r="AO629" s="1208"/>
      <c r="AP629" s="1210"/>
      <c r="AQ629" s="1114"/>
      <c r="AR629" s="976"/>
      <c r="AS629" s="976"/>
      <c r="AT629" s="976"/>
      <c r="AU629" s="976"/>
      <c r="AV629" s="976"/>
      <c r="AW629" s="976"/>
      <c r="AX629" s="1211"/>
      <c r="AY629" s="1208"/>
    </row>
    <row r="630" spans="1:51" ht="14">
      <c r="A630" s="1282"/>
      <c r="B630" s="1263"/>
      <c r="C630" s="1264"/>
      <c r="D630" s="1264"/>
      <c r="E630" s="1264"/>
      <c r="F630" s="1265"/>
      <c r="G630" s="1270"/>
      <c r="H630" s="1270"/>
      <c r="I630" s="1270"/>
      <c r="J630" s="1270"/>
      <c r="K630" s="1270"/>
      <c r="L630" s="1273"/>
      <c r="M630" s="1276"/>
      <c r="N630" s="1246"/>
      <c r="O630" s="1249"/>
      <c r="P630" s="1215"/>
      <c r="Q630" s="1218"/>
      <c r="R630" s="1221"/>
      <c r="S630" s="1224"/>
      <c r="T630" s="1227"/>
      <c r="U630" s="1224"/>
      <c r="V630" s="1227"/>
      <c r="W630" s="1224"/>
      <c r="X630" s="1227"/>
      <c r="Y630" s="1224"/>
      <c r="Z630" s="1227"/>
      <c r="AA630" s="1227"/>
      <c r="AB630" s="1227"/>
      <c r="AC630" s="1230"/>
      <c r="AD630" s="1193"/>
      <c r="AE630" s="1234"/>
      <c r="AF630" s="1199"/>
      <c r="AG630" s="1193"/>
      <c r="AH630" s="1196"/>
      <c r="AI630" s="1199"/>
      <c r="AJ630" s="1199"/>
      <c r="AK630" s="1202"/>
      <c r="AL630" s="1205"/>
      <c r="AM630" s="1213"/>
      <c r="AN630" s="355"/>
      <c r="AO630" s="1208"/>
      <c r="AP630" s="1210"/>
      <c r="AQ630" s="1114"/>
      <c r="AR630" s="976"/>
      <c r="AS630" s="976"/>
      <c r="AT630" s="976"/>
      <c r="AU630" s="976"/>
      <c r="AV630" s="976"/>
      <c r="AW630" s="976"/>
      <c r="AX630" s="1211"/>
      <c r="AY630" s="1208"/>
    </row>
    <row r="631" spans="1:51" ht="14.5" thickBot="1">
      <c r="A631" s="1283"/>
      <c r="B631" s="1266"/>
      <c r="C631" s="1267"/>
      <c r="D631" s="1267"/>
      <c r="E631" s="1267"/>
      <c r="F631" s="1268"/>
      <c r="G631" s="1271"/>
      <c r="H631" s="1271"/>
      <c r="I631" s="1271"/>
      <c r="J631" s="1271"/>
      <c r="K631" s="1271"/>
      <c r="L631" s="1274"/>
      <c r="M631" s="1277"/>
      <c r="N631" s="1247"/>
      <c r="O631" s="1250"/>
      <c r="P631" s="1216"/>
      <c r="Q631" s="1219"/>
      <c r="R631" s="1222"/>
      <c r="S631" s="1225"/>
      <c r="T631" s="1228"/>
      <c r="U631" s="1225"/>
      <c r="V631" s="1228"/>
      <c r="W631" s="1225"/>
      <c r="X631" s="1228"/>
      <c r="Y631" s="1225"/>
      <c r="Z631" s="1228"/>
      <c r="AA631" s="1228"/>
      <c r="AB631" s="1228"/>
      <c r="AC631" s="1231"/>
      <c r="AD631" s="1194"/>
      <c r="AE631" s="1235"/>
      <c r="AF631" s="1200"/>
      <c r="AG631" s="1194"/>
      <c r="AH631" s="1197"/>
      <c r="AI631" s="1200"/>
      <c r="AJ631" s="1200"/>
      <c r="AK631" s="1203"/>
      <c r="AL631" s="1206"/>
      <c r="AM631" s="651" t="str">
        <f t="shared" si="854"/>
        <v/>
      </c>
      <c r="AN631" s="355"/>
      <c r="AO631" s="1209"/>
      <c r="AP631" s="1210"/>
      <c r="AQ631" s="1115"/>
      <c r="AR631" s="976"/>
      <c r="AS631" s="976"/>
      <c r="AT631" s="976"/>
      <c r="AU631" s="976"/>
      <c r="AV631" s="976"/>
      <c r="AW631" s="976"/>
      <c r="AX631" s="1211"/>
      <c r="AY631" s="1209"/>
    </row>
    <row r="632" spans="1:51" ht="14">
      <c r="A632" s="1280">
        <v>156</v>
      </c>
      <c r="B632" s="1260" t="str">
        <f>IF(基本情報入力シート!B195="", "",基本情報入力シート!B195)</f>
        <v/>
      </c>
      <c r="C632" s="1261"/>
      <c r="D632" s="1261"/>
      <c r="E632" s="1261"/>
      <c r="F632" s="1262"/>
      <c r="G632" s="1269" t="str">
        <f>IF(基本情報入力シート!L195="", "",基本情報入力シート!L195)</f>
        <v/>
      </c>
      <c r="H632" s="1269" t="str">
        <f>IF(基本情報入力シート!Q195="", "",基本情報入力シート!Q195)</f>
        <v/>
      </c>
      <c r="I632" s="1269" t="str">
        <f>IF(基本情報入力シート!V195="", "",基本情報入力シート!V195)</f>
        <v/>
      </c>
      <c r="J632" s="1269" t="str">
        <f>IF(基本情報入力シート!W195="", "",基本情報入力シート!W195)</f>
        <v/>
      </c>
      <c r="K632" s="1269" t="str">
        <f>IF(基本情報入力シート!X195="", "",基本情報入力シート!X195)</f>
        <v/>
      </c>
      <c r="L632" s="1272" t="str">
        <f>IF(基本情報入力シート!AC195=0, "",基本情報入力シート!AC195)</f>
        <v/>
      </c>
      <c r="M632" s="1275" t="str">
        <f>IF(基本情報入力シート!AD195="", "",基本情報入力シート!AD195)</f>
        <v/>
      </c>
      <c r="N632" s="1245"/>
      <c r="O632" s="1248" t="str">
        <f>IFERROR(VLOOKUP(K632,【参考】数式用２!$A$2:$AD$48,MATCH(N632,【参考】数式用２!$C$4:$AD$4,0)+2,0),"")</f>
        <v/>
      </c>
      <c r="P632" s="1214"/>
      <c r="Q632" s="1217" t="str">
        <f>IFERROR(VLOOKUP(K632,【参考】数式用２!$A$2:$AC$48,MATCH(P632,【参考】数式用２!$C$4:$AC$4,0)+2,0),"")</f>
        <v/>
      </c>
      <c r="R632" s="1220" t="s">
        <v>268</v>
      </c>
      <c r="S632" s="1223"/>
      <c r="T632" s="1226" t="s">
        <v>356</v>
      </c>
      <c r="U632" s="1223"/>
      <c r="V632" s="1226" t="s">
        <v>357</v>
      </c>
      <c r="W632" s="1223"/>
      <c r="X632" s="1226" t="s">
        <v>356</v>
      </c>
      <c r="Y632" s="1223"/>
      <c r="Z632" s="1226" t="s">
        <v>360</v>
      </c>
      <c r="AA632" s="1226" t="s">
        <v>171</v>
      </c>
      <c r="AB632" s="1226" t="str">
        <f t="shared" ref="AB632" si="910">IF(S632&gt;=1,(W632*12+Y632)-(S632*12+U632)+1,"")</f>
        <v/>
      </c>
      <c r="AC632" s="1229" t="s">
        <v>359</v>
      </c>
      <c r="AD632" s="1232" t="str">
        <f t="shared" ref="AD632" si="911">IFERROR(ROUNDDOWN(ROUND(L632*Q632,0)*M632,0)*AB632,"")</f>
        <v/>
      </c>
      <c r="AE632" s="1233" t="str">
        <f>IFERROR(ROUNDDOWN(ROUNDDOWN(ROUND(L632*VLOOKUP(K632,【参考】数式用２!$A$2:$AC$48,MATCH("処遇改善加算Ⅳ",【参考】数式用２!$C$4:$O$4,0)+2,0),0)*M632,0)*AB632*0.5,0), "")</f>
        <v/>
      </c>
      <c r="AF632" s="1198"/>
      <c r="AG632" s="1193" t="str">
        <f>IF(AND(AQ632&lt;&gt;"対象外", P632&lt;&gt;""),ROUNDDOWN(ROUND(L632*VLOOKUP(K632,【参考】数式用２!$A$2:$K$48,MATCH("ベア加算あり",【参考】数式用２!$C$4:$K$4,0)+2,0),0)*M632,0)*AB632,"")</f>
        <v/>
      </c>
      <c r="AH632" s="1195"/>
      <c r="AI632" s="1198"/>
      <c r="AJ632" s="1198"/>
      <c r="AK632" s="1201"/>
      <c r="AL632" s="1204"/>
      <c r="AM632" s="650" t="str">
        <f t="shared" si="844"/>
        <v/>
      </c>
      <c r="AN632" s="355"/>
      <c r="AO632" s="1207" t="str">
        <f t="shared" ref="AO632" si="912">IF(K632&lt;&gt;"","Q列に色付け","")</f>
        <v/>
      </c>
      <c r="AP632" s="1210" t="str">
        <f t="shared" ref="AP632" si="913">IF(AND(AE632&lt;&gt;0,AE632&lt;&gt;""),IF(AF632="○","入力済","未入力"),"")</f>
        <v/>
      </c>
      <c r="AQ632" s="1113" t="str">
        <f>IFERROR((VLOOKUP(N632, 【参考】数式用２!$BE$5:$BE$13, 1,FALSE)), "対象外")</f>
        <v>対象外</v>
      </c>
      <c r="AR632" s="976" t="str">
        <f t="shared" ref="AR632" si="914">IF(AG632&lt;&gt;"",IF(AH632="○","入力済","未入力"),"")</f>
        <v/>
      </c>
      <c r="AS632" s="976" t="str">
        <f t="shared" ref="AS632" si="915">IF(AND(P632&lt;&gt;"", AI632=""), "未入力", "入力済")</f>
        <v>入力済</v>
      </c>
      <c r="AT632" s="976" t="str">
        <f t="shared" ref="AT632" si="916">IF(AND(P632&lt;&gt;"", P632&lt;&gt;"処遇改善加算Ⅳ", AJ632=""), "未入力", "入力済")</f>
        <v>入力済</v>
      </c>
      <c r="AU632" s="976" t="str">
        <f>IFERROR(VLOOKUP(K632, 【参考】数式用２!$BB$5:$BC$48, 2, FALSE), "")</f>
        <v/>
      </c>
      <c r="AV632" s="976" t="str">
        <f t="shared" ref="AV632" si="917">IF(AND(P632&lt;&gt;"処遇改善加算Ⅲ",P632&lt;&gt;"処遇改善加算Ⅳ", P632&lt;&gt;"", AU632&lt;&gt;"対象外"), 1,"")</f>
        <v/>
      </c>
      <c r="AW632" s="976" t="str">
        <f>IFERROR("_"&amp;VLOOKUP(K632, 【参考】数式用２!$AG$2:$AH$48, 2, FALSE), "")</f>
        <v/>
      </c>
      <c r="AX632" s="1211" t="str">
        <f t="shared" ref="AX632" si="918">IF(AND(P632="処遇改善加算Ⅰ", AL632=""), "未入力","入力済")</f>
        <v>入力済</v>
      </c>
      <c r="AY632" s="1207" t="str">
        <f t="shared" ref="AY632" si="919">G632</f>
        <v/>
      </c>
    </row>
    <row r="633" spans="1:51" ht="14">
      <c r="A633" s="1281"/>
      <c r="B633" s="1263"/>
      <c r="C633" s="1264"/>
      <c r="D633" s="1264"/>
      <c r="E633" s="1264"/>
      <c r="F633" s="1265"/>
      <c r="G633" s="1270"/>
      <c r="H633" s="1270"/>
      <c r="I633" s="1270"/>
      <c r="J633" s="1270"/>
      <c r="K633" s="1270"/>
      <c r="L633" s="1273"/>
      <c r="M633" s="1276"/>
      <c r="N633" s="1246"/>
      <c r="O633" s="1249"/>
      <c r="P633" s="1215"/>
      <c r="Q633" s="1218"/>
      <c r="R633" s="1221"/>
      <c r="S633" s="1224"/>
      <c r="T633" s="1227"/>
      <c r="U633" s="1224"/>
      <c r="V633" s="1227"/>
      <c r="W633" s="1224"/>
      <c r="X633" s="1227"/>
      <c r="Y633" s="1224"/>
      <c r="Z633" s="1227"/>
      <c r="AA633" s="1227"/>
      <c r="AB633" s="1227"/>
      <c r="AC633" s="1230"/>
      <c r="AD633" s="1193"/>
      <c r="AE633" s="1234"/>
      <c r="AF633" s="1199"/>
      <c r="AG633" s="1193"/>
      <c r="AH633" s="1196"/>
      <c r="AI633" s="1199"/>
      <c r="AJ633" s="1199"/>
      <c r="AK633" s="1202"/>
      <c r="AL633" s="1205"/>
      <c r="AM633" s="1212" t="str">
        <f t="shared" ref="AM633" si="920">IF(AND(P632&lt;&gt;"", OR(W632&lt;&gt;8,Y632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33" s="355"/>
      <c r="AO633" s="1208"/>
      <c r="AP633" s="1210"/>
      <c r="AQ633" s="1114"/>
      <c r="AR633" s="976"/>
      <c r="AS633" s="976"/>
      <c r="AT633" s="976"/>
      <c r="AU633" s="976"/>
      <c r="AV633" s="976"/>
      <c r="AW633" s="976"/>
      <c r="AX633" s="1211"/>
      <c r="AY633" s="1208"/>
    </row>
    <row r="634" spans="1:51" ht="14">
      <c r="A634" s="1282"/>
      <c r="B634" s="1263"/>
      <c r="C634" s="1264"/>
      <c r="D634" s="1264"/>
      <c r="E634" s="1264"/>
      <c r="F634" s="1265"/>
      <c r="G634" s="1270"/>
      <c r="H634" s="1270"/>
      <c r="I634" s="1270"/>
      <c r="J634" s="1270"/>
      <c r="K634" s="1270"/>
      <c r="L634" s="1273"/>
      <c r="M634" s="1276"/>
      <c r="N634" s="1246"/>
      <c r="O634" s="1249"/>
      <c r="P634" s="1215"/>
      <c r="Q634" s="1218"/>
      <c r="R634" s="1221"/>
      <c r="S634" s="1224"/>
      <c r="T634" s="1227"/>
      <c r="U634" s="1224"/>
      <c r="V634" s="1227"/>
      <c r="W634" s="1224"/>
      <c r="X634" s="1227"/>
      <c r="Y634" s="1224"/>
      <c r="Z634" s="1227"/>
      <c r="AA634" s="1227"/>
      <c r="AB634" s="1227"/>
      <c r="AC634" s="1230"/>
      <c r="AD634" s="1193"/>
      <c r="AE634" s="1234"/>
      <c r="AF634" s="1199"/>
      <c r="AG634" s="1193"/>
      <c r="AH634" s="1196"/>
      <c r="AI634" s="1199"/>
      <c r="AJ634" s="1199"/>
      <c r="AK634" s="1202"/>
      <c r="AL634" s="1205"/>
      <c r="AM634" s="1213"/>
      <c r="AN634" s="355"/>
      <c r="AO634" s="1208"/>
      <c r="AP634" s="1210"/>
      <c r="AQ634" s="1114"/>
      <c r="AR634" s="976"/>
      <c r="AS634" s="976"/>
      <c r="AT634" s="976"/>
      <c r="AU634" s="976"/>
      <c r="AV634" s="976"/>
      <c r="AW634" s="976"/>
      <c r="AX634" s="1211"/>
      <c r="AY634" s="1208"/>
    </row>
    <row r="635" spans="1:51" ht="14.5" thickBot="1">
      <c r="A635" s="1283"/>
      <c r="B635" s="1266"/>
      <c r="C635" s="1267"/>
      <c r="D635" s="1267"/>
      <c r="E635" s="1267"/>
      <c r="F635" s="1268"/>
      <c r="G635" s="1271"/>
      <c r="H635" s="1271"/>
      <c r="I635" s="1271"/>
      <c r="J635" s="1271"/>
      <c r="K635" s="1271"/>
      <c r="L635" s="1274"/>
      <c r="M635" s="1277"/>
      <c r="N635" s="1247"/>
      <c r="O635" s="1250"/>
      <c r="P635" s="1216"/>
      <c r="Q635" s="1219"/>
      <c r="R635" s="1222"/>
      <c r="S635" s="1225"/>
      <c r="T635" s="1228"/>
      <c r="U635" s="1225"/>
      <c r="V635" s="1228"/>
      <c r="W635" s="1225"/>
      <c r="X635" s="1228"/>
      <c r="Y635" s="1225"/>
      <c r="Z635" s="1228"/>
      <c r="AA635" s="1228"/>
      <c r="AB635" s="1228"/>
      <c r="AC635" s="1231"/>
      <c r="AD635" s="1194"/>
      <c r="AE635" s="1235"/>
      <c r="AF635" s="1200"/>
      <c r="AG635" s="1194"/>
      <c r="AH635" s="1197"/>
      <c r="AI635" s="1200"/>
      <c r="AJ635" s="1200"/>
      <c r="AK635" s="1203"/>
      <c r="AL635" s="1206"/>
      <c r="AM635" s="651" t="str">
        <f t="shared" si="854"/>
        <v/>
      </c>
      <c r="AN635" s="355"/>
      <c r="AO635" s="1209"/>
      <c r="AP635" s="1210"/>
      <c r="AQ635" s="1115"/>
      <c r="AR635" s="976"/>
      <c r="AS635" s="976"/>
      <c r="AT635" s="976"/>
      <c r="AU635" s="976"/>
      <c r="AV635" s="976"/>
      <c r="AW635" s="976"/>
      <c r="AX635" s="1211"/>
      <c r="AY635" s="1209"/>
    </row>
    <row r="636" spans="1:51" ht="14">
      <c r="A636" s="1280">
        <v>157</v>
      </c>
      <c r="B636" s="1260" t="str">
        <f>IF(基本情報入力シート!B196="", "",基本情報入力シート!B196)</f>
        <v/>
      </c>
      <c r="C636" s="1261"/>
      <c r="D636" s="1261"/>
      <c r="E636" s="1261"/>
      <c r="F636" s="1262"/>
      <c r="G636" s="1269" t="str">
        <f>IF(基本情報入力シート!L196="", "",基本情報入力シート!L196)</f>
        <v/>
      </c>
      <c r="H636" s="1269" t="str">
        <f>IF(基本情報入力シート!Q196="", "",基本情報入力シート!Q196)</f>
        <v/>
      </c>
      <c r="I636" s="1269" t="str">
        <f>IF(基本情報入力シート!V196="", "",基本情報入力シート!V196)</f>
        <v/>
      </c>
      <c r="J636" s="1269" t="str">
        <f>IF(基本情報入力シート!W196="", "",基本情報入力シート!W196)</f>
        <v/>
      </c>
      <c r="K636" s="1269" t="str">
        <f>IF(基本情報入力シート!X196="", "",基本情報入力シート!X196)</f>
        <v/>
      </c>
      <c r="L636" s="1272" t="str">
        <f>IF(基本情報入力シート!AC196=0, "",基本情報入力シート!AC196)</f>
        <v/>
      </c>
      <c r="M636" s="1275" t="str">
        <f>IF(基本情報入力シート!AD196="", "",基本情報入力シート!AD196)</f>
        <v/>
      </c>
      <c r="N636" s="1245"/>
      <c r="O636" s="1248" t="str">
        <f>IFERROR(VLOOKUP(K636,【参考】数式用２!$A$2:$AD$48,MATCH(N636,【参考】数式用２!$C$4:$AD$4,0)+2,0),"")</f>
        <v/>
      </c>
      <c r="P636" s="1214"/>
      <c r="Q636" s="1217" t="str">
        <f>IFERROR(VLOOKUP(K636,【参考】数式用２!$A$2:$AC$48,MATCH(P636,【参考】数式用２!$C$4:$AC$4,0)+2,0),"")</f>
        <v/>
      </c>
      <c r="R636" s="1220" t="s">
        <v>268</v>
      </c>
      <c r="S636" s="1223"/>
      <c r="T636" s="1226" t="s">
        <v>356</v>
      </c>
      <c r="U636" s="1223"/>
      <c r="V636" s="1226" t="s">
        <v>357</v>
      </c>
      <c r="W636" s="1223"/>
      <c r="X636" s="1226" t="s">
        <v>356</v>
      </c>
      <c r="Y636" s="1223"/>
      <c r="Z636" s="1226" t="s">
        <v>360</v>
      </c>
      <c r="AA636" s="1226" t="s">
        <v>171</v>
      </c>
      <c r="AB636" s="1226" t="str">
        <f t="shared" ref="AB636" si="921">IF(S636&gt;=1,(W636*12+Y636)-(S636*12+U636)+1,"")</f>
        <v/>
      </c>
      <c r="AC636" s="1229" t="s">
        <v>359</v>
      </c>
      <c r="AD636" s="1232" t="str">
        <f t="shared" ref="AD636" si="922">IFERROR(ROUNDDOWN(ROUND(L636*Q636,0)*M636,0)*AB636,"")</f>
        <v/>
      </c>
      <c r="AE636" s="1233" t="str">
        <f>IFERROR(ROUNDDOWN(ROUNDDOWN(ROUND(L636*VLOOKUP(K636,【参考】数式用２!$A$2:$AC$48,MATCH("処遇改善加算Ⅳ",【参考】数式用２!$C$4:$O$4,0)+2,0),0)*M636,0)*AB636*0.5,0), "")</f>
        <v/>
      </c>
      <c r="AF636" s="1198"/>
      <c r="AG636" s="1193" t="str">
        <f>IF(AND(AQ636&lt;&gt;"対象外", P636&lt;&gt;""),ROUNDDOWN(ROUND(L636*VLOOKUP(K636,【参考】数式用２!$A$2:$K$48,MATCH("ベア加算あり",【参考】数式用２!$C$4:$K$4,0)+2,0),0)*M636,0)*AB636,"")</f>
        <v/>
      </c>
      <c r="AH636" s="1195"/>
      <c r="AI636" s="1198"/>
      <c r="AJ636" s="1198"/>
      <c r="AK636" s="1201"/>
      <c r="AL636" s="1204"/>
      <c r="AM636" s="650" t="str">
        <f t="shared" si="844"/>
        <v/>
      </c>
      <c r="AN636" s="355"/>
      <c r="AO636" s="1207" t="str">
        <f t="shared" ref="AO636" si="923">IF(K636&lt;&gt;"","Q列に色付け","")</f>
        <v/>
      </c>
      <c r="AP636" s="1210" t="str">
        <f t="shared" ref="AP636" si="924">IF(AND(AE636&lt;&gt;0,AE636&lt;&gt;""),IF(AF636="○","入力済","未入力"),"")</f>
        <v/>
      </c>
      <c r="AQ636" s="1113" t="str">
        <f>IFERROR((VLOOKUP(N636, 【参考】数式用２!$BE$5:$BE$13, 1,FALSE)), "対象外")</f>
        <v>対象外</v>
      </c>
      <c r="AR636" s="976" t="str">
        <f t="shared" ref="AR636" si="925">IF(AG636&lt;&gt;"",IF(AH636="○","入力済","未入力"),"")</f>
        <v/>
      </c>
      <c r="AS636" s="976" t="str">
        <f t="shared" ref="AS636" si="926">IF(AND(P636&lt;&gt;"", AI636=""), "未入力", "入力済")</f>
        <v>入力済</v>
      </c>
      <c r="AT636" s="976" t="str">
        <f t="shared" ref="AT636" si="927">IF(AND(P636&lt;&gt;"", P636&lt;&gt;"処遇改善加算Ⅳ", AJ636=""), "未入力", "入力済")</f>
        <v>入力済</v>
      </c>
      <c r="AU636" s="976" t="str">
        <f>IFERROR(VLOOKUP(K636, 【参考】数式用２!$BB$5:$BC$48, 2, FALSE), "")</f>
        <v/>
      </c>
      <c r="AV636" s="976" t="str">
        <f t="shared" ref="AV636" si="928">IF(AND(P636&lt;&gt;"処遇改善加算Ⅲ",P636&lt;&gt;"処遇改善加算Ⅳ", P636&lt;&gt;"", AU636&lt;&gt;"対象外"), 1,"")</f>
        <v/>
      </c>
      <c r="AW636" s="976" t="str">
        <f>IFERROR("_"&amp;VLOOKUP(K636, 【参考】数式用２!$AG$2:$AH$48, 2, FALSE), "")</f>
        <v/>
      </c>
      <c r="AX636" s="1211" t="str">
        <f t="shared" ref="AX636" si="929">IF(AND(P636="処遇改善加算Ⅰ", AL636=""), "未入力","入力済")</f>
        <v>入力済</v>
      </c>
      <c r="AY636" s="1207" t="str">
        <f t="shared" ref="AY636" si="930">G636</f>
        <v/>
      </c>
    </row>
    <row r="637" spans="1:51" ht="14">
      <c r="A637" s="1281"/>
      <c r="B637" s="1263"/>
      <c r="C637" s="1264"/>
      <c r="D637" s="1264"/>
      <c r="E637" s="1264"/>
      <c r="F637" s="1265"/>
      <c r="G637" s="1270"/>
      <c r="H637" s="1270"/>
      <c r="I637" s="1270"/>
      <c r="J637" s="1270"/>
      <c r="K637" s="1270"/>
      <c r="L637" s="1273"/>
      <c r="M637" s="1276"/>
      <c r="N637" s="1246"/>
      <c r="O637" s="1249"/>
      <c r="P637" s="1215"/>
      <c r="Q637" s="1218"/>
      <c r="R637" s="1221"/>
      <c r="S637" s="1224"/>
      <c r="T637" s="1227"/>
      <c r="U637" s="1224"/>
      <c r="V637" s="1227"/>
      <c r="W637" s="1224"/>
      <c r="X637" s="1227"/>
      <c r="Y637" s="1224"/>
      <c r="Z637" s="1227"/>
      <c r="AA637" s="1227"/>
      <c r="AB637" s="1227"/>
      <c r="AC637" s="1230"/>
      <c r="AD637" s="1193"/>
      <c r="AE637" s="1234"/>
      <c r="AF637" s="1199"/>
      <c r="AG637" s="1193"/>
      <c r="AH637" s="1196"/>
      <c r="AI637" s="1199"/>
      <c r="AJ637" s="1199"/>
      <c r="AK637" s="1202"/>
      <c r="AL637" s="1205"/>
      <c r="AM637" s="1212" t="str">
        <f t="shared" ref="AM637" si="931">IF(AND(P636&lt;&gt;"", OR(W636&lt;&gt;8,Y636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37" s="355"/>
      <c r="AO637" s="1208"/>
      <c r="AP637" s="1210"/>
      <c r="AQ637" s="1114"/>
      <c r="AR637" s="976"/>
      <c r="AS637" s="976"/>
      <c r="AT637" s="976"/>
      <c r="AU637" s="976"/>
      <c r="AV637" s="976"/>
      <c r="AW637" s="976"/>
      <c r="AX637" s="1211"/>
      <c r="AY637" s="1208"/>
    </row>
    <row r="638" spans="1:51" ht="14">
      <c r="A638" s="1282"/>
      <c r="B638" s="1263"/>
      <c r="C638" s="1264"/>
      <c r="D638" s="1264"/>
      <c r="E638" s="1264"/>
      <c r="F638" s="1265"/>
      <c r="G638" s="1270"/>
      <c r="H638" s="1270"/>
      <c r="I638" s="1270"/>
      <c r="J638" s="1270"/>
      <c r="K638" s="1270"/>
      <c r="L638" s="1273"/>
      <c r="M638" s="1276"/>
      <c r="N638" s="1246"/>
      <c r="O638" s="1249"/>
      <c r="P638" s="1215"/>
      <c r="Q638" s="1218"/>
      <c r="R638" s="1221"/>
      <c r="S638" s="1224"/>
      <c r="T638" s="1227"/>
      <c r="U638" s="1224"/>
      <c r="V638" s="1227"/>
      <c r="W638" s="1224"/>
      <c r="X638" s="1227"/>
      <c r="Y638" s="1224"/>
      <c r="Z638" s="1227"/>
      <c r="AA638" s="1227"/>
      <c r="AB638" s="1227"/>
      <c r="AC638" s="1230"/>
      <c r="AD638" s="1193"/>
      <c r="AE638" s="1234"/>
      <c r="AF638" s="1199"/>
      <c r="AG638" s="1193"/>
      <c r="AH638" s="1196"/>
      <c r="AI638" s="1199"/>
      <c r="AJ638" s="1199"/>
      <c r="AK638" s="1202"/>
      <c r="AL638" s="1205"/>
      <c r="AM638" s="1213"/>
      <c r="AN638" s="355"/>
      <c r="AO638" s="1208"/>
      <c r="AP638" s="1210"/>
      <c r="AQ638" s="1114"/>
      <c r="AR638" s="976"/>
      <c r="AS638" s="976"/>
      <c r="AT638" s="976"/>
      <c r="AU638" s="976"/>
      <c r="AV638" s="976"/>
      <c r="AW638" s="976"/>
      <c r="AX638" s="1211"/>
      <c r="AY638" s="1208"/>
    </row>
    <row r="639" spans="1:51" ht="14.5" thickBot="1">
      <c r="A639" s="1283"/>
      <c r="B639" s="1266"/>
      <c r="C639" s="1267"/>
      <c r="D639" s="1267"/>
      <c r="E639" s="1267"/>
      <c r="F639" s="1268"/>
      <c r="G639" s="1271"/>
      <c r="H639" s="1271"/>
      <c r="I639" s="1271"/>
      <c r="J639" s="1271"/>
      <c r="K639" s="1271"/>
      <c r="L639" s="1274"/>
      <c r="M639" s="1277"/>
      <c r="N639" s="1247"/>
      <c r="O639" s="1250"/>
      <c r="P639" s="1216"/>
      <c r="Q639" s="1219"/>
      <c r="R639" s="1222"/>
      <c r="S639" s="1225"/>
      <c r="T639" s="1228"/>
      <c r="U639" s="1225"/>
      <c r="V639" s="1228"/>
      <c r="W639" s="1225"/>
      <c r="X639" s="1228"/>
      <c r="Y639" s="1225"/>
      <c r="Z639" s="1228"/>
      <c r="AA639" s="1228"/>
      <c r="AB639" s="1228"/>
      <c r="AC639" s="1231"/>
      <c r="AD639" s="1194"/>
      <c r="AE639" s="1235"/>
      <c r="AF639" s="1200"/>
      <c r="AG639" s="1194"/>
      <c r="AH639" s="1197"/>
      <c r="AI639" s="1200"/>
      <c r="AJ639" s="1200"/>
      <c r="AK639" s="1203"/>
      <c r="AL639" s="1206"/>
      <c r="AM639" s="651" t="str">
        <f t="shared" si="854"/>
        <v/>
      </c>
      <c r="AN639" s="355"/>
      <c r="AO639" s="1209"/>
      <c r="AP639" s="1210"/>
      <c r="AQ639" s="1115"/>
      <c r="AR639" s="976"/>
      <c r="AS639" s="976"/>
      <c r="AT639" s="976"/>
      <c r="AU639" s="976"/>
      <c r="AV639" s="976"/>
      <c r="AW639" s="976"/>
      <c r="AX639" s="1211"/>
      <c r="AY639" s="1209"/>
    </row>
    <row r="640" spans="1:51" ht="14">
      <c r="A640" s="1280">
        <v>158</v>
      </c>
      <c r="B640" s="1260" t="str">
        <f>IF(基本情報入力シート!B197="", "",基本情報入力シート!B197)</f>
        <v/>
      </c>
      <c r="C640" s="1261"/>
      <c r="D640" s="1261"/>
      <c r="E640" s="1261"/>
      <c r="F640" s="1262"/>
      <c r="G640" s="1269" t="str">
        <f>IF(基本情報入力シート!L197="", "",基本情報入力シート!L197)</f>
        <v/>
      </c>
      <c r="H640" s="1269" t="str">
        <f>IF(基本情報入力シート!Q197="", "",基本情報入力シート!Q197)</f>
        <v/>
      </c>
      <c r="I640" s="1269" t="str">
        <f>IF(基本情報入力シート!V197="", "",基本情報入力シート!V197)</f>
        <v/>
      </c>
      <c r="J640" s="1269" t="str">
        <f>IF(基本情報入力シート!W197="", "",基本情報入力シート!W197)</f>
        <v/>
      </c>
      <c r="K640" s="1269" t="str">
        <f>IF(基本情報入力シート!X197="", "",基本情報入力シート!X197)</f>
        <v/>
      </c>
      <c r="L640" s="1272" t="str">
        <f>IF(基本情報入力シート!AC197=0, "",基本情報入力シート!AC197)</f>
        <v/>
      </c>
      <c r="M640" s="1275" t="str">
        <f>IF(基本情報入力シート!AD197="", "",基本情報入力シート!AD197)</f>
        <v/>
      </c>
      <c r="N640" s="1245"/>
      <c r="O640" s="1248" t="str">
        <f>IFERROR(VLOOKUP(K640,【参考】数式用２!$A$2:$AD$48,MATCH(N640,【参考】数式用２!$C$4:$AD$4,0)+2,0),"")</f>
        <v/>
      </c>
      <c r="P640" s="1214"/>
      <c r="Q640" s="1217" t="str">
        <f>IFERROR(VLOOKUP(K640,【参考】数式用２!$A$2:$AC$48,MATCH(P640,【参考】数式用２!$C$4:$AC$4,0)+2,0),"")</f>
        <v/>
      </c>
      <c r="R640" s="1220" t="s">
        <v>268</v>
      </c>
      <c r="S640" s="1223"/>
      <c r="T640" s="1226" t="s">
        <v>356</v>
      </c>
      <c r="U640" s="1223"/>
      <c r="V640" s="1226" t="s">
        <v>357</v>
      </c>
      <c r="W640" s="1223"/>
      <c r="X640" s="1226" t="s">
        <v>356</v>
      </c>
      <c r="Y640" s="1223"/>
      <c r="Z640" s="1226" t="s">
        <v>360</v>
      </c>
      <c r="AA640" s="1226" t="s">
        <v>171</v>
      </c>
      <c r="AB640" s="1226" t="str">
        <f t="shared" ref="AB640" si="932">IF(S640&gt;=1,(W640*12+Y640)-(S640*12+U640)+1,"")</f>
        <v/>
      </c>
      <c r="AC640" s="1229" t="s">
        <v>359</v>
      </c>
      <c r="AD640" s="1232" t="str">
        <f t="shared" ref="AD640" si="933">IFERROR(ROUNDDOWN(ROUND(L640*Q640,0)*M640,0)*AB640,"")</f>
        <v/>
      </c>
      <c r="AE640" s="1233" t="str">
        <f>IFERROR(ROUNDDOWN(ROUNDDOWN(ROUND(L640*VLOOKUP(K640,【参考】数式用２!$A$2:$AC$48,MATCH("処遇改善加算Ⅳ",【参考】数式用２!$C$4:$O$4,0)+2,0),0)*M640,0)*AB640*0.5,0), "")</f>
        <v/>
      </c>
      <c r="AF640" s="1198"/>
      <c r="AG640" s="1193" t="str">
        <f>IF(AND(AQ640&lt;&gt;"対象外", P640&lt;&gt;""),ROUNDDOWN(ROUND(L640*VLOOKUP(K640,【参考】数式用２!$A$2:$K$48,MATCH("ベア加算あり",【参考】数式用２!$C$4:$K$4,0)+2,0),0)*M640,0)*AB640,"")</f>
        <v/>
      </c>
      <c r="AH640" s="1195"/>
      <c r="AI640" s="1198"/>
      <c r="AJ640" s="1198"/>
      <c r="AK640" s="1201"/>
      <c r="AL640" s="1204"/>
      <c r="AM640" s="650" t="str">
        <f t="shared" si="844"/>
        <v/>
      </c>
      <c r="AN640" s="355"/>
      <c r="AO640" s="1207" t="str">
        <f t="shared" ref="AO640" si="934">IF(K640&lt;&gt;"","Q列に色付け","")</f>
        <v/>
      </c>
      <c r="AP640" s="1210" t="str">
        <f t="shared" ref="AP640" si="935">IF(AND(AE640&lt;&gt;0,AE640&lt;&gt;""),IF(AF640="○","入力済","未入力"),"")</f>
        <v/>
      </c>
      <c r="AQ640" s="1113" t="str">
        <f>IFERROR((VLOOKUP(N640, 【参考】数式用２!$BE$5:$BE$13, 1,FALSE)), "対象外")</f>
        <v>対象外</v>
      </c>
      <c r="AR640" s="976" t="str">
        <f t="shared" ref="AR640" si="936">IF(AG640&lt;&gt;"",IF(AH640="○","入力済","未入力"),"")</f>
        <v/>
      </c>
      <c r="AS640" s="976" t="str">
        <f t="shared" ref="AS640" si="937">IF(AND(P640&lt;&gt;"", AI640=""), "未入力", "入力済")</f>
        <v>入力済</v>
      </c>
      <c r="AT640" s="976" t="str">
        <f t="shared" ref="AT640" si="938">IF(AND(P640&lt;&gt;"", P640&lt;&gt;"処遇改善加算Ⅳ", AJ640=""), "未入力", "入力済")</f>
        <v>入力済</v>
      </c>
      <c r="AU640" s="976" t="str">
        <f>IFERROR(VLOOKUP(K640, 【参考】数式用２!$BB$5:$BC$48, 2, FALSE), "")</f>
        <v/>
      </c>
      <c r="AV640" s="976" t="str">
        <f t="shared" ref="AV640" si="939">IF(AND(P640&lt;&gt;"処遇改善加算Ⅲ",P640&lt;&gt;"処遇改善加算Ⅳ", P640&lt;&gt;"", AU640&lt;&gt;"対象外"), 1,"")</f>
        <v/>
      </c>
      <c r="AW640" s="976" t="str">
        <f>IFERROR("_"&amp;VLOOKUP(K640, 【参考】数式用２!$AG$2:$AH$48, 2, FALSE), "")</f>
        <v/>
      </c>
      <c r="AX640" s="1211" t="str">
        <f t="shared" ref="AX640" si="940">IF(AND(P640="処遇改善加算Ⅰ", AL640=""), "未入力","入力済")</f>
        <v>入力済</v>
      </c>
      <c r="AY640" s="1207" t="str">
        <f t="shared" ref="AY640" si="941">G640</f>
        <v/>
      </c>
    </row>
    <row r="641" spans="1:51" ht="14">
      <c r="A641" s="1281"/>
      <c r="B641" s="1263"/>
      <c r="C641" s="1264"/>
      <c r="D641" s="1264"/>
      <c r="E641" s="1264"/>
      <c r="F641" s="1265"/>
      <c r="G641" s="1270"/>
      <c r="H641" s="1270"/>
      <c r="I641" s="1270"/>
      <c r="J641" s="1270"/>
      <c r="K641" s="1270"/>
      <c r="L641" s="1273"/>
      <c r="M641" s="1276"/>
      <c r="N641" s="1246"/>
      <c r="O641" s="1249"/>
      <c r="P641" s="1215"/>
      <c r="Q641" s="1218"/>
      <c r="R641" s="1221"/>
      <c r="S641" s="1224"/>
      <c r="T641" s="1227"/>
      <c r="U641" s="1224"/>
      <c r="V641" s="1227"/>
      <c r="W641" s="1224"/>
      <c r="X641" s="1227"/>
      <c r="Y641" s="1224"/>
      <c r="Z641" s="1227"/>
      <c r="AA641" s="1227"/>
      <c r="AB641" s="1227"/>
      <c r="AC641" s="1230"/>
      <c r="AD641" s="1193"/>
      <c r="AE641" s="1234"/>
      <c r="AF641" s="1199"/>
      <c r="AG641" s="1193"/>
      <c r="AH641" s="1196"/>
      <c r="AI641" s="1199"/>
      <c r="AJ641" s="1199"/>
      <c r="AK641" s="1202"/>
      <c r="AL641" s="1205"/>
      <c r="AM641" s="1212" t="str">
        <f t="shared" ref="AM641" si="942">IF(AND(P640&lt;&gt;"", OR(W640&lt;&gt;8,Y640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41" s="355"/>
      <c r="AO641" s="1208"/>
      <c r="AP641" s="1210"/>
      <c r="AQ641" s="1114"/>
      <c r="AR641" s="976"/>
      <c r="AS641" s="976"/>
      <c r="AT641" s="976"/>
      <c r="AU641" s="976"/>
      <c r="AV641" s="976"/>
      <c r="AW641" s="976"/>
      <c r="AX641" s="1211"/>
      <c r="AY641" s="1208"/>
    </row>
    <row r="642" spans="1:51" ht="14">
      <c r="A642" s="1282"/>
      <c r="B642" s="1263"/>
      <c r="C642" s="1264"/>
      <c r="D642" s="1264"/>
      <c r="E642" s="1264"/>
      <c r="F642" s="1265"/>
      <c r="G642" s="1270"/>
      <c r="H642" s="1270"/>
      <c r="I642" s="1270"/>
      <c r="J642" s="1270"/>
      <c r="K642" s="1270"/>
      <c r="L642" s="1273"/>
      <c r="M642" s="1276"/>
      <c r="N642" s="1246"/>
      <c r="O642" s="1249"/>
      <c r="P642" s="1215"/>
      <c r="Q642" s="1218"/>
      <c r="R642" s="1221"/>
      <c r="S642" s="1224"/>
      <c r="T642" s="1227"/>
      <c r="U642" s="1224"/>
      <c r="V642" s="1227"/>
      <c r="W642" s="1224"/>
      <c r="X642" s="1227"/>
      <c r="Y642" s="1224"/>
      <c r="Z642" s="1227"/>
      <c r="AA642" s="1227"/>
      <c r="AB642" s="1227"/>
      <c r="AC642" s="1230"/>
      <c r="AD642" s="1193"/>
      <c r="AE642" s="1234"/>
      <c r="AF642" s="1199"/>
      <c r="AG642" s="1193"/>
      <c r="AH642" s="1196"/>
      <c r="AI642" s="1199"/>
      <c r="AJ642" s="1199"/>
      <c r="AK642" s="1202"/>
      <c r="AL642" s="1205"/>
      <c r="AM642" s="1213"/>
      <c r="AN642" s="355"/>
      <c r="AO642" s="1208"/>
      <c r="AP642" s="1210"/>
      <c r="AQ642" s="1114"/>
      <c r="AR642" s="976"/>
      <c r="AS642" s="976"/>
      <c r="AT642" s="976"/>
      <c r="AU642" s="976"/>
      <c r="AV642" s="976"/>
      <c r="AW642" s="976"/>
      <c r="AX642" s="1211"/>
      <c r="AY642" s="1208"/>
    </row>
    <row r="643" spans="1:51" ht="14.5" thickBot="1">
      <c r="A643" s="1283"/>
      <c r="B643" s="1266"/>
      <c r="C643" s="1267"/>
      <c r="D643" s="1267"/>
      <c r="E643" s="1267"/>
      <c r="F643" s="1268"/>
      <c r="G643" s="1271"/>
      <c r="H643" s="1271"/>
      <c r="I643" s="1271"/>
      <c r="J643" s="1271"/>
      <c r="K643" s="1271"/>
      <c r="L643" s="1274"/>
      <c r="M643" s="1277"/>
      <c r="N643" s="1247"/>
      <c r="O643" s="1250"/>
      <c r="P643" s="1216"/>
      <c r="Q643" s="1219"/>
      <c r="R643" s="1222"/>
      <c r="S643" s="1225"/>
      <c r="T643" s="1228"/>
      <c r="U643" s="1225"/>
      <c r="V643" s="1228"/>
      <c r="W643" s="1225"/>
      <c r="X643" s="1228"/>
      <c r="Y643" s="1225"/>
      <c r="Z643" s="1228"/>
      <c r="AA643" s="1228"/>
      <c r="AB643" s="1228"/>
      <c r="AC643" s="1231"/>
      <c r="AD643" s="1194"/>
      <c r="AE643" s="1235"/>
      <c r="AF643" s="1200"/>
      <c r="AG643" s="1194"/>
      <c r="AH643" s="1197"/>
      <c r="AI643" s="1200"/>
      <c r="AJ643" s="1200"/>
      <c r="AK643" s="1203"/>
      <c r="AL643" s="1206"/>
      <c r="AM643" s="651" t="str">
        <f t="shared" si="854"/>
        <v/>
      </c>
      <c r="AN643" s="355"/>
      <c r="AO643" s="1209"/>
      <c r="AP643" s="1210"/>
      <c r="AQ643" s="1115"/>
      <c r="AR643" s="976"/>
      <c r="AS643" s="976"/>
      <c r="AT643" s="976"/>
      <c r="AU643" s="976"/>
      <c r="AV643" s="976"/>
      <c r="AW643" s="976"/>
      <c r="AX643" s="1211"/>
      <c r="AY643" s="1209"/>
    </row>
    <row r="644" spans="1:51" ht="14">
      <c r="A644" s="1280">
        <v>159</v>
      </c>
      <c r="B644" s="1260" t="str">
        <f>IF(基本情報入力シート!B198="", "",基本情報入力シート!B198)</f>
        <v/>
      </c>
      <c r="C644" s="1261"/>
      <c r="D644" s="1261"/>
      <c r="E644" s="1261"/>
      <c r="F644" s="1262"/>
      <c r="G644" s="1269" t="str">
        <f>IF(基本情報入力シート!L198="", "",基本情報入力シート!L198)</f>
        <v/>
      </c>
      <c r="H644" s="1269" t="str">
        <f>IF(基本情報入力シート!Q198="", "",基本情報入力シート!Q198)</f>
        <v/>
      </c>
      <c r="I644" s="1269" t="str">
        <f>IF(基本情報入力シート!V198="", "",基本情報入力シート!V198)</f>
        <v/>
      </c>
      <c r="J644" s="1269" t="str">
        <f>IF(基本情報入力シート!W198="", "",基本情報入力シート!W198)</f>
        <v/>
      </c>
      <c r="K644" s="1269" t="str">
        <f>IF(基本情報入力シート!X198="", "",基本情報入力シート!X198)</f>
        <v/>
      </c>
      <c r="L644" s="1272" t="str">
        <f>IF(基本情報入力シート!AC198=0, "",基本情報入力シート!AC198)</f>
        <v/>
      </c>
      <c r="M644" s="1275" t="str">
        <f>IF(基本情報入力シート!AD198="", "",基本情報入力シート!AD198)</f>
        <v/>
      </c>
      <c r="N644" s="1245"/>
      <c r="O644" s="1248" t="str">
        <f>IFERROR(VLOOKUP(K644,【参考】数式用２!$A$2:$AD$48,MATCH(N644,【参考】数式用２!$C$4:$AD$4,0)+2,0),"")</f>
        <v/>
      </c>
      <c r="P644" s="1214"/>
      <c r="Q644" s="1217" t="str">
        <f>IFERROR(VLOOKUP(K644,【参考】数式用２!$A$2:$AC$48,MATCH(P644,【参考】数式用２!$C$4:$AC$4,0)+2,0),"")</f>
        <v/>
      </c>
      <c r="R644" s="1220" t="s">
        <v>268</v>
      </c>
      <c r="S644" s="1223"/>
      <c r="T644" s="1226" t="s">
        <v>356</v>
      </c>
      <c r="U644" s="1223"/>
      <c r="V644" s="1226" t="s">
        <v>357</v>
      </c>
      <c r="W644" s="1223"/>
      <c r="X644" s="1226" t="s">
        <v>356</v>
      </c>
      <c r="Y644" s="1223"/>
      <c r="Z644" s="1226" t="s">
        <v>360</v>
      </c>
      <c r="AA644" s="1226" t="s">
        <v>171</v>
      </c>
      <c r="AB644" s="1226" t="str">
        <f t="shared" ref="AB644" si="943">IF(S644&gt;=1,(W644*12+Y644)-(S644*12+U644)+1,"")</f>
        <v/>
      </c>
      <c r="AC644" s="1229" t="s">
        <v>359</v>
      </c>
      <c r="AD644" s="1232" t="str">
        <f t="shared" ref="AD644" si="944">IFERROR(ROUNDDOWN(ROUND(L644*Q644,0)*M644,0)*AB644,"")</f>
        <v/>
      </c>
      <c r="AE644" s="1233" t="str">
        <f>IFERROR(ROUNDDOWN(ROUNDDOWN(ROUND(L644*VLOOKUP(K644,【参考】数式用２!$A$2:$AC$48,MATCH("処遇改善加算Ⅳ",【参考】数式用２!$C$4:$O$4,0)+2,0),0)*M644,0)*AB644*0.5,0), "")</f>
        <v/>
      </c>
      <c r="AF644" s="1198"/>
      <c r="AG644" s="1193" t="str">
        <f>IF(AND(AQ644&lt;&gt;"対象外", P644&lt;&gt;""),ROUNDDOWN(ROUND(L644*VLOOKUP(K644,【参考】数式用２!$A$2:$K$48,MATCH("ベア加算あり",【参考】数式用２!$C$4:$K$4,0)+2,0),0)*M644,0)*AB644,"")</f>
        <v/>
      </c>
      <c r="AH644" s="1195"/>
      <c r="AI644" s="1198"/>
      <c r="AJ644" s="1198"/>
      <c r="AK644" s="1201"/>
      <c r="AL644" s="1204"/>
      <c r="AM644" s="650" t="str">
        <f t="shared" si="844"/>
        <v/>
      </c>
      <c r="AN644" s="355"/>
      <c r="AO644" s="1207" t="str">
        <f t="shared" ref="AO644" si="945">IF(K644&lt;&gt;"","Q列に色付け","")</f>
        <v/>
      </c>
      <c r="AP644" s="1210" t="str">
        <f t="shared" ref="AP644" si="946">IF(AND(AE644&lt;&gt;0,AE644&lt;&gt;""),IF(AF644="○","入力済","未入力"),"")</f>
        <v/>
      </c>
      <c r="AQ644" s="1113" t="str">
        <f>IFERROR((VLOOKUP(N644, 【参考】数式用２!$BE$5:$BE$13, 1,FALSE)), "対象外")</f>
        <v>対象外</v>
      </c>
      <c r="AR644" s="976" t="str">
        <f t="shared" ref="AR644" si="947">IF(AG644&lt;&gt;"",IF(AH644="○","入力済","未入力"),"")</f>
        <v/>
      </c>
      <c r="AS644" s="976" t="str">
        <f t="shared" ref="AS644" si="948">IF(AND(P644&lt;&gt;"", AI644=""), "未入力", "入力済")</f>
        <v>入力済</v>
      </c>
      <c r="AT644" s="976" t="str">
        <f t="shared" ref="AT644" si="949">IF(AND(P644&lt;&gt;"", P644&lt;&gt;"処遇改善加算Ⅳ", AJ644=""), "未入力", "入力済")</f>
        <v>入力済</v>
      </c>
      <c r="AU644" s="976" t="str">
        <f>IFERROR(VLOOKUP(K644, 【参考】数式用２!$BB$5:$BC$48, 2, FALSE), "")</f>
        <v/>
      </c>
      <c r="AV644" s="976" t="str">
        <f t="shared" ref="AV644" si="950">IF(AND(P644&lt;&gt;"処遇改善加算Ⅲ",P644&lt;&gt;"処遇改善加算Ⅳ", P644&lt;&gt;"", AU644&lt;&gt;"対象外"), 1,"")</f>
        <v/>
      </c>
      <c r="AW644" s="976" t="str">
        <f>IFERROR("_"&amp;VLOOKUP(K644, 【参考】数式用２!$AG$2:$AH$48, 2, FALSE), "")</f>
        <v/>
      </c>
      <c r="AX644" s="1211" t="str">
        <f t="shared" ref="AX644" si="951">IF(AND(P644="処遇改善加算Ⅰ", AL644=""), "未入力","入力済")</f>
        <v>入力済</v>
      </c>
      <c r="AY644" s="1207" t="str">
        <f t="shared" ref="AY644" si="952">G644</f>
        <v/>
      </c>
    </row>
    <row r="645" spans="1:51" ht="14">
      <c r="A645" s="1281"/>
      <c r="B645" s="1263"/>
      <c r="C645" s="1264"/>
      <c r="D645" s="1264"/>
      <c r="E645" s="1264"/>
      <c r="F645" s="1265"/>
      <c r="G645" s="1270"/>
      <c r="H645" s="1270"/>
      <c r="I645" s="1270"/>
      <c r="J645" s="1270"/>
      <c r="K645" s="1270"/>
      <c r="L645" s="1273"/>
      <c r="M645" s="1276"/>
      <c r="N645" s="1246"/>
      <c r="O645" s="1249"/>
      <c r="P645" s="1215"/>
      <c r="Q645" s="1218"/>
      <c r="R645" s="1221"/>
      <c r="S645" s="1224"/>
      <c r="T645" s="1227"/>
      <c r="U645" s="1224"/>
      <c r="V645" s="1227"/>
      <c r="W645" s="1224"/>
      <c r="X645" s="1227"/>
      <c r="Y645" s="1224"/>
      <c r="Z645" s="1227"/>
      <c r="AA645" s="1227"/>
      <c r="AB645" s="1227"/>
      <c r="AC645" s="1230"/>
      <c r="AD645" s="1193"/>
      <c r="AE645" s="1234"/>
      <c r="AF645" s="1199"/>
      <c r="AG645" s="1193"/>
      <c r="AH645" s="1196"/>
      <c r="AI645" s="1199"/>
      <c r="AJ645" s="1199"/>
      <c r="AK645" s="1202"/>
      <c r="AL645" s="1205"/>
      <c r="AM645" s="1212" t="str">
        <f t="shared" ref="AM645" si="953">IF(AND(P644&lt;&gt;"", OR(W644&lt;&gt;8,Y644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45" s="355"/>
      <c r="AO645" s="1208"/>
      <c r="AP645" s="1210"/>
      <c r="AQ645" s="1114"/>
      <c r="AR645" s="976"/>
      <c r="AS645" s="976"/>
      <c r="AT645" s="976"/>
      <c r="AU645" s="976"/>
      <c r="AV645" s="976"/>
      <c r="AW645" s="976"/>
      <c r="AX645" s="1211"/>
      <c r="AY645" s="1208"/>
    </row>
    <row r="646" spans="1:51" ht="14">
      <c r="A646" s="1282"/>
      <c r="B646" s="1263"/>
      <c r="C646" s="1264"/>
      <c r="D646" s="1264"/>
      <c r="E646" s="1264"/>
      <c r="F646" s="1265"/>
      <c r="G646" s="1270"/>
      <c r="H646" s="1270"/>
      <c r="I646" s="1270"/>
      <c r="J646" s="1270"/>
      <c r="K646" s="1270"/>
      <c r="L646" s="1273"/>
      <c r="M646" s="1276"/>
      <c r="N646" s="1246"/>
      <c r="O646" s="1249"/>
      <c r="P646" s="1215"/>
      <c r="Q646" s="1218"/>
      <c r="R646" s="1221"/>
      <c r="S646" s="1224"/>
      <c r="T646" s="1227"/>
      <c r="U646" s="1224"/>
      <c r="V646" s="1227"/>
      <c r="W646" s="1224"/>
      <c r="X646" s="1227"/>
      <c r="Y646" s="1224"/>
      <c r="Z646" s="1227"/>
      <c r="AA646" s="1227"/>
      <c r="AB646" s="1227"/>
      <c r="AC646" s="1230"/>
      <c r="AD646" s="1193"/>
      <c r="AE646" s="1234"/>
      <c r="AF646" s="1199"/>
      <c r="AG646" s="1193"/>
      <c r="AH646" s="1196"/>
      <c r="AI646" s="1199"/>
      <c r="AJ646" s="1199"/>
      <c r="AK646" s="1202"/>
      <c r="AL646" s="1205"/>
      <c r="AM646" s="1213"/>
      <c r="AN646" s="355"/>
      <c r="AO646" s="1208"/>
      <c r="AP646" s="1210"/>
      <c r="AQ646" s="1114"/>
      <c r="AR646" s="976"/>
      <c r="AS646" s="976"/>
      <c r="AT646" s="976"/>
      <c r="AU646" s="976"/>
      <c r="AV646" s="976"/>
      <c r="AW646" s="976"/>
      <c r="AX646" s="1211"/>
      <c r="AY646" s="1208"/>
    </row>
    <row r="647" spans="1:51" ht="14.5" thickBot="1">
      <c r="A647" s="1283"/>
      <c r="B647" s="1266"/>
      <c r="C647" s="1267"/>
      <c r="D647" s="1267"/>
      <c r="E647" s="1267"/>
      <c r="F647" s="1268"/>
      <c r="G647" s="1271"/>
      <c r="H647" s="1271"/>
      <c r="I647" s="1271"/>
      <c r="J647" s="1271"/>
      <c r="K647" s="1271"/>
      <c r="L647" s="1274"/>
      <c r="M647" s="1277"/>
      <c r="N647" s="1247"/>
      <c r="O647" s="1250"/>
      <c r="P647" s="1216"/>
      <c r="Q647" s="1219"/>
      <c r="R647" s="1222"/>
      <c r="S647" s="1225"/>
      <c r="T647" s="1228"/>
      <c r="U647" s="1225"/>
      <c r="V647" s="1228"/>
      <c r="W647" s="1225"/>
      <c r="X647" s="1228"/>
      <c r="Y647" s="1225"/>
      <c r="Z647" s="1228"/>
      <c r="AA647" s="1228"/>
      <c r="AB647" s="1228"/>
      <c r="AC647" s="1231"/>
      <c r="AD647" s="1194"/>
      <c r="AE647" s="1235"/>
      <c r="AF647" s="1200"/>
      <c r="AG647" s="1194"/>
      <c r="AH647" s="1197"/>
      <c r="AI647" s="1200"/>
      <c r="AJ647" s="1200"/>
      <c r="AK647" s="1203"/>
      <c r="AL647" s="1206"/>
      <c r="AM647" s="651" t="str">
        <f t="shared" si="854"/>
        <v/>
      </c>
      <c r="AN647" s="355"/>
      <c r="AO647" s="1209"/>
      <c r="AP647" s="1210"/>
      <c r="AQ647" s="1115"/>
      <c r="AR647" s="976"/>
      <c r="AS647" s="976"/>
      <c r="AT647" s="976"/>
      <c r="AU647" s="976"/>
      <c r="AV647" s="976"/>
      <c r="AW647" s="976"/>
      <c r="AX647" s="1211"/>
      <c r="AY647" s="1209"/>
    </row>
    <row r="648" spans="1:51" ht="14">
      <c r="A648" s="1280">
        <v>160</v>
      </c>
      <c r="B648" s="1260" t="str">
        <f>IF(基本情報入力シート!B199="", "",基本情報入力シート!B199)</f>
        <v/>
      </c>
      <c r="C648" s="1261"/>
      <c r="D648" s="1261"/>
      <c r="E648" s="1261"/>
      <c r="F648" s="1262"/>
      <c r="G648" s="1269" t="str">
        <f>IF(基本情報入力シート!L199="", "",基本情報入力シート!L199)</f>
        <v/>
      </c>
      <c r="H648" s="1269" t="str">
        <f>IF(基本情報入力シート!Q199="", "",基本情報入力シート!Q199)</f>
        <v/>
      </c>
      <c r="I648" s="1269" t="str">
        <f>IF(基本情報入力シート!V199="", "",基本情報入力シート!V199)</f>
        <v/>
      </c>
      <c r="J648" s="1269" t="str">
        <f>IF(基本情報入力シート!W199="", "",基本情報入力シート!W199)</f>
        <v/>
      </c>
      <c r="K648" s="1269" t="str">
        <f>IF(基本情報入力シート!X199="", "",基本情報入力シート!X199)</f>
        <v/>
      </c>
      <c r="L648" s="1272" t="str">
        <f>IF(基本情報入力シート!AC199=0, "",基本情報入力シート!AC199)</f>
        <v/>
      </c>
      <c r="M648" s="1275" t="str">
        <f>IF(基本情報入力シート!AD199="", "",基本情報入力シート!AD199)</f>
        <v/>
      </c>
      <c r="N648" s="1245"/>
      <c r="O648" s="1248" t="str">
        <f>IFERROR(VLOOKUP(K648,【参考】数式用２!$A$2:$AD$48,MATCH(N648,【参考】数式用２!$C$4:$AD$4,0)+2,0),"")</f>
        <v/>
      </c>
      <c r="P648" s="1214"/>
      <c r="Q648" s="1217" t="str">
        <f>IFERROR(VLOOKUP(K648,【参考】数式用２!$A$2:$AC$48,MATCH(P648,【参考】数式用２!$C$4:$AC$4,0)+2,0),"")</f>
        <v/>
      </c>
      <c r="R648" s="1220" t="s">
        <v>268</v>
      </c>
      <c r="S648" s="1223"/>
      <c r="T648" s="1226" t="s">
        <v>356</v>
      </c>
      <c r="U648" s="1223"/>
      <c r="V648" s="1226" t="s">
        <v>357</v>
      </c>
      <c r="W648" s="1223"/>
      <c r="X648" s="1226" t="s">
        <v>356</v>
      </c>
      <c r="Y648" s="1223"/>
      <c r="Z648" s="1226" t="s">
        <v>360</v>
      </c>
      <c r="AA648" s="1226" t="s">
        <v>171</v>
      </c>
      <c r="AB648" s="1226" t="str">
        <f t="shared" ref="AB648" si="954">IF(S648&gt;=1,(W648*12+Y648)-(S648*12+U648)+1,"")</f>
        <v/>
      </c>
      <c r="AC648" s="1229" t="s">
        <v>359</v>
      </c>
      <c r="AD648" s="1232" t="str">
        <f t="shared" ref="AD648" si="955">IFERROR(ROUNDDOWN(ROUND(L648*Q648,0)*M648,0)*AB648,"")</f>
        <v/>
      </c>
      <c r="AE648" s="1233" t="str">
        <f>IFERROR(ROUNDDOWN(ROUNDDOWN(ROUND(L648*VLOOKUP(K648,【参考】数式用２!$A$2:$AC$48,MATCH("処遇改善加算Ⅳ",【参考】数式用２!$C$4:$O$4,0)+2,0),0)*M648,0)*AB648*0.5,0), "")</f>
        <v/>
      </c>
      <c r="AF648" s="1198"/>
      <c r="AG648" s="1193" t="str">
        <f>IF(AND(AQ648&lt;&gt;"対象外", P648&lt;&gt;""),ROUNDDOWN(ROUND(L648*VLOOKUP(K648,【参考】数式用２!$A$2:$K$48,MATCH("ベア加算あり",【参考】数式用２!$C$4:$K$4,0)+2,0),0)*M648,0)*AB648,"")</f>
        <v/>
      </c>
      <c r="AH648" s="1195"/>
      <c r="AI648" s="1198"/>
      <c r="AJ648" s="1198"/>
      <c r="AK648" s="1201"/>
      <c r="AL648" s="1204"/>
      <c r="AM648" s="650" t="str">
        <f t="shared" si="844"/>
        <v/>
      </c>
      <c r="AN648" s="355"/>
      <c r="AO648" s="1207" t="str">
        <f t="shared" ref="AO648" si="956">IF(K648&lt;&gt;"","Q列に色付け","")</f>
        <v/>
      </c>
      <c r="AP648" s="1210" t="str">
        <f t="shared" ref="AP648" si="957">IF(AND(AE648&lt;&gt;0,AE648&lt;&gt;""),IF(AF648="○","入力済","未入力"),"")</f>
        <v/>
      </c>
      <c r="AQ648" s="1113" t="str">
        <f>IFERROR((VLOOKUP(N648, 【参考】数式用２!$BE$5:$BE$13, 1,FALSE)), "対象外")</f>
        <v>対象外</v>
      </c>
      <c r="AR648" s="976" t="str">
        <f t="shared" ref="AR648" si="958">IF(AG648&lt;&gt;"",IF(AH648="○","入力済","未入力"),"")</f>
        <v/>
      </c>
      <c r="AS648" s="976" t="str">
        <f t="shared" ref="AS648" si="959">IF(AND(P648&lt;&gt;"", AI648=""), "未入力", "入力済")</f>
        <v>入力済</v>
      </c>
      <c r="AT648" s="976" t="str">
        <f t="shared" ref="AT648" si="960">IF(AND(P648&lt;&gt;"", P648&lt;&gt;"処遇改善加算Ⅳ", AJ648=""), "未入力", "入力済")</f>
        <v>入力済</v>
      </c>
      <c r="AU648" s="976" t="str">
        <f>IFERROR(VLOOKUP(K648, 【参考】数式用２!$BB$5:$BC$48, 2, FALSE), "")</f>
        <v/>
      </c>
      <c r="AV648" s="976" t="str">
        <f t="shared" ref="AV648" si="961">IF(AND(P648&lt;&gt;"処遇改善加算Ⅲ",P648&lt;&gt;"処遇改善加算Ⅳ", P648&lt;&gt;"", AU648&lt;&gt;"対象外"), 1,"")</f>
        <v/>
      </c>
      <c r="AW648" s="976" t="str">
        <f>IFERROR("_"&amp;VLOOKUP(K648, 【参考】数式用２!$AG$2:$AH$48, 2, FALSE), "")</f>
        <v/>
      </c>
      <c r="AX648" s="1211" t="str">
        <f t="shared" ref="AX648" si="962">IF(AND(P648="処遇改善加算Ⅰ", AL648=""), "未入力","入力済")</f>
        <v>入力済</v>
      </c>
      <c r="AY648" s="1207" t="str">
        <f t="shared" ref="AY648" si="963">G648</f>
        <v/>
      </c>
    </row>
    <row r="649" spans="1:51" ht="14">
      <c r="A649" s="1281"/>
      <c r="B649" s="1263"/>
      <c r="C649" s="1264"/>
      <c r="D649" s="1264"/>
      <c r="E649" s="1264"/>
      <c r="F649" s="1265"/>
      <c r="G649" s="1270"/>
      <c r="H649" s="1270"/>
      <c r="I649" s="1270"/>
      <c r="J649" s="1270"/>
      <c r="K649" s="1270"/>
      <c r="L649" s="1273"/>
      <c r="M649" s="1276"/>
      <c r="N649" s="1246"/>
      <c r="O649" s="1249"/>
      <c r="P649" s="1215"/>
      <c r="Q649" s="1218"/>
      <c r="R649" s="1221"/>
      <c r="S649" s="1224"/>
      <c r="T649" s="1227"/>
      <c r="U649" s="1224"/>
      <c r="V649" s="1227"/>
      <c r="W649" s="1224"/>
      <c r="X649" s="1227"/>
      <c r="Y649" s="1224"/>
      <c r="Z649" s="1227"/>
      <c r="AA649" s="1227"/>
      <c r="AB649" s="1227"/>
      <c r="AC649" s="1230"/>
      <c r="AD649" s="1193"/>
      <c r="AE649" s="1234"/>
      <c r="AF649" s="1199"/>
      <c r="AG649" s="1193"/>
      <c r="AH649" s="1196"/>
      <c r="AI649" s="1199"/>
      <c r="AJ649" s="1199"/>
      <c r="AK649" s="1202"/>
      <c r="AL649" s="1205"/>
      <c r="AM649" s="1212" t="str">
        <f t="shared" ref="AM649" si="964">IF(AND(P648&lt;&gt;"", OR(W648&lt;&gt;8,Y648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49" s="355"/>
      <c r="AO649" s="1208"/>
      <c r="AP649" s="1210"/>
      <c r="AQ649" s="1114"/>
      <c r="AR649" s="976"/>
      <c r="AS649" s="976"/>
      <c r="AT649" s="976"/>
      <c r="AU649" s="976"/>
      <c r="AV649" s="976"/>
      <c r="AW649" s="976"/>
      <c r="AX649" s="1211"/>
      <c r="AY649" s="1208"/>
    </row>
    <row r="650" spans="1:51" ht="14">
      <c r="A650" s="1282"/>
      <c r="B650" s="1263"/>
      <c r="C650" s="1264"/>
      <c r="D650" s="1264"/>
      <c r="E650" s="1264"/>
      <c r="F650" s="1265"/>
      <c r="G650" s="1270"/>
      <c r="H650" s="1270"/>
      <c r="I650" s="1270"/>
      <c r="J650" s="1270"/>
      <c r="K650" s="1270"/>
      <c r="L650" s="1273"/>
      <c r="M650" s="1276"/>
      <c r="N650" s="1246"/>
      <c r="O650" s="1249"/>
      <c r="P650" s="1215"/>
      <c r="Q650" s="1218"/>
      <c r="R650" s="1221"/>
      <c r="S650" s="1224"/>
      <c r="T650" s="1227"/>
      <c r="U650" s="1224"/>
      <c r="V650" s="1227"/>
      <c r="W650" s="1224"/>
      <c r="X650" s="1227"/>
      <c r="Y650" s="1224"/>
      <c r="Z650" s="1227"/>
      <c r="AA650" s="1227"/>
      <c r="AB650" s="1227"/>
      <c r="AC650" s="1230"/>
      <c r="AD650" s="1193"/>
      <c r="AE650" s="1234"/>
      <c r="AF650" s="1199"/>
      <c r="AG650" s="1193"/>
      <c r="AH650" s="1196"/>
      <c r="AI650" s="1199"/>
      <c r="AJ650" s="1199"/>
      <c r="AK650" s="1202"/>
      <c r="AL650" s="1205"/>
      <c r="AM650" s="1213"/>
      <c r="AN650" s="355"/>
      <c r="AO650" s="1208"/>
      <c r="AP650" s="1210"/>
      <c r="AQ650" s="1114"/>
      <c r="AR650" s="976"/>
      <c r="AS650" s="976"/>
      <c r="AT650" s="976"/>
      <c r="AU650" s="976"/>
      <c r="AV650" s="976"/>
      <c r="AW650" s="976"/>
      <c r="AX650" s="1211"/>
      <c r="AY650" s="1208"/>
    </row>
    <row r="651" spans="1:51" ht="14.5" thickBot="1">
      <c r="A651" s="1283"/>
      <c r="B651" s="1266"/>
      <c r="C651" s="1267"/>
      <c r="D651" s="1267"/>
      <c r="E651" s="1267"/>
      <c r="F651" s="1268"/>
      <c r="G651" s="1271"/>
      <c r="H651" s="1271"/>
      <c r="I651" s="1271"/>
      <c r="J651" s="1271"/>
      <c r="K651" s="1271"/>
      <c r="L651" s="1274"/>
      <c r="M651" s="1277"/>
      <c r="N651" s="1247"/>
      <c r="O651" s="1250"/>
      <c r="P651" s="1216"/>
      <c r="Q651" s="1219"/>
      <c r="R651" s="1222"/>
      <c r="S651" s="1225"/>
      <c r="T651" s="1228"/>
      <c r="U651" s="1225"/>
      <c r="V651" s="1228"/>
      <c r="W651" s="1225"/>
      <c r="X651" s="1228"/>
      <c r="Y651" s="1225"/>
      <c r="Z651" s="1228"/>
      <c r="AA651" s="1228"/>
      <c r="AB651" s="1228"/>
      <c r="AC651" s="1231"/>
      <c r="AD651" s="1194"/>
      <c r="AE651" s="1235"/>
      <c r="AF651" s="1200"/>
      <c r="AG651" s="1194"/>
      <c r="AH651" s="1197"/>
      <c r="AI651" s="1200"/>
      <c r="AJ651" s="1200"/>
      <c r="AK651" s="1203"/>
      <c r="AL651" s="1206"/>
      <c r="AM651" s="651" t="str">
        <f t="shared" si="854"/>
        <v/>
      </c>
      <c r="AN651" s="355"/>
      <c r="AO651" s="1209"/>
      <c r="AP651" s="1210"/>
      <c r="AQ651" s="1115"/>
      <c r="AR651" s="976"/>
      <c r="AS651" s="976"/>
      <c r="AT651" s="976"/>
      <c r="AU651" s="976"/>
      <c r="AV651" s="976"/>
      <c r="AW651" s="976"/>
      <c r="AX651" s="1211"/>
      <c r="AY651" s="1209"/>
    </row>
    <row r="652" spans="1:51" ht="14">
      <c r="A652" s="1280">
        <v>161</v>
      </c>
      <c r="B652" s="1260" t="str">
        <f>IF(基本情報入力シート!B200="", "",基本情報入力シート!B200)</f>
        <v/>
      </c>
      <c r="C652" s="1261"/>
      <c r="D652" s="1261"/>
      <c r="E652" s="1261"/>
      <c r="F652" s="1262"/>
      <c r="G652" s="1269" t="str">
        <f>IF(基本情報入力シート!L200="", "",基本情報入力シート!L200)</f>
        <v/>
      </c>
      <c r="H652" s="1269" t="str">
        <f>IF(基本情報入力シート!Q200="", "",基本情報入力シート!Q200)</f>
        <v/>
      </c>
      <c r="I652" s="1269" t="str">
        <f>IF(基本情報入力シート!V200="", "",基本情報入力シート!V200)</f>
        <v/>
      </c>
      <c r="J652" s="1269" t="str">
        <f>IF(基本情報入力シート!W200="", "",基本情報入力シート!W200)</f>
        <v/>
      </c>
      <c r="K652" s="1269" t="str">
        <f>IF(基本情報入力シート!X200="", "",基本情報入力シート!X200)</f>
        <v/>
      </c>
      <c r="L652" s="1272" t="str">
        <f>IF(基本情報入力シート!AC200=0, "",基本情報入力シート!AC200)</f>
        <v/>
      </c>
      <c r="M652" s="1275" t="str">
        <f>IF(基本情報入力シート!AD200="", "",基本情報入力シート!AD200)</f>
        <v/>
      </c>
      <c r="N652" s="1245"/>
      <c r="O652" s="1248" t="str">
        <f>IFERROR(VLOOKUP(K652,【参考】数式用２!$A$2:$AD$48,MATCH(N652,【参考】数式用２!$C$4:$AD$4,0)+2,0),"")</f>
        <v/>
      </c>
      <c r="P652" s="1214"/>
      <c r="Q652" s="1217" t="str">
        <f>IFERROR(VLOOKUP(K652,【参考】数式用２!$A$2:$AC$48,MATCH(P652,【参考】数式用２!$C$4:$AC$4,0)+2,0),"")</f>
        <v/>
      </c>
      <c r="R652" s="1220" t="s">
        <v>268</v>
      </c>
      <c r="S652" s="1223"/>
      <c r="T652" s="1226" t="s">
        <v>356</v>
      </c>
      <c r="U652" s="1223"/>
      <c r="V652" s="1226" t="s">
        <v>357</v>
      </c>
      <c r="W652" s="1223"/>
      <c r="X652" s="1226" t="s">
        <v>356</v>
      </c>
      <c r="Y652" s="1223"/>
      <c r="Z652" s="1226" t="s">
        <v>360</v>
      </c>
      <c r="AA652" s="1226" t="s">
        <v>171</v>
      </c>
      <c r="AB652" s="1226" t="str">
        <f t="shared" ref="AB652" si="965">IF(S652&gt;=1,(W652*12+Y652)-(S652*12+U652)+1,"")</f>
        <v/>
      </c>
      <c r="AC652" s="1229" t="s">
        <v>359</v>
      </c>
      <c r="AD652" s="1232" t="str">
        <f t="shared" ref="AD652" si="966">IFERROR(ROUNDDOWN(ROUND(L652*Q652,0)*M652,0)*AB652,"")</f>
        <v/>
      </c>
      <c r="AE652" s="1233" t="str">
        <f>IFERROR(ROUNDDOWN(ROUNDDOWN(ROUND(L652*VLOOKUP(K652,【参考】数式用２!$A$2:$AC$48,MATCH("処遇改善加算Ⅳ",【参考】数式用２!$C$4:$O$4,0)+2,0),0)*M652,0)*AB652*0.5,0), "")</f>
        <v/>
      </c>
      <c r="AF652" s="1198"/>
      <c r="AG652" s="1193" t="str">
        <f>IF(AND(AQ652&lt;&gt;"対象外", P652&lt;&gt;""),ROUNDDOWN(ROUND(L652*VLOOKUP(K652,【参考】数式用２!$A$2:$K$48,MATCH("ベア加算あり",【参考】数式用２!$C$4:$K$4,0)+2,0),0)*M652,0)*AB652,"")</f>
        <v/>
      </c>
      <c r="AH652" s="1195"/>
      <c r="AI652" s="1198"/>
      <c r="AJ652" s="1198"/>
      <c r="AK652" s="1201"/>
      <c r="AL652" s="1204"/>
      <c r="AM652" s="650" t="str">
        <f t="shared" si="844"/>
        <v/>
      </c>
      <c r="AN652" s="355"/>
      <c r="AO652" s="1207" t="str">
        <f t="shared" ref="AO652" si="967">IF(K652&lt;&gt;"","Q列に色付け","")</f>
        <v/>
      </c>
      <c r="AP652" s="1210" t="str">
        <f t="shared" ref="AP652" si="968">IF(AND(AE652&lt;&gt;0,AE652&lt;&gt;""),IF(AF652="○","入力済","未入力"),"")</f>
        <v/>
      </c>
      <c r="AQ652" s="1113" t="str">
        <f>IFERROR((VLOOKUP(N652, 【参考】数式用２!$BE$5:$BE$13, 1,FALSE)), "対象外")</f>
        <v>対象外</v>
      </c>
      <c r="AR652" s="976" t="str">
        <f t="shared" ref="AR652" si="969">IF(AG652&lt;&gt;"",IF(AH652="○","入力済","未入力"),"")</f>
        <v/>
      </c>
      <c r="AS652" s="976" t="str">
        <f t="shared" ref="AS652" si="970">IF(AND(P652&lt;&gt;"", AI652=""), "未入力", "入力済")</f>
        <v>入力済</v>
      </c>
      <c r="AT652" s="976" t="str">
        <f t="shared" ref="AT652" si="971">IF(AND(P652&lt;&gt;"", P652&lt;&gt;"処遇改善加算Ⅳ", AJ652=""), "未入力", "入力済")</f>
        <v>入力済</v>
      </c>
      <c r="AU652" s="976" t="str">
        <f>IFERROR(VLOOKUP(K652, 【参考】数式用２!$BB$5:$BC$48, 2, FALSE), "")</f>
        <v/>
      </c>
      <c r="AV652" s="976" t="str">
        <f t="shared" ref="AV652" si="972">IF(AND(P652&lt;&gt;"処遇改善加算Ⅲ",P652&lt;&gt;"処遇改善加算Ⅳ", P652&lt;&gt;"", AU652&lt;&gt;"対象外"), 1,"")</f>
        <v/>
      </c>
      <c r="AW652" s="976" t="str">
        <f>IFERROR("_"&amp;VLOOKUP(K652, 【参考】数式用２!$AG$2:$AH$48, 2, FALSE), "")</f>
        <v/>
      </c>
      <c r="AX652" s="1211" t="str">
        <f t="shared" ref="AX652" si="973">IF(AND(P652="処遇改善加算Ⅰ", AL652=""), "未入力","入力済")</f>
        <v>入力済</v>
      </c>
      <c r="AY652" s="1207" t="str">
        <f t="shared" ref="AY652" si="974">G652</f>
        <v/>
      </c>
    </row>
    <row r="653" spans="1:51" ht="14">
      <c r="A653" s="1281"/>
      <c r="B653" s="1263"/>
      <c r="C653" s="1264"/>
      <c r="D653" s="1264"/>
      <c r="E653" s="1264"/>
      <c r="F653" s="1265"/>
      <c r="G653" s="1270"/>
      <c r="H653" s="1270"/>
      <c r="I653" s="1270"/>
      <c r="J653" s="1270"/>
      <c r="K653" s="1270"/>
      <c r="L653" s="1273"/>
      <c r="M653" s="1276"/>
      <c r="N653" s="1246"/>
      <c r="O653" s="1249"/>
      <c r="P653" s="1215"/>
      <c r="Q653" s="1218"/>
      <c r="R653" s="1221"/>
      <c r="S653" s="1224"/>
      <c r="T653" s="1227"/>
      <c r="U653" s="1224"/>
      <c r="V653" s="1227"/>
      <c r="W653" s="1224"/>
      <c r="X653" s="1227"/>
      <c r="Y653" s="1224"/>
      <c r="Z653" s="1227"/>
      <c r="AA653" s="1227"/>
      <c r="AB653" s="1227"/>
      <c r="AC653" s="1230"/>
      <c r="AD653" s="1193"/>
      <c r="AE653" s="1234"/>
      <c r="AF653" s="1199"/>
      <c r="AG653" s="1193"/>
      <c r="AH653" s="1196"/>
      <c r="AI653" s="1199"/>
      <c r="AJ653" s="1199"/>
      <c r="AK653" s="1202"/>
      <c r="AL653" s="1205"/>
      <c r="AM653" s="1212" t="str">
        <f t="shared" ref="AM653" si="975">IF(AND(P652&lt;&gt;"", OR(W652&lt;&gt;8,Y652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53" s="355"/>
      <c r="AO653" s="1208"/>
      <c r="AP653" s="1210"/>
      <c r="AQ653" s="1114"/>
      <c r="AR653" s="976"/>
      <c r="AS653" s="976"/>
      <c r="AT653" s="976"/>
      <c r="AU653" s="976"/>
      <c r="AV653" s="976"/>
      <c r="AW653" s="976"/>
      <c r="AX653" s="1211"/>
      <c r="AY653" s="1208"/>
    </row>
    <row r="654" spans="1:51" ht="14">
      <c r="A654" s="1282"/>
      <c r="B654" s="1263"/>
      <c r="C654" s="1264"/>
      <c r="D654" s="1264"/>
      <c r="E654" s="1264"/>
      <c r="F654" s="1265"/>
      <c r="G654" s="1270"/>
      <c r="H654" s="1270"/>
      <c r="I654" s="1270"/>
      <c r="J654" s="1270"/>
      <c r="K654" s="1270"/>
      <c r="L654" s="1273"/>
      <c r="M654" s="1276"/>
      <c r="N654" s="1246"/>
      <c r="O654" s="1249"/>
      <c r="P654" s="1215"/>
      <c r="Q654" s="1218"/>
      <c r="R654" s="1221"/>
      <c r="S654" s="1224"/>
      <c r="T654" s="1227"/>
      <c r="U654" s="1224"/>
      <c r="V654" s="1227"/>
      <c r="W654" s="1224"/>
      <c r="X654" s="1227"/>
      <c r="Y654" s="1224"/>
      <c r="Z654" s="1227"/>
      <c r="AA654" s="1227"/>
      <c r="AB654" s="1227"/>
      <c r="AC654" s="1230"/>
      <c r="AD654" s="1193"/>
      <c r="AE654" s="1234"/>
      <c r="AF654" s="1199"/>
      <c r="AG654" s="1193"/>
      <c r="AH654" s="1196"/>
      <c r="AI654" s="1199"/>
      <c r="AJ654" s="1199"/>
      <c r="AK654" s="1202"/>
      <c r="AL654" s="1205"/>
      <c r="AM654" s="1213"/>
      <c r="AN654" s="355"/>
      <c r="AO654" s="1208"/>
      <c r="AP654" s="1210"/>
      <c r="AQ654" s="1114"/>
      <c r="AR654" s="976"/>
      <c r="AS654" s="976"/>
      <c r="AT654" s="976"/>
      <c r="AU654" s="976"/>
      <c r="AV654" s="976"/>
      <c r="AW654" s="976"/>
      <c r="AX654" s="1211"/>
      <c r="AY654" s="1208"/>
    </row>
    <row r="655" spans="1:51" ht="14.5" thickBot="1">
      <c r="A655" s="1283"/>
      <c r="B655" s="1266"/>
      <c r="C655" s="1267"/>
      <c r="D655" s="1267"/>
      <c r="E655" s="1267"/>
      <c r="F655" s="1268"/>
      <c r="G655" s="1271"/>
      <c r="H655" s="1271"/>
      <c r="I655" s="1271"/>
      <c r="J655" s="1271"/>
      <c r="K655" s="1271"/>
      <c r="L655" s="1274"/>
      <c r="M655" s="1277"/>
      <c r="N655" s="1247"/>
      <c r="O655" s="1250"/>
      <c r="P655" s="1216"/>
      <c r="Q655" s="1219"/>
      <c r="R655" s="1222"/>
      <c r="S655" s="1225"/>
      <c r="T655" s="1228"/>
      <c r="U655" s="1225"/>
      <c r="V655" s="1228"/>
      <c r="W655" s="1225"/>
      <c r="X655" s="1228"/>
      <c r="Y655" s="1225"/>
      <c r="Z655" s="1228"/>
      <c r="AA655" s="1228"/>
      <c r="AB655" s="1228"/>
      <c r="AC655" s="1231"/>
      <c r="AD655" s="1194"/>
      <c r="AE655" s="1235"/>
      <c r="AF655" s="1200"/>
      <c r="AG655" s="1194"/>
      <c r="AH655" s="1197"/>
      <c r="AI655" s="1200"/>
      <c r="AJ655" s="1200"/>
      <c r="AK655" s="1203"/>
      <c r="AL655" s="1206"/>
      <c r="AM655" s="651" t="str">
        <f t="shared" si="854"/>
        <v/>
      </c>
      <c r="AN655" s="355"/>
      <c r="AO655" s="1209"/>
      <c r="AP655" s="1210"/>
      <c r="AQ655" s="1115"/>
      <c r="AR655" s="976"/>
      <c r="AS655" s="976"/>
      <c r="AT655" s="976"/>
      <c r="AU655" s="976"/>
      <c r="AV655" s="976"/>
      <c r="AW655" s="976"/>
      <c r="AX655" s="1211"/>
      <c r="AY655" s="1209"/>
    </row>
    <row r="656" spans="1:51" ht="14">
      <c r="A656" s="1280">
        <v>162</v>
      </c>
      <c r="B656" s="1260" t="str">
        <f>IF(基本情報入力シート!B201="", "",基本情報入力シート!B201)</f>
        <v/>
      </c>
      <c r="C656" s="1261"/>
      <c r="D656" s="1261"/>
      <c r="E656" s="1261"/>
      <c r="F656" s="1262"/>
      <c r="G656" s="1269" t="str">
        <f>IF(基本情報入力シート!L201="", "",基本情報入力シート!L201)</f>
        <v/>
      </c>
      <c r="H656" s="1269" t="str">
        <f>IF(基本情報入力シート!Q201="", "",基本情報入力シート!Q201)</f>
        <v/>
      </c>
      <c r="I656" s="1269" t="str">
        <f>IF(基本情報入力シート!V201="", "",基本情報入力シート!V201)</f>
        <v/>
      </c>
      <c r="J656" s="1269" t="str">
        <f>IF(基本情報入力シート!W201="", "",基本情報入力シート!W201)</f>
        <v/>
      </c>
      <c r="K656" s="1269" t="str">
        <f>IF(基本情報入力シート!X201="", "",基本情報入力シート!X201)</f>
        <v/>
      </c>
      <c r="L656" s="1272" t="str">
        <f>IF(基本情報入力シート!AC201=0, "",基本情報入力シート!AC201)</f>
        <v/>
      </c>
      <c r="M656" s="1275" t="str">
        <f>IF(基本情報入力シート!AD201="", "",基本情報入力シート!AD201)</f>
        <v/>
      </c>
      <c r="N656" s="1245"/>
      <c r="O656" s="1248" t="str">
        <f>IFERROR(VLOOKUP(K656,【参考】数式用２!$A$2:$AD$48,MATCH(N656,【参考】数式用２!$C$4:$AD$4,0)+2,0),"")</f>
        <v/>
      </c>
      <c r="P656" s="1214"/>
      <c r="Q656" s="1217" t="str">
        <f>IFERROR(VLOOKUP(K656,【参考】数式用２!$A$2:$AC$48,MATCH(P656,【参考】数式用２!$C$4:$AC$4,0)+2,0),"")</f>
        <v/>
      </c>
      <c r="R656" s="1220" t="s">
        <v>268</v>
      </c>
      <c r="S656" s="1223"/>
      <c r="T656" s="1226" t="s">
        <v>356</v>
      </c>
      <c r="U656" s="1223"/>
      <c r="V656" s="1226" t="s">
        <v>357</v>
      </c>
      <c r="W656" s="1223"/>
      <c r="X656" s="1226" t="s">
        <v>356</v>
      </c>
      <c r="Y656" s="1223"/>
      <c r="Z656" s="1226" t="s">
        <v>360</v>
      </c>
      <c r="AA656" s="1226" t="s">
        <v>171</v>
      </c>
      <c r="AB656" s="1226" t="str">
        <f t="shared" ref="AB656" si="976">IF(S656&gt;=1,(W656*12+Y656)-(S656*12+U656)+1,"")</f>
        <v/>
      </c>
      <c r="AC656" s="1229" t="s">
        <v>359</v>
      </c>
      <c r="AD656" s="1232" t="str">
        <f t="shared" ref="AD656" si="977">IFERROR(ROUNDDOWN(ROUND(L656*Q656,0)*M656,0)*AB656,"")</f>
        <v/>
      </c>
      <c r="AE656" s="1233" t="str">
        <f>IFERROR(ROUNDDOWN(ROUNDDOWN(ROUND(L656*VLOOKUP(K656,【参考】数式用２!$A$2:$AC$48,MATCH("処遇改善加算Ⅳ",【参考】数式用２!$C$4:$O$4,0)+2,0),0)*M656,0)*AB656*0.5,0), "")</f>
        <v/>
      </c>
      <c r="AF656" s="1198"/>
      <c r="AG656" s="1193" t="str">
        <f>IF(AND(AQ656&lt;&gt;"対象外", P656&lt;&gt;""),ROUNDDOWN(ROUND(L656*VLOOKUP(K656,【参考】数式用２!$A$2:$K$48,MATCH("ベア加算あり",【参考】数式用２!$C$4:$K$4,0)+2,0),0)*M656,0)*AB656,"")</f>
        <v/>
      </c>
      <c r="AH656" s="1195"/>
      <c r="AI656" s="1198"/>
      <c r="AJ656" s="1198"/>
      <c r="AK656" s="1201"/>
      <c r="AL656" s="1204"/>
      <c r="AM656" s="650" t="str">
        <f t="shared" si="844"/>
        <v/>
      </c>
      <c r="AN656" s="355"/>
      <c r="AO656" s="1207" t="str">
        <f t="shared" ref="AO656" si="978">IF(K656&lt;&gt;"","Q列に色付け","")</f>
        <v/>
      </c>
      <c r="AP656" s="1210" t="str">
        <f t="shared" ref="AP656" si="979">IF(AND(AE656&lt;&gt;0,AE656&lt;&gt;""),IF(AF656="○","入力済","未入力"),"")</f>
        <v/>
      </c>
      <c r="AQ656" s="1113" t="str">
        <f>IFERROR((VLOOKUP(N656, 【参考】数式用２!$BE$5:$BE$13, 1,FALSE)), "対象外")</f>
        <v>対象外</v>
      </c>
      <c r="AR656" s="976" t="str">
        <f t="shared" ref="AR656" si="980">IF(AG656&lt;&gt;"",IF(AH656="○","入力済","未入力"),"")</f>
        <v/>
      </c>
      <c r="AS656" s="976" t="str">
        <f t="shared" ref="AS656" si="981">IF(AND(P656&lt;&gt;"", AI656=""), "未入力", "入力済")</f>
        <v>入力済</v>
      </c>
      <c r="AT656" s="976" t="str">
        <f t="shared" ref="AT656" si="982">IF(AND(P656&lt;&gt;"", P656&lt;&gt;"処遇改善加算Ⅳ", AJ656=""), "未入力", "入力済")</f>
        <v>入力済</v>
      </c>
      <c r="AU656" s="976" t="str">
        <f>IFERROR(VLOOKUP(K656, 【参考】数式用２!$BB$5:$BC$48, 2, FALSE), "")</f>
        <v/>
      </c>
      <c r="AV656" s="976" t="str">
        <f t="shared" ref="AV656" si="983">IF(AND(P656&lt;&gt;"処遇改善加算Ⅲ",P656&lt;&gt;"処遇改善加算Ⅳ", P656&lt;&gt;"", AU656&lt;&gt;"対象外"), 1,"")</f>
        <v/>
      </c>
      <c r="AW656" s="976" t="str">
        <f>IFERROR("_"&amp;VLOOKUP(K656, 【参考】数式用２!$AG$2:$AH$48, 2, FALSE), "")</f>
        <v/>
      </c>
      <c r="AX656" s="1211" t="str">
        <f t="shared" ref="AX656" si="984">IF(AND(P656="処遇改善加算Ⅰ", AL656=""), "未入力","入力済")</f>
        <v>入力済</v>
      </c>
      <c r="AY656" s="1207" t="str">
        <f t="shared" ref="AY656" si="985">G656</f>
        <v/>
      </c>
    </row>
    <row r="657" spans="1:51" ht="14">
      <c r="A657" s="1281"/>
      <c r="B657" s="1263"/>
      <c r="C657" s="1264"/>
      <c r="D657" s="1264"/>
      <c r="E657" s="1264"/>
      <c r="F657" s="1265"/>
      <c r="G657" s="1270"/>
      <c r="H657" s="1270"/>
      <c r="I657" s="1270"/>
      <c r="J657" s="1270"/>
      <c r="K657" s="1270"/>
      <c r="L657" s="1273"/>
      <c r="M657" s="1276"/>
      <c r="N657" s="1246"/>
      <c r="O657" s="1249"/>
      <c r="P657" s="1215"/>
      <c r="Q657" s="1218"/>
      <c r="R657" s="1221"/>
      <c r="S657" s="1224"/>
      <c r="T657" s="1227"/>
      <c r="U657" s="1224"/>
      <c r="V657" s="1227"/>
      <c r="W657" s="1224"/>
      <c r="X657" s="1227"/>
      <c r="Y657" s="1224"/>
      <c r="Z657" s="1227"/>
      <c r="AA657" s="1227"/>
      <c r="AB657" s="1227"/>
      <c r="AC657" s="1230"/>
      <c r="AD657" s="1193"/>
      <c r="AE657" s="1234"/>
      <c r="AF657" s="1199"/>
      <c r="AG657" s="1193"/>
      <c r="AH657" s="1196"/>
      <c r="AI657" s="1199"/>
      <c r="AJ657" s="1199"/>
      <c r="AK657" s="1202"/>
      <c r="AL657" s="1205"/>
      <c r="AM657" s="1212" t="str">
        <f t="shared" ref="AM657" si="986">IF(AND(P656&lt;&gt;"", OR(W656&lt;&gt;8,Y656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57" s="355"/>
      <c r="AO657" s="1208"/>
      <c r="AP657" s="1210"/>
      <c r="AQ657" s="1114"/>
      <c r="AR657" s="976"/>
      <c r="AS657" s="976"/>
      <c r="AT657" s="976"/>
      <c r="AU657" s="976"/>
      <c r="AV657" s="976"/>
      <c r="AW657" s="976"/>
      <c r="AX657" s="1211"/>
      <c r="AY657" s="1208"/>
    </row>
    <row r="658" spans="1:51" ht="14">
      <c r="A658" s="1282"/>
      <c r="B658" s="1263"/>
      <c r="C658" s="1264"/>
      <c r="D658" s="1264"/>
      <c r="E658" s="1264"/>
      <c r="F658" s="1265"/>
      <c r="G658" s="1270"/>
      <c r="H658" s="1270"/>
      <c r="I658" s="1270"/>
      <c r="J658" s="1270"/>
      <c r="K658" s="1270"/>
      <c r="L658" s="1273"/>
      <c r="M658" s="1276"/>
      <c r="N658" s="1246"/>
      <c r="O658" s="1249"/>
      <c r="P658" s="1215"/>
      <c r="Q658" s="1218"/>
      <c r="R658" s="1221"/>
      <c r="S658" s="1224"/>
      <c r="T658" s="1227"/>
      <c r="U658" s="1224"/>
      <c r="V658" s="1227"/>
      <c r="W658" s="1224"/>
      <c r="X658" s="1227"/>
      <c r="Y658" s="1224"/>
      <c r="Z658" s="1227"/>
      <c r="AA658" s="1227"/>
      <c r="AB658" s="1227"/>
      <c r="AC658" s="1230"/>
      <c r="AD658" s="1193"/>
      <c r="AE658" s="1234"/>
      <c r="AF658" s="1199"/>
      <c r="AG658" s="1193"/>
      <c r="AH658" s="1196"/>
      <c r="AI658" s="1199"/>
      <c r="AJ658" s="1199"/>
      <c r="AK658" s="1202"/>
      <c r="AL658" s="1205"/>
      <c r="AM658" s="1213"/>
      <c r="AN658" s="355"/>
      <c r="AO658" s="1208"/>
      <c r="AP658" s="1210"/>
      <c r="AQ658" s="1114"/>
      <c r="AR658" s="976"/>
      <c r="AS658" s="976"/>
      <c r="AT658" s="976"/>
      <c r="AU658" s="976"/>
      <c r="AV658" s="976"/>
      <c r="AW658" s="976"/>
      <c r="AX658" s="1211"/>
      <c r="AY658" s="1208"/>
    </row>
    <row r="659" spans="1:51" ht="14.5" thickBot="1">
      <c r="A659" s="1283"/>
      <c r="B659" s="1266"/>
      <c r="C659" s="1267"/>
      <c r="D659" s="1267"/>
      <c r="E659" s="1267"/>
      <c r="F659" s="1268"/>
      <c r="G659" s="1271"/>
      <c r="H659" s="1271"/>
      <c r="I659" s="1271"/>
      <c r="J659" s="1271"/>
      <c r="K659" s="1271"/>
      <c r="L659" s="1274"/>
      <c r="M659" s="1277"/>
      <c r="N659" s="1247"/>
      <c r="O659" s="1250"/>
      <c r="P659" s="1216"/>
      <c r="Q659" s="1219"/>
      <c r="R659" s="1222"/>
      <c r="S659" s="1225"/>
      <c r="T659" s="1228"/>
      <c r="U659" s="1225"/>
      <c r="V659" s="1228"/>
      <c r="W659" s="1225"/>
      <c r="X659" s="1228"/>
      <c r="Y659" s="1225"/>
      <c r="Z659" s="1228"/>
      <c r="AA659" s="1228"/>
      <c r="AB659" s="1228"/>
      <c r="AC659" s="1231"/>
      <c r="AD659" s="1194"/>
      <c r="AE659" s="1235"/>
      <c r="AF659" s="1200"/>
      <c r="AG659" s="1194"/>
      <c r="AH659" s="1197"/>
      <c r="AI659" s="1200"/>
      <c r="AJ659" s="1200"/>
      <c r="AK659" s="1203"/>
      <c r="AL659" s="1206"/>
      <c r="AM659" s="651" t="str">
        <f t="shared" si="854"/>
        <v/>
      </c>
      <c r="AN659" s="355"/>
      <c r="AO659" s="1209"/>
      <c r="AP659" s="1210"/>
      <c r="AQ659" s="1115"/>
      <c r="AR659" s="976"/>
      <c r="AS659" s="976"/>
      <c r="AT659" s="976"/>
      <c r="AU659" s="976"/>
      <c r="AV659" s="976"/>
      <c r="AW659" s="976"/>
      <c r="AX659" s="1211"/>
      <c r="AY659" s="1209"/>
    </row>
    <row r="660" spans="1:51" ht="14">
      <c r="A660" s="1280">
        <v>163</v>
      </c>
      <c r="B660" s="1260" t="str">
        <f>IF(基本情報入力シート!B202="", "",基本情報入力シート!B202)</f>
        <v/>
      </c>
      <c r="C660" s="1261"/>
      <c r="D660" s="1261"/>
      <c r="E660" s="1261"/>
      <c r="F660" s="1262"/>
      <c r="G660" s="1269" t="str">
        <f>IF(基本情報入力シート!L202="", "",基本情報入力シート!L202)</f>
        <v/>
      </c>
      <c r="H660" s="1269" t="str">
        <f>IF(基本情報入力シート!Q202="", "",基本情報入力シート!Q202)</f>
        <v/>
      </c>
      <c r="I660" s="1269" t="str">
        <f>IF(基本情報入力シート!V202="", "",基本情報入力シート!V202)</f>
        <v/>
      </c>
      <c r="J660" s="1269" t="str">
        <f>IF(基本情報入力シート!W202="", "",基本情報入力シート!W202)</f>
        <v/>
      </c>
      <c r="K660" s="1269" t="str">
        <f>IF(基本情報入力シート!X202="", "",基本情報入力シート!X202)</f>
        <v/>
      </c>
      <c r="L660" s="1272" t="str">
        <f>IF(基本情報入力シート!AC202=0, "",基本情報入力シート!AC202)</f>
        <v/>
      </c>
      <c r="M660" s="1275" t="str">
        <f>IF(基本情報入力シート!AD202="", "",基本情報入力シート!AD202)</f>
        <v/>
      </c>
      <c r="N660" s="1245"/>
      <c r="O660" s="1248" t="str">
        <f>IFERROR(VLOOKUP(K660,【参考】数式用２!$A$2:$AD$48,MATCH(N660,【参考】数式用２!$C$4:$AD$4,0)+2,0),"")</f>
        <v/>
      </c>
      <c r="P660" s="1214"/>
      <c r="Q660" s="1217" t="str">
        <f>IFERROR(VLOOKUP(K660,【参考】数式用２!$A$2:$AC$48,MATCH(P660,【参考】数式用２!$C$4:$AC$4,0)+2,0),"")</f>
        <v/>
      </c>
      <c r="R660" s="1220" t="s">
        <v>268</v>
      </c>
      <c r="S660" s="1223"/>
      <c r="T660" s="1226" t="s">
        <v>356</v>
      </c>
      <c r="U660" s="1223"/>
      <c r="V660" s="1226" t="s">
        <v>357</v>
      </c>
      <c r="W660" s="1223"/>
      <c r="X660" s="1226" t="s">
        <v>356</v>
      </c>
      <c r="Y660" s="1223"/>
      <c r="Z660" s="1226" t="s">
        <v>360</v>
      </c>
      <c r="AA660" s="1226" t="s">
        <v>171</v>
      </c>
      <c r="AB660" s="1226" t="str">
        <f t="shared" ref="AB660" si="987">IF(S660&gt;=1,(W660*12+Y660)-(S660*12+U660)+1,"")</f>
        <v/>
      </c>
      <c r="AC660" s="1229" t="s">
        <v>359</v>
      </c>
      <c r="AD660" s="1232" t="str">
        <f t="shared" ref="AD660" si="988">IFERROR(ROUNDDOWN(ROUND(L660*Q660,0)*M660,0)*AB660,"")</f>
        <v/>
      </c>
      <c r="AE660" s="1233" t="str">
        <f>IFERROR(ROUNDDOWN(ROUNDDOWN(ROUND(L660*VLOOKUP(K660,【参考】数式用２!$A$2:$AC$48,MATCH("処遇改善加算Ⅳ",【参考】数式用２!$C$4:$O$4,0)+2,0),0)*M660,0)*AB660*0.5,0), "")</f>
        <v/>
      </c>
      <c r="AF660" s="1198"/>
      <c r="AG660" s="1193" t="str">
        <f>IF(AND(AQ660&lt;&gt;"対象外", P660&lt;&gt;""),ROUNDDOWN(ROUND(L660*VLOOKUP(K660,【参考】数式用２!$A$2:$K$48,MATCH("ベア加算あり",【参考】数式用２!$C$4:$K$4,0)+2,0),0)*M660,0)*AB660,"")</f>
        <v/>
      </c>
      <c r="AH660" s="1195"/>
      <c r="AI660" s="1198"/>
      <c r="AJ660" s="1198"/>
      <c r="AK660" s="1201"/>
      <c r="AL660" s="1204"/>
      <c r="AM660" s="650" t="str">
        <f t="shared" si="844"/>
        <v/>
      </c>
      <c r="AN660" s="355"/>
      <c r="AO660" s="1207" t="str">
        <f t="shared" ref="AO660" si="989">IF(K660&lt;&gt;"","Q列に色付け","")</f>
        <v/>
      </c>
      <c r="AP660" s="1210" t="str">
        <f t="shared" ref="AP660" si="990">IF(AND(AE660&lt;&gt;0,AE660&lt;&gt;""),IF(AF660="○","入力済","未入力"),"")</f>
        <v/>
      </c>
      <c r="AQ660" s="1113" t="str">
        <f>IFERROR((VLOOKUP(N660, 【参考】数式用２!$BE$5:$BE$13, 1,FALSE)), "対象外")</f>
        <v>対象外</v>
      </c>
      <c r="AR660" s="976" t="str">
        <f t="shared" ref="AR660" si="991">IF(AG660&lt;&gt;"",IF(AH660="○","入力済","未入力"),"")</f>
        <v/>
      </c>
      <c r="AS660" s="976" t="str">
        <f t="shared" ref="AS660" si="992">IF(AND(P660&lt;&gt;"", AI660=""), "未入力", "入力済")</f>
        <v>入力済</v>
      </c>
      <c r="AT660" s="976" t="str">
        <f t="shared" ref="AT660" si="993">IF(AND(P660&lt;&gt;"", P660&lt;&gt;"処遇改善加算Ⅳ", AJ660=""), "未入力", "入力済")</f>
        <v>入力済</v>
      </c>
      <c r="AU660" s="976" t="str">
        <f>IFERROR(VLOOKUP(K660, 【参考】数式用２!$BB$5:$BC$48, 2, FALSE), "")</f>
        <v/>
      </c>
      <c r="AV660" s="976" t="str">
        <f t="shared" ref="AV660" si="994">IF(AND(P660&lt;&gt;"処遇改善加算Ⅲ",P660&lt;&gt;"処遇改善加算Ⅳ", P660&lt;&gt;"", AU660&lt;&gt;"対象外"), 1,"")</f>
        <v/>
      </c>
      <c r="AW660" s="976" t="str">
        <f>IFERROR("_"&amp;VLOOKUP(K660, 【参考】数式用２!$AG$2:$AH$48, 2, FALSE), "")</f>
        <v/>
      </c>
      <c r="AX660" s="1211" t="str">
        <f t="shared" ref="AX660" si="995">IF(AND(P660="処遇改善加算Ⅰ", AL660=""), "未入力","入力済")</f>
        <v>入力済</v>
      </c>
      <c r="AY660" s="1207" t="str">
        <f t="shared" ref="AY660" si="996">G660</f>
        <v/>
      </c>
    </row>
    <row r="661" spans="1:51" ht="14">
      <c r="A661" s="1281"/>
      <c r="B661" s="1263"/>
      <c r="C661" s="1264"/>
      <c r="D661" s="1264"/>
      <c r="E661" s="1264"/>
      <c r="F661" s="1265"/>
      <c r="G661" s="1270"/>
      <c r="H661" s="1270"/>
      <c r="I661" s="1270"/>
      <c r="J661" s="1270"/>
      <c r="K661" s="1270"/>
      <c r="L661" s="1273"/>
      <c r="M661" s="1276"/>
      <c r="N661" s="1246"/>
      <c r="O661" s="1249"/>
      <c r="P661" s="1215"/>
      <c r="Q661" s="1218"/>
      <c r="R661" s="1221"/>
      <c r="S661" s="1224"/>
      <c r="T661" s="1227"/>
      <c r="U661" s="1224"/>
      <c r="V661" s="1227"/>
      <c r="W661" s="1224"/>
      <c r="X661" s="1227"/>
      <c r="Y661" s="1224"/>
      <c r="Z661" s="1227"/>
      <c r="AA661" s="1227"/>
      <c r="AB661" s="1227"/>
      <c r="AC661" s="1230"/>
      <c r="AD661" s="1193"/>
      <c r="AE661" s="1234"/>
      <c r="AF661" s="1199"/>
      <c r="AG661" s="1193"/>
      <c r="AH661" s="1196"/>
      <c r="AI661" s="1199"/>
      <c r="AJ661" s="1199"/>
      <c r="AK661" s="1202"/>
      <c r="AL661" s="1205"/>
      <c r="AM661" s="1212" t="str">
        <f t="shared" ref="AM661" si="997">IF(AND(P660&lt;&gt;"", OR(W660&lt;&gt;8,Y660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61" s="355"/>
      <c r="AO661" s="1208"/>
      <c r="AP661" s="1210"/>
      <c r="AQ661" s="1114"/>
      <c r="AR661" s="976"/>
      <c r="AS661" s="976"/>
      <c r="AT661" s="976"/>
      <c r="AU661" s="976"/>
      <c r="AV661" s="976"/>
      <c r="AW661" s="976"/>
      <c r="AX661" s="1211"/>
      <c r="AY661" s="1208"/>
    </row>
    <row r="662" spans="1:51" ht="14">
      <c r="A662" s="1282"/>
      <c r="B662" s="1263"/>
      <c r="C662" s="1264"/>
      <c r="D662" s="1264"/>
      <c r="E662" s="1264"/>
      <c r="F662" s="1265"/>
      <c r="G662" s="1270"/>
      <c r="H662" s="1270"/>
      <c r="I662" s="1270"/>
      <c r="J662" s="1270"/>
      <c r="K662" s="1270"/>
      <c r="L662" s="1273"/>
      <c r="M662" s="1276"/>
      <c r="N662" s="1246"/>
      <c r="O662" s="1249"/>
      <c r="P662" s="1215"/>
      <c r="Q662" s="1218"/>
      <c r="R662" s="1221"/>
      <c r="S662" s="1224"/>
      <c r="T662" s="1227"/>
      <c r="U662" s="1224"/>
      <c r="V662" s="1227"/>
      <c r="W662" s="1224"/>
      <c r="X662" s="1227"/>
      <c r="Y662" s="1224"/>
      <c r="Z662" s="1227"/>
      <c r="AA662" s="1227"/>
      <c r="AB662" s="1227"/>
      <c r="AC662" s="1230"/>
      <c r="AD662" s="1193"/>
      <c r="AE662" s="1234"/>
      <c r="AF662" s="1199"/>
      <c r="AG662" s="1193"/>
      <c r="AH662" s="1196"/>
      <c r="AI662" s="1199"/>
      <c r="AJ662" s="1199"/>
      <c r="AK662" s="1202"/>
      <c r="AL662" s="1205"/>
      <c r="AM662" s="1213"/>
      <c r="AN662" s="355"/>
      <c r="AO662" s="1208"/>
      <c r="AP662" s="1210"/>
      <c r="AQ662" s="1114"/>
      <c r="AR662" s="976"/>
      <c r="AS662" s="976"/>
      <c r="AT662" s="976"/>
      <c r="AU662" s="976"/>
      <c r="AV662" s="976"/>
      <c r="AW662" s="976"/>
      <c r="AX662" s="1211"/>
      <c r="AY662" s="1208"/>
    </row>
    <row r="663" spans="1:51" ht="14.5" thickBot="1">
      <c r="A663" s="1283"/>
      <c r="B663" s="1266"/>
      <c r="C663" s="1267"/>
      <c r="D663" s="1267"/>
      <c r="E663" s="1267"/>
      <c r="F663" s="1268"/>
      <c r="G663" s="1271"/>
      <c r="H663" s="1271"/>
      <c r="I663" s="1271"/>
      <c r="J663" s="1271"/>
      <c r="K663" s="1271"/>
      <c r="L663" s="1274"/>
      <c r="M663" s="1277"/>
      <c r="N663" s="1247"/>
      <c r="O663" s="1250"/>
      <c r="P663" s="1216"/>
      <c r="Q663" s="1219"/>
      <c r="R663" s="1222"/>
      <c r="S663" s="1225"/>
      <c r="T663" s="1228"/>
      <c r="U663" s="1225"/>
      <c r="V663" s="1228"/>
      <c r="W663" s="1225"/>
      <c r="X663" s="1228"/>
      <c r="Y663" s="1225"/>
      <c r="Z663" s="1228"/>
      <c r="AA663" s="1228"/>
      <c r="AB663" s="1228"/>
      <c r="AC663" s="1231"/>
      <c r="AD663" s="1194"/>
      <c r="AE663" s="1235"/>
      <c r="AF663" s="1200"/>
      <c r="AG663" s="1194"/>
      <c r="AH663" s="1197"/>
      <c r="AI663" s="1200"/>
      <c r="AJ663" s="1200"/>
      <c r="AK663" s="1203"/>
      <c r="AL663" s="1206"/>
      <c r="AM663" s="651" t="str">
        <f t="shared" si="854"/>
        <v/>
      </c>
      <c r="AN663" s="355"/>
      <c r="AO663" s="1209"/>
      <c r="AP663" s="1210"/>
      <c r="AQ663" s="1115"/>
      <c r="AR663" s="976"/>
      <c r="AS663" s="976"/>
      <c r="AT663" s="976"/>
      <c r="AU663" s="976"/>
      <c r="AV663" s="976"/>
      <c r="AW663" s="976"/>
      <c r="AX663" s="1211"/>
      <c r="AY663" s="1209"/>
    </row>
    <row r="664" spans="1:51" ht="14">
      <c r="A664" s="1280">
        <v>164</v>
      </c>
      <c r="B664" s="1260" t="str">
        <f>IF(基本情報入力シート!B203="", "",基本情報入力シート!B203)</f>
        <v/>
      </c>
      <c r="C664" s="1261"/>
      <c r="D664" s="1261"/>
      <c r="E664" s="1261"/>
      <c r="F664" s="1262"/>
      <c r="G664" s="1269" t="str">
        <f>IF(基本情報入力シート!L203="", "",基本情報入力シート!L203)</f>
        <v/>
      </c>
      <c r="H664" s="1269" t="str">
        <f>IF(基本情報入力シート!Q203="", "",基本情報入力シート!Q203)</f>
        <v/>
      </c>
      <c r="I664" s="1269" t="str">
        <f>IF(基本情報入力シート!V203="", "",基本情報入力シート!V203)</f>
        <v/>
      </c>
      <c r="J664" s="1269" t="str">
        <f>IF(基本情報入力シート!W203="", "",基本情報入力シート!W203)</f>
        <v/>
      </c>
      <c r="K664" s="1269" t="str">
        <f>IF(基本情報入力シート!X203="", "",基本情報入力シート!X203)</f>
        <v/>
      </c>
      <c r="L664" s="1272" t="str">
        <f>IF(基本情報入力シート!AC203=0, "",基本情報入力シート!AC203)</f>
        <v/>
      </c>
      <c r="M664" s="1275" t="str">
        <f>IF(基本情報入力シート!AD203="", "",基本情報入力シート!AD203)</f>
        <v/>
      </c>
      <c r="N664" s="1245"/>
      <c r="O664" s="1248" t="str">
        <f>IFERROR(VLOOKUP(K664,【参考】数式用２!$A$2:$AD$48,MATCH(N664,【参考】数式用２!$C$4:$AD$4,0)+2,0),"")</f>
        <v/>
      </c>
      <c r="P664" s="1214"/>
      <c r="Q664" s="1217" t="str">
        <f>IFERROR(VLOOKUP(K664,【参考】数式用２!$A$2:$AC$48,MATCH(P664,【参考】数式用２!$C$4:$AC$4,0)+2,0),"")</f>
        <v/>
      </c>
      <c r="R664" s="1220" t="s">
        <v>268</v>
      </c>
      <c r="S664" s="1223"/>
      <c r="T664" s="1226" t="s">
        <v>356</v>
      </c>
      <c r="U664" s="1223"/>
      <c r="V664" s="1226" t="s">
        <v>357</v>
      </c>
      <c r="W664" s="1223"/>
      <c r="X664" s="1226" t="s">
        <v>356</v>
      </c>
      <c r="Y664" s="1223"/>
      <c r="Z664" s="1226" t="s">
        <v>360</v>
      </c>
      <c r="AA664" s="1226" t="s">
        <v>171</v>
      </c>
      <c r="AB664" s="1226" t="str">
        <f t="shared" ref="AB664" si="998">IF(S664&gt;=1,(W664*12+Y664)-(S664*12+U664)+1,"")</f>
        <v/>
      </c>
      <c r="AC664" s="1229" t="s">
        <v>359</v>
      </c>
      <c r="AD664" s="1232" t="str">
        <f t="shared" ref="AD664" si="999">IFERROR(ROUNDDOWN(ROUND(L664*Q664,0)*M664,0)*AB664,"")</f>
        <v/>
      </c>
      <c r="AE664" s="1233" t="str">
        <f>IFERROR(ROUNDDOWN(ROUNDDOWN(ROUND(L664*VLOOKUP(K664,【参考】数式用２!$A$2:$AC$48,MATCH("処遇改善加算Ⅳ",【参考】数式用２!$C$4:$O$4,0)+2,0),0)*M664,0)*AB664*0.5,0), "")</f>
        <v/>
      </c>
      <c r="AF664" s="1198"/>
      <c r="AG664" s="1193" t="str">
        <f>IF(AND(AQ664&lt;&gt;"対象外", P664&lt;&gt;""),ROUNDDOWN(ROUND(L664*VLOOKUP(K664,【参考】数式用２!$A$2:$K$48,MATCH("ベア加算あり",【参考】数式用２!$C$4:$K$4,0)+2,0),0)*M664,0)*AB664,"")</f>
        <v/>
      </c>
      <c r="AH664" s="1195"/>
      <c r="AI664" s="1198"/>
      <c r="AJ664" s="1198"/>
      <c r="AK664" s="1201"/>
      <c r="AL664" s="1204"/>
      <c r="AM664" s="650" t="str">
        <f t="shared" si="844"/>
        <v/>
      </c>
      <c r="AN664" s="355"/>
      <c r="AO664" s="1207" t="str">
        <f t="shared" ref="AO664" si="1000">IF(K664&lt;&gt;"","Q列に色付け","")</f>
        <v/>
      </c>
      <c r="AP664" s="1210" t="str">
        <f t="shared" ref="AP664" si="1001">IF(AND(AE664&lt;&gt;0,AE664&lt;&gt;""),IF(AF664="○","入力済","未入力"),"")</f>
        <v/>
      </c>
      <c r="AQ664" s="1113" t="str">
        <f>IFERROR((VLOOKUP(N664, 【参考】数式用２!$BE$5:$BE$13, 1,FALSE)), "対象外")</f>
        <v>対象外</v>
      </c>
      <c r="AR664" s="976" t="str">
        <f t="shared" ref="AR664" si="1002">IF(AG664&lt;&gt;"",IF(AH664="○","入力済","未入力"),"")</f>
        <v/>
      </c>
      <c r="AS664" s="976" t="str">
        <f t="shared" ref="AS664" si="1003">IF(AND(P664&lt;&gt;"", AI664=""), "未入力", "入力済")</f>
        <v>入力済</v>
      </c>
      <c r="AT664" s="976" t="str">
        <f t="shared" ref="AT664" si="1004">IF(AND(P664&lt;&gt;"", P664&lt;&gt;"処遇改善加算Ⅳ", AJ664=""), "未入力", "入力済")</f>
        <v>入力済</v>
      </c>
      <c r="AU664" s="976" t="str">
        <f>IFERROR(VLOOKUP(K664, 【参考】数式用２!$BB$5:$BC$48, 2, FALSE), "")</f>
        <v/>
      </c>
      <c r="AV664" s="976" t="str">
        <f t="shared" ref="AV664" si="1005">IF(AND(P664&lt;&gt;"処遇改善加算Ⅲ",P664&lt;&gt;"処遇改善加算Ⅳ", P664&lt;&gt;"", AU664&lt;&gt;"対象外"), 1,"")</f>
        <v/>
      </c>
      <c r="AW664" s="976" t="str">
        <f>IFERROR("_"&amp;VLOOKUP(K664, 【参考】数式用２!$AG$2:$AH$48, 2, FALSE), "")</f>
        <v/>
      </c>
      <c r="AX664" s="1211" t="str">
        <f t="shared" ref="AX664" si="1006">IF(AND(P664="処遇改善加算Ⅰ", AL664=""), "未入力","入力済")</f>
        <v>入力済</v>
      </c>
      <c r="AY664" s="1207" t="str">
        <f t="shared" ref="AY664" si="1007">G664</f>
        <v/>
      </c>
    </row>
    <row r="665" spans="1:51" ht="14">
      <c r="A665" s="1281"/>
      <c r="B665" s="1263"/>
      <c r="C665" s="1264"/>
      <c r="D665" s="1264"/>
      <c r="E665" s="1264"/>
      <c r="F665" s="1265"/>
      <c r="G665" s="1270"/>
      <c r="H665" s="1270"/>
      <c r="I665" s="1270"/>
      <c r="J665" s="1270"/>
      <c r="K665" s="1270"/>
      <c r="L665" s="1273"/>
      <c r="M665" s="1276"/>
      <c r="N665" s="1246"/>
      <c r="O665" s="1249"/>
      <c r="P665" s="1215"/>
      <c r="Q665" s="1218"/>
      <c r="R665" s="1221"/>
      <c r="S665" s="1224"/>
      <c r="T665" s="1227"/>
      <c r="U665" s="1224"/>
      <c r="V665" s="1227"/>
      <c r="W665" s="1224"/>
      <c r="X665" s="1227"/>
      <c r="Y665" s="1224"/>
      <c r="Z665" s="1227"/>
      <c r="AA665" s="1227"/>
      <c r="AB665" s="1227"/>
      <c r="AC665" s="1230"/>
      <c r="AD665" s="1193"/>
      <c r="AE665" s="1234"/>
      <c r="AF665" s="1199"/>
      <c r="AG665" s="1193"/>
      <c r="AH665" s="1196"/>
      <c r="AI665" s="1199"/>
      <c r="AJ665" s="1199"/>
      <c r="AK665" s="1202"/>
      <c r="AL665" s="1205"/>
      <c r="AM665" s="1212" t="str">
        <f t="shared" ref="AM665" si="1008">IF(AND(P664&lt;&gt;"", OR(W664&lt;&gt;8,Y664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65" s="355"/>
      <c r="AO665" s="1208"/>
      <c r="AP665" s="1210"/>
      <c r="AQ665" s="1114"/>
      <c r="AR665" s="976"/>
      <c r="AS665" s="976"/>
      <c r="AT665" s="976"/>
      <c r="AU665" s="976"/>
      <c r="AV665" s="976"/>
      <c r="AW665" s="976"/>
      <c r="AX665" s="1211"/>
      <c r="AY665" s="1208"/>
    </row>
    <row r="666" spans="1:51" ht="14">
      <c r="A666" s="1282"/>
      <c r="B666" s="1263"/>
      <c r="C666" s="1264"/>
      <c r="D666" s="1264"/>
      <c r="E666" s="1264"/>
      <c r="F666" s="1265"/>
      <c r="G666" s="1270"/>
      <c r="H666" s="1270"/>
      <c r="I666" s="1270"/>
      <c r="J666" s="1270"/>
      <c r="K666" s="1270"/>
      <c r="L666" s="1273"/>
      <c r="M666" s="1276"/>
      <c r="N666" s="1246"/>
      <c r="O666" s="1249"/>
      <c r="P666" s="1215"/>
      <c r="Q666" s="1218"/>
      <c r="R666" s="1221"/>
      <c r="S666" s="1224"/>
      <c r="T666" s="1227"/>
      <c r="U666" s="1224"/>
      <c r="V666" s="1227"/>
      <c r="W666" s="1224"/>
      <c r="X666" s="1227"/>
      <c r="Y666" s="1224"/>
      <c r="Z666" s="1227"/>
      <c r="AA666" s="1227"/>
      <c r="AB666" s="1227"/>
      <c r="AC666" s="1230"/>
      <c r="AD666" s="1193"/>
      <c r="AE666" s="1234"/>
      <c r="AF666" s="1199"/>
      <c r="AG666" s="1193"/>
      <c r="AH666" s="1196"/>
      <c r="AI666" s="1199"/>
      <c r="AJ666" s="1199"/>
      <c r="AK666" s="1202"/>
      <c r="AL666" s="1205"/>
      <c r="AM666" s="1213"/>
      <c r="AN666" s="355"/>
      <c r="AO666" s="1208"/>
      <c r="AP666" s="1210"/>
      <c r="AQ666" s="1114"/>
      <c r="AR666" s="976"/>
      <c r="AS666" s="976"/>
      <c r="AT666" s="976"/>
      <c r="AU666" s="976"/>
      <c r="AV666" s="976"/>
      <c r="AW666" s="976"/>
      <c r="AX666" s="1211"/>
      <c r="AY666" s="1208"/>
    </row>
    <row r="667" spans="1:51" ht="14.5" thickBot="1">
      <c r="A667" s="1283"/>
      <c r="B667" s="1266"/>
      <c r="C667" s="1267"/>
      <c r="D667" s="1267"/>
      <c r="E667" s="1267"/>
      <c r="F667" s="1268"/>
      <c r="G667" s="1271"/>
      <c r="H667" s="1271"/>
      <c r="I667" s="1271"/>
      <c r="J667" s="1271"/>
      <c r="K667" s="1271"/>
      <c r="L667" s="1274"/>
      <c r="M667" s="1277"/>
      <c r="N667" s="1247"/>
      <c r="O667" s="1250"/>
      <c r="P667" s="1216"/>
      <c r="Q667" s="1219"/>
      <c r="R667" s="1222"/>
      <c r="S667" s="1225"/>
      <c r="T667" s="1228"/>
      <c r="U667" s="1225"/>
      <c r="V667" s="1228"/>
      <c r="W667" s="1225"/>
      <c r="X667" s="1228"/>
      <c r="Y667" s="1225"/>
      <c r="Z667" s="1228"/>
      <c r="AA667" s="1228"/>
      <c r="AB667" s="1228"/>
      <c r="AC667" s="1231"/>
      <c r="AD667" s="1194"/>
      <c r="AE667" s="1235"/>
      <c r="AF667" s="1200"/>
      <c r="AG667" s="1194"/>
      <c r="AH667" s="1197"/>
      <c r="AI667" s="1200"/>
      <c r="AJ667" s="1200"/>
      <c r="AK667" s="1203"/>
      <c r="AL667" s="1206"/>
      <c r="AM667" s="651" t="str">
        <f t="shared" si="854"/>
        <v/>
      </c>
      <c r="AN667" s="355"/>
      <c r="AO667" s="1209"/>
      <c r="AP667" s="1210"/>
      <c r="AQ667" s="1115"/>
      <c r="AR667" s="976"/>
      <c r="AS667" s="976"/>
      <c r="AT667" s="976"/>
      <c r="AU667" s="976"/>
      <c r="AV667" s="976"/>
      <c r="AW667" s="976"/>
      <c r="AX667" s="1211"/>
      <c r="AY667" s="1209"/>
    </row>
    <row r="668" spans="1:51" ht="14">
      <c r="A668" s="1280">
        <v>165</v>
      </c>
      <c r="B668" s="1260" t="str">
        <f>IF(基本情報入力シート!B204="", "",基本情報入力シート!B204)</f>
        <v/>
      </c>
      <c r="C668" s="1261"/>
      <c r="D668" s="1261"/>
      <c r="E668" s="1261"/>
      <c r="F668" s="1262"/>
      <c r="G668" s="1269" t="str">
        <f>IF(基本情報入力シート!L204="", "",基本情報入力シート!L204)</f>
        <v/>
      </c>
      <c r="H668" s="1269" t="str">
        <f>IF(基本情報入力シート!Q204="", "",基本情報入力シート!Q204)</f>
        <v/>
      </c>
      <c r="I668" s="1269" t="str">
        <f>IF(基本情報入力シート!V204="", "",基本情報入力シート!V204)</f>
        <v/>
      </c>
      <c r="J668" s="1269" t="str">
        <f>IF(基本情報入力シート!W204="", "",基本情報入力シート!W204)</f>
        <v/>
      </c>
      <c r="K668" s="1269" t="str">
        <f>IF(基本情報入力シート!X204="", "",基本情報入力シート!X204)</f>
        <v/>
      </c>
      <c r="L668" s="1272" t="str">
        <f>IF(基本情報入力シート!AC204=0, "",基本情報入力シート!AC204)</f>
        <v/>
      </c>
      <c r="M668" s="1275" t="str">
        <f>IF(基本情報入力シート!AD204="", "",基本情報入力シート!AD204)</f>
        <v/>
      </c>
      <c r="N668" s="1245"/>
      <c r="O668" s="1248" t="str">
        <f>IFERROR(VLOOKUP(K668,【参考】数式用２!$A$2:$AD$48,MATCH(N668,【参考】数式用２!$C$4:$AD$4,0)+2,0),"")</f>
        <v/>
      </c>
      <c r="P668" s="1214"/>
      <c r="Q668" s="1217" t="str">
        <f>IFERROR(VLOOKUP(K668,【参考】数式用２!$A$2:$AC$48,MATCH(P668,【参考】数式用２!$C$4:$AC$4,0)+2,0),"")</f>
        <v/>
      </c>
      <c r="R668" s="1220" t="s">
        <v>268</v>
      </c>
      <c r="S668" s="1223"/>
      <c r="T668" s="1226" t="s">
        <v>356</v>
      </c>
      <c r="U668" s="1223"/>
      <c r="V668" s="1226" t="s">
        <v>357</v>
      </c>
      <c r="W668" s="1223"/>
      <c r="X668" s="1226" t="s">
        <v>356</v>
      </c>
      <c r="Y668" s="1223"/>
      <c r="Z668" s="1226" t="s">
        <v>360</v>
      </c>
      <c r="AA668" s="1226" t="s">
        <v>171</v>
      </c>
      <c r="AB668" s="1226" t="str">
        <f t="shared" ref="AB668" si="1009">IF(S668&gt;=1,(W668*12+Y668)-(S668*12+U668)+1,"")</f>
        <v/>
      </c>
      <c r="AC668" s="1229" t="s">
        <v>359</v>
      </c>
      <c r="AD668" s="1232" t="str">
        <f t="shared" ref="AD668" si="1010">IFERROR(ROUNDDOWN(ROUND(L668*Q668,0)*M668,0)*AB668,"")</f>
        <v/>
      </c>
      <c r="AE668" s="1233" t="str">
        <f>IFERROR(ROUNDDOWN(ROUNDDOWN(ROUND(L668*VLOOKUP(K668,【参考】数式用２!$A$2:$AC$48,MATCH("処遇改善加算Ⅳ",【参考】数式用２!$C$4:$O$4,0)+2,0),0)*M668,0)*AB668*0.5,0), "")</f>
        <v/>
      </c>
      <c r="AF668" s="1198"/>
      <c r="AG668" s="1193" t="str">
        <f>IF(AND(AQ668&lt;&gt;"対象外", P668&lt;&gt;""),ROUNDDOWN(ROUND(L668*VLOOKUP(K668,【参考】数式用２!$A$2:$K$48,MATCH("ベア加算あり",【参考】数式用２!$C$4:$K$4,0)+2,0),0)*M668,0)*AB668,"")</f>
        <v/>
      </c>
      <c r="AH668" s="1195"/>
      <c r="AI668" s="1198"/>
      <c r="AJ668" s="1198"/>
      <c r="AK668" s="1201"/>
      <c r="AL668" s="1204"/>
      <c r="AM668" s="650" t="str">
        <f t="shared" si="844"/>
        <v/>
      </c>
      <c r="AN668" s="355"/>
      <c r="AO668" s="1207" t="str">
        <f t="shared" ref="AO668" si="1011">IF(K668&lt;&gt;"","Q列に色付け","")</f>
        <v/>
      </c>
      <c r="AP668" s="1210" t="str">
        <f t="shared" ref="AP668" si="1012">IF(AND(AE668&lt;&gt;0,AE668&lt;&gt;""),IF(AF668="○","入力済","未入力"),"")</f>
        <v/>
      </c>
      <c r="AQ668" s="1113" t="str">
        <f>IFERROR((VLOOKUP(N668, 【参考】数式用２!$BE$5:$BE$13, 1,FALSE)), "対象外")</f>
        <v>対象外</v>
      </c>
      <c r="AR668" s="976" t="str">
        <f t="shared" ref="AR668" si="1013">IF(AG668&lt;&gt;"",IF(AH668="○","入力済","未入力"),"")</f>
        <v/>
      </c>
      <c r="AS668" s="976" t="str">
        <f t="shared" ref="AS668" si="1014">IF(AND(P668&lt;&gt;"", AI668=""), "未入力", "入力済")</f>
        <v>入力済</v>
      </c>
      <c r="AT668" s="976" t="str">
        <f t="shared" ref="AT668" si="1015">IF(AND(P668&lt;&gt;"", P668&lt;&gt;"処遇改善加算Ⅳ", AJ668=""), "未入力", "入力済")</f>
        <v>入力済</v>
      </c>
      <c r="AU668" s="976" t="str">
        <f>IFERROR(VLOOKUP(K668, 【参考】数式用２!$BB$5:$BC$48, 2, FALSE), "")</f>
        <v/>
      </c>
      <c r="AV668" s="976" t="str">
        <f t="shared" ref="AV668" si="1016">IF(AND(P668&lt;&gt;"処遇改善加算Ⅲ",P668&lt;&gt;"処遇改善加算Ⅳ", P668&lt;&gt;"", AU668&lt;&gt;"対象外"), 1,"")</f>
        <v/>
      </c>
      <c r="AW668" s="976" t="str">
        <f>IFERROR("_"&amp;VLOOKUP(K668, 【参考】数式用２!$AG$2:$AH$48, 2, FALSE), "")</f>
        <v/>
      </c>
      <c r="AX668" s="1211" t="str">
        <f t="shared" ref="AX668" si="1017">IF(AND(P668="処遇改善加算Ⅰ", AL668=""), "未入力","入力済")</f>
        <v>入力済</v>
      </c>
      <c r="AY668" s="1207" t="str">
        <f t="shared" ref="AY668" si="1018">G668</f>
        <v/>
      </c>
    </row>
    <row r="669" spans="1:51" ht="14">
      <c r="A669" s="1281"/>
      <c r="B669" s="1263"/>
      <c r="C669" s="1264"/>
      <c r="D669" s="1264"/>
      <c r="E669" s="1264"/>
      <c r="F669" s="1265"/>
      <c r="G669" s="1270"/>
      <c r="H669" s="1270"/>
      <c r="I669" s="1270"/>
      <c r="J669" s="1270"/>
      <c r="K669" s="1270"/>
      <c r="L669" s="1273"/>
      <c r="M669" s="1276"/>
      <c r="N669" s="1246"/>
      <c r="O669" s="1249"/>
      <c r="P669" s="1215"/>
      <c r="Q669" s="1218"/>
      <c r="R669" s="1221"/>
      <c r="S669" s="1224"/>
      <c r="T669" s="1227"/>
      <c r="U669" s="1224"/>
      <c r="V669" s="1227"/>
      <c r="W669" s="1224"/>
      <c r="X669" s="1227"/>
      <c r="Y669" s="1224"/>
      <c r="Z669" s="1227"/>
      <c r="AA669" s="1227"/>
      <c r="AB669" s="1227"/>
      <c r="AC669" s="1230"/>
      <c r="AD669" s="1193"/>
      <c r="AE669" s="1234"/>
      <c r="AF669" s="1199"/>
      <c r="AG669" s="1193"/>
      <c r="AH669" s="1196"/>
      <c r="AI669" s="1199"/>
      <c r="AJ669" s="1199"/>
      <c r="AK669" s="1202"/>
      <c r="AL669" s="1205"/>
      <c r="AM669" s="1212" t="str">
        <f t="shared" ref="AM669" si="1019">IF(AND(P668&lt;&gt;"", OR(W668&lt;&gt;8,Y668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69" s="355"/>
      <c r="AO669" s="1208"/>
      <c r="AP669" s="1210"/>
      <c r="AQ669" s="1114"/>
      <c r="AR669" s="976"/>
      <c r="AS669" s="976"/>
      <c r="AT669" s="976"/>
      <c r="AU669" s="976"/>
      <c r="AV669" s="976"/>
      <c r="AW669" s="976"/>
      <c r="AX669" s="1211"/>
      <c r="AY669" s="1208"/>
    </row>
    <row r="670" spans="1:51" ht="14">
      <c r="A670" s="1282"/>
      <c r="B670" s="1263"/>
      <c r="C670" s="1264"/>
      <c r="D670" s="1264"/>
      <c r="E670" s="1264"/>
      <c r="F670" s="1265"/>
      <c r="G670" s="1270"/>
      <c r="H670" s="1270"/>
      <c r="I670" s="1270"/>
      <c r="J670" s="1270"/>
      <c r="K670" s="1270"/>
      <c r="L670" s="1273"/>
      <c r="M670" s="1276"/>
      <c r="N670" s="1246"/>
      <c r="O670" s="1249"/>
      <c r="P670" s="1215"/>
      <c r="Q670" s="1218"/>
      <c r="R670" s="1221"/>
      <c r="S670" s="1224"/>
      <c r="T670" s="1227"/>
      <c r="U670" s="1224"/>
      <c r="V670" s="1227"/>
      <c r="W670" s="1224"/>
      <c r="X670" s="1227"/>
      <c r="Y670" s="1224"/>
      <c r="Z670" s="1227"/>
      <c r="AA670" s="1227"/>
      <c r="AB670" s="1227"/>
      <c r="AC670" s="1230"/>
      <c r="AD670" s="1193"/>
      <c r="AE670" s="1234"/>
      <c r="AF670" s="1199"/>
      <c r="AG670" s="1193"/>
      <c r="AH670" s="1196"/>
      <c r="AI670" s="1199"/>
      <c r="AJ670" s="1199"/>
      <c r="AK670" s="1202"/>
      <c r="AL670" s="1205"/>
      <c r="AM670" s="1213"/>
      <c r="AN670" s="355"/>
      <c r="AO670" s="1208"/>
      <c r="AP670" s="1210"/>
      <c r="AQ670" s="1114"/>
      <c r="AR670" s="976"/>
      <c r="AS670" s="976"/>
      <c r="AT670" s="976"/>
      <c r="AU670" s="976"/>
      <c r="AV670" s="976"/>
      <c r="AW670" s="976"/>
      <c r="AX670" s="1211"/>
      <c r="AY670" s="1208"/>
    </row>
    <row r="671" spans="1:51" ht="14.5" thickBot="1">
      <c r="A671" s="1283"/>
      <c r="B671" s="1266"/>
      <c r="C671" s="1267"/>
      <c r="D671" s="1267"/>
      <c r="E671" s="1267"/>
      <c r="F671" s="1268"/>
      <c r="G671" s="1271"/>
      <c r="H671" s="1271"/>
      <c r="I671" s="1271"/>
      <c r="J671" s="1271"/>
      <c r="K671" s="1271"/>
      <c r="L671" s="1274"/>
      <c r="M671" s="1277"/>
      <c r="N671" s="1247"/>
      <c r="O671" s="1250"/>
      <c r="P671" s="1216"/>
      <c r="Q671" s="1219"/>
      <c r="R671" s="1222"/>
      <c r="S671" s="1225"/>
      <c r="T671" s="1228"/>
      <c r="U671" s="1225"/>
      <c r="V671" s="1228"/>
      <c r="W671" s="1225"/>
      <c r="X671" s="1228"/>
      <c r="Y671" s="1225"/>
      <c r="Z671" s="1228"/>
      <c r="AA671" s="1228"/>
      <c r="AB671" s="1228"/>
      <c r="AC671" s="1231"/>
      <c r="AD671" s="1194"/>
      <c r="AE671" s="1235"/>
      <c r="AF671" s="1200"/>
      <c r="AG671" s="1194"/>
      <c r="AH671" s="1197"/>
      <c r="AI671" s="1200"/>
      <c r="AJ671" s="1200"/>
      <c r="AK671" s="1203"/>
      <c r="AL671" s="1206"/>
      <c r="AM671" s="651" t="str">
        <f t="shared" si="854"/>
        <v/>
      </c>
      <c r="AN671" s="355"/>
      <c r="AO671" s="1209"/>
      <c r="AP671" s="1210"/>
      <c r="AQ671" s="1115"/>
      <c r="AR671" s="976"/>
      <c r="AS671" s="976"/>
      <c r="AT671" s="976"/>
      <c r="AU671" s="976"/>
      <c r="AV671" s="976"/>
      <c r="AW671" s="976"/>
      <c r="AX671" s="1211"/>
      <c r="AY671" s="1209"/>
    </row>
    <row r="672" spans="1:51" ht="14">
      <c r="A672" s="1280">
        <v>166</v>
      </c>
      <c r="B672" s="1260" t="str">
        <f>IF(基本情報入力シート!B205="", "",基本情報入力シート!B205)</f>
        <v/>
      </c>
      <c r="C672" s="1261"/>
      <c r="D672" s="1261"/>
      <c r="E672" s="1261"/>
      <c r="F672" s="1262"/>
      <c r="G672" s="1269" t="str">
        <f>IF(基本情報入力シート!L205="", "",基本情報入力シート!L205)</f>
        <v/>
      </c>
      <c r="H672" s="1269" t="str">
        <f>IF(基本情報入力シート!Q205="", "",基本情報入力シート!Q205)</f>
        <v/>
      </c>
      <c r="I672" s="1269" t="str">
        <f>IF(基本情報入力シート!V205="", "",基本情報入力シート!V205)</f>
        <v/>
      </c>
      <c r="J672" s="1269" t="str">
        <f>IF(基本情報入力シート!W205="", "",基本情報入力シート!W205)</f>
        <v/>
      </c>
      <c r="K672" s="1269" t="str">
        <f>IF(基本情報入力シート!X205="", "",基本情報入力シート!X205)</f>
        <v/>
      </c>
      <c r="L672" s="1272" t="str">
        <f>IF(基本情報入力シート!AC205=0, "",基本情報入力シート!AC205)</f>
        <v/>
      </c>
      <c r="M672" s="1275" t="str">
        <f>IF(基本情報入力シート!AD205="", "",基本情報入力シート!AD205)</f>
        <v/>
      </c>
      <c r="N672" s="1245"/>
      <c r="O672" s="1248" t="str">
        <f>IFERROR(VLOOKUP(K672,【参考】数式用２!$A$2:$AD$48,MATCH(N672,【参考】数式用２!$C$4:$AD$4,0)+2,0),"")</f>
        <v/>
      </c>
      <c r="P672" s="1214"/>
      <c r="Q672" s="1217" t="str">
        <f>IFERROR(VLOOKUP(K672,【参考】数式用２!$A$2:$AC$48,MATCH(P672,【参考】数式用２!$C$4:$AC$4,0)+2,0),"")</f>
        <v/>
      </c>
      <c r="R672" s="1220" t="s">
        <v>268</v>
      </c>
      <c r="S672" s="1223"/>
      <c r="T672" s="1226" t="s">
        <v>356</v>
      </c>
      <c r="U672" s="1223"/>
      <c r="V672" s="1226" t="s">
        <v>357</v>
      </c>
      <c r="W672" s="1223"/>
      <c r="X672" s="1226" t="s">
        <v>356</v>
      </c>
      <c r="Y672" s="1223"/>
      <c r="Z672" s="1226" t="s">
        <v>360</v>
      </c>
      <c r="AA672" s="1226" t="s">
        <v>171</v>
      </c>
      <c r="AB672" s="1226" t="str">
        <f t="shared" ref="AB672" si="1020">IF(S672&gt;=1,(W672*12+Y672)-(S672*12+U672)+1,"")</f>
        <v/>
      </c>
      <c r="AC672" s="1229" t="s">
        <v>359</v>
      </c>
      <c r="AD672" s="1232" t="str">
        <f t="shared" ref="AD672" si="1021">IFERROR(ROUNDDOWN(ROUND(L672*Q672,0)*M672,0)*AB672,"")</f>
        <v/>
      </c>
      <c r="AE672" s="1233" t="str">
        <f>IFERROR(ROUNDDOWN(ROUNDDOWN(ROUND(L672*VLOOKUP(K672,【参考】数式用２!$A$2:$AC$48,MATCH("処遇改善加算Ⅳ",【参考】数式用２!$C$4:$O$4,0)+2,0),0)*M672,0)*AB672*0.5,0), "")</f>
        <v/>
      </c>
      <c r="AF672" s="1198"/>
      <c r="AG672" s="1193" t="str">
        <f>IF(AND(AQ672&lt;&gt;"対象外", P672&lt;&gt;""),ROUNDDOWN(ROUND(L672*VLOOKUP(K672,【参考】数式用２!$A$2:$K$48,MATCH("ベア加算あり",【参考】数式用２!$C$4:$K$4,0)+2,0),0)*M672,0)*AB672,"")</f>
        <v/>
      </c>
      <c r="AH672" s="1195"/>
      <c r="AI672" s="1198"/>
      <c r="AJ672" s="1198"/>
      <c r="AK672" s="1201"/>
      <c r="AL672" s="1204"/>
      <c r="AM672" s="650" t="str">
        <f t="shared" ref="AM672:AM732" si="1022">IF(Q672="","",IF(Q672&lt;O672,"！加算の要件上は問題ありませんが、令和６年度末の加算率と比較して、令和７年度の加算率が低くなっています。",""))</f>
        <v/>
      </c>
      <c r="AN672" s="355"/>
      <c r="AO672" s="1207" t="str">
        <f t="shared" ref="AO672" si="1023">IF(K672&lt;&gt;"","Q列に色付け","")</f>
        <v/>
      </c>
      <c r="AP672" s="1210" t="str">
        <f t="shared" ref="AP672" si="1024">IF(AND(AE672&lt;&gt;0,AE672&lt;&gt;""),IF(AF672="○","入力済","未入力"),"")</f>
        <v/>
      </c>
      <c r="AQ672" s="1113" t="str">
        <f>IFERROR((VLOOKUP(N672, 【参考】数式用２!$BE$5:$BE$13, 1,FALSE)), "対象外")</f>
        <v>対象外</v>
      </c>
      <c r="AR672" s="976" t="str">
        <f t="shared" ref="AR672" si="1025">IF(AG672&lt;&gt;"",IF(AH672="○","入力済","未入力"),"")</f>
        <v/>
      </c>
      <c r="AS672" s="976" t="str">
        <f t="shared" ref="AS672" si="1026">IF(AND(P672&lt;&gt;"", AI672=""), "未入力", "入力済")</f>
        <v>入力済</v>
      </c>
      <c r="AT672" s="976" t="str">
        <f t="shared" ref="AT672" si="1027">IF(AND(P672&lt;&gt;"", P672&lt;&gt;"処遇改善加算Ⅳ", AJ672=""), "未入力", "入力済")</f>
        <v>入力済</v>
      </c>
      <c r="AU672" s="976" t="str">
        <f>IFERROR(VLOOKUP(K672, 【参考】数式用２!$BB$5:$BC$48, 2, FALSE), "")</f>
        <v/>
      </c>
      <c r="AV672" s="976" t="str">
        <f t="shared" ref="AV672" si="1028">IF(AND(P672&lt;&gt;"処遇改善加算Ⅲ",P672&lt;&gt;"処遇改善加算Ⅳ", P672&lt;&gt;"", AU672&lt;&gt;"対象外"), 1,"")</f>
        <v/>
      </c>
      <c r="AW672" s="976" t="str">
        <f>IFERROR("_"&amp;VLOOKUP(K672, 【参考】数式用２!$AG$2:$AH$48, 2, FALSE), "")</f>
        <v/>
      </c>
      <c r="AX672" s="1211" t="str">
        <f t="shared" ref="AX672" si="1029">IF(AND(P672="処遇改善加算Ⅰ", AL672=""), "未入力","入力済")</f>
        <v>入力済</v>
      </c>
      <c r="AY672" s="1207" t="str">
        <f t="shared" ref="AY672" si="1030">G672</f>
        <v/>
      </c>
    </row>
    <row r="673" spans="1:51" ht="14">
      <c r="A673" s="1281"/>
      <c r="B673" s="1263"/>
      <c r="C673" s="1264"/>
      <c r="D673" s="1264"/>
      <c r="E673" s="1264"/>
      <c r="F673" s="1265"/>
      <c r="G673" s="1270"/>
      <c r="H673" s="1270"/>
      <c r="I673" s="1270"/>
      <c r="J673" s="1270"/>
      <c r="K673" s="1270"/>
      <c r="L673" s="1273"/>
      <c r="M673" s="1276"/>
      <c r="N673" s="1246"/>
      <c r="O673" s="1249"/>
      <c r="P673" s="1215"/>
      <c r="Q673" s="1218"/>
      <c r="R673" s="1221"/>
      <c r="S673" s="1224"/>
      <c r="T673" s="1227"/>
      <c r="U673" s="1224"/>
      <c r="V673" s="1227"/>
      <c r="W673" s="1224"/>
      <c r="X673" s="1227"/>
      <c r="Y673" s="1224"/>
      <c r="Z673" s="1227"/>
      <c r="AA673" s="1227"/>
      <c r="AB673" s="1227"/>
      <c r="AC673" s="1230"/>
      <c r="AD673" s="1193"/>
      <c r="AE673" s="1234"/>
      <c r="AF673" s="1199"/>
      <c r="AG673" s="1193"/>
      <c r="AH673" s="1196"/>
      <c r="AI673" s="1199"/>
      <c r="AJ673" s="1199"/>
      <c r="AK673" s="1202"/>
      <c r="AL673" s="1205"/>
      <c r="AM673" s="1212" t="str">
        <f t="shared" ref="AM673" si="1031">IF(AND(P672&lt;&gt;"", OR(W672&lt;&gt;8,Y672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73" s="355"/>
      <c r="AO673" s="1208"/>
      <c r="AP673" s="1210"/>
      <c r="AQ673" s="1114"/>
      <c r="AR673" s="976"/>
      <c r="AS673" s="976"/>
      <c r="AT673" s="976"/>
      <c r="AU673" s="976"/>
      <c r="AV673" s="976"/>
      <c r="AW673" s="976"/>
      <c r="AX673" s="1211"/>
      <c r="AY673" s="1208"/>
    </row>
    <row r="674" spans="1:51" ht="14">
      <c r="A674" s="1282"/>
      <c r="B674" s="1263"/>
      <c r="C674" s="1264"/>
      <c r="D674" s="1264"/>
      <c r="E674" s="1264"/>
      <c r="F674" s="1265"/>
      <c r="G674" s="1270"/>
      <c r="H674" s="1270"/>
      <c r="I674" s="1270"/>
      <c r="J674" s="1270"/>
      <c r="K674" s="1270"/>
      <c r="L674" s="1273"/>
      <c r="M674" s="1276"/>
      <c r="N674" s="1246"/>
      <c r="O674" s="1249"/>
      <c r="P674" s="1215"/>
      <c r="Q674" s="1218"/>
      <c r="R674" s="1221"/>
      <c r="S674" s="1224"/>
      <c r="T674" s="1227"/>
      <c r="U674" s="1224"/>
      <c r="V674" s="1227"/>
      <c r="W674" s="1224"/>
      <c r="X674" s="1227"/>
      <c r="Y674" s="1224"/>
      <c r="Z674" s="1227"/>
      <c r="AA674" s="1227"/>
      <c r="AB674" s="1227"/>
      <c r="AC674" s="1230"/>
      <c r="AD674" s="1193"/>
      <c r="AE674" s="1234"/>
      <c r="AF674" s="1199"/>
      <c r="AG674" s="1193"/>
      <c r="AH674" s="1196"/>
      <c r="AI674" s="1199"/>
      <c r="AJ674" s="1199"/>
      <c r="AK674" s="1202"/>
      <c r="AL674" s="1205"/>
      <c r="AM674" s="1213"/>
      <c r="AN674" s="355"/>
      <c r="AO674" s="1208"/>
      <c r="AP674" s="1210"/>
      <c r="AQ674" s="1114"/>
      <c r="AR674" s="976"/>
      <c r="AS674" s="976"/>
      <c r="AT674" s="976"/>
      <c r="AU674" s="976"/>
      <c r="AV674" s="976"/>
      <c r="AW674" s="976"/>
      <c r="AX674" s="1211"/>
      <c r="AY674" s="1208"/>
    </row>
    <row r="675" spans="1:51" ht="14.5" thickBot="1">
      <c r="A675" s="1283"/>
      <c r="B675" s="1266"/>
      <c r="C675" s="1267"/>
      <c r="D675" s="1267"/>
      <c r="E675" s="1267"/>
      <c r="F675" s="1268"/>
      <c r="G675" s="1271"/>
      <c r="H675" s="1271"/>
      <c r="I675" s="1271"/>
      <c r="J675" s="1271"/>
      <c r="K675" s="1271"/>
      <c r="L675" s="1274"/>
      <c r="M675" s="1277"/>
      <c r="N675" s="1247"/>
      <c r="O675" s="1250"/>
      <c r="P675" s="1216"/>
      <c r="Q675" s="1219"/>
      <c r="R675" s="1222"/>
      <c r="S675" s="1225"/>
      <c r="T675" s="1228"/>
      <c r="U675" s="1225"/>
      <c r="V675" s="1228"/>
      <c r="W675" s="1225"/>
      <c r="X675" s="1228"/>
      <c r="Y675" s="1225"/>
      <c r="Z675" s="1228"/>
      <c r="AA675" s="1228"/>
      <c r="AB675" s="1228"/>
      <c r="AC675" s="1231"/>
      <c r="AD675" s="1194"/>
      <c r="AE675" s="1235"/>
      <c r="AF675" s="1200"/>
      <c r="AG675" s="1194"/>
      <c r="AH675" s="1197"/>
      <c r="AI675" s="1200"/>
      <c r="AJ675" s="1200"/>
      <c r="AK675" s="1203"/>
      <c r="AL675" s="1206"/>
      <c r="AM675" s="651" t="str">
        <f t="shared" ref="AM675:AM735" si="1032">IF(P672="","",
IF(OR(AF672="",
AND(AG672&lt;&gt;"",AH672=""),
AND(P672&lt;&gt;"",AI672=""),
AND(P672&lt;&gt;"処遇改善加算Ⅳ",AJ672=""),
AND(OR(P672="処遇改善加算Ⅰ",P672="処遇改善加算Ⅱ"),AU672="対象",AK672=""),
AND(P672="処遇改善加算Ⅰ",AL672="")),
"！記入が必要な欄（オレンジ色のセル）に空欄があります。空欄を埋めてください。",""))</f>
        <v/>
      </c>
      <c r="AN675" s="355"/>
      <c r="AO675" s="1209"/>
      <c r="AP675" s="1210"/>
      <c r="AQ675" s="1115"/>
      <c r="AR675" s="976"/>
      <c r="AS675" s="976"/>
      <c r="AT675" s="976"/>
      <c r="AU675" s="976"/>
      <c r="AV675" s="976"/>
      <c r="AW675" s="976"/>
      <c r="AX675" s="1211"/>
      <c r="AY675" s="1209"/>
    </row>
    <row r="676" spans="1:51" ht="14">
      <c r="A676" s="1280">
        <v>167</v>
      </c>
      <c r="B676" s="1260" t="str">
        <f>IF(基本情報入力シート!B206="", "",基本情報入力シート!B206)</f>
        <v/>
      </c>
      <c r="C676" s="1261"/>
      <c r="D676" s="1261"/>
      <c r="E676" s="1261"/>
      <c r="F676" s="1262"/>
      <c r="G676" s="1269" t="str">
        <f>IF(基本情報入力シート!L206="", "",基本情報入力シート!L206)</f>
        <v/>
      </c>
      <c r="H676" s="1269" t="str">
        <f>IF(基本情報入力シート!Q206="", "",基本情報入力シート!Q206)</f>
        <v/>
      </c>
      <c r="I676" s="1269" t="str">
        <f>IF(基本情報入力シート!V206="", "",基本情報入力シート!V206)</f>
        <v/>
      </c>
      <c r="J676" s="1269" t="str">
        <f>IF(基本情報入力シート!W206="", "",基本情報入力シート!W206)</f>
        <v/>
      </c>
      <c r="K676" s="1269" t="str">
        <f>IF(基本情報入力シート!X206="", "",基本情報入力シート!X206)</f>
        <v/>
      </c>
      <c r="L676" s="1272" t="str">
        <f>IF(基本情報入力シート!AC206=0, "",基本情報入力シート!AC206)</f>
        <v/>
      </c>
      <c r="M676" s="1275" t="str">
        <f>IF(基本情報入力シート!AD206="", "",基本情報入力シート!AD206)</f>
        <v/>
      </c>
      <c r="N676" s="1245"/>
      <c r="O676" s="1248" t="str">
        <f>IFERROR(VLOOKUP(K676,【参考】数式用２!$A$2:$AD$48,MATCH(N676,【参考】数式用２!$C$4:$AD$4,0)+2,0),"")</f>
        <v/>
      </c>
      <c r="P676" s="1214"/>
      <c r="Q676" s="1217" t="str">
        <f>IFERROR(VLOOKUP(K676,【参考】数式用２!$A$2:$AC$48,MATCH(P676,【参考】数式用２!$C$4:$AC$4,0)+2,0),"")</f>
        <v/>
      </c>
      <c r="R676" s="1220" t="s">
        <v>268</v>
      </c>
      <c r="S676" s="1223"/>
      <c r="T676" s="1226" t="s">
        <v>356</v>
      </c>
      <c r="U676" s="1223"/>
      <c r="V676" s="1226" t="s">
        <v>357</v>
      </c>
      <c r="W676" s="1223"/>
      <c r="X676" s="1226" t="s">
        <v>356</v>
      </c>
      <c r="Y676" s="1223"/>
      <c r="Z676" s="1226" t="s">
        <v>360</v>
      </c>
      <c r="AA676" s="1226" t="s">
        <v>171</v>
      </c>
      <c r="AB676" s="1226" t="str">
        <f t="shared" ref="AB676" si="1033">IF(S676&gt;=1,(W676*12+Y676)-(S676*12+U676)+1,"")</f>
        <v/>
      </c>
      <c r="AC676" s="1229" t="s">
        <v>359</v>
      </c>
      <c r="AD676" s="1232" t="str">
        <f t="shared" ref="AD676" si="1034">IFERROR(ROUNDDOWN(ROUND(L676*Q676,0)*M676,0)*AB676,"")</f>
        <v/>
      </c>
      <c r="AE676" s="1233" t="str">
        <f>IFERROR(ROUNDDOWN(ROUNDDOWN(ROUND(L676*VLOOKUP(K676,【参考】数式用２!$A$2:$AC$48,MATCH("処遇改善加算Ⅳ",【参考】数式用２!$C$4:$O$4,0)+2,0),0)*M676,0)*AB676*0.5,0), "")</f>
        <v/>
      </c>
      <c r="AF676" s="1198"/>
      <c r="AG676" s="1193" t="str">
        <f>IF(AND(AQ676&lt;&gt;"対象外", P676&lt;&gt;""),ROUNDDOWN(ROUND(L676*VLOOKUP(K676,【参考】数式用２!$A$2:$K$48,MATCH("ベア加算あり",【参考】数式用２!$C$4:$K$4,0)+2,0),0)*M676,0)*AB676,"")</f>
        <v/>
      </c>
      <c r="AH676" s="1195"/>
      <c r="AI676" s="1198"/>
      <c r="AJ676" s="1198"/>
      <c r="AK676" s="1201"/>
      <c r="AL676" s="1204"/>
      <c r="AM676" s="650" t="str">
        <f t="shared" si="1022"/>
        <v/>
      </c>
      <c r="AN676" s="355"/>
      <c r="AO676" s="1207" t="str">
        <f t="shared" ref="AO676" si="1035">IF(K676&lt;&gt;"","Q列に色付け","")</f>
        <v/>
      </c>
      <c r="AP676" s="1210" t="str">
        <f t="shared" ref="AP676" si="1036">IF(AND(AE676&lt;&gt;0,AE676&lt;&gt;""),IF(AF676="○","入力済","未入力"),"")</f>
        <v/>
      </c>
      <c r="AQ676" s="1113" t="str">
        <f>IFERROR((VLOOKUP(N676, 【参考】数式用２!$BE$5:$BE$13, 1,FALSE)), "対象外")</f>
        <v>対象外</v>
      </c>
      <c r="AR676" s="976" t="str">
        <f t="shared" ref="AR676" si="1037">IF(AG676&lt;&gt;"",IF(AH676="○","入力済","未入力"),"")</f>
        <v/>
      </c>
      <c r="AS676" s="976" t="str">
        <f t="shared" ref="AS676" si="1038">IF(AND(P676&lt;&gt;"", AI676=""), "未入力", "入力済")</f>
        <v>入力済</v>
      </c>
      <c r="AT676" s="976" t="str">
        <f t="shared" ref="AT676" si="1039">IF(AND(P676&lt;&gt;"", P676&lt;&gt;"処遇改善加算Ⅳ", AJ676=""), "未入力", "入力済")</f>
        <v>入力済</v>
      </c>
      <c r="AU676" s="976" t="str">
        <f>IFERROR(VLOOKUP(K676, 【参考】数式用２!$BB$5:$BC$48, 2, FALSE), "")</f>
        <v/>
      </c>
      <c r="AV676" s="976" t="str">
        <f t="shared" ref="AV676" si="1040">IF(AND(P676&lt;&gt;"処遇改善加算Ⅲ",P676&lt;&gt;"処遇改善加算Ⅳ", P676&lt;&gt;"", AU676&lt;&gt;"対象外"), 1,"")</f>
        <v/>
      </c>
      <c r="AW676" s="976" t="str">
        <f>IFERROR("_"&amp;VLOOKUP(K676, 【参考】数式用２!$AG$2:$AH$48, 2, FALSE), "")</f>
        <v/>
      </c>
      <c r="AX676" s="1211" t="str">
        <f t="shared" ref="AX676" si="1041">IF(AND(P676="処遇改善加算Ⅰ", AL676=""), "未入力","入力済")</f>
        <v>入力済</v>
      </c>
      <c r="AY676" s="1207" t="str">
        <f t="shared" ref="AY676" si="1042">G676</f>
        <v/>
      </c>
    </row>
    <row r="677" spans="1:51" ht="14">
      <c r="A677" s="1281"/>
      <c r="B677" s="1263"/>
      <c r="C677" s="1264"/>
      <c r="D677" s="1264"/>
      <c r="E677" s="1264"/>
      <c r="F677" s="1265"/>
      <c r="G677" s="1270"/>
      <c r="H677" s="1270"/>
      <c r="I677" s="1270"/>
      <c r="J677" s="1270"/>
      <c r="K677" s="1270"/>
      <c r="L677" s="1273"/>
      <c r="M677" s="1276"/>
      <c r="N677" s="1246"/>
      <c r="O677" s="1249"/>
      <c r="P677" s="1215"/>
      <c r="Q677" s="1218"/>
      <c r="R677" s="1221"/>
      <c r="S677" s="1224"/>
      <c r="T677" s="1227"/>
      <c r="U677" s="1224"/>
      <c r="V677" s="1227"/>
      <c r="W677" s="1224"/>
      <c r="X677" s="1227"/>
      <c r="Y677" s="1224"/>
      <c r="Z677" s="1227"/>
      <c r="AA677" s="1227"/>
      <c r="AB677" s="1227"/>
      <c r="AC677" s="1230"/>
      <c r="AD677" s="1193"/>
      <c r="AE677" s="1234"/>
      <c r="AF677" s="1199"/>
      <c r="AG677" s="1193"/>
      <c r="AH677" s="1196"/>
      <c r="AI677" s="1199"/>
      <c r="AJ677" s="1199"/>
      <c r="AK677" s="1202"/>
      <c r="AL677" s="1205"/>
      <c r="AM677" s="1212" t="str">
        <f t="shared" ref="AM677" si="1043">IF(AND(P676&lt;&gt;"", OR(W676&lt;&gt;8,Y676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77" s="355"/>
      <c r="AO677" s="1208"/>
      <c r="AP677" s="1210"/>
      <c r="AQ677" s="1114"/>
      <c r="AR677" s="976"/>
      <c r="AS677" s="976"/>
      <c r="AT677" s="976"/>
      <c r="AU677" s="976"/>
      <c r="AV677" s="976"/>
      <c r="AW677" s="976"/>
      <c r="AX677" s="1211"/>
      <c r="AY677" s="1208"/>
    </row>
    <row r="678" spans="1:51" ht="14">
      <c r="A678" s="1282"/>
      <c r="B678" s="1263"/>
      <c r="C678" s="1264"/>
      <c r="D678" s="1264"/>
      <c r="E678" s="1264"/>
      <c r="F678" s="1265"/>
      <c r="G678" s="1270"/>
      <c r="H678" s="1270"/>
      <c r="I678" s="1270"/>
      <c r="J678" s="1270"/>
      <c r="K678" s="1270"/>
      <c r="L678" s="1273"/>
      <c r="M678" s="1276"/>
      <c r="N678" s="1246"/>
      <c r="O678" s="1249"/>
      <c r="P678" s="1215"/>
      <c r="Q678" s="1218"/>
      <c r="R678" s="1221"/>
      <c r="S678" s="1224"/>
      <c r="T678" s="1227"/>
      <c r="U678" s="1224"/>
      <c r="V678" s="1227"/>
      <c r="W678" s="1224"/>
      <c r="X678" s="1227"/>
      <c r="Y678" s="1224"/>
      <c r="Z678" s="1227"/>
      <c r="AA678" s="1227"/>
      <c r="AB678" s="1227"/>
      <c r="AC678" s="1230"/>
      <c r="AD678" s="1193"/>
      <c r="AE678" s="1234"/>
      <c r="AF678" s="1199"/>
      <c r="AG678" s="1193"/>
      <c r="AH678" s="1196"/>
      <c r="AI678" s="1199"/>
      <c r="AJ678" s="1199"/>
      <c r="AK678" s="1202"/>
      <c r="AL678" s="1205"/>
      <c r="AM678" s="1213"/>
      <c r="AN678" s="355"/>
      <c r="AO678" s="1208"/>
      <c r="AP678" s="1210"/>
      <c r="AQ678" s="1114"/>
      <c r="AR678" s="976"/>
      <c r="AS678" s="976"/>
      <c r="AT678" s="976"/>
      <c r="AU678" s="976"/>
      <c r="AV678" s="976"/>
      <c r="AW678" s="976"/>
      <c r="AX678" s="1211"/>
      <c r="AY678" s="1208"/>
    </row>
    <row r="679" spans="1:51" ht="14.5" thickBot="1">
      <c r="A679" s="1283"/>
      <c r="B679" s="1266"/>
      <c r="C679" s="1267"/>
      <c r="D679" s="1267"/>
      <c r="E679" s="1267"/>
      <c r="F679" s="1268"/>
      <c r="G679" s="1271"/>
      <c r="H679" s="1271"/>
      <c r="I679" s="1271"/>
      <c r="J679" s="1271"/>
      <c r="K679" s="1271"/>
      <c r="L679" s="1274"/>
      <c r="M679" s="1277"/>
      <c r="N679" s="1247"/>
      <c r="O679" s="1250"/>
      <c r="P679" s="1216"/>
      <c r="Q679" s="1219"/>
      <c r="R679" s="1222"/>
      <c r="S679" s="1225"/>
      <c r="T679" s="1228"/>
      <c r="U679" s="1225"/>
      <c r="V679" s="1228"/>
      <c r="W679" s="1225"/>
      <c r="X679" s="1228"/>
      <c r="Y679" s="1225"/>
      <c r="Z679" s="1228"/>
      <c r="AA679" s="1228"/>
      <c r="AB679" s="1228"/>
      <c r="AC679" s="1231"/>
      <c r="AD679" s="1194"/>
      <c r="AE679" s="1235"/>
      <c r="AF679" s="1200"/>
      <c r="AG679" s="1194"/>
      <c r="AH679" s="1197"/>
      <c r="AI679" s="1200"/>
      <c r="AJ679" s="1200"/>
      <c r="AK679" s="1203"/>
      <c r="AL679" s="1206"/>
      <c r="AM679" s="651" t="str">
        <f t="shared" si="1032"/>
        <v/>
      </c>
      <c r="AN679" s="355"/>
      <c r="AO679" s="1209"/>
      <c r="AP679" s="1210"/>
      <c r="AQ679" s="1115"/>
      <c r="AR679" s="976"/>
      <c r="AS679" s="976"/>
      <c r="AT679" s="976"/>
      <c r="AU679" s="976"/>
      <c r="AV679" s="976"/>
      <c r="AW679" s="976"/>
      <c r="AX679" s="1211"/>
      <c r="AY679" s="1209"/>
    </row>
    <row r="680" spans="1:51" ht="14">
      <c r="A680" s="1280">
        <v>168</v>
      </c>
      <c r="B680" s="1260" t="str">
        <f>IF(基本情報入力シート!B207="", "",基本情報入力シート!B207)</f>
        <v/>
      </c>
      <c r="C680" s="1261"/>
      <c r="D680" s="1261"/>
      <c r="E680" s="1261"/>
      <c r="F680" s="1262"/>
      <c r="G680" s="1269" t="str">
        <f>IF(基本情報入力シート!L207="", "",基本情報入力シート!L207)</f>
        <v/>
      </c>
      <c r="H680" s="1269" t="str">
        <f>IF(基本情報入力シート!Q207="", "",基本情報入力シート!Q207)</f>
        <v/>
      </c>
      <c r="I680" s="1269" t="str">
        <f>IF(基本情報入力シート!V207="", "",基本情報入力シート!V207)</f>
        <v/>
      </c>
      <c r="J680" s="1269" t="str">
        <f>IF(基本情報入力シート!W207="", "",基本情報入力シート!W207)</f>
        <v/>
      </c>
      <c r="K680" s="1269" t="str">
        <f>IF(基本情報入力シート!X207="", "",基本情報入力シート!X207)</f>
        <v/>
      </c>
      <c r="L680" s="1272" t="str">
        <f>IF(基本情報入力シート!AC207=0, "",基本情報入力シート!AC207)</f>
        <v/>
      </c>
      <c r="M680" s="1275" t="str">
        <f>IF(基本情報入力シート!AD207="", "",基本情報入力シート!AD207)</f>
        <v/>
      </c>
      <c r="N680" s="1245"/>
      <c r="O680" s="1248" t="str">
        <f>IFERROR(VLOOKUP(K680,【参考】数式用２!$A$2:$AD$48,MATCH(N680,【参考】数式用２!$C$4:$AD$4,0)+2,0),"")</f>
        <v/>
      </c>
      <c r="P680" s="1214"/>
      <c r="Q680" s="1217" t="str">
        <f>IFERROR(VLOOKUP(K680,【参考】数式用２!$A$2:$AC$48,MATCH(P680,【参考】数式用２!$C$4:$AC$4,0)+2,0),"")</f>
        <v/>
      </c>
      <c r="R680" s="1220" t="s">
        <v>268</v>
      </c>
      <c r="S680" s="1223"/>
      <c r="T680" s="1226" t="s">
        <v>356</v>
      </c>
      <c r="U680" s="1223"/>
      <c r="V680" s="1226" t="s">
        <v>357</v>
      </c>
      <c r="W680" s="1223"/>
      <c r="X680" s="1226" t="s">
        <v>356</v>
      </c>
      <c r="Y680" s="1223"/>
      <c r="Z680" s="1226" t="s">
        <v>360</v>
      </c>
      <c r="AA680" s="1226" t="s">
        <v>171</v>
      </c>
      <c r="AB680" s="1226" t="str">
        <f t="shared" ref="AB680" si="1044">IF(S680&gt;=1,(W680*12+Y680)-(S680*12+U680)+1,"")</f>
        <v/>
      </c>
      <c r="AC680" s="1229" t="s">
        <v>359</v>
      </c>
      <c r="AD680" s="1232" t="str">
        <f t="shared" ref="AD680" si="1045">IFERROR(ROUNDDOWN(ROUND(L680*Q680,0)*M680,0)*AB680,"")</f>
        <v/>
      </c>
      <c r="AE680" s="1233" t="str">
        <f>IFERROR(ROUNDDOWN(ROUNDDOWN(ROUND(L680*VLOOKUP(K680,【参考】数式用２!$A$2:$AC$48,MATCH("処遇改善加算Ⅳ",【参考】数式用２!$C$4:$O$4,0)+2,0),0)*M680,0)*AB680*0.5,0), "")</f>
        <v/>
      </c>
      <c r="AF680" s="1198"/>
      <c r="AG680" s="1193" t="str">
        <f>IF(AND(AQ680&lt;&gt;"対象外", P680&lt;&gt;""),ROUNDDOWN(ROUND(L680*VLOOKUP(K680,【参考】数式用２!$A$2:$K$48,MATCH("ベア加算あり",【参考】数式用２!$C$4:$K$4,0)+2,0),0)*M680,0)*AB680,"")</f>
        <v/>
      </c>
      <c r="AH680" s="1195"/>
      <c r="AI680" s="1198"/>
      <c r="AJ680" s="1198"/>
      <c r="AK680" s="1201"/>
      <c r="AL680" s="1204"/>
      <c r="AM680" s="650" t="str">
        <f t="shared" si="1022"/>
        <v/>
      </c>
      <c r="AN680" s="355"/>
      <c r="AO680" s="1207" t="str">
        <f t="shared" ref="AO680" si="1046">IF(K680&lt;&gt;"","Q列に色付け","")</f>
        <v/>
      </c>
      <c r="AP680" s="1210" t="str">
        <f t="shared" ref="AP680" si="1047">IF(AND(AE680&lt;&gt;0,AE680&lt;&gt;""),IF(AF680="○","入力済","未入力"),"")</f>
        <v/>
      </c>
      <c r="AQ680" s="1113" t="str">
        <f>IFERROR((VLOOKUP(N680, 【参考】数式用２!$BE$5:$BE$13, 1,FALSE)), "対象外")</f>
        <v>対象外</v>
      </c>
      <c r="AR680" s="976" t="str">
        <f t="shared" ref="AR680" si="1048">IF(AG680&lt;&gt;"",IF(AH680="○","入力済","未入力"),"")</f>
        <v/>
      </c>
      <c r="AS680" s="976" t="str">
        <f t="shared" ref="AS680" si="1049">IF(AND(P680&lt;&gt;"", AI680=""), "未入力", "入力済")</f>
        <v>入力済</v>
      </c>
      <c r="AT680" s="976" t="str">
        <f t="shared" ref="AT680" si="1050">IF(AND(P680&lt;&gt;"", P680&lt;&gt;"処遇改善加算Ⅳ", AJ680=""), "未入力", "入力済")</f>
        <v>入力済</v>
      </c>
      <c r="AU680" s="976" t="str">
        <f>IFERROR(VLOOKUP(K680, 【参考】数式用２!$BB$5:$BC$48, 2, FALSE), "")</f>
        <v/>
      </c>
      <c r="AV680" s="976" t="str">
        <f t="shared" ref="AV680" si="1051">IF(AND(P680&lt;&gt;"処遇改善加算Ⅲ",P680&lt;&gt;"処遇改善加算Ⅳ", P680&lt;&gt;"", AU680&lt;&gt;"対象外"), 1,"")</f>
        <v/>
      </c>
      <c r="AW680" s="976" t="str">
        <f>IFERROR("_"&amp;VLOOKUP(K680, 【参考】数式用２!$AG$2:$AH$48, 2, FALSE), "")</f>
        <v/>
      </c>
      <c r="AX680" s="1211" t="str">
        <f t="shared" ref="AX680" si="1052">IF(AND(P680="処遇改善加算Ⅰ", AL680=""), "未入力","入力済")</f>
        <v>入力済</v>
      </c>
      <c r="AY680" s="1207" t="str">
        <f t="shared" ref="AY680" si="1053">G680</f>
        <v/>
      </c>
    </row>
    <row r="681" spans="1:51" ht="14">
      <c r="A681" s="1281"/>
      <c r="B681" s="1263"/>
      <c r="C681" s="1264"/>
      <c r="D681" s="1264"/>
      <c r="E681" s="1264"/>
      <c r="F681" s="1265"/>
      <c r="G681" s="1270"/>
      <c r="H681" s="1270"/>
      <c r="I681" s="1270"/>
      <c r="J681" s="1270"/>
      <c r="K681" s="1270"/>
      <c r="L681" s="1273"/>
      <c r="M681" s="1276"/>
      <c r="N681" s="1246"/>
      <c r="O681" s="1249"/>
      <c r="P681" s="1215"/>
      <c r="Q681" s="1218"/>
      <c r="R681" s="1221"/>
      <c r="S681" s="1224"/>
      <c r="T681" s="1227"/>
      <c r="U681" s="1224"/>
      <c r="V681" s="1227"/>
      <c r="W681" s="1224"/>
      <c r="X681" s="1227"/>
      <c r="Y681" s="1224"/>
      <c r="Z681" s="1227"/>
      <c r="AA681" s="1227"/>
      <c r="AB681" s="1227"/>
      <c r="AC681" s="1230"/>
      <c r="AD681" s="1193"/>
      <c r="AE681" s="1234"/>
      <c r="AF681" s="1199"/>
      <c r="AG681" s="1193"/>
      <c r="AH681" s="1196"/>
      <c r="AI681" s="1199"/>
      <c r="AJ681" s="1199"/>
      <c r="AK681" s="1202"/>
      <c r="AL681" s="1205"/>
      <c r="AM681" s="1212" t="str">
        <f t="shared" ref="AM681" si="1054">IF(AND(P680&lt;&gt;"", OR(W680&lt;&gt;8,Y680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81" s="355"/>
      <c r="AO681" s="1208"/>
      <c r="AP681" s="1210"/>
      <c r="AQ681" s="1114"/>
      <c r="AR681" s="976"/>
      <c r="AS681" s="976"/>
      <c r="AT681" s="976"/>
      <c r="AU681" s="976"/>
      <c r="AV681" s="976"/>
      <c r="AW681" s="976"/>
      <c r="AX681" s="1211"/>
      <c r="AY681" s="1208"/>
    </row>
    <row r="682" spans="1:51" ht="14">
      <c r="A682" s="1282"/>
      <c r="B682" s="1263"/>
      <c r="C682" s="1264"/>
      <c r="D682" s="1264"/>
      <c r="E682" s="1264"/>
      <c r="F682" s="1265"/>
      <c r="G682" s="1270"/>
      <c r="H682" s="1270"/>
      <c r="I682" s="1270"/>
      <c r="J682" s="1270"/>
      <c r="K682" s="1270"/>
      <c r="L682" s="1273"/>
      <c r="M682" s="1276"/>
      <c r="N682" s="1246"/>
      <c r="O682" s="1249"/>
      <c r="P682" s="1215"/>
      <c r="Q682" s="1218"/>
      <c r="R682" s="1221"/>
      <c r="S682" s="1224"/>
      <c r="T682" s="1227"/>
      <c r="U682" s="1224"/>
      <c r="V682" s="1227"/>
      <c r="W682" s="1224"/>
      <c r="X682" s="1227"/>
      <c r="Y682" s="1224"/>
      <c r="Z682" s="1227"/>
      <c r="AA682" s="1227"/>
      <c r="AB682" s="1227"/>
      <c r="AC682" s="1230"/>
      <c r="AD682" s="1193"/>
      <c r="AE682" s="1234"/>
      <c r="AF682" s="1199"/>
      <c r="AG682" s="1193"/>
      <c r="AH682" s="1196"/>
      <c r="AI682" s="1199"/>
      <c r="AJ682" s="1199"/>
      <c r="AK682" s="1202"/>
      <c r="AL682" s="1205"/>
      <c r="AM682" s="1213"/>
      <c r="AN682" s="355"/>
      <c r="AO682" s="1208"/>
      <c r="AP682" s="1210"/>
      <c r="AQ682" s="1114"/>
      <c r="AR682" s="976"/>
      <c r="AS682" s="976"/>
      <c r="AT682" s="976"/>
      <c r="AU682" s="976"/>
      <c r="AV682" s="976"/>
      <c r="AW682" s="976"/>
      <c r="AX682" s="1211"/>
      <c r="AY682" s="1208"/>
    </row>
    <row r="683" spans="1:51" ht="14.5" thickBot="1">
      <c r="A683" s="1283"/>
      <c r="B683" s="1266"/>
      <c r="C683" s="1267"/>
      <c r="D683" s="1267"/>
      <c r="E683" s="1267"/>
      <c r="F683" s="1268"/>
      <c r="G683" s="1271"/>
      <c r="H683" s="1271"/>
      <c r="I683" s="1271"/>
      <c r="J683" s="1271"/>
      <c r="K683" s="1271"/>
      <c r="L683" s="1274"/>
      <c r="M683" s="1277"/>
      <c r="N683" s="1247"/>
      <c r="O683" s="1250"/>
      <c r="P683" s="1216"/>
      <c r="Q683" s="1219"/>
      <c r="R683" s="1222"/>
      <c r="S683" s="1225"/>
      <c r="T683" s="1228"/>
      <c r="U683" s="1225"/>
      <c r="V683" s="1228"/>
      <c r="W683" s="1225"/>
      <c r="X683" s="1228"/>
      <c r="Y683" s="1225"/>
      <c r="Z683" s="1228"/>
      <c r="AA683" s="1228"/>
      <c r="AB683" s="1228"/>
      <c r="AC683" s="1231"/>
      <c r="AD683" s="1194"/>
      <c r="AE683" s="1235"/>
      <c r="AF683" s="1200"/>
      <c r="AG683" s="1194"/>
      <c r="AH683" s="1197"/>
      <c r="AI683" s="1200"/>
      <c r="AJ683" s="1200"/>
      <c r="AK683" s="1203"/>
      <c r="AL683" s="1206"/>
      <c r="AM683" s="651" t="str">
        <f t="shared" si="1032"/>
        <v/>
      </c>
      <c r="AN683" s="355"/>
      <c r="AO683" s="1209"/>
      <c r="AP683" s="1210"/>
      <c r="AQ683" s="1115"/>
      <c r="AR683" s="976"/>
      <c r="AS683" s="976"/>
      <c r="AT683" s="976"/>
      <c r="AU683" s="976"/>
      <c r="AV683" s="976"/>
      <c r="AW683" s="976"/>
      <c r="AX683" s="1211"/>
      <c r="AY683" s="1209"/>
    </row>
    <row r="684" spans="1:51" ht="14">
      <c r="A684" s="1280">
        <v>169</v>
      </c>
      <c r="B684" s="1260" t="str">
        <f>IF(基本情報入力シート!B208="", "",基本情報入力シート!B208)</f>
        <v/>
      </c>
      <c r="C684" s="1261"/>
      <c r="D684" s="1261"/>
      <c r="E684" s="1261"/>
      <c r="F684" s="1262"/>
      <c r="G684" s="1269" t="str">
        <f>IF(基本情報入力シート!L208="", "",基本情報入力シート!L208)</f>
        <v/>
      </c>
      <c r="H684" s="1269" t="str">
        <f>IF(基本情報入力シート!Q208="", "",基本情報入力シート!Q208)</f>
        <v/>
      </c>
      <c r="I684" s="1269" t="str">
        <f>IF(基本情報入力シート!V208="", "",基本情報入力シート!V208)</f>
        <v/>
      </c>
      <c r="J684" s="1269" t="str">
        <f>IF(基本情報入力シート!W208="", "",基本情報入力シート!W208)</f>
        <v/>
      </c>
      <c r="K684" s="1269" t="str">
        <f>IF(基本情報入力シート!X208="", "",基本情報入力シート!X208)</f>
        <v/>
      </c>
      <c r="L684" s="1272" t="str">
        <f>IF(基本情報入力シート!AC208=0, "",基本情報入力シート!AC208)</f>
        <v/>
      </c>
      <c r="M684" s="1275" t="str">
        <f>IF(基本情報入力シート!AD208="", "",基本情報入力シート!AD208)</f>
        <v/>
      </c>
      <c r="N684" s="1245"/>
      <c r="O684" s="1248" t="str">
        <f>IFERROR(VLOOKUP(K684,【参考】数式用２!$A$2:$AD$48,MATCH(N684,【参考】数式用２!$C$4:$AD$4,0)+2,0),"")</f>
        <v/>
      </c>
      <c r="P684" s="1214"/>
      <c r="Q684" s="1217" t="str">
        <f>IFERROR(VLOOKUP(K684,【参考】数式用２!$A$2:$AC$48,MATCH(P684,【参考】数式用２!$C$4:$AC$4,0)+2,0),"")</f>
        <v/>
      </c>
      <c r="R684" s="1220" t="s">
        <v>268</v>
      </c>
      <c r="S684" s="1223"/>
      <c r="T684" s="1226" t="s">
        <v>356</v>
      </c>
      <c r="U684" s="1223"/>
      <c r="V684" s="1226" t="s">
        <v>357</v>
      </c>
      <c r="W684" s="1223"/>
      <c r="X684" s="1226" t="s">
        <v>356</v>
      </c>
      <c r="Y684" s="1223"/>
      <c r="Z684" s="1226" t="s">
        <v>360</v>
      </c>
      <c r="AA684" s="1226" t="s">
        <v>171</v>
      </c>
      <c r="AB684" s="1226" t="str">
        <f t="shared" ref="AB684" si="1055">IF(S684&gt;=1,(W684*12+Y684)-(S684*12+U684)+1,"")</f>
        <v/>
      </c>
      <c r="AC684" s="1229" t="s">
        <v>359</v>
      </c>
      <c r="AD684" s="1232" t="str">
        <f t="shared" ref="AD684" si="1056">IFERROR(ROUNDDOWN(ROUND(L684*Q684,0)*M684,0)*AB684,"")</f>
        <v/>
      </c>
      <c r="AE684" s="1233" t="str">
        <f>IFERROR(ROUNDDOWN(ROUNDDOWN(ROUND(L684*VLOOKUP(K684,【参考】数式用２!$A$2:$AC$48,MATCH("処遇改善加算Ⅳ",【参考】数式用２!$C$4:$O$4,0)+2,0),0)*M684,0)*AB684*0.5,0), "")</f>
        <v/>
      </c>
      <c r="AF684" s="1198"/>
      <c r="AG684" s="1193" t="str">
        <f>IF(AND(AQ684&lt;&gt;"対象外", P684&lt;&gt;""),ROUNDDOWN(ROUND(L684*VLOOKUP(K684,【参考】数式用２!$A$2:$K$48,MATCH("ベア加算あり",【参考】数式用２!$C$4:$K$4,0)+2,0),0)*M684,0)*AB684,"")</f>
        <v/>
      </c>
      <c r="AH684" s="1195"/>
      <c r="AI684" s="1198"/>
      <c r="AJ684" s="1198"/>
      <c r="AK684" s="1201"/>
      <c r="AL684" s="1204"/>
      <c r="AM684" s="650" t="str">
        <f t="shared" si="1022"/>
        <v/>
      </c>
      <c r="AN684" s="355"/>
      <c r="AO684" s="1207" t="str">
        <f t="shared" ref="AO684" si="1057">IF(K684&lt;&gt;"","Q列に色付け","")</f>
        <v/>
      </c>
      <c r="AP684" s="1210" t="str">
        <f t="shared" ref="AP684" si="1058">IF(AND(AE684&lt;&gt;0,AE684&lt;&gt;""),IF(AF684="○","入力済","未入力"),"")</f>
        <v/>
      </c>
      <c r="AQ684" s="1113" t="str">
        <f>IFERROR((VLOOKUP(N684, 【参考】数式用２!$BE$5:$BE$13, 1,FALSE)), "対象外")</f>
        <v>対象外</v>
      </c>
      <c r="AR684" s="976" t="str">
        <f t="shared" ref="AR684" si="1059">IF(AG684&lt;&gt;"",IF(AH684="○","入力済","未入力"),"")</f>
        <v/>
      </c>
      <c r="AS684" s="976" t="str">
        <f t="shared" ref="AS684" si="1060">IF(AND(P684&lt;&gt;"", AI684=""), "未入力", "入力済")</f>
        <v>入力済</v>
      </c>
      <c r="AT684" s="976" t="str">
        <f t="shared" ref="AT684" si="1061">IF(AND(P684&lt;&gt;"", P684&lt;&gt;"処遇改善加算Ⅳ", AJ684=""), "未入力", "入力済")</f>
        <v>入力済</v>
      </c>
      <c r="AU684" s="976" t="str">
        <f>IFERROR(VLOOKUP(K684, 【参考】数式用２!$BB$5:$BC$48, 2, FALSE), "")</f>
        <v/>
      </c>
      <c r="AV684" s="976" t="str">
        <f t="shared" ref="AV684" si="1062">IF(AND(P684&lt;&gt;"処遇改善加算Ⅲ",P684&lt;&gt;"処遇改善加算Ⅳ", P684&lt;&gt;"", AU684&lt;&gt;"対象外"), 1,"")</f>
        <v/>
      </c>
      <c r="AW684" s="976" t="str">
        <f>IFERROR("_"&amp;VLOOKUP(K684, 【参考】数式用２!$AG$2:$AH$48, 2, FALSE), "")</f>
        <v/>
      </c>
      <c r="AX684" s="1211" t="str">
        <f t="shared" ref="AX684" si="1063">IF(AND(P684="処遇改善加算Ⅰ", AL684=""), "未入力","入力済")</f>
        <v>入力済</v>
      </c>
      <c r="AY684" s="1207" t="str">
        <f t="shared" ref="AY684" si="1064">G684</f>
        <v/>
      </c>
    </row>
    <row r="685" spans="1:51" ht="14">
      <c r="A685" s="1281"/>
      <c r="B685" s="1263"/>
      <c r="C685" s="1264"/>
      <c r="D685" s="1264"/>
      <c r="E685" s="1264"/>
      <c r="F685" s="1265"/>
      <c r="G685" s="1270"/>
      <c r="H685" s="1270"/>
      <c r="I685" s="1270"/>
      <c r="J685" s="1270"/>
      <c r="K685" s="1270"/>
      <c r="L685" s="1273"/>
      <c r="M685" s="1276"/>
      <c r="N685" s="1246"/>
      <c r="O685" s="1249"/>
      <c r="P685" s="1215"/>
      <c r="Q685" s="1218"/>
      <c r="R685" s="1221"/>
      <c r="S685" s="1224"/>
      <c r="T685" s="1227"/>
      <c r="U685" s="1224"/>
      <c r="V685" s="1227"/>
      <c r="W685" s="1224"/>
      <c r="X685" s="1227"/>
      <c r="Y685" s="1224"/>
      <c r="Z685" s="1227"/>
      <c r="AA685" s="1227"/>
      <c r="AB685" s="1227"/>
      <c r="AC685" s="1230"/>
      <c r="AD685" s="1193"/>
      <c r="AE685" s="1234"/>
      <c r="AF685" s="1199"/>
      <c r="AG685" s="1193"/>
      <c r="AH685" s="1196"/>
      <c r="AI685" s="1199"/>
      <c r="AJ685" s="1199"/>
      <c r="AK685" s="1202"/>
      <c r="AL685" s="1205"/>
      <c r="AM685" s="1212" t="str">
        <f t="shared" ref="AM685" si="1065">IF(AND(P684&lt;&gt;"", OR(W684&lt;&gt;8,Y684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85" s="355"/>
      <c r="AO685" s="1208"/>
      <c r="AP685" s="1210"/>
      <c r="AQ685" s="1114"/>
      <c r="AR685" s="976"/>
      <c r="AS685" s="976"/>
      <c r="AT685" s="976"/>
      <c r="AU685" s="976"/>
      <c r="AV685" s="976"/>
      <c r="AW685" s="976"/>
      <c r="AX685" s="1211"/>
      <c r="AY685" s="1208"/>
    </row>
    <row r="686" spans="1:51" ht="14">
      <c r="A686" s="1282"/>
      <c r="B686" s="1263"/>
      <c r="C686" s="1264"/>
      <c r="D686" s="1264"/>
      <c r="E686" s="1264"/>
      <c r="F686" s="1265"/>
      <c r="G686" s="1270"/>
      <c r="H686" s="1270"/>
      <c r="I686" s="1270"/>
      <c r="J686" s="1270"/>
      <c r="K686" s="1270"/>
      <c r="L686" s="1273"/>
      <c r="M686" s="1276"/>
      <c r="N686" s="1246"/>
      <c r="O686" s="1249"/>
      <c r="P686" s="1215"/>
      <c r="Q686" s="1218"/>
      <c r="R686" s="1221"/>
      <c r="S686" s="1224"/>
      <c r="T686" s="1227"/>
      <c r="U686" s="1224"/>
      <c r="V686" s="1227"/>
      <c r="W686" s="1224"/>
      <c r="X686" s="1227"/>
      <c r="Y686" s="1224"/>
      <c r="Z686" s="1227"/>
      <c r="AA686" s="1227"/>
      <c r="AB686" s="1227"/>
      <c r="AC686" s="1230"/>
      <c r="AD686" s="1193"/>
      <c r="AE686" s="1234"/>
      <c r="AF686" s="1199"/>
      <c r="AG686" s="1193"/>
      <c r="AH686" s="1196"/>
      <c r="AI686" s="1199"/>
      <c r="AJ686" s="1199"/>
      <c r="AK686" s="1202"/>
      <c r="AL686" s="1205"/>
      <c r="AM686" s="1213"/>
      <c r="AN686" s="355"/>
      <c r="AO686" s="1208"/>
      <c r="AP686" s="1210"/>
      <c r="AQ686" s="1114"/>
      <c r="AR686" s="976"/>
      <c r="AS686" s="976"/>
      <c r="AT686" s="976"/>
      <c r="AU686" s="976"/>
      <c r="AV686" s="976"/>
      <c r="AW686" s="976"/>
      <c r="AX686" s="1211"/>
      <c r="AY686" s="1208"/>
    </row>
    <row r="687" spans="1:51" ht="14.5" thickBot="1">
      <c r="A687" s="1283"/>
      <c r="B687" s="1266"/>
      <c r="C687" s="1267"/>
      <c r="D687" s="1267"/>
      <c r="E687" s="1267"/>
      <c r="F687" s="1268"/>
      <c r="G687" s="1271"/>
      <c r="H687" s="1271"/>
      <c r="I687" s="1271"/>
      <c r="J687" s="1271"/>
      <c r="K687" s="1271"/>
      <c r="L687" s="1274"/>
      <c r="M687" s="1277"/>
      <c r="N687" s="1247"/>
      <c r="O687" s="1250"/>
      <c r="P687" s="1216"/>
      <c r="Q687" s="1219"/>
      <c r="R687" s="1222"/>
      <c r="S687" s="1225"/>
      <c r="T687" s="1228"/>
      <c r="U687" s="1225"/>
      <c r="V687" s="1228"/>
      <c r="W687" s="1225"/>
      <c r="X687" s="1228"/>
      <c r="Y687" s="1225"/>
      <c r="Z687" s="1228"/>
      <c r="AA687" s="1228"/>
      <c r="AB687" s="1228"/>
      <c r="AC687" s="1231"/>
      <c r="AD687" s="1194"/>
      <c r="AE687" s="1235"/>
      <c r="AF687" s="1200"/>
      <c r="AG687" s="1194"/>
      <c r="AH687" s="1197"/>
      <c r="AI687" s="1200"/>
      <c r="AJ687" s="1200"/>
      <c r="AK687" s="1203"/>
      <c r="AL687" s="1206"/>
      <c r="AM687" s="651" t="str">
        <f t="shared" si="1032"/>
        <v/>
      </c>
      <c r="AN687" s="355"/>
      <c r="AO687" s="1209"/>
      <c r="AP687" s="1210"/>
      <c r="AQ687" s="1115"/>
      <c r="AR687" s="976"/>
      <c r="AS687" s="976"/>
      <c r="AT687" s="976"/>
      <c r="AU687" s="976"/>
      <c r="AV687" s="976"/>
      <c r="AW687" s="976"/>
      <c r="AX687" s="1211"/>
      <c r="AY687" s="1209"/>
    </row>
    <row r="688" spans="1:51" ht="14">
      <c r="A688" s="1280">
        <v>170</v>
      </c>
      <c r="B688" s="1260" t="str">
        <f>IF(基本情報入力シート!B209="", "",基本情報入力シート!B209)</f>
        <v/>
      </c>
      <c r="C688" s="1261"/>
      <c r="D688" s="1261"/>
      <c r="E688" s="1261"/>
      <c r="F688" s="1262"/>
      <c r="G688" s="1269" t="str">
        <f>IF(基本情報入力シート!L209="", "",基本情報入力シート!L209)</f>
        <v/>
      </c>
      <c r="H688" s="1269" t="str">
        <f>IF(基本情報入力シート!Q209="", "",基本情報入力シート!Q209)</f>
        <v/>
      </c>
      <c r="I688" s="1269" t="str">
        <f>IF(基本情報入力シート!V209="", "",基本情報入力シート!V209)</f>
        <v/>
      </c>
      <c r="J688" s="1269" t="str">
        <f>IF(基本情報入力シート!W209="", "",基本情報入力シート!W209)</f>
        <v/>
      </c>
      <c r="K688" s="1269" t="str">
        <f>IF(基本情報入力シート!X209="", "",基本情報入力シート!X209)</f>
        <v/>
      </c>
      <c r="L688" s="1272" t="str">
        <f>IF(基本情報入力シート!AC209=0, "",基本情報入力シート!AC209)</f>
        <v/>
      </c>
      <c r="M688" s="1275" t="str">
        <f>IF(基本情報入力シート!AD209="", "",基本情報入力シート!AD209)</f>
        <v/>
      </c>
      <c r="N688" s="1245"/>
      <c r="O688" s="1248" t="str">
        <f>IFERROR(VLOOKUP(K688,【参考】数式用２!$A$2:$AD$48,MATCH(N688,【参考】数式用２!$C$4:$AD$4,0)+2,0),"")</f>
        <v/>
      </c>
      <c r="P688" s="1214"/>
      <c r="Q688" s="1217" t="str">
        <f>IFERROR(VLOOKUP(K688,【参考】数式用２!$A$2:$AC$48,MATCH(P688,【参考】数式用２!$C$4:$AC$4,0)+2,0),"")</f>
        <v/>
      </c>
      <c r="R688" s="1220" t="s">
        <v>268</v>
      </c>
      <c r="S688" s="1223"/>
      <c r="T688" s="1226" t="s">
        <v>356</v>
      </c>
      <c r="U688" s="1223"/>
      <c r="V688" s="1226" t="s">
        <v>357</v>
      </c>
      <c r="W688" s="1223"/>
      <c r="X688" s="1226" t="s">
        <v>356</v>
      </c>
      <c r="Y688" s="1223"/>
      <c r="Z688" s="1226" t="s">
        <v>360</v>
      </c>
      <c r="AA688" s="1226" t="s">
        <v>171</v>
      </c>
      <c r="AB688" s="1226" t="str">
        <f t="shared" ref="AB688" si="1066">IF(S688&gt;=1,(W688*12+Y688)-(S688*12+U688)+1,"")</f>
        <v/>
      </c>
      <c r="AC688" s="1229" t="s">
        <v>359</v>
      </c>
      <c r="AD688" s="1232" t="str">
        <f t="shared" ref="AD688" si="1067">IFERROR(ROUNDDOWN(ROUND(L688*Q688,0)*M688,0)*AB688,"")</f>
        <v/>
      </c>
      <c r="AE688" s="1233" t="str">
        <f>IFERROR(ROUNDDOWN(ROUNDDOWN(ROUND(L688*VLOOKUP(K688,【参考】数式用２!$A$2:$AC$48,MATCH("処遇改善加算Ⅳ",【参考】数式用２!$C$4:$O$4,0)+2,0),0)*M688,0)*AB688*0.5,0), "")</f>
        <v/>
      </c>
      <c r="AF688" s="1198"/>
      <c r="AG688" s="1193" t="str">
        <f>IF(AND(AQ688&lt;&gt;"対象外", P688&lt;&gt;""),ROUNDDOWN(ROUND(L688*VLOOKUP(K688,【参考】数式用２!$A$2:$K$48,MATCH("ベア加算あり",【参考】数式用２!$C$4:$K$4,0)+2,0),0)*M688,0)*AB688,"")</f>
        <v/>
      </c>
      <c r="AH688" s="1195"/>
      <c r="AI688" s="1198"/>
      <c r="AJ688" s="1198"/>
      <c r="AK688" s="1201"/>
      <c r="AL688" s="1204"/>
      <c r="AM688" s="650" t="str">
        <f t="shared" si="1022"/>
        <v/>
      </c>
      <c r="AN688" s="355"/>
      <c r="AO688" s="1207" t="str">
        <f t="shared" ref="AO688" si="1068">IF(K688&lt;&gt;"","Q列に色付け","")</f>
        <v/>
      </c>
      <c r="AP688" s="1210" t="str">
        <f t="shared" ref="AP688" si="1069">IF(AND(AE688&lt;&gt;0,AE688&lt;&gt;""),IF(AF688="○","入力済","未入力"),"")</f>
        <v/>
      </c>
      <c r="AQ688" s="1113" t="str">
        <f>IFERROR((VLOOKUP(N688, 【参考】数式用２!$BE$5:$BE$13, 1,FALSE)), "対象外")</f>
        <v>対象外</v>
      </c>
      <c r="AR688" s="976" t="str">
        <f t="shared" ref="AR688" si="1070">IF(AG688&lt;&gt;"",IF(AH688="○","入力済","未入力"),"")</f>
        <v/>
      </c>
      <c r="AS688" s="976" t="str">
        <f t="shared" ref="AS688" si="1071">IF(AND(P688&lt;&gt;"", AI688=""), "未入力", "入力済")</f>
        <v>入力済</v>
      </c>
      <c r="AT688" s="976" t="str">
        <f t="shared" ref="AT688" si="1072">IF(AND(P688&lt;&gt;"", P688&lt;&gt;"処遇改善加算Ⅳ", AJ688=""), "未入力", "入力済")</f>
        <v>入力済</v>
      </c>
      <c r="AU688" s="976" t="str">
        <f>IFERROR(VLOOKUP(K688, 【参考】数式用２!$BB$5:$BC$48, 2, FALSE), "")</f>
        <v/>
      </c>
      <c r="AV688" s="976" t="str">
        <f t="shared" ref="AV688" si="1073">IF(AND(P688&lt;&gt;"処遇改善加算Ⅲ",P688&lt;&gt;"処遇改善加算Ⅳ", P688&lt;&gt;"", AU688&lt;&gt;"対象外"), 1,"")</f>
        <v/>
      </c>
      <c r="AW688" s="976" t="str">
        <f>IFERROR("_"&amp;VLOOKUP(K688, 【参考】数式用２!$AG$2:$AH$48, 2, FALSE), "")</f>
        <v/>
      </c>
      <c r="AX688" s="1211" t="str">
        <f t="shared" ref="AX688" si="1074">IF(AND(P688="処遇改善加算Ⅰ", AL688=""), "未入力","入力済")</f>
        <v>入力済</v>
      </c>
      <c r="AY688" s="1207" t="str">
        <f t="shared" ref="AY688" si="1075">G688</f>
        <v/>
      </c>
    </row>
    <row r="689" spans="1:51" ht="14">
      <c r="A689" s="1281"/>
      <c r="B689" s="1263"/>
      <c r="C689" s="1264"/>
      <c r="D689" s="1264"/>
      <c r="E689" s="1264"/>
      <c r="F689" s="1265"/>
      <c r="G689" s="1270"/>
      <c r="H689" s="1270"/>
      <c r="I689" s="1270"/>
      <c r="J689" s="1270"/>
      <c r="K689" s="1270"/>
      <c r="L689" s="1273"/>
      <c r="M689" s="1276"/>
      <c r="N689" s="1246"/>
      <c r="O689" s="1249"/>
      <c r="P689" s="1215"/>
      <c r="Q689" s="1218"/>
      <c r="R689" s="1221"/>
      <c r="S689" s="1224"/>
      <c r="T689" s="1227"/>
      <c r="U689" s="1224"/>
      <c r="V689" s="1227"/>
      <c r="W689" s="1224"/>
      <c r="X689" s="1227"/>
      <c r="Y689" s="1224"/>
      <c r="Z689" s="1227"/>
      <c r="AA689" s="1227"/>
      <c r="AB689" s="1227"/>
      <c r="AC689" s="1230"/>
      <c r="AD689" s="1193"/>
      <c r="AE689" s="1234"/>
      <c r="AF689" s="1199"/>
      <c r="AG689" s="1193"/>
      <c r="AH689" s="1196"/>
      <c r="AI689" s="1199"/>
      <c r="AJ689" s="1199"/>
      <c r="AK689" s="1202"/>
      <c r="AL689" s="1205"/>
      <c r="AM689" s="1212" t="str">
        <f t="shared" ref="AM689" si="1076">IF(AND(P688&lt;&gt;"", OR(W688&lt;&gt;8,Y688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89" s="355"/>
      <c r="AO689" s="1208"/>
      <c r="AP689" s="1210"/>
      <c r="AQ689" s="1114"/>
      <c r="AR689" s="976"/>
      <c r="AS689" s="976"/>
      <c r="AT689" s="976"/>
      <c r="AU689" s="976"/>
      <c r="AV689" s="976"/>
      <c r="AW689" s="976"/>
      <c r="AX689" s="1211"/>
      <c r="AY689" s="1208"/>
    </row>
    <row r="690" spans="1:51" ht="14">
      <c r="A690" s="1282"/>
      <c r="B690" s="1263"/>
      <c r="C690" s="1264"/>
      <c r="D690" s="1264"/>
      <c r="E690" s="1264"/>
      <c r="F690" s="1265"/>
      <c r="G690" s="1270"/>
      <c r="H690" s="1270"/>
      <c r="I690" s="1270"/>
      <c r="J690" s="1270"/>
      <c r="K690" s="1270"/>
      <c r="L690" s="1273"/>
      <c r="M690" s="1276"/>
      <c r="N690" s="1246"/>
      <c r="O690" s="1249"/>
      <c r="P690" s="1215"/>
      <c r="Q690" s="1218"/>
      <c r="R690" s="1221"/>
      <c r="S690" s="1224"/>
      <c r="T690" s="1227"/>
      <c r="U690" s="1224"/>
      <c r="V690" s="1227"/>
      <c r="W690" s="1224"/>
      <c r="X690" s="1227"/>
      <c r="Y690" s="1224"/>
      <c r="Z690" s="1227"/>
      <c r="AA690" s="1227"/>
      <c r="AB690" s="1227"/>
      <c r="AC690" s="1230"/>
      <c r="AD690" s="1193"/>
      <c r="AE690" s="1234"/>
      <c r="AF690" s="1199"/>
      <c r="AG690" s="1193"/>
      <c r="AH690" s="1196"/>
      <c r="AI690" s="1199"/>
      <c r="AJ690" s="1199"/>
      <c r="AK690" s="1202"/>
      <c r="AL690" s="1205"/>
      <c r="AM690" s="1213"/>
      <c r="AN690" s="355"/>
      <c r="AO690" s="1208"/>
      <c r="AP690" s="1210"/>
      <c r="AQ690" s="1114"/>
      <c r="AR690" s="976"/>
      <c r="AS690" s="976"/>
      <c r="AT690" s="976"/>
      <c r="AU690" s="976"/>
      <c r="AV690" s="976"/>
      <c r="AW690" s="976"/>
      <c r="AX690" s="1211"/>
      <c r="AY690" s="1208"/>
    </row>
    <row r="691" spans="1:51" ht="14.5" thickBot="1">
      <c r="A691" s="1283"/>
      <c r="B691" s="1266"/>
      <c r="C691" s="1267"/>
      <c r="D691" s="1267"/>
      <c r="E691" s="1267"/>
      <c r="F691" s="1268"/>
      <c r="G691" s="1271"/>
      <c r="H691" s="1271"/>
      <c r="I691" s="1271"/>
      <c r="J691" s="1271"/>
      <c r="K691" s="1271"/>
      <c r="L691" s="1274"/>
      <c r="M691" s="1277"/>
      <c r="N691" s="1247"/>
      <c r="O691" s="1250"/>
      <c r="P691" s="1216"/>
      <c r="Q691" s="1219"/>
      <c r="R691" s="1222"/>
      <c r="S691" s="1225"/>
      <c r="T691" s="1228"/>
      <c r="U691" s="1225"/>
      <c r="V691" s="1228"/>
      <c r="W691" s="1225"/>
      <c r="X691" s="1228"/>
      <c r="Y691" s="1225"/>
      <c r="Z691" s="1228"/>
      <c r="AA691" s="1228"/>
      <c r="AB691" s="1228"/>
      <c r="AC691" s="1231"/>
      <c r="AD691" s="1194"/>
      <c r="AE691" s="1235"/>
      <c r="AF691" s="1200"/>
      <c r="AG691" s="1194"/>
      <c r="AH691" s="1197"/>
      <c r="AI691" s="1200"/>
      <c r="AJ691" s="1200"/>
      <c r="AK691" s="1203"/>
      <c r="AL691" s="1206"/>
      <c r="AM691" s="651" t="str">
        <f t="shared" si="1032"/>
        <v/>
      </c>
      <c r="AN691" s="355"/>
      <c r="AO691" s="1209"/>
      <c r="AP691" s="1210"/>
      <c r="AQ691" s="1115"/>
      <c r="AR691" s="976"/>
      <c r="AS691" s="976"/>
      <c r="AT691" s="976"/>
      <c r="AU691" s="976"/>
      <c r="AV691" s="976"/>
      <c r="AW691" s="976"/>
      <c r="AX691" s="1211"/>
      <c r="AY691" s="1209"/>
    </row>
    <row r="692" spans="1:51" ht="14">
      <c r="A692" s="1280">
        <v>171</v>
      </c>
      <c r="B692" s="1260" t="str">
        <f>IF(基本情報入力シート!B210="", "",基本情報入力シート!B210)</f>
        <v/>
      </c>
      <c r="C692" s="1261"/>
      <c r="D692" s="1261"/>
      <c r="E692" s="1261"/>
      <c r="F692" s="1262"/>
      <c r="G692" s="1269" t="str">
        <f>IF(基本情報入力シート!L210="", "",基本情報入力シート!L210)</f>
        <v/>
      </c>
      <c r="H692" s="1269" t="str">
        <f>IF(基本情報入力シート!Q210="", "",基本情報入力シート!Q210)</f>
        <v/>
      </c>
      <c r="I692" s="1269" t="str">
        <f>IF(基本情報入力シート!V210="", "",基本情報入力シート!V210)</f>
        <v/>
      </c>
      <c r="J692" s="1269" t="str">
        <f>IF(基本情報入力シート!W210="", "",基本情報入力シート!W210)</f>
        <v/>
      </c>
      <c r="K692" s="1269" t="str">
        <f>IF(基本情報入力シート!X210="", "",基本情報入力シート!X210)</f>
        <v/>
      </c>
      <c r="L692" s="1272" t="str">
        <f>IF(基本情報入力シート!AC210=0, "",基本情報入力シート!AC210)</f>
        <v/>
      </c>
      <c r="M692" s="1275" t="str">
        <f>IF(基本情報入力シート!AD210="", "",基本情報入力シート!AD210)</f>
        <v/>
      </c>
      <c r="N692" s="1245"/>
      <c r="O692" s="1248" t="str">
        <f>IFERROR(VLOOKUP(K692,【参考】数式用２!$A$2:$AD$48,MATCH(N692,【参考】数式用２!$C$4:$AD$4,0)+2,0),"")</f>
        <v/>
      </c>
      <c r="P692" s="1214"/>
      <c r="Q692" s="1217" t="str">
        <f>IFERROR(VLOOKUP(K692,【参考】数式用２!$A$2:$AC$48,MATCH(P692,【参考】数式用２!$C$4:$AC$4,0)+2,0),"")</f>
        <v/>
      </c>
      <c r="R692" s="1220" t="s">
        <v>268</v>
      </c>
      <c r="S692" s="1223"/>
      <c r="T692" s="1226" t="s">
        <v>356</v>
      </c>
      <c r="U692" s="1223"/>
      <c r="V692" s="1226" t="s">
        <v>357</v>
      </c>
      <c r="W692" s="1223"/>
      <c r="X692" s="1226" t="s">
        <v>356</v>
      </c>
      <c r="Y692" s="1223"/>
      <c r="Z692" s="1226" t="s">
        <v>360</v>
      </c>
      <c r="AA692" s="1226" t="s">
        <v>171</v>
      </c>
      <c r="AB692" s="1226" t="str">
        <f t="shared" ref="AB692" si="1077">IF(S692&gt;=1,(W692*12+Y692)-(S692*12+U692)+1,"")</f>
        <v/>
      </c>
      <c r="AC692" s="1229" t="s">
        <v>359</v>
      </c>
      <c r="AD692" s="1232" t="str">
        <f t="shared" ref="AD692" si="1078">IFERROR(ROUNDDOWN(ROUND(L692*Q692,0)*M692,0)*AB692,"")</f>
        <v/>
      </c>
      <c r="AE692" s="1233" t="str">
        <f>IFERROR(ROUNDDOWN(ROUNDDOWN(ROUND(L692*VLOOKUP(K692,【参考】数式用２!$A$2:$AC$48,MATCH("処遇改善加算Ⅳ",【参考】数式用２!$C$4:$O$4,0)+2,0),0)*M692,0)*AB692*0.5,0), "")</f>
        <v/>
      </c>
      <c r="AF692" s="1198"/>
      <c r="AG692" s="1193" t="str">
        <f>IF(AND(AQ692&lt;&gt;"対象外", P692&lt;&gt;""),ROUNDDOWN(ROUND(L692*VLOOKUP(K692,【参考】数式用２!$A$2:$K$48,MATCH("ベア加算あり",【参考】数式用２!$C$4:$K$4,0)+2,0),0)*M692,0)*AB692,"")</f>
        <v/>
      </c>
      <c r="AH692" s="1195"/>
      <c r="AI692" s="1198"/>
      <c r="AJ692" s="1198"/>
      <c r="AK692" s="1201"/>
      <c r="AL692" s="1204"/>
      <c r="AM692" s="650" t="str">
        <f t="shared" si="1022"/>
        <v/>
      </c>
      <c r="AN692" s="355"/>
      <c r="AO692" s="1207" t="str">
        <f t="shared" ref="AO692" si="1079">IF(K692&lt;&gt;"","Q列に色付け","")</f>
        <v/>
      </c>
      <c r="AP692" s="1210" t="str">
        <f t="shared" ref="AP692" si="1080">IF(AND(AE692&lt;&gt;0,AE692&lt;&gt;""),IF(AF692="○","入力済","未入力"),"")</f>
        <v/>
      </c>
      <c r="AQ692" s="1113" t="str">
        <f>IFERROR((VLOOKUP(N692, 【参考】数式用２!$BE$5:$BE$13, 1,FALSE)), "対象外")</f>
        <v>対象外</v>
      </c>
      <c r="AR692" s="976" t="str">
        <f t="shared" ref="AR692" si="1081">IF(AG692&lt;&gt;"",IF(AH692="○","入力済","未入力"),"")</f>
        <v/>
      </c>
      <c r="AS692" s="976" t="str">
        <f t="shared" ref="AS692" si="1082">IF(AND(P692&lt;&gt;"", AI692=""), "未入力", "入力済")</f>
        <v>入力済</v>
      </c>
      <c r="AT692" s="976" t="str">
        <f t="shared" ref="AT692" si="1083">IF(AND(P692&lt;&gt;"", P692&lt;&gt;"処遇改善加算Ⅳ", AJ692=""), "未入力", "入力済")</f>
        <v>入力済</v>
      </c>
      <c r="AU692" s="976" t="str">
        <f>IFERROR(VLOOKUP(K692, 【参考】数式用２!$BB$5:$BC$48, 2, FALSE), "")</f>
        <v/>
      </c>
      <c r="AV692" s="976" t="str">
        <f t="shared" ref="AV692" si="1084">IF(AND(P692&lt;&gt;"処遇改善加算Ⅲ",P692&lt;&gt;"処遇改善加算Ⅳ", P692&lt;&gt;"", AU692&lt;&gt;"対象外"), 1,"")</f>
        <v/>
      </c>
      <c r="AW692" s="976" t="str">
        <f>IFERROR("_"&amp;VLOOKUP(K692, 【参考】数式用２!$AG$2:$AH$48, 2, FALSE), "")</f>
        <v/>
      </c>
      <c r="AX692" s="1211" t="str">
        <f t="shared" ref="AX692" si="1085">IF(AND(P692="処遇改善加算Ⅰ", AL692=""), "未入力","入力済")</f>
        <v>入力済</v>
      </c>
      <c r="AY692" s="1207" t="str">
        <f t="shared" ref="AY692" si="1086">G692</f>
        <v/>
      </c>
    </row>
    <row r="693" spans="1:51" ht="14">
      <c r="A693" s="1281"/>
      <c r="B693" s="1263"/>
      <c r="C693" s="1264"/>
      <c r="D693" s="1264"/>
      <c r="E693" s="1264"/>
      <c r="F693" s="1265"/>
      <c r="G693" s="1270"/>
      <c r="H693" s="1270"/>
      <c r="I693" s="1270"/>
      <c r="J693" s="1270"/>
      <c r="K693" s="1270"/>
      <c r="L693" s="1273"/>
      <c r="M693" s="1276"/>
      <c r="N693" s="1246"/>
      <c r="O693" s="1249"/>
      <c r="P693" s="1215"/>
      <c r="Q693" s="1218"/>
      <c r="R693" s="1221"/>
      <c r="S693" s="1224"/>
      <c r="T693" s="1227"/>
      <c r="U693" s="1224"/>
      <c r="V693" s="1227"/>
      <c r="W693" s="1224"/>
      <c r="X693" s="1227"/>
      <c r="Y693" s="1224"/>
      <c r="Z693" s="1227"/>
      <c r="AA693" s="1227"/>
      <c r="AB693" s="1227"/>
      <c r="AC693" s="1230"/>
      <c r="AD693" s="1193"/>
      <c r="AE693" s="1234"/>
      <c r="AF693" s="1199"/>
      <c r="AG693" s="1193"/>
      <c r="AH693" s="1196"/>
      <c r="AI693" s="1199"/>
      <c r="AJ693" s="1199"/>
      <c r="AK693" s="1202"/>
      <c r="AL693" s="1205"/>
      <c r="AM693" s="1212" t="str">
        <f t="shared" ref="AM693" si="1087">IF(AND(P692&lt;&gt;"", OR(W692&lt;&gt;8,Y692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93" s="355"/>
      <c r="AO693" s="1208"/>
      <c r="AP693" s="1210"/>
      <c r="AQ693" s="1114"/>
      <c r="AR693" s="976"/>
      <c r="AS693" s="976"/>
      <c r="AT693" s="976"/>
      <c r="AU693" s="976"/>
      <c r="AV693" s="976"/>
      <c r="AW693" s="976"/>
      <c r="AX693" s="1211"/>
      <c r="AY693" s="1208"/>
    </row>
    <row r="694" spans="1:51" ht="14">
      <c r="A694" s="1282"/>
      <c r="B694" s="1263"/>
      <c r="C694" s="1264"/>
      <c r="D694" s="1264"/>
      <c r="E694" s="1264"/>
      <c r="F694" s="1265"/>
      <c r="G694" s="1270"/>
      <c r="H694" s="1270"/>
      <c r="I694" s="1270"/>
      <c r="J694" s="1270"/>
      <c r="K694" s="1270"/>
      <c r="L694" s="1273"/>
      <c r="M694" s="1276"/>
      <c r="N694" s="1246"/>
      <c r="O694" s="1249"/>
      <c r="P694" s="1215"/>
      <c r="Q694" s="1218"/>
      <c r="R694" s="1221"/>
      <c r="S694" s="1224"/>
      <c r="T694" s="1227"/>
      <c r="U694" s="1224"/>
      <c r="V694" s="1227"/>
      <c r="W694" s="1224"/>
      <c r="X694" s="1227"/>
      <c r="Y694" s="1224"/>
      <c r="Z694" s="1227"/>
      <c r="AA694" s="1227"/>
      <c r="AB694" s="1227"/>
      <c r="AC694" s="1230"/>
      <c r="AD694" s="1193"/>
      <c r="AE694" s="1234"/>
      <c r="AF694" s="1199"/>
      <c r="AG694" s="1193"/>
      <c r="AH694" s="1196"/>
      <c r="AI694" s="1199"/>
      <c r="AJ694" s="1199"/>
      <c r="AK694" s="1202"/>
      <c r="AL694" s="1205"/>
      <c r="AM694" s="1213"/>
      <c r="AN694" s="355"/>
      <c r="AO694" s="1208"/>
      <c r="AP694" s="1210"/>
      <c r="AQ694" s="1114"/>
      <c r="AR694" s="976"/>
      <c r="AS694" s="976"/>
      <c r="AT694" s="976"/>
      <c r="AU694" s="976"/>
      <c r="AV694" s="976"/>
      <c r="AW694" s="976"/>
      <c r="AX694" s="1211"/>
      <c r="AY694" s="1208"/>
    </row>
    <row r="695" spans="1:51" ht="14.5" thickBot="1">
      <c r="A695" s="1283"/>
      <c r="B695" s="1266"/>
      <c r="C695" s="1267"/>
      <c r="D695" s="1267"/>
      <c r="E695" s="1267"/>
      <c r="F695" s="1268"/>
      <c r="G695" s="1271"/>
      <c r="H695" s="1271"/>
      <c r="I695" s="1271"/>
      <c r="J695" s="1271"/>
      <c r="K695" s="1271"/>
      <c r="L695" s="1274"/>
      <c r="M695" s="1277"/>
      <c r="N695" s="1247"/>
      <c r="O695" s="1250"/>
      <c r="P695" s="1216"/>
      <c r="Q695" s="1219"/>
      <c r="R695" s="1222"/>
      <c r="S695" s="1225"/>
      <c r="T695" s="1228"/>
      <c r="U695" s="1225"/>
      <c r="V695" s="1228"/>
      <c r="W695" s="1225"/>
      <c r="X695" s="1228"/>
      <c r="Y695" s="1225"/>
      <c r="Z695" s="1228"/>
      <c r="AA695" s="1228"/>
      <c r="AB695" s="1228"/>
      <c r="AC695" s="1231"/>
      <c r="AD695" s="1194"/>
      <c r="AE695" s="1235"/>
      <c r="AF695" s="1200"/>
      <c r="AG695" s="1194"/>
      <c r="AH695" s="1197"/>
      <c r="AI695" s="1200"/>
      <c r="AJ695" s="1200"/>
      <c r="AK695" s="1203"/>
      <c r="AL695" s="1206"/>
      <c r="AM695" s="651" t="str">
        <f t="shared" si="1032"/>
        <v/>
      </c>
      <c r="AN695" s="355"/>
      <c r="AO695" s="1209"/>
      <c r="AP695" s="1210"/>
      <c r="AQ695" s="1115"/>
      <c r="AR695" s="976"/>
      <c r="AS695" s="976"/>
      <c r="AT695" s="976"/>
      <c r="AU695" s="976"/>
      <c r="AV695" s="976"/>
      <c r="AW695" s="976"/>
      <c r="AX695" s="1211"/>
      <c r="AY695" s="1209"/>
    </row>
    <row r="696" spans="1:51" ht="14">
      <c r="A696" s="1280">
        <v>172</v>
      </c>
      <c r="B696" s="1260" t="str">
        <f>IF(基本情報入力シート!B211="", "",基本情報入力シート!B211)</f>
        <v/>
      </c>
      <c r="C696" s="1261"/>
      <c r="D696" s="1261"/>
      <c r="E696" s="1261"/>
      <c r="F696" s="1262"/>
      <c r="G696" s="1269" t="str">
        <f>IF(基本情報入力シート!L211="", "",基本情報入力シート!L211)</f>
        <v/>
      </c>
      <c r="H696" s="1269" t="str">
        <f>IF(基本情報入力シート!Q211="", "",基本情報入力シート!Q211)</f>
        <v/>
      </c>
      <c r="I696" s="1269" t="str">
        <f>IF(基本情報入力シート!V211="", "",基本情報入力シート!V211)</f>
        <v/>
      </c>
      <c r="J696" s="1269" t="str">
        <f>IF(基本情報入力シート!W211="", "",基本情報入力シート!W211)</f>
        <v/>
      </c>
      <c r="K696" s="1269" t="str">
        <f>IF(基本情報入力シート!X211="", "",基本情報入力シート!X211)</f>
        <v/>
      </c>
      <c r="L696" s="1272" t="str">
        <f>IF(基本情報入力シート!AC211=0, "",基本情報入力シート!AC211)</f>
        <v/>
      </c>
      <c r="M696" s="1275" t="str">
        <f>IF(基本情報入力シート!AD211="", "",基本情報入力シート!AD211)</f>
        <v/>
      </c>
      <c r="N696" s="1245"/>
      <c r="O696" s="1248" t="str">
        <f>IFERROR(VLOOKUP(K696,【参考】数式用２!$A$2:$AD$48,MATCH(N696,【参考】数式用２!$C$4:$AD$4,0)+2,0),"")</f>
        <v/>
      </c>
      <c r="P696" s="1214"/>
      <c r="Q696" s="1217" t="str">
        <f>IFERROR(VLOOKUP(K696,【参考】数式用２!$A$2:$AC$48,MATCH(P696,【参考】数式用２!$C$4:$AC$4,0)+2,0),"")</f>
        <v/>
      </c>
      <c r="R696" s="1220" t="s">
        <v>268</v>
      </c>
      <c r="S696" s="1223"/>
      <c r="T696" s="1226" t="s">
        <v>356</v>
      </c>
      <c r="U696" s="1223"/>
      <c r="V696" s="1226" t="s">
        <v>357</v>
      </c>
      <c r="W696" s="1223"/>
      <c r="X696" s="1226" t="s">
        <v>356</v>
      </c>
      <c r="Y696" s="1223"/>
      <c r="Z696" s="1226" t="s">
        <v>360</v>
      </c>
      <c r="AA696" s="1226" t="s">
        <v>171</v>
      </c>
      <c r="AB696" s="1226" t="str">
        <f t="shared" ref="AB696" si="1088">IF(S696&gt;=1,(W696*12+Y696)-(S696*12+U696)+1,"")</f>
        <v/>
      </c>
      <c r="AC696" s="1229" t="s">
        <v>359</v>
      </c>
      <c r="AD696" s="1232" t="str">
        <f t="shared" ref="AD696" si="1089">IFERROR(ROUNDDOWN(ROUND(L696*Q696,0)*M696,0)*AB696,"")</f>
        <v/>
      </c>
      <c r="AE696" s="1233" t="str">
        <f>IFERROR(ROUNDDOWN(ROUNDDOWN(ROUND(L696*VLOOKUP(K696,【参考】数式用２!$A$2:$AC$48,MATCH("処遇改善加算Ⅳ",【参考】数式用２!$C$4:$O$4,0)+2,0),0)*M696,0)*AB696*0.5,0), "")</f>
        <v/>
      </c>
      <c r="AF696" s="1198"/>
      <c r="AG696" s="1193" t="str">
        <f>IF(AND(AQ696&lt;&gt;"対象外", P696&lt;&gt;""),ROUNDDOWN(ROUND(L696*VLOOKUP(K696,【参考】数式用２!$A$2:$K$48,MATCH("ベア加算あり",【参考】数式用２!$C$4:$K$4,0)+2,0),0)*M696,0)*AB696,"")</f>
        <v/>
      </c>
      <c r="AH696" s="1195"/>
      <c r="AI696" s="1198"/>
      <c r="AJ696" s="1198"/>
      <c r="AK696" s="1201"/>
      <c r="AL696" s="1204"/>
      <c r="AM696" s="650" t="str">
        <f t="shared" si="1022"/>
        <v/>
      </c>
      <c r="AN696" s="355"/>
      <c r="AO696" s="1207" t="str">
        <f t="shared" ref="AO696" si="1090">IF(K696&lt;&gt;"","Q列に色付け","")</f>
        <v/>
      </c>
      <c r="AP696" s="1210" t="str">
        <f t="shared" ref="AP696" si="1091">IF(AND(AE696&lt;&gt;0,AE696&lt;&gt;""),IF(AF696="○","入力済","未入力"),"")</f>
        <v/>
      </c>
      <c r="AQ696" s="1113" t="str">
        <f>IFERROR((VLOOKUP(N696, 【参考】数式用２!$BE$5:$BE$13, 1,FALSE)), "対象外")</f>
        <v>対象外</v>
      </c>
      <c r="AR696" s="976" t="str">
        <f t="shared" ref="AR696" si="1092">IF(AG696&lt;&gt;"",IF(AH696="○","入力済","未入力"),"")</f>
        <v/>
      </c>
      <c r="AS696" s="976" t="str">
        <f t="shared" ref="AS696" si="1093">IF(AND(P696&lt;&gt;"", AI696=""), "未入力", "入力済")</f>
        <v>入力済</v>
      </c>
      <c r="AT696" s="976" t="str">
        <f t="shared" ref="AT696" si="1094">IF(AND(P696&lt;&gt;"", P696&lt;&gt;"処遇改善加算Ⅳ", AJ696=""), "未入力", "入力済")</f>
        <v>入力済</v>
      </c>
      <c r="AU696" s="976" t="str">
        <f>IFERROR(VLOOKUP(K696, 【参考】数式用２!$BB$5:$BC$48, 2, FALSE), "")</f>
        <v/>
      </c>
      <c r="AV696" s="976" t="str">
        <f t="shared" ref="AV696" si="1095">IF(AND(P696&lt;&gt;"処遇改善加算Ⅲ",P696&lt;&gt;"処遇改善加算Ⅳ", P696&lt;&gt;"", AU696&lt;&gt;"対象外"), 1,"")</f>
        <v/>
      </c>
      <c r="AW696" s="976" t="str">
        <f>IFERROR("_"&amp;VLOOKUP(K696, 【参考】数式用２!$AG$2:$AH$48, 2, FALSE), "")</f>
        <v/>
      </c>
      <c r="AX696" s="1211" t="str">
        <f t="shared" ref="AX696" si="1096">IF(AND(P696="処遇改善加算Ⅰ", AL696=""), "未入力","入力済")</f>
        <v>入力済</v>
      </c>
      <c r="AY696" s="1207" t="str">
        <f t="shared" ref="AY696" si="1097">G696</f>
        <v/>
      </c>
    </row>
    <row r="697" spans="1:51" ht="14">
      <c r="A697" s="1281"/>
      <c r="B697" s="1263"/>
      <c r="C697" s="1264"/>
      <c r="D697" s="1264"/>
      <c r="E697" s="1264"/>
      <c r="F697" s="1265"/>
      <c r="G697" s="1270"/>
      <c r="H697" s="1270"/>
      <c r="I697" s="1270"/>
      <c r="J697" s="1270"/>
      <c r="K697" s="1270"/>
      <c r="L697" s="1273"/>
      <c r="M697" s="1276"/>
      <c r="N697" s="1246"/>
      <c r="O697" s="1249"/>
      <c r="P697" s="1215"/>
      <c r="Q697" s="1218"/>
      <c r="R697" s="1221"/>
      <c r="S697" s="1224"/>
      <c r="T697" s="1227"/>
      <c r="U697" s="1224"/>
      <c r="V697" s="1227"/>
      <c r="W697" s="1224"/>
      <c r="X697" s="1227"/>
      <c r="Y697" s="1224"/>
      <c r="Z697" s="1227"/>
      <c r="AA697" s="1227"/>
      <c r="AB697" s="1227"/>
      <c r="AC697" s="1230"/>
      <c r="AD697" s="1193"/>
      <c r="AE697" s="1234"/>
      <c r="AF697" s="1199"/>
      <c r="AG697" s="1193"/>
      <c r="AH697" s="1196"/>
      <c r="AI697" s="1199"/>
      <c r="AJ697" s="1199"/>
      <c r="AK697" s="1202"/>
      <c r="AL697" s="1205"/>
      <c r="AM697" s="1212" t="str">
        <f t="shared" ref="AM697" si="1098">IF(AND(P696&lt;&gt;"", OR(W696&lt;&gt;8,Y696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697" s="355"/>
      <c r="AO697" s="1208"/>
      <c r="AP697" s="1210"/>
      <c r="AQ697" s="1114"/>
      <c r="AR697" s="976"/>
      <c r="AS697" s="976"/>
      <c r="AT697" s="976"/>
      <c r="AU697" s="976"/>
      <c r="AV697" s="976"/>
      <c r="AW697" s="976"/>
      <c r="AX697" s="1211"/>
      <c r="AY697" s="1208"/>
    </row>
    <row r="698" spans="1:51" ht="14">
      <c r="A698" s="1282"/>
      <c r="B698" s="1263"/>
      <c r="C698" s="1264"/>
      <c r="D698" s="1264"/>
      <c r="E698" s="1264"/>
      <c r="F698" s="1265"/>
      <c r="G698" s="1270"/>
      <c r="H698" s="1270"/>
      <c r="I698" s="1270"/>
      <c r="J698" s="1270"/>
      <c r="K698" s="1270"/>
      <c r="L698" s="1273"/>
      <c r="M698" s="1276"/>
      <c r="N698" s="1246"/>
      <c r="O698" s="1249"/>
      <c r="P698" s="1215"/>
      <c r="Q698" s="1218"/>
      <c r="R698" s="1221"/>
      <c r="S698" s="1224"/>
      <c r="T698" s="1227"/>
      <c r="U698" s="1224"/>
      <c r="V698" s="1227"/>
      <c r="W698" s="1224"/>
      <c r="X698" s="1227"/>
      <c r="Y698" s="1224"/>
      <c r="Z698" s="1227"/>
      <c r="AA698" s="1227"/>
      <c r="AB698" s="1227"/>
      <c r="AC698" s="1230"/>
      <c r="AD698" s="1193"/>
      <c r="AE698" s="1234"/>
      <c r="AF698" s="1199"/>
      <c r="AG698" s="1193"/>
      <c r="AH698" s="1196"/>
      <c r="AI698" s="1199"/>
      <c r="AJ698" s="1199"/>
      <c r="AK698" s="1202"/>
      <c r="AL698" s="1205"/>
      <c r="AM698" s="1213"/>
      <c r="AN698" s="355"/>
      <c r="AO698" s="1208"/>
      <c r="AP698" s="1210"/>
      <c r="AQ698" s="1114"/>
      <c r="AR698" s="976"/>
      <c r="AS698" s="976"/>
      <c r="AT698" s="976"/>
      <c r="AU698" s="976"/>
      <c r="AV698" s="976"/>
      <c r="AW698" s="976"/>
      <c r="AX698" s="1211"/>
      <c r="AY698" s="1208"/>
    </row>
    <row r="699" spans="1:51" ht="14.5" thickBot="1">
      <c r="A699" s="1283"/>
      <c r="B699" s="1266"/>
      <c r="C699" s="1267"/>
      <c r="D699" s="1267"/>
      <c r="E699" s="1267"/>
      <c r="F699" s="1268"/>
      <c r="G699" s="1271"/>
      <c r="H699" s="1271"/>
      <c r="I699" s="1271"/>
      <c r="J699" s="1271"/>
      <c r="K699" s="1271"/>
      <c r="L699" s="1274"/>
      <c r="M699" s="1277"/>
      <c r="N699" s="1247"/>
      <c r="O699" s="1250"/>
      <c r="P699" s="1216"/>
      <c r="Q699" s="1219"/>
      <c r="R699" s="1222"/>
      <c r="S699" s="1225"/>
      <c r="T699" s="1228"/>
      <c r="U699" s="1225"/>
      <c r="V699" s="1228"/>
      <c r="W699" s="1225"/>
      <c r="X699" s="1228"/>
      <c r="Y699" s="1225"/>
      <c r="Z699" s="1228"/>
      <c r="AA699" s="1228"/>
      <c r="AB699" s="1228"/>
      <c r="AC699" s="1231"/>
      <c r="AD699" s="1194"/>
      <c r="AE699" s="1235"/>
      <c r="AF699" s="1200"/>
      <c r="AG699" s="1194"/>
      <c r="AH699" s="1197"/>
      <c r="AI699" s="1200"/>
      <c r="AJ699" s="1200"/>
      <c r="AK699" s="1203"/>
      <c r="AL699" s="1206"/>
      <c r="AM699" s="651" t="str">
        <f t="shared" si="1032"/>
        <v/>
      </c>
      <c r="AN699" s="355"/>
      <c r="AO699" s="1209"/>
      <c r="AP699" s="1210"/>
      <c r="AQ699" s="1115"/>
      <c r="AR699" s="976"/>
      <c r="AS699" s="976"/>
      <c r="AT699" s="976"/>
      <c r="AU699" s="976"/>
      <c r="AV699" s="976"/>
      <c r="AW699" s="976"/>
      <c r="AX699" s="1211"/>
      <c r="AY699" s="1209"/>
    </row>
    <row r="700" spans="1:51" ht="14">
      <c r="A700" s="1280">
        <v>173</v>
      </c>
      <c r="B700" s="1260" t="str">
        <f>IF(基本情報入力シート!B212="", "",基本情報入力シート!B212)</f>
        <v/>
      </c>
      <c r="C700" s="1261"/>
      <c r="D700" s="1261"/>
      <c r="E700" s="1261"/>
      <c r="F700" s="1262"/>
      <c r="G700" s="1269" t="str">
        <f>IF(基本情報入力シート!L212="", "",基本情報入力シート!L212)</f>
        <v/>
      </c>
      <c r="H700" s="1269" t="str">
        <f>IF(基本情報入力シート!Q212="", "",基本情報入力シート!Q212)</f>
        <v/>
      </c>
      <c r="I700" s="1269" t="str">
        <f>IF(基本情報入力シート!V212="", "",基本情報入力シート!V212)</f>
        <v/>
      </c>
      <c r="J700" s="1269" t="str">
        <f>IF(基本情報入力シート!W212="", "",基本情報入力シート!W212)</f>
        <v/>
      </c>
      <c r="K700" s="1269" t="str">
        <f>IF(基本情報入力シート!X212="", "",基本情報入力シート!X212)</f>
        <v/>
      </c>
      <c r="L700" s="1272" t="str">
        <f>IF(基本情報入力シート!AC212=0, "",基本情報入力シート!AC212)</f>
        <v/>
      </c>
      <c r="M700" s="1275" t="str">
        <f>IF(基本情報入力シート!AD212="", "",基本情報入力シート!AD212)</f>
        <v/>
      </c>
      <c r="N700" s="1245"/>
      <c r="O700" s="1248" t="str">
        <f>IFERROR(VLOOKUP(K700,【参考】数式用２!$A$2:$AD$48,MATCH(N700,【参考】数式用２!$C$4:$AD$4,0)+2,0),"")</f>
        <v/>
      </c>
      <c r="P700" s="1214"/>
      <c r="Q700" s="1217" t="str">
        <f>IFERROR(VLOOKUP(K700,【参考】数式用２!$A$2:$AC$48,MATCH(P700,【参考】数式用２!$C$4:$AC$4,0)+2,0),"")</f>
        <v/>
      </c>
      <c r="R700" s="1220" t="s">
        <v>268</v>
      </c>
      <c r="S700" s="1223"/>
      <c r="T700" s="1226" t="s">
        <v>356</v>
      </c>
      <c r="U700" s="1223"/>
      <c r="V700" s="1226" t="s">
        <v>357</v>
      </c>
      <c r="W700" s="1223"/>
      <c r="X700" s="1226" t="s">
        <v>356</v>
      </c>
      <c r="Y700" s="1223"/>
      <c r="Z700" s="1226" t="s">
        <v>360</v>
      </c>
      <c r="AA700" s="1226" t="s">
        <v>171</v>
      </c>
      <c r="AB700" s="1226" t="str">
        <f t="shared" ref="AB700" si="1099">IF(S700&gt;=1,(W700*12+Y700)-(S700*12+U700)+1,"")</f>
        <v/>
      </c>
      <c r="AC700" s="1229" t="s">
        <v>359</v>
      </c>
      <c r="AD700" s="1232" t="str">
        <f t="shared" ref="AD700" si="1100">IFERROR(ROUNDDOWN(ROUND(L700*Q700,0)*M700,0)*AB700,"")</f>
        <v/>
      </c>
      <c r="AE700" s="1233" t="str">
        <f>IFERROR(ROUNDDOWN(ROUNDDOWN(ROUND(L700*VLOOKUP(K700,【参考】数式用２!$A$2:$AC$48,MATCH("処遇改善加算Ⅳ",【参考】数式用２!$C$4:$O$4,0)+2,0),0)*M700,0)*AB700*0.5,0), "")</f>
        <v/>
      </c>
      <c r="AF700" s="1198"/>
      <c r="AG700" s="1193" t="str">
        <f>IF(AND(AQ700&lt;&gt;"対象外", P700&lt;&gt;""),ROUNDDOWN(ROUND(L700*VLOOKUP(K700,【参考】数式用２!$A$2:$K$48,MATCH("ベア加算あり",【参考】数式用２!$C$4:$K$4,0)+2,0),0)*M700,0)*AB700,"")</f>
        <v/>
      </c>
      <c r="AH700" s="1195"/>
      <c r="AI700" s="1198"/>
      <c r="AJ700" s="1198"/>
      <c r="AK700" s="1201"/>
      <c r="AL700" s="1204"/>
      <c r="AM700" s="650" t="str">
        <f t="shared" si="1022"/>
        <v/>
      </c>
      <c r="AN700" s="355"/>
      <c r="AO700" s="1207" t="str">
        <f t="shared" ref="AO700" si="1101">IF(K700&lt;&gt;"","Q列に色付け","")</f>
        <v/>
      </c>
      <c r="AP700" s="1210" t="str">
        <f t="shared" ref="AP700" si="1102">IF(AND(AE700&lt;&gt;0,AE700&lt;&gt;""),IF(AF700="○","入力済","未入力"),"")</f>
        <v/>
      </c>
      <c r="AQ700" s="1113" t="str">
        <f>IFERROR((VLOOKUP(N700, 【参考】数式用２!$BE$5:$BE$13, 1,FALSE)), "対象外")</f>
        <v>対象外</v>
      </c>
      <c r="AR700" s="976" t="str">
        <f t="shared" ref="AR700" si="1103">IF(AG700&lt;&gt;"",IF(AH700="○","入力済","未入力"),"")</f>
        <v/>
      </c>
      <c r="AS700" s="976" t="str">
        <f t="shared" ref="AS700" si="1104">IF(AND(P700&lt;&gt;"", AI700=""), "未入力", "入力済")</f>
        <v>入力済</v>
      </c>
      <c r="AT700" s="976" t="str">
        <f t="shared" ref="AT700" si="1105">IF(AND(P700&lt;&gt;"", P700&lt;&gt;"処遇改善加算Ⅳ", AJ700=""), "未入力", "入力済")</f>
        <v>入力済</v>
      </c>
      <c r="AU700" s="976" t="str">
        <f>IFERROR(VLOOKUP(K700, 【参考】数式用２!$BB$5:$BC$48, 2, FALSE), "")</f>
        <v/>
      </c>
      <c r="AV700" s="976" t="str">
        <f t="shared" ref="AV700" si="1106">IF(AND(P700&lt;&gt;"処遇改善加算Ⅲ",P700&lt;&gt;"処遇改善加算Ⅳ", P700&lt;&gt;"", AU700&lt;&gt;"対象外"), 1,"")</f>
        <v/>
      </c>
      <c r="AW700" s="976" t="str">
        <f>IFERROR("_"&amp;VLOOKUP(K700, 【参考】数式用２!$AG$2:$AH$48, 2, FALSE), "")</f>
        <v/>
      </c>
      <c r="AX700" s="1211" t="str">
        <f t="shared" ref="AX700" si="1107">IF(AND(P700="処遇改善加算Ⅰ", AL700=""), "未入力","入力済")</f>
        <v>入力済</v>
      </c>
      <c r="AY700" s="1207" t="str">
        <f t="shared" ref="AY700" si="1108">G700</f>
        <v/>
      </c>
    </row>
    <row r="701" spans="1:51" ht="14">
      <c r="A701" s="1281"/>
      <c r="B701" s="1263"/>
      <c r="C701" s="1264"/>
      <c r="D701" s="1264"/>
      <c r="E701" s="1264"/>
      <c r="F701" s="1265"/>
      <c r="G701" s="1270"/>
      <c r="H701" s="1270"/>
      <c r="I701" s="1270"/>
      <c r="J701" s="1270"/>
      <c r="K701" s="1270"/>
      <c r="L701" s="1273"/>
      <c r="M701" s="1276"/>
      <c r="N701" s="1246"/>
      <c r="O701" s="1249"/>
      <c r="P701" s="1215"/>
      <c r="Q701" s="1218"/>
      <c r="R701" s="1221"/>
      <c r="S701" s="1224"/>
      <c r="T701" s="1227"/>
      <c r="U701" s="1224"/>
      <c r="V701" s="1227"/>
      <c r="W701" s="1224"/>
      <c r="X701" s="1227"/>
      <c r="Y701" s="1224"/>
      <c r="Z701" s="1227"/>
      <c r="AA701" s="1227"/>
      <c r="AB701" s="1227"/>
      <c r="AC701" s="1230"/>
      <c r="AD701" s="1193"/>
      <c r="AE701" s="1234"/>
      <c r="AF701" s="1199"/>
      <c r="AG701" s="1193"/>
      <c r="AH701" s="1196"/>
      <c r="AI701" s="1199"/>
      <c r="AJ701" s="1199"/>
      <c r="AK701" s="1202"/>
      <c r="AL701" s="1205"/>
      <c r="AM701" s="1212" t="str">
        <f t="shared" ref="AM701" si="1109">IF(AND(P700&lt;&gt;"", OR(W700&lt;&gt;8,Y700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01" s="355"/>
      <c r="AO701" s="1208"/>
      <c r="AP701" s="1210"/>
      <c r="AQ701" s="1114"/>
      <c r="AR701" s="976"/>
      <c r="AS701" s="976"/>
      <c r="AT701" s="976"/>
      <c r="AU701" s="976"/>
      <c r="AV701" s="976"/>
      <c r="AW701" s="976"/>
      <c r="AX701" s="1211"/>
      <c r="AY701" s="1208"/>
    </row>
    <row r="702" spans="1:51" ht="14">
      <c r="A702" s="1282"/>
      <c r="B702" s="1263"/>
      <c r="C702" s="1264"/>
      <c r="D702" s="1264"/>
      <c r="E702" s="1264"/>
      <c r="F702" s="1265"/>
      <c r="G702" s="1270"/>
      <c r="H702" s="1270"/>
      <c r="I702" s="1270"/>
      <c r="J702" s="1270"/>
      <c r="K702" s="1270"/>
      <c r="L702" s="1273"/>
      <c r="M702" s="1276"/>
      <c r="N702" s="1246"/>
      <c r="O702" s="1249"/>
      <c r="P702" s="1215"/>
      <c r="Q702" s="1218"/>
      <c r="R702" s="1221"/>
      <c r="S702" s="1224"/>
      <c r="T702" s="1227"/>
      <c r="U702" s="1224"/>
      <c r="V702" s="1227"/>
      <c r="W702" s="1224"/>
      <c r="X702" s="1227"/>
      <c r="Y702" s="1224"/>
      <c r="Z702" s="1227"/>
      <c r="AA702" s="1227"/>
      <c r="AB702" s="1227"/>
      <c r="AC702" s="1230"/>
      <c r="AD702" s="1193"/>
      <c r="AE702" s="1234"/>
      <c r="AF702" s="1199"/>
      <c r="AG702" s="1193"/>
      <c r="AH702" s="1196"/>
      <c r="AI702" s="1199"/>
      <c r="AJ702" s="1199"/>
      <c r="AK702" s="1202"/>
      <c r="AL702" s="1205"/>
      <c r="AM702" s="1213"/>
      <c r="AN702" s="355"/>
      <c r="AO702" s="1208"/>
      <c r="AP702" s="1210"/>
      <c r="AQ702" s="1114"/>
      <c r="AR702" s="976"/>
      <c r="AS702" s="976"/>
      <c r="AT702" s="976"/>
      <c r="AU702" s="976"/>
      <c r="AV702" s="976"/>
      <c r="AW702" s="976"/>
      <c r="AX702" s="1211"/>
      <c r="AY702" s="1208"/>
    </row>
    <row r="703" spans="1:51" ht="14.5" thickBot="1">
      <c r="A703" s="1283"/>
      <c r="B703" s="1266"/>
      <c r="C703" s="1267"/>
      <c r="D703" s="1267"/>
      <c r="E703" s="1267"/>
      <c r="F703" s="1268"/>
      <c r="G703" s="1271"/>
      <c r="H703" s="1271"/>
      <c r="I703" s="1271"/>
      <c r="J703" s="1271"/>
      <c r="K703" s="1271"/>
      <c r="L703" s="1274"/>
      <c r="M703" s="1277"/>
      <c r="N703" s="1247"/>
      <c r="O703" s="1250"/>
      <c r="P703" s="1216"/>
      <c r="Q703" s="1219"/>
      <c r="R703" s="1222"/>
      <c r="S703" s="1225"/>
      <c r="T703" s="1228"/>
      <c r="U703" s="1225"/>
      <c r="V703" s="1228"/>
      <c r="W703" s="1225"/>
      <c r="X703" s="1228"/>
      <c r="Y703" s="1225"/>
      <c r="Z703" s="1228"/>
      <c r="AA703" s="1228"/>
      <c r="AB703" s="1228"/>
      <c r="AC703" s="1231"/>
      <c r="AD703" s="1194"/>
      <c r="AE703" s="1235"/>
      <c r="AF703" s="1200"/>
      <c r="AG703" s="1194"/>
      <c r="AH703" s="1197"/>
      <c r="AI703" s="1200"/>
      <c r="AJ703" s="1200"/>
      <c r="AK703" s="1203"/>
      <c r="AL703" s="1206"/>
      <c r="AM703" s="651" t="str">
        <f t="shared" si="1032"/>
        <v/>
      </c>
      <c r="AN703" s="355"/>
      <c r="AO703" s="1209"/>
      <c r="AP703" s="1210"/>
      <c r="AQ703" s="1115"/>
      <c r="AR703" s="976"/>
      <c r="AS703" s="976"/>
      <c r="AT703" s="976"/>
      <c r="AU703" s="976"/>
      <c r="AV703" s="976"/>
      <c r="AW703" s="976"/>
      <c r="AX703" s="1211"/>
      <c r="AY703" s="1209"/>
    </row>
    <row r="704" spans="1:51" ht="14">
      <c r="A704" s="1280">
        <v>174</v>
      </c>
      <c r="B704" s="1260" t="str">
        <f>IF(基本情報入力シート!B213="", "",基本情報入力シート!B213)</f>
        <v/>
      </c>
      <c r="C704" s="1261"/>
      <c r="D704" s="1261"/>
      <c r="E704" s="1261"/>
      <c r="F704" s="1262"/>
      <c r="G704" s="1269" t="str">
        <f>IF(基本情報入力シート!L213="", "",基本情報入力シート!L213)</f>
        <v/>
      </c>
      <c r="H704" s="1269" t="str">
        <f>IF(基本情報入力シート!Q213="", "",基本情報入力シート!Q213)</f>
        <v/>
      </c>
      <c r="I704" s="1269" t="str">
        <f>IF(基本情報入力シート!V213="", "",基本情報入力シート!V213)</f>
        <v/>
      </c>
      <c r="J704" s="1269" t="str">
        <f>IF(基本情報入力シート!W213="", "",基本情報入力シート!W213)</f>
        <v/>
      </c>
      <c r="K704" s="1269" t="str">
        <f>IF(基本情報入力シート!X213="", "",基本情報入力シート!X213)</f>
        <v/>
      </c>
      <c r="L704" s="1272" t="str">
        <f>IF(基本情報入力シート!AC213=0, "",基本情報入力シート!AC213)</f>
        <v/>
      </c>
      <c r="M704" s="1275" t="str">
        <f>IF(基本情報入力シート!AD213="", "",基本情報入力シート!AD213)</f>
        <v/>
      </c>
      <c r="N704" s="1245"/>
      <c r="O704" s="1248" t="str">
        <f>IFERROR(VLOOKUP(K704,【参考】数式用２!$A$2:$AD$48,MATCH(N704,【参考】数式用２!$C$4:$AD$4,0)+2,0),"")</f>
        <v/>
      </c>
      <c r="P704" s="1214"/>
      <c r="Q704" s="1217" t="str">
        <f>IFERROR(VLOOKUP(K704,【参考】数式用２!$A$2:$AC$48,MATCH(P704,【参考】数式用２!$C$4:$AC$4,0)+2,0),"")</f>
        <v/>
      </c>
      <c r="R704" s="1220" t="s">
        <v>268</v>
      </c>
      <c r="S704" s="1223"/>
      <c r="T704" s="1226" t="s">
        <v>356</v>
      </c>
      <c r="U704" s="1223"/>
      <c r="V704" s="1226" t="s">
        <v>357</v>
      </c>
      <c r="W704" s="1223"/>
      <c r="X704" s="1226" t="s">
        <v>356</v>
      </c>
      <c r="Y704" s="1223"/>
      <c r="Z704" s="1226" t="s">
        <v>360</v>
      </c>
      <c r="AA704" s="1226" t="s">
        <v>171</v>
      </c>
      <c r="AB704" s="1226" t="str">
        <f t="shared" ref="AB704" si="1110">IF(S704&gt;=1,(W704*12+Y704)-(S704*12+U704)+1,"")</f>
        <v/>
      </c>
      <c r="AC704" s="1229" t="s">
        <v>359</v>
      </c>
      <c r="AD704" s="1232" t="str">
        <f t="shared" ref="AD704" si="1111">IFERROR(ROUNDDOWN(ROUND(L704*Q704,0)*M704,0)*AB704,"")</f>
        <v/>
      </c>
      <c r="AE704" s="1233" t="str">
        <f>IFERROR(ROUNDDOWN(ROUNDDOWN(ROUND(L704*VLOOKUP(K704,【参考】数式用２!$A$2:$AC$48,MATCH("処遇改善加算Ⅳ",【参考】数式用２!$C$4:$O$4,0)+2,0),0)*M704,0)*AB704*0.5,0), "")</f>
        <v/>
      </c>
      <c r="AF704" s="1198"/>
      <c r="AG704" s="1193" t="str">
        <f>IF(AND(AQ704&lt;&gt;"対象外", P704&lt;&gt;""),ROUNDDOWN(ROUND(L704*VLOOKUP(K704,【参考】数式用２!$A$2:$K$48,MATCH("ベア加算あり",【参考】数式用２!$C$4:$K$4,0)+2,0),0)*M704,0)*AB704,"")</f>
        <v/>
      </c>
      <c r="AH704" s="1195"/>
      <c r="AI704" s="1198"/>
      <c r="AJ704" s="1198"/>
      <c r="AK704" s="1201"/>
      <c r="AL704" s="1204"/>
      <c r="AM704" s="650" t="str">
        <f t="shared" si="1022"/>
        <v/>
      </c>
      <c r="AN704" s="355"/>
      <c r="AO704" s="1207" t="str">
        <f t="shared" ref="AO704" si="1112">IF(K704&lt;&gt;"","Q列に色付け","")</f>
        <v/>
      </c>
      <c r="AP704" s="1210" t="str">
        <f t="shared" ref="AP704" si="1113">IF(AND(AE704&lt;&gt;0,AE704&lt;&gt;""),IF(AF704="○","入力済","未入力"),"")</f>
        <v/>
      </c>
      <c r="AQ704" s="1113" t="str">
        <f>IFERROR((VLOOKUP(N704, 【参考】数式用２!$BE$5:$BE$13, 1,FALSE)), "対象外")</f>
        <v>対象外</v>
      </c>
      <c r="AR704" s="976" t="str">
        <f t="shared" ref="AR704" si="1114">IF(AG704&lt;&gt;"",IF(AH704="○","入力済","未入力"),"")</f>
        <v/>
      </c>
      <c r="AS704" s="976" t="str">
        <f t="shared" ref="AS704" si="1115">IF(AND(P704&lt;&gt;"", AI704=""), "未入力", "入力済")</f>
        <v>入力済</v>
      </c>
      <c r="AT704" s="976" t="str">
        <f t="shared" ref="AT704" si="1116">IF(AND(P704&lt;&gt;"", P704&lt;&gt;"処遇改善加算Ⅳ", AJ704=""), "未入力", "入力済")</f>
        <v>入力済</v>
      </c>
      <c r="AU704" s="976" t="str">
        <f>IFERROR(VLOOKUP(K704, 【参考】数式用２!$BB$5:$BC$48, 2, FALSE), "")</f>
        <v/>
      </c>
      <c r="AV704" s="976" t="str">
        <f t="shared" ref="AV704" si="1117">IF(AND(P704&lt;&gt;"処遇改善加算Ⅲ",P704&lt;&gt;"処遇改善加算Ⅳ", P704&lt;&gt;"", AU704&lt;&gt;"対象外"), 1,"")</f>
        <v/>
      </c>
      <c r="AW704" s="976" t="str">
        <f>IFERROR("_"&amp;VLOOKUP(K704, 【参考】数式用２!$AG$2:$AH$48, 2, FALSE), "")</f>
        <v/>
      </c>
      <c r="AX704" s="1211" t="str">
        <f t="shared" ref="AX704" si="1118">IF(AND(P704="処遇改善加算Ⅰ", AL704=""), "未入力","入力済")</f>
        <v>入力済</v>
      </c>
      <c r="AY704" s="1207" t="str">
        <f t="shared" ref="AY704" si="1119">G704</f>
        <v/>
      </c>
    </row>
    <row r="705" spans="1:51" ht="14">
      <c r="A705" s="1281"/>
      <c r="B705" s="1263"/>
      <c r="C705" s="1264"/>
      <c r="D705" s="1264"/>
      <c r="E705" s="1264"/>
      <c r="F705" s="1265"/>
      <c r="G705" s="1270"/>
      <c r="H705" s="1270"/>
      <c r="I705" s="1270"/>
      <c r="J705" s="1270"/>
      <c r="K705" s="1270"/>
      <c r="L705" s="1273"/>
      <c r="M705" s="1276"/>
      <c r="N705" s="1246"/>
      <c r="O705" s="1249"/>
      <c r="P705" s="1215"/>
      <c r="Q705" s="1218"/>
      <c r="R705" s="1221"/>
      <c r="S705" s="1224"/>
      <c r="T705" s="1227"/>
      <c r="U705" s="1224"/>
      <c r="V705" s="1227"/>
      <c r="W705" s="1224"/>
      <c r="X705" s="1227"/>
      <c r="Y705" s="1224"/>
      <c r="Z705" s="1227"/>
      <c r="AA705" s="1227"/>
      <c r="AB705" s="1227"/>
      <c r="AC705" s="1230"/>
      <c r="AD705" s="1193"/>
      <c r="AE705" s="1234"/>
      <c r="AF705" s="1199"/>
      <c r="AG705" s="1193"/>
      <c r="AH705" s="1196"/>
      <c r="AI705" s="1199"/>
      <c r="AJ705" s="1199"/>
      <c r="AK705" s="1202"/>
      <c r="AL705" s="1205"/>
      <c r="AM705" s="1212" t="str">
        <f t="shared" ref="AM705" si="1120">IF(AND(P704&lt;&gt;"", OR(W704&lt;&gt;8,Y704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05" s="355"/>
      <c r="AO705" s="1208"/>
      <c r="AP705" s="1210"/>
      <c r="AQ705" s="1114"/>
      <c r="AR705" s="976"/>
      <c r="AS705" s="976"/>
      <c r="AT705" s="976"/>
      <c r="AU705" s="976"/>
      <c r="AV705" s="976"/>
      <c r="AW705" s="976"/>
      <c r="AX705" s="1211"/>
      <c r="AY705" s="1208"/>
    </row>
    <row r="706" spans="1:51" ht="14">
      <c r="A706" s="1282"/>
      <c r="B706" s="1263"/>
      <c r="C706" s="1264"/>
      <c r="D706" s="1264"/>
      <c r="E706" s="1264"/>
      <c r="F706" s="1265"/>
      <c r="G706" s="1270"/>
      <c r="H706" s="1270"/>
      <c r="I706" s="1270"/>
      <c r="J706" s="1270"/>
      <c r="K706" s="1270"/>
      <c r="L706" s="1273"/>
      <c r="M706" s="1276"/>
      <c r="N706" s="1246"/>
      <c r="O706" s="1249"/>
      <c r="P706" s="1215"/>
      <c r="Q706" s="1218"/>
      <c r="R706" s="1221"/>
      <c r="S706" s="1224"/>
      <c r="T706" s="1227"/>
      <c r="U706" s="1224"/>
      <c r="V706" s="1227"/>
      <c r="W706" s="1224"/>
      <c r="X706" s="1227"/>
      <c r="Y706" s="1224"/>
      <c r="Z706" s="1227"/>
      <c r="AA706" s="1227"/>
      <c r="AB706" s="1227"/>
      <c r="AC706" s="1230"/>
      <c r="AD706" s="1193"/>
      <c r="AE706" s="1234"/>
      <c r="AF706" s="1199"/>
      <c r="AG706" s="1193"/>
      <c r="AH706" s="1196"/>
      <c r="AI706" s="1199"/>
      <c r="AJ706" s="1199"/>
      <c r="AK706" s="1202"/>
      <c r="AL706" s="1205"/>
      <c r="AM706" s="1213"/>
      <c r="AN706" s="355"/>
      <c r="AO706" s="1208"/>
      <c r="AP706" s="1210"/>
      <c r="AQ706" s="1114"/>
      <c r="AR706" s="976"/>
      <c r="AS706" s="976"/>
      <c r="AT706" s="976"/>
      <c r="AU706" s="976"/>
      <c r="AV706" s="976"/>
      <c r="AW706" s="976"/>
      <c r="AX706" s="1211"/>
      <c r="AY706" s="1208"/>
    </row>
    <row r="707" spans="1:51" ht="14.5" thickBot="1">
      <c r="A707" s="1283"/>
      <c r="B707" s="1266"/>
      <c r="C707" s="1267"/>
      <c r="D707" s="1267"/>
      <c r="E707" s="1267"/>
      <c r="F707" s="1268"/>
      <c r="G707" s="1271"/>
      <c r="H707" s="1271"/>
      <c r="I707" s="1271"/>
      <c r="J707" s="1271"/>
      <c r="K707" s="1271"/>
      <c r="L707" s="1274"/>
      <c r="M707" s="1277"/>
      <c r="N707" s="1247"/>
      <c r="O707" s="1250"/>
      <c r="P707" s="1216"/>
      <c r="Q707" s="1219"/>
      <c r="R707" s="1222"/>
      <c r="S707" s="1225"/>
      <c r="T707" s="1228"/>
      <c r="U707" s="1225"/>
      <c r="V707" s="1228"/>
      <c r="W707" s="1225"/>
      <c r="X707" s="1228"/>
      <c r="Y707" s="1225"/>
      <c r="Z707" s="1228"/>
      <c r="AA707" s="1228"/>
      <c r="AB707" s="1228"/>
      <c r="AC707" s="1231"/>
      <c r="AD707" s="1194"/>
      <c r="AE707" s="1235"/>
      <c r="AF707" s="1200"/>
      <c r="AG707" s="1194"/>
      <c r="AH707" s="1197"/>
      <c r="AI707" s="1200"/>
      <c r="AJ707" s="1200"/>
      <c r="AK707" s="1203"/>
      <c r="AL707" s="1206"/>
      <c r="AM707" s="651" t="str">
        <f t="shared" si="1032"/>
        <v/>
      </c>
      <c r="AN707" s="355"/>
      <c r="AO707" s="1209"/>
      <c r="AP707" s="1210"/>
      <c r="AQ707" s="1115"/>
      <c r="AR707" s="976"/>
      <c r="AS707" s="976"/>
      <c r="AT707" s="976"/>
      <c r="AU707" s="976"/>
      <c r="AV707" s="976"/>
      <c r="AW707" s="976"/>
      <c r="AX707" s="1211"/>
      <c r="AY707" s="1209"/>
    </row>
    <row r="708" spans="1:51" ht="14">
      <c r="A708" s="1280">
        <v>175</v>
      </c>
      <c r="B708" s="1260" t="str">
        <f>IF(基本情報入力シート!B214="", "",基本情報入力シート!B214)</f>
        <v/>
      </c>
      <c r="C708" s="1261"/>
      <c r="D708" s="1261"/>
      <c r="E708" s="1261"/>
      <c r="F708" s="1262"/>
      <c r="G708" s="1269" t="str">
        <f>IF(基本情報入力シート!L214="", "",基本情報入力シート!L214)</f>
        <v/>
      </c>
      <c r="H708" s="1269" t="str">
        <f>IF(基本情報入力シート!Q214="", "",基本情報入力シート!Q214)</f>
        <v/>
      </c>
      <c r="I708" s="1269" t="str">
        <f>IF(基本情報入力シート!V214="", "",基本情報入力シート!V214)</f>
        <v/>
      </c>
      <c r="J708" s="1269" t="str">
        <f>IF(基本情報入力シート!W214="", "",基本情報入力シート!W214)</f>
        <v/>
      </c>
      <c r="K708" s="1269" t="str">
        <f>IF(基本情報入力シート!X214="", "",基本情報入力シート!X214)</f>
        <v/>
      </c>
      <c r="L708" s="1272" t="str">
        <f>IF(基本情報入力シート!AC214=0, "",基本情報入力シート!AC214)</f>
        <v/>
      </c>
      <c r="M708" s="1275" t="str">
        <f>IF(基本情報入力シート!AD214="", "",基本情報入力シート!AD214)</f>
        <v/>
      </c>
      <c r="N708" s="1245"/>
      <c r="O708" s="1248" t="str">
        <f>IFERROR(VLOOKUP(K708,【参考】数式用２!$A$2:$AD$48,MATCH(N708,【参考】数式用２!$C$4:$AD$4,0)+2,0),"")</f>
        <v/>
      </c>
      <c r="P708" s="1214"/>
      <c r="Q708" s="1217" t="str">
        <f>IFERROR(VLOOKUP(K708,【参考】数式用２!$A$2:$AC$48,MATCH(P708,【参考】数式用２!$C$4:$AC$4,0)+2,0),"")</f>
        <v/>
      </c>
      <c r="R708" s="1220" t="s">
        <v>268</v>
      </c>
      <c r="S708" s="1223"/>
      <c r="T708" s="1226" t="s">
        <v>356</v>
      </c>
      <c r="U708" s="1223"/>
      <c r="V708" s="1226" t="s">
        <v>357</v>
      </c>
      <c r="W708" s="1223"/>
      <c r="X708" s="1226" t="s">
        <v>356</v>
      </c>
      <c r="Y708" s="1223"/>
      <c r="Z708" s="1226" t="s">
        <v>360</v>
      </c>
      <c r="AA708" s="1226" t="s">
        <v>171</v>
      </c>
      <c r="AB708" s="1226" t="str">
        <f t="shared" ref="AB708" si="1121">IF(S708&gt;=1,(W708*12+Y708)-(S708*12+U708)+1,"")</f>
        <v/>
      </c>
      <c r="AC708" s="1229" t="s">
        <v>359</v>
      </c>
      <c r="AD708" s="1232" t="str">
        <f t="shared" ref="AD708" si="1122">IFERROR(ROUNDDOWN(ROUND(L708*Q708,0)*M708,0)*AB708,"")</f>
        <v/>
      </c>
      <c r="AE708" s="1233" t="str">
        <f>IFERROR(ROUNDDOWN(ROUNDDOWN(ROUND(L708*VLOOKUP(K708,【参考】数式用２!$A$2:$AC$48,MATCH("処遇改善加算Ⅳ",【参考】数式用２!$C$4:$O$4,0)+2,0),0)*M708,0)*AB708*0.5,0), "")</f>
        <v/>
      </c>
      <c r="AF708" s="1198"/>
      <c r="AG708" s="1193" t="str">
        <f>IF(AND(AQ708&lt;&gt;"対象外", P708&lt;&gt;""),ROUNDDOWN(ROUND(L708*VLOOKUP(K708,【参考】数式用２!$A$2:$K$48,MATCH("ベア加算あり",【参考】数式用２!$C$4:$K$4,0)+2,0),0)*M708,0)*AB708,"")</f>
        <v/>
      </c>
      <c r="AH708" s="1195"/>
      <c r="AI708" s="1198"/>
      <c r="AJ708" s="1198"/>
      <c r="AK708" s="1201"/>
      <c r="AL708" s="1204"/>
      <c r="AM708" s="650" t="str">
        <f t="shared" si="1022"/>
        <v/>
      </c>
      <c r="AN708" s="355"/>
      <c r="AO708" s="1207" t="str">
        <f t="shared" ref="AO708" si="1123">IF(K708&lt;&gt;"","Q列に色付け","")</f>
        <v/>
      </c>
      <c r="AP708" s="1210" t="str">
        <f t="shared" ref="AP708" si="1124">IF(AND(AE708&lt;&gt;0,AE708&lt;&gt;""),IF(AF708="○","入力済","未入力"),"")</f>
        <v/>
      </c>
      <c r="AQ708" s="1113" t="str">
        <f>IFERROR((VLOOKUP(N708, 【参考】数式用２!$BE$5:$BE$13, 1,FALSE)), "対象外")</f>
        <v>対象外</v>
      </c>
      <c r="AR708" s="976" t="str">
        <f t="shared" ref="AR708" si="1125">IF(AG708&lt;&gt;"",IF(AH708="○","入力済","未入力"),"")</f>
        <v/>
      </c>
      <c r="AS708" s="976" t="str">
        <f t="shared" ref="AS708" si="1126">IF(AND(P708&lt;&gt;"", AI708=""), "未入力", "入力済")</f>
        <v>入力済</v>
      </c>
      <c r="AT708" s="976" t="str">
        <f t="shared" ref="AT708" si="1127">IF(AND(P708&lt;&gt;"", P708&lt;&gt;"処遇改善加算Ⅳ", AJ708=""), "未入力", "入力済")</f>
        <v>入力済</v>
      </c>
      <c r="AU708" s="976" t="str">
        <f>IFERROR(VLOOKUP(K708, 【参考】数式用２!$BB$5:$BC$48, 2, FALSE), "")</f>
        <v/>
      </c>
      <c r="AV708" s="976" t="str">
        <f t="shared" ref="AV708" si="1128">IF(AND(P708&lt;&gt;"処遇改善加算Ⅲ",P708&lt;&gt;"処遇改善加算Ⅳ", P708&lt;&gt;"", AU708&lt;&gt;"対象外"), 1,"")</f>
        <v/>
      </c>
      <c r="AW708" s="976" t="str">
        <f>IFERROR("_"&amp;VLOOKUP(K708, 【参考】数式用２!$AG$2:$AH$48, 2, FALSE), "")</f>
        <v/>
      </c>
      <c r="AX708" s="1211" t="str">
        <f t="shared" ref="AX708" si="1129">IF(AND(P708="処遇改善加算Ⅰ", AL708=""), "未入力","入力済")</f>
        <v>入力済</v>
      </c>
      <c r="AY708" s="1207" t="str">
        <f t="shared" ref="AY708" si="1130">G708</f>
        <v/>
      </c>
    </row>
    <row r="709" spans="1:51" ht="14">
      <c r="A709" s="1281"/>
      <c r="B709" s="1263"/>
      <c r="C709" s="1264"/>
      <c r="D709" s="1264"/>
      <c r="E709" s="1264"/>
      <c r="F709" s="1265"/>
      <c r="G709" s="1270"/>
      <c r="H709" s="1270"/>
      <c r="I709" s="1270"/>
      <c r="J709" s="1270"/>
      <c r="K709" s="1270"/>
      <c r="L709" s="1273"/>
      <c r="M709" s="1276"/>
      <c r="N709" s="1246"/>
      <c r="O709" s="1249"/>
      <c r="P709" s="1215"/>
      <c r="Q709" s="1218"/>
      <c r="R709" s="1221"/>
      <c r="S709" s="1224"/>
      <c r="T709" s="1227"/>
      <c r="U709" s="1224"/>
      <c r="V709" s="1227"/>
      <c r="W709" s="1224"/>
      <c r="X709" s="1227"/>
      <c r="Y709" s="1224"/>
      <c r="Z709" s="1227"/>
      <c r="AA709" s="1227"/>
      <c r="AB709" s="1227"/>
      <c r="AC709" s="1230"/>
      <c r="AD709" s="1193"/>
      <c r="AE709" s="1234"/>
      <c r="AF709" s="1199"/>
      <c r="AG709" s="1193"/>
      <c r="AH709" s="1196"/>
      <c r="AI709" s="1199"/>
      <c r="AJ709" s="1199"/>
      <c r="AK709" s="1202"/>
      <c r="AL709" s="1205"/>
      <c r="AM709" s="1212" t="str">
        <f t="shared" ref="AM709" si="1131">IF(AND(P708&lt;&gt;"", OR(W708&lt;&gt;8,Y708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09" s="355"/>
      <c r="AO709" s="1208"/>
      <c r="AP709" s="1210"/>
      <c r="AQ709" s="1114"/>
      <c r="AR709" s="976"/>
      <c r="AS709" s="976"/>
      <c r="AT709" s="976"/>
      <c r="AU709" s="976"/>
      <c r="AV709" s="976"/>
      <c r="AW709" s="976"/>
      <c r="AX709" s="1211"/>
      <c r="AY709" s="1208"/>
    </row>
    <row r="710" spans="1:51" ht="14">
      <c r="A710" s="1282"/>
      <c r="B710" s="1263"/>
      <c r="C710" s="1264"/>
      <c r="D710" s="1264"/>
      <c r="E710" s="1264"/>
      <c r="F710" s="1265"/>
      <c r="G710" s="1270"/>
      <c r="H710" s="1270"/>
      <c r="I710" s="1270"/>
      <c r="J710" s="1270"/>
      <c r="K710" s="1270"/>
      <c r="L710" s="1273"/>
      <c r="M710" s="1276"/>
      <c r="N710" s="1246"/>
      <c r="O710" s="1249"/>
      <c r="P710" s="1215"/>
      <c r="Q710" s="1218"/>
      <c r="R710" s="1221"/>
      <c r="S710" s="1224"/>
      <c r="T710" s="1227"/>
      <c r="U710" s="1224"/>
      <c r="V710" s="1227"/>
      <c r="W710" s="1224"/>
      <c r="X710" s="1227"/>
      <c r="Y710" s="1224"/>
      <c r="Z710" s="1227"/>
      <c r="AA710" s="1227"/>
      <c r="AB710" s="1227"/>
      <c r="AC710" s="1230"/>
      <c r="AD710" s="1193"/>
      <c r="AE710" s="1234"/>
      <c r="AF710" s="1199"/>
      <c r="AG710" s="1193"/>
      <c r="AH710" s="1196"/>
      <c r="AI710" s="1199"/>
      <c r="AJ710" s="1199"/>
      <c r="AK710" s="1202"/>
      <c r="AL710" s="1205"/>
      <c r="AM710" s="1213"/>
      <c r="AN710" s="355"/>
      <c r="AO710" s="1208"/>
      <c r="AP710" s="1210"/>
      <c r="AQ710" s="1114"/>
      <c r="AR710" s="976"/>
      <c r="AS710" s="976"/>
      <c r="AT710" s="976"/>
      <c r="AU710" s="976"/>
      <c r="AV710" s="976"/>
      <c r="AW710" s="976"/>
      <c r="AX710" s="1211"/>
      <c r="AY710" s="1208"/>
    </row>
    <row r="711" spans="1:51" ht="14.5" thickBot="1">
      <c r="A711" s="1283"/>
      <c r="B711" s="1266"/>
      <c r="C711" s="1267"/>
      <c r="D711" s="1267"/>
      <c r="E711" s="1267"/>
      <c r="F711" s="1268"/>
      <c r="G711" s="1271"/>
      <c r="H711" s="1271"/>
      <c r="I711" s="1271"/>
      <c r="J711" s="1271"/>
      <c r="K711" s="1271"/>
      <c r="L711" s="1274"/>
      <c r="M711" s="1277"/>
      <c r="N711" s="1247"/>
      <c r="O711" s="1250"/>
      <c r="P711" s="1216"/>
      <c r="Q711" s="1219"/>
      <c r="R711" s="1222"/>
      <c r="S711" s="1225"/>
      <c r="T711" s="1228"/>
      <c r="U711" s="1225"/>
      <c r="V711" s="1228"/>
      <c r="W711" s="1225"/>
      <c r="X711" s="1228"/>
      <c r="Y711" s="1225"/>
      <c r="Z711" s="1228"/>
      <c r="AA711" s="1228"/>
      <c r="AB711" s="1228"/>
      <c r="AC711" s="1231"/>
      <c r="AD711" s="1194"/>
      <c r="AE711" s="1235"/>
      <c r="AF711" s="1200"/>
      <c r="AG711" s="1194"/>
      <c r="AH711" s="1197"/>
      <c r="AI711" s="1200"/>
      <c r="AJ711" s="1200"/>
      <c r="AK711" s="1203"/>
      <c r="AL711" s="1206"/>
      <c r="AM711" s="651" t="str">
        <f t="shared" si="1032"/>
        <v/>
      </c>
      <c r="AN711" s="355"/>
      <c r="AO711" s="1209"/>
      <c r="AP711" s="1210"/>
      <c r="AQ711" s="1115"/>
      <c r="AR711" s="976"/>
      <c r="AS711" s="976"/>
      <c r="AT711" s="976"/>
      <c r="AU711" s="976"/>
      <c r="AV711" s="976"/>
      <c r="AW711" s="976"/>
      <c r="AX711" s="1211"/>
      <c r="AY711" s="1209"/>
    </row>
    <row r="712" spans="1:51" ht="14">
      <c r="A712" s="1280">
        <v>176</v>
      </c>
      <c r="B712" s="1260" t="str">
        <f>IF(基本情報入力シート!B215="", "",基本情報入力シート!B215)</f>
        <v/>
      </c>
      <c r="C712" s="1261"/>
      <c r="D712" s="1261"/>
      <c r="E712" s="1261"/>
      <c r="F712" s="1262"/>
      <c r="G712" s="1269" t="str">
        <f>IF(基本情報入力シート!L215="", "",基本情報入力シート!L215)</f>
        <v/>
      </c>
      <c r="H712" s="1269" t="str">
        <f>IF(基本情報入力シート!Q215="", "",基本情報入力シート!Q215)</f>
        <v/>
      </c>
      <c r="I712" s="1269" t="str">
        <f>IF(基本情報入力シート!V215="", "",基本情報入力シート!V215)</f>
        <v/>
      </c>
      <c r="J712" s="1269" t="str">
        <f>IF(基本情報入力シート!W215="", "",基本情報入力シート!W215)</f>
        <v/>
      </c>
      <c r="K712" s="1269" t="str">
        <f>IF(基本情報入力シート!X215="", "",基本情報入力シート!X215)</f>
        <v/>
      </c>
      <c r="L712" s="1272" t="str">
        <f>IF(基本情報入力シート!AC215=0, "",基本情報入力シート!AC215)</f>
        <v/>
      </c>
      <c r="M712" s="1275" t="str">
        <f>IF(基本情報入力シート!AD215="", "",基本情報入力シート!AD215)</f>
        <v/>
      </c>
      <c r="N712" s="1245"/>
      <c r="O712" s="1248" t="str">
        <f>IFERROR(VLOOKUP(K712,【参考】数式用２!$A$2:$AD$48,MATCH(N712,【参考】数式用２!$C$4:$AD$4,0)+2,0),"")</f>
        <v/>
      </c>
      <c r="P712" s="1214"/>
      <c r="Q712" s="1217" t="str">
        <f>IFERROR(VLOOKUP(K712,【参考】数式用２!$A$2:$AC$48,MATCH(P712,【参考】数式用２!$C$4:$AC$4,0)+2,0),"")</f>
        <v/>
      </c>
      <c r="R712" s="1220" t="s">
        <v>268</v>
      </c>
      <c r="S712" s="1223"/>
      <c r="T712" s="1226" t="s">
        <v>356</v>
      </c>
      <c r="U712" s="1223"/>
      <c r="V712" s="1226" t="s">
        <v>357</v>
      </c>
      <c r="W712" s="1223"/>
      <c r="X712" s="1226" t="s">
        <v>356</v>
      </c>
      <c r="Y712" s="1223"/>
      <c r="Z712" s="1226" t="s">
        <v>360</v>
      </c>
      <c r="AA712" s="1226" t="s">
        <v>171</v>
      </c>
      <c r="AB712" s="1226" t="str">
        <f t="shared" ref="AB712" si="1132">IF(S712&gt;=1,(W712*12+Y712)-(S712*12+U712)+1,"")</f>
        <v/>
      </c>
      <c r="AC712" s="1229" t="s">
        <v>359</v>
      </c>
      <c r="AD712" s="1232" t="str">
        <f t="shared" ref="AD712" si="1133">IFERROR(ROUNDDOWN(ROUND(L712*Q712,0)*M712,0)*AB712,"")</f>
        <v/>
      </c>
      <c r="AE712" s="1233" t="str">
        <f>IFERROR(ROUNDDOWN(ROUNDDOWN(ROUND(L712*VLOOKUP(K712,【参考】数式用２!$A$2:$AC$48,MATCH("処遇改善加算Ⅳ",【参考】数式用２!$C$4:$O$4,0)+2,0),0)*M712,0)*AB712*0.5,0), "")</f>
        <v/>
      </c>
      <c r="AF712" s="1198"/>
      <c r="AG712" s="1193" t="str">
        <f>IF(AND(AQ712&lt;&gt;"対象外", P712&lt;&gt;""),ROUNDDOWN(ROUND(L712*VLOOKUP(K712,【参考】数式用２!$A$2:$K$48,MATCH("ベア加算あり",【参考】数式用２!$C$4:$K$4,0)+2,0),0)*M712,0)*AB712,"")</f>
        <v/>
      </c>
      <c r="AH712" s="1195"/>
      <c r="AI712" s="1198"/>
      <c r="AJ712" s="1198"/>
      <c r="AK712" s="1201"/>
      <c r="AL712" s="1204"/>
      <c r="AM712" s="650" t="str">
        <f t="shared" si="1022"/>
        <v/>
      </c>
      <c r="AN712" s="355"/>
      <c r="AO712" s="1207" t="str">
        <f t="shared" ref="AO712" si="1134">IF(K712&lt;&gt;"","Q列に色付け","")</f>
        <v/>
      </c>
      <c r="AP712" s="1210" t="str">
        <f t="shared" ref="AP712" si="1135">IF(AND(AE712&lt;&gt;0,AE712&lt;&gt;""),IF(AF712="○","入力済","未入力"),"")</f>
        <v/>
      </c>
      <c r="AQ712" s="1113" t="str">
        <f>IFERROR((VLOOKUP(N712, 【参考】数式用２!$BE$5:$BE$13, 1,FALSE)), "対象外")</f>
        <v>対象外</v>
      </c>
      <c r="AR712" s="976" t="str">
        <f t="shared" ref="AR712" si="1136">IF(AG712&lt;&gt;"",IF(AH712="○","入力済","未入力"),"")</f>
        <v/>
      </c>
      <c r="AS712" s="976" t="str">
        <f t="shared" ref="AS712" si="1137">IF(AND(P712&lt;&gt;"", AI712=""), "未入力", "入力済")</f>
        <v>入力済</v>
      </c>
      <c r="AT712" s="976" t="str">
        <f t="shared" ref="AT712" si="1138">IF(AND(P712&lt;&gt;"", P712&lt;&gt;"処遇改善加算Ⅳ", AJ712=""), "未入力", "入力済")</f>
        <v>入力済</v>
      </c>
      <c r="AU712" s="976" t="str">
        <f>IFERROR(VLOOKUP(K712, 【参考】数式用２!$BB$5:$BC$48, 2, FALSE), "")</f>
        <v/>
      </c>
      <c r="AV712" s="976" t="str">
        <f t="shared" ref="AV712" si="1139">IF(AND(P712&lt;&gt;"処遇改善加算Ⅲ",P712&lt;&gt;"処遇改善加算Ⅳ", P712&lt;&gt;"", AU712&lt;&gt;"対象外"), 1,"")</f>
        <v/>
      </c>
      <c r="AW712" s="976" t="str">
        <f>IFERROR("_"&amp;VLOOKUP(K712, 【参考】数式用２!$AG$2:$AH$48, 2, FALSE), "")</f>
        <v/>
      </c>
      <c r="AX712" s="1211" t="str">
        <f t="shared" ref="AX712" si="1140">IF(AND(P712="処遇改善加算Ⅰ", AL712=""), "未入力","入力済")</f>
        <v>入力済</v>
      </c>
      <c r="AY712" s="1207" t="str">
        <f t="shared" ref="AY712" si="1141">G712</f>
        <v/>
      </c>
    </row>
    <row r="713" spans="1:51" ht="14">
      <c r="A713" s="1281"/>
      <c r="B713" s="1263"/>
      <c r="C713" s="1264"/>
      <c r="D713" s="1264"/>
      <c r="E713" s="1264"/>
      <c r="F713" s="1265"/>
      <c r="G713" s="1270"/>
      <c r="H713" s="1270"/>
      <c r="I713" s="1270"/>
      <c r="J713" s="1270"/>
      <c r="K713" s="1270"/>
      <c r="L713" s="1273"/>
      <c r="M713" s="1276"/>
      <c r="N713" s="1246"/>
      <c r="O713" s="1249"/>
      <c r="P713" s="1215"/>
      <c r="Q713" s="1218"/>
      <c r="R713" s="1221"/>
      <c r="S713" s="1224"/>
      <c r="T713" s="1227"/>
      <c r="U713" s="1224"/>
      <c r="V713" s="1227"/>
      <c r="W713" s="1224"/>
      <c r="X713" s="1227"/>
      <c r="Y713" s="1224"/>
      <c r="Z713" s="1227"/>
      <c r="AA713" s="1227"/>
      <c r="AB713" s="1227"/>
      <c r="AC713" s="1230"/>
      <c r="AD713" s="1193"/>
      <c r="AE713" s="1234"/>
      <c r="AF713" s="1199"/>
      <c r="AG713" s="1193"/>
      <c r="AH713" s="1196"/>
      <c r="AI713" s="1199"/>
      <c r="AJ713" s="1199"/>
      <c r="AK713" s="1202"/>
      <c r="AL713" s="1205"/>
      <c r="AM713" s="1212" t="str">
        <f t="shared" ref="AM713" si="1142">IF(AND(P712&lt;&gt;"", OR(W712&lt;&gt;8,Y712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13" s="355"/>
      <c r="AO713" s="1208"/>
      <c r="AP713" s="1210"/>
      <c r="AQ713" s="1114"/>
      <c r="AR713" s="976"/>
      <c r="AS713" s="976"/>
      <c r="AT713" s="976"/>
      <c r="AU713" s="976"/>
      <c r="AV713" s="976"/>
      <c r="AW713" s="976"/>
      <c r="AX713" s="1211"/>
      <c r="AY713" s="1208"/>
    </row>
    <row r="714" spans="1:51" ht="14">
      <c r="A714" s="1282"/>
      <c r="B714" s="1263"/>
      <c r="C714" s="1264"/>
      <c r="D714" s="1264"/>
      <c r="E714" s="1264"/>
      <c r="F714" s="1265"/>
      <c r="G714" s="1270"/>
      <c r="H714" s="1270"/>
      <c r="I714" s="1270"/>
      <c r="J714" s="1270"/>
      <c r="K714" s="1270"/>
      <c r="L714" s="1273"/>
      <c r="M714" s="1276"/>
      <c r="N714" s="1246"/>
      <c r="O714" s="1249"/>
      <c r="P714" s="1215"/>
      <c r="Q714" s="1218"/>
      <c r="R714" s="1221"/>
      <c r="S714" s="1224"/>
      <c r="T714" s="1227"/>
      <c r="U714" s="1224"/>
      <c r="V714" s="1227"/>
      <c r="W714" s="1224"/>
      <c r="X714" s="1227"/>
      <c r="Y714" s="1224"/>
      <c r="Z714" s="1227"/>
      <c r="AA714" s="1227"/>
      <c r="AB714" s="1227"/>
      <c r="AC714" s="1230"/>
      <c r="AD714" s="1193"/>
      <c r="AE714" s="1234"/>
      <c r="AF714" s="1199"/>
      <c r="AG714" s="1193"/>
      <c r="AH714" s="1196"/>
      <c r="AI714" s="1199"/>
      <c r="AJ714" s="1199"/>
      <c r="AK714" s="1202"/>
      <c r="AL714" s="1205"/>
      <c r="AM714" s="1213"/>
      <c r="AN714" s="355"/>
      <c r="AO714" s="1208"/>
      <c r="AP714" s="1210"/>
      <c r="AQ714" s="1114"/>
      <c r="AR714" s="976"/>
      <c r="AS714" s="976"/>
      <c r="AT714" s="976"/>
      <c r="AU714" s="976"/>
      <c r="AV714" s="976"/>
      <c r="AW714" s="976"/>
      <c r="AX714" s="1211"/>
      <c r="AY714" s="1208"/>
    </row>
    <row r="715" spans="1:51" ht="14.5" thickBot="1">
      <c r="A715" s="1283"/>
      <c r="B715" s="1266"/>
      <c r="C715" s="1267"/>
      <c r="D715" s="1267"/>
      <c r="E715" s="1267"/>
      <c r="F715" s="1268"/>
      <c r="G715" s="1271"/>
      <c r="H715" s="1271"/>
      <c r="I715" s="1271"/>
      <c r="J715" s="1271"/>
      <c r="K715" s="1271"/>
      <c r="L715" s="1274"/>
      <c r="M715" s="1277"/>
      <c r="N715" s="1247"/>
      <c r="O715" s="1250"/>
      <c r="P715" s="1216"/>
      <c r="Q715" s="1219"/>
      <c r="R715" s="1222"/>
      <c r="S715" s="1225"/>
      <c r="T715" s="1228"/>
      <c r="U715" s="1225"/>
      <c r="V715" s="1228"/>
      <c r="W715" s="1225"/>
      <c r="X715" s="1228"/>
      <c r="Y715" s="1225"/>
      <c r="Z715" s="1228"/>
      <c r="AA715" s="1228"/>
      <c r="AB715" s="1228"/>
      <c r="AC715" s="1231"/>
      <c r="AD715" s="1194"/>
      <c r="AE715" s="1235"/>
      <c r="AF715" s="1200"/>
      <c r="AG715" s="1194"/>
      <c r="AH715" s="1197"/>
      <c r="AI715" s="1200"/>
      <c r="AJ715" s="1200"/>
      <c r="AK715" s="1203"/>
      <c r="AL715" s="1206"/>
      <c r="AM715" s="651" t="str">
        <f t="shared" si="1032"/>
        <v/>
      </c>
      <c r="AN715" s="355"/>
      <c r="AO715" s="1209"/>
      <c r="AP715" s="1210"/>
      <c r="AQ715" s="1115"/>
      <c r="AR715" s="976"/>
      <c r="AS715" s="976"/>
      <c r="AT715" s="976"/>
      <c r="AU715" s="976"/>
      <c r="AV715" s="976"/>
      <c r="AW715" s="976"/>
      <c r="AX715" s="1211"/>
      <c r="AY715" s="1209"/>
    </row>
    <row r="716" spans="1:51" ht="14">
      <c r="A716" s="1280">
        <v>177</v>
      </c>
      <c r="B716" s="1260" t="str">
        <f>IF(基本情報入力シート!B216="", "",基本情報入力シート!B216)</f>
        <v/>
      </c>
      <c r="C716" s="1261"/>
      <c r="D716" s="1261"/>
      <c r="E716" s="1261"/>
      <c r="F716" s="1262"/>
      <c r="G716" s="1269" t="str">
        <f>IF(基本情報入力シート!L216="", "",基本情報入力シート!L216)</f>
        <v/>
      </c>
      <c r="H716" s="1269" t="str">
        <f>IF(基本情報入力シート!Q216="", "",基本情報入力シート!Q216)</f>
        <v/>
      </c>
      <c r="I716" s="1269" t="str">
        <f>IF(基本情報入力シート!V216="", "",基本情報入力シート!V216)</f>
        <v/>
      </c>
      <c r="J716" s="1269" t="str">
        <f>IF(基本情報入力シート!W216="", "",基本情報入力シート!W216)</f>
        <v/>
      </c>
      <c r="K716" s="1269" t="str">
        <f>IF(基本情報入力シート!X216="", "",基本情報入力シート!X216)</f>
        <v/>
      </c>
      <c r="L716" s="1272" t="str">
        <f>IF(基本情報入力シート!AC216=0, "",基本情報入力シート!AC216)</f>
        <v/>
      </c>
      <c r="M716" s="1275" t="str">
        <f>IF(基本情報入力シート!AD216="", "",基本情報入力シート!AD216)</f>
        <v/>
      </c>
      <c r="N716" s="1245"/>
      <c r="O716" s="1248" t="str">
        <f>IFERROR(VLOOKUP(K716,【参考】数式用２!$A$2:$AD$48,MATCH(N716,【参考】数式用２!$C$4:$AD$4,0)+2,0),"")</f>
        <v/>
      </c>
      <c r="P716" s="1214"/>
      <c r="Q716" s="1217" t="str">
        <f>IFERROR(VLOOKUP(K716,【参考】数式用２!$A$2:$AC$48,MATCH(P716,【参考】数式用２!$C$4:$AC$4,0)+2,0),"")</f>
        <v/>
      </c>
      <c r="R716" s="1220" t="s">
        <v>268</v>
      </c>
      <c r="S716" s="1223"/>
      <c r="T716" s="1226" t="s">
        <v>356</v>
      </c>
      <c r="U716" s="1223"/>
      <c r="V716" s="1226" t="s">
        <v>357</v>
      </c>
      <c r="W716" s="1223"/>
      <c r="X716" s="1226" t="s">
        <v>356</v>
      </c>
      <c r="Y716" s="1223"/>
      <c r="Z716" s="1226" t="s">
        <v>360</v>
      </c>
      <c r="AA716" s="1226" t="s">
        <v>171</v>
      </c>
      <c r="AB716" s="1226" t="str">
        <f t="shared" ref="AB716" si="1143">IF(S716&gt;=1,(W716*12+Y716)-(S716*12+U716)+1,"")</f>
        <v/>
      </c>
      <c r="AC716" s="1229" t="s">
        <v>359</v>
      </c>
      <c r="AD716" s="1232" t="str">
        <f t="shared" ref="AD716" si="1144">IFERROR(ROUNDDOWN(ROUND(L716*Q716,0)*M716,0)*AB716,"")</f>
        <v/>
      </c>
      <c r="AE716" s="1233" t="str">
        <f>IFERROR(ROUNDDOWN(ROUNDDOWN(ROUND(L716*VLOOKUP(K716,【参考】数式用２!$A$2:$AC$48,MATCH("処遇改善加算Ⅳ",【参考】数式用２!$C$4:$O$4,0)+2,0),0)*M716,0)*AB716*0.5,0), "")</f>
        <v/>
      </c>
      <c r="AF716" s="1198"/>
      <c r="AG716" s="1193" t="str">
        <f>IF(AND(AQ716&lt;&gt;"対象外", P716&lt;&gt;""),ROUNDDOWN(ROUND(L716*VLOOKUP(K716,【参考】数式用２!$A$2:$K$48,MATCH("ベア加算あり",【参考】数式用２!$C$4:$K$4,0)+2,0),0)*M716,0)*AB716,"")</f>
        <v/>
      </c>
      <c r="AH716" s="1195"/>
      <c r="AI716" s="1198"/>
      <c r="AJ716" s="1198"/>
      <c r="AK716" s="1201"/>
      <c r="AL716" s="1204"/>
      <c r="AM716" s="650" t="str">
        <f t="shared" si="1022"/>
        <v/>
      </c>
      <c r="AN716" s="355"/>
      <c r="AO716" s="1207" t="str">
        <f t="shared" ref="AO716" si="1145">IF(K716&lt;&gt;"","Q列に色付け","")</f>
        <v/>
      </c>
      <c r="AP716" s="1210" t="str">
        <f t="shared" ref="AP716" si="1146">IF(AND(AE716&lt;&gt;0,AE716&lt;&gt;""),IF(AF716="○","入力済","未入力"),"")</f>
        <v/>
      </c>
      <c r="AQ716" s="1113" t="str">
        <f>IFERROR((VLOOKUP(N716, 【参考】数式用２!$BE$5:$BE$13, 1,FALSE)), "対象外")</f>
        <v>対象外</v>
      </c>
      <c r="AR716" s="976" t="str">
        <f t="shared" ref="AR716" si="1147">IF(AG716&lt;&gt;"",IF(AH716="○","入力済","未入力"),"")</f>
        <v/>
      </c>
      <c r="AS716" s="976" t="str">
        <f t="shared" ref="AS716" si="1148">IF(AND(P716&lt;&gt;"", AI716=""), "未入力", "入力済")</f>
        <v>入力済</v>
      </c>
      <c r="AT716" s="976" t="str">
        <f t="shared" ref="AT716" si="1149">IF(AND(P716&lt;&gt;"", P716&lt;&gt;"処遇改善加算Ⅳ", AJ716=""), "未入力", "入力済")</f>
        <v>入力済</v>
      </c>
      <c r="AU716" s="976" t="str">
        <f>IFERROR(VLOOKUP(K716, 【参考】数式用２!$BB$5:$BC$48, 2, FALSE), "")</f>
        <v/>
      </c>
      <c r="AV716" s="976" t="str">
        <f t="shared" ref="AV716" si="1150">IF(AND(P716&lt;&gt;"処遇改善加算Ⅲ",P716&lt;&gt;"処遇改善加算Ⅳ", P716&lt;&gt;"", AU716&lt;&gt;"対象外"), 1,"")</f>
        <v/>
      </c>
      <c r="AW716" s="976" t="str">
        <f>IFERROR("_"&amp;VLOOKUP(K716, 【参考】数式用２!$AG$2:$AH$48, 2, FALSE), "")</f>
        <v/>
      </c>
      <c r="AX716" s="1211" t="str">
        <f t="shared" ref="AX716" si="1151">IF(AND(P716="処遇改善加算Ⅰ", AL716=""), "未入力","入力済")</f>
        <v>入力済</v>
      </c>
      <c r="AY716" s="1207" t="str">
        <f t="shared" ref="AY716" si="1152">G716</f>
        <v/>
      </c>
    </row>
    <row r="717" spans="1:51" ht="14">
      <c r="A717" s="1281"/>
      <c r="B717" s="1263"/>
      <c r="C717" s="1264"/>
      <c r="D717" s="1264"/>
      <c r="E717" s="1264"/>
      <c r="F717" s="1265"/>
      <c r="G717" s="1270"/>
      <c r="H717" s="1270"/>
      <c r="I717" s="1270"/>
      <c r="J717" s="1270"/>
      <c r="K717" s="1270"/>
      <c r="L717" s="1273"/>
      <c r="M717" s="1276"/>
      <c r="N717" s="1246"/>
      <c r="O717" s="1249"/>
      <c r="P717" s="1215"/>
      <c r="Q717" s="1218"/>
      <c r="R717" s="1221"/>
      <c r="S717" s="1224"/>
      <c r="T717" s="1227"/>
      <c r="U717" s="1224"/>
      <c r="V717" s="1227"/>
      <c r="W717" s="1224"/>
      <c r="X717" s="1227"/>
      <c r="Y717" s="1224"/>
      <c r="Z717" s="1227"/>
      <c r="AA717" s="1227"/>
      <c r="AB717" s="1227"/>
      <c r="AC717" s="1230"/>
      <c r="AD717" s="1193"/>
      <c r="AE717" s="1234"/>
      <c r="AF717" s="1199"/>
      <c r="AG717" s="1193"/>
      <c r="AH717" s="1196"/>
      <c r="AI717" s="1199"/>
      <c r="AJ717" s="1199"/>
      <c r="AK717" s="1202"/>
      <c r="AL717" s="1205"/>
      <c r="AM717" s="1212" t="str">
        <f t="shared" ref="AM717" si="1153">IF(AND(P716&lt;&gt;"", OR(W716&lt;&gt;8,Y716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17" s="355"/>
      <c r="AO717" s="1208"/>
      <c r="AP717" s="1210"/>
      <c r="AQ717" s="1114"/>
      <c r="AR717" s="976"/>
      <c r="AS717" s="976"/>
      <c r="AT717" s="976"/>
      <c r="AU717" s="976"/>
      <c r="AV717" s="976"/>
      <c r="AW717" s="976"/>
      <c r="AX717" s="1211"/>
      <c r="AY717" s="1208"/>
    </row>
    <row r="718" spans="1:51" ht="14">
      <c r="A718" s="1282"/>
      <c r="B718" s="1263"/>
      <c r="C718" s="1264"/>
      <c r="D718" s="1264"/>
      <c r="E718" s="1264"/>
      <c r="F718" s="1265"/>
      <c r="G718" s="1270"/>
      <c r="H718" s="1270"/>
      <c r="I718" s="1270"/>
      <c r="J718" s="1270"/>
      <c r="K718" s="1270"/>
      <c r="L718" s="1273"/>
      <c r="M718" s="1276"/>
      <c r="N718" s="1246"/>
      <c r="O718" s="1249"/>
      <c r="P718" s="1215"/>
      <c r="Q718" s="1218"/>
      <c r="R718" s="1221"/>
      <c r="S718" s="1224"/>
      <c r="T718" s="1227"/>
      <c r="U718" s="1224"/>
      <c r="V718" s="1227"/>
      <c r="W718" s="1224"/>
      <c r="X718" s="1227"/>
      <c r="Y718" s="1224"/>
      <c r="Z718" s="1227"/>
      <c r="AA718" s="1227"/>
      <c r="AB718" s="1227"/>
      <c r="AC718" s="1230"/>
      <c r="AD718" s="1193"/>
      <c r="AE718" s="1234"/>
      <c r="AF718" s="1199"/>
      <c r="AG718" s="1193"/>
      <c r="AH718" s="1196"/>
      <c r="AI718" s="1199"/>
      <c r="AJ718" s="1199"/>
      <c r="AK718" s="1202"/>
      <c r="AL718" s="1205"/>
      <c r="AM718" s="1213"/>
      <c r="AN718" s="355"/>
      <c r="AO718" s="1208"/>
      <c r="AP718" s="1210"/>
      <c r="AQ718" s="1114"/>
      <c r="AR718" s="976"/>
      <c r="AS718" s="976"/>
      <c r="AT718" s="976"/>
      <c r="AU718" s="976"/>
      <c r="AV718" s="976"/>
      <c r="AW718" s="976"/>
      <c r="AX718" s="1211"/>
      <c r="AY718" s="1208"/>
    </row>
    <row r="719" spans="1:51" ht="14.5" thickBot="1">
      <c r="A719" s="1283"/>
      <c r="B719" s="1266"/>
      <c r="C719" s="1267"/>
      <c r="D719" s="1267"/>
      <c r="E719" s="1267"/>
      <c r="F719" s="1268"/>
      <c r="G719" s="1271"/>
      <c r="H719" s="1271"/>
      <c r="I719" s="1271"/>
      <c r="J719" s="1271"/>
      <c r="K719" s="1271"/>
      <c r="L719" s="1274"/>
      <c r="M719" s="1277"/>
      <c r="N719" s="1247"/>
      <c r="O719" s="1250"/>
      <c r="P719" s="1216"/>
      <c r="Q719" s="1219"/>
      <c r="R719" s="1222"/>
      <c r="S719" s="1225"/>
      <c r="T719" s="1228"/>
      <c r="U719" s="1225"/>
      <c r="V719" s="1228"/>
      <c r="W719" s="1225"/>
      <c r="X719" s="1228"/>
      <c r="Y719" s="1225"/>
      <c r="Z719" s="1228"/>
      <c r="AA719" s="1228"/>
      <c r="AB719" s="1228"/>
      <c r="AC719" s="1231"/>
      <c r="AD719" s="1194"/>
      <c r="AE719" s="1235"/>
      <c r="AF719" s="1200"/>
      <c r="AG719" s="1194"/>
      <c r="AH719" s="1197"/>
      <c r="AI719" s="1200"/>
      <c r="AJ719" s="1200"/>
      <c r="AK719" s="1203"/>
      <c r="AL719" s="1206"/>
      <c r="AM719" s="651" t="str">
        <f t="shared" si="1032"/>
        <v/>
      </c>
      <c r="AN719" s="355"/>
      <c r="AO719" s="1209"/>
      <c r="AP719" s="1210"/>
      <c r="AQ719" s="1115"/>
      <c r="AR719" s="976"/>
      <c r="AS719" s="976"/>
      <c r="AT719" s="976"/>
      <c r="AU719" s="976"/>
      <c r="AV719" s="976"/>
      <c r="AW719" s="976"/>
      <c r="AX719" s="1211"/>
      <c r="AY719" s="1209"/>
    </row>
    <row r="720" spans="1:51" ht="14">
      <c r="A720" s="1280">
        <v>178</v>
      </c>
      <c r="B720" s="1260" t="str">
        <f>IF(基本情報入力シート!B217="", "",基本情報入力シート!B217)</f>
        <v/>
      </c>
      <c r="C720" s="1261"/>
      <c r="D720" s="1261"/>
      <c r="E720" s="1261"/>
      <c r="F720" s="1262"/>
      <c r="G720" s="1269" t="str">
        <f>IF(基本情報入力シート!L217="", "",基本情報入力シート!L217)</f>
        <v/>
      </c>
      <c r="H720" s="1269" t="str">
        <f>IF(基本情報入力シート!Q217="", "",基本情報入力シート!Q217)</f>
        <v/>
      </c>
      <c r="I720" s="1269" t="str">
        <f>IF(基本情報入力シート!V217="", "",基本情報入力シート!V217)</f>
        <v/>
      </c>
      <c r="J720" s="1269" t="str">
        <f>IF(基本情報入力シート!W217="", "",基本情報入力シート!W217)</f>
        <v/>
      </c>
      <c r="K720" s="1269" t="str">
        <f>IF(基本情報入力シート!X217="", "",基本情報入力シート!X217)</f>
        <v/>
      </c>
      <c r="L720" s="1272" t="str">
        <f>IF(基本情報入力シート!AC217=0, "",基本情報入力シート!AC217)</f>
        <v/>
      </c>
      <c r="M720" s="1275" t="str">
        <f>IF(基本情報入力シート!AD217="", "",基本情報入力シート!AD217)</f>
        <v/>
      </c>
      <c r="N720" s="1245"/>
      <c r="O720" s="1248" t="str">
        <f>IFERROR(VLOOKUP(K720,【参考】数式用２!$A$2:$AD$48,MATCH(N720,【参考】数式用２!$C$4:$AD$4,0)+2,0),"")</f>
        <v/>
      </c>
      <c r="P720" s="1214"/>
      <c r="Q720" s="1217" t="str">
        <f>IFERROR(VLOOKUP(K720,【参考】数式用２!$A$2:$AC$48,MATCH(P720,【参考】数式用２!$C$4:$AC$4,0)+2,0),"")</f>
        <v/>
      </c>
      <c r="R720" s="1220" t="s">
        <v>268</v>
      </c>
      <c r="S720" s="1223"/>
      <c r="T720" s="1226" t="s">
        <v>356</v>
      </c>
      <c r="U720" s="1223"/>
      <c r="V720" s="1226" t="s">
        <v>357</v>
      </c>
      <c r="W720" s="1223"/>
      <c r="X720" s="1226" t="s">
        <v>356</v>
      </c>
      <c r="Y720" s="1223"/>
      <c r="Z720" s="1226" t="s">
        <v>360</v>
      </c>
      <c r="AA720" s="1226" t="s">
        <v>171</v>
      </c>
      <c r="AB720" s="1226" t="str">
        <f t="shared" ref="AB720" si="1154">IF(S720&gt;=1,(W720*12+Y720)-(S720*12+U720)+1,"")</f>
        <v/>
      </c>
      <c r="AC720" s="1229" t="s">
        <v>359</v>
      </c>
      <c r="AD720" s="1232" t="str">
        <f t="shared" ref="AD720" si="1155">IFERROR(ROUNDDOWN(ROUND(L720*Q720,0)*M720,0)*AB720,"")</f>
        <v/>
      </c>
      <c r="AE720" s="1233" t="str">
        <f>IFERROR(ROUNDDOWN(ROUNDDOWN(ROUND(L720*VLOOKUP(K720,【参考】数式用２!$A$2:$AC$48,MATCH("処遇改善加算Ⅳ",【参考】数式用２!$C$4:$O$4,0)+2,0),0)*M720,0)*AB720*0.5,0), "")</f>
        <v/>
      </c>
      <c r="AF720" s="1198"/>
      <c r="AG720" s="1193" t="str">
        <f>IF(AND(AQ720&lt;&gt;"対象外", P720&lt;&gt;""),ROUNDDOWN(ROUND(L720*VLOOKUP(K720,【参考】数式用２!$A$2:$K$48,MATCH("ベア加算あり",【参考】数式用２!$C$4:$K$4,0)+2,0),0)*M720,0)*AB720,"")</f>
        <v/>
      </c>
      <c r="AH720" s="1195"/>
      <c r="AI720" s="1198"/>
      <c r="AJ720" s="1198"/>
      <c r="AK720" s="1201"/>
      <c r="AL720" s="1204"/>
      <c r="AM720" s="650" t="str">
        <f t="shared" si="1022"/>
        <v/>
      </c>
      <c r="AN720" s="355"/>
      <c r="AO720" s="1207" t="str">
        <f t="shared" ref="AO720" si="1156">IF(K720&lt;&gt;"","Q列に色付け","")</f>
        <v/>
      </c>
      <c r="AP720" s="1210" t="str">
        <f t="shared" ref="AP720" si="1157">IF(AND(AE720&lt;&gt;0,AE720&lt;&gt;""),IF(AF720="○","入力済","未入力"),"")</f>
        <v/>
      </c>
      <c r="AQ720" s="1113" t="str">
        <f>IFERROR((VLOOKUP(N720, 【参考】数式用２!$BE$5:$BE$13, 1,FALSE)), "対象外")</f>
        <v>対象外</v>
      </c>
      <c r="AR720" s="976" t="str">
        <f t="shared" ref="AR720" si="1158">IF(AG720&lt;&gt;"",IF(AH720="○","入力済","未入力"),"")</f>
        <v/>
      </c>
      <c r="AS720" s="976" t="str">
        <f t="shared" ref="AS720" si="1159">IF(AND(P720&lt;&gt;"", AI720=""), "未入力", "入力済")</f>
        <v>入力済</v>
      </c>
      <c r="AT720" s="976" t="str">
        <f t="shared" ref="AT720" si="1160">IF(AND(P720&lt;&gt;"", P720&lt;&gt;"処遇改善加算Ⅳ", AJ720=""), "未入力", "入力済")</f>
        <v>入力済</v>
      </c>
      <c r="AU720" s="976" t="str">
        <f>IFERROR(VLOOKUP(K720, 【参考】数式用２!$BB$5:$BC$48, 2, FALSE), "")</f>
        <v/>
      </c>
      <c r="AV720" s="976" t="str">
        <f t="shared" ref="AV720" si="1161">IF(AND(P720&lt;&gt;"処遇改善加算Ⅲ",P720&lt;&gt;"処遇改善加算Ⅳ", P720&lt;&gt;"", AU720&lt;&gt;"対象外"), 1,"")</f>
        <v/>
      </c>
      <c r="AW720" s="976" t="str">
        <f>IFERROR("_"&amp;VLOOKUP(K720, 【参考】数式用２!$AG$2:$AH$48, 2, FALSE), "")</f>
        <v/>
      </c>
      <c r="AX720" s="1211" t="str">
        <f t="shared" ref="AX720" si="1162">IF(AND(P720="処遇改善加算Ⅰ", AL720=""), "未入力","入力済")</f>
        <v>入力済</v>
      </c>
      <c r="AY720" s="1207" t="str">
        <f t="shared" ref="AY720" si="1163">G720</f>
        <v/>
      </c>
    </row>
    <row r="721" spans="1:51" ht="14">
      <c r="A721" s="1281"/>
      <c r="B721" s="1263"/>
      <c r="C721" s="1264"/>
      <c r="D721" s="1264"/>
      <c r="E721" s="1264"/>
      <c r="F721" s="1265"/>
      <c r="G721" s="1270"/>
      <c r="H721" s="1270"/>
      <c r="I721" s="1270"/>
      <c r="J721" s="1270"/>
      <c r="K721" s="1270"/>
      <c r="L721" s="1273"/>
      <c r="M721" s="1276"/>
      <c r="N721" s="1246"/>
      <c r="O721" s="1249"/>
      <c r="P721" s="1215"/>
      <c r="Q721" s="1218"/>
      <c r="R721" s="1221"/>
      <c r="S721" s="1224"/>
      <c r="T721" s="1227"/>
      <c r="U721" s="1224"/>
      <c r="V721" s="1227"/>
      <c r="W721" s="1224"/>
      <c r="X721" s="1227"/>
      <c r="Y721" s="1224"/>
      <c r="Z721" s="1227"/>
      <c r="AA721" s="1227"/>
      <c r="AB721" s="1227"/>
      <c r="AC721" s="1230"/>
      <c r="AD721" s="1193"/>
      <c r="AE721" s="1234"/>
      <c r="AF721" s="1199"/>
      <c r="AG721" s="1193"/>
      <c r="AH721" s="1196"/>
      <c r="AI721" s="1199"/>
      <c r="AJ721" s="1199"/>
      <c r="AK721" s="1202"/>
      <c r="AL721" s="1205"/>
      <c r="AM721" s="1212" t="str">
        <f t="shared" ref="AM721" si="1164">IF(AND(P720&lt;&gt;"", OR(W720&lt;&gt;8,Y720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21" s="355"/>
      <c r="AO721" s="1208"/>
      <c r="AP721" s="1210"/>
      <c r="AQ721" s="1114"/>
      <c r="AR721" s="976"/>
      <c r="AS721" s="976"/>
      <c r="AT721" s="976"/>
      <c r="AU721" s="976"/>
      <c r="AV721" s="976"/>
      <c r="AW721" s="976"/>
      <c r="AX721" s="1211"/>
      <c r="AY721" s="1208"/>
    </row>
    <row r="722" spans="1:51" ht="14">
      <c r="A722" s="1282"/>
      <c r="B722" s="1263"/>
      <c r="C722" s="1264"/>
      <c r="D722" s="1264"/>
      <c r="E722" s="1264"/>
      <c r="F722" s="1265"/>
      <c r="G722" s="1270"/>
      <c r="H722" s="1270"/>
      <c r="I722" s="1270"/>
      <c r="J722" s="1270"/>
      <c r="K722" s="1270"/>
      <c r="L722" s="1273"/>
      <c r="M722" s="1276"/>
      <c r="N722" s="1246"/>
      <c r="O722" s="1249"/>
      <c r="P722" s="1215"/>
      <c r="Q722" s="1218"/>
      <c r="R722" s="1221"/>
      <c r="S722" s="1224"/>
      <c r="T722" s="1227"/>
      <c r="U722" s="1224"/>
      <c r="V722" s="1227"/>
      <c r="W722" s="1224"/>
      <c r="X722" s="1227"/>
      <c r="Y722" s="1224"/>
      <c r="Z722" s="1227"/>
      <c r="AA722" s="1227"/>
      <c r="AB722" s="1227"/>
      <c r="AC722" s="1230"/>
      <c r="AD722" s="1193"/>
      <c r="AE722" s="1234"/>
      <c r="AF722" s="1199"/>
      <c r="AG722" s="1193"/>
      <c r="AH722" s="1196"/>
      <c r="AI722" s="1199"/>
      <c r="AJ722" s="1199"/>
      <c r="AK722" s="1202"/>
      <c r="AL722" s="1205"/>
      <c r="AM722" s="1213"/>
      <c r="AN722" s="355"/>
      <c r="AO722" s="1208"/>
      <c r="AP722" s="1210"/>
      <c r="AQ722" s="1114"/>
      <c r="AR722" s="976"/>
      <c r="AS722" s="976"/>
      <c r="AT722" s="976"/>
      <c r="AU722" s="976"/>
      <c r="AV722" s="976"/>
      <c r="AW722" s="976"/>
      <c r="AX722" s="1211"/>
      <c r="AY722" s="1208"/>
    </row>
    <row r="723" spans="1:51" ht="14.5" thickBot="1">
      <c r="A723" s="1283"/>
      <c r="B723" s="1266"/>
      <c r="C723" s="1267"/>
      <c r="D723" s="1267"/>
      <c r="E723" s="1267"/>
      <c r="F723" s="1268"/>
      <c r="G723" s="1271"/>
      <c r="H723" s="1271"/>
      <c r="I723" s="1271"/>
      <c r="J723" s="1271"/>
      <c r="K723" s="1271"/>
      <c r="L723" s="1274"/>
      <c r="M723" s="1277"/>
      <c r="N723" s="1247"/>
      <c r="O723" s="1250"/>
      <c r="P723" s="1216"/>
      <c r="Q723" s="1219"/>
      <c r="R723" s="1222"/>
      <c r="S723" s="1225"/>
      <c r="T723" s="1228"/>
      <c r="U723" s="1225"/>
      <c r="V723" s="1228"/>
      <c r="W723" s="1225"/>
      <c r="X723" s="1228"/>
      <c r="Y723" s="1225"/>
      <c r="Z723" s="1228"/>
      <c r="AA723" s="1228"/>
      <c r="AB723" s="1228"/>
      <c r="AC723" s="1231"/>
      <c r="AD723" s="1194"/>
      <c r="AE723" s="1235"/>
      <c r="AF723" s="1200"/>
      <c r="AG723" s="1194"/>
      <c r="AH723" s="1197"/>
      <c r="AI723" s="1200"/>
      <c r="AJ723" s="1200"/>
      <c r="AK723" s="1203"/>
      <c r="AL723" s="1206"/>
      <c r="AM723" s="651" t="str">
        <f t="shared" si="1032"/>
        <v/>
      </c>
      <c r="AN723" s="355"/>
      <c r="AO723" s="1209"/>
      <c r="AP723" s="1210"/>
      <c r="AQ723" s="1115"/>
      <c r="AR723" s="976"/>
      <c r="AS723" s="976"/>
      <c r="AT723" s="976"/>
      <c r="AU723" s="976"/>
      <c r="AV723" s="976"/>
      <c r="AW723" s="976"/>
      <c r="AX723" s="1211"/>
      <c r="AY723" s="1209"/>
    </row>
    <row r="724" spans="1:51" ht="14">
      <c r="A724" s="1280">
        <v>179</v>
      </c>
      <c r="B724" s="1260" t="str">
        <f>IF(基本情報入力シート!B218="", "",基本情報入力シート!B218)</f>
        <v/>
      </c>
      <c r="C724" s="1261"/>
      <c r="D724" s="1261"/>
      <c r="E724" s="1261"/>
      <c r="F724" s="1262"/>
      <c r="G724" s="1269" t="str">
        <f>IF(基本情報入力シート!L218="", "",基本情報入力シート!L218)</f>
        <v/>
      </c>
      <c r="H724" s="1269" t="str">
        <f>IF(基本情報入力シート!Q218="", "",基本情報入力シート!Q218)</f>
        <v/>
      </c>
      <c r="I724" s="1269" t="str">
        <f>IF(基本情報入力シート!V218="", "",基本情報入力シート!V218)</f>
        <v/>
      </c>
      <c r="J724" s="1269" t="str">
        <f>IF(基本情報入力シート!W218="", "",基本情報入力シート!W218)</f>
        <v/>
      </c>
      <c r="K724" s="1269" t="str">
        <f>IF(基本情報入力シート!X218="", "",基本情報入力シート!X218)</f>
        <v/>
      </c>
      <c r="L724" s="1272" t="str">
        <f>IF(基本情報入力シート!AC218=0, "",基本情報入力シート!AC218)</f>
        <v/>
      </c>
      <c r="M724" s="1275" t="str">
        <f>IF(基本情報入力シート!AD218="", "",基本情報入力シート!AD218)</f>
        <v/>
      </c>
      <c r="N724" s="1245"/>
      <c r="O724" s="1248" t="str">
        <f>IFERROR(VLOOKUP(K724,【参考】数式用２!$A$2:$AD$48,MATCH(N724,【参考】数式用２!$C$4:$AD$4,0)+2,0),"")</f>
        <v/>
      </c>
      <c r="P724" s="1214"/>
      <c r="Q724" s="1217" t="str">
        <f>IFERROR(VLOOKUP(K724,【参考】数式用２!$A$2:$AC$48,MATCH(P724,【参考】数式用２!$C$4:$AC$4,0)+2,0),"")</f>
        <v/>
      </c>
      <c r="R724" s="1220" t="s">
        <v>268</v>
      </c>
      <c r="S724" s="1223"/>
      <c r="T724" s="1226" t="s">
        <v>356</v>
      </c>
      <c r="U724" s="1223"/>
      <c r="V724" s="1226" t="s">
        <v>357</v>
      </c>
      <c r="W724" s="1223"/>
      <c r="X724" s="1226" t="s">
        <v>356</v>
      </c>
      <c r="Y724" s="1223"/>
      <c r="Z724" s="1226" t="s">
        <v>360</v>
      </c>
      <c r="AA724" s="1226" t="s">
        <v>171</v>
      </c>
      <c r="AB724" s="1226" t="str">
        <f t="shared" ref="AB724" si="1165">IF(S724&gt;=1,(W724*12+Y724)-(S724*12+U724)+1,"")</f>
        <v/>
      </c>
      <c r="AC724" s="1229" t="s">
        <v>359</v>
      </c>
      <c r="AD724" s="1232" t="str">
        <f t="shared" ref="AD724" si="1166">IFERROR(ROUNDDOWN(ROUND(L724*Q724,0)*M724,0)*AB724,"")</f>
        <v/>
      </c>
      <c r="AE724" s="1233" t="str">
        <f>IFERROR(ROUNDDOWN(ROUNDDOWN(ROUND(L724*VLOOKUP(K724,【参考】数式用２!$A$2:$AC$48,MATCH("処遇改善加算Ⅳ",【参考】数式用２!$C$4:$O$4,0)+2,0),0)*M724,0)*AB724*0.5,0), "")</f>
        <v/>
      </c>
      <c r="AF724" s="1198"/>
      <c r="AG724" s="1193" t="str">
        <f>IF(AND(AQ724&lt;&gt;"対象外", P724&lt;&gt;""),ROUNDDOWN(ROUND(L724*VLOOKUP(K724,【参考】数式用２!$A$2:$K$48,MATCH("ベア加算あり",【参考】数式用２!$C$4:$K$4,0)+2,0),0)*M724,0)*AB724,"")</f>
        <v/>
      </c>
      <c r="AH724" s="1195"/>
      <c r="AI724" s="1198"/>
      <c r="AJ724" s="1198"/>
      <c r="AK724" s="1201"/>
      <c r="AL724" s="1204"/>
      <c r="AM724" s="650" t="str">
        <f t="shared" si="1022"/>
        <v/>
      </c>
      <c r="AN724" s="355"/>
      <c r="AO724" s="1207" t="str">
        <f t="shared" ref="AO724" si="1167">IF(K724&lt;&gt;"","Q列に色付け","")</f>
        <v/>
      </c>
      <c r="AP724" s="1210" t="str">
        <f t="shared" ref="AP724" si="1168">IF(AND(AE724&lt;&gt;0,AE724&lt;&gt;""),IF(AF724="○","入力済","未入力"),"")</f>
        <v/>
      </c>
      <c r="AQ724" s="1113" t="str">
        <f>IFERROR((VLOOKUP(N724, 【参考】数式用２!$BE$5:$BE$13, 1,FALSE)), "対象外")</f>
        <v>対象外</v>
      </c>
      <c r="AR724" s="976" t="str">
        <f t="shared" ref="AR724" si="1169">IF(AG724&lt;&gt;"",IF(AH724="○","入力済","未入力"),"")</f>
        <v/>
      </c>
      <c r="AS724" s="976" t="str">
        <f t="shared" ref="AS724" si="1170">IF(AND(P724&lt;&gt;"", AI724=""), "未入力", "入力済")</f>
        <v>入力済</v>
      </c>
      <c r="AT724" s="976" t="str">
        <f t="shared" ref="AT724" si="1171">IF(AND(P724&lt;&gt;"", P724&lt;&gt;"処遇改善加算Ⅳ", AJ724=""), "未入力", "入力済")</f>
        <v>入力済</v>
      </c>
      <c r="AU724" s="976" t="str">
        <f>IFERROR(VLOOKUP(K724, 【参考】数式用２!$BB$5:$BC$48, 2, FALSE), "")</f>
        <v/>
      </c>
      <c r="AV724" s="976" t="str">
        <f t="shared" ref="AV724" si="1172">IF(AND(P724&lt;&gt;"処遇改善加算Ⅲ",P724&lt;&gt;"処遇改善加算Ⅳ", P724&lt;&gt;"", AU724&lt;&gt;"対象外"), 1,"")</f>
        <v/>
      </c>
      <c r="AW724" s="976" t="str">
        <f>IFERROR("_"&amp;VLOOKUP(K724, 【参考】数式用２!$AG$2:$AH$48, 2, FALSE), "")</f>
        <v/>
      </c>
      <c r="AX724" s="1211" t="str">
        <f t="shared" ref="AX724" si="1173">IF(AND(P724="処遇改善加算Ⅰ", AL724=""), "未入力","入力済")</f>
        <v>入力済</v>
      </c>
      <c r="AY724" s="1207" t="str">
        <f t="shared" ref="AY724" si="1174">G724</f>
        <v/>
      </c>
    </row>
    <row r="725" spans="1:51" ht="14">
      <c r="A725" s="1281"/>
      <c r="B725" s="1263"/>
      <c r="C725" s="1264"/>
      <c r="D725" s="1264"/>
      <c r="E725" s="1264"/>
      <c r="F725" s="1265"/>
      <c r="G725" s="1270"/>
      <c r="H725" s="1270"/>
      <c r="I725" s="1270"/>
      <c r="J725" s="1270"/>
      <c r="K725" s="1270"/>
      <c r="L725" s="1273"/>
      <c r="M725" s="1276"/>
      <c r="N725" s="1246"/>
      <c r="O725" s="1249"/>
      <c r="P725" s="1215"/>
      <c r="Q725" s="1218"/>
      <c r="R725" s="1221"/>
      <c r="S725" s="1224"/>
      <c r="T725" s="1227"/>
      <c r="U725" s="1224"/>
      <c r="V725" s="1227"/>
      <c r="W725" s="1224"/>
      <c r="X725" s="1227"/>
      <c r="Y725" s="1224"/>
      <c r="Z725" s="1227"/>
      <c r="AA725" s="1227"/>
      <c r="AB725" s="1227"/>
      <c r="AC725" s="1230"/>
      <c r="AD725" s="1193"/>
      <c r="AE725" s="1234"/>
      <c r="AF725" s="1199"/>
      <c r="AG725" s="1193"/>
      <c r="AH725" s="1196"/>
      <c r="AI725" s="1199"/>
      <c r="AJ725" s="1199"/>
      <c r="AK725" s="1202"/>
      <c r="AL725" s="1205"/>
      <c r="AM725" s="1212" t="str">
        <f t="shared" ref="AM725" si="1175">IF(AND(P724&lt;&gt;"", OR(W724&lt;&gt;8,Y724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25" s="355"/>
      <c r="AO725" s="1208"/>
      <c r="AP725" s="1210"/>
      <c r="AQ725" s="1114"/>
      <c r="AR725" s="976"/>
      <c r="AS725" s="976"/>
      <c r="AT725" s="976"/>
      <c r="AU725" s="976"/>
      <c r="AV725" s="976"/>
      <c r="AW725" s="976"/>
      <c r="AX725" s="1211"/>
      <c r="AY725" s="1208"/>
    </row>
    <row r="726" spans="1:51" ht="14">
      <c r="A726" s="1282"/>
      <c r="B726" s="1263"/>
      <c r="C726" s="1264"/>
      <c r="D726" s="1264"/>
      <c r="E726" s="1264"/>
      <c r="F726" s="1265"/>
      <c r="G726" s="1270"/>
      <c r="H726" s="1270"/>
      <c r="I726" s="1270"/>
      <c r="J726" s="1270"/>
      <c r="K726" s="1270"/>
      <c r="L726" s="1273"/>
      <c r="M726" s="1276"/>
      <c r="N726" s="1246"/>
      <c r="O726" s="1249"/>
      <c r="P726" s="1215"/>
      <c r="Q726" s="1218"/>
      <c r="R726" s="1221"/>
      <c r="S726" s="1224"/>
      <c r="T726" s="1227"/>
      <c r="U726" s="1224"/>
      <c r="V726" s="1227"/>
      <c r="W726" s="1224"/>
      <c r="X726" s="1227"/>
      <c r="Y726" s="1224"/>
      <c r="Z726" s="1227"/>
      <c r="AA726" s="1227"/>
      <c r="AB726" s="1227"/>
      <c r="AC726" s="1230"/>
      <c r="AD726" s="1193"/>
      <c r="AE726" s="1234"/>
      <c r="AF726" s="1199"/>
      <c r="AG726" s="1193"/>
      <c r="AH726" s="1196"/>
      <c r="AI726" s="1199"/>
      <c r="AJ726" s="1199"/>
      <c r="AK726" s="1202"/>
      <c r="AL726" s="1205"/>
      <c r="AM726" s="1213"/>
      <c r="AN726" s="355"/>
      <c r="AO726" s="1208"/>
      <c r="AP726" s="1210"/>
      <c r="AQ726" s="1114"/>
      <c r="AR726" s="976"/>
      <c r="AS726" s="976"/>
      <c r="AT726" s="976"/>
      <c r="AU726" s="976"/>
      <c r="AV726" s="976"/>
      <c r="AW726" s="976"/>
      <c r="AX726" s="1211"/>
      <c r="AY726" s="1208"/>
    </row>
    <row r="727" spans="1:51" ht="14.5" thickBot="1">
      <c r="A727" s="1283"/>
      <c r="B727" s="1266"/>
      <c r="C727" s="1267"/>
      <c r="D727" s="1267"/>
      <c r="E727" s="1267"/>
      <c r="F727" s="1268"/>
      <c r="G727" s="1271"/>
      <c r="H727" s="1271"/>
      <c r="I727" s="1271"/>
      <c r="J727" s="1271"/>
      <c r="K727" s="1271"/>
      <c r="L727" s="1274"/>
      <c r="M727" s="1277"/>
      <c r="N727" s="1247"/>
      <c r="O727" s="1250"/>
      <c r="P727" s="1216"/>
      <c r="Q727" s="1219"/>
      <c r="R727" s="1222"/>
      <c r="S727" s="1225"/>
      <c r="T727" s="1228"/>
      <c r="U727" s="1225"/>
      <c r="V727" s="1228"/>
      <c r="W727" s="1225"/>
      <c r="X727" s="1228"/>
      <c r="Y727" s="1225"/>
      <c r="Z727" s="1228"/>
      <c r="AA727" s="1228"/>
      <c r="AB727" s="1228"/>
      <c r="AC727" s="1231"/>
      <c r="AD727" s="1194"/>
      <c r="AE727" s="1235"/>
      <c r="AF727" s="1200"/>
      <c r="AG727" s="1194"/>
      <c r="AH727" s="1197"/>
      <c r="AI727" s="1200"/>
      <c r="AJ727" s="1200"/>
      <c r="AK727" s="1203"/>
      <c r="AL727" s="1206"/>
      <c r="AM727" s="651" t="str">
        <f t="shared" si="1032"/>
        <v/>
      </c>
      <c r="AN727" s="355"/>
      <c r="AO727" s="1209"/>
      <c r="AP727" s="1210"/>
      <c r="AQ727" s="1115"/>
      <c r="AR727" s="976"/>
      <c r="AS727" s="976"/>
      <c r="AT727" s="976"/>
      <c r="AU727" s="976"/>
      <c r="AV727" s="976"/>
      <c r="AW727" s="976"/>
      <c r="AX727" s="1211"/>
      <c r="AY727" s="1209"/>
    </row>
    <row r="728" spans="1:51" ht="14">
      <c r="A728" s="1280">
        <v>180</v>
      </c>
      <c r="B728" s="1260" t="str">
        <f>IF(基本情報入力シート!B219="", "",基本情報入力シート!B219)</f>
        <v/>
      </c>
      <c r="C728" s="1261"/>
      <c r="D728" s="1261"/>
      <c r="E728" s="1261"/>
      <c r="F728" s="1262"/>
      <c r="G728" s="1269" t="str">
        <f>IF(基本情報入力シート!L219="", "",基本情報入力シート!L219)</f>
        <v/>
      </c>
      <c r="H728" s="1269" t="str">
        <f>IF(基本情報入力シート!Q219="", "",基本情報入力シート!Q219)</f>
        <v/>
      </c>
      <c r="I728" s="1269" t="str">
        <f>IF(基本情報入力シート!V219="", "",基本情報入力シート!V219)</f>
        <v/>
      </c>
      <c r="J728" s="1269" t="str">
        <f>IF(基本情報入力シート!W219="", "",基本情報入力シート!W219)</f>
        <v/>
      </c>
      <c r="K728" s="1269" t="str">
        <f>IF(基本情報入力シート!X219="", "",基本情報入力シート!X219)</f>
        <v/>
      </c>
      <c r="L728" s="1272" t="str">
        <f>IF(基本情報入力シート!AC219=0, "",基本情報入力シート!AC219)</f>
        <v/>
      </c>
      <c r="M728" s="1275" t="str">
        <f>IF(基本情報入力シート!AD219="", "",基本情報入力シート!AD219)</f>
        <v/>
      </c>
      <c r="N728" s="1245"/>
      <c r="O728" s="1248" t="str">
        <f>IFERROR(VLOOKUP(K728,【参考】数式用２!$A$2:$AD$48,MATCH(N728,【参考】数式用２!$C$4:$AD$4,0)+2,0),"")</f>
        <v/>
      </c>
      <c r="P728" s="1214"/>
      <c r="Q728" s="1217" t="str">
        <f>IFERROR(VLOOKUP(K728,【参考】数式用２!$A$2:$AC$48,MATCH(P728,【参考】数式用２!$C$4:$AC$4,0)+2,0),"")</f>
        <v/>
      </c>
      <c r="R728" s="1220" t="s">
        <v>268</v>
      </c>
      <c r="S728" s="1223"/>
      <c r="T728" s="1226" t="s">
        <v>356</v>
      </c>
      <c r="U728" s="1223"/>
      <c r="V728" s="1226" t="s">
        <v>357</v>
      </c>
      <c r="W728" s="1223"/>
      <c r="X728" s="1226" t="s">
        <v>356</v>
      </c>
      <c r="Y728" s="1223"/>
      <c r="Z728" s="1226" t="s">
        <v>360</v>
      </c>
      <c r="AA728" s="1226" t="s">
        <v>171</v>
      </c>
      <c r="AB728" s="1226" t="str">
        <f t="shared" ref="AB728" si="1176">IF(S728&gt;=1,(W728*12+Y728)-(S728*12+U728)+1,"")</f>
        <v/>
      </c>
      <c r="AC728" s="1229" t="s">
        <v>359</v>
      </c>
      <c r="AD728" s="1232" t="str">
        <f t="shared" ref="AD728" si="1177">IFERROR(ROUNDDOWN(ROUND(L728*Q728,0)*M728,0)*AB728,"")</f>
        <v/>
      </c>
      <c r="AE728" s="1233" t="str">
        <f>IFERROR(ROUNDDOWN(ROUNDDOWN(ROUND(L728*VLOOKUP(K728,【参考】数式用２!$A$2:$AC$48,MATCH("処遇改善加算Ⅳ",【参考】数式用２!$C$4:$O$4,0)+2,0),0)*M728,0)*AB728*0.5,0), "")</f>
        <v/>
      </c>
      <c r="AF728" s="1198"/>
      <c r="AG728" s="1193" t="str">
        <f>IF(AND(AQ728&lt;&gt;"対象外", P728&lt;&gt;""),ROUNDDOWN(ROUND(L728*VLOOKUP(K728,【参考】数式用２!$A$2:$K$48,MATCH("ベア加算あり",【参考】数式用２!$C$4:$K$4,0)+2,0),0)*M728,0)*AB728,"")</f>
        <v/>
      </c>
      <c r="AH728" s="1195"/>
      <c r="AI728" s="1198"/>
      <c r="AJ728" s="1198"/>
      <c r="AK728" s="1201"/>
      <c r="AL728" s="1204"/>
      <c r="AM728" s="650" t="str">
        <f t="shared" si="1022"/>
        <v/>
      </c>
      <c r="AN728" s="355"/>
      <c r="AO728" s="1207" t="str">
        <f t="shared" ref="AO728" si="1178">IF(K728&lt;&gt;"","Q列に色付け","")</f>
        <v/>
      </c>
      <c r="AP728" s="1210" t="str">
        <f t="shared" ref="AP728" si="1179">IF(AND(AE728&lt;&gt;0,AE728&lt;&gt;""),IF(AF728="○","入力済","未入力"),"")</f>
        <v/>
      </c>
      <c r="AQ728" s="1113" t="str">
        <f>IFERROR((VLOOKUP(N728, 【参考】数式用２!$BE$5:$BE$13, 1,FALSE)), "対象外")</f>
        <v>対象外</v>
      </c>
      <c r="AR728" s="976" t="str">
        <f t="shared" ref="AR728" si="1180">IF(AG728&lt;&gt;"",IF(AH728="○","入力済","未入力"),"")</f>
        <v/>
      </c>
      <c r="AS728" s="976" t="str">
        <f t="shared" ref="AS728" si="1181">IF(AND(P728&lt;&gt;"", AI728=""), "未入力", "入力済")</f>
        <v>入力済</v>
      </c>
      <c r="AT728" s="976" t="str">
        <f t="shared" ref="AT728" si="1182">IF(AND(P728&lt;&gt;"", P728&lt;&gt;"処遇改善加算Ⅳ", AJ728=""), "未入力", "入力済")</f>
        <v>入力済</v>
      </c>
      <c r="AU728" s="976" t="str">
        <f>IFERROR(VLOOKUP(K728, 【参考】数式用２!$BB$5:$BC$48, 2, FALSE), "")</f>
        <v/>
      </c>
      <c r="AV728" s="976" t="str">
        <f t="shared" ref="AV728" si="1183">IF(AND(P728&lt;&gt;"処遇改善加算Ⅲ",P728&lt;&gt;"処遇改善加算Ⅳ", P728&lt;&gt;"", AU728&lt;&gt;"対象外"), 1,"")</f>
        <v/>
      </c>
      <c r="AW728" s="976" t="str">
        <f>IFERROR("_"&amp;VLOOKUP(K728, 【参考】数式用２!$AG$2:$AH$48, 2, FALSE), "")</f>
        <v/>
      </c>
      <c r="AX728" s="1211" t="str">
        <f t="shared" ref="AX728" si="1184">IF(AND(P728="処遇改善加算Ⅰ", AL728=""), "未入力","入力済")</f>
        <v>入力済</v>
      </c>
      <c r="AY728" s="1207" t="str">
        <f t="shared" ref="AY728" si="1185">G728</f>
        <v/>
      </c>
    </row>
    <row r="729" spans="1:51" ht="14">
      <c r="A729" s="1281"/>
      <c r="B729" s="1263"/>
      <c r="C729" s="1264"/>
      <c r="D729" s="1264"/>
      <c r="E729" s="1264"/>
      <c r="F729" s="1265"/>
      <c r="G729" s="1270"/>
      <c r="H729" s="1270"/>
      <c r="I729" s="1270"/>
      <c r="J729" s="1270"/>
      <c r="K729" s="1270"/>
      <c r="L729" s="1273"/>
      <c r="M729" s="1276"/>
      <c r="N729" s="1246"/>
      <c r="O729" s="1249"/>
      <c r="P729" s="1215"/>
      <c r="Q729" s="1218"/>
      <c r="R729" s="1221"/>
      <c r="S729" s="1224"/>
      <c r="T729" s="1227"/>
      <c r="U729" s="1224"/>
      <c r="V729" s="1227"/>
      <c r="W729" s="1224"/>
      <c r="X729" s="1227"/>
      <c r="Y729" s="1224"/>
      <c r="Z729" s="1227"/>
      <c r="AA729" s="1227"/>
      <c r="AB729" s="1227"/>
      <c r="AC729" s="1230"/>
      <c r="AD729" s="1193"/>
      <c r="AE729" s="1234"/>
      <c r="AF729" s="1199"/>
      <c r="AG729" s="1193"/>
      <c r="AH729" s="1196"/>
      <c r="AI729" s="1199"/>
      <c r="AJ729" s="1199"/>
      <c r="AK729" s="1202"/>
      <c r="AL729" s="1205"/>
      <c r="AM729" s="1212" t="str">
        <f t="shared" ref="AM729" si="1186">IF(AND(P728&lt;&gt;"", OR(W728&lt;&gt;8,Y728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29" s="355"/>
      <c r="AO729" s="1208"/>
      <c r="AP729" s="1210"/>
      <c r="AQ729" s="1114"/>
      <c r="AR729" s="976"/>
      <c r="AS729" s="976"/>
      <c r="AT729" s="976"/>
      <c r="AU729" s="976"/>
      <c r="AV729" s="976"/>
      <c r="AW729" s="976"/>
      <c r="AX729" s="1211"/>
      <c r="AY729" s="1208"/>
    </row>
    <row r="730" spans="1:51" ht="14">
      <c r="A730" s="1282"/>
      <c r="B730" s="1263"/>
      <c r="C730" s="1264"/>
      <c r="D730" s="1264"/>
      <c r="E730" s="1264"/>
      <c r="F730" s="1265"/>
      <c r="G730" s="1270"/>
      <c r="H730" s="1270"/>
      <c r="I730" s="1270"/>
      <c r="J730" s="1270"/>
      <c r="K730" s="1270"/>
      <c r="L730" s="1273"/>
      <c r="M730" s="1276"/>
      <c r="N730" s="1246"/>
      <c r="O730" s="1249"/>
      <c r="P730" s="1215"/>
      <c r="Q730" s="1218"/>
      <c r="R730" s="1221"/>
      <c r="S730" s="1224"/>
      <c r="T730" s="1227"/>
      <c r="U730" s="1224"/>
      <c r="V730" s="1227"/>
      <c r="W730" s="1224"/>
      <c r="X730" s="1227"/>
      <c r="Y730" s="1224"/>
      <c r="Z730" s="1227"/>
      <c r="AA730" s="1227"/>
      <c r="AB730" s="1227"/>
      <c r="AC730" s="1230"/>
      <c r="AD730" s="1193"/>
      <c r="AE730" s="1234"/>
      <c r="AF730" s="1199"/>
      <c r="AG730" s="1193"/>
      <c r="AH730" s="1196"/>
      <c r="AI730" s="1199"/>
      <c r="AJ730" s="1199"/>
      <c r="AK730" s="1202"/>
      <c r="AL730" s="1205"/>
      <c r="AM730" s="1213"/>
      <c r="AN730" s="355"/>
      <c r="AO730" s="1208"/>
      <c r="AP730" s="1210"/>
      <c r="AQ730" s="1114"/>
      <c r="AR730" s="976"/>
      <c r="AS730" s="976"/>
      <c r="AT730" s="976"/>
      <c r="AU730" s="976"/>
      <c r="AV730" s="976"/>
      <c r="AW730" s="976"/>
      <c r="AX730" s="1211"/>
      <c r="AY730" s="1208"/>
    </row>
    <row r="731" spans="1:51" ht="14.5" thickBot="1">
      <c r="A731" s="1283"/>
      <c r="B731" s="1266"/>
      <c r="C731" s="1267"/>
      <c r="D731" s="1267"/>
      <c r="E731" s="1267"/>
      <c r="F731" s="1268"/>
      <c r="G731" s="1271"/>
      <c r="H731" s="1271"/>
      <c r="I731" s="1271"/>
      <c r="J731" s="1271"/>
      <c r="K731" s="1271"/>
      <c r="L731" s="1274"/>
      <c r="M731" s="1277"/>
      <c r="N731" s="1247"/>
      <c r="O731" s="1250"/>
      <c r="P731" s="1216"/>
      <c r="Q731" s="1219"/>
      <c r="R731" s="1222"/>
      <c r="S731" s="1225"/>
      <c r="T731" s="1228"/>
      <c r="U731" s="1225"/>
      <c r="V731" s="1228"/>
      <c r="W731" s="1225"/>
      <c r="X731" s="1228"/>
      <c r="Y731" s="1225"/>
      <c r="Z731" s="1228"/>
      <c r="AA731" s="1228"/>
      <c r="AB731" s="1228"/>
      <c r="AC731" s="1231"/>
      <c r="AD731" s="1194"/>
      <c r="AE731" s="1235"/>
      <c r="AF731" s="1200"/>
      <c r="AG731" s="1194"/>
      <c r="AH731" s="1197"/>
      <c r="AI731" s="1200"/>
      <c r="AJ731" s="1200"/>
      <c r="AK731" s="1203"/>
      <c r="AL731" s="1206"/>
      <c r="AM731" s="651" t="str">
        <f t="shared" si="1032"/>
        <v/>
      </c>
      <c r="AN731" s="355"/>
      <c r="AO731" s="1209"/>
      <c r="AP731" s="1210"/>
      <c r="AQ731" s="1115"/>
      <c r="AR731" s="976"/>
      <c r="AS731" s="976"/>
      <c r="AT731" s="976"/>
      <c r="AU731" s="976"/>
      <c r="AV731" s="976"/>
      <c r="AW731" s="976"/>
      <c r="AX731" s="1211"/>
      <c r="AY731" s="1209"/>
    </row>
    <row r="732" spans="1:51" ht="14">
      <c r="A732" s="1280">
        <v>181</v>
      </c>
      <c r="B732" s="1260" t="str">
        <f>IF(基本情報入力シート!B220="", "",基本情報入力シート!B220)</f>
        <v/>
      </c>
      <c r="C732" s="1261"/>
      <c r="D732" s="1261"/>
      <c r="E732" s="1261"/>
      <c r="F732" s="1262"/>
      <c r="G732" s="1269" t="str">
        <f>IF(基本情報入力シート!L220="", "",基本情報入力シート!L220)</f>
        <v/>
      </c>
      <c r="H732" s="1269" t="str">
        <f>IF(基本情報入力シート!Q220="", "",基本情報入力シート!Q220)</f>
        <v/>
      </c>
      <c r="I732" s="1269" t="str">
        <f>IF(基本情報入力シート!V220="", "",基本情報入力シート!V220)</f>
        <v/>
      </c>
      <c r="J732" s="1269" t="str">
        <f>IF(基本情報入力シート!W220="", "",基本情報入力シート!W220)</f>
        <v/>
      </c>
      <c r="K732" s="1269" t="str">
        <f>IF(基本情報入力シート!X220="", "",基本情報入力シート!X220)</f>
        <v/>
      </c>
      <c r="L732" s="1272" t="str">
        <f>IF(基本情報入力シート!AC220=0, "",基本情報入力シート!AC220)</f>
        <v/>
      </c>
      <c r="M732" s="1275" t="str">
        <f>IF(基本情報入力シート!AD220="", "",基本情報入力シート!AD220)</f>
        <v/>
      </c>
      <c r="N732" s="1245"/>
      <c r="O732" s="1248" t="str">
        <f>IFERROR(VLOOKUP(K732,【参考】数式用２!$A$2:$AD$48,MATCH(N732,【参考】数式用２!$C$4:$AD$4,0)+2,0),"")</f>
        <v/>
      </c>
      <c r="P732" s="1214"/>
      <c r="Q732" s="1217" t="str">
        <f>IFERROR(VLOOKUP(K732,【参考】数式用２!$A$2:$AC$48,MATCH(P732,【参考】数式用２!$C$4:$AC$4,0)+2,0),"")</f>
        <v/>
      </c>
      <c r="R732" s="1220" t="s">
        <v>268</v>
      </c>
      <c r="S732" s="1223"/>
      <c r="T732" s="1226" t="s">
        <v>356</v>
      </c>
      <c r="U732" s="1223"/>
      <c r="V732" s="1226" t="s">
        <v>357</v>
      </c>
      <c r="W732" s="1223"/>
      <c r="X732" s="1226" t="s">
        <v>356</v>
      </c>
      <c r="Y732" s="1223"/>
      <c r="Z732" s="1226" t="s">
        <v>360</v>
      </c>
      <c r="AA732" s="1226" t="s">
        <v>171</v>
      </c>
      <c r="AB732" s="1226" t="str">
        <f t="shared" ref="AB732" si="1187">IF(S732&gt;=1,(W732*12+Y732)-(S732*12+U732)+1,"")</f>
        <v/>
      </c>
      <c r="AC732" s="1229" t="s">
        <v>359</v>
      </c>
      <c r="AD732" s="1232" t="str">
        <f t="shared" ref="AD732" si="1188">IFERROR(ROUNDDOWN(ROUND(L732*Q732,0)*M732,0)*AB732,"")</f>
        <v/>
      </c>
      <c r="AE732" s="1233" t="str">
        <f>IFERROR(ROUNDDOWN(ROUNDDOWN(ROUND(L732*VLOOKUP(K732,【参考】数式用２!$A$2:$AC$48,MATCH("処遇改善加算Ⅳ",【参考】数式用２!$C$4:$O$4,0)+2,0),0)*M732,0)*AB732*0.5,0), "")</f>
        <v/>
      </c>
      <c r="AF732" s="1198"/>
      <c r="AG732" s="1193" t="str">
        <f>IF(AND(AQ732&lt;&gt;"対象外", P732&lt;&gt;""),ROUNDDOWN(ROUND(L732*VLOOKUP(K732,【参考】数式用２!$A$2:$K$48,MATCH("ベア加算あり",【参考】数式用２!$C$4:$K$4,0)+2,0),0)*M732,0)*AB732,"")</f>
        <v/>
      </c>
      <c r="AH732" s="1195"/>
      <c r="AI732" s="1198"/>
      <c r="AJ732" s="1198"/>
      <c r="AK732" s="1201"/>
      <c r="AL732" s="1204"/>
      <c r="AM732" s="650" t="str">
        <f t="shared" si="1022"/>
        <v/>
      </c>
      <c r="AN732" s="355"/>
      <c r="AO732" s="1207" t="str">
        <f t="shared" ref="AO732" si="1189">IF(K732&lt;&gt;"","Q列に色付け","")</f>
        <v/>
      </c>
      <c r="AP732" s="1210" t="str">
        <f t="shared" ref="AP732" si="1190">IF(AND(AE732&lt;&gt;0,AE732&lt;&gt;""),IF(AF732="○","入力済","未入力"),"")</f>
        <v/>
      </c>
      <c r="AQ732" s="1113" t="str">
        <f>IFERROR((VLOOKUP(N732, 【参考】数式用２!$BE$5:$BE$13, 1,FALSE)), "対象外")</f>
        <v>対象外</v>
      </c>
      <c r="AR732" s="976" t="str">
        <f t="shared" ref="AR732" si="1191">IF(AG732&lt;&gt;"",IF(AH732="○","入力済","未入力"),"")</f>
        <v/>
      </c>
      <c r="AS732" s="976" t="str">
        <f t="shared" ref="AS732" si="1192">IF(AND(P732&lt;&gt;"", AI732=""), "未入力", "入力済")</f>
        <v>入力済</v>
      </c>
      <c r="AT732" s="976" t="str">
        <f t="shared" ref="AT732" si="1193">IF(AND(P732&lt;&gt;"", P732&lt;&gt;"処遇改善加算Ⅳ", AJ732=""), "未入力", "入力済")</f>
        <v>入力済</v>
      </c>
      <c r="AU732" s="976" t="str">
        <f>IFERROR(VLOOKUP(K732, 【参考】数式用２!$BB$5:$BC$48, 2, FALSE), "")</f>
        <v/>
      </c>
      <c r="AV732" s="976" t="str">
        <f t="shared" ref="AV732" si="1194">IF(AND(P732&lt;&gt;"処遇改善加算Ⅲ",P732&lt;&gt;"処遇改善加算Ⅳ", P732&lt;&gt;"", AU732&lt;&gt;"対象外"), 1,"")</f>
        <v/>
      </c>
      <c r="AW732" s="976" t="str">
        <f>IFERROR("_"&amp;VLOOKUP(K732, 【参考】数式用２!$AG$2:$AH$48, 2, FALSE), "")</f>
        <v/>
      </c>
      <c r="AX732" s="1211" t="str">
        <f t="shared" ref="AX732" si="1195">IF(AND(P732="処遇改善加算Ⅰ", AL732=""), "未入力","入力済")</f>
        <v>入力済</v>
      </c>
      <c r="AY732" s="1207" t="str">
        <f t="shared" ref="AY732" si="1196">G732</f>
        <v/>
      </c>
    </row>
    <row r="733" spans="1:51" ht="14">
      <c r="A733" s="1281"/>
      <c r="B733" s="1263"/>
      <c r="C733" s="1264"/>
      <c r="D733" s="1264"/>
      <c r="E733" s="1264"/>
      <c r="F733" s="1265"/>
      <c r="G733" s="1270"/>
      <c r="H733" s="1270"/>
      <c r="I733" s="1270"/>
      <c r="J733" s="1270"/>
      <c r="K733" s="1270"/>
      <c r="L733" s="1273"/>
      <c r="M733" s="1276"/>
      <c r="N733" s="1246"/>
      <c r="O733" s="1249"/>
      <c r="P733" s="1215"/>
      <c r="Q733" s="1218"/>
      <c r="R733" s="1221"/>
      <c r="S733" s="1224"/>
      <c r="T733" s="1227"/>
      <c r="U733" s="1224"/>
      <c r="V733" s="1227"/>
      <c r="W733" s="1224"/>
      <c r="X733" s="1227"/>
      <c r="Y733" s="1224"/>
      <c r="Z733" s="1227"/>
      <c r="AA733" s="1227"/>
      <c r="AB733" s="1227"/>
      <c r="AC733" s="1230"/>
      <c r="AD733" s="1193"/>
      <c r="AE733" s="1234"/>
      <c r="AF733" s="1199"/>
      <c r="AG733" s="1193"/>
      <c r="AH733" s="1196"/>
      <c r="AI733" s="1199"/>
      <c r="AJ733" s="1199"/>
      <c r="AK733" s="1202"/>
      <c r="AL733" s="1205"/>
      <c r="AM733" s="1212" t="str">
        <f t="shared" ref="AM733" si="1197">IF(AND(P732&lt;&gt;"", OR(W732&lt;&gt;8,Y732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33" s="355"/>
      <c r="AO733" s="1208"/>
      <c r="AP733" s="1210"/>
      <c r="AQ733" s="1114"/>
      <c r="AR733" s="976"/>
      <c r="AS733" s="976"/>
      <c r="AT733" s="976"/>
      <c r="AU733" s="976"/>
      <c r="AV733" s="976"/>
      <c r="AW733" s="976"/>
      <c r="AX733" s="1211"/>
      <c r="AY733" s="1208"/>
    </row>
    <row r="734" spans="1:51" ht="14">
      <c r="A734" s="1282"/>
      <c r="B734" s="1263"/>
      <c r="C734" s="1264"/>
      <c r="D734" s="1264"/>
      <c r="E734" s="1264"/>
      <c r="F734" s="1265"/>
      <c r="G734" s="1270"/>
      <c r="H734" s="1270"/>
      <c r="I734" s="1270"/>
      <c r="J734" s="1270"/>
      <c r="K734" s="1270"/>
      <c r="L734" s="1273"/>
      <c r="M734" s="1276"/>
      <c r="N734" s="1246"/>
      <c r="O734" s="1249"/>
      <c r="P734" s="1215"/>
      <c r="Q734" s="1218"/>
      <c r="R734" s="1221"/>
      <c r="S734" s="1224"/>
      <c r="T734" s="1227"/>
      <c r="U734" s="1224"/>
      <c r="V734" s="1227"/>
      <c r="W734" s="1224"/>
      <c r="X734" s="1227"/>
      <c r="Y734" s="1224"/>
      <c r="Z734" s="1227"/>
      <c r="AA734" s="1227"/>
      <c r="AB734" s="1227"/>
      <c r="AC734" s="1230"/>
      <c r="AD734" s="1193"/>
      <c r="AE734" s="1234"/>
      <c r="AF734" s="1199"/>
      <c r="AG734" s="1193"/>
      <c r="AH734" s="1196"/>
      <c r="AI734" s="1199"/>
      <c r="AJ734" s="1199"/>
      <c r="AK734" s="1202"/>
      <c r="AL734" s="1205"/>
      <c r="AM734" s="1213"/>
      <c r="AN734" s="355"/>
      <c r="AO734" s="1208"/>
      <c r="AP734" s="1210"/>
      <c r="AQ734" s="1114"/>
      <c r="AR734" s="976"/>
      <c r="AS734" s="976"/>
      <c r="AT734" s="976"/>
      <c r="AU734" s="976"/>
      <c r="AV734" s="976"/>
      <c r="AW734" s="976"/>
      <c r="AX734" s="1211"/>
      <c r="AY734" s="1208"/>
    </row>
    <row r="735" spans="1:51" ht="14.5" thickBot="1">
      <c r="A735" s="1283"/>
      <c r="B735" s="1266"/>
      <c r="C735" s="1267"/>
      <c r="D735" s="1267"/>
      <c r="E735" s="1267"/>
      <c r="F735" s="1268"/>
      <c r="G735" s="1271"/>
      <c r="H735" s="1271"/>
      <c r="I735" s="1271"/>
      <c r="J735" s="1271"/>
      <c r="K735" s="1271"/>
      <c r="L735" s="1274"/>
      <c r="M735" s="1277"/>
      <c r="N735" s="1247"/>
      <c r="O735" s="1250"/>
      <c r="P735" s="1216"/>
      <c r="Q735" s="1219"/>
      <c r="R735" s="1222"/>
      <c r="S735" s="1225"/>
      <c r="T735" s="1228"/>
      <c r="U735" s="1225"/>
      <c r="V735" s="1228"/>
      <c r="W735" s="1225"/>
      <c r="X735" s="1228"/>
      <c r="Y735" s="1225"/>
      <c r="Z735" s="1228"/>
      <c r="AA735" s="1228"/>
      <c r="AB735" s="1228"/>
      <c r="AC735" s="1231"/>
      <c r="AD735" s="1194"/>
      <c r="AE735" s="1235"/>
      <c r="AF735" s="1200"/>
      <c r="AG735" s="1194"/>
      <c r="AH735" s="1197"/>
      <c r="AI735" s="1200"/>
      <c r="AJ735" s="1200"/>
      <c r="AK735" s="1203"/>
      <c r="AL735" s="1206"/>
      <c r="AM735" s="651" t="str">
        <f t="shared" si="1032"/>
        <v/>
      </c>
      <c r="AN735" s="355"/>
      <c r="AO735" s="1209"/>
      <c r="AP735" s="1210"/>
      <c r="AQ735" s="1115"/>
      <c r="AR735" s="976"/>
      <c r="AS735" s="976"/>
      <c r="AT735" s="976"/>
      <c r="AU735" s="976"/>
      <c r="AV735" s="976"/>
      <c r="AW735" s="976"/>
      <c r="AX735" s="1211"/>
      <c r="AY735" s="1209"/>
    </row>
    <row r="736" spans="1:51" ht="14">
      <c r="A736" s="1280">
        <v>182</v>
      </c>
      <c r="B736" s="1260" t="str">
        <f>IF(基本情報入力シート!B221="", "",基本情報入力シート!B221)</f>
        <v/>
      </c>
      <c r="C736" s="1261"/>
      <c r="D736" s="1261"/>
      <c r="E736" s="1261"/>
      <c r="F736" s="1262"/>
      <c r="G736" s="1269" t="str">
        <f>IF(基本情報入力シート!L221="", "",基本情報入力シート!L221)</f>
        <v/>
      </c>
      <c r="H736" s="1269" t="str">
        <f>IF(基本情報入力シート!Q221="", "",基本情報入力シート!Q221)</f>
        <v/>
      </c>
      <c r="I736" s="1269" t="str">
        <f>IF(基本情報入力シート!V221="", "",基本情報入力シート!V221)</f>
        <v/>
      </c>
      <c r="J736" s="1269" t="str">
        <f>IF(基本情報入力シート!W221="", "",基本情報入力シート!W221)</f>
        <v/>
      </c>
      <c r="K736" s="1269" t="str">
        <f>IF(基本情報入力シート!X221="", "",基本情報入力シート!X221)</f>
        <v/>
      </c>
      <c r="L736" s="1272" t="str">
        <f>IF(基本情報入力シート!AC221=0, "",基本情報入力シート!AC221)</f>
        <v/>
      </c>
      <c r="M736" s="1275" t="str">
        <f>IF(基本情報入力シート!AD221="", "",基本情報入力シート!AD221)</f>
        <v/>
      </c>
      <c r="N736" s="1245"/>
      <c r="O736" s="1248" t="str">
        <f>IFERROR(VLOOKUP(K736,【参考】数式用２!$A$2:$AD$48,MATCH(N736,【参考】数式用２!$C$4:$AD$4,0)+2,0),"")</f>
        <v/>
      </c>
      <c r="P736" s="1214"/>
      <c r="Q736" s="1217" t="str">
        <f>IFERROR(VLOOKUP(K736,【参考】数式用２!$A$2:$AC$48,MATCH(P736,【参考】数式用２!$C$4:$AC$4,0)+2,0),"")</f>
        <v/>
      </c>
      <c r="R736" s="1220" t="s">
        <v>268</v>
      </c>
      <c r="S736" s="1223"/>
      <c r="T736" s="1226" t="s">
        <v>356</v>
      </c>
      <c r="U736" s="1223"/>
      <c r="V736" s="1226" t="s">
        <v>357</v>
      </c>
      <c r="W736" s="1223"/>
      <c r="X736" s="1226" t="s">
        <v>356</v>
      </c>
      <c r="Y736" s="1223"/>
      <c r="Z736" s="1226" t="s">
        <v>360</v>
      </c>
      <c r="AA736" s="1226" t="s">
        <v>171</v>
      </c>
      <c r="AB736" s="1226" t="str">
        <f t="shared" ref="AB736" si="1198">IF(S736&gt;=1,(W736*12+Y736)-(S736*12+U736)+1,"")</f>
        <v/>
      </c>
      <c r="AC736" s="1229" t="s">
        <v>359</v>
      </c>
      <c r="AD736" s="1232" t="str">
        <f t="shared" ref="AD736" si="1199">IFERROR(ROUNDDOWN(ROUND(L736*Q736,0)*M736,0)*AB736,"")</f>
        <v/>
      </c>
      <c r="AE736" s="1233" t="str">
        <f>IFERROR(ROUNDDOWN(ROUNDDOWN(ROUND(L736*VLOOKUP(K736,【参考】数式用２!$A$2:$AC$48,MATCH("処遇改善加算Ⅳ",【参考】数式用２!$C$4:$O$4,0)+2,0),0)*M736,0)*AB736*0.5,0), "")</f>
        <v/>
      </c>
      <c r="AF736" s="1198"/>
      <c r="AG736" s="1193" t="str">
        <f>IF(AND(AQ736&lt;&gt;"対象外", P736&lt;&gt;""),ROUNDDOWN(ROUND(L736*VLOOKUP(K736,【参考】数式用２!$A$2:$K$48,MATCH("ベア加算あり",【参考】数式用２!$C$4:$K$4,0)+2,0),0)*M736,0)*AB736,"")</f>
        <v/>
      </c>
      <c r="AH736" s="1195"/>
      <c r="AI736" s="1198"/>
      <c r="AJ736" s="1198"/>
      <c r="AK736" s="1201"/>
      <c r="AL736" s="1204"/>
      <c r="AM736" s="650" t="str">
        <f t="shared" ref="AM736:AM796" si="1200">IF(Q736="","",IF(Q736&lt;O736,"！加算の要件上は問題ありませんが、令和６年度末の加算率と比較して、令和７年度の加算率が低くなっています。",""))</f>
        <v/>
      </c>
      <c r="AN736" s="355"/>
      <c r="AO736" s="1207" t="str">
        <f t="shared" ref="AO736" si="1201">IF(K736&lt;&gt;"","Q列に色付け","")</f>
        <v/>
      </c>
      <c r="AP736" s="1210" t="str">
        <f t="shared" ref="AP736" si="1202">IF(AND(AE736&lt;&gt;0,AE736&lt;&gt;""),IF(AF736="○","入力済","未入力"),"")</f>
        <v/>
      </c>
      <c r="AQ736" s="1113" t="str">
        <f>IFERROR((VLOOKUP(N736, 【参考】数式用２!$BE$5:$BE$13, 1,FALSE)), "対象外")</f>
        <v>対象外</v>
      </c>
      <c r="AR736" s="976" t="str">
        <f t="shared" ref="AR736" si="1203">IF(AG736&lt;&gt;"",IF(AH736="○","入力済","未入力"),"")</f>
        <v/>
      </c>
      <c r="AS736" s="976" t="str">
        <f t="shared" ref="AS736" si="1204">IF(AND(P736&lt;&gt;"", AI736=""), "未入力", "入力済")</f>
        <v>入力済</v>
      </c>
      <c r="AT736" s="976" t="str">
        <f t="shared" ref="AT736" si="1205">IF(AND(P736&lt;&gt;"", P736&lt;&gt;"処遇改善加算Ⅳ", AJ736=""), "未入力", "入力済")</f>
        <v>入力済</v>
      </c>
      <c r="AU736" s="976" t="str">
        <f>IFERROR(VLOOKUP(K736, 【参考】数式用２!$BB$5:$BC$48, 2, FALSE), "")</f>
        <v/>
      </c>
      <c r="AV736" s="976" t="str">
        <f t="shared" ref="AV736" si="1206">IF(AND(P736&lt;&gt;"処遇改善加算Ⅲ",P736&lt;&gt;"処遇改善加算Ⅳ", P736&lt;&gt;"", AU736&lt;&gt;"対象外"), 1,"")</f>
        <v/>
      </c>
      <c r="AW736" s="976" t="str">
        <f>IFERROR("_"&amp;VLOOKUP(K736, 【参考】数式用２!$AG$2:$AH$48, 2, FALSE), "")</f>
        <v/>
      </c>
      <c r="AX736" s="1211" t="str">
        <f t="shared" ref="AX736" si="1207">IF(AND(P736="処遇改善加算Ⅰ", AL736=""), "未入力","入力済")</f>
        <v>入力済</v>
      </c>
      <c r="AY736" s="1207" t="str">
        <f t="shared" ref="AY736" si="1208">G736</f>
        <v/>
      </c>
    </row>
    <row r="737" spans="1:51" ht="14">
      <c r="A737" s="1281"/>
      <c r="B737" s="1263"/>
      <c r="C737" s="1264"/>
      <c r="D737" s="1264"/>
      <c r="E737" s="1264"/>
      <c r="F737" s="1265"/>
      <c r="G737" s="1270"/>
      <c r="H737" s="1270"/>
      <c r="I737" s="1270"/>
      <c r="J737" s="1270"/>
      <c r="K737" s="1270"/>
      <c r="L737" s="1273"/>
      <c r="M737" s="1276"/>
      <c r="N737" s="1246"/>
      <c r="O737" s="1249"/>
      <c r="P737" s="1215"/>
      <c r="Q737" s="1218"/>
      <c r="R737" s="1221"/>
      <c r="S737" s="1224"/>
      <c r="T737" s="1227"/>
      <c r="U737" s="1224"/>
      <c r="V737" s="1227"/>
      <c r="W737" s="1224"/>
      <c r="X737" s="1227"/>
      <c r="Y737" s="1224"/>
      <c r="Z737" s="1227"/>
      <c r="AA737" s="1227"/>
      <c r="AB737" s="1227"/>
      <c r="AC737" s="1230"/>
      <c r="AD737" s="1193"/>
      <c r="AE737" s="1234"/>
      <c r="AF737" s="1199"/>
      <c r="AG737" s="1193"/>
      <c r="AH737" s="1196"/>
      <c r="AI737" s="1199"/>
      <c r="AJ737" s="1199"/>
      <c r="AK737" s="1202"/>
      <c r="AL737" s="1205"/>
      <c r="AM737" s="1212" t="str">
        <f t="shared" ref="AM737" si="1209">IF(AND(P736&lt;&gt;"", OR(W736&lt;&gt;8,Y736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37" s="355"/>
      <c r="AO737" s="1208"/>
      <c r="AP737" s="1210"/>
      <c r="AQ737" s="1114"/>
      <c r="AR737" s="976"/>
      <c r="AS737" s="976"/>
      <c r="AT737" s="976"/>
      <c r="AU737" s="976"/>
      <c r="AV737" s="976"/>
      <c r="AW737" s="976"/>
      <c r="AX737" s="1211"/>
      <c r="AY737" s="1208"/>
    </row>
    <row r="738" spans="1:51" ht="14">
      <c r="A738" s="1282"/>
      <c r="B738" s="1263"/>
      <c r="C738" s="1264"/>
      <c r="D738" s="1264"/>
      <c r="E738" s="1264"/>
      <c r="F738" s="1265"/>
      <c r="G738" s="1270"/>
      <c r="H738" s="1270"/>
      <c r="I738" s="1270"/>
      <c r="J738" s="1270"/>
      <c r="K738" s="1270"/>
      <c r="L738" s="1273"/>
      <c r="M738" s="1276"/>
      <c r="N738" s="1246"/>
      <c r="O738" s="1249"/>
      <c r="P738" s="1215"/>
      <c r="Q738" s="1218"/>
      <c r="R738" s="1221"/>
      <c r="S738" s="1224"/>
      <c r="T738" s="1227"/>
      <c r="U738" s="1224"/>
      <c r="V738" s="1227"/>
      <c r="W738" s="1224"/>
      <c r="X738" s="1227"/>
      <c r="Y738" s="1224"/>
      <c r="Z738" s="1227"/>
      <c r="AA738" s="1227"/>
      <c r="AB738" s="1227"/>
      <c r="AC738" s="1230"/>
      <c r="AD738" s="1193"/>
      <c r="AE738" s="1234"/>
      <c r="AF738" s="1199"/>
      <c r="AG738" s="1193"/>
      <c r="AH738" s="1196"/>
      <c r="AI738" s="1199"/>
      <c r="AJ738" s="1199"/>
      <c r="AK738" s="1202"/>
      <c r="AL738" s="1205"/>
      <c r="AM738" s="1213"/>
      <c r="AN738" s="355"/>
      <c r="AO738" s="1208"/>
      <c r="AP738" s="1210"/>
      <c r="AQ738" s="1114"/>
      <c r="AR738" s="976"/>
      <c r="AS738" s="976"/>
      <c r="AT738" s="976"/>
      <c r="AU738" s="976"/>
      <c r="AV738" s="976"/>
      <c r="AW738" s="976"/>
      <c r="AX738" s="1211"/>
      <c r="AY738" s="1208"/>
    </row>
    <row r="739" spans="1:51" ht="14.5" thickBot="1">
      <c r="A739" s="1283"/>
      <c r="B739" s="1266"/>
      <c r="C739" s="1267"/>
      <c r="D739" s="1267"/>
      <c r="E739" s="1267"/>
      <c r="F739" s="1268"/>
      <c r="G739" s="1271"/>
      <c r="H739" s="1271"/>
      <c r="I739" s="1271"/>
      <c r="J739" s="1271"/>
      <c r="K739" s="1271"/>
      <c r="L739" s="1274"/>
      <c r="M739" s="1277"/>
      <c r="N739" s="1247"/>
      <c r="O739" s="1250"/>
      <c r="P739" s="1216"/>
      <c r="Q739" s="1219"/>
      <c r="R739" s="1222"/>
      <c r="S739" s="1225"/>
      <c r="T739" s="1228"/>
      <c r="U739" s="1225"/>
      <c r="V739" s="1228"/>
      <c r="W739" s="1225"/>
      <c r="X739" s="1228"/>
      <c r="Y739" s="1225"/>
      <c r="Z739" s="1228"/>
      <c r="AA739" s="1228"/>
      <c r="AB739" s="1228"/>
      <c r="AC739" s="1231"/>
      <c r="AD739" s="1194"/>
      <c r="AE739" s="1235"/>
      <c r="AF739" s="1200"/>
      <c r="AG739" s="1194"/>
      <c r="AH739" s="1197"/>
      <c r="AI739" s="1200"/>
      <c r="AJ739" s="1200"/>
      <c r="AK739" s="1203"/>
      <c r="AL739" s="1206"/>
      <c r="AM739" s="651" t="str">
        <f t="shared" ref="AM739:AM799" si="1210">IF(P736="","",
IF(OR(AF736="",
AND(AG736&lt;&gt;"",AH736=""),
AND(P736&lt;&gt;"",AI736=""),
AND(P736&lt;&gt;"処遇改善加算Ⅳ",AJ736=""),
AND(OR(P736="処遇改善加算Ⅰ",P736="処遇改善加算Ⅱ"),AU736="対象",AK736=""),
AND(P736="処遇改善加算Ⅰ",AL736="")),
"！記入が必要な欄（オレンジ色のセル）に空欄があります。空欄を埋めてください。",""))</f>
        <v/>
      </c>
      <c r="AN739" s="355"/>
      <c r="AO739" s="1209"/>
      <c r="AP739" s="1210"/>
      <c r="AQ739" s="1115"/>
      <c r="AR739" s="976"/>
      <c r="AS739" s="976"/>
      <c r="AT739" s="976"/>
      <c r="AU739" s="976"/>
      <c r="AV739" s="976"/>
      <c r="AW739" s="976"/>
      <c r="AX739" s="1211"/>
      <c r="AY739" s="1209"/>
    </row>
    <row r="740" spans="1:51" ht="14">
      <c r="A740" s="1280">
        <v>183</v>
      </c>
      <c r="B740" s="1260" t="str">
        <f>IF(基本情報入力シート!B222="", "",基本情報入力シート!B222)</f>
        <v/>
      </c>
      <c r="C740" s="1261"/>
      <c r="D740" s="1261"/>
      <c r="E740" s="1261"/>
      <c r="F740" s="1262"/>
      <c r="G740" s="1269" t="str">
        <f>IF(基本情報入力シート!L222="", "",基本情報入力シート!L222)</f>
        <v/>
      </c>
      <c r="H740" s="1269" t="str">
        <f>IF(基本情報入力シート!Q222="", "",基本情報入力シート!Q222)</f>
        <v/>
      </c>
      <c r="I740" s="1269" t="str">
        <f>IF(基本情報入力シート!V222="", "",基本情報入力シート!V222)</f>
        <v/>
      </c>
      <c r="J740" s="1269" t="str">
        <f>IF(基本情報入力シート!W222="", "",基本情報入力シート!W222)</f>
        <v/>
      </c>
      <c r="K740" s="1269" t="str">
        <f>IF(基本情報入力シート!X222="", "",基本情報入力シート!X222)</f>
        <v/>
      </c>
      <c r="L740" s="1272" t="str">
        <f>IF(基本情報入力シート!AC222=0, "",基本情報入力シート!AC222)</f>
        <v/>
      </c>
      <c r="M740" s="1275" t="str">
        <f>IF(基本情報入力シート!AD222="", "",基本情報入力シート!AD222)</f>
        <v/>
      </c>
      <c r="N740" s="1245"/>
      <c r="O740" s="1248" t="str">
        <f>IFERROR(VLOOKUP(K740,【参考】数式用２!$A$2:$AD$48,MATCH(N740,【参考】数式用２!$C$4:$AD$4,0)+2,0),"")</f>
        <v/>
      </c>
      <c r="P740" s="1214"/>
      <c r="Q740" s="1217" t="str">
        <f>IFERROR(VLOOKUP(K740,【参考】数式用２!$A$2:$AC$48,MATCH(P740,【参考】数式用２!$C$4:$AC$4,0)+2,0),"")</f>
        <v/>
      </c>
      <c r="R740" s="1220" t="s">
        <v>268</v>
      </c>
      <c r="S740" s="1223"/>
      <c r="T740" s="1226" t="s">
        <v>356</v>
      </c>
      <c r="U740" s="1223"/>
      <c r="V740" s="1226" t="s">
        <v>357</v>
      </c>
      <c r="W740" s="1223"/>
      <c r="X740" s="1226" t="s">
        <v>356</v>
      </c>
      <c r="Y740" s="1223"/>
      <c r="Z740" s="1226" t="s">
        <v>360</v>
      </c>
      <c r="AA740" s="1226" t="s">
        <v>171</v>
      </c>
      <c r="AB740" s="1226" t="str">
        <f t="shared" ref="AB740" si="1211">IF(S740&gt;=1,(W740*12+Y740)-(S740*12+U740)+1,"")</f>
        <v/>
      </c>
      <c r="AC740" s="1229" t="s">
        <v>359</v>
      </c>
      <c r="AD740" s="1232" t="str">
        <f t="shared" ref="AD740" si="1212">IFERROR(ROUNDDOWN(ROUND(L740*Q740,0)*M740,0)*AB740,"")</f>
        <v/>
      </c>
      <c r="AE740" s="1233" t="str">
        <f>IFERROR(ROUNDDOWN(ROUNDDOWN(ROUND(L740*VLOOKUP(K740,【参考】数式用２!$A$2:$AC$48,MATCH("処遇改善加算Ⅳ",【参考】数式用２!$C$4:$O$4,0)+2,0),0)*M740,0)*AB740*0.5,0), "")</f>
        <v/>
      </c>
      <c r="AF740" s="1198"/>
      <c r="AG740" s="1193" t="str">
        <f>IF(AND(AQ740&lt;&gt;"対象外", P740&lt;&gt;""),ROUNDDOWN(ROUND(L740*VLOOKUP(K740,【参考】数式用２!$A$2:$K$48,MATCH("ベア加算あり",【参考】数式用２!$C$4:$K$4,0)+2,0),0)*M740,0)*AB740,"")</f>
        <v/>
      </c>
      <c r="AH740" s="1195"/>
      <c r="AI740" s="1198"/>
      <c r="AJ740" s="1198"/>
      <c r="AK740" s="1201"/>
      <c r="AL740" s="1204"/>
      <c r="AM740" s="650" t="str">
        <f t="shared" si="1200"/>
        <v/>
      </c>
      <c r="AN740" s="355"/>
      <c r="AO740" s="1207" t="str">
        <f t="shared" ref="AO740" si="1213">IF(K740&lt;&gt;"","Q列に色付け","")</f>
        <v/>
      </c>
      <c r="AP740" s="1210" t="str">
        <f t="shared" ref="AP740" si="1214">IF(AND(AE740&lt;&gt;0,AE740&lt;&gt;""),IF(AF740="○","入力済","未入力"),"")</f>
        <v/>
      </c>
      <c r="AQ740" s="1113" t="str">
        <f>IFERROR((VLOOKUP(N740, 【参考】数式用２!$BE$5:$BE$13, 1,FALSE)), "対象外")</f>
        <v>対象外</v>
      </c>
      <c r="AR740" s="976" t="str">
        <f t="shared" ref="AR740" si="1215">IF(AG740&lt;&gt;"",IF(AH740="○","入力済","未入力"),"")</f>
        <v/>
      </c>
      <c r="AS740" s="976" t="str">
        <f t="shared" ref="AS740" si="1216">IF(AND(P740&lt;&gt;"", AI740=""), "未入力", "入力済")</f>
        <v>入力済</v>
      </c>
      <c r="AT740" s="976" t="str">
        <f t="shared" ref="AT740" si="1217">IF(AND(P740&lt;&gt;"", P740&lt;&gt;"処遇改善加算Ⅳ", AJ740=""), "未入力", "入力済")</f>
        <v>入力済</v>
      </c>
      <c r="AU740" s="976" t="str">
        <f>IFERROR(VLOOKUP(K740, 【参考】数式用２!$BB$5:$BC$48, 2, FALSE), "")</f>
        <v/>
      </c>
      <c r="AV740" s="976" t="str">
        <f t="shared" ref="AV740" si="1218">IF(AND(P740&lt;&gt;"処遇改善加算Ⅲ",P740&lt;&gt;"処遇改善加算Ⅳ", P740&lt;&gt;"", AU740&lt;&gt;"対象外"), 1,"")</f>
        <v/>
      </c>
      <c r="AW740" s="976" t="str">
        <f>IFERROR("_"&amp;VLOOKUP(K740, 【参考】数式用２!$AG$2:$AH$48, 2, FALSE), "")</f>
        <v/>
      </c>
      <c r="AX740" s="1211" t="str">
        <f t="shared" ref="AX740" si="1219">IF(AND(P740="処遇改善加算Ⅰ", AL740=""), "未入力","入力済")</f>
        <v>入力済</v>
      </c>
      <c r="AY740" s="1207" t="str">
        <f t="shared" ref="AY740" si="1220">G740</f>
        <v/>
      </c>
    </row>
    <row r="741" spans="1:51" ht="14">
      <c r="A741" s="1281"/>
      <c r="B741" s="1263"/>
      <c r="C741" s="1264"/>
      <c r="D741" s="1264"/>
      <c r="E741" s="1264"/>
      <c r="F741" s="1265"/>
      <c r="G741" s="1270"/>
      <c r="H741" s="1270"/>
      <c r="I741" s="1270"/>
      <c r="J741" s="1270"/>
      <c r="K741" s="1270"/>
      <c r="L741" s="1273"/>
      <c r="M741" s="1276"/>
      <c r="N741" s="1246"/>
      <c r="O741" s="1249"/>
      <c r="P741" s="1215"/>
      <c r="Q741" s="1218"/>
      <c r="R741" s="1221"/>
      <c r="S741" s="1224"/>
      <c r="T741" s="1227"/>
      <c r="U741" s="1224"/>
      <c r="V741" s="1227"/>
      <c r="W741" s="1224"/>
      <c r="X741" s="1227"/>
      <c r="Y741" s="1224"/>
      <c r="Z741" s="1227"/>
      <c r="AA741" s="1227"/>
      <c r="AB741" s="1227"/>
      <c r="AC741" s="1230"/>
      <c r="AD741" s="1193"/>
      <c r="AE741" s="1234"/>
      <c r="AF741" s="1199"/>
      <c r="AG741" s="1193"/>
      <c r="AH741" s="1196"/>
      <c r="AI741" s="1199"/>
      <c r="AJ741" s="1199"/>
      <c r="AK741" s="1202"/>
      <c r="AL741" s="1205"/>
      <c r="AM741" s="1212" t="str">
        <f t="shared" ref="AM741" si="1221">IF(AND(P740&lt;&gt;"", OR(W740&lt;&gt;8,Y740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41" s="355"/>
      <c r="AO741" s="1208"/>
      <c r="AP741" s="1210"/>
      <c r="AQ741" s="1114"/>
      <c r="AR741" s="976"/>
      <c r="AS741" s="976"/>
      <c r="AT741" s="976"/>
      <c r="AU741" s="976"/>
      <c r="AV741" s="976"/>
      <c r="AW741" s="976"/>
      <c r="AX741" s="1211"/>
      <c r="AY741" s="1208"/>
    </row>
    <row r="742" spans="1:51" ht="14">
      <c r="A742" s="1282"/>
      <c r="B742" s="1263"/>
      <c r="C742" s="1264"/>
      <c r="D742" s="1264"/>
      <c r="E742" s="1264"/>
      <c r="F742" s="1265"/>
      <c r="G742" s="1270"/>
      <c r="H742" s="1270"/>
      <c r="I742" s="1270"/>
      <c r="J742" s="1270"/>
      <c r="K742" s="1270"/>
      <c r="L742" s="1273"/>
      <c r="M742" s="1276"/>
      <c r="N742" s="1246"/>
      <c r="O742" s="1249"/>
      <c r="P742" s="1215"/>
      <c r="Q742" s="1218"/>
      <c r="R742" s="1221"/>
      <c r="S742" s="1224"/>
      <c r="T742" s="1227"/>
      <c r="U742" s="1224"/>
      <c r="V742" s="1227"/>
      <c r="W742" s="1224"/>
      <c r="X742" s="1227"/>
      <c r="Y742" s="1224"/>
      <c r="Z742" s="1227"/>
      <c r="AA742" s="1227"/>
      <c r="AB742" s="1227"/>
      <c r="AC742" s="1230"/>
      <c r="AD742" s="1193"/>
      <c r="AE742" s="1234"/>
      <c r="AF742" s="1199"/>
      <c r="AG742" s="1193"/>
      <c r="AH742" s="1196"/>
      <c r="AI742" s="1199"/>
      <c r="AJ742" s="1199"/>
      <c r="AK742" s="1202"/>
      <c r="AL742" s="1205"/>
      <c r="AM742" s="1213"/>
      <c r="AN742" s="355"/>
      <c r="AO742" s="1208"/>
      <c r="AP742" s="1210"/>
      <c r="AQ742" s="1114"/>
      <c r="AR742" s="976"/>
      <c r="AS742" s="976"/>
      <c r="AT742" s="976"/>
      <c r="AU742" s="976"/>
      <c r="AV742" s="976"/>
      <c r="AW742" s="976"/>
      <c r="AX742" s="1211"/>
      <c r="AY742" s="1208"/>
    </row>
    <row r="743" spans="1:51" ht="14.5" thickBot="1">
      <c r="A743" s="1283"/>
      <c r="B743" s="1266"/>
      <c r="C743" s="1267"/>
      <c r="D743" s="1267"/>
      <c r="E743" s="1267"/>
      <c r="F743" s="1268"/>
      <c r="G743" s="1271"/>
      <c r="H743" s="1271"/>
      <c r="I743" s="1271"/>
      <c r="J743" s="1271"/>
      <c r="K743" s="1271"/>
      <c r="L743" s="1274"/>
      <c r="M743" s="1277"/>
      <c r="N743" s="1247"/>
      <c r="O743" s="1250"/>
      <c r="P743" s="1216"/>
      <c r="Q743" s="1219"/>
      <c r="R743" s="1222"/>
      <c r="S743" s="1225"/>
      <c r="T743" s="1228"/>
      <c r="U743" s="1225"/>
      <c r="V743" s="1228"/>
      <c r="W743" s="1225"/>
      <c r="X743" s="1228"/>
      <c r="Y743" s="1225"/>
      <c r="Z743" s="1228"/>
      <c r="AA743" s="1228"/>
      <c r="AB743" s="1228"/>
      <c r="AC743" s="1231"/>
      <c r="AD743" s="1194"/>
      <c r="AE743" s="1235"/>
      <c r="AF743" s="1200"/>
      <c r="AG743" s="1194"/>
      <c r="AH743" s="1197"/>
      <c r="AI743" s="1200"/>
      <c r="AJ743" s="1200"/>
      <c r="AK743" s="1203"/>
      <c r="AL743" s="1206"/>
      <c r="AM743" s="651" t="str">
        <f t="shared" si="1210"/>
        <v/>
      </c>
      <c r="AN743" s="355"/>
      <c r="AO743" s="1209"/>
      <c r="AP743" s="1210"/>
      <c r="AQ743" s="1115"/>
      <c r="AR743" s="976"/>
      <c r="AS743" s="976"/>
      <c r="AT743" s="976"/>
      <c r="AU743" s="976"/>
      <c r="AV743" s="976"/>
      <c r="AW743" s="976"/>
      <c r="AX743" s="1211"/>
      <c r="AY743" s="1209"/>
    </row>
    <row r="744" spans="1:51" ht="14">
      <c r="A744" s="1280">
        <v>184</v>
      </c>
      <c r="B744" s="1260" t="str">
        <f>IF(基本情報入力シート!B223="", "",基本情報入力シート!B223)</f>
        <v/>
      </c>
      <c r="C744" s="1261"/>
      <c r="D744" s="1261"/>
      <c r="E744" s="1261"/>
      <c r="F744" s="1262"/>
      <c r="G744" s="1269" t="str">
        <f>IF(基本情報入力シート!L223="", "",基本情報入力シート!L223)</f>
        <v/>
      </c>
      <c r="H744" s="1269" t="str">
        <f>IF(基本情報入力シート!Q223="", "",基本情報入力シート!Q223)</f>
        <v/>
      </c>
      <c r="I744" s="1269" t="str">
        <f>IF(基本情報入力シート!V223="", "",基本情報入力シート!V223)</f>
        <v/>
      </c>
      <c r="J744" s="1269" t="str">
        <f>IF(基本情報入力シート!W223="", "",基本情報入力シート!W223)</f>
        <v/>
      </c>
      <c r="K744" s="1269" t="str">
        <f>IF(基本情報入力シート!X223="", "",基本情報入力シート!X223)</f>
        <v/>
      </c>
      <c r="L744" s="1272" t="str">
        <f>IF(基本情報入力シート!AC223=0, "",基本情報入力シート!AC223)</f>
        <v/>
      </c>
      <c r="M744" s="1275" t="str">
        <f>IF(基本情報入力シート!AD223="", "",基本情報入力シート!AD223)</f>
        <v/>
      </c>
      <c r="N744" s="1245"/>
      <c r="O744" s="1248" t="str">
        <f>IFERROR(VLOOKUP(K744,【参考】数式用２!$A$2:$AD$48,MATCH(N744,【参考】数式用２!$C$4:$AD$4,0)+2,0),"")</f>
        <v/>
      </c>
      <c r="P744" s="1214"/>
      <c r="Q744" s="1217" t="str">
        <f>IFERROR(VLOOKUP(K744,【参考】数式用２!$A$2:$AC$48,MATCH(P744,【参考】数式用２!$C$4:$AC$4,0)+2,0),"")</f>
        <v/>
      </c>
      <c r="R744" s="1220" t="s">
        <v>268</v>
      </c>
      <c r="S744" s="1223"/>
      <c r="T744" s="1226" t="s">
        <v>356</v>
      </c>
      <c r="U744" s="1223"/>
      <c r="V744" s="1226" t="s">
        <v>357</v>
      </c>
      <c r="W744" s="1223"/>
      <c r="X744" s="1226" t="s">
        <v>356</v>
      </c>
      <c r="Y744" s="1223"/>
      <c r="Z744" s="1226" t="s">
        <v>360</v>
      </c>
      <c r="AA744" s="1226" t="s">
        <v>171</v>
      </c>
      <c r="AB744" s="1226" t="str">
        <f t="shared" ref="AB744" si="1222">IF(S744&gt;=1,(W744*12+Y744)-(S744*12+U744)+1,"")</f>
        <v/>
      </c>
      <c r="AC744" s="1229" t="s">
        <v>359</v>
      </c>
      <c r="AD744" s="1232" t="str">
        <f t="shared" ref="AD744" si="1223">IFERROR(ROUNDDOWN(ROUND(L744*Q744,0)*M744,0)*AB744,"")</f>
        <v/>
      </c>
      <c r="AE744" s="1233" t="str">
        <f>IFERROR(ROUNDDOWN(ROUNDDOWN(ROUND(L744*VLOOKUP(K744,【参考】数式用２!$A$2:$AC$48,MATCH("処遇改善加算Ⅳ",【参考】数式用２!$C$4:$O$4,0)+2,0),0)*M744,0)*AB744*0.5,0), "")</f>
        <v/>
      </c>
      <c r="AF744" s="1198"/>
      <c r="AG744" s="1193" t="str">
        <f>IF(AND(AQ744&lt;&gt;"対象外", P744&lt;&gt;""),ROUNDDOWN(ROUND(L744*VLOOKUP(K744,【参考】数式用２!$A$2:$K$48,MATCH("ベア加算あり",【参考】数式用２!$C$4:$K$4,0)+2,0),0)*M744,0)*AB744,"")</f>
        <v/>
      </c>
      <c r="AH744" s="1195"/>
      <c r="AI744" s="1198"/>
      <c r="AJ744" s="1198"/>
      <c r="AK744" s="1201"/>
      <c r="AL744" s="1204"/>
      <c r="AM744" s="650" t="str">
        <f t="shared" si="1200"/>
        <v/>
      </c>
      <c r="AN744" s="355"/>
      <c r="AO744" s="1207" t="str">
        <f t="shared" ref="AO744" si="1224">IF(K744&lt;&gt;"","Q列に色付け","")</f>
        <v/>
      </c>
      <c r="AP744" s="1210" t="str">
        <f t="shared" ref="AP744" si="1225">IF(AND(AE744&lt;&gt;0,AE744&lt;&gt;""),IF(AF744="○","入力済","未入力"),"")</f>
        <v/>
      </c>
      <c r="AQ744" s="1113" t="str">
        <f>IFERROR((VLOOKUP(N744, 【参考】数式用２!$BE$5:$BE$13, 1,FALSE)), "対象外")</f>
        <v>対象外</v>
      </c>
      <c r="AR744" s="976" t="str">
        <f t="shared" ref="AR744" si="1226">IF(AG744&lt;&gt;"",IF(AH744="○","入力済","未入力"),"")</f>
        <v/>
      </c>
      <c r="AS744" s="976" t="str">
        <f t="shared" ref="AS744" si="1227">IF(AND(P744&lt;&gt;"", AI744=""), "未入力", "入力済")</f>
        <v>入力済</v>
      </c>
      <c r="AT744" s="976" t="str">
        <f t="shared" ref="AT744" si="1228">IF(AND(P744&lt;&gt;"", P744&lt;&gt;"処遇改善加算Ⅳ", AJ744=""), "未入力", "入力済")</f>
        <v>入力済</v>
      </c>
      <c r="AU744" s="976" t="str">
        <f>IFERROR(VLOOKUP(K744, 【参考】数式用２!$BB$5:$BC$48, 2, FALSE), "")</f>
        <v/>
      </c>
      <c r="AV744" s="976" t="str">
        <f t="shared" ref="AV744" si="1229">IF(AND(P744&lt;&gt;"処遇改善加算Ⅲ",P744&lt;&gt;"処遇改善加算Ⅳ", P744&lt;&gt;"", AU744&lt;&gt;"対象外"), 1,"")</f>
        <v/>
      </c>
      <c r="AW744" s="976" t="str">
        <f>IFERROR("_"&amp;VLOOKUP(K744, 【参考】数式用２!$AG$2:$AH$48, 2, FALSE), "")</f>
        <v/>
      </c>
      <c r="AX744" s="1211" t="str">
        <f t="shared" ref="AX744" si="1230">IF(AND(P744="処遇改善加算Ⅰ", AL744=""), "未入力","入力済")</f>
        <v>入力済</v>
      </c>
      <c r="AY744" s="1207" t="str">
        <f t="shared" ref="AY744" si="1231">G744</f>
        <v/>
      </c>
    </row>
    <row r="745" spans="1:51" ht="14">
      <c r="A745" s="1281"/>
      <c r="B745" s="1263"/>
      <c r="C745" s="1264"/>
      <c r="D745" s="1264"/>
      <c r="E745" s="1264"/>
      <c r="F745" s="1265"/>
      <c r="G745" s="1270"/>
      <c r="H745" s="1270"/>
      <c r="I745" s="1270"/>
      <c r="J745" s="1270"/>
      <c r="K745" s="1270"/>
      <c r="L745" s="1273"/>
      <c r="M745" s="1276"/>
      <c r="N745" s="1246"/>
      <c r="O745" s="1249"/>
      <c r="P745" s="1215"/>
      <c r="Q745" s="1218"/>
      <c r="R745" s="1221"/>
      <c r="S745" s="1224"/>
      <c r="T745" s="1227"/>
      <c r="U745" s="1224"/>
      <c r="V745" s="1227"/>
      <c r="W745" s="1224"/>
      <c r="X745" s="1227"/>
      <c r="Y745" s="1224"/>
      <c r="Z745" s="1227"/>
      <c r="AA745" s="1227"/>
      <c r="AB745" s="1227"/>
      <c r="AC745" s="1230"/>
      <c r="AD745" s="1193"/>
      <c r="AE745" s="1234"/>
      <c r="AF745" s="1199"/>
      <c r="AG745" s="1193"/>
      <c r="AH745" s="1196"/>
      <c r="AI745" s="1199"/>
      <c r="AJ745" s="1199"/>
      <c r="AK745" s="1202"/>
      <c r="AL745" s="1205"/>
      <c r="AM745" s="1212" t="str">
        <f t="shared" ref="AM745" si="1232">IF(AND(P744&lt;&gt;"", OR(W744&lt;&gt;8,Y744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45" s="355"/>
      <c r="AO745" s="1208"/>
      <c r="AP745" s="1210"/>
      <c r="AQ745" s="1114"/>
      <c r="AR745" s="976"/>
      <c r="AS745" s="976"/>
      <c r="AT745" s="976"/>
      <c r="AU745" s="976"/>
      <c r="AV745" s="976"/>
      <c r="AW745" s="976"/>
      <c r="AX745" s="1211"/>
      <c r="AY745" s="1208"/>
    </row>
    <row r="746" spans="1:51" ht="14">
      <c r="A746" s="1282"/>
      <c r="B746" s="1263"/>
      <c r="C746" s="1264"/>
      <c r="D746" s="1264"/>
      <c r="E746" s="1264"/>
      <c r="F746" s="1265"/>
      <c r="G746" s="1270"/>
      <c r="H746" s="1270"/>
      <c r="I746" s="1270"/>
      <c r="J746" s="1270"/>
      <c r="K746" s="1270"/>
      <c r="L746" s="1273"/>
      <c r="M746" s="1276"/>
      <c r="N746" s="1246"/>
      <c r="O746" s="1249"/>
      <c r="P746" s="1215"/>
      <c r="Q746" s="1218"/>
      <c r="R746" s="1221"/>
      <c r="S746" s="1224"/>
      <c r="T746" s="1227"/>
      <c r="U746" s="1224"/>
      <c r="V746" s="1227"/>
      <c r="W746" s="1224"/>
      <c r="X746" s="1227"/>
      <c r="Y746" s="1224"/>
      <c r="Z746" s="1227"/>
      <c r="AA746" s="1227"/>
      <c r="AB746" s="1227"/>
      <c r="AC746" s="1230"/>
      <c r="AD746" s="1193"/>
      <c r="AE746" s="1234"/>
      <c r="AF746" s="1199"/>
      <c r="AG746" s="1193"/>
      <c r="AH746" s="1196"/>
      <c r="AI746" s="1199"/>
      <c r="AJ746" s="1199"/>
      <c r="AK746" s="1202"/>
      <c r="AL746" s="1205"/>
      <c r="AM746" s="1213"/>
      <c r="AN746" s="355"/>
      <c r="AO746" s="1208"/>
      <c r="AP746" s="1210"/>
      <c r="AQ746" s="1114"/>
      <c r="AR746" s="976"/>
      <c r="AS746" s="976"/>
      <c r="AT746" s="976"/>
      <c r="AU746" s="976"/>
      <c r="AV746" s="976"/>
      <c r="AW746" s="976"/>
      <c r="AX746" s="1211"/>
      <c r="AY746" s="1208"/>
    </row>
    <row r="747" spans="1:51" ht="14.5" thickBot="1">
      <c r="A747" s="1283"/>
      <c r="B747" s="1266"/>
      <c r="C747" s="1267"/>
      <c r="D747" s="1267"/>
      <c r="E747" s="1267"/>
      <c r="F747" s="1268"/>
      <c r="G747" s="1271"/>
      <c r="H747" s="1271"/>
      <c r="I747" s="1271"/>
      <c r="J747" s="1271"/>
      <c r="K747" s="1271"/>
      <c r="L747" s="1274"/>
      <c r="M747" s="1277"/>
      <c r="N747" s="1247"/>
      <c r="O747" s="1250"/>
      <c r="P747" s="1216"/>
      <c r="Q747" s="1219"/>
      <c r="R747" s="1222"/>
      <c r="S747" s="1225"/>
      <c r="T747" s="1228"/>
      <c r="U747" s="1225"/>
      <c r="V747" s="1228"/>
      <c r="W747" s="1225"/>
      <c r="X747" s="1228"/>
      <c r="Y747" s="1225"/>
      <c r="Z747" s="1228"/>
      <c r="AA747" s="1228"/>
      <c r="AB747" s="1228"/>
      <c r="AC747" s="1231"/>
      <c r="AD747" s="1194"/>
      <c r="AE747" s="1235"/>
      <c r="AF747" s="1200"/>
      <c r="AG747" s="1194"/>
      <c r="AH747" s="1197"/>
      <c r="AI747" s="1200"/>
      <c r="AJ747" s="1200"/>
      <c r="AK747" s="1203"/>
      <c r="AL747" s="1206"/>
      <c r="AM747" s="651" t="str">
        <f t="shared" si="1210"/>
        <v/>
      </c>
      <c r="AN747" s="355"/>
      <c r="AO747" s="1209"/>
      <c r="AP747" s="1210"/>
      <c r="AQ747" s="1115"/>
      <c r="AR747" s="976"/>
      <c r="AS747" s="976"/>
      <c r="AT747" s="976"/>
      <c r="AU747" s="976"/>
      <c r="AV747" s="976"/>
      <c r="AW747" s="976"/>
      <c r="AX747" s="1211"/>
      <c r="AY747" s="1209"/>
    </row>
    <row r="748" spans="1:51" ht="14">
      <c r="A748" s="1280">
        <v>185</v>
      </c>
      <c r="B748" s="1260" t="str">
        <f>IF(基本情報入力シート!B224="", "",基本情報入力シート!B224)</f>
        <v/>
      </c>
      <c r="C748" s="1261"/>
      <c r="D748" s="1261"/>
      <c r="E748" s="1261"/>
      <c r="F748" s="1262"/>
      <c r="G748" s="1269" t="str">
        <f>IF(基本情報入力シート!L224="", "",基本情報入力シート!L224)</f>
        <v/>
      </c>
      <c r="H748" s="1269" t="str">
        <f>IF(基本情報入力シート!Q224="", "",基本情報入力シート!Q224)</f>
        <v/>
      </c>
      <c r="I748" s="1269" t="str">
        <f>IF(基本情報入力シート!V224="", "",基本情報入力シート!V224)</f>
        <v/>
      </c>
      <c r="J748" s="1269" t="str">
        <f>IF(基本情報入力シート!W224="", "",基本情報入力シート!W224)</f>
        <v/>
      </c>
      <c r="K748" s="1269" t="str">
        <f>IF(基本情報入力シート!X224="", "",基本情報入力シート!X224)</f>
        <v/>
      </c>
      <c r="L748" s="1272" t="str">
        <f>IF(基本情報入力シート!AC224=0, "",基本情報入力シート!AC224)</f>
        <v/>
      </c>
      <c r="M748" s="1275" t="str">
        <f>IF(基本情報入力シート!AD224="", "",基本情報入力シート!AD224)</f>
        <v/>
      </c>
      <c r="N748" s="1245"/>
      <c r="O748" s="1248" t="str">
        <f>IFERROR(VLOOKUP(K748,【参考】数式用２!$A$2:$AD$48,MATCH(N748,【参考】数式用２!$C$4:$AD$4,0)+2,0),"")</f>
        <v/>
      </c>
      <c r="P748" s="1214"/>
      <c r="Q748" s="1217" t="str">
        <f>IFERROR(VLOOKUP(K748,【参考】数式用２!$A$2:$AC$48,MATCH(P748,【参考】数式用２!$C$4:$AC$4,0)+2,0),"")</f>
        <v/>
      </c>
      <c r="R748" s="1220" t="s">
        <v>268</v>
      </c>
      <c r="S748" s="1223"/>
      <c r="T748" s="1226" t="s">
        <v>356</v>
      </c>
      <c r="U748" s="1223"/>
      <c r="V748" s="1226" t="s">
        <v>357</v>
      </c>
      <c r="W748" s="1223"/>
      <c r="X748" s="1226" t="s">
        <v>356</v>
      </c>
      <c r="Y748" s="1223"/>
      <c r="Z748" s="1226" t="s">
        <v>360</v>
      </c>
      <c r="AA748" s="1226" t="s">
        <v>171</v>
      </c>
      <c r="AB748" s="1226" t="str">
        <f t="shared" ref="AB748" si="1233">IF(S748&gt;=1,(W748*12+Y748)-(S748*12+U748)+1,"")</f>
        <v/>
      </c>
      <c r="AC748" s="1229" t="s">
        <v>359</v>
      </c>
      <c r="AD748" s="1232" t="str">
        <f t="shared" ref="AD748" si="1234">IFERROR(ROUNDDOWN(ROUND(L748*Q748,0)*M748,0)*AB748,"")</f>
        <v/>
      </c>
      <c r="AE748" s="1233" t="str">
        <f>IFERROR(ROUNDDOWN(ROUNDDOWN(ROUND(L748*VLOOKUP(K748,【参考】数式用２!$A$2:$AC$48,MATCH("処遇改善加算Ⅳ",【参考】数式用２!$C$4:$O$4,0)+2,0),0)*M748,0)*AB748*0.5,0), "")</f>
        <v/>
      </c>
      <c r="AF748" s="1198"/>
      <c r="AG748" s="1193" t="str">
        <f>IF(AND(AQ748&lt;&gt;"対象外", P748&lt;&gt;""),ROUNDDOWN(ROUND(L748*VLOOKUP(K748,【参考】数式用２!$A$2:$K$48,MATCH("ベア加算あり",【参考】数式用２!$C$4:$K$4,0)+2,0),0)*M748,0)*AB748,"")</f>
        <v/>
      </c>
      <c r="AH748" s="1195"/>
      <c r="AI748" s="1198"/>
      <c r="AJ748" s="1198"/>
      <c r="AK748" s="1201"/>
      <c r="AL748" s="1204"/>
      <c r="AM748" s="650" t="str">
        <f t="shared" si="1200"/>
        <v/>
      </c>
      <c r="AN748" s="355"/>
      <c r="AO748" s="1207" t="str">
        <f t="shared" ref="AO748" si="1235">IF(K748&lt;&gt;"","Q列に色付け","")</f>
        <v/>
      </c>
      <c r="AP748" s="1210" t="str">
        <f t="shared" ref="AP748" si="1236">IF(AND(AE748&lt;&gt;0,AE748&lt;&gt;""),IF(AF748="○","入力済","未入力"),"")</f>
        <v/>
      </c>
      <c r="AQ748" s="1113" t="str">
        <f>IFERROR((VLOOKUP(N748, 【参考】数式用２!$BE$5:$BE$13, 1,FALSE)), "対象外")</f>
        <v>対象外</v>
      </c>
      <c r="AR748" s="976" t="str">
        <f t="shared" ref="AR748" si="1237">IF(AG748&lt;&gt;"",IF(AH748="○","入力済","未入力"),"")</f>
        <v/>
      </c>
      <c r="AS748" s="976" t="str">
        <f t="shared" ref="AS748" si="1238">IF(AND(P748&lt;&gt;"", AI748=""), "未入力", "入力済")</f>
        <v>入力済</v>
      </c>
      <c r="AT748" s="976" t="str">
        <f t="shared" ref="AT748" si="1239">IF(AND(P748&lt;&gt;"", P748&lt;&gt;"処遇改善加算Ⅳ", AJ748=""), "未入力", "入力済")</f>
        <v>入力済</v>
      </c>
      <c r="AU748" s="976" t="str">
        <f>IFERROR(VLOOKUP(K748, 【参考】数式用２!$BB$5:$BC$48, 2, FALSE), "")</f>
        <v/>
      </c>
      <c r="AV748" s="976" t="str">
        <f t="shared" ref="AV748" si="1240">IF(AND(P748&lt;&gt;"処遇改善加算Ⅲ",P748&lt;&gt;"処遇改善加算Ⅳ", P748&lt;&gt;"", AU748&lt;&gt;"対象外"), 1,"")</f>
        <v/>
      </c>
      <c r="AW748" s="976" t="str">
        <f>IFERROR("_"&amp;VLOOKUP(K748, 【参考】数式用２!$AG$2:$AH$48, 2, FALSE), "")</f>
        <v/>
      </c>
      <c r="AX748" s="1211" t="str">
        <f t="shared" ref="AX748" si="1241">IF(AND(P748="処遇改善加算Ⅰ", AL748=""), "未入力","入力済")</f>
        <v>入力済</v>
      </c>
      <c r="AY748" s="1207" t="str">
        <f t="shared" ref="AY748" si="1242">G748</f>
        <v/>
      </c>
    </row>
    <row r="749" spans="1:51" ht="14">
      <c r="A749" s="1281"/>
      <c r="B749" s="1263"/>
      <c r="C749" s="1264"/>
      <c r="D749" s="1264"/>
      <c r="E749" s="1264"/>
      <c r="F749" s="1265"/>
      <c r="G749" s="1270"/>
      <c r="H749" s="1270"/>
      <c r="I749" s="1270"/>
      <c r="J749" s="1270"/>
      <c r="K749" s="1270"/>
      <c r="L749" s="1273"/>
      <c r="M749" s="1276"/>
      <c r="N749" s="1246"/>
      <c r="O749" s="1249"/>
      <c r="P749" s="1215"/>
      <c r="Q749" s="1218"/>
      <c r="R749" s="1221"/>
      <c r="S749" s="1224"/>
      <c r="T749" s="1227"/>
      <c r="U749" s="1224"/>
      <c r="V749" s="1227"/>
      <c r="W749" s="1224"/>
      <c r="X749" s="1227"/>
      <c r="Y749" s="1224"/>
      <c r="Z749" s="1227"/>
      <c r="AA749" s="1227"/>
      <c r="AB749" s="1227"/>
      <c r="AC749" s="1230"/>
      <c r="AD749" s="1193"/>
      <c r="AE749" s="1234"/>
      <c r="AF749" s="1199"/>
      <c r="AG749" s="1193"/>
      <c r="AH749" s="1196"/>
      <c r="AI749" s="1199"/>
      <c r="AJ749" s="1199"/>
      <c r="AK749" s="1202"/>
      <c r="AL749" s="1205"/>
      <c r="AM749" s="1212" t="str">
        <f t="shared" ref="AM749" si="1243">IF(AND(P748&lt;&gt;"", OR(W748&lt;&gt;8,Y748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49" s="355"/>
      <c r="AO749" s="1208"/>
      <c r="AP749" s="1210"/>
      <c r="AQ749" s="1114"/>
      <c r="AR749" s="976"/>
      <c r="AS749" s="976"/>
      <c r="AT749" s="976"/>
      <c r="AU749" s="976"/>
      <c r="AV749" s="976"/>
      <c r="AW749" s="976"/>
      <c r="AX749" s="1211"/>
      <c r="AY749" s="1208"/>
    </row>
    <row r="750" spans="1:51" ht="14">
      <c r="A750" s="1282"/>
      <c r="B750" s="1263"/>
      <c r="C750" s="1264"/>
      <c r="D750" s="1264"/>
      <c r="E750" s="1264"/>
      <c r="F750" s="1265"/>
      <c r="G750" s="1270"/>
      <c r="H750" s="1270"/>
      <c r="I750" s="1270"/>
      <c r="J750" s="1270"/>
      <c r="K750" s="1270"/>
      <c r="L750" s="1273"/>
      <c r="M750" s="1276"/>
      <c r="N750" s="1246"/>
      <c r="O750" s="1249"/>
      <c r="P750" s="1215"/>
      <c r="Q750" s="1218"/>
      <c r="R750" s="1221"/>
      <c r="S750" s="1224"/>
      <c r="T750" s="1227"/>
      <c r="U750" s="1224"/>
      <c r="V750" s="1227"/>
      <c r="W750" s="1224"/>
      <c r="X750" s="1227"/>
      <c r="Y750" s="1224"/>
      <c r="Z750" s="1227"/>
      <c r="AA750" s="1227"/>
      <c r="AB750" s="1227"/>
      <c r="AC750" s="1230"/>
      <c r="AD750" s="1193"/>
      <c r="AE750" s="1234"/>
      <c r="AF750" s="1199"/>
      <c r="AG750" s="1193"/>
      <c r="AH750" s="1196"/>
      <c r="AI750" s="1199"/>
      <c r="AJ750" s="1199"/>
      <c r="AK750" s="1202"/>
      <c r="AL750" s="1205"/>
      <c r="AM750" s="1213"/>
      <c r="AN750" s="355"/>
      <c r="AO750" s="1208"/>
      <c r="AP750" s="1210"/>
      <c r="AQ750" s="1114"/>
      <c r="AR750" s="976"/>
      <c r="AS750" s="976"/>
      <c r="AT750" s="976"/>
      <c r="AU750" s="976"/>
      <c r="AV750" s="976"/>
      <c r="AW750" s="976"/>
      <c r="AX750" s="1211"/>
      <c r="AY750" s="1208"/>
    </row>
    <row r="751" spans="1:51" ht="14.5" thickBot="1">
      <c r="A751" s="1283"/>
      <c r="B751" s="1266"/>
      <c r="C751" s="1267"/>
      <c r="D751" s="1267"/>
      <c r="E751" s="1267"/>
      <c r="F751" s="1268"/>
      <c r="G751" s="1271"/>
      <c r="H751" s="1271"/>
      <c r="I751" s="1271"/>
      <c r="J751" s="1271"/>
      <c r="K751" s="1271"/>
      <c r="L751" s="1274"/>
      <c r="M751" s="1277"/>
      <c r="N751" s="1247"/>
      <c r="O751" s="1250"/>
      <c r="P751" s="1216"/>
      <c r="Q751" s="1219"/>
      <c r="R751" s="1222"/>
      <c r="S751" s="1225"/>
      <c r="T751" s="1228"/>
      <c r="U751" s="1225"/>
      <c r="V751" s="1228"/>
      <c r="W751" s="1225"/>
      <c r="X751" s="1228"/>
      <c r="Y751" s="1225"/>
      <c r="Z751" s="1228"/>
      <c r="AA751" s="1228"/>
      <c r="AB751" s="1228"/>
      <c r="AC751" s="1231"/>
      <c r="AD751" s="1194"/>
      <c r="AE751" s="1235"/>
      <c r="AF751" s="1200"/>
      <c r="AG751" s="1194"/>
      <c r="AH751" s="1197"/>
      <c r="AI751" s="1200"/>
      <c r="AJ751" s="1200"/>
      <c r="AK751" s="1203"/>
      <c r="AL751" s="1206"/>
      <c r="AM751" s="651" t="str">
        <f t="shared" si="1210"/>
        <v/>
      </c>
      <c r="AN751" s="355"/>
      <c r="AO751" s="1209"/>
      <c r="AP751" s="1210"/>
      <c r="AQ751" s="1115"/>
      <c r="AR751" s="976"/>
      <c r="AS751" s="976"/>
      <c r="AT751" s="976"/>
      <c r="AU751" s="976"/>
      <c r="AV751" s="976"/>
      <c r="AW751" s="976"/>
      <c r="AX751" s="1211"/>
      <c r="AY751" s="1209"/>
    </row>
    <row r="752" spans="1:51" ht="14">
      <c r="A752" s="1280">
        <v>186</v>
      </c>
      <c r="B752" s="1260" t="str">
        <f>IF(基本情報入力シート!B225="", "",基本情報入力シート!B225)</f>
        <v/>
      </c>
      <c r="C752" s="1261"/>
      <c r="D752" s="1261"/>
      <c r="E752" s="1261"/>
      <c r="F752" s="1262"/>
      <c r="G752" s="1269" t="str">
        <f>IF(基本情報入力シート!L225="", "",基本情報入力シート!L225)</f>
        <v/>
      </c>
      <c r="H752" s="1269" t="str">
        <f>IF(基本情報入力シート!Q225="", "",基本情報入力シート!Q225)</f>
        <v/>
      </c>
      <c r="I752" s="1269" t="str">
        <f>IF(基本情報入力シート!V225="", "",基本情報入力シート!V225)</f>
        <v/>
      </c>
      <c r="J752" s="1269" t="str">
        <f>IF(基本情報入力シート!W225="", "",基本情報入力シート!W225)</f>
        <v/>
      </c>
      <c r="K752" s="1269" t="str">
        <f>IF(基本情報入力シート!X225="", "",基本情報入力シート!X225)</f>
        <v/>
      </c>
      <c r="L752" s="1272" t="str">
        <f>IF(基本情報入力シート!AC225=0, "",基本情報入力シート!AC225)</f>
        <v/>
      </c>
      <c r="M752" s="1275" t="str">
        <f>IF(基本情報入力シート!AD225="", "",基本情報入力シート!AD225)</f>
        <v/>
      </c>
      <c r="N752" s="1245"/>
      <c r="O752" s="1248" t="str">
        <f>IFERROR(VLOOKUP(K752,【参考】数式用２!$A$2:$AD$48,MATCH(N752,【参考】数式用２!$C$4:$AD$4,0)+2,0),"")</f>
        <v/>
      </c>
      <c r="P752" s="1214"/>
      <c r="Q752" s="1217" t="str">
        <f>IFERROR(VLOOKUP(K752,【参考】数式用２!$A$2:$AC$48,MATCH(P752,【参考】数式用２!$C$4:$AC$4,0)+2,0),"")</f>
        <v/>
      </c>
      <c r="R752" s="1220" t="s">
        <v>268</v>
      </c>
      <c r="S752" s="1223"/>
      <c r="T752" s="1226" t="s">
        <v>356</v>
      </c>
      <c r="U752" s="1223"/>
      <c r="V752" s="1226" t="s">
        <v>357</v>
      </c>
      <c r="W752" s="1223"/>
      <c r="X752" s="1226" t="s">
        <v>356</v>
      </c>
      <c r="Y752" s="1223"/>
      <c r="Z752" s="1226" t="s">
        <v>360</v>
      </c>
      <c r="AA752" s="1226" t="s">
        <v>171</v>
      </c>
      <c r="AB752" s="1226" t="str">
        <f t="shared" ref="AB752" si="1244">IF(S752&gt;=1,(W752*12+Y752)-(S752*12+U752)+1,"")</f>
        <v/>
      </c>
      <c r="AC752" s="1229" t="s">
        <v>359</v>
      </c>
      <c r="AD752" s="1232" t="str">
        <f t="shared" ref="AD752" si="1245">IFERROR(ROUNDDOWN(ROUND(L752*Q752,0)*M752,0)*AB752,"")</f>
        <v/>
      </c>
      <c r="AE752" s="1233" t="str">
        <f>IFERROR(ROUNDDOWN(ROUNDDOWN(ROUND(L752*VLOOKUP(K752,【参考】数式用２!$A$2:$AC$48,MATCH("処遇改善加算Ⅳ",【参考】数式用２!$C$4:$O$4,0)+2,0),0)*M752,0)*AB752*0.5,0), "")</f>
        <v/>
      </c>
      <c r="AF752" s="1198"/>
      <c r="AG752" s="1193" t="str">
        <f>IF(AND(AQ752&lt;&gt;"対象外", P752&lt;&gt;""),ROUNDDOWN(ROUND(L752*VLOOKUP(K752,【参考】数式用２!$A$2:$K$48,MATCH("ベア加算あり",【参考】数式用２!$C$4:$K$4,0)+2,0),0)*M752,0)*AB752,"")</f>
        <v/>
      </c>
      <c r="AH752" s="1195"/>
      <c r="AI752" s="1198"/>
      <c r="AJ752" s="1198"/>
      <c r="AK752" s="1201"/>
      <c r="AL752" s="1204"/>
      <c r="AM752" s="650" t="str">
        <f t="shared" si="1200"/>
        <v/>
      </c>
      <c r="AN752" s="355"/>
      <c r="AO752" s="1207" t="str">
        <f t="shared" ref="AO752" si="1246">IF(K752&lt;&gt;"","Q列に色付け","")</f>
        <v/>
      </c>
      <c r="AP752" s="1210" t="str">
        <f t="shared" ref="AP752" si="1247">IF(AND(AE752&lt;&gt;0,AE752&lt;&gt;""),IF(AF752="○","入力済","未入力"),"")</f>
        <v/>
      </c>
      <c r="AQ752" s="1113" t="str">
        <f>IFERROR((VLOOKUP(N752, 【参考】数式用２!$BE$5:$BE$13, 1,FALSE)), "対象外")</f>
        <v>対象外</v>
      </c>
      <c r="AR752" s="976" t="str">
        <f t="shared" ref="AR752" si="1248">IF(AG752&lt;&gt;"",IF(AH752="○","入力済","未入力"),"")</f>
        <v/>
      </c>
      <c r="AS752" s="976" t="str">
        <f t="shared" ref="AS752" si="1249">IF(AND(P752&lt;&gt;"", AI752=""), "未入力", "入力済")</f>
        <v>入力済</v>
      </c>
      <c r="AT752" s="976" t="str">
        <f t="shared" ref="AT752" si="1250">IF(AND(P752&lt;&gt;"", P752&lt;&gt;"処遇改善加算Ⅳ", AJ752=""), "未入力", "入力済")</f>
        <v>入力済</v>
      </c>
      <c r="AU752" s="976" t="str">
        <f>IFERROR(VLOOKUP(K752, 【参考】数式用２!$BB$5:$BC$48, 2, FALSE), "")</f>
        <v/>
      </c>
      <c r="AV752" s="976" t="str">
        <f t="shared" ref="AV752" si="1251">IF(AND(P752&lt;&gt;"処遇改善加算Ⅲ",P752&lt;&gt;"処遇改善加算Ⅳ", P752&lt;&gt;"", AU752&lt;&gt;"対象外"), 1,"")</f>
        <v/>
      </c>
      <c r="AW752" s="976" t="str">
        <f>IFERROR("_"&amp;VLOOKUP(K752, 【参考】数式用２!$AG$2:$AH$48, 2, FALSE), "")</f>
        <v/>
      </c>
      <c r="AX752" s="1211" t="str">
        <f t="shared" ref="AX752" si="1252">IF(AND(P752="処遇改善加算Ⅰ", AL752=""), "未入力","入力済")</f>
        <v>入力済</v>
      </c>
      <c r="AY752" s="1207" t="str">
        <f t="shared" ref="AY752" si="1253">G752</f>
        <v/>
      </c>
    </row>
    <row r="753" spans="1:51" ht="14">
      <c r="A753" s="1281"/>
      <c r="B753" s="1263"/>
      <c r="C753" s="1264"/>
      <c r="D753" s="1264"/>
      <c r="E753" s="1264"/>
      <c r="F753" s="1265"/>
      <c r="G753" s="1270"/>
      <c r="H753" s="1270"/>
      <c r="I753" s="1270"/>
      <c r="J753" s="1270"/>
      <c r="K753" s="1270"/>
      <c r="L753" s="1273"/>
      <c r="M753" s="1276"/>
      <c r="N753" s="1246"/>
      <c r="O753" s="1249"/>
      <c r="P753" s="1215"/>
      <c r="Q753" s="1218"/>
      <c r="R753" s="1221"/>
      <c r="S753" s="1224"/>
      <c r="T753" s="1227"/>
      <c r="U753" s="1224"/>
      <c r="V753" s="1227"/>
      <c r="W753" s="1224"/>
      <c r="X753" s="1227"/>
      <c r="Y753" s="1224"/>
      <c r="Z753" s="1227"/>
      <c r="AA753" s="1227"/>
      <c r="AB753" s="1227"/>
      <c r="AC753" s="1230"/>
      <c r="AD753" s="1193"/>
      <c r="AE753" s="1234"/>
      <c r="AF753" s="1199"/>
      <c r="AG753" s="1193"/>
      <c r="AH753" s="1196"/>
      <c r="AI753" s="1199"/>
      <c r="AJ753" s="1199"/>
      <c r="AK753" s="1202"/>
      <c r="AL753" s="1205"/>
      <c r="AM753" s="1212" t="str">
        <f t="shared" ref="AM753" si="1254">IF(AND(P752&lt;&gt;"", OR(W752&lt;&gt;8,Y752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53" s="355"/>
      <c r="AO753" s="1208"/>
      <c r="AP753" s="1210"/>
      <c r="AQ753" s="1114"/>
      <c r="AR753" s="976"/>
      <c r="AS753" s="976"/>
      <c r="AT753" s="976"/>
      <c r="AU753" s="976"/>
      <c r="AV753" s="976"/>
      <c r="AW753" s="976"/>
      <c r="AX753" s="1211"/>
      <c r="AY753" s="1208"/>
    </row>
    <row r="754" spans="1:51" ht="14">
      <c r="A754" s="1282"/>
      <c r="B754" s="1263"/>
      <c r="C754" s="1264"/>
      <c r="D754" s="1264"/>
      <c r="E754" s="1264"/>
      <c r="F754" s="1265"/>
      <c r="G754" s="1270"/>
      <c r="H754" s="1270"/>
      <c r="I754" s="1270"/>
      <c r="J754" s="1270"/>
      <c r="K754" s="1270"/>
      <c r="L754" s="1273"/>
      <c r="M754" s="1276"/>
      <c r="N754" s="1246"/>
      <c r="O754" s="1249"/>
      <c r="P754" s="1215"/>
      <c r="Q754" s="1218"/>
      <c r="R754" s="1221"/>
      <c r="S754" s="1224"/>
      <c r="T754" s="1227"/>
      <c r="U754" s="1224"/>
      <c r="V754" s="1227"/>
      <c r="W754" s="1224"/>
      <c r="X754" s="1227"/>
      <c r="Y754" s="1224"/>
      <c r="Z754" s="1227"/>
      <c r="AA754" s="1227"/>
      <c r="AB754" s="1227"/>
      <c r="AC754" s="1230"/>
      <c r="AD754" s="1193"/>
      <c r="AE754" s="1234"/>
      <c r="AF754" s="1199"/>
      <c r="AG754" s="1193"/>
      <c r="AH754" s="1196"/>
      <c r="AI754" s="1199"/>
      <c r="AJ754" s="1199"/>
      <c r="AK754" s="1202"/>
      <c r="AL754" s="1205"/>
      <c r="AM754" s="1213"/>
      <c r="AN754" s="355"/>
      <c r="AO754" s="1208"/>
      <c r="AP754" s="1210"/>
      <c r="AQ754" s="1114"/>
      <c r="AR754" s="976"/>
      <c r="AS754" s="976"/>
      <c r="AT754" s="976"/>
      <c r="AU754" s="976"/>
      <c r="AV754" s="976"/>
      <c r="AW754" s="976"/>
      <c r="AX754" s="1211"/>
      <c r="AY754" s="1208"/>
    </row>
    <row r="755" spans="1:51" ht="14.5" thickBot="1">
      <c r="A755" s="1283"/>
      <c r="B755" s="1266"/>
      <c r="C755" s="1267"/>
      <c r="D755" s="1267"/>
      <c r="E755" s="1267"/>
      <c r="F755" s="1268"/>
      <c r="G755" s="1271"/>
      <c r="H755" s="1271"/>
      <c r="I755" s="1271"/>
      <c r="J755" s="1271"/>
      <c r="K755" s="1271"/>
      <c r="L755" s="1274"/>
      <c r="M755" s="1277"/>
      <c r="N755" s="1247"/>
      <c r="O755" s="1250"/>
      <c r="P755" s="1216"/>
      <c r="Q755" s="1219"/>
      <c r="R755" s="1222"/>
      <c r="S755" s="1225"/>
      <c r="T755" s="1228"/>
      <c r="U755" s="1225"/>
      <c r="V755" s="1228"/>
      <c r="W755" s="1225"/>
      <c r="X755" s="1228"/>
      <c r="Y755" s="1225"/>
      <c r="Z755" s="1228"/>
      <c r="AA755" s="1228"/>
      <c r="AB755" s="1228"/>
      <c r="AC755" s="1231"/>
      <c r="AD755" s="1194"/>
      <c r="AE755" s="1235"/>
      <c r="AF755" s="1200"/>
      <c r="AG755" s="1194"/>
      <c r="AH755" s="1197"/>
      <c r="AI755" s="1200"/>
      <c r="AJ755" s="1200"/>
      <c r="AK755" s="1203"/>
      <c r="AL755" s="1206"/>
      <c r="AM755" s="651" t="str">
        <f t="shared" si="1210"/>
        <v/>
      </c>
      <c r="AN755" s="355"/>
      <c r="AO755" s="1209"/>
      <c r="AP755" s="1210"/>
      <c r="AQ755" s="1115"/>
      <c r="AR755" s="976"/>
      <c r="AS755" s="976"/>
      <c r="AT755" s="976"/>
      <c r="AU755" s="976"/>
      <c r="AV755" s="976"/>
      <c r="AW755" s="976"/>
      <c r="AX755" s="1211"/>
      <c r="AY755" s="1209"/>
    </row>
    <row r="756" spans="1:51" ht="14">
      <c r="A756" s="1280">
        <v>187</v>
      </c>
      <c r="B756" s="1260" t="str">
        <f>IF(基本情報入力シート!B226="", "",基本情報入力シート!B226)</f>
        <v/>
      </c>
      <c r="C756" s="1261"/>
      <c r="D756" s="1261"/>
      <c r="E756" s="1261"/>
      <c r="F756" s="1262"/>
      <c r="G756" s="1269" t="str">
        <f>IF(基本情報入力シート!L226="", "",基本情報入力シート!L226)</f>
        <v/>
      </c>
      <c r="H756" s="1269" t="str">
        <f>IF(基本情報入力シート!Q226="", "",基本情報入力シート!Q226)</f>
        <v/>
      </c>
      <c r="I756" s="1269" t="str">
        <f>IF(基本情報入力シート!V226="", "",基本情報入力シート!V226)</f>
        <v/>
      </c>
      <c r="J756" s="1269" t="str">
        <f>IF(基本情報入力シート!W226="", "",基本情報入力シート!W226)</f>
        <v/>
      </c>
      <c r="K756" s="1269" t="str">
        <f>IF(基本情報入力シート!X226="", "",基本情報入力シート!X226)</f>
        <v/>
      </c>
      <c r="L756" s="1272" t="str">
        <f>IF(基本情報入力シート!AC226=0, "",基本情報入力シート!AC226)</f>
        <v/>
      </c>
      <c r="M756" s="1275" t="str">
        <f>IF(基本情報入力シート!AD226="", "",基本情報入力シート!AD226)</f>
        <v/>
      </c>
      <c r="N756" s="1245"/>
      <c r="O756" s="1248" t="str">
        <f>IFERROR(VLOOKUP(K756,【参考】数式用２!$A$2:$AD$48,MATCH(N756,【参考】数式用２!$C$4:$AD$4,0)+2,0),"")</f>
        <v/>
      </c>
      <c r="P756" s="1214"/>
      <c r="Q756" s="1217" t="str">
        <f>IFERROR(VLOOKUP(K756,【参考】数式用２!$A$2:$AC$48,MATCH(P756,【参考】数式用２!$C$4:$AC$4,0)+2,0),"")</f>
        <v/>
      </c>
      <c r="R756" s="1220" t="s">
        <v>268</v>
      </c>
      <c r="S756" s="1223"/>
      <c r="T756" s="1226" t="s">
        <v>356</v>
      </c>
      <c r="U756" s="1223"/>
      <c r="V756" s="1226" t="s">
        <v>357</v>
      </c>
      <c r="W756" s="1223"/>
      <c r="X756" s="1226" t="s">
        <v>356</v>
      </c>
      <c r="Y756" s="1223"/>
      <c r="Z756" s="1226" t="s">
        <v>360</v>
      </c>
      <c r="AA756" s="1226" t="s">
        <v>171</v>
      </c>
      <c r="AB756" s="1226" t="str">
        <f t="shared" ref="AB756" si="1255">IF(S756&gt;=1,(W756*12+Y756)-(S756*12+U756)+1,"")</f>
        <v/>
      </c>
      <c r="AC756" s="1229" t="s">
        <v>359</v>
      </c>
      <c r="AD756" s="1232" t="str">
        <f t="shared" ref="AD756" si="1256">IFERROR(ROUNDDOWN(ROUND(L756*Q756,0)*M756,0)*AB756,"")</f>
        <v/>
      </c>
      <c r="AE756" s="1233" t="str">
        <f>IFERROR(ROUNDDOWN(ROUNDDOWN(ROUND(L756*VLOOKUP(K756,【参考】数式用２!$A$2:$AC$48,MATCH("処遇改善加算Ⅳ",【参考】数式用２!$C$4:$O$4,0)+2,0),0)*M756,0)*AB756*0.5,0), "")</f>
        <v/>
      </c>
      <c r="AF756" s="1198"/>
      <c r="AG756" s="1193" t="str">
        <f>IF(AND(AQ756&lt;&gt;"対象外", P756&lt;&gt;""),ROUNDDOWN(ROUND(L756*VLOOKUP(K756,【参考】数式用２!$A$2:$K$48,MATCH("ベア加算あり",【参考】数式用２!$C$4:$K$4,0)+2,0),0)*M756,0)*AB756,"")</f>
        <v/>
      </c>
      <c r="AH756" s="1195"/>
      <c r="AI756" s="1198"/>
      <c r="AJ756" s="1198"/>
      <c r="AK756" s="1201"/>
      <c r="AL756" s="1204"/>
      <c r="AM756" s="650" t="str">
        <f t="shared" si="1200"/>
        <v/>
      </c>
      <c r="AN756" s="355"/>
      <c r="AO756" s="1207" t="str">
        <f t="shared" ref="AO756" si="1257">IF(K756&lt;&gt;"","Q列に色付け","")</f>
        <v/>
      </c>
      <c r="AP756" s="1210" t="str">
        <f t="shared" ref="AP756" si="1258">IF(AND(AE756&lt;&gt;0,AE756&lt;&gt;""),IF(AF756="○","入力済","未入力"),"")</f>
        <v/>
      </c>
      <c r="AQ756" s="1113" t="str">
        <f>IFERROR((VLOOKUP(N756, 【参考】数式用２!$BE$5:$BE$13, 1,FALSE)), "対象外")</f>
        <v>対象外</v>
      </c>
      <c r="AR756" s="976" t="str">
        <f t="shared" ref="AR756" si="1259">IF(AG756&lt;&gt;"",IF(AH756="○","入力済","未入力"),"")</f>
        <v/>
      </c>
      <c r="AS756" s="976" t="str">
        <f t="shared" ref="AS756" si="1260">IF(AND(P756&lt;&gt;"", AI756=""), "未入力", "入力済")</f>
        <v>入力済</v>
      </c>
      <c r="AT756" s="976" t="str">
        <f t="shared" ref="AT756" si="1261">IF(AND(P756&lt;&gt;"", P756&lt;&gt;"処遇改善加算Ⅳ", AJ756=""), "未入力", "入力済")</f>
        <v>入力済</v>
      </c>
      <c r="AU756" s="976" t="str">
        <f>IFERROR(VLOOKUP(K756, 【参考】数式用２!$BB$5:$BC$48, 2, FALSE), "")</f>
        <v/>
      </c>
      <c r="AV756" s="976" t="str">
        <f t="shared" ref="AV756" si="1262">IF(AND(P756&lt;&gt;"処遇改善加算Ⅲ",P756&lt;&gt;"処遇改善加算Ⅳ", P756&lt;&gt;"", AU756&lt;&gt;"対象外"), 1,"")</f>
        <v/>
      </c>
      <c r="AW756" s="976" t="str">
        <f>IFERROR("_"&amp;VLOOKUP(K756, 【参考】数式用２!$AG$2:$AH$48, 2, FALSE), "")</f>
        <v/>
      </c>
      <c r="AX756" s="1211" t="str">
        <f t="shared" ref="AX756" si="1263">IF(AND(P756="処遇改善加算Ⅰ", AL756=""), "未入力","入力済")</f>
        <v>入力済</v>
      </c>
      <c r="AY756" s="1207" t="str">
        <f t="shared" ref="AY756" si="1264">G756</f>
        <v/>
      </c>
    </row>
    <row r="757" spans="1:51" ht="14">
      <c r="A757" s="1281"/>
      <c r="B757" s="1263"/>
      <c r="C757" s="1264"/>
      <c r="D757" s="1264"/>
      <c r="E757" s="1264"/>
      <c r="F757" s="1265"/>
      <c r="G757" s="1270"/>
      <c r="H757" s="1270"/>
      <c r="I757" s="1270"/>
      <c r="J757" s="1270"/>
      <c r="K757" s="1270"/>
      <c r="L757" s="1273"/>
      <c r="M757" s="1276"/>
      <c r="N757" s="1246"/>
      <c r="O757" s="1249"/>
      <c r="P757" s="1215"/>
      <c r="Q757" s="1218"/>
      <c r="R757" s="1221"/>
      <c r="S757" s="1224"/>
      <c r="T757" s="1227"/>
      <c r="U757" s="1224"/>
      <c r="V757" s="1227"/>
      <c r="W757" s="1224"/>
      <c r="X757" s="1227"/>
      <c r="Y757" s="1224"/>
      <c r="Z757" s="1227"/>
      <c r="AA757" s="1227"/>
      <c r="AB757" s="1227"/>
      <c r="AC757" s="1230"/>
      <c r="AD757" s="1193"/>
      <c r="AE757" s="1234"/>
      <c r="AF757" s="1199"/>
      <c r="AG757" s="1193"/>
      <c r="AH757" s="1196"/>
      <c r="AI757" s="1199"/>
      <c r="AJ757" s="1199"/>
      <c r="AK757" s="1202"/>
      <c r="AL757" s="1205"/>
      <c r="AM757" s="1212" t="str">
        <f t="shared" ref="AM757" si="1265">IF(AND(P756&lt;&gt;"", OR(W756&lt;&gt;8,Y756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57" s="355"/>
      <c r="AO757" s="1208"/>
      <c r="AP757" s="1210"/>
      <c r="AQ757" s="1114"/>
      <c r="AR757" s="976"/>
      <c r="AS757" s="976"/>
      <c r="AT757" s="976"/>
      <c r="AU757" s="976"/>
      <c r="AV757" s="976"/>
      <c r="AW757" s="976"/>
      <c r="AX757" s="1211"/>
      <c r="AY757" s="1208"/>
    </row>
    <row r="758" spans="1:51" ht="14">
      <c r="A758" s="1282"/>
      <c r="B758" s="1263"/>
      <c r="C758" s="1264"/>
      <c r="D758" s="1264"/>
      <c r="E758" s="1264"/>
      <c r="F758" s="1265"/>
      <c r="G758" s="1270"/>
      <c r="H758" s="1270"/>
      <c r="I758" s="1270"/>
      <c r="J758" s="1270"/>
      <c r="K758" s="1270"/>
      <c r="L758" s="1273"/>
      <c r="M758" s="1276"/>
      <c r="N758" s="1246"/>
      <c r="O758" s="1249"/>
      <c r="P758" s="1215"/>
      <c r="Q758" s="1218"/>
      <c r="R758" s="1221"/>
      <c r="S758" s="1224"/>
      <c r="T758" s="1227"/>
      <c r="U758" s="1224"/>
      <c r="V758" s="1227"/>
      <c r="W758" s="1224"/>
      <c r="X758" s="1227"/>
      <c r="Y758" s="1224"/>
      <c r="Z758" s="1227"/>
      <c r="AA758" s="1227"/>
      <c r="AB758" s="1227"/>
      <c r="AC758" s="1230"/>
      <c r="AD758" s="1193"/>
      <c r="AE758" s="1234"/>
      <c r="AF758" s="1199"/>
      <c r="AG758" s="1193"/>
      <c r="AH758" s="1196"/>
      <c r="AI758" s="1199"/>
      <c r="AJ758" s="1199"/>
      <c r="AK758" s="1202"/>
      <c r="AL758" s="1205"/>
      <c r="AM758" s="1213"/>
      <c r="AN758" s="355"/>
      <c r="AO758" s="1208"/>
      <c r="AP758" s="1210"/>
      <c r="AQ758" s="1114"/>
      <c r="AR758" s="976"/>
      <c r="AS758" s="976"/>
      <c r="AT758" s="976"/>
      <c r="AU758" s="976"/>
      <c r="AV758" s="976"/>
      <c r="AW758" s="976"/>
      <c r="AX758" s="1211"/>
      <c r="AY758" s="1208"/>
    </row>
    <row r="759" spans="1:51" ht="14.5" thickBot="1">
      <c r="A759" s="1283"/>
      <c r="B759" s="1266"/>
      <c r="C759" s="1267"/>
      <c r="D759" s="1267"/>
      <c r="E759" s="1267"/>
      <c r="F759" s="1268"/>
      <c r="G759" s="1271"/>
      <c r="H759" s="1271"/>
      <c r="I759" s="1271"/>
      <c r="J759" s="1271"/>
      <c r="K759" s="1271"/>
      <c r="L759" s="1274"/>
      <c r="M759" s="1277"/>
      <c r="N759" s="1247"/>
      <c r="O759" s="1250"/>
      <c r="P759" s="1216"/>
      <c r="Q759" s="1219"/>
      <c r="R759" s="1222"/>
      <c r="S759" s="1225"/>
      <c r="T759" s="1228"/>
      <c r="U759" s="1225"/>
      <c r="V759" s="1228"/>
      <c r="W759" s="1225"/>
      <c r="X759" s="1228"/>
      <c r="Y759" s="1225"/>
      <c r="Z759" s="1228"/>
      <c r="AA759" s="1228"/>
      <c r="AB759" s="1228"/>
      <c r="AC759" s="1231"/>
      <c r="AD759" s="1194"/>
      <c r="AE759" s="1235"/>
      <c r="AF759" s="1200"/>
      <c r="AG759" s="1194"/>
      <c r="AH759" s="1197"/>
      <c r="AI759" s="1200"/>
      <c r="AJ759" s="1200"/>
      <c r="AK759" s="1203"/>
      <c r="AL759" s="1206"/>
      <c r="AM759" s="651" t="str">
        <f t="shared" si="1210"/>
        <v/>
      </c>
      <c r="AN759" s="355"/>
      <c r="AO759" s="1209"/>
      <c r="AP759" s="1210"/>
      <c r="AQ759" s="1115"/>
      <c r="AR759" s="976"/>
      <c r="AS759" s="976"/>
      <c r="AT759" s="976"/>
      <c r="AU759" s="976"/>
      <c r="AV759" s="976"/>
      <c r="AW759" s="976"/>
      <c r="AX759" s="1211"/>
      <c r="AY759" s="1209"/>
    </row>
    <row r="760" spans="1:51" ht="14">
      <c r="A760" s="1280">
        <v>188</v>
      </c>
      <c r="B760" s="1260" t="str">
        <f>IF(基本情報入力シート!B227="", "",基本情報入力シート!B227)</f>
        <v/>
      </c>
      <c r="C760" s="1261"/>
      <c r="D760" s="1261"/>
      <c r="E760" s="1261"/>
      <c r="F760" s="1262"/>
      <c r="G760" s="1269" t="str">
        <f>IF(基本情報入力シート!L227="", "",基本情報入力シート!L227)</f>
        <v/>
      </c>
      <c r="H760" s="1269" t="str">
        <f>IF(基本情報入力シート!Q227="", "",基本情報入力シート!Q227)</f>
        <v/>
      </c>
      <c r="I760" s="1269" t="str">
        <f>IF(基本情報入力シート!V227="", "",基本情報入力シート!V227)</f>
        <v/>
      </c>
      <c r="J760" s="1269" t="str">
        <f>IF(基本情報入力シート!W227="", "",基本情報入力シート!W227)</f>
        <v/>
      </c>
      <c r="K760" s="1269" t="str">
        <f>IF(基本情報入力シート!X227="", "",基本情報入力シート!X227)</f>
        <v/>
      </c>
      <c r="L760" s="1272" t="str">
        <f>IF(基本情報入力シート!AC227=0, "",基本情報入力シート!AC227)</f>
        <v/>
      </c>
      <c r="M760" s="1275" t="str">
        <f>IF(基本情報入力シート!AD227="", "",基本情報入力シート!AD227)</f>
        <v/>
      </c>
      <c r="N760" s="1245"/>
      <c r="O760" s="1248" t="str">
        <f>IFERROR(VLOOKUP(K760,【参考】数式用２!$A$2:$AD$48,MATCH(N760,【参考】数式用２!$C$4:$AD$4,0)+2,0),"")</f>
        <v/>
      </c>
      <c r="P760" s="1214"/>
      <c r="Q760" s="1217" t="str">
        <f>IFERROR(VLOOKUP(K760,【参考】数式用２!$A$2:$AC$48,MATCH(P760,【参考】数式用２!$C$4:$AC$4,0)+2,0),"")</f>
        <v/>
      </c>
      <c r="R760" s="1220" t="s">
        <v>268</v>
      </c>
      <c r="S760" s="1223"/>
      <c r="T760" s="1226" t="s">
        <v>356</v>
      </c>
      <c r="U760" s="1223"/>
      <c r="V760" s="1226" t="s">
        <v>357</v>
      </c>
      <c r="W760" s="1223"/>
      <c r="X760" s="1226" t="s">
        <v>356</v>
      </c>
      <c r="Y760" s="1223"/>
      <c r="Z760" s="1226" t="s">
        <v>360</v>
      </c>
      <c r="AA760" s="1226" t="s">
        <v>171</v>
      </c>
      <c r="AB760" s="1226" t="str">
        <f t="shared" ref="AB760" si="1266">IF(S760&gt;=1,(W760*12+Y760)-(S760*12+U760)+1,"")</f>
        <v/>
      </c>
      <c r="AC760" s="1229" t="s">
        <v>359</v>
      </c>
      <c r="AD760" s="1232" t="str">
        <f t="shared" ref="AD760" si="1267">IFERROR(ROUNDDOWN(ROUND(L760*Q760,0)*M760,0)*AB760,"")</f>
        <v/>
      </c>
      <c r="AE760" s="1233" t="str">
        <f>IFERROR(ROUNDDOWN(ROUNDDOWN(ROUND(L760*VLOOKUP(K760,【参考】数式用２!$A$2:$AC$48,MATCH("処遇改善加算Ⅳ",【参考】数式用２!$C$4:$O$4,0)+2,0),0)*M760,0)*AB760*0.5,0), "")</f>
        <v/>
      </c>
      <c r="AF760" s="1198"/>
      <c r="AG760" s="1193" t="str">
        <f>IF(AND(AQ760&lt;&gt;"対象外", P760&lt;&gt;""),ROUNDDOWN(ROUND(L760*VLOOKUP(K760,【参考】数式用２!$A$2:$K$48,MATCH("ベア加算あり",【参考】数式用２!$C$4:$K$4,0)+2,0),0)*M760,0)*AB760,"")</f>
        <v/>
      </c>
      <c r="AH760" s="1195"/>
      <c r="AI760" s="1198"/>
      <c r="AJ760" s="1198"/>
      <c r="AK760" s="1201"/>
      <c r="AL760" s="1204"/>
      <c r="AM760" s="650" t="str">
        <f t="shared" si="1200"/>
        <v/>
      </c>
      <c r="AN760" s="355"/>
      <c r="AO760" s="1207" t="str">
        <f t="shared" ref="AO760" si="1268">IF(K760&lt;&gt;"","Q列に色付け","")</f>
        <v/>
      </c>
      <c r="AP760" s="1210" t="str">
        <f t="shared" ref="AP760" si="1269">IF(AND(AE760&lt;&gt;0,AE760&lt;&gt;""),IF(AF760="○","入力済","未入力"),"")</f>
        <v/>
      </c>
      <c r="AQ760" s="1113" t="str">
        <f>IFERROR((VLOOKUP(N760, 【参考】数式用２!$BE$5:$BE$13, 1,FALSE)), "対象外")</f>
        <v>対象外</v>
      </c>
      <c r="AR760" s="976" t="str">
        <f t="shared" ref="AR760" si="1270">IF(AG760&lt;&gt;"",IF(AH760="○","入力済","未入力"),"")</f>
        <v/>
      </c>
      <c r="AS760" s="976" t="str">
        <f t="shared" ref="AS760" si="1271">IF(AND(P760&lt;&gt;"", AI760=""), "未入力", "入力済")</f>
        <v>入力済</v>
      </c>
      <c r="AT760" s="976" t="str">
        <f t="shared" ref="AT760" si="1272">IF(AND(P760&lt;&gt;"", P760&lt;&gt;"処遇改善加算Ⅳ", AJ760=""), "未入力", "入力済")</f>
        <v>入力済</v>
      </c>
      <c r="AU760" s="976" t="str">
        <f>IFERROR(VLOOKUP(K760, 【参考】数式用２!$BB$5:$BC$48, 2, FALSE), "")</f>
        <v/>
      </c>
      <c r="AV760" s="976" t="str">
        <f t="shared" ref="AV760" si="1273">IF(AND(P760&lt;&gt;"処遇改善加算Ⅲ",P760&lt;&gt;"処遇改善加算Ⅳ", P760&lt;&gt;"", AU760&lt;&gt;"対象外"), 1,"")</f>
        <v/>
      </c>
      <c r="AW760" s="976" t="str">
        <f>IFERROR("_"&amp;VLOOKUP(K760, 【参考】数式用２!$AG$2:$AH$48, 2, FALSE), "")</f>
        <v/>
      </c>
      <c r="AX760" s="1211" t="str">
        <f t="shared" ref="AX760" si="1274">IF(AND(P760="処遇改善加算Ⅰ", AL760=""), "未入力","入力済")</f>
        <v>入力済</v>
      </c>
      <c r="AY760" s="1207" t="str">
        <f t="shared" ref="AY760" si="1275">G760</f>
        <v/>
      </c>
    </row>
    <row r="761" spans="1:51" ht="14">
      <c r="A761" s="1281"/>
      <c r="B761" s="1263"/>
      <c r="C761" s="1264"/>
      <c r="D761" s="1264"/>
      <c r="E761" s="1264"/>
      <c r="F761" s="1265"/>
      <c r="G761" s="1270"/>
      <c r="H761" s="1270"/>
      <c r="I761" s="1270"/>
      <c r="J761" s="1270"/>
      <c r="K761" s="1270"/>
      <c r="L761" s="1273"/>
      <c r="M761" s="1276"/>
      <c r="N761" s="1246"/>
      <c r="O761" s="1249"/>
      <c r="P761" s="1215"/>
      <c r="Q761" s="1218"/>
      <c r="R761" s="1221"/>
      <c r="S761" s="1224"/>
      <c r="T761" s="1227"/>
      <c r="U761" s="1224"/>
      <c r="V761" s="1227"/>
      <c r="W761" s="1224"/>
      <c r="X761" s="1227"/>
      <c r="Y761" s="1224"/>
      <c r="Z761" s="1227"/>
      <c r="AA761" s="1227"/>
      <c r="AB761" s="1227"/>
      <c r="AC761" s="1230"/>
      <c r="AD761" s="1193"/>
      <c r="AE761" s="1234"/>
      <c r="AF761" s="1199"/>
      <c r="AG761" s="1193"/>
      <c r="AH761" s="1196"/>
      <c r="AI761" s="1199"/>
      <c r="AJ761" s="1199"/>
      <c r="AK761" s="1202"/>
      <c r="AL761" s="1205"/>
      <c r="AM761" s="1212" t="str">
        <f t="shared" ref="AM761" si="1276">IF(AND(P760&lt;&gt;"", OR(W760&lt;&gt;8,Y760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61" s="355"/>
      <c r="AO761" s="1208"/>
      <c r="AP761" s="1210"/>
      <c r="AQ761" s="1114"/>
      <c r="AR761" s="976"/>
      <c r="AS761" s="976"/>
      <c r="AT761" s="976"/>
      <c r="AU761" s="976"/>
      <c r="AV761" s="976"/>
      <c r="AW761" s="976"/>
      <c r="AX761" s="1211"/>
      <c r="AY761" s="1208"/>
    </row>
    <row r="762" spans="1:51" ht="14">
      <c r="A762" s="1282"/>
      <c r="B762" s="1263"/>
      <c r="C762" s="1264"/>
      <c r="D762" s="1264"/>
      <c r="E762" s="1264"/>
      <c r="F762" s="1265"/>
      <c r="G762" s="1270"/>
      <c r="H762" s="1270"/>
      <c r="I762" s="1270"/>
      <c r="J762" s="1270"/>
      <c r="K762" s="1270"/>
      <c r="L762" s="1273"/>
      <c r="M762" s="1276"/>
      <c r="N762" s="1246"/>
      <c r="O762" s="1249"/>
      <c r="P762" s="1215"/>
      <c r="Q762" s="1218"/>
      <c r="R762" s="1221"/>
      <c r="S762" s="1224"/>
      <c r="T762" s="1227"/>
      <c r="U762" s="1224"/>
      <c r="V762" s="1227"/>
      <c r="W762" s="1224"/>
      <c r="X762" s="1227"/>
      <c r="Y762" s="1224"/>
      <c r="Z762" s="1227"/>
      <c r="AA762" s="1227"/>
      <c r="AB762" s="1227"/>
      <c r="AC762" s="1230"/>
      <c r="AD762" s="1193"/>
      <c r="AE762" s="1234"/>
      <c r="AF762" s="1199"/>
      <c r="AG762" s="1193"/>
      <c r="AH762" s="1196"/>
      <c r="AI762" s="1199"/>
      <c r="AJ762" s="1199"/>
      <c r="AK762" s="1202"/>
      <c r="AL762" s="1205"/>
      <c r="AM762" s="1213"/>
      <c r="AN762" s="355"/>
      <c r="AO762" s="1208"/>
      <c r="AP762" s="1210"/>
      <c r="AQ762" s="1114"/>
      <c r="AR762" s="976"/>
      <c r="AS762" s="976"/>
      <c r="AT762" s="976"/>
      <c r="AU762" s="976"/>
      <c r="AV762" s="976"/>
      <c r="AW762" s="976"/>
      <c r="AX762" s="1211"/>
      <c r="AY762" s="1208"/>
    </row>
    <row r="763" spans="1:51" ht="14.5" thickBot="1">
      <c r="A763" s="1283"/>
      <c r="B763" s="1266"/>
      <c r="C763" s="1267"/>
      <c r="D763" s="1267"/>
      <c r="E763" s="1267"/>
      <c r="F763" s="1268"/>
      <c r="G763" s="1271"/>
      <c r="H763" s="1271"/>
      <c r="I763" s="1271"/>
      <c r="J763" s="1271"/>
      <c r="K763" s="1271"/>
      <c r="L763" s="1274"/>
      <c r="M763" s="1277"/>
      <c r="N763" s="1247"/>
      <c r="O763" s="1250"/>
      <c r="P763" s="1216"/>
      <c r="Q763" s="1219"/>
      <c r="R763" s="1222"/>
      <c r="S763" s="1225"/>
      <c r="T763" s="1228"/>
      <c r="U763" s="1225"/>
      <c r="V763" s="1228"/>
      <c r="W763" s="1225"/>
      <c r="X763" s="1228"/>
      <c r="Y763" s="1225"/>
      <c r="Z763" s="1228"/>
      <c r="AA763" s="1228"/>
      <c r="AB763" s="1228"/>
      <c r="AC763" s="1231"/>
      <c r="AD763" s="1194"/>
      <c r="AE763" s="1235"/>
      <c r="AF763" s="1200"/>
      <c r="AG763" s="1194"/>
      <c r="AH763" s="1197"/>
      <c r="AI763" s="1200"/>
      <c r="AJ763" s="1200"/>
      <c r="AK763" s="1203"/>
      <c r="AL763" s="1206"/>
      <c r="AM763" s="651" t="str">
        <f t="shared" si="1210"/>
        <v/>
      </c>
      <c r="AN763" s="355"/>
      <c r="AO763" s="1209"/>
      <c r="AP763" s="1210"/>
      <c r="AQ763" s="1115"/>
      <c r="AR763" s="976"/>
      <c r="AS763" s="976"/>
      <c r="AT763" s="976"/>
      <c r="AU763" s="976"/>
      <c r="AV763" s="976"/>
      <c r="AW763" s="976"/>
      <c r="AX763" s="1211"/>
      <c r="AY763" s="1209"/>
    </row>
    <row r="764" spans="1:51" ht="14">
      <c r="A764" s="1280">
        <v>189</v>
      </c>
      <c r="B764" s="1260" t="str">
        <f>IF(基本情報入力シート!B228="", "",基本情報入力シート!B228)</f>
        <v/>
      </c>
      <c r="C764" s="1261"/>
      <c r="D764" s="1261"/>
      <c r="E764" s="1261"/>
      <c r="F764" s="1262"/>
      <c r="G764" s="1269" t="str">
        <f>IF(基本情報入力シート!L228="", "",基本情報入力シート!L228)</f>
        <v/>
      </c>
      <c r="H764" s="1269" t="str">
        <f>IF(基本情報入力シート!Q228="", "",基本情報入力シート!Q228)</f>
        <v/>
      </c>
      <c r="I764" s="1269" t="str">
        <f>IF(基本情報入力シート!V228="", "",基本情報入力シート!V228)</f>
        <v/>
      </c>
      <c r="J764" s="1269" t="str">
        <f>IF(基本情報入力シート!W228="", "",基本情報入力シート!W228)</f>
        <v/>
      </c>
      <c r="K764" s="1269" t="str">
        <f>IF(基本情報入力シート!X228="", "",基本情報入力シート!X228)</f>
        <v/>
      </c>
      <c r="L764" s="1272" t="str">
        <f>IF(基本情報入力シート!AC228=0, "",基本情報入力シート!AC228)</f>
        <v/>
      </c>
      <c r="M764" s="1275" t="str">
        <f>IF(基本情報入力シート!AD228="", "",基本情報入力シート!AD228)</f>
        <v/>
      </c>
      <c r="N764" s="1245"/>
      <c r="O764" s="1248" t="str">
        <f>IFERROR(VLOOKUP(K764,【参考】数式用２!$A$2:$AD$48,MATCH(N764,【参考】数式用２!$C$4:$AD$4,0)+2,0),"")</f>
        <v/>
      </c>
      <c r="P764" s="1214"/>
      <c r="Q764" s="1217" t="str">
        <f>IFERROR(VLOOKUP(K764,【参考】数式用２!$A$2:$AC$48,MATCH(P764,【参考】数式用２!$C$4:$AC$4,0)+2,0),"")</f>
        <v/>
      </c>
      <c r="R764" s="1220" t="s">
        <v>268</v>
      </c>
      <c r="S764" s="1223"/>
      <c r="T764" s="1226" t="s">
        <v>356</v>
      </c>
      <c r="U764" s="1223"/>
      <c r="V764" s="1226" t="s">
        <v>357</v>
      </c>
      <c r="W764" s="1223"/>
      <c r="X764" s="1226" t="s">
        <v>356</v>
      </c>
      <c r="Y764" s="1223"/>
      <c r="Z764" s="1226" t="s">
        <v>360</v>
      </c>
      <c r="AA764" s="1226" t="s">
        <v>171</v>
      </c>
      <c r="AB764" s="1226" t="str">
        <f t="shared" ref="AB764" si="1277">IF(S764&gt;=1,(W764*12+Y764)-(S764*12+U764)+1,"")</f>
        <v/>
      </c>
      <c r="AC764" s="1229" t="s">
        <v>359</v>
      </c>
      <c r="AD764" s="1232" t="str">
        <f t="shared" ref="AD764" si="1278">IFERROR(ROUNDDOWN(ROUND(L764*Q764,0)*M764,0)*AB764,"")</f>
        <v/>
      </c>
      <c r="AE764" s="1233" t="str">
        <f>IFERROR(ROUNDDOWN(ROUNDDOWN(ROUND(L764*VLOOKUP(K764,【参考】数式用２!$A$2:$AC$48,MATCH("処遇改善加算Ⅳ",【参考】数式用２!$C$4:$O$4,0)+2,0),0)*M764,0)*AB764*0.5,0), "")</f>
        <v/>
      </c>
      <c r="AF764" s="1198"/>
      <c r="AG764" s="1193" t="str">
        <f>IF(AND(AQ764&lt;&gt;"対象外", P764&lt;&gt;""),ROUNDDOWN(ROUND(L764*VLOOKUP(K764,【参考】数式用２!$A$2:$K$48,MATCH("ベア加算あり",【参考】数式用２!$C$4:$K$4,0)+2,0),0)*M764,0)*AB764,"")</f>
        <v/>
      </c>
      <c r="AH764" s="1195"/>
      <c r="AI764" s="1198"/>
      <c r="AJ764" s="1198"/>
      <c r="AK764" s="1201"/>
      <c r="AL764" s="1204"/>
      <c r="AM764" s="650" t="str">
        <f t="shared" si="1200"/>
        <v/>
      </c>
      <c r="AN764" s="355"/>
      <c r="AO764" s="1207" t="str">
        <f t="shared" ref="AO764" si="1279">IF(K764&lt;&gt;"","Q列に色付け","")</f>
        <v/>
      </c>
      <c r="AP764" s="1210" t="str">
        <f t="shared" ref="AP764" si="1280">IF(AND(AE764&lt;&gt;0,AE764&lt;&gt;""),IF(AF764="○","入力済","未入力"),"")</f>
        <v/>
      </c>
      <c r="AQ764" s="1113" t="str">
        <f>IFERROR((VLOOKUP(N764, 【参考】数式用２!$BE$5:$BE$13, 1,FALSE)), "対象外")</f>
        <v>対象外</v>
      </c>
      <c r="AR764" s="976" t="str">
        <f t="shared" ref="AR764" si="1281">IF(AG764&lt;&gt;"",IF(AH764="○","入力済","未入力"),"")</f>
        <v/>
      </c>
      <c r="AS764" s="976" t="str">
        <f t="shared" ref="AS764" si="1282">IF(AND(P764&lt;&gt;"", AI764=""), "未入力", "入力済")</f>
        <v>入力済</v>
      </c>
      <c r="AT764" s="976" t="str">
        <f t="shared" ref="AT764" si="1283">IF(AND(P764&lt;&gt;"", P764&lt;&gt;"処遇改善加算Ⅳ", AJ764=""), "未入力", "入力済")</f>
        <v>入力済</v>
      </c>
      <c r="AU764" s="976" t="str">
        <f>IFERROR(VLOOKUP(K764, 【参考】数式用２!$BB$5:$BC$48, 2, FALSE), "")</f>
        <v/>
      </c>
      <c r="AV764" s="976" t="str">
        <f t="shared" ref="AV764" si="1284">IF(AND(P764&lt;&gt;"処遇改善加算Ⅲ",P764&lt;&gt;"処遇改善加算Ⅳ", P764&lt;&gt;"", AU764&lt;&gt;"対象外"), 1,"")</f>
        <v/>
      </c>
      <c r="AW764" s="976" t="str">
        <f>IFERROR("_"&amp;VLOOKUP(K764, 【参考】数式用２!$AG$2:$AH$48, 2, FALSE), "")</f>
        <v/>
      </c>
      <c r="AX764" s="1211" t="str">
        <f t="shared" ref="AX764" si="1285">IF(AND(P764="処遇改善加算Ⅰ", AL764=""), "未入力","入力済")</f>
        <v>入力済</v>
      </c>
      <c r="AY764" s="1207" t="str">
        <f t="shared" ref="AY764" si="1286">G764</f>
        <v/>
      </c>
    </row>
    <row r="765" spans="1:51" ht="14">
      <c r="A765" s="1281"/>
      <c r="B765" s="1263"/>
      <c r="C765" s="1264"/>
      <c r="D765" s="1264"/>
      <c r="E765" s="1264"/>
      <c r="F765" s="1265"/>
      <c r="G765" s="1270"/>
      <c r="H765" s="1270"/>
      <c r="I765" s="1270"/>
      <c r="J765" s="1270"/>
      <c r="K765" s="1270"/>
      <c r="L765" s="1273"/>
      <c r="M765" s="1276"/>
      <c r="N765" s="1246"/>
      <c r="O765" s="1249"/>
      <c r="P765" s="1215"/>
      <c r="Q765" s="1218"/>
      <c r="R765" s="1221"/>
      <c r="S765" s="1224"/>
      <c r="T765" s="1227"/>
      <c r="U765" s="1224"/>
      <c r="V765" s="1227"/>
      <c r="W765" s="1224"/>
      <c r="X765" s="1227"/>
      <c r="Y765" s="1224"/>
      <c r="Z765" s="1227"/>
      <c r="AA765" s="1227"/>
      <c r="AB765" s="1227"/>
      <c r="AC765" s="1230"/>
      <c r="AD765" s="1193"/>
      <c r="AE765" s="1234"/>
      <c r="AF765" s="1199"/>
      <c r="AG765" s="1193"/>
      <c r="AH765" s="1196"/>
      <c r="AI765" s="1199"/>
      <c r="AJ765" s="1199"/>
      <c r="AK765" s="1202"/>
      <c r="AL765" s="1205"/>
      <c r="AM765" s="1212" t="str">
        <f t="shared" ref="AM765" si="1287">IF(AND(P764&lt;&gt;"", OR(W764&lt;&gt;8,Y764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65" s="355"/>
      <c r="AO765" s="1208"/>
      <c r="AP765" s="1210"/>
      <c r="AQ765" s="1114"/>
      <c r="AR765" s="976"/>
      <c r="AS765" s="976"/>
      <c r="AT765" s="976"/>
      <c r="AU765" s="976"/>
      <c r="AV765" s="976"/>
      <c r="AW765" s="976"/>
      <c r="AX765" s="1211"/>
      <c r="AY765" s="1208"/>
    </row>
    <row r="766" spans="1:51" ht="14">
      <c r="A766" s="1282"/>
      <c r="B766" s="1263"/>
      <c r="C766" s="1264"/>
      <c r="D766" s="1264"/>
      <c r="E766" s="1264"/>
      <c r="F766" s="1265"/>
      <c r="G766" s="1270"/>
      <c r="H766" s="1270"/>
      <c r="I766" s="1270"/>
      <c r="J766" s="1270"/>
      <c r="K766" s="1270"/>
      <c r="L766" s="1273"/>
      <c r="M766" s="1276"/>
      <c r="N766" s="1246"/>
      <c r="O766" s="1249"/>
      <c r="P766" s="1215"/>
      <c r="Q766" s="1218"/>
      <c r="R766" s="1221"/>
      <c r="S766" s="1224"/>
      <c r="T766" s="1227"/>
      <c r="U766" s="1224"/>
      <c r="V766" s="1227"/>
      <c r="W766" s="1224"/>
      <c r="X766" s="1227"/>
      <c r="Y766" s="1224"/>
      <c r="Z766" s="1227"/>
      <c r="AA766" s="1227"/>
      <c r="AB766" s="1227"/>
      <c r="AC766" s="1230"/>
      <c r="AD766" s="1193"/>
      <c r="AE766" s="1234"/>
      <c r="AF766" s="1199"/>
      <c r="AG766" s="1193"/>
      <c r="AH766" s="1196"/>
      <c r="AI766" s="1199"/>
      <c r="AJ766" s="1199"/>
      <c r="AK766" s="1202"/>
      <c r="AL766" s="1205"/>
      <c r="AM766" s="1213"/>
      <c r="AN766" s="355"/>
      <c r="AO766" s="1208"/>
      <c r="AP766" s="1210"/>
      <c r="AQ766" s="1114"/>
      <c r="AR766" s="976"/>
      <c r="AS766" s="976"/>
      <c r="AT766" s="976"/>
      <c r="AU766" s="976"/>
      <c r="AV766" s="976"/>
      <c r="AW766" s="976"/>
      <c r="AX766" s="1211"/>
      <c r="AY766" s="1208"/>
    </row>
    <row r="767" spans="1:51" ht="14.5" thickBot="1">
      <c r="A767" s="1283"/>
      <c r="B767" s="1266"/>
      <c r="C767" s="1267"/>
      <c r="D767" s="1267"/>
      <c r="E767" s="1267"/>
      <c r="F767" s="1268"/>
      <c r="G767" s="1271"/>
      <c r="H767" s="1271"/>
      <c r="I767" s="1271"/>
      <c r="J767" s="1271"/>
      <c r="K767" s="1271"/>
      <c r="L767" s="1274"/>
      <c r="M767" s="1277"/>
      <c r="N767" s="1247"/>
      <c r="O767" s="1250"/>
      <c r="P767" s="1216"/>
      <c r="Q767" s="1219"/>
      <c r="R767" s="1222"/>
      <c r="S767" s="1225"/>
      <c r="T767" s="1228"/>
      <c r="U767" s="1225"/>
      <c r="V767" s="1228"/>
      <c r="W767" s="1225"/>
      <c r="X767" s="1228"/>
      <c r="Y767" s="1225"/>
      <c r="Z767" s="1228"/>
      <c r="AA767" s="1228"/>
      <c r="AB767" s="1228"/>
      <c r="AC767" s="1231"/>
      <c r="AD767" s="1194"/>
      <c r="AE767" s="1235"/>
      <c r="AF767" s="1200"/>
      <c r="AG767" s="1194"/>
      <c r="AH767" s="1197"/>
      <c r="AI767" s="1200"/>
      <c r="AJ767" s="1200"/>
      <c r="AK767" s="1203"/>
      <c r="AL767" s="1206"/>
      <c r="AM767" s="651" t="str">
        <f t="shared" si="1210"/>
        <v/>
      </c>
      <c r="AN767" s="355"/>
      <c r="AO767" s="1209"/>
      <c r="AP767" s="1210"/>
      <c r="AQ767" s="1115"/>
      <c r="AR767" s="976"/>
      <c r="AS767" s="976"/>
      <c r="AT767" s="976"/>
      <c r="AU767" s="976"/>
      <c r="AV767" s="976"/>
      <c r="AW767" s="976"/>
      <c r="AX767" s="1211"/>
      <c r="AY767" s="1209"/>
    </row>
    <row r="768" spans="1:51" ht="14">
      <c r="A768" s="1280">
        <v>190</v>
      </c>
      <c r="B768" s="1260" t="str">
        <f>IF(基本情報入力シート!B229="", "",基本情報入力シート!B229)</f>
        <v/>
      </c>
      <c r="C768" s="1261"/>
      <c r="D768" s="1261"/>
      <c r="E768" s="1261"/>
      <c r="F768" s="1262"/>
      <c r="G768" s="1269" t="str">
        <f>IF(基本情報入力シート!L229="", "",基本情報入力シート!L229)</f>
        <v/>
      </c>
      <c r="H768" s="1269" t="str">
        <f>IF(基本情報入力シート!Q229="", "",基本情報入力シート!Q229)</f>
        <v/>
      </c>
      <c r="I768" s="1269" t="str">
        <f>IF(基本情報入力シート!V229="", "",基本情報入力シート!V229)</f>
        <v/>
      </c>
      <c r="J768" s="1269" t="str">
        <f>IF(基本情報入力シート!W229="", "",基本情報入力シート!W229)</f>
        <v/>
      </c>
      <c r="K768" s="1269" t="str">
        <f>IF(基本情報入力シート!X229="", "",基本情報入力シート!X229)</f>
        <v/>
      </c>
      <c r="L768" s="1272" t="str">
        <f>IF(基本情報入力シート!AC229=0, "",基本情報入力シート!AC229)</f>
        <v/>
      </c>
      <c r="M768" s="1275" t="str">
        <f>IF(基本情報入力シート!AD229="", "",基本情報入力シート!AD229)</f>
        <v/>
      </c>
      <c r="N768" s="1245"/>
      <c r="O768" s="1248" t="str">
        <f>IFERROR(VLOOKUP(K768,【参考】数式用２!$A$2:$AD$48,MATCH(N768,【参考】数式用２!$C$4:$AD$4,0)+2,0),"")</f>
        <v/>
      </c>
      <c r="P768" s="1214"/>
      <c r="Q768" s="1217" t="str">
        <f>IFERROR(VLOOKUP(K768,【参考】数式用２!$A$2:$AC$48,MATCH(P768,【参考】数式用２!$C$4:$AC$4,0)+2,0),"")</f>
        <v/>
      </c>
      <c r="R768" s="1220" t="s">
        <v>268</v>
      </c>
      <c r="S768" s="1223"/>
      <c r="T768" s="1226" t="s">
        <v>356</v>
      </c>
      <c r="U768" s="1223"/>
      <c r="V768" s="1226" t="s">
        <v>357</v>
      </c>
      <c r="W768" s="1223"/>
      <c r="X768" s="1226" t="s">
        <v>356</v>
      </c>
      <c r="Y768" s="1223"/>
      <c r="Z768" s="1226" t="s">
        <v>360</v>
      </c>
      <c r="AA768" s="1226" t="s">
        <v>171</v>
      </c>
      <c r="AB768" s="1226" t="str">
        <f t="shared" ref="AB768" si="1288">IF(S768&gt;=1,(W768*12+Y768)-(S768*12+U768)+1,"")</f>
        <v/>
      </c>
      <c r="AC768" s="1229" t="s">
        <v>359</v>
      </c>
      <c r="AD768" s="1232" t="str">
        <f t="shared" ref="AD768" si="1289">IFERROR(ROUNDDOWN(ROUND(L768*Q768,0)*M768,0)*AB768,"")</f>
        <v/>
      </c>
      <c r="AE768" s="1233" t="str">
        <f>IFERROR(ROUNDDOWN(ROUNDDOWN(ROUND(L768*VLOOKUP(K768,【参考】数式用２!$A$2:$AC$48,MATCH("処遇改善加算Ⅳ",【参考】数式用２!$C$4:$O$4,0)+2,0),0)*M768,0)*AB768*0.5,0), "")</f>
        <v/>
      </c>
      <c r="AF768" s="1198"/>
      <c r="AG768" s="1193" t="str">
        <f>IF(AND(AQ768&lt;&gt;"対象外", P768&lt;&gt;""),ROUNDDOWN(ROUND(L768*VLOOKUP(K768,【参考】数式用２!$A$2:$K$48,MATCH("ベア加算あり",【参考】数式用２!$C$4:$K$4,0)+2,0),0)*M768,0)*AB768,"")</f>
        <v/>
      </c>
      <c r="AH768" s="1195"/>
      <c r="AI768" s="1198"/>
      <c r="AJ768" s="1198"/>
      <c r="AK768" s="1201"/>
      <c r="AL768" s="1204"/>
      <c r="AM768" s="650" t="str">
        <f t="shared" si="1200"/>
        <v/>
      </c>
      <c r="AN768" s="355"/>
      <c r="AO768" s="1207" t="str">
        <f t="shared" ref="AO768" si="1290">IF(K768&lt;&gt;"","Q列に色付け","")</f>
        <v/>
      </c>
      <c r="AP768" s="1210" t="str">
        <f t="shared" ref="AP768" si="1291">IF(AND(AE768&lt;&gt;0,AE768&lt;&gt;""),IF(AF768="○","入力済","未入力"),"")</f>
        <v/>
      </c>
      <c r="AQ768" s="1113" t="str">
        <f>IFERROR((VLOOKUP(N768, 【参考】数式用２!$BE$5:$BE$13, 1,FALSE)), "対象外")</f>
        <v>対象外</v>
      </c>
      <c r="AR768" s="976" t="str">
        <f t="shared" ref="AR768" si="1292">IF(AG768&lt;&gt;"",IF(AH768="○","入力済","未入力"),"")</f>
        <v/>
      </c>
      <c r="AS768" s="976" t="str">
        <f t="shared" ref="AS768" si="1293">IF(AND(P768&lt;&gt;"", AI768=""), "未入力", "入力済")</f>
        <v>入力済</v>
      </c>
      <c r="AT768" s="976" t="str">
        <f t="shared" ref="AT768" si="1294">IF(AND(P768&lt;&gt;"", P768&lt;&gt;"処遇改善加算Ⅳ", AJ768=""), "未入力", "入力済")</f>
        <v>入力済</v>
      </c>
      <c r="AU768" s="976" t="str">
        <f>IFERROR(VLOOKUP(K768, 【参考】数式用２!$BB$5:$BC$48, 2, FALSE), "")</f>
        <v/>
      </c>
      <c r="AV768" s="976" t="str">
        <f t="shared" ref="AV768" si="1295">IF(AND(P768&lt;&gt;"処遇改善加算Ⅲ",P768&lt;&gt;"処遇改善加算Ⅳ", P768&lt;&gt;"", AU768&lt;&gt;"対象外"), 1,"")</f>
        <v/>
      </c>
      <c r="AW768" s="976" t="str">
        <f>IFERROR("_"&amp;VLOOKUP(K768, 【参考】数式用２!$AG$2:$AH$48, 2, FALSE), "")</f>
        <v/>
      </c>
      <c r="AX768" s="1211" t="str">
        <f t="shared" ref="AX768" si="1296">IF(AND(P768="処遇改善加算Ⅰ", AL768=""), "未入力","入力済")</f>
        <v>入力済</v>
      </c>
      <c r="AY768" s="1207" t="str">
        <f t="shared" ref="AY768" si="1297">G768</f>
        <v/>
      </c>
    </row>
    <row r="769" spans="1:51" ht="14">
      <c r="A769" s="1281"/>
      <c r="B769" s="1263"/>
      <c r="C769" s="1264"/>
      <c r="D769" s="1264"/>
      <c r="E769" s="1264"/>
      <c r="F769" s="1265"/>
      <c r="G769" s="1270"/>
      <c r="H769" s="1270"/>
      <c r="I769" s="1270"/>
      <c r="J769" s="1270"/>
      <c r="K769" s="1270"/>
      <c r="L769" s="1273"/>
      <c r="M769" s="1276"/>
      <c r="N769" s="1246"/>
      <c r="O769" s="1249"/>
      <c r="P769" s="1215"/>
      <c r="Q769" s="1218"/>
      <c r="R769" s="1221"/>
      <c r="S769" s="1224"/>
      <c r="T769" s="1227"/>
      <c r="U769" s="1224"/>
      <c r="V769" s="1227"/>
      <c r="W769" s="1224"/>
      <c r="X769" s="1227"/>
      <c r="Y769" s="1224"/>
      <c r="Z769" s="1227"/>
      <c r="AA769" s="1227"/>
      <c r="AB769" s="1227"/>
      <c r="AC769" s="1230"/>
      <c r="AD769" s="1193"/>
      <c r="AE769" s="1234"/>
      <c r="AF769" s="1199"/>
      <c r="AG769" s="1193"/>
      <c r="AH769" s="1196"/>
      <c r="AI769" s="1199"/>
      <c r="AJ769" s="1199"/>
      <c r="AK769" s="1202"/>
      <c r="AL769" s="1205"/>
      <c r="AM769" s="1212" t="str">
        <f t="shared" ref="AM769" si="1298">IF(AND(P768&lt;&gt;"", OR(W768&lt;&gt;8,Y768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69" s="355"/>
      <c r="AO769" s="1208"/>
      <c r="AP769" s="1210"/>
      <c r="AQ769" s="1114"/>
      <c r="AR769" s="976"/>
      <c r="AS769" s="976"/>
      <c r="AT769" s="976"/>
      <c r="AU769" s="976"/>
      <c r="AV769" s="976"/>
      <c r="AW769" s="976"/>
      <c r="AX769" s="1211"/>
      <c r="AY769" s="1208"/>
    </row>
    <row r="770" spans="1:51" ht="14">
      <c r="A770" s="1282"/>
      <c r="B770" s="1263"/>
      <c r="C770" s="1264"/>
      <c r="D770" s="1264"/>
      <c r="E770" s="1264"/>
      <c r="F770" s="1265"/>
      <c r="G770" s="1270"/>
      <c r="H770" s="1270"/>
      <c r="I770" s="1270"/>
      <c r="J770" s="1270"/>
      <c r="K770" s="1270"/>
      <c r="L770" s="1273"/>
      <c r="M770" s="1276"/>
      <c r="N770" s="1246"/>
      <c r="O770" s="1249"/>
      <c r="P770" s="1215"/>
      <c r="Q770" s="1218"/>
      <c r="R770" s="1221"/>
      <c r="S770" s="1224"/>
      <c r="T770" s="1227"/>
      <c r="U770" s="1224"/>
      <c r="V770" s="1227"/>
      <c r="W770" s="1224"/>
      <c r="X770" s="1227"/>
      <c r="Y770" s="1224"/>
      <c r="Z770" s="1227"/>
      <c r="AA770" s="1227"/>
      <c r="AB770" s="1227"/>
      <c r="AC770" s="1230"/>
      <c r="AD770" s="1193"/>
      <c r="AE770" s="1234"/>
      <c r="AF770" s="1199"/>
      <c r="AG770" s="1193"/>
      <c r="AH770" s="1196"/>
      <c r="AI770" s="1199"/>
      <c r="AJ770" s="1199"/>
      <c r="AK770" s="1202"/>
      <c r="AL770" s="1205"/>
      <c r="AM770" s="1213"/>
      <c r="AN770" s="355"/>
      <c r="AO770" s="1208"/>
      <c r="AP770" s="1210"/>
      <c r="AQ770" s="1114"/>
      <c r="AR770" s="976"/>
      <c r="AS770" s="976"/>
      <c r="AT770" s="976"/>
      <c r="AU770" s="976"/>
      <c r="AV770" s="976"/>
      <c r="AW770" s="976"/>
      <c r="AX770" s="1211"/>
      <c r="AY770" s="1208"/>
    </row>
    <row r="771" spans="1:51" ht="14.5" thickBot="1">
      <c r="A771" s="1283"/>
      <c r="B771" s="1266"/>
      <c r="C771" s="1267"/>
      <c r="D771" s="1267"/>
      <c r="E771" s="1267"/>
      <c r="F771" s="1268"/>
      <c r="G771" s="1271"/>
      <c r="H771" s="1271"/>
      <c r="I771" s="1271"/>
      <c r="J771" s="1271"/>
      <c r="K771" s="1271"/>
      <c r="L771" s="1274"/>
      <c r="M771" s="1277"/>
      <c r="N771" s="1247"/>
      <c r="O771" s="1250"/>
      <c r="P771" s="1216"/>
      <c r="Q771" s="1219"/>
      <c r="R771" s="1222"/>
      <c r="S771" s="1225"/>
      <c r="T771" s="1228"/>
      <c r="U771" s="1225"/>
      <c r="V771" s="1228"/>
      <c r="W771" s="1225"/>
      <c r="X771" s="1228"/>
      <c r="Y771" s="1225"/>
      <c r="Z771" s="1228"/>
      <c r="AA771" s="1228"/>
      <c r="AB771" s="1228"/>
      <c r="AC771" s="1231"/>
      <c r="AD771" s="1194"/>
      <c r="AE771" s="1235"/>
      <c r="AF771" s="1200"/>
      <c r="AG771" s="1194"/>
      <c r="AH771" s="1197"/>
      <c r="AI771" s="1200"/>
      <c r="AJ771" s="1200"/>
      <c r="AK771" s="1203"/>
      <c r="AL771" s="1206"/>
      <c r="AM771" s="651" t="str">
        <f t="shared" si="1210"/>
        <v/>
      </c>
      <c r="AN771" s="355"/>
      <c r="AO771" s="1209"/>
      <c r="AP771" s="1210"/>
      <c r="AQ771" s="1115"/>
      <c r="AR771" s="976"/>
      <c r="AS771" s="976"/>
      <c r="AT771" s="976"/>
      <c r="AU771" s="976"/>
      <c r="AV771" s="976"/>
      <c r="AW771" s="976"/>
      <c r="AX771" s="1211"/>
      <c r="AY771" s="1209"/>
    </row>
    <row r="772" spans="1:51" ht="14">
      <c r="A772" s="1280">
        <v>191</v>
      </c>
      <c r="B772" s="1260" t="str">
        <f>IF(基本情報入力シート!B230="", "",基本情報入力シート!B230)</f>
        <v/>
      </c>
      <c r="C772" s="1261"/>
      <c r="D772" s="1261"/>
      <c r="E772" s="1261"/>
      <c r="F772" s="1262"/>
      <c r="G772" s="1269" t="str">
        <f>IF(基本情報入力シート!L230="", "",基本情報入力シート!L230)</f>
        <v/>
      </c>
      <c r="H772" s="1269" t="str">
        <f>IF(基本情報入力シート!Q230="", "",基本情報入力シート!Q230)</f>
        <v/>
      </c>
      <c r="I772" s="1269" t="str">
        <f>IF(基本情報入力シート!V230="", "",基本情報入力シート!V230)</f>
        <v/>
      </c>
      <c r="J772" s="1269" t="str">
        <f>IF(基本情報入力シート!W230="", "",基本情報入力シート!W230)</f>
        <v/>
      </c>
      <c r="K772" s="1269" t="str">
        <f>IF(基本情報入力シート!X230="", "",基本情報入力シート!X230)</f>
        <v/>
      </c>
      <c r="L772" s="1272" t="str">
        <f>IF(基本情報入力シート!AC230=0, "",基本情報入力シート!AC230)</f>
        <v/>
      </c>
      <c r="M772" s="1275" t="str">
        <f>IF(基本情報入力シート!AD230="", "",基本情報入力シート!AD230)</f>
        <v/>
      </c>
      <c r="N772" s="1245"/>
      <c r="O772" s="1248" t="str">
        <f>IFERROR(VLOOKUP(K772,【参考】数式用２!$A$2:$AD$48,MATCH(N772,【参考】数式用２!$C$4:$AD$4,0)+2,0),"")</f>
        <v/>
      </c>
      <c r="P772" s="1214"/>
      <c r="Q772" s="1217" t="str">
        <f>IFERROR(VLOOKUP(K772,【参考】数式用２!$A$2:$AC$48,MATCH(P772,【参考】数式用２!$C$4:$AC$4,0)+2,0),"")</f>
        <v/>
      </c>
      <c r="R772" s="1220" t="s">
        <v>268</v>
      </c>
      <c r="S772" s="1223"/>
      <c r="T772" s="1226" t="s">
        <v>356</v>
      </c>
      <c r="U772" s="1223"/>
      <c r="V772" s="1226" t="s">
        <v>357</v>
      </c>
      <c r="W772" s="1223"/>
      <c r="X772" s="1226" t="s">
        <v>356</v>
      </c>
      <c r="Y772" s="1223"/>
      <c r="Z772" s="1226" t="s">
        <v>360</v>
      </c>
      <c r="AA772" s="1226" t="s">
        <v>171</v>
      </c>
      <c r="AB772" s="1226" t="str">
        <f t="shared" ref="AB772" si="1299">IF(S772&gt;=1,(W772*12+Y772)-(S772*12+U772)+1,"")</f>
        <v/>
      </c>
      <c r="AC772" s="1229" t="s">
        <v>359</v>
      </c>
      <c r="AD772" s="1232" t="str">
        <f t="shared" ref="AD772" si="1300">IFERROR(ROUNDDOWN(ROUND(L772*Q772,0)*M772,0)*AB772,"")</f>
        <v/>
      </c>
      <c r="AE772" s="1233" t="str">
        <f>IFERROR(ROUNDDOWN(ROUNDDOWN(ROUND(L772*VLOOKUP(K772,【参考】数式用２!$A$2:$AC$48,MATCH("処遇改善加算Ⅳ",【参考】数式用２!$C$4:$O$4,0)+2,0),0)*M772,0)*AB772*0.5,0), "")</f>
        <v/>
      </c>
      <c r="AF772" s="1198"/>
      <c r="AG772" s="1193" t="str">
        <f>IF(AND(AQ772&lt;&gt;"対象外", P772&lt;&gt;""),ROUNDDOWN(ROUND(L772*VLOOKUP(K772,【参考】数式用２!$A$2:$K$48,MATCH("ベア加算あり",【参考】数式用２!$C$4:$K$4,0)+2,0),0)*M772,0)*AB772,"")</f>
        <v/>
      </c>
      <c r="AH772" s="1195"/>
      <c r="AI772" s="1198"/>
      <c r="AJ772" s="1198"/>
      <c r="AK772" s="1201"/>
      <c r="AL772" s="1204"/>
      <c r="AM772" s="650" t="str">
        <f t="shared" si="1200"/>
        <v/>
      </c>
      <c r="AN772" s="355"/>
      <c r="AO772" s="1207" t="str">
        <f t="shared" ref="AO772" si="1301">IF(K772&lt;&gt;"","Q列に色付け","")</f>
        <v/>
      </c>
      <c r="AP772" s="1210" t="str">
        <f t="shared" ref="AP772" si="1302">IF(AND(AE772&lt;&gt;0,AE772&lt;&gt;""),IF(AF772="○","入力済","未入力"),"")</f>
        <v/>
      </c>
      <c r="AQ772" s="1113" t="str">
        <f>IFERROR((VLOOKUP(N772, 【参考】数式用２!$BE$5:$BE$13, 1,FALSE)), "対象外")</f>
        <v>対象外</v>
      </c>
      <c r="AR772" s="976" t="str">
        <f t="shared" ref="AR772" si="1303">IF(AG772&lt;&gt;"",IF(AH772="○","入力済","未入力"),"")</f>
        <v/>
      </c>
      <c r="AS772" s="976" t="str">
        <f t="shared" ref="AS772" si="1304">IF(AND(P772&lt;&gt;"", AI772=""), "未入力", "入力済")</f>
        <v>入力済</v>
      </c>
      <c r="AT772" s="976" t="str">
        <f t="shared" ref="AT772" si="1305">IF(AND(P772&lt;&gt;"", P772&lt;&gt;"処遇改善加算Ⅳ", AJ772=""), "未入力", "入力済")</f>
        <v>入力済</v>
      </c>
      <c r="AU772" s="976" t="str">
        <f>IFERROR(VLOOKUP(K772, 【参考】数式用２!$BB$5:$BC$48, 2, FALSE), "")</f>
        <v/>
      </c>
      <c r="AV772" s="976" t="str">
        <f t="shared" ref="AV772" si="1306">IF(AND(P772&lt;&gt;"処遇改善加算Ⅲ",P772&lt;&gt;"処遇改善加算Ⅳ", P772&lt;&gt;"", AU772&lt;&gt;"対象外"), 1,"")</f>
        <v/>
      </c>
      <c r="AW772" s="976" t="str">
        <f>IFERROR("_"&amp;VLOOKUP(K772, 【参考】数式用２!$AG$2:$AH$48, 2, FALSE), "")</f>
        <v/>
      </c>
      <c r="AX772" s="1211" t="str">
        <f t="shared" ref="AX772" si="1307">IF(AND(P772="処遇改善加算Ⅰ", AL772=""), "未入力","入力済")</f>
        <v>入力済</v>
      </c>
      <c r="AY772" s="1207" t="str">
        <f t="shared" ref="AY772" si="1308">G772</f>
        <v/>
      </c>
    </row>
    <row r="773" spans="1:51" ht="14">
      <c r="A773" s="1281"/>
      <c r="B773" s="1263"/>
      <c r="C773" s="1264"/>
      <c r="D773" s="1264"/>
      <c r="E773" s="1264"/>
      <c r="F773" s="1265"/>
      <c r="G773" s="1270"/>
      <c r="H773" s="1270"/>
      <c r="I773" s="1270"/>
      <c r="J773" s="1270"/>
      <c r="K773" s="1270"/>
      <c r="L773" s="1273"/>
      <c r="M773" s="1276"/>
      <c r="N773" s="1246"/>
      <c r="O773" s="1249"/>
      <c r="P773" s="1215"/>
      <c r="Q773" s="1218"/>
      <c r="R773" s="1221"/>
      <c r="S773" s="1224"/>
      <c r="T773" s="1227"/>
      <c r="U773" s="1224"/>
      <c r="V773" s="1227"/>
      <c r="W773" s="1224"/>
      <c r="X773" s="1227"/>
      <c r="Y773" s="1224"/>
      <c r="Z773" s="1227"/>
      <c r="AA773" s="1227"/>
      <c r="AB773" s="1227"/>
      <c r="AC773" s="1230"/>
      <c r="AD773" s="1193"/>
      <c r="AE773" s="1234"/>
      <c r="AF773" s="1199"/>
      <c r="AG773" s="1193"/>
      <c r="AH773" s="1196"/>
      <c r="AI773" s="1199"/>
      <c r="AJ773" s="1199"/>
      <c r="AK773" s="1202"/>
      <c r="AL773" s="1205"/>
      <c r="AM773" s="1212" t="str">
        <f t="shared" ref="AM773" si="1309">IF(AND(P772&lt;&gt;"", OR(W772&lt;&gt;8,Y772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73" s="355"/>
      <c r="AO773" s="1208"/>
      <c r="AP773" s="1210"/>
      <c r="AQ773" s="1114"/>
      <c r="AR773" s="976"/>
      <c r="AS773" s="976"/>
      <c r="AT773" s="976"/>
      <c r="AU773" s="976"/>
      <c r="AV773" s="976"/>
      <c r="AW773" s="976"/>
      <c r="AX773" s="1211"/>
      <c r="AY773" s="1208"/>
    </row>
    <row r="774" spans="1:51" ht="14">
      <c r="A774" s="1282"/>
      <c r="B774" s="1263"/>
      <c r="C774" s="1264"/>
      <c r="D774" s="1264"/>
      <c r="E774" s="1264"/>
      <c r="F774" s="1265"/>
      <c r="G774" s="1270"/>
      <c r="H774" s="1270"/>
      <c r="I774" s="1270"/>
      <c r="J774" s="1270"/>
      <c r="K774" s="1270"/>
      <c r="L774" s="1273"/>
      <c r="M774" s="1276"/>
      <c r="N774" s="1246"/>
      <c r="O774" s="1249"/>
      <c r="P774" s="1215"/>
      <c r="Q774" s="1218"/>
      <c r="R774" s="1221"/>
      <c r="S774" s="1224"/>
      <c r="T774" s="1227"/>
      <c r="U774" s="1224"/>
      <c r="V774" s="1227"/>
      <c r="W774" s="1224"/>
      <c r="X774" s="1227"/>
      <c r="Y774" s="1224"/>
      <c r="Z774" s="1227"/>
      <c r="AA774" s="1227"/>
      <c r="AB774" s="1227"/>
      <c r="AC774" s="1230"/>
      <c r="AD774" s="1193"/>
      <c r="AE774" s="1234"/>
      <c r="AF774" s="1199"/>
      <c r="AG774" s="1193"/>
      <c r="AH774" s="1196"/>
      <c r="AI774" s="1199"/>
      <c r="AJ774" s="1199"/>
      <c r="AK774" s="1202"/>
      <c r="AL774" s="1205"/>
      <c r="AM774" s="1213"/>
      <c r="AN774" s="355"/>
      <c r="AO774" s="1208"/>
      <c r="AP774" s="1210"/>
      <c r="AQ774" s="1114"/>
      <c r="AR774" s="976"/>
      <c r="AS774" s="976"/>
      <c r="AT774" s="976"/>
      <c r="AU774" s="976"/>
      <c r="AV774" s="976"/>
      <c r="AW774" s="976"/>
      <c r="AX774" s="1211"/>
      <c r="AY774" s="1208"/>
    </row>
    <row r="775" spans="1:51" ht="14.5" thickBot="1">
      <c r="A775" s="1283"/>
      <c r="B775" s="1266"/>
      <c r="C775" s="1267"/>
      <c r="D775" s="1267"/>
      <c r="E775" s="1267"/>
      <c r="F775" s="1268"/>
      <c r="G775" s="1271"/>
      <c r="H775" s="1271"/>
      <c r="I775" s="1271"/>
      <c r="J775" s="1271"/>
      <c r="K775" s="1271"/>
      <c r="L775" s="1274"/>
      <c r="M775" s="1277"/>
      <c r="N775" s="1247"/>
      <c r="O775" s="1250"/>
      <c r="P775" s="1216"/>
      <c r="Q775" s="1219"/>
      <c r="R775" s="1222"/>
      <c r="S775" s="1225"/>
      <c r="T775" s="1228"/>
      <c r="U775" s="1225"/>
      <c r="V775" s="1228"/>
      <c r="W775" s="1225"/>
      <c r="X775" s="1228"/>
      <c r="Y775" s="1225"/>
      <c r="Z775" s="1228"/>
      <c r="AA775" s="1228"/>
      <c r="AB775" s="1228"/>
      <c r="AC775" s="1231"/>
      <c r="AD775" s="1194"/>
      <c r="AE775" s="1235"/>
      <c r="AF775" s="1200"/>
      <c r="AG775" s="1194"/>
      <c r="AH775" s="1197"/>
      <c r="AI775" s="1200"/>
      <c r="AJ775" s="1200"/>
      <c r="AK775" s="1203"/>
      <c r="AL775" s="1206"/>
      <c r="AM775" s="651" t="str">
        <f t="shared" si="1210"/>
        <v/>
      </c>
      <c r="AN775" s="355"/>
      <c r="AO775" s="1209"/>
      <c r="AP775" s="1210"/>
      <c r="AQ775" s="1115"/>
      <c r="AR775" s="976"/>
      <c r="AS775" s="976"/>
      <c r="AT775" s="976"/>
      <c r="AU775" s="976"/>
      <c r="AV775" s="976"/>
      <c r="AW775" s="976"/>
      <c r="AX775" s="1211"/>
      <c r="AY775" s="1209"/>
    </row>
    <row r="776" spans="1:51" ht="14">
      <c r="A776" s="1280">
        <v>192</v>
      </c>
      <c r="B776" s="1260" t="str">
        <f>IF(基本情報入力シート!B231="", "",基本情報入力シート!B231)</f>
        <v/>
      </c>
      <c r="C776" s="1261"/>
      <c r="D776" s="1261"/>
      <c r="E776" s="1261"/>
      <c r="F776" s="1262"/>
      <c r="G776" s="1269" t="str">
        <f>IF(基本情報入力シート!L231="", "",基本情報入力シート!L231)</f>
        <v/>
      </c>
      <c r="H776" s="1269" t="str">
        <f>IF(基本情報入力シート!Q231="", "",基本情報入力シート!Q231)</f>
        <v/>
      </c>
      <c r="I776" s="1269" t="str">
        <f>IF(基本情報入力シート!V231="", "",基本情報入力シート!V231)</f>
        <v/>
      </c>
      <c r="J776" s="1269" t="str">
        <f>IF(基本情報入力シート!W231="", "",基本情報入力シート!W231)</f>
        <v/>
      </c>
      <c r="K776" s="1269" t="str">
        <f>IF(基本情報入力シート!X231="", "",基本情報入力シート!X231)</f>
        <v/>
      </c>
      <c r="L776" s="1272" t="str">
        <f>IF(基本情報入力シート!AC231=0, "",基本情報入力シート!AC231)</f>
        <v/>
      </c>
      <c r="M776" s="1275" t="str">
        <f>IF(基本情報入力シート!AD231="", "",基本情報入力シート!AD231)</f>
        <v/>
      </c>
      <c r="N776" s="1245"/>
      <c r="O776" s="1248" t="str">
        <f>IFERROR(VLOOKUP(K776,【参考】数式用２!$A$2:$AD$48,MATCH(N776,【参考】数式用２!$C$4:$AD$4,0)+2,0),"")</f>
        <v/>
      </c>
      <c r="P776" s="1214"/>
      <c r="Q776" s="1217" t="str">
        <f>IFERROR(VLOOKUP(K776,【参考】数式用２!$A$2:$AC$48,MATCH(P776,【参考】数式用２!$C$4:$AC$4,0)+2,0),"")</f>
        <v/>
      </c>
      <c r="R776" s="1220" t="s">
        <v>268</v>
      </c>
      <c r="S776" s="1223"/>
      <c r="T776" s="1226" t="s">
        <v>356</v>
      </c>
      <c r="U776" s="1223"/>
      <c r="V776" s="1226" t="s">
        <v>357</v>
      </c>
      <c r="W776" s="1223"/>
      <c r="X776" s="1226" t="s">
        <v>356</v>
      </c>
      <c r="Y776" s="1223"/>
      <c r="Z776" s="1226" t="s">
        <v>360</v>
      </c>
      <c r="AA776" s="1226" t="s">
        <v>171</v>
      </c>
      <c r="AB776" s="1226" t="str">
        <f t="shared" ref="AB776" si="1310">IF(S776&gt;=1,(W776*12+Y776)-(S776*12+U776)+1,"")</f>
        <v/>
      </c>
      <c r="AC776" s="1229" t="s">
        <v>359</v>
      </c>
      <c r="AD776" s="1232" t="str">
        <f t="shared" ref="AD776" si="1311">IFERROR(ROUNDDOWN(ROUND(L776*Q776,0)*M776,0)*AB776,"")</f>
        <v/>
      </c>
      <c r="AE776" s="1233" t="str">
        <f>IFERROR(ROUNDDOWN(ROUNDDOWN(ROUND(L776*VLOOKUP(K776,【参考】数式用２!$A$2:$AC$48,MATCH("処遇改善加算Ⅳ",【参考】数式用２!$C$4:$O$4,0)+2,0),0)*M776,0)*AB776*0.5,0), "")</f>
        <v/>
      </c>
      <c r="AF776" s="1198"/>
      <c r="AG776" s="1193" t="str">
        <f>IF(AND(AQ776&lt;&gt;"対象外", P776&lt;&gt;""),ROUNDDOWN(ROUND(L776*VLOOKUP(K776,【参考】数式用２!$A$2:$K$48,MATCH("ベア加算あり",【参考】数式用２!$C$4:$K$4,0)+2,0),0)*M776,0)*AB776,"")</f>
        <v/>
      </c>
      <c r="AH776" s="1195"/>
      <c r="AI776" s="1198"/>
      <c r="AJ776" s="1198"/>
      <c r="AK776" s="1201"/>
      <c r="AL776" s="1204"/>
      <c r="AM776" s="650" t="str">
        <f t="shared" si="1200"/>
        <v/>
      </c>
      <c r="AN776" s="355"/>
      <c r="AO776" s="1207" t="str">
        <f t="shared" ref="AO776" si="1312">IF(K776&lt;&gt;"","Q列に色付け","")</f>
        <v/>
      </c>
      <c r="AP776" s="1210" t="str">
        <f t="shared" ref="AP776" si="1313">IF(AND(AE776&lt;&gt;0,AE776&lt;&gt;""),IF(AF776="○","入力済","未入力"),"")</f>
        <v/>
      </c>
      <c r="AQ776" s="1113" t="str">
        <f>IFERROR((VLOOKUP(N776, 【参考】数式用２!$BE$5:$BE$13, 1,FALSE)), "対象外")</f>
        <v>対象外</v>
      </c>
      <c r="AR776" s="976" t="str">
        <f t="shared" ref="AR776" si="1314">IF(AG776&lt;&gt;"",IF(AH776="○","入力済","未入力"),"")</f>
        <v/>
      </c>
      <c r="AS776" s="976" t="str">
        <f t="shared" ref="AS776" si="1315">IF(AND(P776&lt;&gt;"", AI776=""), "未入力", "入力済")</f>
        <v>入力済</v>
      </c>
      <c r="AT776" s="976" t="str">
        <f t="shared" ref="AT776" si="1316">IF(AND(P776&lt;&gt;"", P776&lt;&gt;"処遇改善加算Ⅳ", AJ776=""), "未入力", "入力済")</f>
        <v>入力済</v>
      </c>
      <c r="AU776" s="976" t="str">
        <f>IFERROR(VLOOKUP(K776, 【参考】数式用２!$BB$5:$BC$48, 2, FALSE), "")</f>
        <v/>
      </c>
      <c r="AV776" s="976" t="str">
        <f t="shared" ref="AV776" si="1317">IF(AND(P776&lt;&gt;"処遇改善加算Ⅲ",P776&lt;&gt;"処遇改善加算Ⅳ", P776&lt;&gt;"", AU776&lt;&gt;"対象外"), 1,"")</f>
        <v/>
      </c>
      <c r="AW776" s="976" t="str">
        <f>IFERROR("_"&amp;VLOOKUP(K776, 【参考】数式用２!$AG$2:$AH$48, 2, FALSE), "")</f>
        <v/>
      </c>
      <c r="AX776" s="1211" t="str">
        <f t="shared" ref="AX776" si="1318">IF(AND(P776="処遇改善加算Ⅰ", AL776=""), "未入力","入力済")</f>
        <v>入力済</v>
      </c>
      <c r="AY776" s="1207" t="str">
        <f t="shared" ref="AY776" si="1319">G776</f>
        <v/>
      </c>
    </row>
    <row r="777" spans="1:51" ht="14">
      <c r="A777" s="1281"/>
      <c r="B777" s="1263"/>
      <c r="C777" s="1264"/>
      <c r="D777" s="1264"/>
      <c r="E777" s="1264"/>
      <c r="F777" s="1265"/>
      <c r="G777" s="1270"/>
      <c r="H777" s="1270"/>
      <c r="I777" s="1270"/>
      <c r="J777" s="1270"/>
      <c r="K777" s="1270"/>
      <c r="L777" s="1273"/>
      <c r="M777" s="1276"/>
      <c r="N777" s="1246"/>
      <c r="O777" s="1249"/>
      <c r="P777" s="1215"/>
      <c r="Q777" s="1218"/>
      <c r="R777" s="1221"/>
      <c r="S777" s="1224"/>
      <c r="T777" s="1227"/>
      <c r="U777" s="1224"/>
      <c r="V777" s="1227"/>
      <c r="W777" s="1224"/>
      <c r="X777" s="1227"/>
      <c r="Y777" s="1224"/>
      <c r="Z777" s="1227"/>
      <c r="AA777" s="1227"/>
      <c r="AB777" s="1227"/>
      <c r="AC777" s="1230"/>
      <c r="AD777" s="1193"/>
      <c r="AE777" s="1234"/>
      <c r="AF777" s="1199"/>
      <c r="AG777" s="1193"/>
      <c r="AH777" s="1196"/>
      <c r="AI777" s="1199"/>
      <c r="AJ777" s="1199"/>
      <c r="AK777" s="1202"/>
      <c r="AL777" s="1205"/>
      <c r="AM777" s="1212" t="str">
        <f t="shared" ref="AM777" si="1320">IF(AND(P776&lt;&gt;"", OR(W776&lt;&gt;8,Y776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77" s="355"/>
      <c r="AO777" s="1208"/>
      <c r="AP777" s="1210"/>
      <c r="AQ777" s="1114"/>
      <c r="AR777" s="976"/>
      <c r="AS777" s="976"/>
      <c r="AT777" s="976"/>
      <c r="AU777" s="976"/>
      <c r="AV777" s="976"/>
      <c r="AW777" s="976"/>
      <c r="AX777" s="1211"/>
      <c r="AY777" s="1208"/>
    </row>
    <row r="778" spans="1:51" ht="14">
      <c r="A778" s="1282"/>
      <c r="B778" s="1263"/>
      <c r="C778" s="1264"/>
      <c r="D778" s="1264"/>
      <c r="E778" s="1264"/>
      <c r="F778" s="1265"/>
      <c r="G778" s="1270"/>
      <c r="H778" s="1270"/>
      <c r="I778" s="1270"/>
      <c r="J778" s="1270"/>
      <c r="K778" s="1270"/>
      <c r="L778" s="1273"/>
      <c r="M778" s="1276"/>
      <c r="N778" s="1246"/>
      <c r="O778" s="1249"/>
      <c r="P778" s="1215"/>
      <c r="Q778" s="1218"/>
      <c r="R778" s="1221"/>
      <c r="S778" s="1224"/>
      <c r="T778" s="1227"/>
      <c r="U778" s="1224"/>
      <c r="V778" s="1227"/>
      <c r="W778" s="1224"/>
      <c r="X778" s="1227"/>
      <c r="Y778" s="1224"/>
      <c r="Z778" s="1227"/>
      <c r="AA778" s="1227"/>
      <c r="AB778" s="1227"/>
      <c r="AC778" s="1230"/>
      <c r="AD778" s="1193"/>
      <c r="AE778" s="1234"/>
      <c r="AF778" s="1199"/>
      <c r="AG778" s="1193"/>
      <c r="AH778" s="1196"/>
      <c r="AI778" s="1199"/>
      <c r="AJ778" s="1199"/>
      <c r="AK778" s="1202"/>
      <c r="AL778" s="1205"/>
      <c r="AM778" s="1213"/>
      <c r="AN778" s="355"/>
      <c r="AO778" s="1208"/>
      <c r="AP778" s="1210"/>
      <c r="AQ778" s="1114"/>
      <c r="AR778" s="976"/>
      <c r="AS778" s="976"/>
      <c r="AT778" s="976"/>
      <c r="AU778" s="976"/>
      <c r="AV778" s="976"/>
      <c r="AW778" s="976"/>
      <c r="AX778" s="1211"/>
      <c r="AY778" s="1208"/>
    </row>
    <row r="779" spans="1:51" ht="14.5" thickBot="1">
      <c r="A779" s="1283"/>
      <c r="B779" s="1266"/>
      <c r="C779" s="1267"/>
      <c r="D779" s="1267"/>
      <c r="E779" s="1267"/>
      <c r="F779" s="1268"/>
      <c r="G779" s="1271"/>
      <c r="H779" s="1271"/>
      <c r="I779" s="1271"/>
      <c r="J779" s="1271"/>
      <c r="K779" s="1271"/>
      <c r="L779" s="1274"/>
      <c r="M779" s="1277"/>
      <c r="N779" s="1247"/>
      <c r="O779" s="1250"/>
      <c r="P779" s="1216"/>
      <c r="Q779" s="1219"/>
      <c r="R779" s="1222"/>
      <c r="S779" s="1225"/>
      <c r="T779" s="1228"/>
      <c r="U779" s="1225"/>
      <c r="V779" s="1228"/>
      <c r="W779" s="1225"/>
      <c r="X779" s="1228"/>
      <c r="Y779" s="1225"/>
      <c r="Z779" s="1228"/>
      <c r="AA779" s="1228"/>
      <c r="AB779" s="1228"/>
      <c r="AC779" s="1231"/>
      <c r="AD779" s="1194"/>
      <c r="AE779" s="1235"/>
      <c r="AF779" s="1200"/>
      <c r="AG779" s="1194"/>
      <c r="AH779" s="1197"/>
      <c r="AI779" s="1200"/>
      <c r="AJ779" s="1200"/>
      <c r="AK779" s="1203"/>
      <c r="AL779" s="1206"/>
      <c r="AM779" s="651" t="str">
        <f t="shared" si="1210"/>
        <v/>
      </c>
      <c r="AN779" s="355"/>
      <c r="AO779" s="1209"/>
      <c r="AP779" s="1210"/>
      <c r="AQ779" s="1115"/>
      <c r="AR779" s="976"/>
      <c r="AS779" s="976"/>
      <c r="AT779" s="976"/>
      <c r="AU779" s="976"/>
      <c r="AV779" s="976"/>
      <c r="AW779" s="976"/>
      <c r="AX779" s="1211"/>
      <c r="AY779" s="1209"/>
    </row>
    <row r="780" spans="1:51" ht="14">
      <c r="A780" s="1280">
        <v>193</v>
      </c>
      <c r="B780" s="1260" t="str">
        <f>IF(基本情報入力シート!B232="", "",基本情報入力シート!B232)</f>
        <v/>
      </c>
      <c r="C780" s="1261"/>
      <c r="D780" s="1261"/>
      <c r="E780" s="1261"/>
      <c r="F780" s="1262"/>
      <c r="G780" s="1269" t="str">
        <f>IF(基本情報入力シート!L232="", "",基本情報入力シート!L232)</f>
        <v/>
      </c>
      <c r="H780" s="1269" t="str">
        <f>IF(基本情報入力シート!Q232="", "",基本情報入力シート!Q232)</f>
        <v/>
      </c>
      <c r="I780" s="1269" t="str">
        <f>IF(基本情報入力シート!V232="", "",基本情報入力シート!V232)</f>
        <v/>
      </c>
      <c r="J780" s="1269" t="str">
        <f>IF(基本情報入力シート!W232="", "",基本情報入力シート!W232)</f>
        <v/>
      </c>
      <c r="K780" s="1269" t="str">
        <f>IF(基本情報入力シート!X232="", "",基本情報入力シート!X232)</f>
        <v/>
      </c>
      <c r="L780" s="1272" t="str">
        <f>IF(基本情報入力シート!AC232=0, "",基本情報入力シート!AC232)</f>
        <v/>
      </c>
      <c r="M780" s="1275" t="str">
        <f>IF(基本情報入力シート!AD232="", "",基本情報入力シート!AD232)</f>
        <v/>
      </c>
      <c r="N780" s="1245"/>
      <c r="O780" s="1248" t="str">
        <f>IFERROR(VLOOKUP(K780,【参考】数式用２!$A$2:$AD$48,MATCH(N780,【参考】数式用２!$C$4:$AD$4,0)+2,0),"")</f>
        <v/>
      </c>
      <c r="P780" s="1214"/>
      <c r="Q780" s="1217" t="str">
        <f>IFERROR(VLOOKUP(K780,【参考】数式用２!$A$2:$AC$48,MATCH(P780,【参考】数式用２!$C$4:$AC$4,0)+2,0),"")</f>
        <v/>
      </c>
      <c r="R780" s="1220" t="s">
        <v>268</v>
      </c>
      <c r="S780" s="1223"/>
      <c r="T780" s="1226" t="s">
        <v>356</v>
      </c>
      <c r="U780" s="1223"/>
      <c r="V780" s="1226" t="s">
        <v>357</v>
      </c>
      <c r="W780" s="1223"/>
      <c r="X780" s="1226" t="s">
        <v>356</v>
      </c>
      <c r="Y780" s="1223"/>
      <c r="Z780" s="1226" t="s">
        <v>360</v>
      </c>
      <c r="AA780" s="1226" t="s">
        <v>171</v>
      </c>
      <c r="AB780" s="1226" t="str">
        <f t="shared" ref="AB780" si="1321">IF(S780&gt;=1,(W780*12+Y780)-(S780*12+U780)+1,"")</f>
        <v/>
      </c>
      <c r="AC780" s="1229" t="s">
        <v>359</v>
      </c>
      <c r="AD780" s="1232" t="str">
        <f t="shared" ref="AD780" si="1322">IFERROR(ROUNDDOWN(ROUND(L780*Q780,0)*M780,0)*AB780,"")</f>
        <v/>
      </c>
      <c r="AE780" s="1233" t="str">
        <f>IFERROR(ROUNDDOWN(ROUNDDOWN(ROUND(L780*VLOOKUP(K780,【参考】数式用２!$A$2:$AC$48,MATCH("処遇改善加算Ⅳ",【参考】数式用２!$C$4:$O$4,0)+2,0),0)*M780,0)*AB780*0.5,0), "")</f>
        <v/>
      </c>
      <c r="AF780" s="1198"/>
      <c r="AG780" s="1193" t="str">
        <f>IF(AND(AQ780&lt;&gt;"対象外", P780&lt;&gt;""),ROUNDDOWN(ROUND(L780*VLOOKUP(K780,【参考】数式用２!$A$2:$K$48,MATCH("ベア加算あり",【参考】数式用２!$C$4:$K$4,0)+2,0),0)*M780,0)*AB780,"")</f>
        <v/>
      </c>
      <c r="AH780" s="1195"/>
      <c r="AI780" s="1198"/>
      <c r="AJ780" s="1198"/>
      <c r="AK780" s="1201"/>
      <c r="AL780" s="1204"/>
      <c r="AM780" s="650" t="str">
        <f t="shared" si="1200"/>
        <v/>
      </c>
      <c r="AN780" s="355"/>
      <c r="AO780" s="1207" t="str">
        <f t="shared" ref="AO780" si="1323">IF(K780&lt;&gt;"","Q列に色付け","")</f>
        <v/>
      </c>
      <c r="AP780" s="1210" t="str">
        <f t="shared" ref="AP780" si="1324">IF(AND(AE780&lt;&gt;0,AE780&lt;&gt;""),IF(AF780="○","入力済","未入力"),"")</f>
        <v/>
      </c>
      <c r="AQ780" s="1113" t="str">
        <f>IFERROR((VLOOKUP(N780, 【参考】数式用２!$BE$5:$BE$13, 1,FALSE)), "対象外")</f>
        <v>対象外</v>
      </c>
      <c r="AR780" s="976" t="str">
        <f t="shared" ref="AR780" si="1325">IF(AG780&lt;&gt;"",IF(AH780="○","入力済","未入力"),"")</f>
        <v/>
      </c>
      <c r="AS780" s="976" t="str">
        <f t="shared" ref="AS780" si="1326">IF(AND(P780&lt;&gt;"", AI780=""), "未入力", "入力済")</f>
        <v>入力済</v>
      </c>
      <c r="AT780" s="976" t="str">
        <f t="shared" ref="AT780" si="1327">IF(AND(P780&lt;&gt;"", P780&lt;&gt;"処遇改善加算Ⅳ", AJ780=""), "未入力", "入力済")</f>
        <v>入力済</v>
      </c>
      <c r="AU780" s="976" t="str">
        <f>IFERROR(VLOOKUP(K780, 【参考】数式用２!$BB$5:$BC$48, 2, FALSE), "")</f>
        <v/>
      </c>
      <c r="AV780" s="976" t="str">
        <f t="shared" ref="AV780" si="1328">IF(AND(P780&lt;&gt;"処遇改善加算Ⅲ",P780&lt;&gt;"処遇改善加算Ⅳ", P780&lt;&gt;"", AU780&lt;&gt;"対象外"), 1,"")</f>
        <v/>
      </c>
      <c r="AW780" s="976" t="str">
        <f>IFERROR("_"&amp;VLOOKUP(K780, 【参考】数式用２!$AG$2:$AH$48, 2, FALSE), "")</f>
        <v/>
      </c>
      <c r="AX780" s="1211" t="str">
        <f t="shared" ref="AX780" si="1329">IF(AND(P780="処遇改善加算Ⅰ", AL780=""), "未入力","入力済")</f>
        <v>入力済</v>
      </c>
      <c r="AY780" s="1207" t="str">
        <f t="shared" ref="AY780" si="1330">G780</f>
        <v/>
      </c>
    </row>
    <row r="781" spans="1:51" ht="14">
      <c r="A781" s="1281"/>
      <c r="B781" s="1263"/>
      <c r="C781" s="1264"/>
      <c r="D781" s="1264"/>
      <c r="E781" s="1264"/>
      <c r="F781" s="1265"/>
      <c r="G781" s="1270"/>
      <c r="H781" s="1270"/>
      <c r="I781" s="1270"/>
      <c r="J781" s="1270"/>
      <c r="K781" s="1270"/>
      <c r="L781" s="1273"/>
      <c r="M781" s="1276"/>
      <c r="N781" s="1246"/>
      <c r="O781" s="1249"/>
      <c r="P781" s="1215"/>
      <c r="Q781" s="1218"/>
      <c r="R781" s="1221"/>
      <c r="S781" s="1224"/>
      <c r="T781" s="1227"/>
      <c r="U781" s="1224"/>
      <c r="V781" s="1227"/>
      <c r="W781" s="1224"/>
      <c r="X781" s="1227"/>
      <c r="Y781" s="1224"/>
      <c r="Z781" s="1227"/>
      <c r="AA781" s="1227"/>
      <c r="AB781" s="1227"/>
      <c r="AC781" s="1230"/>
      <c r="AD781" s="1193"/>
      <c r="AE781" s="1234"/>
      <c r="AF781" s="1199"/>
      <c r="AG781" s="1193"/>
      <c r="AH781" s="1196"/>
      <c r="AI781" s="1199"/>
      <c r="AJ781" s="1199"/>
      <c r="AK781" s="1202"/>
      <c r="AL781" s="1205"/>
      <c r="AM781" s="1212" t="str">
        <f t="shared" ref="AM781" si="1331">IF(AND(P780&lt;&gt;"", OR(W780&lt;&gt;8,Y780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81" s="355"/>
      <c r="AO781" s="1208"/>
      <c r="AP781" s="1210"/>
      <c r="AQ781" s="1114"/>
      <c r="AR781" s="976"/>
      <c r="AS781" s="976"/>
      <c r="AT781" s="976"/>
      <c r="AU781" s="976"/>
      <c r="AV781" s="976"/>
      <c r="AW781" s="976"/>
      <c r="AX781" s="1211"/>
      <c r="AY781" s="1208"/>
    </row>
    <row r="782" spans="1:51" ht="14">
      <c r="A782" s="1282"/>
      <c r="B782" s="1263"/>
      <c r="C782" s="1264"/>
      <c r="D782" s="1264"/>
      <c r="E782" s="1264"/>
      <c r="F782" s="1265"/>
      <c r="G782" s="1270"/>
      <c r="H782" s="1270"/>
      <c r="I782" s="1270"/>
      <c r="J782" s="1270"/>
      <c r="K782" s="1270"/>
      <c r="L782" s="1273"/>
      <c r="M782" s="1276"/>
      <c r="N782" s="1246"/>
      <c r="O782" s="1249"/>
      <c r="P782" s="1215"/>
      <c r="Q782" s="1218"/>
      <c r="R782" s="1221"/>
      <c r="S782" s="1224"/>
      <c r="T782" s="1227"/>
      <c r="U782" s="1224"/>
      <c r="V782" s="1227"/>
      <c r="W782" s="1224"/>
      <c r="X782" s="1227"/>
      <c r="Y782" s="1224"/>
      <c r="Z782" s="1227"/>
      <c r="AA782" s="1227"/>
      <c r="AB782" s="1227"/>
      <c r="AC782" s="1230"/>
      <c r="AD782" s="1193"/>
      <c r="AE782" s="1234"/>
      <c r="AF782" s="1199"/>
      <c r="AG782" s="1193"/>
      <c r="AH782" s="1196"/>
      <c r="AI782" s="1199"/>
      <c r="AJ782" s="1199"/>
      <c r="AK782" s="1202"/>
      <c r="AL782" s="1205"/>
      <c r="AM782" s="1213"/>
      <c r="AN782" s="355"/>
      <c r="AO782" s="1208"/>
      <c r="AP782" s="1210"/>
      <c r="AQ782" s="1114"/>
      <c r="AR782" s="976"/>
      <c r="AS782" s="976"/>
      <c r="AT782" s="976"/>
      <c r="AU782" s="976"/>
      <c r="AV782" s="976"/>
      <c r="AW782" s="976"/>
      <c r="AX782" s="1211"/>
      <c r="AY782" s="1208"/>
    </row>
    <row r="783" spans="1:51" ht="14.5" thickBot="1">
      <c r="A783" s="1283"/>
      <c r="B783" s="1266"/>
      <c r="C783" s="1267"/>
      <c r="D783" s="1267"/>
      <c r="E783" s="1267"/>
      <c r="F783" s="1268"/>
      <c r="G783" s="1271"/>
      <c r="H783" s="1271"/>
      <c r="I783" s="1271"/>
      <c r="J783" s="1271"/>
      <c r="K783" s="1271"/>
      <c r="L783" s="1274"/>
      <c r="M783" s="1277"/>
      <c r="N783" s="1247"/>
      <c r="O783" s="1250"/>
      <c r="P783" s="1216"/>
      <c r="Q783" s="1219"/>
      <c r="R783" s="1222"/>
      <c r="S783" s="1225"/>
      <c r="T783" s="1228"/>
      <c r="U783" s="1225"/>
      <c r="V783" s="1228"/>
      <c r="W783" s="1225"/>
      <c r="X783" s="1228"/>
      <c r="Y783" s="1225"/>
      <c r="Z783" s="1228"/>
      <c r="AA783" s="1228"/>
      <c r="AB783" s="1228"/>
      <c r="AC783" s="1231"/>
      <c r="AD783" s="1194"/>
      <c r="AE783" s="1235"/>
      <c r="AF783" s="1200"/>
      <c r="AG783" s="1194"/>
      <c r="AH783" s="1197"/>
      <c r="AI783" s="1200"/>
      <c r="AJ783" s="1200"/>
      <c r="AK783" s="1203"/>
      <c r="AL783" s="1206"/>
      <c r="AM783" s="651" t="str">
        <f t="shared" si="1210"/>
        <v/>
      </c>
      <c r="AN783" s="355"/>
      <c r="AO783" s="1209"/>
      <c r="AP783" s="1210"/>
      <c r="AQ783" s="1115"/>
      <c r="AR783" s="976"/>
      <c r="AS783" s="976"/>
      <c r="AT783" s="976"/>
      <c r="AU783" s="976"/>
      <c r="AV783" s="976"/>
      <c r="AW783" s="976"/>
      <c r="AX783" s="1211"/>
      <c r="AY783" s="1209"/>
    </row>
    <row r="784" spans="1:51" ht="14">
      <c r="A784" s="1280">
        <v>194</v>
      </c>
      <c r="B784" s="1260" t="str">
        <f>IF(基本情報入力シート!B233="", "",基本情報入力シート!B233)</f>
        <v/>
      </c>
      <c r="C784" s="1261"/>
      <c r="D784" s="1261"/>
      <c r="E784" s="1261"/>
      <c r="F784" s="1262"/>
      <c r="G784" s="1269" t="str">
        <f>IF(基本情報入力シート!L233="", "",基本情報入力シート!L233)</f>
        <v/>
      </c>
      <c r="H784" s="1269" t="str">
        <f>IF(基本情報入力シート!Q233="", "",基本情報入力シート!Q233)</f>
        <v/>
      </c>
      <c r="I784" s="1269" t="str">
        <f>IF(基本情報入力シート!V233="", "",基本情報入力シート!V233)</f>
        <v/>
      </c>
      <c r="J784" s="1269" t="str">
        <f>IF(基本情報入力シート!W233="", "",基本情報入力シート!W233)</f>
        <v/>
      </c>
      <c r="K784" s="1269" t="str">
        <f>IF(基本情報入力シート!X233="", "",基本情報入力シート!X233)</f>
        <v/>
      </c>
      <c r="L784" s="1272" t="str">
        <f>IF(基本情報入力シート!AC233=0, "",基本情報入力シート!AC233)</f>
        <v/>
      </c>
      <c r="M784" s="1275" t="str">
        <f>IF(基本情報入力シート!AD233="", "",基本情報入力シート!AD233)</f>
        <v/>
      </c>
      <c r="N784" s="1245"/>
      <c r="O784" s="1248" t="str">
        <f>IFERROR(VLOOKUP(K784,【参考】数式用２!$A$2:$AD$48,MATCH(N784,【参考】数式用２!$C$4:$AD$4,0)+2,0),"")</f>
        <v/>
      </c>
      <c r="P784" s="1214"/>
      <c r="Q784" s="1217" t="str">
        <f>IFERROR(VLOOKUP(K784,【参考】数式用２!$A$2:$AC$48,MATCH(P784,【参考】数式用２!$C$4:$AC$4,0)+2,0),"")</f>
        <v/>
      </c>
      <c r="R784" s="1220" t="s">
        <v>268</v>
      </c>
      <c r="S784" s="1223"/>
      <c r="T784" s="1226" t="s">
        <v>356</v>
      </c>
      <c r="U784" s="1223"/>
      <c r="V784" s="1226" t="s">
        <v>357</v>
      </c>
      <c r="W784" s="1223"/>
      <c r="X784" s="1226" t="s">
        <v>356</v>
      </c>
      <c r="Y784" s="1223"/>
      <c r="Z784" s="1226" t="s">
        <v>360</v>
      </c>
      <c r="AA784" s="1226" t="s">
        <v>171</v>
      </c>
      <c r="AB784" s="1226" t="str">
        <f t="shared" ref="AB784" si="1332">IF(S784&gt;=1,(W784*12+Y784)-(S784*12+U784)+1,"")</f>
        <v/>
      </c>
      <c r="AC784" s="1229" t="s">
        <v>359</v>
      </c>
      <c r="AD784" s="1232" t="str">
        <f t="shared" ref="AD784" si="1333">IFERROR(ROUNDDOWN(ROUND(L784*Q784,0)*M784,0)*AB784,"")</f>
        <v/>
      </c>
      <c r="AE784" s="1233" t="str">
        <f>IFERROR(ROUNDDOWN(ROUNDDOWN(ROUND(L784*VLOOKUP(K784,【参考】数式用２!$A$2:$AC$48,MATCH("処遇改善加算Ⅳ",【参考】数式用２!$C$4:$O$4,0)+2,0),0)*M784,0)*AB784*0.5,0), "")</f>
        <v/>
      </c>
      <c r="AF784" s="1198"/>
      <c r="AG784" s="1193" t="str">
        <f>IF(AND(AQ784&lt;&gt;"対象外", P784&lt;&gt;""),ROUNDDOWN(ROUND(L784*VLOOKUP(K784,【参考】数式用２!$A$2:$K$48,MATCH("ベア加算あり",【参考】数式用２!$C$4:$K$4,0)+2,0),0)*M784,0)*AB784,"")</f>
        <v/>
      </c>
      <c r="AH784" s="1195"/>
      <c r="AI784" s="1198"/>
      <c r="AJ784" s="1198"/>
      <c r="AK784" s="1201"/>
      <c r="AL784" s="1204"/>
      <c r="AM784" s="650" t="str">
        <f t="shared" si="1200"/>
        <v/>
      </c>
      <c r="AN784" s="355"/>
      <c r="AO784" s="1207" t="str">
        <f t="shared" ref="AO784" si="1334">IF(K784&lt;&gt;"","Q列に色付け","")</f>
        <v/>
      </c>
      <c r="AP784" s="1210" t="str">
        <f t="shared" ref="AP784" si="1335">IF(AND(AE784&lt;&gt;0,AE784&lt;&gt;""),IF(AF784="○","入力済","未入力"),"")</f>
        <v/>
      </c>
      <c r="AQ784" s="1113" t="str">
        <f>IFERROR((VLOOKUP(N784, 【参考】数式用２!$BE$5:$BE$13, 1,FALSE)), "対象外")</f>
        <v>対象外</v>
      </c>
      <c r="AR784" s="976" t="str">
        <f t="shared" ref="AR784" si="1336">IF(AG784&lt;&gt;"",IF(AH784="○","入力済","未入力"),"")</f>
        <v/>
      </c>
      <c r="AS784" s="976" t="str">
        <f t="shared" ref="AS784" si="1337">IF(AND(P784&lt;&gt;"", AI784=""), "未入力", "入力済")</f>
        <v>入力済</v>
      </c>
      <c r="AT784" s="976" t="str">
        <f t="shared" ref="AT784" si="1338">IF(AND(P784&lt;&gt;"", P784&lt;&gt;"処遇改善加算Ⅳ", AJ784=""), "未入力", "入力済")</f>
        <v>入力済</v>
      </c>
      <c r="AU784" s="976" t="str">
        <f>IFERROR(VLOOKUP(K784, 【参考】数式用２!$BB$5:$BC$48, 2, FALSE), "")</f>
        <v/>
      </c>
      <c r="AV784" s="976" t="str">
        <f t="shared" ref="AV784" si="1339">IF(AND(P784&lt;&gt;"処遇改善加算Ⅲ",P784&lt;&gt;"処遇改善加算Ⅳ", P784&lt;&gt;"", AU784&lt;&gt;"対象外"), 1,"")</f>
        <v/>
      </c>
      <c r="AW784" s="976" t="str">
        <f>IFERROR("_"&amp;VLOOKUP(K784, 【参考】数式用２!$AG$2:$AH$48, 2, FALSE), "")</f>
        <v/>
      </c>
      <c r="AX784" s="1211" t="str">
        <f t="shared" ref="AX784" si="1340">IF(AND(P784="処遇改善加算Ⅰ", AL784=""), "未入力","入力済")</f>
        <v>入力済</v>
      </c>
      <c r="AY784" s="1207" t="str">
        <f t="shared" ref="AY784" si="1341">G784</f>
        <v/>
      </c>
    </row>
    <row r="785" spans="1:51" ht="14">
      <c r="A785" s="1281"/>
      <c r="B785" s="1263"/>
      <c r="C785" s="1264"/>
      <c r="D785" s="1264"/>
      <c r="E785" s="1264"/>
      <c r="F785" s="1265"/>
      <c r="G785" s="1270"/>
      <c r="H785" s="1270"/>
      <c r="I785" s="1270"/>
      <c r="J785" s="1270"/>
      <c r="K785" s="1270"/>
      <c r="L785" s="1273"/>
      <c r="M785" s="1276"/>
      <c r="N785" s="1246"/>
      <c r="O785" s="1249"/>
      <c r="P785" s="1215"/>
      <c r="Q785" s="1218"/>
      <c r="R785" s="1221"/>
      <c r="S785" s="1224"/>
      <c r="T785" s="1227"/>
      <c r="U785" s="1224"/>
      <c r="V785" s="1227"/>
      <c r="W785" s="1224"/>
      <c r="X785" s="1227"/>
      <c r="Y785" s="1224"/>
      <c r="Z785" s="1227"/>
      <c r="AA785" s="1227"/>
      <c r="AB785" s="1227"/>
      <c r="AC785" s="1230"/>
      <c r="AD785" s="1193"/>
      <c r="AE785" s="1234"/>
      <c r="AF785" s="1199"/>
      <c r="AG785" s="1193"/>
      <c r="AH785" s="1196"/>
      <c r="AI785" s="1199"/>
      <c r="AJ785" s="1199"/>
      <c r="AK785" s="1202"/>
      <c r="AL785" s="1205"/>
      <c r="AM785" s="1212" t="str">
        <f t="shared" ref="AM785" si="1342">IF(AND(P784&lt;&gt;"", OR(W784&lt;&gt;8,Y784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85" s="355"/>
      <c r="AO785" s="1208"/>
      <c r="AP785" s="1210"/>
      <c r="AQ785" s="1114"/>
      <c r="AR785" s="976"/>
      <c r="AS785" s="976"/>
      <c r="AT785" s="976"/>
      <c r="AU785" s="976"/>
      <c r="AV785" s="976"/>
      <c r="AW785" s="976"/>
      <c r="AX785" s="1211"/>
      <c r="AY785" s="1208"/>
    </row>
    <row r="786" spans="1:51" ht="14">
      <c r="A786" s="1282"/>
      <c r="B786" s="1263"/>
      <c r="C786" s="1264"/>
      <c r="D786" s="1264"/>
      <c r="E786" s="1264"/>
      <c r="F786" s="1265"/>
      <c r="G786" s="1270"/>
      <c r="H786" s="1270"/>
      <c r="I786" s="1270"/>
      <c r="J786" s="1270"/>
      <c r="K786" s="1270"/>
      <c r="L786" s="1273"/>
      <c r="M786" s="1276"/>
      <c r="N786" s="1246"/>
      <c r="O786" s="1249"/>
      <c r="P786" s="1215"/>
      <c r="Q786" s="1218"/>
      <c r="R786" s="1221"/>
      <c r="S786" s="1224"/>
      <c r="T786" s="1227"/>
      <c r="U786" s="1224"/>
      <c r="V786" s="1227"/>
      <c r="W786" s="1224"/>
      <c r="X786" s="1227"/>
      <c r="Y786" s="1224"/>
      <c r="Z786" s="1227"/>
      <c r="AA786" s="1227"/>
      <c r="AB786" s="1227"/>
      <c r="AC786" s="1230"/>
      <c r="AD786" s="1193"/>
      <c r="AE786" s="1234"/>
      <c r="AF786" s="1199"/>
      <c r="AG786" s="1193"/>
      <c r="AH786" s="1196"/>
      <c r="AI786" s="1199"/>
      <c r="AJ786" s="1199"/>
      <c r="AK786" s="1202"/>
      <c r="AL786" s="1205"/>
      <c r="AM786" s="1213"/>
      <c r="AN786" s="355"/>
      <c r="AO786" s="1208"/>
      <c r="AP786" s="1210"/>
      <c r="AQ786" s="1114"/>
      <c r="AR786" s="976"/>
      <c r="AS786" s="976"/>
      <c r="AT786" s="976"/>
      <c r="AU786" s="976"/>
      <c r="AV786" s="976"/>
      <c r="AW786" s="976"/>
      <c r="AX786" s="1211"/>
      <c r="AY786" s="1208"/>
    </row>
    <row r="787" spans="1:51" ht="14.5" thickBot="1">
      <c r="A787" s="1283"/>
      <c r="B787" s="1266"/>
      <c r="C787" s="1267"/>
      <c r="D787" s="1267"/>
      <c r="E787" s="1267"/>
      <c r="F787" s="1268"/>
      <c r="G787" s="1271"/>
      <c r="H787" s="1271"/>
      <c r="I787" s="1271"/>
      <c r="J787" s="1271"/>
      <c r="K787" s="1271"/>
      <c r="L787" s="1274"/>
      <c r="M787" s="1277"/>
      <c r="N787" s="1247"/>
      <c r="O787" s="1250"/>
      <c r="P787" s="1216"/>
      <c r="Q787" s="1219"/>
      <c r="R787" s="1222"/>
      <c r="S787" s="1225"/>
      <c r="T787" s="1228"/>
      <c r="U787" s="1225"/>
      <c r="V787" s="1228"/>
      <c r="W787" s="1225"/>
      <c r="X787" s="1228"/>
      <c r="Y787" s="1225"/>
      <c r="Z787" s="1228"/>
      <c r="AA787" s="1228"/>
      <c r="AB787" s="1228"/>
      <c r="AC787" s="1231"/>
      <c r="AD787" s="1194"/>
      <c r="AE787" s="1235"/>
      <c r="AF787" s="1200"/>
      <c r="AG787" s="1194"/>
      <c r="AH787" s="1197"/>
      <c r="AI787" s="1200"/>
      <c r="AJ787" s="1200"/>
      <c r="AK787" s="1203"/>
      <c r="AL787" s="1206"/>
      <c r="AM787" s="651" t="str">
        <f t="shared" si="1210"/>
        <v/>
      </c>
      <c r="AN787" s="355"/>
      <c r="AO787" s="1209"/>
      <c r="AP787" s="1210"/>
      <c r="AQ787" s="1115"/>
      <c r="AR787" s="976"/>
      <c r="AS787" s="976"/>
      <c r="AT787" s="976"/>
      <c r="AU787" s="976"/>
      <c r="AV787" s="976"/>
      <c r="AW787" s="976"/>
      <c r="AX787" s="1211"/>
      <c r="AY787" s="1209"/>
    </row>
    <row r="788" spans="1:51" ht="14">
      <c r="A788" s="1280">
        <v>195</v>
      </c>
      <c r="B788" s="1260" t="str">
        <f>IF(基本情報入力シート!B234="", "",基本情報入力シート!B234)</f>
        <v/>
      </c>
      <c r="C788" s="1261"/>
      <c r="D788" s="1261"/>
      <c r="E788" s="1261"/>
      <c r="F788" s="1262"/>
      <c r="G788" s="1269" t="str">
        <f>IF(基本情報入力シート!L234="", "",基本情報入力シート!L234)</f>
        <v/>
      </c>
      <c r="H788" s="1269" t="str">
        <f>IF(基本情報入力シート!Q234="", "",基本情報入力シート!Q234)</f>
        <v/>
      </c>
      <c r="I788" s="1269" t="str">
        <f>IF(基本情報入力シート!V234="", "",基本情報入力シート!V234)</f>
        <v/>
      </c>
      <c r="J788" s="1269" t="str">
        <f>IF(基本情報入力シート!W234="", "",基本情報入力シート!W234)</f>
        <v/>
      </c>
      <c r="K788" s="1269" t="str">
        <f>IF(基本情報入力シート!X234="", "",基本情報入力シート!X234)</f>
        <v/>
      </c>
      <c r="L788" s="1272" t="str">
        <f>IF(基本情報入力シート!AC234=0, "",基本情報入力シート!AC234)</f>
        <v/>
      </c>
      <c r="M788" s="1275" t="str">
        <f>IF(基本情報入力シート!AD234="", "",基本情報入力シート!AD234)</f>
        <v/>
      </c>
      <c r="N788" s="1245"/>
      <c r="O788" s="1248" t="str">
        <f>IFERROR(VLOOKUP(K788,【参考】数式用２!$A$2:$AD$48,MATCH(N788,【参考】数式用２!$C$4:$AD$4,0)+2,0),"")</f>
        <v/>
      </c>
      <c r="P788" s="1214"/>
      <c r="Q788" s="1217" t="str">
        <f>IFERROR(VLOOKUP(K788,【参考】数式用２!$A$2:$AC$48,MATCH(P788,【参考】数式用２!$C$4:$AC$4,0)+2,0),"")</f>
        <v/>
      </c>
      <c r="R788" s="1220" t="s">
        <v>268</v>
      </c>
      <c r="S788" s="1223"/>
      <c r="T788" s="1226" t="s">
        <v>356</v>
      </c>
      <c r="U788" s="1223"/>
      <c r="V788" s="1226" t="s">
        <v>357</v>
      </c>
      <c r="W788" s="1223"/>
      <c r="X788" s="1226" t="s">
        <v>356</v>
      </c>
      <c r="Y788" s="1223"/>
      <c r="Z788" s="1226" t="s">
        <v>360</v>
      </c>
      <c r="AA788" s="1226" t="s">
        <v>171</v>
      </c>
      <c r="AB788" s="1226" t="str">
        <f t="shared" ref="AB788" si="1343">IF(S788&gt;=1,(W788*12+Y788)-(S788*12+U788)+1,"")</f>
        <v/>
      </c>
      <c r="AC788" s="1229" t="s">
        <v>359</v>
      </c>
      <c r="AD788" s="1232" t="str">
        <f t="shared" ref="AD788" si="1344">IFERROR(ROUNDDOWN(ROUND(L788*Q788,0)*M788,0)*AB788,"")</f>
        <v/>
      </c>
      <c r="AE788" s="1233" t="str">
        <f>IFERROR(ROUNDDOWN(ROUNDDOWN(ROUND(L788*VLOOKUP(K788,【参考】数式用２!$A$2:$AC$48,MATCH("処遇改善加算Ⅳ",【参考】数式用２!$C$4:$O$4,0)+2,0),0)*M788,0)*AB788*0.5,0), "")</f>
        <v/>
      </c>
      <c r="AF788" s="1198"/>
      <c r="AG788" s="1193" t="str">
        <f>IF(AND(AQ788&lt;&gt;"対象外", P788&lt;&gt;""),ROUNDDOWN(ROUND(L788*VLOOKUP(K788,【参考】数式用２!$A$2:$K$48,MATCH("ベア加算あり",【参考】数式用２!$C$4:$K$4,0)+2,0),0)*M788,0)*AB788,"")</f>
        <v/>
      </c>
      <c r="AH788" s="1195"/>
      <c r="AI788" s="1198"/>
      <c r="AJ788" s="1198"/>
      <c r="AK788" s="1201"/>
      <c r="AL788" s="1204"/>
      <c r="AM788" s="650" t="str">
        <f t="shared" si="1200"/>
        <v/>
      </c>
      <c r="AN788" s="355"/>
      <c r="AO788" s="1207" t="str">
        <f t="shared" ref="AO788" si="1345">IF(K788&lt;&gt;"","Q列に色付け","")</f>
        <v/>
      </c>
      <c r="AP788" s="1210" t="str">
        <f t="shared" ref="AP788" si="1346">IF(AND(AE788&lt;&gt;0,AE788&lt;&gt;""),IF(AF788="○","入力済","未入力"),"")</f>
        <v/>
      </c>
      <c r="AQ788" s="1113" t="str">
        <f>IFERROR((VLOOKUP(N788, 【参考】数式用２!$BE$5:$BE$13, 1,FALSE)), "対象外")</f>
        <v>対象外</v>
      </c>
      <c r="AR788" s="976" t="str">
        <f t="shared" ref="AR788" si="1347">IF(AG788&lt;&gt;"",IF(AH788="○","入力済","未入力"),"")</f>
        <v/>
      </c>
      <c r="AS788" s="976" t="str">
        <f t="shared" ref="AS788" si="1348">IF(AND(P788&lt;&gt;"", AI788=""), "未入力", "入力済")</f>
        <v>入力済</v>
      </c>
      <c r="AT788" s="976" t="str">
        <f t="shared" ref="AT788" si="1349">IF(AND(P788&lt;&gt;"", P788&lt;&gt;"処遇改善加算Ⅳ", AJ788=""), "未入力", "入力済")</f>
        <v>入力済</v>
      </c>
      <c r="AU788" s="976" t="str">
        <f>IFERROR(VLOOKUP(K788, 【参考】数式用２!$BB$5:$BC$48, 2, FALSE), "")</f>
        <v/>
      </c>
      <c r="AV788" s="976" t="str">
        <f t="shared" ref="AV788" si="1350">IF(AND(P788&lt;&gt;"処遇改善加算Ⅲ",P788&lt;&gt;"処遇改善加算Ⅳ", P788&lt;&gt;"", AU788&lt;&gt;"対象外"), 1,"")</f>
        <v/>
      </c>
      <c r="AW788" s="976" t="str">
        <f>IFERROR("_"&amp;VLOOKUP(K788, 【参考】数式用２!$AG$2:$AH$48, 2, FALSE), "")</f>
        <v/>
      </c>
      <c r="AX788" s="1211" t="str">
        <f t="shared" ref="AX788" si="1351">IF(AND(P788="処遇改善加算Ⅰ", AL788=""), "未入力","入力済")</f>
        <v>入力済</v>
      </c>
      <c r="AY788" s="1207" t="str">
        <f t="shared" ref="AY788" si="1352">G788</f>
        <v/>
      </c>
    </row>
    <row r="789" spans="1:51" ht="14">
      <c r="A789" s="1281"/>
      <c r="B789" s="1263"/>
      <c r="C789" s="1264"/>
      <c r="D789" s="1264"/>
      <c r="E789" s="1264"/>
      <c r="F789" s="1265"/>
      <c r="G789" s="1270"/>
      <c r="H789" s="1270"/>
      <c r="I789" s="1270"/>
      <c r="J789" s="1270"/>
      <c r="K789" s="1270"/>
      <c r="L789" s="1273"/>
      <c r="M789" s="1276"/>
      <c r="N789" s="1246"/>
      <c r="O789" s="1249"/>
      <c r="P789" s="1215"/>
      <c r="Q789" s="1218"/>
      <c r="R789" s="1221"/>
      <c r="S789" s="1224"/>
      <c r="T789" s="1227"/>
      <c r="U789" s="1224"/>
      <c r="V789" s="1227"/>
      <c r="W789" s="1224"/>
      <c r="X789" s="1227"/>
      <c r="Y789" s="1224"/>
      <c r="Z789" s="1227"/>
      <c r="AA789" s="1227"/>
      <c r="AB789" s="1227"/>
      <c r="AC789" s="1230"/>
      <c r="AD789" s="1193"/>
      <c r="AE789" s="1234"/>
      <c r="AF789" s="1199"/>
      <c r="AG789" s="1193"/>
      <c r="AH789" s="1196"/>
      <c r="AI789" s="1199"/>
      <c r="AJ789" s="1199"/>
      <c r="AK789" s="1202"/>
      <c r="AL789" s="1205"/>
      <c r="AM789" s="1212" t="str">
        <f t="shared" ref="AM789" si="1353">IF(AND(P788&lt;&gt;"", OR(W788&lt;&gt;8,Y788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89" s="355"/>
      <c r="AO789" s="1208"/>
      <c r="AP789" s="1210"/>
      <c r="AQ789" s="1114"/>
      <c r="AR789" s="976"/>
      <c r="AS789" s="976"/>
      <c r="AT789" s="976"/>
      <c r="AU789" s="976"/>
      <c r="AV789" s="976"/>
      <c r="AW789" s="976"/>
      <c r="AX789" s="1211"/>
      <c r="AY789" s="1208"/>
    </row>
    <row r="790" spans="1:51" ht="14">
      <c r="A790" s="1282"/>
      <c r="B790" s="1263"/>
      <c r="C790" s="1264"/>
      <c r="D790" s="1264"/>
      <c r="E790" s="1264"/>
      <c r="F790" s="1265"/>
      <c r="G790" s="1270"/>
      <c r="H790" s="1270"/>
      <c r="I790" s="1270"/>
      <c r="J790" s="1270"/>
      <c r="K790" s="1270"/>
      <c r="L790" s="1273"/>
      <c r="M790" s="1276"/>
      <c r="N790" s="1246"/>
      <c r="O790" s="1249"/>
      <c r="P790" s="1215"/>
      <c r="Q790" s="1218"/>
      <c r="R790" s="1221"/>
      <c r="S790" s="1224"/>
      <c r="T790" s="1227"/>
      <c r="U790" s="1224"/>
      <c r="V790" s="1227"/>
      <c r="W790" s="1224"/>
      <c r="X790" s="1227"/>
      <c r="Y790" s="1224"/>
      <c r="Z790" s="1227"/>
      <c r="AA790" s="1227"/>
      <c r="AB790" s="1227"/>
      <c r="AC790" s="1230"/>
      <c r="AD790" s="1193"/>
      <c r="AE790" s="1234"/>
      <c r="AF790" s="1199"/>
      <c r="AG790" s="1193"/>
      <c r="AH790" s="1196"/>
      <c r="AI790" s="1199"/>
      <c r="AJ790" s="1199"/>
      <c r="AK790" s="1202"/>
      <c r="AL790" s="1205"/>
      <c r="AM790" s="1213"/>
      <c r="AN790" s="355"/>
      <c r="AO790" s="1208"/>
      <c r="AP790" s="1210"/>
      <c r="AQ790" s="1114"/>
      <c r="AR790" s="976"/>
      <c r="AS790" s="976"/>
      <c r="AT790" s="976"/>
      <c r="AU790" s="976"/>
      <c r="AV790" s="976"/>
      <c r="AW790" s="976"/>
      <c r="AX790" s="1211"/>
      <c r="AY790" s="1208"/>
    </row>
    <row r="791" spans="1:51" ht="14.5" thickBot="1">
      <c r="A791" s="1283"/>
      <c r="B791" s="1266"/>
      <c r="C791" s="1267"/>
      <c r="D791" s="1267"/>
      <c r="E791" s="1267"/>
      <c r="F791" s="1268"/>
      <c r="G791" s="1271"/>
      <c r="H791" s="1271"/>
      <c r="I791" s="1271"/>
      <c r="J791" s="1271"/>
      <c r="K791" s="1271"/>
      <c r="L791" s="1274"/>
      <c r="M791" s="1277"/>
      <c r="N791" s="1247"/>
      <c r="O791" s="1250"/>
      <c r="P791" s="1216"/>
      <c r="Q791" s="1219"/>
      <c r="R791" s="1222"/>
      <c r="S791" s="1225"/>
      <c r="T791" s="1228"/>
      <c r="U791" s="1225"/>
      <c r="V791" s="1228"/>
      <c r="W791" s="1225"/>
      <c r="X791" s="1228"/>
      <c r="Y791" s="1225"/>
      <c r="Z791" s="1228"/>
      <c r="AA791" s="1228"/>
      <c r="AB791" s="1228"/>
      <c r="AC791" s="1231"/>
      <c r="AD791" s="1194"/>
      <c r="AE791" s="1235"/>
      <c r="AF791" s="1200"/>
      <c r="AG791" s="1194"/>
      <c r="AH791" s="1197"/>
      <c r="AI791" s="1200"/>
      <c r="AJ791" s="1200"/>
      <c r="AK791" s="1203"/>
      <c r="AL791" s="1206"/>
      <c r="AM791" s="651" t="str">
        <f t="shared" si="1210"/>
        <v/>
      </c>
      <c r="AN791" s="355"/>
      <c r="AO791" s="1209"/>
      <c r="AP791" s="1210"/>
      <c r="AQ791" s="1115"/>
      <c r="AR791" s="976"/>
      <c r="AS791" s="976"/>
      <c r="AT791" s="976"/>
      <c r="AU791" s="976"/>
      <c r="AV791" s="976"/>
      <c r="AW791" s="976"/>
      <c r="AX791" s="1211"/>
      <c r="AY791" s="1209"/>
    </row>
    <row r="792" spans="1:51" ht="14">
      <c r="A792" s="1280">
        <v>196</v>
      </c>
      <c r="B792" s="1260" t="str">
        <f>IF(基本情報入力シート!B235="", "",基本情報入力シート!B235)</f>
        <v/>
      </c>
      <c r="C792" s="1261"/>
      <c r="D792" s="1261"/>
      <c r="E792" s="1261"/>
      <c r="F792" s="1262"/>
      <c r="G792" s="1269" t="str">
        <f>IF(基本情報入力シート!L235="", "",基本情報入力シート!L235)</f>
        <v/>
      </c>
      <c r="H792" s="1269" t="str">
        <f>IF(基本情報入力シート!Q235="", "",基本情報入力シート!Q235)</f>
        <v/>
      </c>
      <c r="I792" s="1269" t="str">
        <f>IF(基本情報入力シート!V235="", "",基本情報入力シート!V235)</f>
        <v/>
      </c>
      <c r="J792" s="1269" t="str">
        <f>IF(基本情報入力シート!W235="", "",基本情報入力シート!W235)</f>
        <v/>
      </c>
      <c r="K792" s="1269" t="str">
        <f>IF(基本情報入力シート!X235="", "",基本情報入力シート!X235)</f>
        <v/>
      </c>
      <c r="L792" s="1272" t="str">
        <f>IF(基本情報入力シート!AC235=0, "",基本情報入力シート!AC235)</f>
        <v/>
      </c>
      <c r="M792" s="1275" t="str">
        <f>IF(基本情報入力シート!AD235="", "",基本情報入力シート!AD235)</f>
        <v/>
      </c>
      <c r="N792" s="1245"/>
      <c r="O792" s="1248" t="str">
        <f>IFERROR(VLOOKUP(K792,【参考】数式用２!$A$2:$AD$48,MATCH(N792,【参考】数式用２!$C$4:$AD$4,0)+2,0),"")</f>
        <v/>
      </c>
      <c r="P792" s="1214"/>
      <c r="Q792" s="1217" t="str">
        <f>IFERROR(VLOOKUP(K792,【参考】数式用２!$A$2:$AC$48,MATCH(P792,【参考】数式用２!$C$4:$AC$4,0)+2,0),"")</f>
        <v/>
      </c>
      <c r="R792" s="1220" t="s">
        <v>268</v>
      </c>
      <c r="S792" s="1223"/>
      <c r="T792" s="1226" t="s">
        <v>356</v>
      </c>
      <c r="U792" s="1223"/>
      <c r="V792" s="1226" t="s">
        <v>357</v>
      </c>
      <c r="W792" s="1223"/>
      <c r="X792" s="1226" t="s">
        <v>356</v>
      </c>
      <c r="Y792" s="1223"/>
      <c r="Z792" s="1226" t="s">
        <v>360</v>
      </c>
      <c r="AA792" s="1226" t="s">
        <v>171</v>
      </c>
      <c r="AB792" s="1226" t="str">
        <f t="shared" ref="AB792" si="1354">IF(S792&gt;=1,(W792*12+Y792)-(S792*12+U792)+1,"")</f>
        <v/>
      </c>
      <c r="AC792" s="1229" t="s">
        <v>359</v>
      </c>
      <c r="AD792" s="1232" t="str">
        <f t="shared" ref="AD792" si="1355">IFERROR(ROUNDDOWN(ROUND(L792*Q792,0)*M792,0)*AB792,"")</f>
        <v/>
      </c>
      <c r="AE792" s="1233" t="str">
        <f>IFERROR(ROUNDDOWN(ROUNDDOWN(ROUND(L792*VLOOKUP(K792,【参考】数式用２!$A$2:$AC$48,MATCH("処遇改善加算Ⅳ",【参考】数式用２!$C$4:$O$4,0)+2,0),0)*M792,0)*AB792*0.5,0), "")</f>
        <v/>
      </c>
      <c r="AF792" s="1198"/>
      <c r="AG792" s="1193" t="str">
        <f>IF(AND(AQ792&lt;&gt;"対象外", P792&lt;&gt;""),ROUNDDOWN(ROUND(L792*VLOOKUP(K792,【参考】数式用２!$A$2:$K$48,MATCH("ベア加算あり",【参考】数式用２!$C$4:$K$4,0)+2,0),0)*M792,0)*AB792,"")</f>
        <v/>
      </c>
      <c r="AH792" s="1195"/>
      <c r="AI792" s="1198"/>
      <c r="AJ792" s="1198"/>
      <c r="AK792" s="1201"/>
      <c r="AL792" s="1204"/>
      <c r="AM792" s="650" t="str">
        <f t="shared" si="1200"/>
        <v/>
      </c>
      <c r="AN792" s="355"/>
      <c r="AO792" s="1207" t="str">
        <f t="shared" ref="AO792" si="1356">IF(K792&lt;&gt;"","Q列に色付け","")</f>
        <v/>
      </c>
      <c r="AP792" s="1210" t="str">
        <f t="shared" ref="AP792" si="1357">IF(AND(AE792&lt;&gt;0,AE792&lt;&gt;""),IF(AF792="○","入力済","未入力"),"")</f>
        <v/>
      </c>
      <c r="AQ792" s="1113" t="str">
        <f>IFERROR((VLOOKUP(N792, 【参考】数式用２!$BE$5:$BE$13, 1,FALSE)), "対象外")</f>
        <v>対象外</v>
      </c>
      <c r="AR792" s="976" t="str">
        <f t="shared" ref="AR792" si="1358">IF(AG792&lt;&gt;"",IF(AH792="○","入力済","未入力"),"")</f>
        <v/>
      </c>
      <c r="AS792" s="976" t="str">
        <f t="shared" ref="AS792" si="1359">IF(AND(P792&lt;&gt;"", AI792=""), "未入力", "入力済")</f>
        <v>入力済</v>
      </c>
      <c r="AT792" s="976" t="str">
        <f t="shared" ref="AT792" si="1360">IF(AND(P792&lt;&gt;"", P792&lt;&gt;"処遇改善加算Ⅳ", AJ792=""), "未入力", "入力済")</f>
        <v>入力済</v>
      </c>
      <c r="AU792" s="976" t="str">
        <f>IFERROR(VLOOKUP(K792, 【参考】数式用２!$BB$5:$BC$48, 2, FALSE), "")</f>
        <v/>
      </c>
      <c r="AV792" s="976" t="str">
        <f t="shared" ref="AV792" si="1361">IF(AND(P792&lt;&gt;"処遇改善加算Ⅲ",P792&lt;&gt;"処遇改善加算Ⅳ", P792&lt;&gt;"", AU792&lt;&gt;"対象外"), 1,"")</f>
        <v/>
      </c>
      <c r="AW792" s="976" t="str">
        <f>IFERROR("_"&amp;VLOOKUP(K792, 【参考】数式用２!$AG$2:$AH$48, 2, FALSE), "")</f>
        <v/>
      </c>
      <c r="AX792" s="1211" t="str">
        <f t="shared" ref="AX792" si="1362">IF(AND(P792="処遇改善加算Ⅰ", AL792=""), "未入力","入力済")</f>
        <v>入力済</v>
      </c>
      <c r="AY792" s="1207" t="str">
        <f t="shared" ref="AY792" si="1363">G792</f>
        <v/>
      </c>
    </row>
    <row r="793" spans="1:51" ht="14">
      <c r="A793" s="1281"/>
      <c r="B793" s="1263"/>
      <c r="C793" s="1264"/>
      <c r="D793" s="1264"/>
      <c r="E793" s="1264"/>
      <c r="F793" s="1265"/>
      <c r="G793" s="1270"/>
      <c r="H793" s="1270"/>
      <c r="I793" s="1270"/>
      <c r="J793" s="1270"/>
      <c r="K793" s="1270"/>
      <c r="L793" s="1273"/>
      <c r="M793" s="1276"/>
      <c r="N793" s="1246"/>
      <c r="O793" s="1249"/>
      <c r="P793" s="1215"/>
      <c r="Q793" s="1218"/>
      <c r="R793" s="1221"/>
      <c r="S793" s="1224"/>
      <c r="T793" s="1227"/>
      <c r="U793" s="1224"/>
      <c r="V793" s="1227"/>
      <c r="W793" s="1224"/>
      <c r="X793" s="1227"/>
      <c r="Y793" s="1224"/>
      <c r="Z793" s="1227"/>
      <c r="AA793" s="1227"/>
      <c r="AB793" s="1227"/>
      <c r="AC793" s="1230"/>
      <c r="AD793" s="1193"/>
      <c r="AE793" s="1234"/>
      <c r="AF793" s="1199"/>
      <c r="AG793" s="1193"/>
      <c r="AH793" s="1196"/>
      <c r="AI793" s="1199"/>
      <c r="AJ793" s="1199"/>
      <c r="AK793" s="1202"/>
      <c r="AL793" s="1205"/>
      <c r="AM793" s="1212" t="str">
        <f t="shared" ref="AM793" si="1364">IF(AND(P792&lt;&gt;"", OR(W792&lt;&gt;8,Y792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93" s="355"/>
      <c r="AO793" s="1208"/>
      <c r="AP793" s="1210"/>
      <c r="AQ793" s="1114"/>
      <c r="AR793" s="976"/>
      <c r="AS793" s="976"/>
      <c r="AT793" s="976"/>
      <c r="AU793" s="976"/>
      <c r="AV793" s="976"/>
      <c r="AW793" s="976"/>
      <c r="AX793" s="1211"/>
      <c r="AY793" s="1208"/>
    </row>
    <row r="794" spans="1:51" ht="14">
      <c r="A794" s="1282"/>
      <c r="B794" s="1263"/>
      <c r="C794" s="1264"/>
      <c r="D794" s="1264"/>
      <c r="E794" s="1264"/>
      <c r="F794" s="1265"/>
      <c r="G794" s="1270"/>
      <c r="H794" s="1270"/>
      <c r="I794" s="1270"/>
      <c r="J794" s="1270"/>
      <c r="K794" s="1270"/>
      <c r="L794" s="1273"/>
      <c r="M794" s="1276"/>
      <c r="N794" s="1246"/>
      <c r="O794" s="1249"/>
      <c r="P794" s="1215"/>
      <c r="Q794" s="1218"/>
      <c r="R794" s="1221"/>
      <c r="S794" s="1224"/>
      <c r="T794" s="1227"/>
      <c r="U794" s="1224"/>
      <c r="V794" s="1227"/>
      <c r="W794" s="1224"/>
      <c r="X794" s="1227"/>
      <c r="Y794" s="1224"/>
      <c r="Z794" s="1227"/>
      <c r="AA794" s="1227"/>
      <c r="AB794" s="1227"/>
      <c r="AC794" s="1230"/>
      <c r="AD794" s="1193"/>
      <c r="AE794" s="1234"/>
      <c r="AF794" s="1199"/>
      <c r="AG794" s="1193"/>
      <c r="AH794" s="1196"/>
      <c r="AI794" s="1199"/>
      <c r="AJ794" s="1199"/>
      <c r="AK794" s="1202"/>
      <c r="AL794" s="1205"/>
      <c r="AM794" s="1213"/>
      <c r="AN794" s="355"/>
      <c r="AO794" s="1208"/>
      <c r="AP794" s="1210"/>
      <c r="AQ794" s="1114"/>
      <c r="AR794" s="976"/>
      <c r="AS794" s="976"/>
      <c r="AT794" s="976"/>
      <c r="AU794" s="976"/>
      <c r="AV794" s="976"/>
      <c r="AW794" s="976"/>
      <c r="AX794" s="1211"/>
      <c r="AY794" s="1208"/>
    </row>
    <row r="795" spans="1:51" ht="14.5" thickBot="1">
      <c r="A795" s="1283"/>
      <c r="B795" s="1266"/>
      <c r="C795" s="1267"/>
      <c r="D795" s="1267"/>
      <c r="E795" s="1267"/>
      <c r="F795" s="1268"/>
      <c r="G795" s="1271"/>
      <c r="H795" s="1271"/>
      <c r="I795" s="1271"/>
      <c r="J795" s="1271"/>
      <c r="K795" s="1271"/>
      <c r="L795" s="1274"/>
      <c r="M795" s="1277"/>
      <c r="N795" s="1247"/>
      <c r="O795" s="1250"/>
      <c r="P795" s="1216"/>
      <c r="Q795" s="1219"/>
      <c r="R795" s="1222"/>
      <c r="S795" s="1225"/>
      <c r="T795" s="1228"/>
      <c r="U795" s="1225"/>
      <c r="V795" s="1228"/>
      <c r="W795" s="1225"/>
      <c r="X795" s="1228"/>
      <c r="Y795" s="1225"/>
      <c r="Z795" s="1228"/>
      <c r="AA795" s="1228"/>
      <c r="AB795" s="1228"/>
      <c r="AC795" s="1231"/>
      <c r="AD795" s="1194"/>
      <c r="AE795" s="1235"/>
      <c r="AF795" s="1200"/>
      <c r="AG795" s="1194"/>
      <c r="AH795" s="1197"/>
      <c r="AI795" s="1200"/>
      <c r="AJ795" s="1200"/>
      <c r="AK795" s="1203"/>
      <c r="AL795" s="1206"/>
      <c r="AM795" s="651" t="str">
        <f t="shared" si="1210"/>
        <v/>
      </c>
      <c r="AN795" s="355"/>
      <c r="AO795" s="1209"/>
      <c r="AP795" s="1210"/>
      <c r="AQ795" s="1115"/>
      <c r="AR795" s="976"/>
      <c r="AS795" s="976"/>
      <c r="AT795" s="976"/>
      <c r="AU795" s="976"/>
      <c r="AV795" s="976"/>
      <c r="AW795" s="976"/>
      <c r="AX795" s="1211"/>
      <c r="AY795" s="1209"/>
    </row>
    <row r="796" spans="1:51" ht="14">
      <c r="A796" s="1280">
        <v>197</v>
      </c>
      <c r="B796" s="1260" t="str">
        <f>IF(基本情報入力シート!B236="", "",基本情報入力シート!B236)</f>
        <v/>
      </c>
      <c r="C796" s="1261"/>
      <c r="D796" s="1261"/>
      <c r="E796" s="1261"/>
      <c r="F796" s="1262"/>
      <c r="G796" s="1269" t="str">
        <f>IF(基本情報入力シート!L236="", "",基本情報入力シート!L236)</f>
        <v/>
      </c>
      <c r="H796" s="1269" t="str">
        <f>IF(基本情報入力シート!Q236="", "",基本情報入力シート!Q236)</f>
        <v/>
      </c>
      <c r="I796" s="1269" t="str">
        <f>IF(基本情報入力シート!V236="", "",基本情報入力シート!V236)</f>
        <v/>
      </c>
      <c r="J796" s="1269" t="str">
        <f>IF(基本情報入力シート!W236="", "",基本情報入力シート!W236)</f>
        <v/>
      </c>
      <c r="K796" s="1269" t="str">
        <f>IF(基本情報入力シート!X236="", "",基本情報入力シート!X236)</f>
        <v/>
      </c>
      <c r="L796" s="1272" t="str">
        <f>IF(基本情報入力シート!AC236=0, "",基本情報入力シート!AC236)</f>
        <v/>
      </c>
      <c r="M796" s="1275" t="str">
        <f>IF(基本情報入力シート!AD236="", "",基本情報入力シート!AD236)</f>
        <v/>
      </c>
      <c r="N796" s="1245"/>
      <c r="O796" s="1248" t="str">
        <f>IFERROR(VLOOKUP(K796,【参考】数式用２!$A$2:$AD$48,MATCH(N796,【参考】数式用２!$C$4:$AD$4,0)+2,0),"")</f>
        <v/>
      </c>
      <c r="P796" s="1214"/>
      <c r="Q796" s="1217" t="str">
        <f>IFERROR(VLOOKUP(K796,【参考】数式用２!$A$2:$AC$48,MATCH(P796,【参考】数式用２!$C$4:$AC$4,0)+2,0),"")</f>
        <v/>
      </c>
      <c r="R796" s="1220" t="s">
        <v>268</v>
      </c>
      <c r="S796" s="1223"/>
      <c r="T796" s="1226" t="s">
        <v>356</v>
      </c>
      <c r="U796" s="1223"/>
      <c r="V796" s="1226" t="s">
        <v>357</v>
      </c>
      <c r="W796" s="1223"/>
      <c r="X796" s="1226" t="s">
        <v>356</v>
      </c>
      <c r="Y796" s="1223"/>
      <c r="Z796" s="1226" t="s">
        <v>360</v>
      </c>
      <c r="AA796" s="1226" t="s">
        <v>171</v>
      </c>
      <c r="AB796" s="1226" t="str">
        <f t="shared" ref="AB796" si="1365">IF(S796&gt;=1,(W796*12+Y796)-(S796*12+U796)+1,"")</f>
        <v/>
      </c>
      <c r="AC796" s="1229" t="s">
        <v>359</v>
      </c>
      <c r="AD796" s="1232" t="str">
        <f t="shared" ref="AD796" si="1366">IFERROR(ROUNDDOWN(ROUND(L796*Q796,0)*M796,0)*AB796,"")</f>
        <v/>
      </c>
      <c r="AE796" s="1233" t="str">
        <f>IFERROR(ROUNDDOWN(ROUNDDOWN(ROUND(L796*VLOOKUP(K796,【参考】数式用２!$A$2:$AC$48,MATCH("処遇改善加算Ⅳ",【参考】数式用２!$C$4:$O$4,0)+2,0),0)*M796,0)*AB796*0.5,0), "")</f>
        <v/>
      </c>
      <c r="AF796" s="1198"/>
      <c r="AG796" s="1193" t="str">
        <f>IF(AND(AQ796&lt;&gt;"対象外", P796&lt;&gt;""),ROUNDDOWN(ROUND(L796*VLOOKUP(K796,【参考】数式用２!$A$2:$K$48,MATCH("ベア加算あり",【参考】数式用２!$C$4:$K$4,0)+2,0),0)*M796,0)*AB796,"")</f>
        <v/>
      </c>
      <c r="AH796" s="1195"/>
      <c r="AI796" s="1198"/>
      <c r="AJ796" s="1198"/>
      <c r="AK796" s="1201"/>
      <c r="AL796" s="1204"/>
      <c r="AM796" s="650" t="str">
        <f t="shared" si="1200"/>
        <v/>
      </c>
      <c r="AN796" s="355"/>
      <c r="AO796" s="1207" t="str">
        <f t="shared" ref="AO796" si="1367">IF(K796&lt;&gt;"","Q列に色付け","")</f>
        <v/>
      </c>
      <c r="AP796" s="1210" t="str">
        <f t="shared" ref="AP796" si="1368">IF(AND(AE796&lt;&gt;0,AE796&lt;&gt;""),IF(AF796="○","入力済","未入力"),"")</f>
        <v/>
      </c>
      <c r="AQ796" s="1113" t="str">
        <f>IFERROR((VLOOKUP(N796, 【参考】数式用２!$BE$5:$BE$13, 1,FALSE)), "対象外")</f>
        <v>対象外</v>
      </c>
      <c r="AR796" s="976" t="str">
        <f t="shared" ref="AR796" si="1369">IF(AG796&lt;&gt;"",IF(AH796="○","入力済","未入力"),"")</f>
        <v/>
      </c>
      <c r="AS796" s="976" t="str">
        <f t="shared" ref="AS796" si="1370">IF(AND(P796&lt;&gt;"", AI796=""), "未入力", "入力済")</f>
        <v>入力済</v>
      </c>
      <c r="AT796" s="976" t="str">
        <f t="shared" ref="AT796" si="1371">IF(AND(P796&lt;&gt;"", P796&lt;&gt;"処遇改善加算Ⅳ", AJ796=""), "未入力", "入力済")</f>
        <v>入力済</v>
      </c>
      <c r="AU796" s="976" t="str">
        <f>IFERROR(VLOOKUP(K796, 【参考】数式用２!$BB$5:$BC$48, 2, FALSE), "")</f>
        <v/>
      </c>
      <c r="AV796" s="976" t="str">
        <f t="shared" ref="AV796" si="1372">IF(AND(P796&lt;&gt;"処遇改善加算Ⅲ",P796&lt;&gt;"処遇改善加算Ⅳ", P796&lt;&gt;"", AU796&lt;&gt;"対象外"), 1,"")</f>
        <v/>
      </c>
      <c r="AW796" s="976" t="str">
        <f>IFERROR("_"&amp;VLOOKUP(K796, 【参考】数式用２!$AG$2:$AH$48, 2, FALSE), "")</f>
        <v/>
      </c>
      <c r="AX796" s="1211" t="str">
        <f t="shared" ref="AX796" si="1373">IF(AND(P796="処遇改善加算Ⅰ", AL796=""), "未入力","入力済")</f>
        <v>入力済</v>
      </c>
      <c r="AY796" s="1207" t="str">
        <f t="shared" ref="AY796" si="1374">G796</f>
        <v/>
      </c>
    </row>
    <row r="797" spans="1:51" ht="14">
      <c r="A797" s="1281"/>
      <c r="B797" s="1263"/>
      <c r="C797" s="1264"/>
      <c r="D797" s="1264"/>
      <c r="E797" s="1264"/>
      <c r="F797" s="1265"/>
      <c r="G797" s="1270"/>
      <c r="H797" s="1270"/>
      <c r="I797" s="1270"/>
      <c r="J797" s="1270"/>
      <c r="K797" s="1270"/>
      <c r="L797" s="1273"/>
      <c r="M797" s="1276"/>
      <c r="N797" s="1246"/>
      <c r="O797" s="1249"/>
      <c r="P797" s="1215"/>
      <c r="Q797" s="1218"/>
      <c r="R797" s="1221"/>
      <c r="S797" s="1224"/>
      <c r="T797" s="1227"/>
      <c r="U797" s="1224"/>
      <c r="V797" s="1227"/>
      <c r="W797" s="1224"/>
      <c r="X797" s="1227"/>
      <c r="Y797" s="1224"/>
      <c r="Z797" s="1227"/>
      <c r="AA797" s="1227"/>
      <c r="AB797" s="1227"/>
      <c r="AC797" s="1230"/>
      <c r="AD797" s="1193"/>
      <c r="AE797" s="1234"/>
      <c r="AF797" s="1199"/>
      <c r="AG797" s="1193"/>
      <c r="AH797" s="1196"/>
      <c r="AI797" s="1199"/>
      <c r="AJ797" s="1199"/>
      <c r="AK797" s="1202"/>
      <c r="AL797" s="1205"/>
      <c r="AM797" s="1212" t="str">
        <f t="shared" ref="AM797" si="1375">IF(AND(P796&lt;&gt;"", OR(W796&lt;&gt;8,Y796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797" s="355"/>
      <c r="AO797" s="1208"/>
      <c r="AP797" s="1210"/>
      <c r="AQ797" s="1114"/>
      <c r="AR797" s="976"/>
      <c r="AS797" s="976"/>
      <c r="AT797" s="976"/>
      <c r="AU797" s="976"/>
      <c r="AV797" s="976"/>
      <c r="AW797" s="976"/>
      <c r="AX797" s="1211"/>
      <c r="AY797" s="1208"/>
    </row>
    <row r="798" spans="1:51" ht="14">
      <c r="A798" s="1282"/>
      <c r="B798" s="1263"/>
      <c r="C798" s="1264"/>
      <c r="D798" s="1264"/>
      <c r="E798" s="1264"/>
      <c r="F798" s="1265"/>
      <c r="G798" s="1270"/>
      <c r="H798" s="1270"/>
      <c r="I798" s="1270"/>
      <c r="J798" s="1270"/>
      <c r="K798" s="1270"/>
      <c r="L798" s="1273"/>
      <c r="M798" s="1276"/>
      <c r="N798" s="1246"/>
      <c r="O798" s="1249"/>
      <c r="P798" s="1215"/>
      <c r="Q798" s="1218"/>
      <c r="R798" s="1221"/>
      <c r="S798" s="1224"/>
      <c r="T798" s="1227"/>
      <c r="U798" s="1224"/>
      <c r="V798" s="1227"/>
      <c r="W798" s="1224"/>
      <c r="X798" s="1227"/>
      <c r="Y798" s="1224"/>
      <c r="Z798" s="1227"/>
      <c r="AA798" s="1227"/>
      <c r="AB798" s="1227"/>
      <c r="AC798" s="1230"/>
      <c r="AD798" s="1193"/>
      <c r="AE798" s="1234"/>
      <c r="AF798" s="1199"/>
      <c r="AG798" s="1193"/>
      <c r="AH798" s="1196"/>
      <c r="AI798" s="1199"/>
      <c r="AJ798" s="1199"/>
      <c r="AK798" s="1202"/>
      <c r="AL798" s="1205"/>
      <c r="AM798" s="1213"/>
      <c r="AN798" s="355"/>
      <c r="AO798" s="1208"/>
      <c r="AP798" s="1210"/>
      <c r="AQ798" s="1114"/>
      <c r="AR798" s="976"/>
      <c r="AS798" s="976"/>
      <c r="AT798" s="976"/>
      <c r="AU798" s="976"/>
      <c r="AV798" s="976"/>
      <c r="AW798" s="976"/>
      <c r="AX798" s="1211"/>
      <c r="AY798" s="1208"/>
    </row>
    <row r="799" spans="1:51" ht="14.5" thickBot="1">
      <c r="A799" s="1283"/>
      <c r="B799" s="1266"/>
      <c r="C799" s="1267"/>
      <c r="D799" s="1267"/>
      <c r="E799" s="1267"/>
      <c r="F799" s="1268"/>
      <c r="G799" s="1271"/>
      <c r="H799" s="1271"/>
      <c r="I799" s="1271"/>
      <c r="J799" s="1271"/>
      <c r="K799" s="1271"/>
      <c r="L799" s="1274"/>
      <c r="M799" s="1277"/>
      <c r="N799" s="1247"/>
      <c r="O799" s="1250"/>
      <c r="P799" s="1216"/>
      <c r="Q799" s="1219"/>
      <c r="R799" s="1222"/>
      <c r="S799" s="1225"/>
      <c r="T799" s="1228"/>
      <c r="U799" s="1225"/>
      <c r="V799" s="1228"/>
      <c r="W799" s="1225"/>
      <c r="X799" s="1228"/>
      <c r="Y799" s="1225"/>
      <c r="Z799" s="1228"/>
      <c r="AA799" s="1228"/>
      <c r="AB799" s="1228"/>
      <c r="AC799" s="1231"/>
      <c r="AD799" s="1194"/>
      <c r="AE799" s="1235"/>
      <c r="AF799" s="1200"/>
      <c r="AG799" s="1194"/>
      <c r="AH799" s="1197"/>
      <c r="AI799" s="1200"/>
      <c r="AJ799" s="1200"/>
      <c r="AK799" s="1203"/>
      <c r="AL799" s="1206"/>
      <c r="AM799" s="651" t="str">
        <f t="shared" si="1210"/>
        <v/>
      </c>
      <c r="AN799" s="355"/>
      <c r="AO799" s="1209"/>
      <c r="AP799" s="1210"/>
      <c r="AQ799" s="1115"/>
      <c r="AR799" s="976"/>
      <c r="AS799" s="976"/>
      <c r="AT799" s="976"/>
      <c r="AU799" s="976"/>
      <c r="AV799" s="976"/>
      <c r="AW799" s="976"/>
      <c r="AX799" s="1211"/>
      <c r="AY799" s="1209"/>
    </row>
    <row r="800" spans="1:51" ht="14">
      <c r="A800" s="1280">
        <v>198</v>
      </c>
      <c r="B800" s="1260" t="str">
        <f>IF(基本情報入力シート!B237="", "",基本情報入力シート!B237)</f>
        <v/>
      </c>
      <c r="C800" s="1261"/>
      <c r="D800" s="1261"/>
      <c r="E800" s="1261"/>
      <c r="F800" s="1262"/>
      <c r="G800" s="1269" t="str">
        <f>IF(基本情報入力シート!L237="", "",基本情報入力シート!L237)</f>
        <v/>
      </c>
      <c r="H800" s="1269" t="str">
        <f>IF(基本情報入力シート!Q237="", "",基本情報入力シート!Q237)</f>
        <v/>
      </c>
      <c r="I800" s="1269" t="str">
        <f>IF(基本情報入力シート!V237="", "",基本情報入力シート!V237)</f>
        <v/>
      </c>
      <c r="J800" s="1269" t="str">
        <f>IF(基本情報入力シート!W237="", "",基本情報入力シート!W237)</f>
        <v/>
      </c>
      <c r="K800" s="1269" t="str">
        <f>IF(基本情報入力シート!X237="", "",基本情報入力シート!X237)</f>
        <v/>
      </c>
      <c r="L800" s="1272" t="str">
        <f>IF(基本情報入力シート!AC237=0, "",基本情報入力シート!AC237)</f>
        <v/>
      </c>
      <c r="M800" s="1275" t="str">
        <f>IF(基本情報入力シート!AD237="", "",基本情報入力シート!AD237)</f>
        <v/>
      </c>
      <c r="N800" s="1245"/>
      <c r="O800" s="1248" t="str">
        <f>IFERROR(VLOOKUP(K800,【参考】数式用２!$A$2:$AD$48,MATCH(N800,【参考】数式用２!$C$4:$AD$4,0)+2,0),"")</f>
        <v/>
      </c>
      <c r="P800" s="1214"/>
      <c r="Q800" s="1217" t="str">
        <f>IFERROR(VLOOKUP(K800,【参考】数式用２!$A$2:$AC$48,MATCH(P800,【参考】数式用２!$C$4:$AC$4,0)+2,0),"")</f>
        <v/>
      </c>
      <c r="R800" s="1220" t="s">
        <v>268</v>
      </c>
      <c r="S800" s="1223"/>
      <c r="T800" s="1226" t="s">
        <v>356</v>
      </c>
      <c r="U800" s="1223"/>
      <c r="V800" s="1226" t="s">
        <v>357</v>
      </c>
      <c r="W800" s="1223"/>
      <c r="X800" s="1226" t="s">
        <v>356</v>
      </c>
      <c r="Y800" s="1223"/>
      <c r="Z800" s="1226" t="s">
        <v>360</v>
      </c>
      <c r="AA800" s="1226" t="s">
        <v>171</v>
      </c>
      <c r="AB800" s="1226" t="str">
        <f t="shared" ref="AB800" si="1376">IF(S800&gt;=1,(W800*12+Y800)-(S800*12+U800)+1,"")</f>
        <v/>
      </c>
      <c r="AC800" s="1229" t="s">
        <v>359</v>
      </c>
      <c r="AD800" s="1232" t="str">
        <f t="shared" ref="AD800" si="1377">IFERROR(ROUNDDOWN(ROUND(L800*Q800,0)*M800,0)*AB800,"")</f>
        <v/>
      </c>
      <c r="AE800" s="1233" t="str">
        <f>IFERROR(ROUNDDOWN(ROUNDDOWN(ROUND(L800*VLOOKUP(K800,【参考】数式用２!$A$2:$AC$48,MATCH("処遇改善加算Ⅳ",【参考】数式用２!$C$4:$O$4,0)+2,0),0)*M800,0)*AB800*0.5,0), "")</f>
        <v/>
      </c>
      <c r="AF800" s="1198"/>
      <c r="AG800" s="1193" t="str">
        <f>IF(AND(AQ800&lt;&gt;"対象外", P800&lt;&gt;""),ROUNDDOWN(ROUND(L800*VLOOKUP(K800,【参考】数式用２!$A$2:$K$48,MATCH("ベア加算あり",【参考】数式用２!$C$4:$K$4,0)+2,0),0)*M800,0)*AB800,"")</f>
        <v/>
      </c>
      <c r="AH800" s="1195"/>
      <c r="AI800" s="1198"/>
      <c r="AJ800" s="1198"/>
      <c r="AK800" s="1201"/>
      <c r="AL800" s="1204"/>
      <c r="AM800" s="650" t="str">
        <f t="shared" ref="AM800:AM860" si="1378">IF(Q800="","",IF(Q800&lt;O800,"！加算の要件上は問題ありませんが、令和６年度末の加算率と比較して、令和７年度の加算率が低くなっています。",""))</f>
        <v/>
      </c>
      <c r="AN800" s="355"/>
      <c r="AO800" s="1207" t="str">
        <f t="shared" ref="AO800" si="1379">IF(K800&lt;&gt;"","Q列に色付け","")</f>
        <v/>
      </c>
      <c r="AP800" s="1210" t="str">
        <f t="shared" ref="AP800" si="1380">IF(AND(AE800&lt;&gt;0,AE800&lt;&gt;""),IF(AF800="○","入力済","未入力"),"")</f>
        <v/>
      </c>
      <c r="AQ800" s="1113" t="str">
        <f>IFERROR((VLOOKUP(N800, 【参考】数式用２!$BE$5:$BE$13, 1,FALSE)), "対象外")</f>
        <v>対象外</v>
      </c>
      <c r="AR800" s="976" t="str">
        <f t="shared" ref="AR800" si="1381">IF(AG800&lt;&gt;"",IF(AH800="○","入力済","未入力"),"")</f>
        <v/>
      </c>
      <c r="AS800" s="976" t="str">
        <f t="shared" ref="AS800" si="1382">IF(AND(P800&lt;&gt;"", AI800=""), "未入力", "入力済")</f>
        <v>入力済</v>
      </c>
      <c r="AT800" s="976" t="str">
        <f t="shared" ref="AT800" si="1383">IF(AND(P800&lt;&gt;"", P800&lt;&gt;"処遇改善加算Ⅳ", AJ800=""), "未入力", "入力済")</f>
        <v>入力済</v>
      </c>
      <c r="AU800" s="976" t="str">
        <f>IFERROR(VLOOKUP(K800, 【参考】数式用２!$BB$5:$BC$48, 2, FALSE), "")</f>
        <v/>
      </c>
      <c r="AV800" s="976" t="str">
        <f t="shared" ref="AV800" si="1384">IF(AND(P800&lt;&gt;"処遇改善加算Ⅲ",P800&lt;&gt;"処遇改善加算Ⅳ", P800&lt;&gt;"", AU800&lt;&gt;"対象外"), 1,"")</f>
        <v/>
      </c>
      <c r="AW800" s="976" t="str">
        <f>IFERROR("_"&amp;VLOOKUP(K800, 【参考】数式用２!$AG$2:$AH$48, 2, FALSE), "")</f>
        <v/>
      </c>
      <c r="AX800" s="1211" t="str">
        <f t="shared" ref="AX800" si="1385">IF(AND(P800="処遇改善加算Ⅰ", AL800=""), "未入力","入力済")</f>
        <v>入力済</v>
      </c>
      <c r="AY800" s="1207" t="str">
        <f t="shared" ref="AY800" si="1386">G800</f>
        <v/>
      </c>
    </row>
    <row r="801" spans="1:51" ht="14">
      <c r="A801" s="1281"/>
      <c r="B801" s="1263"/>
      <c r="C801" s="1264"/>
      <c r="D801" s="1264"/>
      <c r="E801" s="1264"/>
      <c r="F801" s="1265"/>
      <c r="G801" s="1270"/>
      <c r="H801" s="1270"/>
      <c r="I801" s="1270"/>
      <c r="J801" s="1270"/>
      <c r="K801" s="1270"/>
      <c r="L801" s="1273"/>
      <c r="M801" s="1276"/>
      <c r="N801" s="1246"/>
      <c r="O801" s="1249"/>
      <c r="P801" s="1215"/>
      <c r="Q801" s="1218"/>
      <c r="R801" s="1221"/>
      <c r="S801" s="1224"/>
      <c r="T801" s="1227"/>
      <c r="U801" s="1224"/>
      <c r="V801" s="1227"/>
      <c r="W801" s="1224"/>
      <c r="X801" s="1227"/>
      <c r="Y801" s="1224"/>
      <c r="Z801" s="1227"/>
      <c r="AA801" s="1227"/>
      <c r="AB801" s="1227"/>
      <c r="AC801" s="1230"/>
      <c r="AD801" s="1193"/>
      <c r="AE801" s="1234"/>
      <c r="AF801" s="1199"/>
      <c r="AG801" s="1193"/>
      <c r="AH801" s="1196"/>
      <c r="AI801" s="1199"/>
      <c r="AJ801" s="1199"/>
      <c r="AK801" s="1202"/>
      <c r="AL801" s="1205"/>
      <c r="AM801" s="1212" t="str">
        <f t="shared" ref="AM801" si="1387">IF(AND(P800&lt;&gt;"", OR(W800&lt;&gt;8,Y800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01" s="355"/>
      <c r="AO801" s="1208"/>
      <c r="AP801" s="1210"/>
      <c r="AQ801" s="1114"/>
      <c r="AR801" s="976"/>
      <c r="AS801" s="976"/>
      <c r="AT801" s="976"/>
      <c r="AU801" s="976"/>
      <c r="AV801" s="976"/>
      <c r="AW801" s="976"/>
      <c r="AX801" s="1211"/>
      <c r="AY801" s="1208"/>
    </row>
    <row r="802" spans="1:51" ht="14">
      <c r="A802" s="1282"/>
      <c r="B802" s="1263"/>
      <c r="C802" s="1264"/>
      <c r="D802" s="1264"/>
      <c r="E802" s="1264"/>
      <c r="F802" s="1265"/>
      <c r="G802" s="1270"/>
      <c r="H802" s="1270"/>
      <c r="I802" s="1270"/>
      <c r="J802" s="1270"/>
      <c r="K802" s="1270"/>
      <c r="L802" s="1273"/>
      <c r="M802" s="1276"/>
      <c r="N802" s="1246"/>
      <c r="O802" s="1249"/>
      <c r="P802" s="1215"/>
      <c r="Q802" s="1218"/>
      <c r="R802" s="1221"/>
      <c r="S802" s="1224"/>
      <c r="T802" s="1227"/>
      <c r="U802" s="1224"/>
      <c r="V802" s="1227"/>
      <c r="W802" s="1224"/>
      <c r="X802" s="1227"/>
      <c r="Y802" s="1224"/>
      <c r="Z802" s="1227"/>
      <c r="AA802" s="1227"/>
      <c r="AB802" s="1227"/>
      <c r="AC802" s="1230"/>
      <c r="AD802" s="1193"/>
      <c r="AE802" s="1234"/>
      <c r="AF802" s="1199"/>
      <c r="AG802" s="1193"/>
      <c r="AH802" s="1196"/>
      <c r="AI802" s="1199"/>
      <c r="AJ802" s="1199"/>
      <c r="AK802" s="1202"/>
      <c r="AL802" s="1205"/>
      <c r="AM802" s="1213"/>
      <c r="AN802" s="355"/>
      <c r="AO802" s="1208"/>
      <c r="AP802" s="1210"/>
      <c r="AQ802" s="1114"/>
      <c r="AR802" s="976"/>
      <c r="AS802" s="976"/>
      <c r="AT802" s="976"/>
      <c r="AU802" s="976"/>
      <c r="AV802" s="976"/>
      <c r="AW802" s="976"/>
      <c r="AX802" s="1211"/>
      <c r="AY802" s="1208"/>
    </row>
    <row r="803" spans="1:51" ht="14.5" thickBot="1">
      <c r="A803" s="1283"/>
      <c r="B803" s="1266"/>
      <c r="C803" s="1267"/>
      <c r="D803" s="1267"/>
      <c r="E803" s="1267"/>
      <c r="F803" s="1268"/>
      <c r="G803" s="1271"/>
      <c r="H803" s="1271"/>
      <c r="I803" s="1271"/>
      <c r="J803" s="1271"/>
      <c r="K803" s="1271"/>
      <c r="L803" s="1274"/>
      <c r="M803" s="1277"/>
      <c r="N803" s="1247"/>
      <c r="O803" s="1250"/>
      <c r="P803" s="1216"/>
      <c r="Q803" s="1219"/>
      <c r="R803" s="1222"/>
      <c r="S803" s="1225"/>
      <c r="T803" s="1228"/>
      <c r="U803" s="1225"/>
      <c r="V803" s="1228"/>
      <c r="W803" s="1225"/>
      <c r="X803" s="1228"/>
      <c r="Y803" s="1225"/>
      <c r="Z803" s="1228"/>
      <c r="AA803" s="1228"/>
      <c r="AB803" s="1228"/>
      <c r="AC803" s="1231"/>
      <c r="AD803" s="1194"/>
      <c r="AE803" s="1235"/>
      <c r="AF803" s="1200"/>
      <c r="AG803" s="1194"/>
      <c r="AH803" s="1197"/>
      <c r="AI803" s="1200"/>
      <c r="AJ803" s="1200"/>
      <c r="AK803" s="1203"/>
      <c r="AL803" s="1206"/>
      <c r="AM803" s="651" t="str">
        <f t="shared" ref="AM803:AM863" si="1388">IF(P800="","",
IF(OR(AF800="",
AND(AG800&lt;&gt;"",AH800=""),
AND(P800&lt;&gt;"",AI800=""),
AND(P800&lt;&gt;"処遇改善加算Ⅳ",AJ800=""),
AND(OR(P800="処遇改善加算Ⅰ",P800="処遇改善加算Ⅱ"),AU800="対象",AK800=""),
AND(P800="処遇改善加算Ⅰ",AL800="")),
"！記入が必要な欄（オレンジ色のセル）に空欄があります。空欄を埋めてください。",""))</f>
        <v/>
      </c>
      <c r="AN803" s="355"/>
      <c r="AO803" s="1209"/>
      <c r="AP803" s="1210"/>
      <c r="AQ803" s="1115"/>
      <c r="AR803" s="976"/>
      <c r="AS803" s="976"/>
      <c r="AT803" s="976"/>
      <c r="AU803" s="976"/>
      <c r="AV803" s="976"/>
      <c r="AW803" s="976"/>
      <c r="AX803" s="1211"/>
      <c r="AY803" s="1209"/>
    </row>
    <row r="804" spans="1:51" ht="14">
      <c r="A804" s="1280">
        <v>199</v>
      </c>
      <c r="B804" s="1260" t="str">
        <f>IF(基本情報入力シート!B238="", "",基本情報入力シート!B238)</f>
        <v/>
      </c>
      <c r="C804" s="1261"/>
      <c r="D804" s="1261"/>
      <c r="E804" s="1261"/>
      <c r="F804" s="1262"/>
      <c r="G804" s="1269" t="str">
        <f>IF(基本情報入力シート!L238="", "",基本情報入力シート!L238)</f>
        <v/>
      </c>
      <c r="H804" s="1269" t="str">
        <f>IF(基本情報入力シート!Q238="", "",基本情報入力シート!Q238)</f>
        <v/>
      </c>
      <c r="I804" s="1269" t="str">
        <f>IF(基本情報入力シート!V238="", "",基本情報入力シート!V238)</f>
        <v/>
      </c>
      <c r="J804" s="1269" t="str">
        <f>IF(基本情報入力シート!W238="", "",基本情報入力シート!W238)</f>
        <v/>
      </c>
      <c r="K804" s="1269" t="str">
        <f>IF(基本情報入力シート!X238="", "",基本情報入力シート!X238)</f>
        <v/>
      </c>
      <c r="L804" s="1272" t="str">
        <f>IF(基本情報入力シート!AC238=0, "",基本情報入力シート!AC238)</f>
        <v/>
      </c>
      <c r="M804" s="1275" t="str">
        <f>IF(基本情報入力シート!AD238="", "",基本情報入力シート!AD238)</f>
        <v/>
      </c>
      <c r="N804" s="1245"/>
      <c r="O804" s="1248" t="str">
        <f>IFERROR(VLOOKUP(K804,【参考】数式用２!$A$2:$AD$48,MATCH(N804,【参考】数式用２!$C$4:$AD$4,0)+2,0),"")</f>
        <v/>
      </c>
      <c r="P804" s="1214"/>
      <c r="Q804" s="1217" t="str">
        <f>IFERROR(VLOOKUP(K804,【参考】数式用２!$A$2:$AC$48,MATCH(P804,【参考】数式用２!$C$4:$AC$4,0)+2,0),"")</f>
        <v/>
      </c>
      <c r="R804" s="1220" t="s">
        <v>268</v>
      </c>
      <c r="S804" s="1223"/>
      <c r="T804" s="1226" t="s">
        <v>356</v>
      </c>
      <c r="U804" s="1223"/>
      <c r="V804" s="1226" t="s">
        <v>357</v>
      </c>
      <c r="W804" s="1223"/>
      <c r="X804" s="1226" t="s">
        <v>356</v>
      </c>
      <c r="Y804" s="1223"/>
      <c r="Z804" s="1226" t="s">
        <v>360</v>
      </c>
      <c r="AA804" s="1226" t="s">
        <v>171</v>
      </c>
      <c r="AB804" s="1226" t="str">
        <f t="shared" ref="AB804" si="1389">IF(S804&gt;=1,(W804*12+Y804)-(S804*12+U804)+1,"")</f>
        <v/>
      </c>
      <c r="AC804" s="1229" t="s">
        <v>359</v>
      </c>
      <c r="AD804" s="1232" t="str">
        <f t="shared" ref="AD804" si="1390">IFERROR(ROUNDDOWN(ROUND(L804*Q804,0)*M804,0)*AB804,"")</f>
        <v/>
      </c>
      <c r="AE804" s="1233" t="str">
        <f>IFERROR(ROUNDDOWN(ROUNDDOWN(ROUND(L804*VLOOKUP(K804,【参考】数式用２!$A$2:$AC$48,MATCH("処遇改善加算Ⅳ",【参考】数式用２!$C$4:$O$4,0)+2,0),0)*M804,0)*AB804*0.5,0), "")</f>
        <v/>
      </c>
      <c r="AF804" s="1198"/>
      <c r="AG804" s="1193" t="str">
        <f>IF(AND(AQ804&lt;&gt;"対象外", P804&lt;&gt;""),ROUNDDOWN(ROUND(L804*VLOOKUP(K804,【参考】数式用２!$A$2:$K$48,MATCH("ベア加算あり",【参考】数式用２!$C$4:$K$4,0)+2,0),0)*M804,0)*AB804,"")</f>
        <v/>
      </c>
      <c r="AH804" s="1195"/>
      <c r="AI804" s="1198"/>
      <c r="AJ804" s="1198"/>
      <c r="AK804" s="1201"/>
      <c r="AL804" s="1204"/>
      <c r="AM804" s="650" t="str">
        <f t="shared" si="1378"/>
        <v/>
      </c>
      <c r="AN804" s="355"/>
      <c r="AO804" s="1207" t="str">
        <f t="shared" ref="AO804" si="1391">IF(K804&lt;&gt;"","Q列に色付け","")</f>
        <v/>
      </c>
      <c r="AP804" s="1210" t="str">
        <f t="shared" ref="AP804" si="1392">IF(AND(AE804&lt;&gt;0,AE804&lt;&gt;""),IF(AF804="○","入力済","未入力"),"")</f>
        <v/>
      </c>
      <c r="AQ804" s="1113" t="str">
        <f>IFERROR((VLOOKUP(N804, 【参考】数式用２!$BE$5:$BE$13, 1,FALSE)), "対象外")</f>
        <v>対象外</v>
      </c>
      <c r="AR804" s="976" t="str">
        <f t="shared" ref="AR804" si="1393">IF(AG804&lt;&gt;"",IF(AH804="○","入力済","未入力"),"")</f>
        <v/>
      </c>
      <c r="AS804" s="976" t="str">
        <f t="shared" ref="AS804" si="1394">IF(AND(P804&lt;&gt;"", AI804=""), "未入力", "入力済")</f>
        <v>入力済</v>
      </c>
      <c r="AT804" s="976" t="str">
        <f t="shared" ref="AT804" si="1395">IF(AND(P804&lt;&gt;"", P804&lt;&gt;"処遇改善加算Ⅳ", AJ804=""), "未入力", "入力済")</f>
        <v>入力済</v>
      </c>
      <c r="AU804" s="976" t="str">
        <f>IFERROR(VLOOKUP(K804, 【参考】数式用２!$BB$5:$BC$48, 2, FALSE), "")</f>
        <v/>
      </c>
      <c r="AV804" s="976" t="str">
        <f t="shared" ref="AV804" si="1396">IF(AND(P804&lt;&gt;"処遇改善加算Ⅲ",P804&lt;&gt;"処遇改善加算Ⅳ", P804&lt;&gt;"", AU804&lt;&gt;"対象外"), 1,"")</f>
        <v/>
      </c>
      <c r="AW804" s="976" t="str">
        <f>IFERROR("_"&amp;VLOOKUP(K804, 【参考】数式用２!$AG$2:$AH$48, 2, FALSE), "")</f>
        <v/>
      </c>
      <c r="AX804" s="1211" t="str">
        <f t="shared" ref="AX804" si="1397">IF(AND(P804="処遇改善加算Ⅰ", AL804=""), "未入力","入力済")</f>
        <v>入力済</v>
      </c>
      <c r="AY804" s="1207" t="str">
        <f t="shared" ref="AY804" si="1398">G804</f>
        <v/>
      </c>
    </row>
    <row r="805" spans="1:51" ht="14">
      <c r="A805" s="1281"/>
      <c r="B805" s="1263"/>
      <c r="C805" s="1264"/>
      <c r="D805" s="1264"/>
      <c r="E805" s="1264"/>
      <c r="F805" s="1265"/>
      <c r="G805" s="1270"/>
      <c r="H805" s="1270"/>
      <c r="I805" s="1270"/>
      <c r="J805" s="1270"/>
      <c r="K805" s="1270"/>
      <c r="L805" s="1273"/>
      <c r="M805" s="1276"/>
      <c r="N805" s="1246"/>
      <c r="O805" s="1249"/>
      <c r="P805" s="1215"/>
      <c r="Q805" s="1218"/>
      <c r="R805" s="1221"/>
      <c r="S805" s="1224"/>
      <c r="T805" s="1227"/>
      <c r="U805" s="1224"/>
      <c r="V805" s="1227"/>
      <c r="W805" s="1224"/>
      <c r="X805" s="1227"/>
      <c r="Y805" s="1224"/>
      <c r="Z805" s="1227"/>
      <c r="AA805" s="1227"/>
      <c r="AB805" s="1227"/>
      <c r="AC805" s="1230"/>
      <c r="AD805" s="1193"/>
      <c r="AE805" s="1234"/>
      <c r="AF805" s="1199"/>
      <c r="AG805" s="1193"/>
      <c r="AH805" s="1196"/>
      <c r="AI805" s="1199"/>
      <c r="AJ805" s="1199"/>
      <c r="AK805" s="1202"/>
      <c r="AL805" s="1205"/>
      <c r="AM805" s="1212" t="str">
        <f t="shared" ref="AM805" si="1399">IF(AND(P804&lt;&gt;"", OR(W804&lt;&gt;8,Y804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05" s="355"/>
      <c r="AO805" s="1208"/>
      <c r="AP805" s="1210"/>
      <c r="AQ805" s="1114"/>
      <c r="AR805" s="976"/>
      <c r="AS805" s="976"/>
      <c r="AT805" s="976"/>
      <c r="AU805" s="976"/>
      <c r="AV805" s="976"/>
      <c r="AW805" s="976"/>
      <c r="AX805" s="1211"/>
      <c r="AY805" s="1208"/>
    </row>
    <row r="806" spans="1:51" ht="14">
      <c r="A806" s="1282"/>
      <c r="B806" s="1263"/>
      <c r="C806" s="1264"/>
      <c r="D806" s="1264"/>
      <c r="E806" s="1264"/>
      <c r="F806" s="1265"/>
      <c r="G806" s="1270"/>
      <c r="H806" s="1270"/>
      <c r="I806" s="1270"/>
      <c r="J806" s="1270"/>
      <c r="K806" s="1270"/>
      <c r="L806" s="1273"/>
      <c r="M806" s="1276"/>
      <c r="N806" s="1246"/>
      <c r="O806" s="1249"/>
      <c r="P806" s="1215"/>
      <c r="Q806" s="1218"/>
      <c r="R806" s="1221"/>
      <c r="S806" s="1224"/>
      <c r="T806" s="1227"/>
      <c r="U806" s="1224"/>
      <c r="V806" s="1227"/>
      <c r="W806" s="1224"/>
      <c r="X806" s="1227"/>
      <c r="Y806" s="1224"/>
      <c r="Z806" s="1227"/>
      <c r="AA806" s="1227"/>
      <c r="AB806" s="1227"/>
      <c r="AC806" s="1230"/>
      <c r="AD806" s="1193"/>
      <c r="AE806" s="1234"/>
      <c r="AF806" s="1199"/>
      <c r="AG806" s="1193"/>
      <c r="AH806" s="1196"/>
      <c r="AI806" s="1199"/>
      <c r="AJ806" s="1199"/>
      <c r="AK806" s="1202"/>
      <c r="AL806" s="1205"/>
      <c r="AM806" s="1213"/>
      <c r="AN806" s="355"/>
      <c r="AO806" s="1208"/>
      <c r="AP806" s="1210"/>
      <c r="AQ806" s="1114"/>
      <c r="AR806" s="976"/>
      <c r="AS806" s="976"/>
      <c r="AT806" s="976"/>
      <c r="AU806" s="976"/>
      <c r="AV806" s="976"/>
      <c r="AW806" s="976"/>
      <c r="AX806" s="1211"/>
      <c r="AY806" s="1208"/>
    </row>
    <row r="807" spans="1:51" ht="14.5" thickBot="1">
      <c r="A807" s="1283"/>
      <c r="B807" s="1266"/>
      <c r="C807" s="1267"/>
      <c r="D807" s="1267"/>
      <c r="E807" s="1267"/>
      <c r="F807" s="1268"/>
      <c r="G807" s="1271"/>
      <c r="H807" s="1271"/>
      <c r="I807" s="1271"/>
      <c r="J807" s="1271"/>
      <c r="K807" s="1271"/>
      <c r="L807" s="1274"/>
      <c r="M807" s="1277"/>
      <c r="N807" s="1247"/>
      <c r="O807" s="1250"/>
      <c r="P807" s="1216"/>
      <c r="Q807" s="1219"/>
      <c r="R807" s="1222"/>
      <c r="S807" s="1225"/>
      <c r="T807" s="1228"/>
      <c r="U807" s="1225"/>
      <c r="V807" s="1228"/>
      <c r="W807" s="1225"/>
      <c r="X807" s="1228"/>
      <c r="Y807" s="1225"/>
      <c r="Z807" s="1228"/>
      <c r="AA807" s="1228"/>
      <c r="AB807" s="1228"/>
      <c r="AC807" s="1231"/>
      <c r="AD807" s="1194"/>
      <c r="AE807" s="1235"/>
      <c r="AF807" s="1200"/>
      <c r="AG807" s="1194"/>
      <c r="AH807" s="1197"/>
      <c r="AI807" s="1200"/>
      <c r="AJ807" s="1200"/>
      <c r="AK807" s="1203"/>
      <c r="AL807" s="1206"/>
      <c r="AM807" s="651" t="str">
        <f t="shared" si="1388"/>
        <v/>
      </c>
      <c r="AN807" s="355"/>
      <c r="AO807" s="1209"/>
      <c r="AP807" s="1210"/>
      <c r="AQ807" s="1115"/>
      <c r="AR807" s="976"/>
      <c r="AS807" s="976"/>
      <c r="AT807" s="976"/>
      <c r="AU807" s="976"/>
      <c r="AV807" s="976"/>
      <c r="AW807" s="976"/>
      <c r="AX807" s="1211"/>
      <c r="AY807" s="1209"/>
    </row>
    <row r="808" spans="1:51" ht="14">
      <c r="A808" s="1280">
        <v>200</v>
      </c>
      <c r="B808" s="1260" t="str">
        <f>IF(基本情報入力シート!B239="", "",基本情報入力シート!B239)</f>
        <v/>
      </c>
      <c r="C808" s="1261"/>
      <c r="D808" s="1261"/>
      <c r="E808" s="1261"/>
      <c r="F808" s="1262"/>
      <c r="G808" s="1269" t="str">
        <f>IF(基本情報入力シート!L239="", "",基本情報入力シート!L239)</f>
        <v/>
      </c>
      <c r="H808" s="1269" t="str">
        <f>IF(基本情報入力シート!Q239="", "",基本情報入力シート!Q239)</f>
        <v/>
      </c>
      <c r="I808" s="1269" t="str">
        <f>IF(基本情報入力シート!V239="", "",基本情報入力シート!V239)</f>
        <v/>
      </c>
      <c r="J808" s="1269" t="str">
        <f>IF(基本情報入力シート!W239="", "",基本情報入力シート!W239)</f>
        <v/>
      </c>
      <c r="K808" s="1269" t="str">
        <f>IF(基本情報入力シート!X239="", "",基本情報入力シート!X239)</f>
        <v/>
      </c>
      <c r="L808" s="1272" t="str">
        <f>IF(基本情報入力シート!AC239=0, "",基本情報入力シート!AC239)</f>
        <v/>
      </c>
      <c r="M808" s="1275" t="str">
        <f>IF(基本情報入力シート!AD239="", "",基本情報入力シート!AD239)</f>
        <v/>
      </c>
      <c r="N808" s="1245"/>
      <c r="O808" s="1248" t="str">
        <f>IFERROR(VLOOKUP(K808,【参考】数式用２!$A$2:$AD$48,MATCH(N808,【参考】数式用２!$C$4:$AD$4,0)+2,0),"")</f>
        <v/>
      </c>
      <c r="P808" s="1214"/>
      <c r="Q808" s="1217" t="str">
        <f>IFERROR(VLOOKUP(K808,【参考】数式用２!$A$2:$AC$48,MATCH(P808,【参考】数式用２!$C$4:$AC$4,0)+2,0),"")</f>
        <v/>
      </c>
      <c r="R808" s="1220" t="s">
        <v>268</v>
      </c>
      <c r="S808" s="1223"/>
      <c r="T808" s="1226" t="s">
        <v>356</v>
      </c>
      <c r="U808" s="1223"/>
      <c r="V808" s="1226" t="s">
        <v>357</v>
      </c>
      <c r="W808" s="1223"/>
      <c r="X808" s="1226" t="s">
        <v>356</v>
      </c>
      <c r="Y808" s="1223"/>
      <c r="Z808" s="1226" t="s">
        <v>360</v>
      </c>
      <c r="AA808" s="1226" t="s">
        <v>171</v>
      </c>
      <c r="AB808" s="1226" t="str">
        <f t="shared" ref="AB808" si="1400">IF(S808&gt;=1,(W808*12+Y808)-(S808*12+U808)+1,"")</f>
        <v/>
      </c>
      <c r="AC808" s="1229" t="s">
        <v>359</v>
      </c>
      <c r="AD808" s="1232" t="str">
        <f t="shared" ref="AD808" si="1401">IFERROR(ROUNDDOWN(ROUND(L808*Q808,0)*M808,0)*AB808,"")</f>
        <v/>
      </c>
      <c r="AE808" s="1233" t="str">
        <f>IFERROR(ROUNDDOWN(ROUNDDOWN(ROUND(L808*VLOOKUP(K808,【参考】数式用２!$A$2:$AC$48,MATCH("処遇改善加算Ⅳ",【参考】数式用２!$C$4:$O$4,0)+2,0),0)*M808,0)*AB808*0.5,0), "")</f>
        <v/>
      </c>
      <c r="AF808" s="1198"/>
      <c r="AG808" s="1193" t="str">
        <f>IF(AND(AQ808&lt;&gt;"対象外", P808&lt;&gt;""),ROUNDDOWN(ROUND(L808*VLOOKUP(K808,【参考】数式用２!$A$2:$K$48,MATCH("ベア加算あり",【参考】数式用２!$C$4:$K$4,0)+2,0),0)*M808,0)*AB808,"")</f>
        <v/>
      </c>
      <c r="AH808" s="1195"/>
      <c r="AI808" s="1198"/>
      <c r="AJ808" s="1198"/>
      <c r="AK808" s="1201"/>
      <c r="AL808" s="1204"/>
      <c r="AM808" s="650" t="str">
        <f t="shared" si="1378"/>
        <v/>
      </c>
      <c r="AN808" s="355"/>
      <c r="AO808" s="1207" t="str">
        <f t="shared" ref="AO808" si="1402">IF(K808&lt;&gt;"","Q列に色付け","")</f>
        <v/>
      </c>
      <c r="AP808" s="1210" t="str">
        <f t="shared" ref="AP808" si="1403">IF(AND(AE808&lt;&gt;0,AE808&lt;&gt;""),IF(AF808="○","入力済","未入力"),"")</f>
        <v/>
      </c>
      <c r="AQ808" s="1113" t="str">
        <f>IFERROR((VLOOKUP(N808, 【参考】数式用２!$BE$5:$BE$13, 1,FALSE)), "対象外")</f>
        <v>対象外</v>
      </c>
      <c r="AR808" s="976" t="str">
        <f t="shared" ref="AR808" si="1404">IF(AG808&lt;&gt;"",IF(AH808="○","入力済","未入力"),"")</f>
        <v/>
      </c>
      <c r="AS808" s="976" t="str">
        <f t="shared" ref="AS808" si="1405">IF(AND(P808&lt;&gt;"", AI808=""), "未入力", "入力済")</f>
        <v>入力済</v>
      </c>
      <c r="AT808" s="976" t="str">
        <f t="shared" ref="AT808" si="1406">IF(AND(P808&lt;&gt;"", P808&lt;&gt;"処遇改善加算Ⅳ", AJ808=""), "未入力", "入力済")</f>
        <v>入力済</v>
      </c>
      <c r="AU808" s="976" t="str">
        <f>IFERROR(VLOOKUP(K808, 【参考】数式用２!$BB$5:$BC$48, 2, FALSE), "")</f>
        <v/>
      </c>
      <c r="AV808" s="976" t="str">
        <f t="shared" ref="AV808" si="1407">IF(AND(P808&lt;&gt;"処遇改善加算Ⅲ",P808&lt;&gt;"処遇改善加算Ⅳ", P808&lt;&gt;"", AU808&lt;&gt;"対象外"), 1,"")</f>
        <v/>
      </c>
      <c r="AW808" s="976" t="str">
        <f>IFERROR("_"&amp;VLOOKUP(K808, 【参考】数式用２!$AG$2:$AH$48, 2, FALSE), "")</f>
        <v/>
      </c>
      <c r="AX808" s="1211" t="str">
        <f t="shared" ref="AX808" si="1408">IF(AND(P808="処遇改善加算Ⅰ", AL808=""), "未入力","入力済")</f>
        <v>入力済</v>
      </c>
      <c r="AY808" s="1207" t="str">
        <f t="shared" ref="AY808" si="1409">G808</f>
        <v/>
      </c>
    </row>
    <row r="809" spans="1:51" ht="14">
      <c r="A809" s="1281"/>
      <c r="B809" s="1263"/>
      <c r="C809" s="1264"/>
      <c r="D809" s="1264"/>
      <c r="E809" s="1264"/>
      <c r="F809" s="1265"/>
      <c r="G809" s="1270"/>
      <c r="H809" s="1270"/>
      <c r="I809" s="1270"/>
      <c r="J809" s="1270"/>
      <c r="K809" s="1270"/>
      <c r="L809" s="1273"/>
      <c r="M809" s="1276"/>
      <c r="N809" s="1246"/>
      <c r="O809" s="1249"/>
      <c r="P809" s="1215"/>
      <c r="Q809" s="1218"/>
      <c r="R809" s="1221"/>
      <c r="S809" s="1224"/>
      <c r="T809" s="1227"/>
      <c r="U809" s="1224"/>
      <c r="V809" s="1227"/>
      <c r="W809" s="1224"/>
      <c r="X809" s="1227"/>
      <c r="Y809" s="1224"/>
      <c r="Z809" s="1227"/>
      <c r="AA809" s="1227"/>
      <c r="AB809" s="1227"/>
      <c r="AC809" s="1230"/>
      <c r="AD809" s="1193"/>
      <c r="AE809" s="1234"/>
      <c r="AF809" s="1199"/>
      <c r="AG809" s="1193"/>
      <c r="AH809" s="1196"/>
      <c r="AI809" s="1199"/>
      <c r="AJ809" s="1199"/>
      <c r="AK809" s="1202"/>
      <c r="AL809" s="1205"/>
      <c r="AM809" s="1212" t="str">
        <f t="shared" ref="AM809" si="1410">IF(AND(P808&lt;&gt;"", OR(W808&lt;&gt;8,Y808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09" s="355"/>
      <c r="AO809" s="1208"/>
      <c r="AP809" s="1210"/>
      <c r="AQ809" s="1114"/>
      <c r="AR809" s="976"/>
      <c r="AS809" s="976"/>
      <c r="AT809" s="976"/>
      <c r="AU809" s="976"/>
      <c r="AV809" s="976"/>
      <c r="AW809" s="976"/>
      <c r="AX809" s="1211"/>
      <c r="AY809" s="1208"/>
    </row>
    <row r="810" spans="1:51" ht="14">
      <c r="A810" s="1282"/>
      <c r="B810" s="1263"/>
      <c r="C810" s="1264"/>
      <c r="D810" s="1264"/>
      <c r="E810" s="1264"/>
      <c r="F810" s="1265"/>
      <c r="G810" s="1270"/>
      <c r="H810" s="1270"/>
      <c r="I810" s="1270"/>
      <c r="J810" s="1270"/>
      <c r="K810" s="1270"/>
      <c r="L810" s="1273"/>
      <c r="M810" s="1276"/>
      <c r="N810" s="1246"/>
      <c r="O810" s="1249"/>
      <c r="P810" s="1215"/>
      <c r="Q810" s="1218"/>
      <c r="R810" s="1221"/>
      <c r="S810" s="1224"/>
      <c r="T810" s="1227"/>
      <c r="U810" s="1224"/>
      <c r="V810" s="1227"/>
      <c r="W810" s="1224"/>
      <c r="X810" s="1227"/>
      <c r="Y810" s="1224"/>
      <c r="Z810" s="1227"/>
      <c r="AA810" s="1227"/>
      <c r="AB810" s="1227"/>
      <c r="AC810" s="1230"/>
      <c r="AD810" s="1193"/>
      <c r="AE810" s="1234"/>
      <c r="AF810" s="1199"/>
      <c r="AG810" s="1193"/>
      <c r="AH810" s="1196"/>
      <c r="AI810" s="1199"/>
      <c r="AJ810" s="1199"/>
      <c r="AK810" s="1202"/>
      <c r="AL810" s="1205"/>
      <c r="AM810" s="1213"/>
      <c r="AN810" s="355"/>
      <c r="AO810" s="1208"/>
      <c r="AP810" s="1210"/>
      <c r="AQ810" s="1114"/>
      <c r="AR810" s="976"/>
      <c r="AS810" s="976"/>
      <c r="AT810" s="976"/>
      <c r="AU810" s="976"/>
      <c r="AV810" s="976"/>
      <c r="AW810" s="976"/>
      <c r="AX810" s="1211"/>
      <c r="AY810" s="1208"/>
    </row>
    <row r="811" spans="1:51" ht="14.5" thickBot="1">
      <c r="A811" s="1283"/>
      <c r="B811" s="1266"/>
      <c r="C811" s="1267"/>
      <c r="D811" s="1267"/>
      <c r="E811" s="1267"/>
      <c r="F811" s="1268"/>
      <c r="G811" s="1271"/>
      <c r="H811" s="1271"/>
      <c r="I811" s="1271"/>
      <c r="J811" s="1271"/>
      <c r="K811" s="1271"/>
      <c r="L811" s="1274"/>
      <c r="M811" s="1277"/>
      <c r="N811" s="1247"/>
      <c r="O811" s="1250"/>
      <c r="P811" s="1216"/>
      <c r="Q811" s="1219"/>
      <c r="R811" s="1222"/>
      <c r="S811" s="1225"/>
      <c r="T811" s="1228"/>
      <c r="U811" s="1225"/>
      <c r="V811" s="1228"/>
      <c r="W811" s="1225"/>
      <c r="X811" s="1228"/>
      <c r="Y811" s="1225"/>
      <c r="Z811" s="1228"/>
      <c r="AA811" s="1228"/>
      <c r="AB811" s="1228"/>
      <c r="AC811" s="1231"/>
      <c r="AD811" s="1194"/>
      <c r="AE811" s="1235"/>
      <c r="AF811" s="1200"/>
      <c r="AG811" s="1194"/>
      <c r="AH811" s="1197"/>
      <c r="AI811" s="1200"/>
      <c r="AJ811" s="1200"/>
      <c r="AK811" s="1203"/>
      <c r="AL811" s="1206"/>
      <c r="AM811" s="651" t="str">
        <f t="shared" si="1388"/>
        <v/>
      </c>
      <c r="AN811" s="355"/>
      <c r="AO811" s="1209"/>
      <c r="AP811" s="1210"/>
      <c r="AQ811" s="1115"/>
      <c r="AR811" s="976"/>
      <c r="AS811" s="976"/>
      <c r="AT811" s="976"/>
      <c r="AU811" s="976"/>
      <c r="AV811" s="976"/>
      <c r="AW811" s="976"/>
      <c r="AX811" s="1211"/>
      <c r="AY811" s="1209"/>
    </row>
    <row r="812" spans="1:51" ht="14">
      <c r="A812" s="1280">
        <v>201</v>
      </c>
      <c r="B812" s="1260" t="str">
        <f>IF(基本情報入力シート!B240="", "",基本情報入力シート!B240)</f>
        <v/>
      </c>
      <c r="C812" s="1261"/>
      <c r="D812" s="1261"/>
      <c r="E812" s="1261"/>
      <c r="F812" s="1262"/>
      <c r="G812" s="1269" t="str">
        <f>IF(基本情報入力シート!L240="", "",基本情報入力シート!L240)</f>
        <v/>
      </c>
      <c r="H812" s="1269" t="str">
        <f>IF(基本情報入力シート!Q240="", "",基本情報入力シート!Q240)</f>
        <v/>
      </c>
      <c r="I812" s="1269" t="str">
        <f>IF(基本情報入力シート!V240="", "",基本情報入力シート!V240)</f>
        <v/>
      </c>
      <c r="J812" s="1269" t="str">
        <f>IF(基本情報入力シート!W240="", "",基本情報入力シート!W240)</f>
        <v/>
      </c>
      <c r="K812" s="1269" t="str">
        <f>IF(基本情報入力シート!X240="", "",基本情報入力シート!X240)</f>
        <v/>
      </c>
      <c r="L812" s="1272" t="str">
        <f>IF(基本情報入力シート!AC240=0, "",基本情報入力シート!AC240)</f>
        <v/>
      </c>
      <c r="M812" s="1275" t="str">
        <f>IF(基本情報入力シート!AD240="", "",基本情報入力シート!AD240)</f>
        <v/>
      </c>
      <c r="N812" s="1245"/>
      <c r="O812" s="1248" t="str">
        <f>IFERROR(VLOOKUP(K812,【参考】数式用２!$A$2:$AD$48,MATCH(N812,【参考】数式用２!$C$4:$AD$4,0)+2,0),"")</f>
        <v/>
      </c>
      <c r="P812" s="1214"/>
      <c r="Q812" s="1217" t="str">
        <f>IFERROR(VLOOKUP(K812,【参考】数式用２!$A$2:$AC$48,MATCH(P812,【参考】数式用２!$C$4:$AC$4,0)+2,0),"")</f>
        <v/>
      </c>
      <c r="R812" s="1220" t="s">
        <v>268</v>
      </c>
      <c r="S812" s="1223"/>
      <c r="T812" s="1226" t="s">
        <v>356</v>
      </c>
      <c r="U812" s="1223"/>
      <c r="V812" s="1226" t="s">
        <v>357</v>
      </c>
      <c r="W812" s="1223"/>
      <c r="X812" s="1226" t="s">
        <v>356</v>
      </c>
      <c r="Y812" s="1223"/>
      <c r="Z812" s="1226" t="s">
        <v>360</v>
      </c>
      <c r="AA812" s="1226" t="s">
        <v>171</v>
      </c>
      <c r="AB812" s="1226" t="str">
        <f t="shared" ref="AB812" si="1411">IF(S812&gt;=1,(W812*12+Y812)-(S812*12+U812)+1,"")</f>
        <v/>
      </c>
      <c r="AC812" s="1229" t="s">
        <v>359</v>
      </c>
      <c r="AD812" s="1232" t="str">
        <f t="shared" ref="AD812" si="1412">IFERROR(ROUNDDOWN(ROUND(L812*Q812,0)*M812,0)*AB812,"")</f>
        <v/>
      </c>
      <c r="AE812" s="1233" t="str">
        <f>IFERROR(ROUNDDOWN(ROUNDDOWN(ROUND(L812*VLOOKUP(K812,【参考】数式用２!$A$2:$AC$48,MATCH("処遇改善加算Ⅳ",【参考】数式用２!$C$4:$O$4,0)+2,0),0)*M812,0)*AB812*0.5,0), "")</f>
        <v/>
      </c>
      <c r="AF812" s="1198"/>
      <c r="AG812" s="1193" t="str">
        <f>IF(AND(AQ812&lt;&gt;"対象外", P812&lt;&gt;""),ROUNDDOWN(ROUND(L812*VLOOKUP(K812,【参考】数式用２!$A$2:$K$48,MATCH("ベア加算あり",【参考】数式用２!$C$4:$K$4,0)+2,0),0)*M812,0)*AB812,"")</f>
        <v/>
      </c>
      <c r="AH812" s="1195"/>
      <c r="AI812" s="1198"/>
      <c r="AJ812" s="1198"/>
      <c r="AK812" s="1201"/>
      <c r="AL812" s="1204"/>
      <c r="AM812" s="650" t="str">
        <f t="shared" si="1378"/>
        <v/>
      </c>
      <c r="AN812" s="355"/>
      <c r="AO812" s="1207" t="str">
        <f t="shared" ref="AO812" si="1413">IF(K812&lt;&gt;"","Q列に色付け","")</f>
        <v/>
      </c>
      <c r="AP812" s="1210" t="str">
        <f t="shared" ref="AP812" si="1414">IF(AND(AE812&lt;&gt;0,AE812&lt;&gt;""),IF(AF812="○","入力済","未入力"),"")</f>
        <v/>
      </c>
      <c r="AQ812" s="1113" t="str">
        <f>IFERROR((VLOOKUP(N812, 【参考】数式用２!$BE$5:$BE$13, 1,FALSE)), "対象外")</f>
        <v>対象外</v>
      </c>
      <c r="AR812" s="976" t="str">
        <f t="shared" ref="AR812" si="1415">IF(AG812&lt;&gt;"",IF(AH812="○","入力済","未入力"),"")</f>
        <v/>
      </c>
      <c r="AS812" s="976" t="str">
        <f t="shared" ref="AS812" si="1416">IF(AND(P812&lt;&gt;"", AI812=""), "未入力", "入力済")</f>
        <v>入力済</v>
      </c>
      <c r="AT812" s="976" t="str">
        <f t="shared" ref="AT812" si="1417">IF(AND(P812&lt;&gt;"", P812&lt;&gt;"処遇改善加算Ⅳ", AJ812=""), "未入力", "入力済")</f>
        <v>入力済</v>
      </c>
      <c r="AU812" s="976" t="str">
        <f>IFERROR(VLOOKUP(K812, 【参考】数式用２!$BB$5:$BC$48, 2, FALSE), "")</f>
        <v/>
      </c>
      <c r="AV812" s="976" t="str">
        <f t="shared" ref="AV812" si="1418">IF(AND(P812&lt;&gt;"処遇改善加算Ⅲ",P812&lt;&gt;"処遇改善加算Ⅳ", P812&lt;&gt;"", AU812&lt;&gt;"対象外"), 1,"")</f>
        <v/>
      </c>
      <c r="AW812" s="976" t="str">
        <f>IFERROR("_"&amp;VLOOKUP(K812, 【参考】数式用２!$AG$2:$AH$48, 2, FALSE), "")</f>
        <v/>
      </c>
      <c r="AX812" s="1211" t="str">
        <f t="shared" ref="AX812" si="1419">IF(AND(P812="処遇改善加算Ⅰ", AL812=""), "未入力","入力済")</f>
        <v>入力済</v>
      </c>
      <c r="AY812" s="1207" t="str">
        <f t="shared" ref="AY812" si="1420">G812</f>
        <v/>
      </c>
    </row>
    <row r="813" spans="1:51" ht="14">
      <c r="A813" s="1281"/>
      <c r="B813" s="1263"/>
      <c r="C813" s="1264"/>
      <c r="D813" s="1264"/>
      <c r="E813" s="1264"/>
      <c r="F813" s="1265"/>
      <c r="G813" s="1270"/>
      <c r="H813" s="1270"/>
      <c r="I813" s="1270"/>
      <c r="J813" s="1270"/>
      <c r="K813" s="1270"/>
      <c r="L813" s="1273"/>
      <c r="M813" s="1276"/>
      <c r="N813" s="1246"/>
      <c r="O813" s="1249"/>
      <c r="P813" s="1215"/>
      <c r="Q813" s="1218"/>
      <c r="R813" s="1221"/>
      <c r="S813" s="1224"/>
      <c r="T813" s="1227"/>
      <c r="U813" s="1224"/>
      <c r="V813" s="1227"/>
      <c r="W813" s="1224"/>
      <c r="X813" s="1227"/>
      <c r="Y813" s="1224"/>
      <c r="Z813" s="1227"/>
      <c r="AA813" s="1227"/>
      <c r="AB813" s="1227"/>
      <c r="AC813" s="1230"/>
      <c r="AD813" s="1193"/>
      <c r="AE813" s="1234"/>
      <c r="AF813" s="1199"/>
      <c r="AG813" s="1193"/>
      <c r="AH813" s="1196"/>
      <c r="AI813" s="1199"/>
      <c r="AJ813" s="1199"/>
      <c r="AK813" s="1202"/>
      <c r="AL813" s="1205"/>
      <c r="AM813" s="1212" t="str">
        <f t="shared" ref="AM813" si="1421">IF(AND(P812&lt;&gt;"", OR(W812&lt;&gt;8,Y812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13" s="355"/>
      <c r="AO813" s="1208"/>
      <c r="AP813" s="1210"/>
      <c r="AQ813" s="1114"/>
      <c r="AR813" s="976"/>
      <c r="AS813" s="976"/>
      <c r="AT813" s="976"/>
      <c r="AU813" s="976"/>
      <c r="AV813" s="976"/>
      <c r="AW813" s="976"/>
      <c r="AX813" s="1211"/>
      <c r="AY813" s="1208"/>
    </row>
    <row r="814" spans="1:51" ht="14">
      <c r="A814" s="1282"/>
      <c r="B814" s="1263"/>
      <c r="C814" s="1264"/>
      <c r="D814" s="1264"/>
      <c r="E814" s="1264"/>
      <c r="F814" s="1265"/>
      <c r="G814" s="1270"/>
      <c r="H814" s="1270"/>
      <c r="I814" s="1270"/>
      <c r="J814" s="1270"/>
      <c r="K814" s="1270"/>
      <c r="L814" s="1273"/>
      <c r="M814" s="1276"/>
      <c r="N814" s="1246"/>
      <c r="O814" s="1249"/>
      <c r="P814" s="1215"/>
      <c r="Q814" s="1218"/>
      <c r="R814" s="1221"/>
      <c r="S814" s="1224"/>
      <c r="T814" s="1227"/>
      <c r="U814" s="1224"/>
      <c r="V814" s="1227"/>
      <c r="W814" s="1224"/>
      <c r="X814" s="1227"/>
      <c r="Y814" s="1224"/>
      <c r="Z814" s="1227"/>
      <c r="AA814" s="1227"/>
      <c r="AB814" s="1227"/>
      <c r="AC814" s="1230"/>
      <c r="AD814" s="1193"/>
      <c r="AE814" s="1234"/>
      <c r="AF814" s="1199"/>
      <c r="AG814" s="1193"/>
      <c r="AH814" s="1196"/>
      <c r="AI814" s="1199"/>
      <c r="AJ814" s="1199"/>
      <c r="AK814" s="1202"/>
      <c r="AL814" s="1205"/>
      <c r="AM814" s="1213"/>
      <c r="AN814" s="355"/>
      <c r="AO814" s="1208"/>
      <c r="AP814" s="1210"/>
      <c r="AQ814" s="1114"/>
      <c r="AR814" s="976"/>
      <c r="AS814" s="976"/>
      <c r="AT814" s="976"/>
      <c r="AU814" s="976"/>
      <c r="AV814" s="976"/>
      <c r="AW814" s="976"/>
      <c r="AX814" s="1211"/>
      <c r="AY814" s="1208"/>
    </row>
    <row r="815" spans="1:51" ht="14.5" thickBot="1">
      <c r="A815" s="1283"/>
      <c r="B815" s="1266"/>
      <c r="C815" s="1267"/>
      <c r="D815" s="1267"/>
      <c r="E815" s="1267"/>
      <c r="F815" s="1268"/>
      <c r="G815" s="1271"/>
      <c r="H815" s="1271"/>
      <c r="I815" s="1271"/>
      <c r="J815" s="1271"/>
      <c r="K815" s="1271"/>
      <c r="L815" s="1274"/>
      <c r="M815" s="1277"/>
      <c r="N815" s="1247"/>
      <c r="O815" s="1250"/>
      <c r="P815" s="1216"/>
      <c r="Q815" s="1219"/>
      <c r="R815" s="1222"/>
      <c r="S815" s="1225"/>
      <c r="T815" s="1228"/>
      <c r="U815" s="1225"/>
      <c r="V815" s="1228"/>
      <c r="W815" s="1225"/>
      <c r="X815" s="1228"/>
      <c r="Y815" s="1225"/>
      <c r="Z815" s="1228"/>
      <c r="AA815" s="1228"/>
      <c r="AB815" s="1228"/>
      <c r="AC815" s="1231"/>
      <c r="AD815" s="1194"/>
      <c r="AE815" s="1235"/>
      <c r="AF815" s="1200"/>
      <c r="AG815" s="1194"/>
      <c r="AH815" s="1197"/>
      <c r="AI815" s="1200"/>
      <c r="AJ815" s="1200"/>
      <c r="AK815" s="1203"/>
      <c r="AL815" s="1206"/>
      <c r="AM815" s="651" t="str">
        <f t="shared" si="1388"/>
        <v/>
      </c>
      <c r="AN815" s="355"/>
      <c r="AO815" s="1209"/>
      <c r="AP815" s="1210"/>
      <c r="AQ815" s="1115"/>
      <c r="AR815" s="976"/>
      <c r="AS815" s="976"/>
      <c r="AT815" s="976"/>
      <c r="AU815" s="976"/>
      <c r="AV815" s="976"/>
      <c r="AW815" s="976"/>
      <c r="AX815" s="1211"/>
      <c r="AY815" s="1209"/>
    </row>
    <row r="816" spans="1:51" ht="14">
      <c r="A816" s="1280">
        <v>202</v>
      </c>
      <c r="B816" s="1260" t="str">
        <f>IF(基本情報入力シート!B241="", "",基本情報入力シート!B241)</f>
        <v/>
      </c>
      <c r="C816" s="1261"/>
      <c r="D816" s="1261"/>
      <c r="E816" s="1261"/>
      <c r="F816" s="1262"/>
      <c r="G816" s="1269" t="str">
        <f>IF(基本情報入力シート!L241="", "",基本情報入力シート!L241)</f>
        <v/>
      </c>
      <c r="H816" s="1269" t="str">
        <f>IF(基本情報入力シート!Q241="", "",基本情報入力シート!Q241)</f>
        <v/>
      </c>
      <c r="I816" s="1269" t="str">
        <f>IF(基本情報入力シート!V241="", "",基本情報入力シート!V241)</f>
        <v/>
      </c>
      <c r="J816" s="1269" t="str">
        <f>IF(基本情報入力シート!W241="", "",基本情報入力シート!W241)</f>
        <v/>
      </c>
      <c r="K816" s="1269" t="str">
        <f>IF(基本情報入力シート!X241="", "",基本情報入力シート!X241)</f>
        <v/>
      </c>
      <c r="L816" s="1272" t="str">
        <f>IF(基本情報入力シート!AC241=0, "",基本情報入力シート!AC241)</f>
        <v/>
      </c>
      <c r="M816" s="1275" t="str">
        <f>IF(基本情報入力シート!AD241="", "",基本情報入力シート!AD241)</f>
        <v/>
      </c>
      <c r="N816" s="1245"/>
      <c r="O816" s="1248" t="str">
        <f>IFERROR(VLOOKUP(K816,【参考】数式用２!$A$2:$AD$48,MATCH(N816,【参考】数式用２!$C$4:$AD$4,0)+2,0),"")</f>
        <v/>
      </c>
      <c r="P816" s="1214"/>
      <c r="Q816" s="1217" t="str">
        <f>IFERROR(VLOOKUP(K816,【参考】数式用２!$A$2:$AC$48,MATCH(P816,【参考】数式用２!$C$4:$AC$4,0)+2,0),"")</f>
        <v/>
      </c>
      <c r="R816" s="1220" t="s">
        <v>268</v>
      </c>
      <c r="S816" s="1223"/>
      <c r="T816" s="1226" t="s">
        <v>356</v>
      </c>
      <c r="U816" s="1223"/>
      <c r="V816" s="1226" t="s">
        <v>357</v>
      </c>
      <c r="W816" s="1223"/>
      <c r="X816" s="1226" t="s">
        <v>356</v>
      </c>
      <c r="Y816" s="1223"/>
      <c r="Z816" s="1226" t="s">
        <v>360</v>
      </c>
      <c r="AA816" s="1226" t="s">
        <v>171</v>
      </c>
      <c r="AB816" s="1226" t="str">
        <f t="shared" ref="AB816" si="1422">IF(S816&gt;=1,(W816*12+Y816)-(S816*12+U816)+1,"")</f>
        <v/>
      </c>
      <c r="AC816" s="1229" t="s">
        <v>359</v>
      </c>
      <c r="AD816" s="1232" t="str">
        <f t="shared" ref="AD816" si="1423">IFERROR(ROUNDDOWN(ROUND(L816*Q816,0)*M816,0)*AB816,"")</f>
        <v/>
      </c>
      <c r="AE816" s="1233" t="str">
        <f>IFERROR(ROUNDDOWN(ROUNDDOWN(ROUND(L816*VLOOKUP(K816,【参考】数式用２!$A$2:$AC$48,MATCH("処遇改善加算Ⅳ",【参考】数式用２!$C$4:$O$4,0)+2,0),0)*M816,0)*AB816*0.5,0), "")</f>
        <v/>
      </c>
      <c r="AF816" s="1198"/>
      <c r="AG816" s="1193" t="str">
        <f>IF(AND(AQ816&lt;&gt;"対象外", P816&lt;&gt;""),ROUNDDOWN(ROUND(L816*VLOOKUP(K816,【参考】数式用２!$A$2:$K$48,MATCH("ベア加算あり",【参考】数式用２!$C$4:$K$4,0)+2,0),0)*M816,0)*AB816,"")</f>
        <v/>
      </c>
      <c r="AH816" s="1195"/>
      <c r="AI816" s="1198"/>
      <c r="AJ816" s="1198"/>
      <c r="AK816" s="1201"/>
      <c r="AL816" s="1204"/>
      <c r="AM816" s="650" t="str">
        <f t="shared" si="1378"/>
        <v/>
      </c>
      <c r="AN816" s="355"/>
      <c r="AO816" s="1207" t="str">
        <f t="shared" ref="AO816" si="1424">IF(K816&lt;&gt;"","Q列に色付け","")</f>
        <v/>
      </c>
      <c r="AP816" s="1210" t="str">
        <f t="shared" ref="AP816" si="1425">IF(AND(AE816&lt;&gt;0,AE816&lt;&gt;""),IF(AF816="○","入力済","未入力"),"")</f>
        <v/>
      </c>
      <c r="AQ816" s="1113" t="str">
        <f>IFERROR((VLOOKUP(N816, 【参考】数式用２!$BE$5:$BE$13, 1,FALSE)), "対象外")</f>
        <v>対象外</v>
      </c>
      <c r="AR816" s="976" t="str">
        <f t="shared" ref="AR816" si="1426">IF(AG816&lt;&gt;"",IF(AH816="○","入力済","未入力"),"")</f>
        <v/>
      </c>
      <c r="AS816" s="976" t="str">
        <f t="shared" ref="AS816" si="1427">IF(AND(P816&lt;&gt;"", AI816=""), "未入力", "入力済")</f>
        <v>入力済</v>
      </c>
      <c r="AT816" s="976" t="str">
        <f t="shared" ref="AT816" si="1428">IF(AND(P816&lt;&gt;"", P816&lt;&gt;"処遇改善加算Ⅳ", AJ816=""), "未入力", "入力済")</f>
        <v>入力済</v>
      </c>
      <c r="AU816" s="976" t="str">
        <f>IFERROR(VLOOKUP(K816, 【参考】数式用２!$BB$5:$BC$48, 2, FALSE), "")</f>
        <v/>
      </c>
      <c r="AV816" s="976" t="str">
        <f t="shared" ref="AV816" si="1429">IF(AND(P816&lt;&gt;"処遇改善加算Ⅲ",P816&lt;&gt;"処遇改善加算Ⅳ", P816&lt;&gt;"", AU816&lt;&gt;"対象外"), 1,"")</f>
        <v/>
      </c>
      <c r="AW816" s="976" t="str">
        <f>IFERROR("_"&amp;VLOOKUP(K816, 【参考】数式用２!$AG$2:$AH$48, 2, FALSE), "")</f>
        <v/>
      </c>
      <c r="AX816" s="1211" t="str">
        <f t="shared" ref="AX816" si="1430">IF(AND(P816="処遇改善加算Ⅰ", AL816=""), "未入力","入力済")</f>
        <v>入力済</v>
      </c>
      <c r="AY816" s="1207" t="str">
        <f t="shared" ref="AY816" si="1431">G816</f>
        <v/>
      </c>
    </row>
    <row r="817" spans="1:51" ht="14">
      <c r="A817" s="1281"/>
      <c r="B817" s="1263"/>
      <c r="C817" s="1264"/>
      <c r="D817" s="1264"/>
      <c r="E817" s="1264"/>
      <c r="F817" s="1265"/>
      <c r="G817" s="1270"/>
      <c r="H817" s="1270"/>
      <c r="I817" s="1270"/>
      <c r="J817" s="1270"/>
      <c r="K817" s="1270"/>
      <c r="L817" s="1273"/>
      <c r="M817" s="1276"/>
      <c r="N817" s="1246"/>
      <c r="O817" s="1249"/>
      <c r="P817" s="1215"/>
      <c r="Q817" s="1218"/>
      <c r="R817" s="1221"/>
      <c r="S817" s="1224"/>
      <c r="T817" s="1227"/>
      <c r="U817" s="1224"/>
      <c r="V817" s="1227"/>
      <c r="W817" s="1224"/>
      <c r="X817" s="1227"/>
      <c r="Y817" s="1224"/>
      <c r="Z817" s="1227"/>
      <c r="AA817" s="1227"/>
      <c r="AB817" s="1227"/>
      <c r="AC817" s="1230"/>
      <c r="AD817" s="1193"/>
      <c r="AE817" s="1234"/>
      <c r="AF817" s="1199"/>
      <c r="AG817" s="1193"/>
      <c r="AH817" s="1196"/>
      <c r="AI817" s="1199"/>
      <c r="AJ817" s="1199"/>
      <c r="AK817" s="1202"/>
      <c r="AL817" s="1205"/>
      <c r="AM817" s="1212" t="str">
        <f t="shared" ref="AM817" si="1432">IF(AND(P816&lt;&gt;"", OR(W816&lt;&gt;8,Y816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17" s="355"/>
      <c r="AO817" s="1208"/>
      <c r="AP817" s="1210"/>
      <c r="AQ817" s="1114"/>
      <c r="AR817" s="976"/>
      <c r="AS817" s="976"/>
      <c r="AT817" s="976"/>
      <c r="AU817" s="976"/>
      <c r="AV817" s="976"/>
      <c r="AW817" s="976"/>
      <c r="AX817" s="1211"/>
      <c r="AY817" s="1208"/>
    </row>
    <row r="818" spans="1:51" ht="14">
      <c r="A818" s="1282"/>
      <c r="B818" s="1263"/>
      <c r="C818" s="1264"/>
      <c r="D818" s="1264"/>
      <c r="E818" s="1264"/>
      <c r="F818" s="1265"/>
      <c r="G818" s="1270"/>
      <c r="H818" s="1270"/>
      <c r="I818" s="1270"/>
      <c r="J818" s="1270"/>
      <c r="K818" s="1270"/>
      <c r="L818" s="1273"/>
      <c r="M818" s="1276"/>
      <c r="N818" s="1246"/>
      <c r="O818" s="1249"/>
      <c r="P818" s="1215"/>
      <c r="Q818" s="1218"/>
      <c r="R818" s="1221"/>
      <c r="S818" s="1224"/>
      <c r="T818" s="1227"/>
      <c r="U818" s="1224"/>
      <c r="V818" s="1227"/>
      <c r="W818" s="1224"/>
      <c r="X818" s="1227"/>
      <c r="Y818" s="1224"/>
      <c r="Z818" s="1227"/>
      <c r="AA818" s="1227"/>
      <c r="AB818" s="1227"/>
      <c r="AC818" s="1230"/>
      <c r="AD818" s="1193"/>
      <c r="AE818" s="1234"/>
      <c r="AF818" s="1199"/>
      <c r="AG818" s="1193"/>
      <c r="AH818" s="1196"/>
      <c r="AI818" s="1199"/>
      <c r="AJ818" s="1199"/>
      <c r="AK818" s="1202"/>
      <c r="AL818" s="1205"/>
      <c r="AM818" s="1213"/>
      <c r="AN818" s="355"/>
      <c r="AO818" s="1208"/>
      <c r="AP818" s="1210"/>
      <c r="AQ818" s="1114"/>
      <c r="AR818" s="976"/>
      <c r="AS818" s="976"/>
      <c r="AT818" s="976"/>
      <c r="AU818" s="976"/>
      <c r="AV818" s="976"/>
      <c r="AW818" s="976"/>
      <c r="AX818" s="1211"/>
      <c r="AY818" s="1208"/>
    </row>
    <row r="819" spans="1:51" ht="14.5" thickBot="1">
      <c r="A819" s="1283"/>
      <c r="B819" s="1266"/>
      <c r="C819" s="1267"/>
      <c r="D819" s="1267"/>
      <c r="E819" s="1267"/>
      <c r="F819" s="1268"/>
      <c r="G819" s="1271"/>
      <c r="H819" s="1271"/>
      <c r="I819" s="1271"/>
      <c r="J819" s="1271"/>
      <c r="K819" s="1271"/>
      <c r="L819" s="1274"/>
      <c r="M819" s="1277"/>
      <c r="N819" s="1247"/>
      <c r="O819" s="1250"/>
      <c r="P819" s="1216"/>
      <c r="Q819" s="1219"/>
      <c r="R819" s="1222"/>
      <c r="S819" s="1225"/>
      <c r="T819" s="1228"/>
      <c r="U819" s="1225"/>
      <c r="V819" s="1228"/>
      <c r="W819" s="1225"/>
      <c r="X819" s="1228"/>
      <c r="Y819" s="1225"/>
      <c r="Z819" s="1228"/>
      <c r="AA819" s="1228"/>
      <c r="AB819" s="1228"/>
      <c r="AC819" s="1231"/>
      <c r="AD819" s="1194"/>
      <c r="AE819" s="1235"/>
      <c r="AF819" s="1200"/>
      <c r="AG819" s="1194"/>
      <c r="AH819" s="1197"/>
      <c r="AI819" s="1200"/>
      <c r="AJ819" s="1200"/>
      <c r="AK819" s="1203"/>
      <c r="AL819" s="1206"/>
      <c r="AM819" s="651" t="str">
        <f t="shared" si="1388"/>
        <v/>
      </c>
      <c r="AN819" s="355"/>
      <c r="AO819" s="1209"/>
      <c r="AP819" s="1210"/>
      <c r="AQ819" s="1115"/>
      <c r="AR819" s="976"/>
      <c r="AS819" s="976"/>
      <c r="AT819" s="976"/>
      <c r="AU819" s="976"/>
      <c r="AV819" s="976"/>
      <c r="AW819" s="976"/>
      <c r="AX819" s="1211"/>
      <c r="AY819" s="1209"/>
    </row>
    <row r="820" spans="1:51" ht="14">
      <c r="A820" s="1280">
        <v>203</v>
      </c>
      <c r="B820" s="1260" t="str">
        <f>IF(基本情報入力シート!B242="", "",基本情報入力シート!B242)</f>
        <v/>
      </c>
      <c r="C820" s="1261"/>
      <c r="D820" s="1261"/>
      <c r="E820" s="1261"/>
      <c r="F820" s="1262"/>
      <c r="G820" s="1269" t="str">
        <f>IF(基本情報入力シート!L242="", "",基本情報入力シート!L242)</f>
        <v/>
      </c>
      <c r="H820" s="1269" t="str">
        <f>IF(基本情報入力シート!Q242="", "",基本情報入力シート!Q242)</f>
        <v/>
      </c>
      <c r="I820" s="1269" t="str">
        <f>IF(基本情報入力シート!V242="", "",基本情報入力シート!V242)</f>
        <v/>
      </c>
      <c r="J820" s="1269" t="str">
        <f>IF(基本情報入力シート!W242="", "",基本情報入力シート!W242)</f>
        <v/>
      </c>
      <c r="K820" s="1269" t="str">
        <f>IF(基本情報入力シート!X242="", "",基本情報入力シート!X242)</f>
        <v/>
      </c>
      <c r="L820" s="1272" t="str">
        <f>IF(基本情報入力シート!AC242=0, "",基本情報入力シート!AC242)</f>
        <v/>
      </c>
      <c r="M820" s="1275" t="str">
        <f>IF(基本情報入力シート!AD242="", "",基本情報入力シート!AD242)</f>
        <v/>
      </c>
      <c r="N820" s="1245"/>
      <c r="O820" s="1248" t="str">
        <f>IFERROR(VLOOKUP(K820,【参考】数式用２!$A$2:$AD$48,MATCH(N820,【参考】数式用２!$C$4:$AD$4,0)+2,0),"")</f>
        <v/>
      </c>
      <c r="P820" s="1214"/>
      <c r="Q820" s="1217" t="str">
        <f>IFERROR(VLOOKUP(K820,【参考】数式用２!$A$2:$AC$48,MATCH(P820,【参考】数式用２!$C$4:$AC$4,0)+2,0),"")</f>
        <v/>
      </c>
      <c r="R820" s="1220" t="s">
        <v>268</v>
      </c>
      <c r="S820" s="1223"/>
      <c r="T820" s="1226" t="s">
        <v>356</v>
      </c>
      <c r="U820" s="1223"/>
      <c r="V820" s="1226" t="s">
        <v>357</v>
      </c>
      <c r="W820" s="1223"/>
      <c r="X820" s="1226" t="s">
        <v>356</v>
      </c>
      <c r="Y820" s="1223"/>
      <c r="Z820" s="1226" t="s">
        <v>360</v>
      </c>
      <c r="AA820" s="1226" t="s">
        <v>171</v>
      </c>
      <c r="AB820" s="1226" t="str">
        <f t="shared" ref="AB820" si="1433">IF(S820&gt;=1,(W820*12+Y820)-(S820*12+U820)+1,"")</f>
        <v/>
      </c>
      <c r="AC820" s="1229" t="s">
        <v>359</v>
      </c>
      <c r="AD820" s="1232" t="str">
        <f t="shared" ref="AD820" si="1434">IFERROR(ROUNDDOWN(ROUND(L820*Q820,0)*M820,0)*AB820,"")</f>
        <v/>
      </c>
      <c r="AE820" s="1233" t="str">
        <f>IFERROR(ROUNDDOWN(ROUNDDOWN(ROUND(L820*VLOOKUP(K820,【参考】数式用２!$A$2:$AC$48,MATCH("処遇改善加算Ⅳ",【参考】数式用２!$C$4:$O$4,0)+2,0),0)*M820,0)*AB820*0.5,0), "")</f>
        <v/>
      </c>
      <c r="AF820" s="1198"/>
      <c r="AG820" s="1193" t="str">
        <f>IF(AND(AQ820&lt;&gt;"対象外", P820&lt;&gt;""),ROUNDDOWN(ROUND(L820*VLOOKUP(K820,【参考】数式用２!$A$2:$K$48,MATCH("ベア加算あり",【参考】数式用２!$C$4:$K$4,0)+2,0),0)*M820,0)*AB820,"")</f>
        <v/>
      </c>
      <c r="AH820" s="1195"/>
      <c r="AI820" s="1198"/>
      <c r="AJ820" s="1198"/>
      <c r="AK820" s="1201"/>
      <c r="AL820" s="1204"/>
      <c r="AM820" s="650" t="str">
        <f t="shared" si="1378"/>
        <v/>
      </c>
      <c r="AN820" s="355"/>
      <c r="AO820" s="1207" t="str">
        <f t="shared" ref="AO820" si="1435">IF(K820&lt;&gt;"","Q列に色付け","")</f>
        <v/>
      </c>
      <c r="AP820" s="1210" t="str">
        <f t="shared" ref="AP820" si="1436">IF(AND(AE820&lt;&gt;0,AE820&lt;&gt;""),IF(AF820="○","入力済","未入力"),"")</f>
        <v/>
      </c>
      <c r="AQ820" s="1113" t="str">
        <f>IFERROR((VLOOKUP(N820, 【参考】数式用２!$BE$5:$BE$13, 1,FALSE)), "対象外")</f>
        <v>対象外</v>
      </c>
      <c r="AR820" s="976" t="str">
        <f t="shared" ref="AR820" si="1437">IF(AG820&lt;&gt;"",IF(AH820="○","入力済","未入力"),"")</f>
        <v/>
      </c>
      <c r="AS820" s="976" t="str">
        <f t="shared" ref="AS820" si="1438">IF(AND(P820&lt;&gt;"", AI820=""), "未入力", "入力済")</f>
        <v>入力済</v>
      </c>
      <c r="AT820" s="976" t="str">
        <f t="shared" ref="AT820" si="1439">IF(AND(P820&lt;&gt;"", P820&lt;&gt;"処遇改善加算Ⅳ", AJ820=""), "未入力", "入力済")</f>
        <v>入力済</v>
      </c>
      <c r="AU820" s="976" t="str">
        <f>IFERROR(VLOOKUP(K820, 【参考】数式用２!$BB$5:$BC$48, 2, FALSE), "")</f>
        <v/>
      </c>
      <c r="AV820" s="976" t="str">
        <f t="shared" ref="AV820" si="1440">IF(AND(P820&lt;&gt;"処遇改善加算Ⅲ",P820&lt;&gt;"処遇改善加算Ⅳ", P820&lt;&gt;"", AU820&lt;&gt;"対象外"), 1,"")</f>
        <v/>
      </c>
      <c r="AW820" s="976" t="str">
        <f>IFERROR("_"&amp;VLOOKUP(K820, 【参考】数式用２!$AG$2:$AH$48, 2, FALSE), "")</f>
        <v/>
      </c>
      <c r="AX820" s="1211" t="str">
        <f t="shared" ref="AX820" si="1441">IF(AND(P820="処遇改善加算Ⅰ", AL820=""), "未入力","入力済")</f>
        <v>入力済</v>
      </c>
      <c r="AY820" s="1207" t="str">
        <f t="shared" ref="AY820" si="1442">G820</f>
        <v/>
      </c>
    </row>
    <row r="821" spans="1:51" ht="14">
      <c r="A821" s="1281"/>
      <c r="B821" s="1263"/>
      <c r="C821" s="1264"/>
      <c r="D821" s="1264"/>
      <c r="E821" s="1264"/>
      <c r="F821" s="1265"/>
      <c r="G821" s="1270"/>
      <c r="H821" s="1270"/>
      <c r="I821" s="1270"/>
      <c r="J821" s="1270"/>
      <c r="K821" s="1270"/>
      <c r="L821" s="1273"/>
      <c r="M821" s="1276"/>
      <c r="N821" s="1246"/>
      <c r="O821" s="1249"/>
      <c r="P821" s="1215"/>
      <c r="Q821" s="1218"/>
      <c r="R821" s="1221"/>
      <c r="S821" s="1224"/>
      <c r="T821" s="1227"/>
      <c r="U821" s="1224"/>
      <c r="V821" s="1227"/>
      <c r="W821" s="1224"/>
      <c r="X821" s="1227"/>
      <c r="Y821" s="1224"/>
      <c r="Z821" s="1227"/>
      <c r="AA821" s="1227"/>
      <c r="AB821" s="1227"/>
      <c r="AC821" s="1230"/>
      <c r="AD821" s="1193"/>
      <c r="AE821" s="1234"/>
      <c r="AF821" s="1199"/>
      <c r="AG821" s="1193"/>
      <c r="AH821" s="1196"/>
      <c r="AI821" s="1199"/>
      <c r="AJ821" s="1199"/>
      <c r="AK821" s="1202"/>
      <c r="AL821" s="1205"/>
      <c r="AM821" s="1212" t="str">
        <f t="shared" ref="AM821" si="1443">IF(AND(P820&lt;&gt;"", OR(W820&lt;&gt;8,Y820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21" s="355"/>
      <c r="AO821" s="1208"/>
      <c r="AP821" s="1210"/>
      <c r="AQ821" s="1114"/>
      <c r="AR821" s="976"/>
      <c r="AS821" s="976"/>
      <c r="AT821" s="976"/>
      <c r="AU821" s="976"/>
      <c r="AV821" s="976"/>
      <c r="AW821" s="976"/>
      <c r="AX821" s="1211"/>
      <c r="AY821" s="1208"/>
    </row>
    <row r="822" spans="1:51" ht="14">
      <c r="A822" s="1282"/>
      <c r="B822" s="1263"/>
      <c r="C822" s="1264"/>
      <c r="D822" s="1264"/>
      <c r="E822" s="1264"/>
      <c r="F822" s="1265"/>
      <c r="G822" s="1270"/>
      <c r="H822" s="1270"/>
      <c r="I822" s="1270"/>
      <c r="J822" s="1270"/>
      <c r="K822" s="1270"/>
      <c r="L822" s="1273"/>
      <c r="M822" s="1276"/>
      <c r="N822" s="1246"/>
      <c r="O822" s="1249"/>
      <c r="P822" s="1215"/>
      <c r="Q822" s="1218"/>
      <c r="R822" s="1221"/>
      <c r="S822" s="1224"/>
      <c r="T822" s="1227"/>
      <c r="U822" s="1224"/>
      <c r="V822" s="1227"/>
      <c r="W822" s="1224"/>
      <c r="X822" s="1227"/>
      <c r="Y822" s="1224"/>
      <c r="Z822" s="1227"/>
      <c r="AA822" s="1227"/>
      <c r="AB822" s="1227"/>
      <c r="AC822" s="1230"/>
      <c r="AD822" s="1193"/>
      <c r="AE822" s="1234"/>
      <c r="AF822" s="1199"/>
      <c r="AG822" s="1193"/>
      <c r="AH822" s="1196"/>
      <c r="AI822" s="1199"/>
      <c r="AJ822" s="1199"/>
      <c r="AK822" s="1202"/>
      <c r="AL822" s="1205"/>
      <c r="AM822" s="1213"/>
      <c r="AN822" s="355"/>
      <c r="AO822" s="1208"/>
      <c r="AP822" s="1210"/>
      <c r="AQ822" s="1114"/>
      <c r="AR822" s="976"/>
      <c r="AS822" s="976"/>
      <c r="AT822" s="976"/>
      <c r="AU822" s="976"/>
      <c r="AV822" s="976"/>
      <c r="AW822" s="976"/>
      <c r="AX822" s="1211"/>
      <c r="AY822" s="1208"/>
    </row>
    <row r="823" spans="1:51" ht="14.5" thickBot="1">
      <c r="A823" s="1283"/>
      <c r="B823" s="1266"/>
      <c r="C823" s="1267"/>
      <c r="D823" s="1267"/>
      <c r="E823" s="1267"/>
      <c r="F823" s="1268"/>
      <c r="G823" s="1271"/>
      <c r="H823" s="1271"/>
      <c r="I823" s="1271"/>
      <c r="J823" s="1271"/>
      <c r="K823" s="1271"/>
      <c r="L823" s="1274"/>
      <c r="M823" s="1277"/>
      <c r="N823" s="1247"/>
      <c r="O823" s="1250"/>
      <c r="P823" s="1216"/>
      <c r="Q823" s="1219"/>
      <c r="R823" s="1222"/>
      <c r="S823" s="1225"/>
      <c r="T823" s="1228"/>
      <c r="U823" s="1225"/>
      <c r="V823" s="1228"/>
      <c r="W823" s="1225"/>
      <c r="X823" s="1228"/>
      <c r="Y823" s="1225"/>
      <c r="Z823" s="1228"/>
      <c r="AA823" s="1228"/>
      <c r="AB823" s="1228"/>
      <c r="AC823" s="1231"/>
      <c r="AD823" s="1194"/>
      <c r="AE823" s="1235"/>
      <c r="AF823" s="1200"/>
      <c r="AG823" s="1194"/>
      <c r="AH823" s="1197"/>
      <c r="AI823" s="1200"/>
      <c r="AJ823" s="1200"/>
      <c r="AK823" s="1203"/>
      <c r="AL823" s="1206"/>
      <c r="AM823" s="651" t="str">
        <f t="shared" si="1388"/>
        <v/>
      </c>
      <c r="AN823" s="355"/>
      <c r="AO823" s="1209"/>
      <c r="AP823" s="1210"/>
      <c r="AQ823" s="1115"/>
      <c r="AR823" s="976"/>
      <c r="AS823" s="976"/>
      <c r="AT823" s="976"/>
      <c r="AU823" s="976"/>
      <c r="AV823" s="976"/>
      <c r="AW823" s="976"/>
      <c r="AX823" s="1211"/>
      <c r="AY823" s="1209"/>
    </row>
    <row r="824" spans="1:51" ht="14">
      <c r="A824" s="1280">
        <v>204</v>
      </c>
      <c r="B824" s="1260" t="str">
        <f>IF(基本情報入力シート!B243="", "",基本情報入力シート!B243)</f>
        <v/>
      </c>
      <c r="C824" s="1261"/>
      <c r="D824" s="1261"/>
      <c r="E824" s="1261"/>
      <c r="F824" s="1262"/>
      <c r="G824" s="1269" t="str">
        <f>IF(基本情報入力シート!L243="", "",基本情報入力シート!L243)</f>
        <v/>
      </c>
      <c r="H824" s="1269" t="str">
        <f>IF(基本情報入力シート!Q243="", "",基本情報入力シート!Q243)</f>
        <v/>
      </c>
      <c r="I824" s="1269" t="str">
        <f>IF(基本情報入力シート!V243="", "",基本情報入力シート!V243)</f>
        <v/>
      </c>
      <c r="J824" s="1269" t="str">
        <f>IF(基本情報入力シート!W243="", "",基本情報入力シート!W243)</f>
        <v/>
      </c>
      <c r="K824" s="1269" t="str">
        <f>IF(基本情報入力シート!X243="", "",基本情報入力シート!X243)</f>
        <v/>
      </c>
      <c r="L824" s="1272" t="str">
        <f>IF(基本情報入力シート!AC243=0, "",基本情報入力シート!AC243)</f>
        <v/>
      </c>
      <c r="M824" s="1275" t="str">
        <f>IF(基本情報入力シート!AD243="", "",基本情報入力シート!AD243)</f>
        <v/>
      </c>
      <c r="N824" s="1245"/>
      <c r="O824" s="1248" t="str">
        <f>IFERROR(VLOOKUP(K824,【参考】数式用２!$A$2:$AD$48,MATCH(N824,【参考】数式用２!$C$4:$AD$4,0)+2,0),"")</f>
        <v/>
      </c>
      <c r="P824" s="1214"/>
      <c r="Q824" s="1217" t="str">
        <f>IFERROR(VLOOKUP(K824,【参考】数式用２!$A$2:$AC$48,MATCH(P824,【参考】数式用２!$C$4:$AC$4,0)+2,0),"")</f>
        <v/>
      </c>
      <c r="R824" s="1220" t="s">
        <v>268</v>
      </c>
      <c r="S824" s="1223"/>
      <c r="T824" s="1226" t="s">
        <v>356</v>
      </c>
      <c r="U824" s="1223"/>
      <c r="V824" s="1226" t="s">
        <v>357</v>
      </c>
      <c r="W824" s="1223"/>
      <c r="X824" s="1226" t="s">
        <v>356</v>
      </c>
      <c r="Y824" s="1223"/>
      <c r="Z824" s="1226" t="s">
        <v>360</v>
      </c>
      <c r="AA824" s="1226" t="s">
        <v>171</v>
      </c>
      <c r="AB824" s="1226" t="str">
        <f t="shared" ref="AB824" si="1444">IF(S824&gt;=1,(W824*12+Y824)-(S824*12+U824)+1,"")</f>
        <v/>
      </c>
      <c r="AC824" s="1229" t="s">
        <v>359</v>
      </c>
      <c r="AD824" s="1232" t="str">
        <f t="shared" ref="AD824" si="1445">IFERROR(ROUNDDOWN(ROUND(L824*Q824,0)*M824,0)*AB824,"")</f>
        <v/>
      </c>
      <c r="AE824" s="1233" t="str">
        <f>IFERROR(ROUNDDOWN(ROUNDDOWN(ROUND(L824*VLOOKUP(K824,【参考】数式用２!$A$2:$AC$48,MATCH("処遇改善加算Ⅳ",【参考】数式用２!$C$4:$O$4,0)+2,0),0)*M824,0)*AB824*0.5,0), "")</f>
        <v/>
      </c>
      <c r="AF824" s="1198"/>
      <c r="AG824" s="1193" t="str">
        <f>IF(AND(AQ824&lt;&gt;"対象外", P824&lt;&gt;""),ROUNDDOWN(ROUND(L824*VLOOKUP(K824,【参考】数式用２!$A$2:$K$48,MATCH("ベア加算あり",【参考】数式用２!$C$4:$K$4,0)+2,0),0)*M824,0)*AB824,"")</f>
        <v/>
      </c>
      <c r="AH824" s="1195"/>
      <c r="AI824" s="1198"/>
      <c r="AJ824" s="1198"/>
      <c r="AK824" s="1201"/>
      <c r="AL824" s="1204"/>
      <c r="AM824" s="650" t="str">
        <f t="shared" si="1378"/>
        <v/>
      </c>
      <c r="AN824" s="355"/>
      <c r="AO824" s="1207" t="str">
        <f t="shared" ref="AO824" si="1446">IF(K824&lt;&gt;"","Q列に色付け","")</f>
        <v/>
      </c>
      <c r="AP824" s="1210" t="str">
        <f t="shared" ref="AP824" si="1447">IF(AND(AE824&lt;&gt;0,AE824&lt;&gt;""),IF(AF824="○","入力済","未入力"),"")</f>
        <v/>
      </c>
      <c r="AQ824" s="1113" t="str">
        <f>IFERROR((VLOOKUP(N824, 【参考】数式用２!$BE$5:$BE$13, 1,FALSE)), "対象外")</f>
        <v>対象外</v>
      </c>
      <c r="AR824" s="976" t="str">
        <f t="shared" ref="AR824" si="1448">IF(AG824&lt;&gt;"",IF(AH824="○","入力済","未入力"),"")</f>
        <v/>
      </c>
      <c r="AS824" s="976" t="str">
        <f t="shared" ref="AS824" si="1449">IF(AND(P824&lt;&gt;"", AI824=""), "未入力", "入力済")</f>
        <v>入力済</v>
      </c>
      <c r="AT824" s="976" t="str">
        <f t="shared" ref="AT824" si="1450">IF(AND(P824&lt;&gt;"", P824&lt;&gt;"処遇改善加算Ⅳ", AJ824=""), "未入力", "入力済")</f>
        <v>入力済</v>
      </c>
      <c r="AU824" s="976" t="str">
        <f>IFERROR(VLOOKUP(K824, 【参考】数式用２!$BB$5:$BC$48, 2, FALSE), "")</f>
        <v/>
      </c>
      <c r="AV824" s="976" t="str">
        <f t="shared" ref="AV824" si="1451">IF(AND(P824&lt;&gt;"処遇改善加算Ⅲ",P824&lt;&gt;"処遇改善加算Ⅳ", P824&lt;&gt;"", AU824&lt;&gt;"対象外"), 1,"")</f>
        <v/>
      </c>
      <c r="AW824" s="976" t="str">
        <f>IFERROR("_"&amp;VLOOKUP(K824, 【参考】数式用２!$AG$2:$AH$48, 2, FALSE), "")</f>
        <v/>
      </c>
      <c r="AX824" s="1211" t="str">
        <f t="shared" ref="AX824" si="1452">IF(AND(P824="処遇改善加算Ⅰ", AL824=""), "未入力","入力済")</f>
        <v>入力済</v>
      </c>
      <c r="AY824" s="1207" t="str">
        <f t="shared" ref="AY824" si="1453">G824</f>
        <v/>
      </c>
    </row>
    <row r="825" spans="1:51" ht="14">
      <c r="A825" s="1281"/>
      <c r="B825" s="1263"/>
      <c r="C825" s="1264"/>
      <c r="D825" s="1264"/>
      <c r="E825" s="1264"/>
      <c r="F825" s="1265"/>
      <c r="G825" s="1270"/>
      <c r="H825" s="1270"/>
      <c r="I825" s="1270"/>
      <c r="J825" s="1270"/>
      <c r="K825" s="1270"/>
      <c r="L825" s="1273"/>
      <c r="M825" s="1276"/>
      <c r="N825" s="1246"/>
      <c r="O825" s="1249"/>
      <c r="P825" s="1215"/>
      <c r="Q825" s="1218"/>
      <c r="R825" s="1221"/>
      <c r="S825" s="1224"/>
      <c r="T825" s="1227"/>
      <c r="U825" s="1224"/>
      <c r="V825" s="1227"/>
      <c r="W825" s="1224"/>
      <c r="X825" s="1227"/>
      <c r="Y825" s="1224"/>
      <c r="Z825" s="1227"/>
      <c r="AA825" s="1227"/>
      <c r="AB825" s="1227"/>
      <c r="AC825" s="1230"/>
      <c r="AD825" s="1193"/>
      <c r="AE825" s="1234"/>
      <c r="AF825" s="1199"/>
      <c r="AG825" s="1193"/>
      <c r="AH825" s="1196"/>
      <c r="AI825" s="1199"/>
      <c r="AJ825" s="1199"/>
      <c r="AK825" s="1202"/>
      <c r="AL825" s="1205"/>
      <c r="AM825" s="1212" t="str">
        <f t="shared" ref="AM825" si="1454">IF(AND(P824&lt;&gt;"", OR(W824&lt;&gt;8,Y824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25" s="355"/>
      <c r="AO825" s="1208"/>
      <c r="AP825" s="1210"/>
      <c r="AQ825" s="1114"/>
      <c r="AR825" s="976"/>
      <c r="AS825" s="976"/>
      <c r="AT825" s="976"/>
      <c r="AU825" s="976"/>
      <c r="AV825" s="976"/>
      <c r="AW825" s="976"/>
      <c r="AX825" s="1211"/>
      <c r="AY825" s="1208"/>
    </row>
    <row r="826" spans="1:51" ht="14">
      <c r="A826" s="1282"/>
      <c r="B826" s="1263"/>
      <c r="C826" s="1264"/>
      <c r="D826" s="1264"/>
      <c r="E826" s="1264"/>
      <c r="F826" s="1265"/>
      <c r="G826" s="1270"/>
      <c r="H826" s="1270"/>
      <c r="I826" s="1270"/>
      <c r="J826" s="1270"/>
      <c r="K826" s="1270"/>
      <c r="L826" s="1273"/>
      <c r="M826" s="1276"/>
      <c r="N826" s="1246"/>
      <c r="O826" s="1249"/>
      <c r="P826" s="1215"/>
      <c r="Q826" s="1218"/>
      <c r="R826" s="1221"/>
      <c r="S826" s="1224"/>
      <c r="T826" s="1227"/>
      <c r="U826" s="1224"/>
      <c r="V826" s="1227"/>
      <c r="W826" s="1224"/>
      <c r="X826" s="1227"/>
      <c r="Y826" s="1224"/>
      <c r="Z826" s="1227"/>
      <c r="AA826" s="1227"/>
      <c r="AB826" s="1227"/>
      <c r="AC826" s="1230"/>
      <c r="AD826" s="1193"/>
      <c r="AE826" s="1234"/>
      <c r="AF826" s="1199"/>
      <c r="AG826" s="1193"/>
      <c r="AH826" s="1196"/>
      <c r="AI826" s="1199"/>
      <c r="AJ826" s="1199"/>
      <c r="AK826" s="1202"/>
      <c r="AL826" s="1205"/>
      <c r="AM826" s="1213"/>
      <c r="AN826" s="355"/>
      <c r="AO826" s="1208"/>
      <c r="AP826" s="1210"/>
      <c r="AQ826" s="1114"/>
      <c r="AR826" s="976"/>
      <c r="AS826" s="976"/>
      <c r="AT826" s="976"/>
      <c r="AU826" s="976"/>
      <c r="AV826" s="976"/>
      <c r="AW826" s="976"/>
      <c r="AX826" s="1211"/>
      <c r="AY826" s="1208"/>
    </row>
    <row r="827" spans="1:51" ht="14.5" thickBot="1">
      <c r="A827" s="1283"/>
      <c r="B827" s="1266"/>
      <c r="C827" s="1267"/>
      <c r="D827" s="1267"/>
      <c r="E827" s="1267"/>
      <c r="F827" s="1268"/>
      <c r="G827" s="1271"/>
      <c r="H827" s="1271"/>
      <c r="I827" s="1271"/>
      <c r="J827" s="1271"/>
      <c r="K827" s="1271"/>
      <c r="L827" s="1274"/>
      <c r="M827" s="1277"/>
      <c r="N827" s="1247"/>
      <c r="O827" s="1250"/>
      <c r="P827" s="1216"/>
      <c r="Q827" s="1219"/>
      <c r="R827" s="1222"/>
      <c r="S827" s="1225"/>
      <c r="T827" s="1228"/>
      <c r="U827" s="1225"/>
      <c r="V827" s="1228"/>
      <c r="W827" s="1225"/>
      <c r="X827" s="1228"/>
      <c r="Y827" s="1225"/>
      <c r="Z827" s="1228"/>
      <c r="AA827" s="1228"/>
      <c r="AB827" s="1228"/>
      <c r="AC827" s="1231"/>
      <c r="AD827" s="1194"/>
      <c r="AE827" s="1235"/>
      <c r="AF827" s="1200"/>
      <c r="AG827" s="1194"/>
      <c r="AH827" s="1197"/>
      <c r="AI827" s="1200"/>
      <c r="AJ827" s="1200"/>
      <c r="AK827" s="1203"/>
      <c r="AL827" s="1206"/>
      <c r="AM827" s="651" t="str">
        <f t="shared" si="1388"/>
        <v/>
      </c>
      <c r="AN827" s="355"/>
      <c r="AO827" s="1209"/>
      <c r="AP827" s="1210"/>
      <c r="AQ827" s="1115"/>
      <c r="AR827" s="976"/>
      <c r="AS827" s="976"/>
      <c r="AT827" s="976"/>
      <c r="AU827" s="976"/>
      <c r="AV827" s="976"/>
      <c r="AW827" s="976"/>
      <c r="AX827" s="1211"/>
      <c r="AY827" s="1209"/>
    </row>
    <row r="828" spans="1:51" ht="14">
      <c r="A828" s="1280">
        <v>205</v>
      </c>
      <c r="B828" s="1260" t="str">
        <f>IF(基本情報入力シート!B244="", "",基本情報入力シート!B244)</f>
        <v/>
      </c>
      <c r="C828" s="1261"/>
      <c r="D828" s="1261"/>
      <c r="E828" s="1261"/>
      <c r="F828" s="1262"/>
      <c r="G828" s="1269" t="str">
        <f>IF(基本情報入力シート!L244="", "",基本情報入力シート!L244)</f>
        <v/>
      </c>
      <c r="H828" s="1269" t="str">
        <f>IF(基本情報入力シート!Q244="", "",基本情報入力シート!Q244)</f>
        <v/>
      </c>
      <c r="I828" s="1269" t="str">
        <f>IF(基本情報入力シート!V244="", "",基本情報入力シート!V244)</f>
        <v/>
      </c>
      <c r="J828" s="1269" t="str">
        <f>IF(基本情報入力シート!W244="", "",基本情報入力シート!W244)</f>
        <v/>
      </c>
      <c r="K828" s="1269" t="str">
        <f>IF(基本情報入力シート!X244="", "",基本情報入力シート!X244)</f>
        <v/>
      </c>
      <c r="L828" s="1272" t="str">
        <f>IF(基本情報入力シート!AC244=0, "",基本情報入力シート!AC244)</f>
        <v/>
      </c>
      <c r="M828" s="1275" t="str">
        <f>IF(基本情報入力シート!AD244="", "",基本情報入力シート!AD244)</f>
        <v/>
      </c>
      <c r="N828" s="1245"/>
      <c r="O828" s="1248" t="str">
        <f>IFERROR(VLOOKUP(K828,【参考】数式用２!$A$2:$AD$48,MATCH(N828,【参考】数式用２!$C$4:$AD$4,0)+2,0),"")</f>
        <v/>
      </c>
      <c r="P828" s="1214"/>
      <c r="Q828" s="1217" t="str">
        <f>IFERROR(VLOOKUP(K828,【参考】数式用２!$A$2:$AC$48,MATCH(P828,【参考】数式用２!$C$4:$AC$4,0)+2,0),"")</f>
        <v/>
      </c>
      <c r="R828" s="1220" t="s">
        <v>268</v>
      </c>
      <c r="S828" s="1223"/>
      <c r="T828" s="1226" t="s">
        <v>356</v>
      </c>
      <c r="U828" s="1223"/>
      <c r="V828" s="1226" t="s">
        <v>357</v>
      </c>
      <c r="W828" s="1223"/>
      <c r="X828" s="1226" t="s">
        <v>356</v>
      </c>
      <c r="Y828" s="1223"/>
      <c r="Z828" s="1226" t="s">
        <v>360</v>
      </c>
      <c r="AA828" s="1226" t="s">
        <v>171</v>
      </c>
      <c r="AB828" s="1226" t="str">
        <f t="shared" ref="AB828" si="1455">IF(S828&gt;=1,(W828*12+Y828)-(S828*12+U828)+1,"")</f>
        <v/>
      </c>
      <c r="AC828" s="1229" t="s">
        <v>359</v>
      </c>
      <c r="AD828" s="1232" t="str">
        <f t="shared" ref="AD828" si="1456">IFERROR(ROUNDDOWN(ROUND(L828*Q828,0)*M828,0)*AB828,"")</f>
        <v/>
      </c>
      <c r="AE828" s="1233" t="str">
        <f>IFERROR(ROUNDDOWN(ROUNDDOWN(ROUND(L828*VLOOKUP(K828,【参考】数式用２!$A$2:$AC$48,MATCH("処遇改善加算Ⅳ",【参考】数式用２!$C$4:$O$4,0)+2,0),0)*M828,0)*AB828*0.5,0), "")</f>
        <v/>
      </c>
      <c r="AF828" s="1198"/>
      <c r="AG828" s="1193" t="str">
        <f>IF(AND(AQ828&lt;&gt;"対象外", P828&lt;&gt;""),ROUNDDOWN(ROUND(L828*VLOOKUP(K828,【参考】数式用２!$A$2:$K$48,MATCH("ベア加算あり",【参考】数式用２!$C$4:$K$4,0)+2,0),0)*M828,0)*AB828,"")</f>
        <v/>
      </c>
      <c r="AH828" s="1195"/>
      <c r="AI828" s="1198"/>
      <c r="AJ828" s="1198"/>
      <c r="AK828" s="1201"/>
      <c r="AL828" s="1204"/>
      <c r="AM828" s="650" t="str">
        <f t="shared" si="1378"/>
        <v/>
      </c>
      <c r="AN828" s="355"/>
      <c r="AO828" s="1207" t="str">
        <f t="shared" ref="AO828" si="1457">IF(K828&lt;&gt;"","Q列に色付け","")</f>
        <v/>
      </c>
      <c r="AP828" s="1210" t="str">
        <f t="shared" ref="AP828" si="1458">IF(AND(AE828&lt;&gt;0,AE828&lt;&gt;""),IF(AF828="○","入力済","未入力"),"")</f>
        <v/>
      </c>
      <c r="AQ828" s="1113" t="str">
        <f>IFERROR((VLOOKUP(N828, 【参考】数式用２!$BE$5:$BE$13, 1,FALSE)), "対象外")</f>
        <v>対象外</v>
      </c>
      <c r="AR828" s="976" t="str">
        <f t="shared" ref="AR828" si="1459">IF(AG828&lt;&gt;"",IF(AH828="○","入力済","未入力"),"")</f>
        <v/>
      </c>
      <c r="AS828" s="976" t="str">
        <f t="shared" ref="AS828" si="1460">IF(AND(P828&lt;&gt;"", AI828=""), "未入力", "入力済")</f>
        <v>入力済</v>
      </c>
      <c r="AT828" s="976" t="str">
        <f t="shared" ref="AT828" si="1461">IF(AND(P828&lt;&gt;"", P828&lt;&gt;"処遇改善加算Ⅳ", AJ828=""), "未入力", "入力済")</f>
        <v>入力済</v>
      </c>
      <c r="AU828" s="976" t="str">
        <f>IFERROR(VLOOKUP(K828, 【参考】数式用２!$BB$5:$BC$48, 2, FALSE), "")</f>
        <v/>
      </c>
      <c r="AV828" s="976" t="str">
        <f t="shared" ref="AV828" si="1462">IF(AND(P828&lt;&gt;"処遇改善加算Ⅲ",P828&lt;&gt;"処遇改善加算Ⅳ", P828&lt;&gt;"", AU828&lt;&gt;"対象外"), 1,"")</f>
        <v/>
      </c>
      <c r="AW828" s="976" t="str">
        <f>IFERROR("_"&amp;VLOOKUP(K828, 【参考】数式用２!$AG$2:$AH$48, 2, FALSE), "")</f>
        <v/>
      </c>
      <c r="AX828" s="1211" t="str">
        <f t="shared" ref="AX828" si="1463">IF(AND(P828="処遇改善加算Ⅰ", AL828=""), "未入力","入力済")</f>
        <v>入力済</v>
      </c>
      <c r="AY828" s="1207" t="str">
        <f t="shared" ref="AY828" si="1464">G828</f>
        <v/>
      </c>
    </row>
    <row r="829" spans="1:51" ht="14">
      <c r="A829" s="1281"/>
      <c r="B829" s="1263"/>
      <c r="C829" s="1264"/>
      <c r="D829" s="1264"/>
      <c r="E829" s="1264"/>
      <c r="F829" s="1265"/>
      <c r="G829" s="1270"/>
      <c r="H829" s="1270"/>
      <c r="I829" s="1270"/>
      <c r="J829" s="1270"/>
      <c r="K829" s="1270"/>
      <c r="L829" s="1273"/>
      <c r="M829" s="1276"/>
      <c r="N829" s="1246"/>
      <c r="O829" s="1249"/>
      <c r="P829" s="1215"/>
      <c r="Q829" s="1218"/>
      <c r="R829" s="1221"/>
      <c r="S829" s="1224"/>
      <c r="T829" s="1227"/>
      <c r="U829" s="1224"/>
      <c r="V829" s="1227"/>
      <c r="W829" s="1224"/>
      <c r="X829" s="1227"/>
      <c r="Y829" s="1224"/>
      <c r="Z829" s="1227"/>
      <c r="AA829" s="1227"/>
      <c r="AB829" s="1227"/>
      <c r="AC829" s="1230"/>
      <c r="AD829" s="1193"/>
      <c r="AE829" s="1234"/>
      <c r="AF829" s="1199"/>
      <c r="AG829" s="1193"/>
      <c r="AH829" s="1196"/>
      <c r="AI829" s="1199"/>
      <c r="AJ829" s="1199"/>
      <c r="AK829" s="1202"/>
      <c r="AL829" s="1205"/>
      <c r="AM829" s="1212" t="str">
        <f t="shared" ref="AM829" si="1465">IF(AND(P828&lt;&gt;"", OR(W828&lt;&gt;8,Y828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29" s="355"/>
      <c r="AO829" s="1208"/>
      <c r="AP829" s="1210"/>
      <c r="AQ829" s="1114"/>
      <c r="AR829" s="976"/>
      <c r="AS829" s="976"/>
      <c r="AT829" s="976"/>
      <c r="AU829" s="976"/>
      <c r="AV829" s="976"/>
      <c r="AW829" s="976"/>
      <c r="AX829" s="1211"/>
      <c r="AY829" s="1208"/>
    </row>
    <row r="830" spans="1:51" ht="14">
      <c r="A830" s="1282"/>
      <c r="B830" s="1263"/>
      <c r="C830" s="1264"/>
      <c r="D830" s="1264"/>
      <c r="E830" s="1264"/>
      <c r="F830" s="1265"/>
      <c r="G830" s="1270"/>
      <c r="H830" s="1270"/>
      <c r="I830" s="1270"/>
      <c r="J830" s="1270"/>
      <c r="K830" s="1270"/>
      <c r="L830" s="1273"/>
      <c r="M830" s="1276"/>
      <c r="N830" s="1246"/>
      <c r="O830" s="1249"/>
      <c r="P830" s="1215"/>
      <c r="Q830" s="1218"/>
      <c r="R830" s="1221"/>
      <c r="S830" s="1224"/>
      <c r="T830" s="1227"/>
      <c r="U830" s="1224"/>
      <c r="V830" s="1227"/>
      <c r="W830" s="1224"/>
      <c r="X830" s="1227"/>
      <c r="Y830" s="1224"/>
      <c r="Z830" s="1227"/>
      <c r="AA830" s="1227"/>
      <c r="AB830" s="1227"/>
      <c r="AC830" s="1230"/>
      <c r="AD830" s="1193"/>
      <c r="AE830" s="1234"/>
      <c r="AF830" s="1199"/>
      <c r="AG830" s="1193"/>
      <c r="AH830" s="1196"/>
      <c r="AI830" s="1199"/>
      <c r="AJ830" s="1199"/>
      <c r="AK830" s="1202"/>
      <c r="AL830" s="1205"/>
      <c r="AM830" s="1213"/>
      <c r="AN830" s="355"/>
      <c r="AO830" s="1208"/>
      <c r="AP830" s="1210"/>
      <c r="AQ830" s="1114"/>
      <c r="AR830" s="976"/>
      <c r="AS830" s="976"/>
      <c r="AT830" s="976"/>
      <c r="AU830" s="976"/>
      <c r="AV830" s="976"/>
      <c r="AW830" s="976"/>
      <c r="AX830" s="1211"/>
      <c r="AY830" s="1208"/>
    </row>
    <row r="831" spans="1:51" ht="14.5" thickBot="1">
      <c r="A831" s="1283"/>
      <c r="B831" s="1266"/>
      <c r="C831" s="1267"/>
      <c r="D831" s="1267"/>
      <c r="E831" s="1267"/>
      <c r="F831" s="1268"/>
      <c r="G831" s="1271"/>
      <c r="H831" s="1271"/>
      <c r="I831" s="1271"/>
      <c r="J831" s="1271"/>
      <c r="K831" s="1271"/>
      <c r="L831" s="1274"/>
      <c r="M831" s="1277"/>
      <c r="N831" s="1247"/>
      <c r="O831" s="1250"/>
      <c r="P831" s="1216"/>
      <c r="Q831" s="1219"/>
      <c r="R831" s="1222"/>
      <c r="S831" s="1225"/>
      <c r="T831" s="1228"/>
      <c r="U831" s="1225"/>
      <c r="V831" s="1228"/>
      <c r="W831" s="1225"/>
      <c r="X831" s="1228"/>
      <c r="Y831" s="1225"/>
      <c r="Z831" s="1228"/>
      <c r="AA831" s="1228"/>
      <c r="AB831" s="1228"/>
      <c r="AC831" s="1231"/>
      <c r="AD831" s="1194"/>
      <c r="AE831" s="1235"/>
      <c r="AF831" s="1200"/>
      <c r="AG831" s="1194"/>
      <c r="AH831" s="1197"/>
      <c r="AI831" s="1200"/>
      <c r="AJ831" s="1200"/>
      <c r="AK831" s="1203"/>
      <c r="AL831" s="1206"/>
      <c r="AM831" s="651" t="str">
        <f t="shared" si="1388"/>
        <v/>
      </c>
      <c r="AN831" s="355"/>
      <c r="AO831" s="1209"/>
      <c r="AP831" s="1210"/>
      <c r="AQ831" s="1115"/>
      <c r="AR831" s="976"/>
      <c r="AS831" s="976"/>
      <c r="AT831" s="976"/>
      <c r="AU831" s="976"/>
      <c r="AV831" s="976"/>
      <c r="AW831" s="976"/>
      <c r="AX831" s="1211"/>
      <c r="AY831" s="1209"/>
    </row>
    <row r="832" spans="1:51" ht="14">
      <c r="A832" s="1280">
        <v>206</v>
      </c>
      <c r="B832" s="1260" t="str">
        <f>IF(基本情報入力シート!B245="", "",基本情報入力シート!B245)</f>
        <v/>
      </c>
      <c r="C832" s="1261"/>
      <c r="D832" s="1261"/>
      <c r="E832" s="1261"/>
      <c r="F832" s="1262"/>
      <c r="G832" s="1269" t="str">
        <f>IF(基本情報入力シート!L245="", "",基本情報入力シート!L245)</f>
        <v/>
      </c>
      <c r="H832" s="1269" t="str">
        <f>IF(基本情報入力シート!Q245="", "",基本情報入力シート!Q245)</f>
        <v/>
      </c>
      <c r="I832" s="1269" t="str">
        <f>IF(基本情報入力シート!V245="", "",基本情報入力シート!V245)</f>
        <v/>
      </c>
      <c r="J832" s="1269" t="str">
        <f>IF(基本情報入力シート!W245="", "",基本情報入力シート!W245)</f>
        <v/>
      </c>
      <c r="K832" s="1269" t="str">
        <f>IF(基本情報入力シート!X245="", "",基本情報入力シート!X245)</f>
        <v/>
      </c>
      <c r="L832" s="1272" t="str">
        <f>IF(基本情報入力シート!AC245=0, "",基本情報入力シート!AC245)</f>
        <v/>
      </c>
      <c r="M832" s="1275" t="str">
        <f>IF(基本情報入力シート!AD245="", "",基本情報入力シート!AD245)</f>
        <v/>
      </c>
      <c r="N832" s="1245"/>
      <c r="O832" s="1248" t="str">
        <f>IFERROR(VLOOKUP(K832,【参考】数式用２!$A$2:$AD$48,MATCH(N832,【参考】数式用２!$C$4:$AD$4,0)+2,0),"")</f>
        <v/>
      </c>
      <c r="P832" s="1214"/>
      <c r="Q832" s="1217" t="str">
        <f>IFERROR(VLOOKUP(K832,【参考】数式用２!$A$2:$AC$48,MATCH(P832,【参考】数式用２!$C$4:$AC$4,0)+2,0),"")</f>
        <v/>
      </c>
      <c r="R832" s="1220" t="s">
        <v>268</v>
      </c>
      <c r="S832" s="1223"/>
      <c r="T832" s="1226" t="s">
        <v>356</v>
      </c>
      <c r="U832" s="1223"/>
      <c r="V832" s="1226" t="s">
        <v>357</v>
      </c>
      <c r="W832" s="1223"/>
      <c r="X832" s="1226" t="s">
        <v>356</v>
      </c>
      <c r="Y832" s="1223"/>
      <c r="Z832" s="1226" t="s">
        <v>360</v>
      </c>
      <c r="AA832" s="1226" t="s">
        <v>171</v>
      </c>
      <c r="AB832" s="1226" t="str">
        <f t="shared" ref="AB832" si="1466">IF(S832&gt;=1,(W832*12+Y832)-(S832*12+U832)+1,"")</f>
        <v/>
      </c>
      <c r="AC832" s="1229" t="s">
        <v>359</v>
      </c>
      <c r="AD832" s="1232" t="str">
        <f t="shared" ref="AD832" si="1467">IFERROR(ROUNDDOWN(ROUND(L832*Q832,0)*M832,0)*AB832,"")</f>
        <v/>
      </c>
      <c r="AE832" s="1233" t="str">
        <f>IFERROR(ROUNDDOWN(ROUNDDOWN(ROUND(L832*VLOOKUP(K832,【参考】数式用２!$A$2:$AC$48,MATCH("処遇改善加算Ⅳ",【参考】数式用２!$C$4:$O$4,0)+2,0),0)*M832,0)*AB832*0.5,0), "")</f>
        <v/>
      </c>
      <c r="AF832" s="1198"/>
      <c r="AG832" s="1193" t="str">
        <f>IF(AND(AQ832&lt;&gt;"対象外", P832&lt;&gt;""),ROUNDDOWN(ROUND(L832*VLOOKUP(K832,【参考】数式用２!$A$2:$K$48,MATCH("ベア加算あり",【参考】数式用２!$C$4:$K$4,0)+2,0),0)*M832,0)*AB832,"")</f>
        <v/>
      </c>
      <c r="AH832" s="1195"/>
      <c r="AI832" s="1198"/>
      <c r="AJ832" s="1198"/>
      <c r="AK832" s="1201"/>
      <c r="AL832" s="1204"/>
      <c r="AM832" s="650" t="str">
        <f t="shared" si="1378"/>
        <v/>
      </c>
      <c r="AN832" s="355"/>
      <c r="AO832" s="1207" t="str">
        <f t="shared" ref="AO832" si="1468">IF(K832&lt;&gt;"","Q列に色付け","")</f>
        <v/>
      </c>
      <c r="AP832" s="1210" t="str">
        <f t="shared" ref="AP832" si="1469">IF(AND(AE832&lt;&gt;0,AE832&lt;&gt;""),IF(AF832="○","入力済","未入力"),"")</f>
        <v/>
      </c>
      <c r="AQ832" s="1113" t="str">
        <f>IFERROR((VLOOKUP(N832, 【参考】数式用２!$BE$5:$BE$13, 1,FALSE)), "対象外")</f>
        <v>対象外</v>
      </c>
      <c r="AR832" s="976" t="str">
        <f t="shared" ref="AR832" si="1470">IF(AG832&lt;&gt;"",IF(AH832="○","入力済","未入力"),"")</f>
        <v/>
      </c>
      <c r="AS832" s="976" t="str">
        <f t="shared" ref="AS832" si="1471">IF(AND(P832&lt;&gt;"", AI832=""), "未入力", "入力済")</f>
        <v>入力済</v>
      </c>
      <c r="AT832" s="976" t="str">
        <f t="shared" ref="AT832" si="1472">IF(AND(P832&lt;&gt;"", P832&lt;&gt;"処遇改善加算Ⅳ", AJ832=""), "未入力", "入力済")</f>
        <v>入力済</v>
      </c>
      <c r="AU832" s="976" t="str">
        <f>IFERROR(VLOOKUP(K832, 【参考】数式用２!$BB$5:$BC$48, 2, FALSE), "")</f>
        <v/>
      </c>
      <c r="AV832" s="976" t="str">
        <f t="shared" ref="AV832" si="1473">IF(AND(P832&lt;&gt;"処遇改善加算Ⅲ",P832&lt;&gt;"処遇改善加算Ⅳ", P832&lt;&gt;"", AU832&lt;&gt;"対象外"), 1,"")</f>
        <v/>
      </c>
      <c r="AW832" s="976" t="str">
        <f>IFERROR("_"&amp;VLOOKUP(K832, 【参考】数式用２!$AG$2:$AH$48, 2, FALSE), "")</f>
        <v/>
      </c>
      <c r="AX832" s="1211" t="str">
        <f t="shared" ref="AX832" si="1474">IF(AND(P832="処遇改善加算Ⅰ", AL832=""), "未入力","入力済")</f>
        <v>入力済</v>
      </c>
      <c r="AY832" s="1207" t="str">
        <f t="shared" ref="AY832" si="1475">G832</f>
        <v/>
      </c>
    </row>
    <row r="833" spans="1:51" ht="14">
      <c r="A833" s="1281"/>
      <c r="B833" s="1263"/>
      <c r="C833" s="1264"/>
      <c r="D833" s="1264"/>
      <c r="E833" s="1264"/>
      <c r="F833" s="1265"/>
      <c r="G833" s="1270"/>
      <c r="H833" s="1270"/>
      <c r="I833" s="1270"/>
      <c r="J833" s="1270"/>
      <c r="K833" s="1270"/>
      <c r="L833" s="1273"/>
      <c r="M833" s="1276"/>
      <c r="N833" s="1246"/>
      <c r="O833" s="1249"/>
      <c r="P833" s="1215"/>
      <c r="Q833" s="1218"/>
      <c r="R833" s="1221"/>
      <c r="S833" s="1224"/>
      <c r="T833" s="1227"/>
      <c r="U833" s="1224"/>
      <c r="V833" s="1227"/>
      <c r="W833" s="1224"/>
      <c r="X833" s="1227"/>
      <c r="Y833" s="1224"/>
      <c r="Z833" s="1227"/>
      <c r="AA833" s="1227"/>
      <c r="AB833" s="1227"/>
      <c r="AC833" s="1230"/>
      <c r="AD833" s="1193"/>
      <c r="AE833" s="1234"/>
      <c r="AF833" s="1199"/>
      <c r="AG833" s="1193"/>
      <c r="AH833" s="1196"/>
      <c r="AI833" s="1199"/>
      <c r="AJ833" s="1199"/>
      <c r="AK833" s="1202"/>
      <c r="AL833" s="1205"/>
      <c r="AM833" s="1212" t="str">
        <f t="shared" ref="AM833" si="1476">IF(AND(P832&lt;&gt;"", OR(W832&lt;&gt;8,Y832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33" s="355"/>
      <c r="AO833" s="1208"/>
      <c r="AP833" s="1210"/>
      <c r="AQ833" s="1114"/>
      <c r="AR833" s="976"/>
      <c r="AS833" s="976"/>
      <c r="AT833" s="976"/>
      <c r="AU833" s="976"/>
      <c r="AV833" s="976"/>
      <c r="AW833" s="976"/>
      <c r="AX833" s="1211"/>
      <c r="AY833" s="1208"/>
    </row>
    <row r="834" spans="1:51" ht="14">
      <c r="A834" s="1282"/>
      <c r="B834" s="1263"/>
      <c r="C834" s="1264"/>
      <c r="D834" s="1264"/>
      <c r="E834" s="1264"/>
      <c r="F834" s="1265"/>
      <c r="G834" s="1270"/>
      <c r="H834" s="1270"/>
      <c r="I834" s="1270"/>
      <c r="J834" s="1270"/>
      <c r="K834" s="1270"/>
      <c r="L834" s="1273"/>
      <c r="M834" s="1276"/>
      <c r="N834" s="1246"/>
      <c r="O834" s="1249"/>
      <c r="P834" s="1215"/>
      <c r="Q834" s="1218"/>
      <c r="R834" s="1221"/>
      <c r="S834" s="1224"/>
      <c r="T834" s="1227"/>
      <c r="U834" s="1224"/>
      <c r="V834" s="1227"/>
      <c r="W834" s="1224"/>
      <c r="X834" s="1227"/>
      <c r="Y834" s="1224"/>
      <c r="Z834" s="1227"/>
      <c r="AA834" s="1227"/>
      <c r="AB834" s="1227"/>
      <c r="AC834" s="1230"/>
      <c r="AD834" s="1193"/>
      <c r="AE834" s="1234"/>
      <c r="AF834" s="1199"/>
      <c r="AG834" s="1193"/>
      <c r="AH834" s="1196"/>
      <c r="AI834" s="1199"/>
      <c r="AJ834" s="1199"/>
      <c r="AK834" s="1202"/>
      <c r="AL834" s="1205"/>
      <c r="AM834" s="1213"/>
      <c r="AN834" s="355"/>
      <c r="AO834" s="1208"/>
      <c r="AP834" s="1210"/>
      <c r="AQ834" s="1114"/>
      <c r="AR834" s="976"/>
      <c r="AS834" s="976"/>
      <c r="AT834" s="976"/>
      <c r="AU834" s="976"/>
      <c r="AV834" s="976"/>
      <c r="AW834" s="976"/>
      <c r="AX834" s="1211"/>
      <c r="AY834" s="1208"/>
    </row>
    <row r="835" spans="1:51" ht="14.5" thickBot="1">
      <c r="A835" s="1283"/>
      <c r="B835" s="1266"/>
      <c r="C835" s="1267"/>
      <c r="D835" s="1267"/>
      <c r="E835" s="1267"/>
      <c r="F835" s="1268"/>
      <c r="G835" s="1271"/>
      <c r="H835" s="1271"/>
      <c r="I835" s="1271"/>
      <c r="J835" s="1271"/>
      <c r="K835" s="1271"/>
      <c r="L835" s="1274"/>
      <c r="M835" s="1277"/>
      <c r="N835" s="1247"/>
      <c r="O835" s="1250"/>
      <c r="P835" s="1216"/>
      <c r="Q835" s="1219"/>
      <c r="R835" s="1222"/>
      <c r="S835" s="1225"/>
      <c r="T835" s="1228"/>
      <c r="U835" s="1225"/>
      <c r="V835" s="1228"/>
      <c r="W835" s="1225"/>
      <c r="X835" s="1228"/>
      <c r="Y835" s="1225"/>
      <c r="Z835" s="1228"/>
      <c r="AA835" s="1228"/>
      <c r="AB835" s="1228"/>
      <c r="AC835" s="1231"/>
      <c r="AD835" s="1194"/>
      <c r="AE835" s="1235"/>
      <c r="AF835" s="1200"/>
      <c r="AG835" s="1194"/>
      <c r="AH835" s="1197"/>
      <c r="AI835" s="1200"/>
      <c r="AJ835" s="1200"/>
      <c r="AK835" s="1203"/>
      <c r="AL835" s="1206"/>
      <c r="AM835" s="651" t="str">
        <f t="shared" si="1388"/>
        <v/>
      </c>
      <c r="AN835" s="355"/>
      <c r="AO835" s="1209"/>
      <c r="AP835" s="1210"/>
      <c r="AQ835" s="1115"/>
      <c r="AR835" s="976"/>
      <c r="AS835" s="976"/>
      <c r="AT835" s="976"/>
      <c r="AU835" s="976"/>
      <c r="AV835" s="976"/>
      <c r="AW835" s="976"/>
      <c r="AX835" s="1211"/>
      <c r="AY835" s="1209"/>
    </row>
    <row r="836" spans="1:51" ht="14">
      <c r="A836" s="1280">
        <v>207</v>
      </c>
      <c r="B836" s="1260" t="str">
        <f>IF(基本情報入力シート!B246="", "",基本情報入力シート!B246)</f>
        <v/>
      </c>
      <c r="C836" s="1261"/>
      <c r="D836" s="1261"/>
      <c r="E836" s="1261"/>
      <c r="F836" s="1262"/>
      <c r="G836" s="1269" t="str">
        <f>IF(基本情報入力シート!L246="", "",基本情報入力シート!L246)</f>
        <v/>
      </c>
      <c r="H836" s="1269" t="str">
        <f>IF(基本情報入力シート!Q246="", "",基本情報入力シート!Q246)</f>
        <v/>
      </c>
      <c r="I836" s="1269" t="str">
        <f>IF(基本情報入力シート!V246="", "",基本情報入力シート!V246)</f>
        <v/>
      </c>
      <c r="J836" s="1269" t="str">
        <f>IF(基本情報入力シート!W246="", "",基本情報入力シート!W246)</f>
        <v/>
      </c>
      <c r="K836" s="1269" t="str">
        <f>IF(基本情報入力シート!X246="", "",基本情報入力シート!X246)</f>
        <v/>
      </c>
      <c r="L836" s="1272" t="str">
        <f>IF(基本情報入力シート!AC246=0, "",基本情報入力シート!AC246)</f>
        <v/>
      </c>
      <c r="M836" s="1275" t="str">
        <f>IF(基本情報入力シート!AD246="", "",基本情報入力シート!AD246)</f>
        <v/>
      </c>
      <c r="N836" s="1245"/>
      <c r="O836" s="1248" t="str">
        <f>IFERROR(VLOOKUP(K836,【参考】数式用２!$A$2:$AD$48,MATCH(N836,【参考】数式用２!$C$4:$AD$4,0)+2,0),"")</f>
        <v/>
      </c>
      <c r="P836" s="1214"/>
      <c r="Q836" s="1217" t="str">
        <f>IFERROR(VLOOKUP(K836,【参考】数式用２!$A$2:$AC$48,MATCH(P836,【参考】数式用２!$C$4:$AC$4,0)+2,0),"")</f>
        <v/>
      </c>
      <c r="R836" s="1220" t="s">
        <v>268</v>
      </c>
      <c r="S836" s="1223"/>
      <c r="T836" s="1226" t="s">
        <v>356</v>
      </c>
      <c r="U836" s="1223"/>
      <c r="V836" s="1226" t="s">
        <v>357</v>
      </c>
      <c r="W836" s="1223"/>
      <c r="X836" s="1226" t="s">
        <v>356</v>
      </c>
      <c r="Y836" s="1223"/>
      <c r="Z836" s="1226" t="s">
        <v>360</v>
      </c>
      <c r="AA836" s="1226" t="s">
        <v>171</v>
      </c>
      <c r="AB836" s="1226" t="str">
        <f t="shared" ref="AB836" si="1477">IF(S836&gt;=1,(W836*12+Y836)-(S836*12+U836)+1,"")</f>
        <v/>
      </c>
      <c r="AC836" s="1229" t="s">
        <v>359</v>
      </c>
      <c r="AD836" s="1232" t="str">
        <f t="shared" ref="AD836" si="1478">IFERROR(ROUNDDOWN(ROUND(L836*Q836,0)*M836,0)*AB836,"")</f>
        <v/>
      </c>
      <c r="AE836" s="1233" t="str">
        <f>IFERROR(ROUNDDOWN(ROUNDDOWN(ROUND(L836*VLOOKUP(K836,【参考】数式用２!$A$2:$AC$48,MATCH("処遇改善加算Ⅳ",【参考】数式用２!$C$4:$O$4,0)+2,0),0)*M836,0)*AB836*0.5,0), "")</f>
        <v/>
      </c>
      <c r="AF836" s="1198"/>
      <c r="AG836" s="1193" t="str">
        <f>IF(AND(AQ836&lt;&gt;"対象外", P836&lt;&gt;""),ROUNDDOWN(ROUND(L836*VLOOKUP(K836,【参考】数式用２!$A$2:$K$48,MATCH("ベア加算あり",【参考】数式用２!$C$4:$K$4,0)+2,0),0)*M836,0)*AB836,"")</f>
        <v/>
      </c>
      <c r="AH836" s="1195"/>
      <c r="AI836" s="1198"/>
      <c r="AJ836" s="1198"/>
      <c r="AK836" s="1201"/>
      <c r="AL836" s="1204"/>
      <c r="AM836" s="650" t="str">
        <f t="shared" si="1378"/>
        <v/>
      </c>
      <c r="AN836" s="355"/>
      <c r="AO836" s="1207" t="str">
        <f t="shared" ref="AO836" si="1479">IF(K836&lt;&gt;"","Q列に色付け","")</f>
        <v/>
      </c>
      <c r="AP836" s="1210" t="str">
        <f t="shared" ref="AP836" si="1480">IF(AND(AE836&lt;&gt;0,AE836&lt;&gt;""),IF(AF836="○","入力済","未入力"),"")</f>
        <v/>
      </c>
      <c r="AQ836" s="1113" t="str">
        <f>IFERROR((VLOOKUP(N836, 【参考】数式用２!$BE$5:$BE$13, 1,FALSE)), "対象外")</f>
        <v>対象外</v>
      </c>
      <c r="AR836" s="976" t="str">
        <f t="shared" ref="AR836" si="1481">IF(AG836&lt;&gt;"",IF(AH836="○","入力済","未入力"),"")</f>
        <v/>
      </c>
      <c r="AS836" s="976" t="str">
        <f t="shared" ref="AS836" si="1482">IF(AND(P836&lt;&gt;"", AI836=""), "未入力", "入力済")</f>
        <v>入力済</v>
      </c>
      <c r="AT836" s="976" t="str">
        <f t="shared" ref="AT836" si="1483">IF(AND(P836&lt;&gt;"", P836&lt;&gt;"処遇改善加算Ⅳ", AJ836=""), "未入力", "入力済")</f>
        <v>入力済</v>
      </c>
      <c r="AU836" s="976" t="str">
        <f>IFERROR(VLOOKUP(K836, 【参考】数式用２!$BB$5:$BC$48, 2, FALSE), "")</f>
        <v/>
      </c>
      <c r="AV836" s="976" t="str">
        <f t="shared" ref="AV836" si="1484">IF(AND(P836&lt;&gt;"処遇改善加算Ⅲ",P836&lt;&gt;"処遇改善加算Ⅳ", P836&lt;&gt;"", AU836&lt;&gt;"対象外"), 1,"")</f>
        <v/>
      </c>
      <c r="AW836" s="976" t="str">
        <f>IFERROR("_"&amp;VLOOKUP(K836, 【参考】数式用２!$AG$2:$AH$48, 2, FALSE), "")</f>
        <v/>
      </c>
      <c r="AX836" s="1211" t="str">
        <f t="shared" ref="AX836" si="1485">IF(AND(P836="処遇改善加算Ⅰ", AL836=""), "未入力","入力済")</f>
        <v>入力済</v>
      </c>
      <c r="AY836" s="1207" t="str">
        <f t="shared" ref="AY836" si="1486">G836</f>
        <v/>
      </c>
    </row>
    <row r="837" spans="1:51" ht="14">
      <c r="A837" s="1281"/>
      <c r="B837" s="1263"/>
      <c r="C837" s="1264"/>
      <c r="D837" s="1264"/>
      <c r="E837" s="1264"/>
      <c r="F837" s="1265"/>
      <c r="G837" s="1270"/>
      <c r="H837" s="1270"/>
      <c r="I837" s="1270"/>
      <c r="J837" s="1270"/>
      <c r="K837" s="1270"/>
      <c r="L837" s="1273"/>
      <c r="M837" s="1276"/>
      <c r="N837" s="1246"/>
      <c r="O837" s="1249"/>
      <c r="P837" s="1215"/>
      <c r="Q837" s="1218"/>
      <c r="R837" s="1221"/>
      <c r="S837" s="1224"/>
      <c r="T837" s="1227"/>
      <c r="U837" s="1224"/>
      <c r="V837" s="1227"/>
      <c r="W837" s="1224"/>
      <c r="X837" s="1227"/>
      <c r="Y837" s="1224"/>
      <c r="Z837" s="1227"/>
      <c r="AA837" s="1227"/>
      <c r="AB837" s="1227"/>
      <c r="AC837" s="1230"/>
      <c r="AD837" s="1193"/>
      <c r="AE837" s="1234"/>
      <c r="AF837" s="1199"/>
      <c r="AG837" s="1193"/>
      <c r="AH837" s="1196"/>
      <c r="AI837" s="1199"/>
      <c r="AJ837" s="1199"/>
      <c r="AK837" s="1202"/>
      <c r="AL837" s="1205"/>
      <c r="AM837" s="1212" t="str">
        <f t="shared" ref="AM837" si="1487">IF(AND(P836&lt;&gt;"", OR(W836&lt;&gt;8,Y836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37" s="355"/>
      <c r="AO837" s="1208"/>
      <c r="AP837" s="1210"/>
      <c r="AQ837" s="1114"/>
      <c r="AR837" s="976"/>
      <c r="AS837" s="976"/>
      <c r="AT837" s="976"/>
      <c r="AU837" s="976"/>
      <c r="AV837" s="976"/>
      <c r="AW837" s="976"/>
      <c r="AX837" s="1211"/>
      <c r="AY837" s="1208"/>
    </row>
    <row r="838" spans="1:51" ht="14">
      <c r="A838" s="1282"/>
      <c r="B838" s="1263"/>
      <c r="C838" s="1264"/>
      <c r="D838" s="1264"/>
      <c r="E838" s="1264"/>
      <c r="F838" s="1265"/>
      <c r="G838" s="1270"/>
      <c r="H838" s="1270"/>
      <c r="I838" s="1270"/>
      <c r="J838" s="1270"/>
      <c r="K838" s="1270"/>
      <c r="L838" s="1273"/>
      <c r="M838" s="1276"/>
      <c r="N838" s="1246"/>
      <c r="O838" s="1249"/>
      <c r="P838" s="1215"/>
      <c r="Q838" s="1218"/>
      <c r="R838" s="1221"/>
      <c r="S838" s="1224"/>
      <c r="T838" s="1227"/>
      <c r="U838" s="1224"/>
      <c r="V838" s="1227"/>
      <c r="W838" s="1224"/>
      <c r="X838" s="1227"/>
      <c r="Y838" s="1224"/>
      <c r="Z838" s="1227"/>
      <c r="AA838" s="1227"/>
      <c r="AB838" s="1227"/>
      <c r="AC838" s="1230"/>
      <c r="AD838" s="1193"/>
      <c r="AE838" s="1234"/>
      <c r="AF838" s="1199"/>
      <c r="AG838" s="1193"/>
      <c r="AH838" s="1196"/>
      <c r="AI838" s="1199"/>
      <c r="AJ838" s="1199"/>
      <c r="AK838" s="1202"/>
      <c r="AL838" s="1205"/>
      <c r="AM838" s="1213"/>
      <c r="AN838" s="355"/>
      <c r="AO838" s="1208"/>
      <c r="AP838" s="1210"/>
      <c r="AQ838" s="1114"/>
      <c r="AR838" s="976"/>
      <c r="AS838" s="976"/>
      <c r="AT838" s="976"/>
      <c r="AU838" s="976"/>
      <c r="AV838" s="976"/>
      <c r="AW838" s="976"/>
      <c r="AX838" s="1211"/>
      <c r="AY838" s="1208"/>
    </row>
    <row r="839" spans="1:51" ht="14.5" thickBot="1">
      <c r="A839" s="1283"/>
      <c r="B839" s="1266"/>
      <c r="C839" s="1267"/>
      <c r="D839" s="1267"/>
      <c r="E839" s="1267"/>
      <c r="F839" s="1268"/>
      <c r="G839" s="1271"/>
      <c r="H839" s="1271"/>
      <c r="I839" s="1271"/>
      <c r="J839" s="1271"/>
      <c r="K839" s="1271"/>
      <c r="L839" s="1274"/>
      <c r="M839" s="1277"/>
      <c r="N839" s="1247"/>
      <c r="O839" s="1250"/>
      <c r="P839" s="1216"/>
      <c r="Q839" s="1219"/>
      <c r="R839" s="1222"/>
      <c r="S839" s="1225"/>
      <c r="T839" s="1228"/>
      <c r="U839" s="1225"/>
      <c r="V839" s="1228"/>
      <c r="W839" s="1225"/>
      <c r="X839" s="1228"/>
      <c r="Y839" s="1225"/>
      <c r="Z839" s="1228"/>
      <c r="AA839" s="1228"/>
      <c r="AB839" s="1228"/>
      <c r="AC839" s="1231"/>
      <c r="AD839" s="1194"/>
      <c r="AE839" s="1235"/>
      <c r="AF839" s="1200"/>
      <c r="AG839" s="1194"/>
      <c r="AH839" s="1197"/>
      <c r="AI839" s="1200"/>
      <c r="AJ839" s="1200"/>
      <c r="AK839" s="1203"/>
      <c r="AL839" s="1206"/>
      <c r="AM839" s="651" t="str">
        <f t="shared" si="1388"/>
        <v/>
      </c>
      <c r="AN839" s="355"/>
      <c r="AO839" s="1209"/>
      <c r="AP839" s="1210"/>
      <c r="AQ839" s="1115"/>
      <c r="AR839" s="976"/>
      <c r="AS839" s="976"/>
      <c r="AT839" s="976"/>
      <c r="AU839" s="976"/>
      <c r="AV839" s="976"/>
      <c r="AW839" s="976"/>
      <c r="AX839" s="1211"/>
      <c r="AY839" s="1209"/>
    </row>
    <row r="840" spans="1:51" ht="14">
      <c r="A840" s="1280">
        <v>208</v>
      </c>
      <c r="B840" s="1260" t="str">
        <f>IF(基本情報入力シート!B247="", "",基本情報入力シート!B247)</f>
        <v/>
      </c>
      <c r="C840" s="1261"/>
      <c r="D840" s="1261"/>
      <c r="E840" s="1261"/>
      <c r="F840" s="1262"/>
      <c r="G840" s="1269" t="str">
        <f>IF(基本情報入力シート!L247="", "",基本情報入力シート!L247)</f>
        <v/>
      </c>
      <c r="H840" s="1269" t="str">
        <f>IF(基本情報入力シート!Q247="", "",基本情報入力シート!Q247)</f>
        <v/>
      </c>
      <c r="I840" s="1269" t="str">
        <f>IF(基本情報入力シート!V247="", "",基本情報入力シート!V247)</f>
        <v/>
      </c>
      <c r="J840" s="1269" t="str">
        <f>IF(基本情報入力シート!W247="", "",基本情報入力シート!W247)</f>
        <v/>
      </c>
      <c r="K840" s="1269" t="str">
        <f>IF(基本情報入力シート!X247="", "",基本情報入力シート!X247)</f>
        <v/>
      </c>
      <c r="L840" s="1272" t="str">
        <f>IF(基本情報入力シート!AC247=0, "",基本情報入力シート!AC247)</f>
        <v/>
      </c>
      <c r="M840" s="1275" t="str">
        <f>IF(基本情報入力シート!AD247="", "",基本情報入力シート!AD247)</f>
        <v/>
      </c>
      <c r="N840" s="1245"/>
      <c r="O840" s="1248" t="str">
        <f>IFERROR(VLOOKUP(K840,【参考】数式用２!$A$2:$AD$48,MATCH(N840,【参考】数式用２!$C$4:$AD$4,0)+2,0),"")</f>
        <v/>
      </c>
      <c r="P840" s="1214"/>
      <c r="Q840" s="1217" t="str">
        <f>IFERROR(VLOOKUP(K840,【参考】数式用２!$A$2:$AC$48,MATCH(P840,【参考】数式用２!$C$4:$AC$4,0)+2,0),"")</f>
        <v/>
      </c>
      <c r="R840" s="1220" t="s">
        <v>268</v>
      </c>
      <c r="S840" s="1223"/>
      <c r="T840" s="1226" t="s">
        <v>356</v>
      </c>
      <c r="U840" s="1223"/>
      <c r="V840" s="1226" t="s">
        <v>357</v>
      </c>
      <c r="W840" s="1223"/>
      <c r="X840" s="1226" t="s">
        <v>356</v>
      </c>
      <c r="Y840" s="1223"/>
      <c r="Z840" s="1226" t="s">
        <v>360</v>
      </c>
      <c r="AA840" s="1226" t="s">
        <v>171</v>
      </c>
      <c r="AB840" s="1226" t="str">
        <f t="shared" ref="AB840" si="1488">IF(S840&gt;=1,(W840*12+Y840)-(S840*12+U840)+1,"")</f>
        <v/>
      </c>
      <c r="AC840" s="1229" t="s">
        <v>359</v>
      </c>
      <c r="AD840" s="1232" t="str">
        <f t="shared" ref="AD840" si="1489">IFERROR(ROUNDDOWN(ROUND(L840*Q840,0)*M840,0)*AB840,"")</f>
        <v/>
      </c>
      <c r="AE840" s="1233" t="str">
        <f>IFERROR(ROUNDDOWN(ROUNDDOWN(ROUND(L840*VLOOKUP(K840,【参考】数式用２!$A$2:$AC$48,MATCH("処遇改善加算Ⅳ",【参考】数式用２!$C$4:$O$4,0)+2,0),0)*M840,0)*AB840*0.5,0), "")</f>
        <v/>
      </c>
      <c r="AF840" s="1198"/>
      <c r="AG840" s="1193" t="str">
        <f>IF(AND(AQ840&lt;&gt;"対象外", P840&lt;&gt;""),ROUNDDOWN(ROUND(L840*VLOOKUP(K840,【参考】数式用２!$A$2:$K$48,MATCH("ベア加算あり",【参考】数式用２!$C$4:$K$4,0)+2,0),0)*M840,0)*AB840,"")</f>
        <v/>
      </c>
      <c r="AH840" s="1195"/>
      <c r="AI840" s="1198"/>
      <c r="AJ840" s="1198"/>
      <c r="AK840" s="1201"/>
      <c r="AL840" s="1204"/>
      <c r="AM840" s="650" t="str">
        <f t="shared" si="1378"/>
        <v/>
      </c>
      <c r="AN840" s="355"/>
      <c r="AO840" s="1207" t="str">
        <f t="shared" ref="AO840" si="1490">IF(K840&lt;&gt;"","Q列に色付け","")</f>
        <v/>
      </c>
      <c r="AP840" s="1210" t="str">
        <f t="shared" ref="AP840" si="1491">IF(AND(AE840&lt;&gt;0,AE840&lt;&gt;""),IF(AF840="○","入力済","未入力"),"")</f>
        <v/>
      </c>
      <c r="AQ840" s="1113" t="str">
        <f>IFERROR((VLOOKUP(N840, 【参考】数式用２!$BE$5:$BE$13, 1,FALSE)), "対象外")</f>
        <v>対象外</v>
      </c>
      <c r="AR840" s="976" t="str">
        <f t="shared" ref="AR840" si="1492">IF(AG840&lt;&gt;"",IF(AH840="○","入力済","未入力"),"")</f>
        <v/>
      </c>
      <c r="AS840" s="976" t="str">
        <f t="shared" ref="AS840" si="1493">IF(AND(P840&lt;&gt;"", AI840=""), "未入力", "入力済")</f>
        <v>入力済</v>
      </c>
      <c r="AT840" s="976" t="str">
        <f t="shared" ref="AT840" si="1494">IF(AND(P840&lt;&gt;"", P840&lt;&gt;"処遇改善加算Ⅳ", AJ840=""), "未入力", "入力済")</f>
        <v>入力済</v>
      </c>
      <c r="AU840" s="976" t="str">
        <f>IFERROR(VLOOKUP(K840, 【参考】数式用２!$BB$5:$BC$48, 2, FALSE), "")</f>
        <v/>
      </c>
      <c r="AV840" s="976" t="str">
        <f t="shared" ref="AV840" si="1495">IF(AND(P840&lt;&gt;"処遇改善加算Ⅲ",P840&lt;&gt;"処遇改善加算Ⅳ", P840&lt;&gt;"", AU840&lt;&gt;"対象外"), 1,"")</f>
        <v/>
      </c>
      <c r="AW840" s="976" t="str">
        <f>IFERROR("_"&amp;VLOOKUP(K840, 【参考】数式用２!$AG$2:$AH$48, 2, FALSE), "")</f>
        <v/>
      </c>
      <c r="AX840" s="1211" t="str">
        <f t="shared" ref="AX840" si="1496">IF(AND(P840="処遇改善加算Ⅰ", AL840=""), "未入力","入力済")</f>
        <v>入力済</v>
      </c>
      <c r="AY840" s="1207" t="str">
        <f t="shared" ref="AY840" si="1497">G840</f>
        <v/>
      </c>
    </row>
    <row r="841" spans="1:51" ht="14">
      <c r="A841" s="1281"/>
      <c r="B841" s="1263"/>
      <c r="C841" s="1264"/>
      <c r="D841" s="1264"/>
      <c r="E841" s="1264"/>
      <c r="F841" s="1265"/>
      <c r="G841" s="1270"/>
      <c r="H841" s="1270"/>
      <c r="I841" s="1270"/>
      <c r="J841" s="1270"/>
      <c r="K841" s="1270"/>
      <c r="L841" s="1273"/>
      <c r="M841" s="1276"/>
      <c r="N841" s="1246"/>
      <c r="O841" s="1249"/>
      <c r="P841" s="1215"/>
      <c r="Q841" s="1218"/>
      <c r="R841" s="1221"/>
      <c r="S841" s="1224"/>
      <c r="T841" s="1227"/>
      <c r="U841" s="1224"/>
      <c r="V841" s="1227"/>
      <c r="W841" s="1224"/>
      <c r="X841" s="1227"/>
      <c r="Y841" s="1224"/>
      <c r="Z841" s="1227"/>
      <c r="AA841" s="1227"/>
      <c r="AB841" s="1227"/>
      <c r="AC841" s="1230"/>
      <c r="AD841" s="1193"/>
      <c r="AE841" s="1234"/>
      <c r="AF841" s="1199"/>
      <c r="AG841" s="1193"/>
      <c r="AH841" s="1196"/>
      <c r="AI841" s="1199"/>
      <c r="AJ841" s="1199"/>
      <c r="AK841" s="1202"/>
      <c r="AL841" s="1205"/>
      <c r="AM841" s="1212" t="str">
        <f t="shared" ref="AM841" si="1498">IF(AND(P840&lt;&gt;"", OR(W840&lt;&gt;8,Y840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41" s="355"/>
      <c r="AO841" s="1208"/>
      <c r="AP841" s="1210"/>
      <c r="AQ841" s="1114"/>
      <c r="AR841" s="976"/>
      <c r="AS841" s="976"/>
      <c r="AT841" s="976"/>
      <c r="AU841" s="976"/>
      <c r="AV841" s="976"/>
      <c r="AW841" s="976"/>
      <c r="AX841" s="1211"/>
      <c r="AY841" s="1208"/>
    </row>
    <row r="842" spans="1:51" ht="14">
      <c r="A842" s="1282"/>
      <c r="B842" s="1263"/>
      <c r="C842" s="1264"/>
      <c r="D842" s="1264"/>
      <c r="E842" s="1264"/>
      <c r="F842" s="1265"/>
      <c r="G842" s="1270"/>
      <c r="H842" s="1270"/>
      <c r="I842" s="1270"/>
      <c r="J842" s="1270"/>
      <c r="K842" s="1270"/>
      <c r="L842" s="1273"/>
      <c r="M842" s="1276"/>
      <c r="N842" s="1246"/>
      <c r="O842" s="1249"/>
      <c r="P842" s="1215"/>
      <c r="Q842" s="1218"/>
      <c r="R842" s="1221"/>
      <c r="S842" s="1224"/>
      <c r="T842" s="1227"/>
      <c r="U842" s="1224"/>
      <c r="V842" s="1227"/>
      <c r="W842" s="1224"/>
      <c r="X842" s="1227"/>
      <c r="Y842" s="1224"/>
      <c r="Z842" s="1227"/>
      <c r="AA842" s="1227"/>
      <c r="AB842" s="1227"/>
      <c r="AC842" s="1230"/>
      <c r="AD842" s="1193"/>
      <c r="AE842" s="1234"/>
      <c r="AF842" s="1199"/>
      <c r="AG842" s="1193"/>
      <c r="AH842" s="1196"/>
      <c r="AI842" s="1199"/>
      <c r="AJ842" s="1199"/>
      <c r="AK842" s="1202"/>
      <c r="AL842" s="1205"/>
      <c r="AM842" s="1213"/>
      <c r="AN842" s="355"/>
      <c r="AO842" s="1208"/>
      <c r="AP842" s="1210"/>
      <c r="AQ842" s="1114"/>
      <c r="AR842" s="976"/>
      <c r="AS842" s="976"/>
      <c r="AT842" s="976"/>
      <c r="AU842" s="976"/>
      <c r="AV842" s="976"/>
      <c r="AW842" s="976"/>
      <c r="AX842" s="1211"/>
      <c r="AY842" s="1208"/>
    </row>
    <row r="843" spans="1:51" ht="14.5" thickBot="1">
      <c r="A843" s="1283"/>
      <c r="B843" s="1266"/>
      <c r="C843" s="1267"/>
      <c r="D843" s="1267"/>
      <c r="E843" s="1267"/>
      <c r="F843" s="1268"/>
      <c r="G843" s="1271"/>
      <c r="H843" s="1271"/>
      <c r="I843" s="1271"/>
      <c r="J843" s="1271"/>
      <c r="K843" s="1271"/>
      <c r="L843" s="1274"/>
      <c r="M843" s="1277"/>
      <c r="N843" s="1247"/>
      <c r="O843" s="1250"/>
      <c r="P843" s="1216"/>
      <c r="Q843" s="1219"/>
      <c r="R843" s="1222"/>
      <c r="S843" s="1225"/>
      <c r="T843" s="1228"/>
      <c r="U843" s="1225"/>
      <c r="V843" s="1228"/>
      <c r="W843" s="1225"/>
      <c r="X843" s="1228"/>
      <c r="Y843" s="1225"/>
      <c r="Z843" s="1228"/>
      <c r="AA843" s="1228"/>
      <c r="AB843" s="1228"/>
      <c r="AC843" s="1231"/>
      <c r="AD843" s="1194"/>
      <c r="AE843" s="1235"/>
      <c r="AF843" s="1200"/>
      <c r="AG843" s="1194"/>
      <c r="AH843" s="1197"/>
      <c r="AI843" s="1200"/>
      <c r="AJ843" s="1200"/>
      <c r="AK843" s="1203"/>
      <c r="AL843" s="1206"/>
      <c r="AM843" s="651" t="str">
        <f t="shared" si="1388"/>
        <v/>
      </c>
      <c r="AN843" s="355"/>
      <c r="AO843" s="1209"/>
      <c r="AP843" s="1210"/>
      <c r="AQ843" s="1115"/>
      <c r="AR843" s="976"/>
      <c r="AS843" s="976"/>
      <c r="AT843" s="976"/>
      <c r="AU843" s="976"/>
      <c r="AV843" s="976"/>
      <c r="AW843" s="976"/>
      <c r="AX843" s="1211"/>
      <c r="AY843" s="1209"/>
    </row>
    <row r="844" spans="1:51" ht="14">
      <c r="A844" s="1280">
        <v>209</v>
      </c>
      <c r="B844" s="1260" t="str">
        <f>IF(基本情報入力シート!B248="", "",基本情報入力シート!B248)</f>
        <v/>
      </c>
      <c r="C844" s="1261"/>
      <c r="D844" s="1261"/>
      <c r="E844" s="1261"/>
      <c r="F844" s="1262"/>
      <c r="G844" s="1269" t="str">
        <f>IF(基本情報入力シート!L248="", "",基本情報入力シート!L248)</f>
        <v/>
      </c>
      <c r="H844" s="1269" t="str">
        <f>IF(基本情報入力シート!Q248="", "",基本情報入力シート!Q248)</f>
        <v/>
      </c>
      <c r="I844" s="1269" t="str">
        <f>IF(基本情報入力シート!V248="", "",基本情報入力シート!V248)</f>
        <v/>
      </c>
      <c r="J844" s="1269" t="str">
        <f>IF(基本情報入力シート!W248="", "",基本情報入力シート!W248)</f>
        <v/>
      </c>
      <c r="K844" s="1269" t="str">
        <f>IF(基本情報入力シート!X248="", "",基本情報入力シート!X248)</f>
        <v/>
      </c>
      <c r="L844" s="1272" t="str">
        <f>IF(基本情報入力シート!AC248=0, "",基本情報入力シート!AC248)</f>
        <v/>
      </c>
      <c r="M844" s="1275" t="str">
        <f>IF(基本情報入力シート!AD248="", "",基本情報入力シート!AD248)</f>
        <v/>
      </c>
      <c r="N844" s="1245"/>
      <c r="O844" s="1248" t="str">
        <f>IFERROR(VLOOKUP(K844,【参考】数式用２!$A$2:$AD$48,MATCH(N844,【参考】数式用２!$C$4:$AD$4,0)+2,0),"")</f>
        <v/>
      </c>
      <c r="P844" s="1214"/>
      <c r="Q844" s="1217" t="str">
        <f>IFERROR(VLOOKUP(K844,【参考】数式用２!$A$2:$AC$48,MATCH(P844,【参考】数式用２!$C$4:$AC$4,0)+2,0),"")</f>
        <v/>
      </c>
      <c r="R844" s="1220" t="s">
        <v>268</v>
      </c>
      <c r="S844" s="1223"/>
      <c r="T844" s="1226" t="s">
        <v>356</v>
      </c>
      <c r="U844" s="1223"/>
      <c r="V844" s="1226" t="s">
        <v>357</v>
      </c>
      <c r="W844" s="1223"/>
      <c r="X844" s="1226" t="s">
        <v>356</v>
      </c>
      <c r="Y844" s="1223"/>
      <c r="Z844" s="1226" t="s">
        <v>360</v>
      </c>
      <c r="AA844" s="1226" t="s">
        <v>171</v>
      </c>
      <c r="AB844" s="1226" t="str">
        <f t="shared" ref="AB844" si="1499">IF(S844&gt;=1,(W844*12+Y844)-(S844*12+U844)+1,"")</f>
        <v/>
      </c>
      <c r="AC844" s="1229" t="s">
        <v>359</v>
      </c>
      <c r="AD844" s="1232" t="str">
        <f t="shared" ref="AD844" si="1500">IFERROR(ROUNDDOWN(ROUND(L844*Q844,0)*M844,0)*AB844,"")</f>
        <v/>
      </c>
      <c r="AE844" s="1233" t="str">
        <f>IFERROR(ROUNDDOWN(ROUNDDOWN(ROUND(L844*VLOOKUP(K844,【参考】数式用２!$A$2:$AC$48,MATCH("処遇改善加算Ⅳ",【参考】数式用２!$C$4:$O$4,0)+2,0),0)*M844,0)*AB844*0.5,0), "")</f>
        <v/>
      </c>
      <c r="AF844" s="1198"/>
      <c r="AG844" s="1193" t="str">
        <f>IF(AND(AQ844&lt;&gt;"対象外", P844&lt;&gt;""),ROUNDDOWN(ROUND(L844*VLOOKUP(K844,【参考】数式用２!$A$2:$K$48,MATCH("ベア加算あり",【参考】数式用２!$C$4:$K$4,0)+2,0),0)*M844,0)*AB844,"")</f>
        <v/>
      </c>
      <c r="AH844" s="1195"/>
      <c r="AI844" s="1198"/>
      <c r="AJ844" s="1198"/>
      <c r="AK844" s="1201"/>
      <c r="AL844" s="1204"/>
      <c r="AM844" s="650" t="str">
        <f t="shared" si="1378"/>
        <v/>
      </c>
      <c r="AN844" s="355"/>
      <c r="AO844" s="1207" t="str">
        <f t="shared" ref="AO844" si="1501">IF(K844&lt;&gt;"","Q列に色付け","")</f>
        <v/>
      </c>
      <c r="AP844" s="1210" t="str">
        <f t="shared" ref="AP844" si="1502">IF(AND(AE844&lt;&gt;0,AE844&lt;&gt;""),IF(AF844="○","入力済","未入力"),"")</f>
        <v/>
      </c>
      <c r="AQ844" s="1113" t="str">
        <f>IFERROR((VLOOKUP(N844, 【参考】数式用２!$BE$5:$BE$13, 1,FALSE)), "対象外")</f>
        <v>対象外</v>
      </c>
      <c r="AR844" s="976" t="str">
        <f t="shared" ref="AR844" si="1503">IF(AG844&lt;&gt;"",IF(AH844="○","入力済","未入力"),"")</f>
        <v/>
      </c>
      <c r="AS844" s="976" t="str">
        <f t="shared" ref="AS844" si="1504">IF(AND(P844&lt;&gt;"", AI844=""), "未入力", "入力済")</f>
        <v>入力済</v>
      </c>
      <c r="AT844" s="976" t="str">
        <f t="shared" ref="AT844" si="1505">IF(AND(P844&lt;&gt;"", P844&lt;&gt;"処遇改善加算Ⅳ", AJ844=""), "未入力", "入力済")</f>
        <v>入力済</v>
      </c>
      <c r="AU844" s="976" t="str">
        <f>IFERROR(VLOOKUP(K844, 【参考】数式用２!$BB$5:$BC$48, 2, FALSE), "")</f>
        <v/>
      </c>
      <c r="AV844" s="976" t="str">
        <f t="shared" ref="AV844" si="1506">IF(AND(P844&lt;&gt;"処遇改善加算Ⅲ",P844&lt;&gt;"処遇改善加算Ⅳ", P844&lt;&gt;"", AU844&lt;&gt;"対象外"), 1,"")</f>
        <v/>
      </c>
      <c r="AW844" s="976" t="str">
        <f>IFERROR("_"&amp;VLOOKUP(K844, 【参考】数式用２!$AG$2:$AH$48, 2, FALSE), "")</f>
        <v/>
      </c>
      <c r="AX844" s="1211" t="str">
        <f t="shared" ref="AX844" si="1507">IF(AND(P844="処遇改善加算Ⅰ", AL844=""), "未入力","入力済")</f>
        <v>入力済</v>
      </c>
      <c r="AY844" s="1207" t="str">
        <f t="shared" ref="AY844" si="1508">G844</f>
        <v/>
      </c>
    </row>
    <row r="845" spans="1:51" ht="14">
      <c r="A845" s="1281"/>
      <c r="B845" s="1263"/>
      <c r="C845" s="1264"/>
      <c r="D845" s="1264"/>
      <c r="E845" s="1264"/>
      <c r="F845" s="1265"/>
      <c r="G845" s="1270"/>
      <c r="H845" s="1270"/>
      <c r="I845" s="1270"/>
      <c r="J845" s="1270"/>
      <c r="K845" s="1270"/>
      <c r="L845" s="1273"/>
      <c r="M845" s="1276"/>
      <c r="N845" s="1246"/>
      <c r="O845" s="1249"/>
      <c r="P845" s="1215"/>
      <c r="Q845" s="1218"/>
      <c r="R845" s="1221"/>
      <c r="S845" s="1224"/>
      <c r="T845" s="1227"/>
      <c r="U845" s="1224"/>
      <c r="V845" s="1227"/>
      <c r="W845" s="1224"/>
      <c r="X845" s="1227"/>
      <c r="Y845" s="1224"/>
      <c r="Z845" s="1227"/>
      <c r="AA845" s="1227"/>
      <c r="AB845" s="1227"/>
      <c r="AC845" s="1230"/>
      <c r="AD845" s="1193"/>
      <c r="AE845" s="1234"/>
      <c r="AF845" s="1199"/>
      <c r="AG845" s="1193"/>
      <c r="AH845" s="1196"/>
      <c r="AI845" s="1199"/>
      <c r="AJ845" s="1199"/>
      <c r="AK845" s="1202"/>
      <c r="AL845" s="1205"/>
      <c r="AM845" s="1212" t="str">
        <f t="shared" ref="AM845" si="1509">IF(AND(P844&lt;&gt;"", OR(W844&lt;&gt;8,Y844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45" s="355"/>
      <c r="AO845" s="1208"/>
      <c r="AP845" s="1210"/>
      <c r="AQ845" s="1114"/>
      <c r="AR845" s="976"/>
      <c r="AS845" s="976"/>
      <c r="AT845" s="976"/>
      <c r="AU845" s="976"/>
      <c r="AV845" s="976"/>
      <c r="AW845" s="976"/>
      <c r="AX845" s="1211"/>
      <c r="AY845" s="1208"/>
    </row>
    <row r="846" spans="1:51" ht="14">
      <c r="A846" s="1282"/>
      <c r="B846" s="1263"/>
      <c r="C846" s="1264"/>
      <c r="D846" s="1264"/>
      <c r="E846" s="1264"/>
      <c r="F846" s="1265"/>
      <c r="G846" s="1270"/>
      <c r="H846" s="1270"/>
      <c r="I846" s="1270"/>
      <c r="J846" s="1270"/>
      <c r="K846" s="1270"/>
      <c r="L846" s="1273"/>
      <c r="M846" s="1276"/>
      <c r="N846" s="1246"/>
      <c r="O846" s="1249"/>
      <c r="P846" s="1215"/>
      <c r="Q846" s="1218"/>
      <c r="R846" s="1221"/>
      <c r="S846" s="1224"/>
      <c r="T846" s="1227"/>
      <c r="U846" s="1224"/>
      <c r="V846" s="1227"/>
      <c r="W846" s="1224"/>
      <c r="X846" s="1227"/>
      <c r="Y846" s="1224"/>
      <c r="Z846" s="1227"/>
      <c r="AA846" s="1227"/>
      <c r="AB846" s="1227"/>
      <c r="AC846" s="1230"/>
      <c r="AD846" s="1193"/>
      <c r="AE846" s="1234"/>
      <c r="AF846" s="1199"/>
      <c r="AG846" s="1193"/>
      <c r="AH846" s="1196"/>
      <c r="AI846" s="1199"/>
      <c r="AJ846" s="1199"/>
      <c r="AK846" s="1202"/>
      <c r="AL846" s="1205"/>
      <c r="AM846" s="1213"/>
      <c r="AN846" s="355"/>
      <c r="AO846" s="1208"/>
      <c r="AP846" s="1210"/>
      <c r="AQ846" s="1114"/>
      <c r="AR846" s="976"/>
      <c r="AS846" s="976"/>
      <c r="AT846" s="976"/>
      <c r="AU846" s="976"/>
      <c r="AV846" s="976"/>
      <c r="AW846" s="976"/>
      <c r="AX846" s="1211"/>
      <c r="AY846" s="1208"/>
    </row>
    <row r="847" spans="1:51" ht="14.5" thickBot="1">
      <c r="A847" s="1283"/>
      <c r="B847" s="1266"/>
      <c r="C847" s="1267"/>
      <c r="D847" s="1267"/>
      <c r="E847" s="1267"/>
      <c r="F847" s="1268"/>
      <c r="G847" s="1271"/>
      <c r="H847" s="1271"/>
      <c r="I847" s="1271"/>
      <c r="J847" s="1271"/>
      <c r="K847" s="1271"/>
      <c r="L847" s="1274"/>
      <c r="M847" s="1277"/>
      <c r="N847" s="1247"/>
      <c r="O847" s="1250"/>
      <c r="P847" s="1216"/>
      <c r="Q847" s="1219"/>
      <c r="R847" s="1222"/>
      <c r="S847" s="1225"/>
      <c r="T847" s="1228"/>
      <c r="U847" s="1225"/>
      <c r="V847" s="1228"/>
      <c r="W847" s="1225"/>
      <c r="X847" s="1228"/>
      <c r="Y847" s="1225"/>
      <c r="Z847" s="1228"/>
      <c r="AA847" s="1228"/>
      <c r="AB847" s="1228"/>
      <c r="AC847" s="1231"/>
      <c r="AD847" s="1194"/>
      <c r="AE847" s="1235"/>
      <c r="AF847" s="1200"/>
      <c r="AG847" s="1194"/>
      <c r="AH847" s="1197"/>
      <c r="AI847" s="1200"/>
      <c r="AJ847" s="1200"/>
      <c r="AK847" s="1203"/>
      <c r="AL847" s="1206"/>
      <c r="AM847" s="651" t="str">
        <f t="shared" si="1388"/>
        <v/>
      </c>
      <c r="AN847" s="355"/>
      <c r="AO847" s="1209"/>
      <c r="AP847" s="1210"/>
      <c r="AQ847" s="1115"/>
      <c r="AR847" s="976"/>
      <c r="AS847" s="976"/>
      <c r="AT847" s="976"/>
      <c r="AU847" s="976"/>
      <c r="AV847" s="976"/>
      <c r="AW847" s="976"/>
      <c r="AX847" s="1211"/>
      <c r="AY847" s="1209"/>
    </row>
    <row r="848" spans="1:51" ht="14">
      <c r="A848" s="1280">
        <v>210</v>
      </c>
      <c r="B848" s="1260" t="str">
        <f>IF(基本情報入力シート!B249="", "",基本情報入力シート!B249)</f>
        <v/>
      </c>
      <c r="C848" s="1261"/>
      <c r="D848" s="1261"/>
      <c r="E848" s="1261"/>
      <c r="F848" s="1262"/>
      <c r="G848" s="1269" t="str">
        <f>IF(基本情報入力シート!L249="", "",基本情報入力シート!L249)</f>
        <v/>
      </c>
      <c r="H848" s="1269" t="str">
        <f>IF(基本情報入力シート!Q249="", "",基本情報入力シート!Q249)</f>
        <v/>
      </c>
      <c r="I848" s="1269" t="str">
        <f>IF(基本情報入力シート!V249="", "",基本情報入力シート!V249)</f>
        <v/>
      </c>
      <c r="J848" s="1269" t="str">
        <f>IF(基本情報入力シート!W249="", "",基本情報入力シート!W249)</f>
        <v/>
      </c>
      <c r="K848" s="1269" t="str">
        <f>IF(基本情報入力シート!X249="", "",基本情報入力シート!X249)</f>
        <v/>
      </c>
      <c r="L848" s="1272" t="str">
        <f>IF(基本情報入力シート!AC249=0, "",基本情報入力シート!AC249)</f>
        <v/>
      </c>
      <c r="M848" s="1275" t="str">
        <f>IF(基本情報入力シート!AD249="", "",基本情報入力シート!AD249)</f>
        <v/>
      </c>
      <c r="N848" s="1245"/>
      <c r="O848" s="1248" t="str">
        <f>IFERROR(VLOOKUP(K848,【参考】数式用２!$A$2:$AD$48,MATCH(N848,【参考】数式用２!$C$4:$AD$4,0)+2,0),"")</f>
        <v/>
      </c>
      <c r="P848" s="1214"/>
      <c r="Q848" s="1217" t="str">
        <f>IFERROR(VLOOKUP(K848,【参考】数式用２!$A$2:$AC$48,MATCH(P848,【参考】数式用２!$C$4:$AC$4,0)+2,0),"")</f>
        <v/>
      </c>
      <c r="R848" s="1220" t="s">
        <v>268</v>
      </c>
      <c r="S848" s="1223"/>
      <c r="T848" s="1226" t="s">
        <v>356</v>
      </c>
      <c r="U848" s="1223"/>
      <c r="V848" s="1226" t="s">
        <v>357</v>
      </c>
      <c r="W848" s="1223"/>
      <c r="X848" s="1226" t="s">
        <v>356</v>
      </c>
      <c r="Y848" s="1223"/>
      <c r="Z848" s="1226" t="s">
        <v>360</v>
      </c>
      <c r="AA848" s="1226" t="s">
        <v>171</v>
      </c>
      <c r="AB848" s="1226" t="str">
        <f t="shared" ref="AB848" si="1510">IF(S848&gt;=1,(W848*12+Y848)-(S848*12+U848)+1,"")</f>
        <v/>
      </c>
      <c r="AC848" s="1229" t="s">
        <v>359</v>
      </c>
      <c r="AD848" s="1232" t="str">
        <f t="shared" ref="AD848" si="1511">IFERROR(ROUNDDOWN(ROUND(L848*Q848,0)*M848,0)*AB848,"")</f>
        <v/>
      </c>
      <c r="AE848" s="1233" t="str">
        <f>IFERROR(ROUNDDOWN(ROUNDDOWN(ROUND(L848*VLOOKUP(K848,【参考】数式用２!$A$2:$AC$48,MATCH("処遇改善加算Ⅳ",【参考】数式用２!$C$4:$O$4,0)+2,0),0)*M848,0)*AB848*0.5,0), "")</f>
        <v/>
      </c>
      <c r="AF848" s="1198"/>
      <c r="AG848" s="1193" t="str">
        <f>IF(AND(AQ848&lt;&gt;"対象外", P848&lt;&gt;""),ROUNDDOWN(ROUND(L848*VLOOKUP(K848,【参考】数式用２!$A$2:$K$48,MATCH("ベア加算あり",【参考】数式用２!$C$4:$K$4,0)+2,0),0)*M848,0)*AB848,"")</f>
        <v/>
      </c>
      <c r="AH848" s="1195"/>
      <c r="AI848" s="1198"/>
      <c r="AJ848" s="1198"/>
      <c r="AK848" s="1201"/>
      <c r="AL848" s="1204"/>
      <c r="AM848" s="650" t="str">
        <f t="shared" si="1378"/>
        <v/>
      </c>
      <c r="AN848" s="355"/>
      <c r="AO848" s="1207" t="str">
        <f t="shared" ref="AO848" si="1512">IF(K848&lt;&gt;"","Q列に色付け","")</f>
        <v/>
      </c>
      <c r="AP848" s="1210" t="str">
        <f t="shared" ref="AP848" si="1513">IF(AND(AE848&lt;&gt;0,AE848&lt;&gt;""),IF(AF848="○","入力済","未入力"),"")</f>
        <v/>
      </c>
      <c r="AQ848" s="1113" t="str">
        <f>IFERROR((VLOOKUP(N848, 【参考】数式用２!$BE$5:$BE$13, 1,FALSE)), "対象外")</f>
        <v>対象外</v>
      </c>
      <c r="AR848" s="976" t="str">
        <f t="shared" ref="AR848" si="1514">IF(AG848&lt;&gt;"",IF(AH848="○","入力済","未入力"),"")</f>
        <v/>
      </c>
      <c r="AS848" s="976" t="str">
        <f t="shared" ref="AS848" si="1515">IF(AND(P848&lt;&gt;"", AI848=""), "未入力", "入力済")</f>
        <v>入力済</v>
      </c>
      <c r="AT848" s="976" t="str">
        <f t="shared" ref="AT848" si="1516">IF(AND(P848&lt;&gt;"", P848&lt;&gt;"処遇改善加算Ⅳ", AJ848=""), "未入力", "入力済")</f>
        <v>入力済</v>
      </c>
      <c r="AU848" s="976" t="str">
        <f>IFERROR(VLOOKUP(K848, 【参考】数式用２!$BB$5:$BC$48, 2, FALSE), "")</f>
        <v/>
      </c>
      <c r="AV848" s="976" t="str">
        <f t="shared" ref="AV848" si="1517">IF(AND(P848&lt;&gt;"処遇改善加算Ⅲ",P848&lt;&gt;"処遇改善加算Ⅳ", P848&lt;&gt;"", AU848&lt;&gt;"対象外"), 1,"")</f>
        <v/>
      </c>
      <c r="AW848" s="976" t="str">
        <f>IFERROR("_"&amp;VLOOKUP(K848, 【参考】数式用２!$AG$2:$AH$48, 2, FALSE), "")</f>
        <v/>
      </c>
      <c r="AX848" s="1211" t="str">
        <f t="shared" ref="AX848" si="1518">IF(AND(P848="処遇改善加算Ⅰ", AL848=""), "未入力","入力済")</f>
        <v>入力済</v>
      </c>
      <c r="AY848" s="1207" t="str">
        <f t="shared" ref="AY848" si="1519">G848</f>
        <v/>
      </c>
    </row>
    <row r="849" spans="1:51" ht="14">
      <c r="A849" s="1281"/>
      <c r="B849" s="1263"/>
      <c r="C849" s="1264"/>
      <c r="D849" s="1264"/>
      <c r="E849" s="1264"/>
      <c r="F849" s="1265"/>
      <c r="G849" s="1270"/>
      <c r="H849" s="1270"/>
      <c r="I849" s="1270"/>
      <c r="J849" s="1270"/>
      <c r="K849" s="1270"/>
      <c r="L849" s="1273"/>
      <c r="M849" s="1276"/>
      <c r="N849" s="1246"/>
      <c r="O849" s="1249"/>
      <c r="P849" s="1215"/>
      <c r="Q849" s="1218"/>
      <c r="R849" s="1221"/>
      <c r="S849" s="1224"/>
      <c r="T849" s="1227"/>
      <c r="U849" s="1224"/>
      <c r="V849" s="1227"/>
      <c r="W849" s="1224"/>
      <c r="X849" s="1227"/>
      <c r="Y849" s="1224"/>
      <c r="Z849" s="1227"/>
      <c r="AA849" s="1227"/>
      <c r="AB849" s="1227"/>
      <c r="AC849" s="1230"/>
      <c r="AD849" s="1193"/>
      <c r="AE849" s="1234"/>
      <c r="AF849" s="1199"/>
      <c r="AG849" s="1193"/>
      <c r="AH849" s="1196"/>
      <c r="AI849" s="1199"/>
      <c r="AJ849" s="1199"/>
      <c r="AK849" s="1202"/>
      <c r="AL849" s="1205"/>
      <c r="AM849" s="1212" t="str">
        <f t="shared" ref="AM849" si="1520">IF(AND(P848&lt;&gt;"", OR(W848&lt;&gt;8,Y848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49" s="355"/>
      <c r="AO849" s="1208"/>
      <c r="AP849" s="1210"/>
      <c r="AQ849" s="1114"/>
      <c r="AR849" s="976"/>
      <c r="AS849" s="976"/>
      <c r="AT849" s="976"/>
      <c r="AU849" s="976"/>
      <c r="AV849" s="976"/>
      <c r="AW849" s="976"/>
      <c r="AX849" s="1211"/>
      <c r="AY849" s="1208"/>
    </row>
    <row r="850" spans="1:51" ht="14">
      <c r="A850" s="1282"/>
      <c r="B850" s="1263"/>
      <c r="C850" s="1264"/>
      <c r="D850" s="1264"/>
      <c r="E850" s="1264"/>
      <c r="F850" s="1265"/>
      <c r="G850" s="1270"/>
      <c r="H850" s="1270"/>
      <c r="I850" s="1270"/>
      <c r="J850" s="1270"/>
      <c r="K850" s="1270"/>
      <c r="L850" s="1273"/>
      <c r="M850" s="1276"/>
      <c r="N850" s="1246"/>
      <c r="O850" s="1249"/>
      <c r="P850" s="1215"/>
      <c r="Q850" s="1218"/>
      <c r="R850" s="1221"/>
      <c r="S850" s="1224"/>
      <c r="T850" s="1227"/>
      <c r="U850" s="1224"/>
      <c r="V850" s="1227"/>
      <c r="W850" s="1224"/>
      <c r="X850" s="1227"/>
      <c r="Y850" s="1224"/>
      <c r="Z850" s="1227"/>
      <c r="AA850" s="1227"/>
      <c r="AB850" s="1227"/>
      <c r="AC850" s="1230"/>
      <c r="AD850" s="1193"/>
      <c r="AE850" s="1234"/>
      <c r="AF850" s="1199"/>
      <c r="AG850" s="1193"/>
      <c r="AH850" s="1196"/>
      <c r="AI850" s="1199"/>
      <c r="AJ850" s="1199"/>
      <c r="AK850" s="1202"/>
      <c r="AL850" s="1205"/>
      <c r="AM850" s="1213"/>
      <c r="AN850" s="355"/>
      <c r="AO850" s="1208"/>
      <c r="AP850" s="1210"/>
      <c r="AQ850" s="1114"/>
      <c r="AR850" s="976"/>
      <c r="AS850" s="976"/>
      <c r="AT850" s="976"/>
      <c r="AU850" s="976"/>
      <c r="AV850" s="976"/>
      <c r="AW850" s="976"/>
      <c r="AX850" s="1211"/>
      <c r="AY850" s="1208"/>
    </row>
    <row r="851" spans="1:51" ht="14.5" thickBot="1">
      <c r="A851" s="1283"/>
      <c r="B851" s="1266"/>
      <c r="C851" s="1267"/>
      <c r="D851" s="1267"/>
      <c r="E851" s="1267"/>
      <c r="F851" s="1268"/>
      <c r="G851" s="1271"/>
      <c r="H851" s="1271"/>
      <c r="I851" s="1271"/>
      <c r="J851" s="1271"/>
      <c r="K851" s="1271"/>
      <c r="L851" s="1274"/>
      <c r="M851" s="1277"/>
      <c r="N851" s="1247"/>
      <c r="O851" s="1250"/>
      <c r="P851" s="1216"/>
      <c r="Q851" s="1219"/>
      <c r="R851" s="1222"/>
      <c r="S851" s="1225"/>
      <c r="T851" s="1228"/>
      <c r="U851" s="1225"/>
      <c r="V851" s="1228"/>
      <c r="W851" s="1225"/>
      <c r="X851" s="1228"/>
      <c r="Y851" s="1225"/>
      <c r="Z851" s="1228"/>
      <c r="AA851" s="1228"/>
      <c r="AB851" s="1228"/>
      <c r="AC851" s="1231"/>
      <c r="AD851" s="1194"/>
      <c r="AE851" s="1235"/>
      <c r="AF851" s="1200"/>
      <c r="AG851" s="1194"/>
      <c r="AH851" s="1197"/>
      <c r="AI851" s="1200"/>
      <c r="AJ851" s="1200"/>
      <c r="AK851" s="1203"/>
      <c r="AL851" s="1206"/>
      <c r="AM851" s="651" t="str">
        <f t="shared" si="1388"/>
        <v/>
      </c>
      <c r="AN851" s="355"/>
      <c r="AO851" s="1209"/>
      <c r="AP851" s="1210"/>
      <c r="AQ851" s="1115"/>
      <c r="AR851" s="976"/>
      <c r="AS851" s="976"/>
      <c r="AT851" s="976"/>
      <c r="AU851" s="976"/>
      <c r="AV851" s="976"/>
      <c r="AW851" s="976"/>
      <c r="AX851" s="1211"/>
      <c r="AY851" s="1209"/>
    </row>
    <row r="852" spans="1:51" ht="14">
      <c r="A852" s="1280">
        <v>211</v>
      </c>
      <c r="B852" s="1260" t="str">
        <f>IF(基本情報入力シート!B250="", "",基本情報入力シート!B250)</f>
        <v/>
      </c>
      <c r="C852" s="1261"/>
      <c r="D852" s="1261"/>
      <c r="E852" s="1261"/>
      <c r="F852" s="1262"/>
      <c r="G852" s="1269" t="str">
        <f>IF(基本情報入力シート!L250="", "",基本情報入力シート!L250)</f>
        <v/>
      </c>
      <c r="H852" s="1269" t="str">
        <f>IF(基本情報入力シート!Q250="", "",基本情報入力シート!Q250)</f>
        <v/>
      </c>
      <c r="I852" s="1269" t="str">
        <f>IF(基本情報入力シート!V250="", "",基本情報入力シート!V250)</f>
        <v/>
      </c>
      <c r="J852" s="1269" t="str">
        <f>IF(基本情報入力シート!W250="", "",基本情報入力シート!W250)</f>
        <v/>
      </c>
      <c r="K852" s="1269" t="str">
        <f>IF(基本情報入力シート!X250="", "",基本情報入力シート!X250)</f>
        <v/>
      </c>
      <c r="L852" s="1272" t="str">
        <f>IF(基本情報入力シート!AC250=0, "",基本情報入力シート!AC250)</f>
        <v/>
      </c>
      <c r="M852" s="1275" t="str">
        <f>IF(基本情報入力シート!AD250="", "",基本情報入力シート!AD250)</f>
        <v/>
      </c>
      <c r="N852" s="1245"/>
      <c r="O852" s="1248" t="str">
        <f>IFERROR(VLOOKUP(K852,【参考】数式用２!$A$2:$AD$48,MATCH(N852,【参考】数式用２!$C$4:$AD$4,0)+2,0),"")</f>
        <v/>
      </c>
      <c r="P852" s="1214"/>
      <c r="Q852" s="1217" t="str">
        <f>IFERROR(VLOOKUP(K852,【参考】数式用２!$A$2:$AC$48,MATCH(P852,【参考】数式用２!$C$4:$AC$4,0)+2,0),"")</f>
        <v/>
      </c>
      <c r="R852" s="1220" t="s">
        <v>268</v>
      </c>
      <c r="S852" s="1223"/>
      <c r="T852" s="1226" t="s">
        <v>356</v>
      </c>
      <c r="U852" s="1223"/>
      <c r="V852" s="1226" t="s">
        <v>357</v>
      </c>
      <c r="W852" s="1223"/>
      <c r="X852" s="1226" t="s">
        <v>356</v>
      </c>
      <c r="Y852" s="1223"/>
      <c r="Z852" s="1226" t="s">
        <v>360</v>
      </c>
      <c r="AA852" s="1226" t="s">
        <v>171</v>
      </c>
      <c r="AB852" s="1226" t="str">
        <f t="shared" ref="AB852" si="1521">IF(S852&gt;=1,(W852*12+Y852)-(S852*12+U852)+1,"")</f>
        <v/>
      </c>
      <c r="AC852" s="1229" t="s">
        <v>359</v>
      </c>
      <c r="AD852" s="1232" t="str">
        <f t="shared" ref="AD852" si="1522">IFERROR(ROUNDDOWN(ROUND(L852*Q852,0)*M852,0)*AB852,"")</f>
        <v/>
      </c>
      <c r="AE852" s="1233" t="str">
        <f>IFERROR(ROUNDDOWN(ROUNDDOWN(ROUND(L852*VLOOKUP(K852,【参考】数式用２!$A$2:$AC$48,MATCH("処遇改善加算Ⅳ",【参考】数式用２!$C$4:$O$4,0)+2,0),0)*M852,0)*AB852*0.5,0), "")</f>
        <v/>
      </c>
      <c r="AF852" s="1198"/>
      <c r="AG852" s="1193" t="str">
        <f>IF(AND(AQ852&lt;&gt;"対象外", P852&lt;&gt;""),ROUNDDOWN(ROUND(L852*VLOOKUP(K852,【参考】数式用２!$A$2:$K$48,MATCH("ベア加算あり",【参考】数式用２!$C$4:$K$4,0)+2,0),0)*M852,0)*AB852,"")</f>
        <v/>
      </c>
      <c r="AH852" s="1195"/>
      <c r="AI852" s="1198"/>
      <c r="AJ852" s="1198"/>
      <c r="AK852" s="1201"/>
      <c r="AL852" s="1204"/>
      <c r="AM852" s="650" t="str">
        <f t="shared" si="1378"/>
        <v/>
      </c>
      <c r="AN852" s="355"/>
      <c r="AO852" s="1207" t="str">
        <f t="shared" ref="AO852" si="1523">IF(K852&lt;&gt;"","Q列に色付け","")</f>
        <v/>
      </c>
      <c r="AP852" s="1210" t="str">
        <f t="shared" ref="AP852" si="1524">IF(AND(AE852&lt;&gt;0,AE852&lt;&gt;""),IF(AF852="○","入力済","未入力"),"")</f>
        <v/>
      </c>
      <c r="AQ852" s="1113" t="str">
        <f>IFERROR((VLOOKUP(N852, 【参考】数式用２!$BE$5:$BE$13, 1,FALSE)), "対象外")</f>
        <v>対象外</v>
      </c>
      <c r="AR852" s="976" t="str">
        <f t="shared" ref="AR852" si="1525">IF(AG852&lt;&gt;"",IF(AH852="○","入力済","未入力"),"")</f>
        <v/>
      </c>
      <c r="AS852" s="976" t="str">
        <f t="shared" ref="AS852" si="1526">IF(AND(P852&lt;&gt;"", AI852=""), "未入力", "入力済")</f>
        <v>入力済</v>
      </c>
      <c r="AT852" s="976" t="str">
        <f t="shared" ref="AT852" si="1527">IF(AND(P852&lt;&gt;"", P852&lt;&gt;"処遇改善加算Ⅳ", AJ852=""), "未入力", "入力済")</f>
        <v>入力済</v>
      </c>
      <c r="AU852" s="976" t="str">
        <f>IFERROR(VLOOKUP(K852, 【参考】数式用２!$BB$5:$BC$48, 2, FALSE), "")</f>
        <v/>
      </c>
      <c r="AV852" s="976" t="str">
        <f t="shared" ref="AV852" si="1528">IF(AND(P852&lt;&gt;"処遇改善加算Ⅲ",P852&lt;&gt;"処遇改善加算Ⅳ", P852&lt;&gt;"", AU852&lt;&gt;"対象外"), 1,"")</f>
        <v/>
      </c>
      <c r="AW852" s="976" t="str">
        <f>IFERROR("_"&amp;VLOOKUP(K852, 【参考】数式用２!$AG$2:$AH$48, 2, FALSE), "")</f>
        <v/>
      </c>
      <c r="AX852" s="1211" t="str">
        <f t="shared" ref="AX852" si="1529">IF(AND(P852="処遇改善加算Ⅰ", AL852=""), "未入力","入力済")</f>
        <v>入力済</v>
      </c>
      <c r="AY852" s="1207" t="str">
        <f t="shared" ref="AY852" si="1530">G852</f>
        <v/>
      </c>
    </row>
    <row r="853" spans="1:51" ht="14">
      <c r="A853" s="1281"/>
      <c r="B853" s="1263"/>
      <c r="C853" s="1264"/>
      <c r="D853" s="1264"/>
      <c r="E853" s="1264"/>
      <c r="F853" s="1265"/>
      <c r="G853" s="1270"/>
      <c r="H853" s="1270"/>
      <c r="I853" s="1270"/>
      <c r="J853" s="1270"/>
      <c r="K853" s="1270"/>
      <c r="L853" s="1273"/>
      <c r="M853" s="1276"/>
      <c r="N853" s="1246"/>
      <c r="O853" s="1249"/>
      <c r="P853" s="1215"/>
      <c r="Q853" s="1218"/>
      <c r="R853" s="1221"/>
      <c r="S853" s="1224"/>
      <c r="T853" s="1227"/>
      <c r="U853" s="1224"/>
      <c r="V853" s="1227"/>
      <c r="W853" s="1224"/>
      <c r="X853" s="1227"/>
      <c r="Y853" s="1224"/>
      <c r="Z853" s="1227"/>
      <c r="AA853" s="1227"/>
      <c r="AB853" s="1227"/>
      <c r="AC853" s="1230"/>
      <c r="AD853" s="1193"/>
      <c r="AE853" s="1234"/>
      <c r="AF853" s="1199"/>
      <c r="AG853" s="1193"/>
      <c r="AH853" s="1196"/>
      <c r="AI853" s="1199"/>
      <c r="AJ853" s="1199"/>
      <c r="AK853" s="1202"/>
      <c r="AL853" s="1205"/>
      <c r="AM853" s="1212" t="str">
        <f t="shared" ref="AM853" si="1531">IF(AND(P852&lt;&gt;"", OR(W852&lt;&gt;8,Y852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53" s="355"/>
      <c r="AO853" s="1208"/>
      <c r="AP853" s="1210"/>
      <c r="AQ853" s="1114"/>
      <c r="AR853" s="976"/>
      <c r="AS853" s="976"/>
      <c r="AT853" s="976"/>
      <c r="AU853" s="976"/>
      <c r="AV853" s="976"/>
      <c r="AW853" s="976"/>
      <c r="AX853" s="1211"/>
      <c r="AY853" s="1208"/>
    </row>
    <row r="854" spans="1:51" ht="14">
      <c r="A854" s="1282"/>
      <c r="B854" s="1263"/>
      <c r="C854" s="1264"/>
      <c r="D854" s="1264"/>
      <c r="E854" s="1264"/>
      <c r="F854" s="1265"/>
      <c r="G854" s="1270"/>
      <c r="H854" s="1270"/>
      <c r="I854" s="1270"/>
      <c r="J854" s="1270"/>
      <c r="K854" s="1270"/>
      <c r="L854" s="1273"/>
      <c r="M854" s="1276"/>
      <c r="N854" s="1246"/>
      <c r="O854" s="1249"/>
      <c r="P854" s="1215"/>
      <c r="Q854" s="1218"/>
      <c r="R854" s="1221"/>
      <c r="S854" s="1224"/>
      <c r="T854" s="1227"/>
      <c r="U854" s="1224"/>
      <c r="V854" s="1227"/>
      <c r="W854" s="1224"/>
      <c r="X854" s="1227"/>
      <c r="Y854" s="1224"/>
      <c r="Z854" s="1227"/>
      <c r="AA854" s="1227"/>
      <c r="AB854" s="1227"/>
      <c r="AC854" s="1230"/>
      <c r="AD854" s="1193"/>
      <c r="AE854" s="1234"/>
      <c r="AF854" s="1199"/>
      <c r="AG854" s="1193"/>
      <c r="AH854" s="1196"/>
      <c r="AI854" s="1199"/>
      <c r="AJ854" s="1199"/>
      <c r="AK854" s="1202"/>
      <c r="AL854" s="1205"/>
      <c r="AM854" s="1213"/>
      <c r="AN854" s="355"/>
      <c r="AO854" s="1208"/>
      <c r="AP854" s="1210"/>
      <c r="AQ854" s="1114"/>
      <c r="AR854" s="976"/>
      <c r="AS854" s="976"/>
      <c r="AT854" s="976"/>
      <c r="AU854" s="976"/>
      <c r="AV854" s="976"/>
      <c r="AW854" s="976"/>
      <c r="AX854" s="1211"/>
      <c r="AY854" s="1208"/>
    </row>
    <row r="855" spans="1:51" ht="14.5" thickBot="1">
      <c r="A855" s="1283"/>
      <c r="B855" s="1266"/>
      <c r="C855" s="1267"/>
      <c r="D855" s="1267"/>
      <c r="E855" s="1267"/>
      <c r="F855" s="1268"/>
      <c r="G855" s="1271"/>
      <c r="H855" s="1271"/>
      <c r="I855" s="1271"/>
      <c r="J855" s="1271"/>
      <c r="K855" s="1271"/>
      <c r="L855" s="1274"/>
      <c r="M855" s="1277"/>
      <c r="N855" s="1247"/>
      <c r="O855" s="1250"/>
      <c r="P855" s="1216"/>
      <c r="Q855" s="1219"/>
      <c r="R855" s="1222"/>
      <c r="S855" s="1225"/>
      <c r="T855" s="1228"/>
      <c r="U855" s="1225"/>
      <c r="V855" s="1228"/>
      <c r="W855" s="1225"/>
      <c r="X855" s="1228"/>
      <c r="Y855" s="1225"/>
      <c r="Z855" s="1228"/>
      <c r="AA855" s="1228"/>
      <c r="AB855" s="1228"/>
      <c r="AC855" s="1231"/>
      <c r="AD855" s="1194"/>
      <c r="AE855" s="1235"/>
      <c r="AF855" s="1200"/>
      <c r="AG855" s="1194"/>
      <c r="AH855" s="1197"/>
      <c r="AI855" s="1200"/>
      <c r="AJ855" s="1200"/>
      <c r="AK855" s="1203"/>
      <c r="AL855" s="1206"/>
      <c r="AM855" s="651" t="str">
        <f t="shared" si="1388"/>
        <v/>
      </c>
      <c r="AN855" s="355"/>
      <c r="AO855" s="1209"/>
      <c r="AP855" s="1210"/>
      <c r="AQ855" s="1115"/>
      <c r="AR855" s="976"/>
      <c r="AS855" s="976"/>
      <c r="AT855" s="976"/>
      <c r="AU855" s="976"/>
      <c r="AV855" s="976"/>
      <c r="AW855" s="976"/>
      <c r="AX855" s="1211"/>
      <c r="AY855" s="1209"/>
    </row>
    <row r="856" spans="1:51" ht="14">
      <c r="A856" s="1280">
        <v>212</v>
      </c>
      <c r="B856" s="1260" t="str">
        <f>IF(基本情報入力シート!B251="", "",基本情報入力シート!B251)</f>
        <v/>
      </c>
      <c r="C856" s="1261"/>
      <c r="D856" s="1261"/>
      <c r="E856" s="1261"/>
      <c r="F856" s="1262"/>
      <c r="G856" s="1269" t="str">
        <f>IF(基本情報入力シート!L251="", "",基本情報入力シート!L251)</f>
        <v/>
      </c>
      <c r="H856" s="1269" t="str">
        <f>IF(基本情報入力シート!Q251="", "",基本情報入力シート!Q251)</f>
        <v/>
      </c>
      <c r="I856" s="1269" t="str">
        <f>IF(基本情報入力シート!V251="", "",基本情報入力シート!V251)</f>
        <v/>
      </c>
      <c r="J856" s="1269" t="str">
        <f>IF(基本情報入力シート!W251="", "",基本情報入力シート!W251)</f>
        <v/>
      </c>
      <c r="K856" s="1269" t="str">
        <f>IF(基本情報入力シート!X251="", "",基本情報入力シート!X251)</f>
        <v/>
      </c>
      <c r="L856" s="1272" t="str">
        <f>IF(基本情報入力シート!AC251=0, "",基本情報入力シート!AC251)</f>
        <v/>
      </c>
      <c r="M856" s="1275" t="str">
        <f>IF(基本情報入力シート!AD251="", "",基本情報入力シート!AD251)</f>
        <v/>
      </c>
      <c r="N856" s="1245"/>
      <c r="O856" s="1248" t="str">
        <f>IFERROR(VLOOKUP(K856,【参考】数式用２!$A$2:$AD$48,MATCH(N856,【参考】数式用２!$C$4:$AD$4,0)+2,0),"")</f>
        <v/>
      </c>
      <c r="P856" s="1214"/>
      <c r="Q856" s="1217" t="str">
        <f>IFERROR(VLOOKUP(K856,【参考】数式用２!$A$2:$AC$48,MATCH(P856,【参考】数式用２!$C$4:$AC$4,0)+2,0),"")</f>
        <v/>
      </c>
      <c r="R856" s="1220" t="s">
        <v>268</v>
      </c>
      <c r="S856" s="1223"/>
      <c r="T856" s="1226" t="s">
        <v>356</v>
      </c>
      <c r="U856" s="1223"/>
      <c r="V856" s="1226" t="s">
        <v>357</v>
      </c>
      <c r="W856" s="1223"/>
      <c r="X856" s="1226" t="s">
        <v>356</v>
      </c>
      <c r="Y856" s="1223"/>
      <c r="Z856" s="1226" t="s">
        <v>360</v>
      </c>
      <c r="AA856" s="1226" t="s">
        <v>171</v>
      </c>
      <c r="AB856" s="1226" t="str">
        <f t="shared" ref="AB856" si="1532">IF(S856&gt;=1,(W856*12+Y856)-(S856*12+U856)+1,"")</f>
        <v/>
      </c>
      <c r="AC856" s="1229" t="s">
        <v>359</v>
      </c>
      <c r="AD856" s="1232" t="str">
        <f t="shared" ref="AD856" si="1533">IFERROR(ROUNDDOWN(ROUND(L856*Q856,0)*M856,0)*AB856,"")</f>
        <v/>
      </c>
      <c r="AE856" s="1233" t="str">
        <f>IFERROR(ROUNDDOWN(ROUNDDOWN(ROUND(L856*VLOOKUP(K856,【参考】数式用２!$A$2:$AC$48,MATCH("処遇改善加算Ⅳ",【参考】数式用２!$C$4:$O$4,0)+2,0),0)*M856,0)*AB856*0.5,0), "")</f>
        <v/>
      </c>
      <c r="AF856" s="1198"/>
      <c r="AG856" s="1193" t="str">
        <f>IF(AND(AQ856&lt;&gt;"対象外", P856&lt;&gt;""),ROUNDDOWN(ROUND(L856*VLOOKUP(K856,【参考】数式用２!$A$2:$K$48,MATCH("ベア加算あり",【参考】数式用２!$C$4:$K$4,0)+2,0),0)*M856,0)*AB856,"")</f>
        <v/>
      </c>
      <c r="AH856" s="1195"/>
      <c r="AI856" s="1198"/>
      <c r="AJ856" s="1198"/>
      <c r="AK856" s="1201"/>
      <c r="AL856" s="1204"/>
      <c r="AM856" s="650" t="str">
        <f t="shared" si="1378"/>
        <v/>
      </c>
      <c r="AN856" s="355"/>
      <c r="AO856" s="1207" t="str">
        <f t="shared" ref="AO856" si="1534">IF(K856&lt;&gt;"","Q列に色付け","")</f>
        <v/>
      </c>
      <c r="AP856" s="1210" t="str">
        <f t="shared" ref="AP856" si="1535">IF(AND(AE856&lt;&gt;0,AE856&lt;&gt;""),IF(AF856="○","入力済","未入力"),"")</f>
        <v/>
      </c>
      <c r="AQ856" s="1113" t="str">
        <f>IFERROR((VLOOKUP(N856, 【参考】数式用２!$BE$5:$BE$13, 1,FALSE)), "対象外")</f>
        <v>対象外</v>
      </c>
      <c r="AR856" s="976" t="str">
        <f t="shared" ref="AR856" si="1536">IF(AG856&lt;&gt;"",IF(AH856="○","入力済","未入力"),"")</f>
        <v/>
      </c>
      <c r="AS856" s="976" t="str">
        <f t="shared" ref="AS856" si="1537">IF(AND(P856&lt;&gt;"", AI856=""), "未入力", "入力済")</f>
        <v>入力済</v>
      </c>
      <c r="AT856" s="976" t="str">
        <f t="shared" ref="AT856" si="1538">IF(AND(P856&lt;&gt;"", P856&lt;&gt;"処遇改善加算Ⅳ", AJ856=""), "未入力", "入力済")</f>
        <v>入力済</v>
      </c>
      <c r="AU856" s="976" t="str">
        <f>IFERROR(VLOOKUP(K856, 【参考】数式用２!$BB$5:$BC$48, 2, FALSE), "")</f>
        <v/>
      </c>
      <c r="AV856" s="976" t="str">
        <f t="shared" ref="AV856" si="1539">IF(AND(P856&lt;&gt;"処遇改善加算Ⅲ",P856&lt;&gt;"処遇改善加算Ⅳ", P856&lt;&gt;"", AU856&lt;&gt;"対象外"), 1,"")</f>
        <v/>
      </c>
      <c r="AW856" s="976" t="str">
        <f>IFERROR("_"&amp;VLOOKUP(K856, 【参考】数式用２!$AG$2:$AH$48, 2, FALSE), "")</f>
        <v/>
      </c>
      <c r="AX856" s="1211" t="str">
        <f t="shared" ref="AX856" si="1540">IF(AND(P856="処遇改善加算Ⅰ", AL856=""), "未入力","入力済")</f>
        <v>入力済</v>
      </c>
      <c r="AY856" s="1207" t="str">
        <f t="shared" ref="AY856" si="1541">G856</f>
        <v/>
      </c>
    </row>
    <row r="857" spans="1:51" ht="14">
      <c r="A857" s="1281"/>
      <c r="B857" s="1263"/>
      <c r="C857" s="1264"/>
      <c r="D857" s="1264"/>
      <c r="E857" s="1264"/>
      <c r="F857" s="1265"/>
      <c r="G857" s="1270"/>
      <c r="H857" s="1270"/>
      <c r="I857" s="1270"/>
      <c r="J857" s="1270"/>
      <c r="K857" s="1270"/>
      <c r="L857" s="1273"/>
      <c r="M857" s="1276"/>
      <c r="N857" s="1246"/>
      <c r="O857" s="1249"/>
      <c r="P857" s="1215"/>
      <c r="Q857" s="1218"/>
      <c r="R857" s="1221"/>
      <c r="S857" s="1224"/>
      <c r="T857" s="1227"/>
      <c r="U857" s="1224"/>
      <c r="V857" s="1227"/>
      <c r="W857" s="1224"/>
      <c r="X857" s="1227"/>
      <c r="Y857" s="1224"/>
      <c r="Z857" s="1227"/>
      <c r="AA857" s="1227"/>
      <c r="AB857" s="1227"/>
      <c r="AC857" s="1230"/>
      <c r="AD857" s="1193"/>
      <c r="AE857" s="1234"/>
      <c r="AF857" s="1199"/>
      <c r="AG857" s="1193"/>
      <c r="AH857" s="1196"/>
      <c r="AI857" s="1199"/>
      <c r="AJ857" s="1199"/>
      <c r="AK857" s="1202"/>
      <c r="AL857" s="1205"/>
      <c r="AM857" s="1212" t="str">
        <f t="shared" ref="AM857" si="1542">IF(AND(P856&lt;&gt;"", OR(W856&lt;&gt;8,Y856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57" s="355"/>
      <c r="AO857" s="1208"/>
      <c r="AP857" s="1210"/>
      <c r="AQ857" s="1114"/>
      <c r="AR857" s="976"/>
      <c r="AS857" s="976"/>
      <c r="AT857" s="976"/>
      <c r="AU857" s="976"/>
      <c r="AV857" s="976"/>
      <c r="AW857" s="976"/>
      <c r="AX857" s="1211"/>
      <c r="AY857" s="1208"/>
    </row>
    <row r="858" spans="1:51" ht="14">
      <c r="A858" s="1282"/>
      <c r="B858" s="1263"/>
      <c r="C858" s="1264"/>
      <c r="D858" s="1264"/>
      <c r="E858" s="1264"/>
      <c r="F858" s="1265"/>
      <c r="G858" s="1270"/>
      <c r="H858" s="1270"/>
      <c r="I858" s="1270"/>
      <c r="J858" s="1270"/>
      <c r="K858" s="1270"/>
      <c r="L858" s="1273"/>
      <c r="M858" s="1276"/>
      <c r="N858" s="1246"/>
      <c r="O858" s="1249"/>
      <c r="P858" s="1215"/>
      <c r="Q858" s="1218"/>
      <c r="R858" s="1221"/>
      <c r="S858" s="1224"/>
      <c r="T858" s="1227"/>
      <c r="U858" s="1224"/>
      <c r="V858" s="1227"/>
      <c r="W858" s="1224"/>
      <c r="X858" s="1227"/>
      <c r="Y858" s="1224"/>
      <c r="Z858" s="1227"/>
      <c r="AA858" s="1227"/>
      <c r="AB858" s="1227"/>
      <c r="AC858" s="1230"/>
      <c r="AD858" s="1193"/>
      <c r="AE858" s="1234"/>
      <c r="AF858" s="1199"/>
      <c r="AG858" s="1193"/>
      <c r="AH858" s="1196"/>
      <c r="AI858" s="1199"/>
      <c r="AJ858" s="1199"/>
      <c r="AK858" s="1202"/>
      <c r="AL858" s="1205"/>
      <c r="AM858" s="1213"/>
      <c r="AN858" s="355"/>
      <c r="AO858" s="1208"/>
      <c r="AP858" s="1210"/>
      <c r="AQ858" s="1114"/>
      <c r="AR858" s="976"/>
      <c r="AS858" s="976"/>
      <c r="AT858" s="976"/>
      <c r="AU858" s="976"/>
      <c r="AV858" s="976"/>
      <c r="AW858" s="976"/>
      <c r="AX858" s="1211"/>
      <c r="AY858" s="1208"/>
    </row>
    <row r="859" spans="1:51" ht="14.5" thickBot="1">
      <c r="A859" s="1283"/>
      <c r="B859" s="1266"/>
      <c r="C859" s="1267"/>
      <c r="D859" s="1267"/>
      <c r="E859" s="1267"/>
      <c r="F859" s="1268"/>
      <c r="G859" s="1271"/>
      <c r="H859" s="1271"/>
      <c r="I859" s="1271"/>
      <c r="J859" s="1271"/>
      <c r="K859" s="1271"/>
      <c r="L859" s="1274"/>
      <c r="M859" s="1277"/>
      <c r="N859" s="1247"/>
      <c r="O859" s="1250"/>
      <c r="P859" s="1216"/>
      <c r="Q859" s="1219"/>
      <c r="R859" s="1222"/>
      <c r="S859" s="1225"/>
      <c r="T859" s="1228"/>
      <c r="U859" s="1225"/>
      <c r="V859" s="1228"/>
      <c r="W859" s="1225"/>
      <c r="X859" s="1228"/>
      <c r="Y859" s="1225"/>
      <c r="Z859" s="1228"/>
      <c r="AA859" s="1228"/>
      <c r="AB859" s="1228"/>
      <c r="AC859" s="1231"/>
      <c r="AD859" s="1194"/>
      <c r="AE859" s="1235"/>
      <c r="AF859" s="1200"/>
      <c r="AG859" s="1194"/>
      <c r="AH859" s="1197"/>
      <c r="AI859" s="1200"/>
      <c r="AJ859" s="1200"/>
      <c r="AK859" s="1203"/>
      <c r="AL859" s="1206"/>
      <c r="AM859" s="651" t="str">
        <f t="shared" si="1388"/>
        <v/>
      </c>
      <c r="AN859" s="355"/>
      <c r="AO859" s="1209"/>
      <c r="AP859" s="1210"/>
      <c r="AQ859" s="1115"/>
      <c r="AR859" s="976"/>
      <c r="AS859" s="976"/>
      <c r="AT859" s="976"/>
      <c r="AU859" s="976"/>
      <c r="AV859" s="976"/>
      <c r="AW859" s="976"/>
      <c r="AX859" s="1211"/>
      <c r="AY859" s="1209"/>
    </row>
    <row r="860" spans="1:51" ht="14">
      <c r="A860" s="1280">
        <v>213</v>
      </c>
      <c r="B860" s="1260" t="str">
        <f>IF(基本情報入力シート!B252="", "",基本情報入力シート!B252)</f>
        <v/>
      </c>
      <c r="C860" s="1261"/>
      <c r="D860" s="1261"/>
      <c r="E860" s="1261"/>
      <c r="F860" s="1262"/>
      <c r="G860" s="1269" t="str">
        <f>IF(基本情報入力シート!L252="", "",基本情報入力シート!L252)</f>
        <v/>
      </c>
      <c r="H860" s="1269" t="str">
        <f>IF(基本情報入力シート!Q252="", "",基本情報入力シート!Q252)</f>
        <v/>
      </c>
      <c r="I860" s="1269" t="str">
        <f>IF(基本情報入力シート!V252="", "",基本情報入力シート!V252)</f>
        <v/>
      </c>
      <c r="J860" s="1269" t="str">
        <f>IF(基本情報入力シート!W252="", "",基本情報入力シート!W252)</f>
        <v/>
      </c>
      <c r="K860" s="1269" t="str">
        <f>IF(基本情報入力シート!X252="", "",基本情報入力シート!X252)</f>
        <v/>
      </c>
      <c r="L860" s="1272" t="str">
        <f>IF(基本情報入力シート!AC252=0, "",基本情報入力シート!AC252)</f>
        <v/>
      </c>
      <c r="M860" s="1275" t="str">
        <f>IF(基本情報入力シート!AD252="", "",基本情報入力シート!AD252)</f>
        <v/>
      </c>
      <c r="N860" s="1245"/>
      <c r="O860" s="1248" t="str">
        <f>IFERROR(VLOOKUP(K860,【参考】数式用２!$A$2:$AD$48,MATCH(N860,【参考】数式用２!$C$4:$AD$4,0)+2,0),"")</f>
        <v/>
      </c>
      <c r="P860" s="1214"/>
      <c r="Q860" s="1217" t="str">
        <f>IFERROR(VLOOKUP(K860,【参考】数式用２!$A$2:$AC$48,MATCH(P860,【参考】数式用２!$C$4:$AC$4,0)+2,0),"")</f>
        <v/>
      </c>
      <c r="R860" s="1220" t="s">
        <v>268</v>
      </c>
      <c r="S860" s="1223"/>
      <c r="T860" s="1226" t="s">
        <v>356</v>
      </c>
      <c r="U860" s="1223"/>
      <c r="V860" s="1226" t="s">
        <v>357</v>
      </c>
      <c r="W860" s="1223"/>
      <c r="X860" s="1226" t="s">
        <v>356</v>
      </c>
      <c r="Y860" s="1223"/>
      <c r="Z860" s="1226" t="s">
        <v>360</v>
      </c>
      <c r="AA860" s="1226" t="s">
        <v>171</v>
      </c>
      <c r="AB860" s="1226" t="str">
        <f t="shared" ref="AB860" si="1543">IF(S860&gt;=1,(W860*12+Y860)-(S860*12+U860)+1,"")</f>
        <v/>
      </c>
      <c r="AC860" s="1229" t="s">
        <v>359</v>
      </c>
      <c r="AD860" s="1232" t="str">
        <f t="shared" ref="AD860" si="1544">IFERROR(ROUNDDOWN(ROUND(L860*Q860,0)*M860,0)*AB860,"")</f>
        <v/>
      </c>
      <c r="AE860" s="1233" t="str">
        <f>IFERROR(ROUNDDOWN(ROUNDDOWN(ROUND(L860*VLOOKUP(K860,【参考】数式用２!$A$2:$AC$48,MATCH("処遇改善加算Ⅳ",【参考】数式用２!$C$4:$O$4,0)+2,0),0)*M860,0)*AB860*0.5,0), "")</f>
        <v/>
      </c>
      <c r="AF860" s="1198"/>
      <c r="AG860" s="1193" t="str">
        <f>IF(AND(AQ860&lt;&gt;"対象外", P860&lt;&gt;""),ROUNDDOWN(ROUND(L860*VLOOKUP(K860,【参考】数式用２!$A$2:$K$48,MATCH("ベア加算あり",【参考】数式用２!$C$4:$K$4,0)+2,0),0)*M860,0)*AB860,"")</f>
        <v/>
      </c>
      <c r="AH860" s="1195"/>
      <c r="AI860" s="1198"/>
      <c r="AJ860" s="1198"/>
      <c r="AK860" s="1201"/>
      <c r="AL860" s="1204"/>
      <c r="AM860" s="650" t="str">
        <f t="shared" si="1378"/>
        <v/>
      </c>
      <c r="AN860" s="355"/>
      <c r="AO860" s="1207" t="str">
        <f t="shared" ref="AO860" si="1545">IF(K860&lt;&gt;"","Q列に色付け","")</f>
        <v/>
      </c>
      <c r="AP860" s="1210" t="str">
        <f t="shared" ref="AP860" si="1546">IF(AND(AE860&lt;&gt;0,AE860&lt;&gt;""),IF(AF860="○","入力済","未入力"),"")</f>
        <v/>
      </c>
      <c r="AQ860" s="1113" t="str">
        <f>IFERROR((VLOOKUP(N860, 【参考】数式用２!$BE$5:$BE$13, 1,FALSE)), "対象外")</f>
        <v>対象外</v>
      </c>
      <c r="AR860" s="976" t="str">
        <f t="shared" ref="AR860" si="1547">IF(AG860&lt;&gt;"",IF(AH860="○","入力済","未入力"),"")</f>
        <v/>
      </c>
      <c r="AS860" s="976" t="str">
        <f t="shared" ref="AS860" si="1548">IF(AND(P860&lt;&gt;"", AI860=""), "未入力", "入力済")</f>
        <v>入力済</v>
      </c>
      <c r="AT860" s="976" t="str">
        <f t="shared" ref="AT860" si="1549">IF(AND(P860&lt;&gt;"", P860&lt;&gt;"処遇改善加算Ⅳ", AJ860=""), "未入力", "入力済")</f>
        <v>入力済</v>
      </c>
      <c r="AU860" s="976" t="str">
        <f>IFERROR(VLOOKUP(K860, 【参考】数式用２!$BB$5:$BC$48, 2, FALSE), "")</f>
        <v/>
      </c>
      <c r="AV860" s="976" t="str">
        <f t="shared" ref="AV860" si="1550">IF(AND(P860&lt;&gt;"処遇改善加算Ⅲ",P860&lt;&gt;"処遇改善加算Ⅳ", P860&lt;&gt;"", AU860&lt;&gt;"対象外"), 1,"")</f>
        <v/>
      </c>
      <c r="AW860" s="976" t="str">
        <f>IFERROR("_"&amp;VLOOKUP(K860, 【参考】数式用２!$AG$2:$AH$48, 2, FALSE), "")</f>
        <v/>
      </c>
      <c r="AX860" s="1211" t="str">
        <f t="shared" ref="AX860" si="1551">IF(AND(P860="処遇改善加算Ⅰ", AL860=""), "未入力","入力済")</f>
        <v>入力済</v>
      </c>
      <c r="AY860" s="1207" t="str">
        <f t="shared" ref="AY860" si="1552">G860</f>
        <v/>
      </c>
    </row>
    <row r="861" spans="1:51" ht="14">
      <c r="A861" s="1281"/>
      <c r="B861" s="1263"/>
      <c r="C861" s="1264"/>
      <c r="D861" s="1264"/>
      <c r="E861" s="1264"/>
      <c r="F861" s="1265"/>
      <c r="G861" s="1270"/>
      <c r="H861" s="1270"/>
      <c r="I861" s="1270"/>
      <c r="J861" s="1270"/>
      <c r="K861" s="1270"/>
      <c r="L861" s="1273"/>
      <c r="M861" s="1276"/>
      <c r="N861" s="1246"/>
      <c r="O861" s="1249"/>
      <c r="P861" s="1215"/>
      <c r="Q861" s="1218"/>
      <c r="R861" s="1221"/>
      <c r="S861" s="1224"/>
      <c r="T861" s="1227"/>
      <c r="U861" s="1224"/>
      <c r="V861" s="1227"/>
      <c r="W861" s="1224"/>
      <c r="X861" s="1227"/>
      <c r="Y861" s="1224"/>
      <c r="Z861" s="1227"/>
      <c r="AA861" s="1227"/>
      <c r="AB861" s="1227"/>
      <c r="AC861" s="1230"/>
      <c r="AD861" s="1193"/>
      <c r="AE861" s="1234"/>
      <c r="AF861" s="1199"/>
      <c r="AG861" s="1193"/>
      <c r="AH861" s="1196"/>
      <c r="AI861" s="1199"/>
      <c r="AJ861" s="1199"/>
      <c r="AK861" s="1202"/>
      <c r="AL861" s="1205"/>
      <c r="AM861" s="1212" t="str">
        <f t="shared" ref="AM861" si="1553">IF(AND(P860&lt;&gt;"", OR(W860&lt;&gt;8,Y860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61" s="355"/>
      <c r="AO861" s="1208"/>
      <c r="AP861" s="1210"/>
      <c r="AQ861" s="1114"/>
      <c r="AR861" s="976"/>
      <c r="AS861" s="976"/>
      <c r="AT861" s="976"/>
      <c r="AU861" s="976"/>
      <c r="AV861" s="976"/>
      <c r="AW861" s="976"/>
      <c r="AX861" s="1211"/>
      <c r="AY861" s="1208"/>
    </row>
    <row r="862" spans="1:51" ht="14">
      <c r="A862" s="1282"/>
      <c r="B862" s="1263"/>
      <c r="C862" s="1264"/>
      <c r="D862" s="1264"/>
      <c r="E862" s="1264"/>
      <c r="F862" s="1265"/>
      <c r="G862" s="1270"/>
      <c r="H862" s="1270"/>
      <c r="I862" s="1270"/>
      <c r="J862" s="1270"/>
      <c r="K862" s="1270"/>
      <c r="L862" s="1273"/>
      <c r="M862" s="1276"/>
      <c r="N862" s="1246"/>
      <c r="O862" s="1249"/>
      <c r="P862" s="1215"/>
      <c r="Q862" s="1218"/>
      <c r="R862" s="1221"/>
      <c r="S862" s="1224"/>
      <c r="T862" s="1227"/>
      <c r="U862" s="1224"/>
      <c r="V862" s="1227"/>
      <c r="W862" s="1224"/>
      <c r="X862" s="1227"/>
      <c r="Y862" s="1224"/>
      <c r="Z862" s="1227"/>
      <c r="AA862" s="1227"/>
      <c r="AB862" s="1227"/>
      <c r="AC862" s="1230"/>
      <c r="AD862" s="1193"/>
      <c r="AE862" s="1234"/>
      <c r="AF862" s="1199"/>
      <c r="AG862" s="1193"/>
      <c r="AH862" s="1196"/>
      <c r="AI862" s="1199"/>
      <c r="AJ862" s="1199"/>
      <c r="AK862" s="1202"/>
      <c r="AL862" s="1205"/>
      <c r="AM862" s="1213"/>
      <c r="AN862" s="355"/>
      <c r="AO862" s="1208"/>
      <c r="AP862" s="1210"/>
      <c r="AQ862" s="1114"/>
      <c r="AR862" s="976"/>
      <c r="AS862" s="976"/>
      <c r="AT862" s="976"/>
      <c r="AU862" s="976"/>
      <c r="AV862" s="976"/>
      <c r="AW862" s="976"/>
      <c r="AX862" s="1211"/>
      <c r="AY862" s="1208"/>
    </row>
    <row r="863" spans="1:51" ht="14.5" thickBot="1">
      <c r="A863" s="1283"/>
      <c r="B863" s="1266"/>
      <c r="C863" s="1267"/>
      <c r="D863" s="1267"/>
      <c r="E863" s="1267"/>
      <c r="F863" s="1268"/>
      <c r="G863" s="1271"/>
      <c r="H863" s="1271"/>
      <c r="I863" s="1271"/>
      <c r="J863" s="1271"/>
      <c r="K863" s="1271"/>
      <c r="L863" s="1274"/>
      <c r="M863" s="1277"/>
      <c r="N863" s="1247"/>
      <c r="O863" s="1250"/>
      <c r="P863" s="1216"/>
      <c r="Q863" s="1219"/>
      <c r="R863" s="1222"/>
      <c r="S863" s="1225"/>
      <c r="T863" s="1228"/>
      <c r="U863" s="1225"/>
      <c r="V863" s="1228"/>
      <c r="W863" s="1225"/>
      <c r="X863" s="1228"/>
      <c r="Y863" s="1225"/>
      <c r="Z863" s="1228"/>
      <c r="AA863" s="1228"/>
      <c r="AB863" s="1228"/>
      <c r="AC863" s="1231"/>
      <c r="AD863" s="1194"/>
      <c r="AE863" s="1235"/>
      <c r="AF863" s="1200"/>
      <c r="AG863" s="1194"/>
      <c r="AH863" s="1197"/>
      <c r="AI863" s="1200"/>
      <c r="AJ863" s="1200"/>
      <c r="AK863" s="1203"/>
      <c r="AL863" s="1206"/>
      <c r="AM863" s="651" t="str">
        <f t="shared" si="1388"/>
        <v/>
      </c>
      <c r="AN863" s="355"/>
      <c r="AO863" s="1209"/>
      <c r="AP863" s="1210"/>
      <c r="AQ863" s="1115"/>
      <c r="AR863" s="976"/>
      <c r="AS863" s="976"/>
      <c r="AT863" s="976"/>
      <c r="AU863" s="976"/>
      <c r="AV863" s="976"/>
      <c r="AW863" s="976"/>
      <c r="AX863" s="1211"/>
      <c r="AY863" s="1209"/>
    </row>
    <row r="864" spans="1:51" ht="14">
      <c r="A864" s="1280">
        <v>214</v>
      </c>
      <c r="B864" s="1260" t="str">
        <f>IF(基本情報入力シート!B253="", "",基本情報入力シート!B253)</f>
        <v/>
      </c>
      <c r="C864" s="1261"/>
      <c r="D864" s="1261"/>
      <c r="E864" s="1261"/>
      <c r="F864" s="1262"/>
      <c r="G864" s="1269" t="str">
        <f>IF(基本情報入力シート!L253="", "",基本情報入力シート!L253)</f>
        <v/>
      </c>
      <c r="H864" s="1269" t="str">
        <f>IF(基本情報入力シート!Q253="", "",基本情報入力シート!Q253)</f>
        <v/>
      </c>
      <c r="I864" s="1269" t="str">
        <f>IF(基本情報入力シート!V253="", "",基本情報入力シート!V253)</f>
        <v/>
      </c>
      <c r="J864" s="1269" t="str">
        <f>IF(基本情報入力シート!W253="", "",基本情報入力シート!W253)</f>
        <v/>
      </c>
      <c r="K864" s="1269" t="str">
        <f>IF(基本情報入力シート!X253="", "",基本情報入力シート!X253)</f>
        <v/>
      </c>
      <c r="L864" s="1272" t="str">
        <f>IF(基本情報入力シート!AC253=0, "",基本情報入力シート!AC253)</f>
        <v/>
      </c>
      <c r="M864" s="1275" t="str">
        <f>IF(基本情報入力シート!AD253="", "",基本情報入力シート!AD253)</f>
        <v/>
      </c>
      <c r="N864" s="1245"/>
      <c r="O864" s="1248" t="str">
        <f>IFERROR(VLOOKUP(K864,【参考】数式用２!$A$2:$AD$48,MATCH(N864,【参考】数式用２!$C$4:$AD$4,0)+2,0),"")</f>
        <v/>
      </c>
      <c r="P864" s="1214"/>
      <c r="Q864" s="1217" t="str">
        <f>IFERROR(VLOOKUP(K864,【参考】数式用２!$A$2:$AC$48,MATCH(P864,【参考】数式用２!$C$4:$AC$4,0)+2,0),"")</f>
        <v/>
      </c>
      <c r="R864" s="1220" t="s">
        <v>268</v>
      </c>
      <c r="S864" s="1223"/>
      <c r="T864" s="1226" t="s">
        <v>356</v>
      </c>
      <c r="U864" s="1223"/>
      <c r="V864" s="1226" t="s">
        <v>357</v>
      </c>
      <c r="W864" s="1223"/>
      <c r="X864" s="1226" t="s">
        <v>356</v>
      </c>
      <c r="Y864" s="1223"/>
      <c r="Z864" s="1226" t="s">
        <v>360</v>
      </c>
      <c r="AA864" s="1226" t="s">
        <v>171</v>
      </c>
      <c r="AB864" s="1226" t="str">
        <f t="shared" ref="AB864" si="1554">IF(S864&gt;=1,(W864*12+Y864)-(S864*12+U864)+1,"")</f>
        <v/>
      </c>
      <c r="AC864" s="1229" t="s">
        <v>359</v>
      </c>
      <c r="AD864" s="1232" t="str">
        <f t="shared" ref="AD864" si="1555">IFERROR(ROUNDDOWN(ROUND(L864*Q864,0)*M864,0)*AB864,"")</f>
        <v/>
      </c>
      <c r="AE864" s="1233" t="str">
        <f>IFERROR(ROUNDDOWN(ROUNDDOWN(ROUND(L864*VLOOKUP(K864,【参考】数式用２!$A$2:$AC$48,MATCH("処遇改善加算Ⅳ",【参考】数式用２!$C$4:$O$4,0)+2,0),0)*M864,0)*AB864*0.5,0), "")</f>
        <v/>
      </c>
      <c r="AF864" s="1198"/>
      <c r="AG864" s="1193" t="str">
        <f>IF(AND(AQ864&lt;&gt;"対象外", P864&lt;&gt;""),ROUNDDOWN(ROUND(L864*VLOOKUP(K864,【参考】数式用２!$A$2:$K$48,MATCH("ベア加算あり",【参考】数式用２!$C$4:$K$4,0)+2,0),0)*M864,0)*AB864,"")</f>
        <v/>
      </c>
      <c r="AH864" s="1195"/>
      <c r="AI864" s="1198"/>
      <c r="AJ864" s="1198"/>
      <c r="AK864" s="1201"/>
      <c r="AL864" s="1204"/>
      <c r="AM864" s="650" t="str">
        <f t="shared" ref="AM864:AM924" si="1556">IF(Q864="","",IF(Q864&lt;O864,"！加算の要件上は問題ありませんが、令和６年度末の加算率と比較して、令和７年度の加算率が低くなっています。",""))</f>
        <v/>
      </c>
      <c r="AN864" s="355"/>
      <c r="AO864" s="1207" t="str">
        <f t="shared" ref="AO864" si="1557">IF(K864&lt;&gt;"","Q列に色付け","")</f>
        <v/>
      </c>
      <c r="AP864" s="1210" t="str">
        <f t="shared" ref="AP864" si="1558">IF(AND(AE864&lt;&gt;0,AE864&lt;&gt;""),IF(AF864="○","入力済","未入力"),"")</f>
        <v/>
      </c>
      <c r="AQ864" s="1113" t="str">
        <f>IFERROR((VLOOKUP(N864, 【参考】数式用２!$BE$5:$BE$13, 1,FALSE)), "対象外")</f>
        <v>対象外</v>
      </c>
      <c r="AR864" s="976" t="str">
        <f t="shared" ref="AR864" si="1559">IF(AG864&lt;&gt;"",IF(AH864="○","入力済","未入力"),"")</f>
        <v/>
      </c>
      <c r="AS864" s="976" t="str">
        <f t="shared" ref="AS864" si="1560">IF(AND(P864&lt;&gt;"", AI864=""), "未入力", "入力済")</f>
        <v>入力済</v>
      </c>
      <c r="AT864" s="976" t="str">
        <f t="shared" ref="AT864" si="1561">IF(AND(P864&lt;&gt;"", P864&lt;&gt;"処遇改善加算Ⅳ", AJ864=""), "未入力", "入力済")</f>
        <v>入力済</v>
      </c>
      <c r="AU864" s="976" t="str">
        <f>IFERROR(VLOOKUP(K864, 【参考】数式用２!$BB$5:$BC$48, 2, FALSE), "")</f>
        <v/>
      </c>
      <c r="AV864" s="976" t="str">
        <f t="shared" ref="AV864" si="1562">IF(AND(P864&lt;&gt;"処遇改善加算Ⅲ",P864&lt;&gt;"処遇改善加算Ⅳ", P864&lt;&gt;"", AU864&lt;&gt;"対象外"), 1,"")</f>
        <v/>
      </c>
      <c r="AW864" s="976" t="str">
        <f>IFERROR("_"&amp;VLOOKUP(K864, 【参考】数式用２!$AG$2:$AH$48, 2, FALSE), "")</f>
        <v/>
      </c>
      <c r="AX864" s="1211" t="str">
        <f t="shared" ref="AX864" si="1563">IF(AND(P864="処遇改善加算Ⅰ", AL864=""), "未入力","入力済")</f>
        <v>入力済</v>
      </c>
      <c r="AY864" s="1207" t="str">
        <f t="shared" ref="AY864" si="1564">G864</f>
        <v/>
      </c>
    </row>
    <row r="865" spans="1:51" ht="14">
      <c r="A865" s="1281"/>
      <c r="B865" s="1263"/>
      <c r="C865" s="1264"/>
      <c r="D865" s="1264"/>
      <c r="E865" s="1264"/>
      <c r="F865" s="1265"/>
      <c r="G865" s="1270"/>
      <c r="H865" s="1270"/>
      <c r="I865" s="1270"/>
      <c r="J865" s="1270"/>
      <c r="K865" s="1270"/>
      <c r="L865" s="1273"/>
      <c r="M865" s="1276"/>
      <c r="N865" s="1246"/>
      <c r="O865" s="1249"/>
      <c r="P865" s="1215"/>
      <c r="Q865" s="1218"/>
      <c r="R865" s="1221"/>
      <c r="S865" s="1224"/>
      <c r="T865" s="1227"/>
      <c r="U865" s="1224"/>
      <c r="V865" s="1227"/>
      <c r="W865" s="1224"/>
      <c r="X865" s="1227"/>
      <c r="Y865" s="1224"/>
      <c r="Z865" s="1227"/>
      <c r="AA865" s="1227"/>
      <c r="AB865" s="1227"/>
      <c r="AC865" s="1230"/>
      <c r="AD865" s="1193"/>
      <c r="AE865" s="1234"/>
      <c r="AF865" s="1199"/>
      <c r="AG865" s="1193"/>
      <c r="AH865" s="1196"/>
      <c r="AI865" s="1199"/>
      <c r="AJ865" s="1199"/>
      <c r="AK865" s="1202"/>
      <c r="AL865" s="1205"/>
      <c r="AM865" s="1212" t="str">
        <f t="shared" ref="AM865" si="1565">IF(AND(P864&lt;&gt;"", OR(W864&lt;&gt;8,Y864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65" s="355"/>
      <c r="AO865" s="1208"/>
      <c r="AP865" s="1210"/>
      <c r="AQ865" s="1114"/>
      <c r="AR865" s="976"/>
      <c r="AS865" s="976"/>
      <c r="AT865" s="976"/>
      <c r="AU865" s="976"/>
      <c r="AV865" s="976"/>
      <c r="AW865" s="976"/>
      <c r="AX865" s="1211"/>
      <c r="AY865" s="1208"/>
    </row>
    <row r="866" spans="1:51" ht="14">
      <c r="A866" s="1282"/>
      <c r="B866" s="1263"/>
      <c r="C866" s="1264"/>
      <c r="D866" s="1264"/>
      <c r="E866" s="1264"/>
      <c r="F866" s="1265"/>
      <c r="G866" s="1270"/>
      <c r="H866" s="1270"/>
      <c r="I866" s="1270"/>
      <c r="J866" s="1270"/>
      <c r="K866" s="1270"/>
      <c r="L866" s="1273"/>
      <c r="M866" s="1276"/>
      <c r="N866" s="1246"/>
      <c r="O866" s="1249"/>
      <c r="P866" s="1215"/>
      <c r="Q866" s="1218"/>
      <c r="R866" s="1221"/>
      <c r="S866" s="1224"/>
      <c r="T866" s="1227"/>
      <c r="U866" s="1224"/>
      <c r="V866" s="1227"/>
      <c r="W866" s="1224"/>
      <c r="X866" s="1227"/>
      <c r="Y866" s="1224"/>
      <c r="Z866" s="1227"/>
      <c r="AA866" s="1227"/>
      <c r="AB866" s="1227"/>
      <c r="AC866" s="1230"/>
      <c r="AD866" s="1193"/>
      <c r="AE866" s="1234"/>
      <c r="AF866" s="1199"/>
      <c r="AG866" s="1193"/>
      <c r="AH866" s="1196"/>
      <c r="AI866" s="1199"/>
      <c r="AJ866" s="1199"/>
      <c r="AK866" s="1202"/>
      <c r="AL866" s="1205"/>
      <c r="AM866" s="1213"/>
      <c r="AN866" s="355"/>
      <c r="AO866" s="1208"/>
      <c r="AP866" s="1210"/>
      <c r="AQ866" s="1114"/>
      <c r="AR866" s="976"/>
      <c r="AS866" s="976"/>
      <c r="AT866" s="976"/>
      <c r="AU866" s="976"/>
      <c r="AV866" s="976"/>
      <c r="AW866" s="976"/>
      <c r="AX866" s="1211"/>
      <c r="AY866" s="1208"/>
    </row>
    <row r="867" spans="1:51" ht="14.5" thickBot="1">
      <c r="A867" s="1283"/>
      <c r="B867" s="1266"/>
      <c r="C867" s="1267"/>
      <c r="D867" s="1267"/>
      <c r="E867" s="1267"/>
      <c r="F867" s="1268"/>
      <c r="G867" s="1271"/>
      <c r="H867" s="1271"/>
      <c r="I867" s="1271"/>
      <c r="J867" s="1271"/>
      <c r="K867" s="1271"/>
      <c r="L867" s="1274"/>
      <c r="M867" s="1277"/>
      <c r="N867" s="1247"/>
      <c r="O867" s="1250"/>
      <c r="P867" s="1216"/>
      <c r="Q867" s="1219"/>
      <c r="R867" s="1222"/>
      <c r="S867" s="1225"/>
      <c r="T867" s="1228"/>
      <c r="U867" s="1225"/>
      <c r="V867" s="1228"/>
      <c r="W867" s="1225"/>
      <c r="X867" s="1228"/>
      <c r="Y867" s="1225"/>
      <c r="Z867" s="1228"/>
      <c r="AA867" s="1228"/>
      <c r="AB867" s="1228"/>
      <c r="AC867" s="1231"/>
      <c r="AD867" s="1194"/>
      <c r="AE867" s="1235"/>
      <c r="AF867" s="1200"/>
      <c r="AG867" s="1194"/>
      <c r="AH867" s="1197"/>
      <c r="AI867" s="1200"/>
      <c r="AJ867" s="1200"/>
      <c r="AK867" s="1203"/>
      <c r="AL867" s="1206"/>
      <c r="AM867" s="651" t="str">
        <f t="shared" ref="AM867:AM927" si="1566">IF(P864="","",
IF(OR(AF864="",
AND(AG864&lt;&gt;"",AH864=""),
AND(P864&lt;&gt;"",AI864=""),
AND(P864&lt;&gt;"処遇改善加算Ⅳ",AJ864=""),
AND(OR(P864="処遇改善加算Ⅰ",P864="処遇改善加算Ⅱ"),AU864="対象",AK864=""),
AND(P864="処遇改善加算Ⅰ",AL864="")),
"！記入が必要な欄（オレンジ色のセル）に空欄があります。空欄を埋めてください。",""))</f>
        <v/>
      </c>
      <c r="AN867" s="355"/>
      <c r="AO867" s="1209"/>
      <c r="AP867" s="1210"/>
      <c r="AQ867" s="1115"/>
      <c r="AR867" s="976"/>
      <c r="AS867" s="976"/>
      <c r="AT867" s="976"/>
      <c r="AU867" s="976"/>
      <c r="AV867" s="976"/>
      <c r="AW867" s="976"/>
      <c r="AX867" s="1211"/>
      <c r="AY867" s="1209"/>
    </row>
    <row r="868" spans="1:51" ht="14">
      <c r="A868" s="1280">
        <v>215</v>
      </c>
      <c r="B868" s="1260" t="str">
        <f>IF(基本情報入力シート!B254="", "",基本情報入力シート!B254)</f>
        <v/>
      </c>
      <c r="C868" s="1261"/>
      <c r="D868" s="1261"/>
      <c r="E868" s="1261"/>
      <c r="F868" s="1262"/>
      <c r="G868" s="1269" t="str">
        <f>IF(基本情報入力シート!L254="", "",基本情報入力シート!L254)</f>
        <v/>
      </c>
      <c r="H868" s="1269" t="str">
        <f>IF(基本情報入力シート!Q254="", "",基本情報入力シート!Q254)</f>
        <v/>
      </c>
      <c r="I868" s="1269" t="str">
        <f>IF(基本情報入力シート!V254="", "",基本情報入力シート!V254)</f>
        <v/>
      </c>
      <c r="J868" s="1269" t="str">
        <f>IF(基本情報入力シート!W254="", "",基本情報入力シート!W254)</f>
        <v/>
      </c>
      <c r="K868" s="1269" t="str">
        <f>IF(基本情報入力シート!X254="", "",基本情報入力シート!X254)</f>
        <v/>
      </c>
      <c r="L868" s="1272" t="str">
        <f>IF(基本情報入力シート!AC254=0, "",基本情報入力シート!AC254)</f>
        <v/>
      </c>
      <c r="M868" s="1275" t="str">
        <f>IF(基本情報入力シート!AD254="", "",基本情報入力シート!AD254)</f>
        <v/>
      </c>
      <c r="N868" s="1245"/>
      <c r="O868" s="1248" t="str">
        <f>IFERROR(VLOOKUP(K868,【参考】数式用２!$A$2:$AD$48,MATCH(N868,【参考】数式用２!$C$4:$AD$4,0)+2,0),"")</f>
        <v/>
      </c>
      <c r="P868" s="1214"/>
      <c r="Q868" s="1217" t="str">
        <f>IFERROR(VLOOKUP(K868,【参考】数式用２!$A$2:$AC$48,MATCH(P868,【参考】数式用２!$C$4:$AC$4,0)+2,0),"")</f>
        <v/>
      </c>
      <c r="R868" s="1220" t="s">
        <v>268</v>
      </c>
      <c r="S868" s="1223"/>
      <c r="T868" s="1226" t="s">
        <v>356</v>
      </c>
      <c r="U868" s="1223"/>
      <c r="V868" s="1226" t="s">
        <v>357</v>
      </c>
      <c r="W868" s="1223"/>
      <c r="X868" s="1226" t="s">
        <v>356</v>
      </c>
      <c r="Y868" s="1223"/>
      <c r="Z868" s="1226" t="s">
        <v>360</v>
      </c>
      <c r="AA868" s="1226" t="s">
        <v>171</v>
      </c>
      <c r="AB868" s="1226" t="str">
        <f t="shared" ref="AB868" si="1567">IF(S868&gt;=1,(W868*12+Y868)-(S868*12+U868)+1,"")</f>
        <v/>
      </c>
      <c r="AC868" s="1229" t="s">
        <v>359</v>
      </c>
      <c r="AD868" s="1232" t="str">
        <f t="shared" ref="AD868" si="1568">IFERROR(ROUNDDOWN(ROUND(L868*Q868,0)*M868,0)*AB868,"")</f>
        <v/>
      </c>
      <c r="AE868" s="1233" t="str">
        <f>IFERROR(ROUNDDOWN(ROUNDDOWN(ROUND(L868*VLOOKUP(K868,【参考】数式用２!$A$2:$AC$48,MATCH("処遇改善加算Ⅳ",【参考】数式用２!$C$4:$O$4,0)+2,0),0)*M868,0)*AB868*0.5,0), "")</f>
        <v/>
      </c>
      <c r="AF868" s="1198"/>
      <c r="AG868" s="1193" t="str">
        <f>IF(AND(AQ868&lt;&gt;"対象外", P868&lt;&gt;""),ROUNDDOWN(ROUND(L868*VLOOKUP(K868,【参考】数式用２!$A$2:$K$48,MATCH("ベア加算あり",【参考】数式用２!$C$4:$K$4,0)+2,0),0)*M868,0)*AB868,"")</f>
        <v/>
      </c>
      <c r="AH868" s="1195"/>
      <c r="AI868" s="1198"/>
      <c r="AJ868" s="1198"/>
      <c r="AK868" s="1201"/>
      <c r="AL868" s="1204"/>
      <c r="AM868" s="650" t="str">
        <f t="shared" si="1556"/>
        <v/>
      </c>
      <c r="AN868" s="355"/>
      <c r="AO868" s="1207" t="str">
        <f t="shared" ref="AO868" si="1569">IF(K868&lt;&gt;"","Q列に色付け","")</f>
        <v/>
      </c>
      <c r="AP868" s="1210" t="str">
        <f t="shared" ref="AP868" si="1570">IF(AND(AE868&lt;&gt;0,AE868&lt;&gt;""),IF(AF868="○","入力済","未入力"),"")</f>
        <v/>
      </c>
      <c r="AQ868" s="1113" t="str">
        <f>IFERROR((VLOOKUP(N868, 【参考】数式用２!$BE$5:$BE$13, 1,FALSE)), "対象外")</f>
        <v>対象外</v>
      </c>
      <c r="AR868" s="976" t="str">
        <f t="shared" ref="AR868" si="1571">IF(AG868&lt;&gt;"",IF(AH868="○","入力済","未入力"),"")</f>
        <v/>
      </c>
      <c r="AS868" s="976" t="str">
        <f t="shared" ref="AS868" si="1572">IF(AND(P868&lt;&gt;"", AI868=""), "未入力", "入力済")</f>
        <v>入力済</v>
      </c>
      <c r="AT868" s="976" t="str">
        <f t="shared" ref="AT868" si="1573">IF(AND(P868&lt;&gt;"", P868&lt;&gt;"処遇改善加算Ⅳ", AJ868=""), "未入力", "入力済")</f>
        <v>入力済</v>
      </c>
      <c r="AU868" s="976" t="str">
        <f>IFERROR(VLOOKUP(K868, 【参考】数式用２!$BB$5:$BC$48, 2, FALSE), "")</f>
        <v/>
      </c>
      <c r="AV868" s="976" t="str">
        <f t="shared" ref="AV868" si="1574">IF(AND(P868&lt;&gt;"処遇改善加算Ⅲ",P868&lt;&gt;"処遇改善加算Ⅳ", P868&lt;&gt;"", AU868&lt;&gt;"対象外"), 1,"")</f>
        <v/>
      </c>
      <c r="AW868" s="976" t="str">
        <f>IFERROR("_"&amp;VLOOKUP(K868, 【参考】数式用２!$AG$2:$AH$48, 2, FALSE), "")</f>
        <v/>
      </c>
      <c r="AX868" s="1211" t="str">
        <f t="shared" ref="AX868" si="1575">IF(AND(P868="処遇改善加算Ⅰ", AL868=""), "未入力","入力済")</f>
        <v>入力済</v>
      </c>
      <c r="AY868" s="1207" t="str">
        <f t="shared" ref="AY868" si="1576">G868</f>
        <v/>
      </c>
    </row>
    <row r="869" spans="1:51" ht="14">
      <c r="A869" s="1281"/>
      <c r="B869" s="1263"/>
      <c r="C869" s="1264"/>
      <c r="D869" s="1264"/>
      <c r="E869" s="1264"/>
      <c r="F869" s="1265"/>
      <c r="G869" s="1270"/>
      <c r="H869" s="1270"/>
      <c r="I869" s="1270"/>
      <c r="J869" s="1270"/>
      <c r="K869" s="1270"/>
      <c r="L869" s="1273"/>
      <c r="M869" s="1276"/>
      <c r="N869" s="1246"/>
      <c r="O869" s="1249"/>
      <c r="P869" s="1215"/>
      <c r="Q869" s="1218"/>
      <c r="R869" s="1221"/>
      <c r="S869" s="1224"/>
      <c r="T869" s="1227"/>
      <c r="U869" s="1224"/>
      <c r="V869" s="1227"/>
      <c r="W869" s="1224"/>
      <c r="X869" s="1227"/>
      <c r="Y869" s="1224"/>
      <c r="Z869" s="1227"/>
      <c r="AA869" s="1227"/>
      <c r="AB869" s="1227"/>
      <c r="AC869" s="1230"/>
      <c r="AD869" s="1193"/>
      <c r="AE869" s="1234"/>
      <c r="AF869" s="1199"/>
      <c r="AG869" s="1193"/>
      <c r="AH869" s="1196"/>
      <c r="AI869" s="1199"/>
      <c r="AJ869" s="1199"/>
      <c r="AK869" s="1202"/>
      <c r="AL869" s="1205"/>
      <c r="AM869" s="1212" t="str">
        <f t="shared" ref="AM869" si="1577">IF(AND(P868&lt;&gt;"", OR(W868&lt;&gt;8,Y868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69" s="355"/>
      <c r="AO869" s="1208"/>
      <c r="AP869" s="1210"/>
      <c r="AQ869" s="1114"/>
      <c r="AR869" s="976"/>
      <c r="AS869" s="976"/>
      <c r="AT869" s="976"/>
      <c r="AU869" s="976"/>
      <c r="AV869" s="976"/>
      <c r="AW869" s="976"/>
      <c r="AX869" s="1211"/>
      <c r="AY869" s="1208"/>
    </row>
    <row r="870" spans="1:51" ht="14">
      <c r="A870" s="1282"/>
      <c r="B870" s="1263"/>
      <c r="C870" s="1264"/>
      <c r="D870" s="1264"/>
      <c r="E870" s="1264"/>
      <c r="F870" s="1265"/>
      <c r="G870" s="1270"/>
      <c r="H870" s="1270"/>
      <c r="I870" s="1270"/>
      <c r="J870" s="1270"/>
      <c r="K870" s="1270"/>
      <c r="L870" s="1273"/>
      <c r="M870" s="1276"/>
      <c r="N870" s="1246"/>
      <c r="O870" s="1249"/>
      <c r="P870" s="1215"/>
      <c r="Q870" s="1218"/>
      <c r="R870" s="1221"/>
      <c r="S870" s="1224"/>
      <c r="T870" s="1227"/>
      <c r="U870" s="1224"/>
      <c r="V870" s="1227"/>
      <c r="W870" s="1224"/>
      <c r="X870" s="1227"/>
      <c r="Y870" s="1224"/>
      <c r="Z870" s="1227"/>
      <c r="AA870" s="1227"/>
      <c r="AB870" s="1227"/>
      <c r="AC870" s="1230"/>
      <c r="AD870" s="1193"/>
      <c r="AE870" s="1234"/>
      <c r="AF870" s="1199"/>
      <c r="AG870" s="1193"/>
      <c r="AH870" s="1196"/>
      <c r="AI870" s="1199"/>
      <c r="AJ870" s="1199"/>
      <c r="AK870" s="1202"/>
      <c r="AL870" s="1205"/>
      <c r="AM870" s="1213"/>
      <c r="AN870" s="355"/>
      <c r="AO870" s="1208"/>
      <c r="AP870" s="1210"/>
      <c r="AQ870" s="1114"/>
      <c r="AR870" s="976"/>
      <c r="AS870" s="976"/>
      <c r="AT870" s="976"/>
      <c r="AU870" s="976"/>
      <c r="AV870" s="976"/>
      <c r="AW870" s="976"/>
      <c r="AX870" s="1211"/>
      <c r="AY870" s="1208"/>
    </row>
    <row r="871" spans="1:51" ht="14.5" thickBot="1">
      <c r="A871" s="1283"/>
      <c r="B871" s="1266"/>
      <c r="C871" s="1267"/>
      <c r="D871" s="1267"/>
      <c r="E871" s="1267"/>
      <c r="F871" s="1268"/>
      <c r="G871" s="1271"/>
      <c r="H871" s="1271"/>
      <c r="I871" s="1271"/>
      <c r="J871" s="1271"/>
      <c r="K871" s="1271"/>
      <c r="L871" s="1274"/>
      <c r="M871" s="1277"/>
      <c r="N871" s="1247"/>
      <c r="O871" s="1250"/>
      <c r="P871" s="1216"/>
      <c r="Q871" s="1219"/>
      <c r="R871" s="1222"/>
      <c r="S871" s="1225"/>
      <c r="T871" s="1228"/>
      <c r="U871" s="1225"/>
      <c r="V871" s="1228"/>
      <c r="W871" s="1225"/>
      <c r="X871" s="1228"/>
      <c r="Y871" s="1225"/>
      <c r="Z871" s="1228"/>
      <c r="AA871" s="1228"/>
      <c r="AB871" s="1228"/>
      <c r="AC871" s="1231"/>
      <c r="AD871" s="1194"/>
      <c r="AE871" s="1235"/>
      <c r="AF871" s="1200"/>
      <c r="AG871" s="1194"/>
      <c r="AH871" s="1197"/>
      <c r="AI871" s="1200"/>
      <c r="AJ871" s="1200"/>
      <c r="AK871" s="1203"/>
      <c r="AL871" s="1206"/>
      <c r="AM871" s="651" t="str">
        <f t="shared" si="1566"/>
        <v/>
      </c>
      <c r="AN871" s="355"/>
      <c r="AO871" s="1209"/>
      <c r="AP871" s="1210"/>
      <c r="AQ871" s="1115"/>
      <c r="AR871" s="976"/>
      <c r="AS871" s="976"/>
      <c r="AT871" s="976"/>
      <c r="AU871" s="976"/>
      <c r="AV871" s="976"/>
      <c r="AW871" s="976"/>
      <c r="AX871" s="1211"/>
      <c r="AY871" s="1209"/>
    </row>
    <row r="872" spans="1:51" ht="14">
      <c r="A872" s="1280">
        <v>216</v>
      </c>
      <c r="B872" s="1260" t="str">
        <f>IF(基本情報入力シート!B255="", "",基本情報入力シート!B255)</f>
        <v/>
      </c>
      <c r="C872" s="1261"/>
      <c r="D872" s="1261"/>
      <c r="E872" s="1261"/>
      <c r="F872" s="1262"/>
      <c r="G872" s="1269" t="str">
        <f>IF(基本情報入力シート!L255="", "",基本情報入力シート!L255)</f>
        <v/>
      </c>
      <c r="H872" s="1269" t="str">
        <f>IF(基本情報入力シート!Q255="", "",基本情報入力シート!Q255)</f>
        <v/>
      </c>
      <c r="I872" s="1269" t="str">
        <f>IF(基本情報入力シート!V255="", "",基本情報入力シート!V255)</f>
        <v/>
      </c>
      <c r="J872" s="1269" t="str">
        <f>IF(基本情報入力シート!W255="", "",基本情報入力シート!W255)</f>
        <v/>
      </c>
      <c r="K872" s="1269" t="str">
        <f>IF(基本情報入力シート!X255="", "",基本情報入力シート!X255)</f>
        <v/>
      </c>
      <c r="L872" s="1272" t="str">
        <f>IF(基本情報入力シート!AC255=0, "",基本情報入力シート!AC255)</f>
        <v/>
      </c>
      <c r="M872" s="1275" t="str">
        <f>IF(基本情報入力シート!AD255="", "",基本情報入力シート!AD255)</f>
        <v/>
      </c>
      <c r="N872" s="1245"/>
      <c r="O872" s="1248" t="str">
        <f>IFERROR(VLOOKUP(K872,【参考】数式用２!$A$2:$AD$48,MATCH(N872,【参考】数式用２!$C$4:$AD$4,0)+2,0),"")</f>
        <v/>
      </c>
      <c r="P872" s="1214"/>
      <c r="Q872" s="1217" t="str">
        <f>IFERROR(VLOOKUP(K872,【参考】数式用２!$A$2:$AC$48,MATCH(P872,【参考】数式用２!$C$4:$AC$4,0)+2,0),"")</f>
        <v/>
      </c>
      <c r="R872" s="1220" t="s">
        <v>268</v>
      </c>
      <c r="S872" s="1223"/>
      <c r="T872" s="1226" t="s">
        <v>356</v>
      </c>
      <c r="U872" s="1223"/>
      <c r="V872" s="1226" t="s">
        <v>357</v>
      </c>
      <c r="W872" s="1223"/>
      <c r="X872" s="1226" t="s">
        <v>356</v>
      </c>
      <c r="Y872" s="1223"/>
      <c r="Z872" s="1226" t="s">
        <v>360</v>
      </c>
      <c r="AA872" s="1226" t="s">
        <v>171</v>
      </c>
      <c r="AB872" s="1226" t="str">
        <f t="shared" ref="AB872" si="1578">IF(S872&gt;=1,(W872*12+Y872)-(S872*12+U872)+1,"")</f>
        <v/>
      </c>
      <c r="AC872" s="1229" t="s">
        <v>359</v>
      </c>
      <c r="AD872" s="1232" t="str">
        <f t="shared" ref="AD872" si="1579">IFERROR(ROUNDDOWN(ROUND(L872*Q872,0)*M872,0)*AB872,"")</f>
        <v/>
      </c>
      <c r="AE872" s="1233" t="str">
        <f>IFERROR(ROUNDDOWN(ROUNDDOWN(ROUND(L872*VLOOKUP(K872,【参考】数式用２!$A$2:$AC$48,MATCH("処遇改善加算Ⅳ",【参考】数式用２!$C$4:$O$4,0)+2,0),0)*M872,0)*AB872*0.5,0), "")</f>
        <v/>
      </c>
      <c r="AF872" s="1198"/>
      <c r="AG872" s="1193" t="str">
        <f>IF(AND(AQ872&lt;&gt;"対象外", P872&lt;&gt;""),ROUNDDOWN(ROUND(L872*VLOOKUP(K872,【参考】数式用２!$A$2:$K$48,MATCH("ベア加算あり",【参考】数式用２!$C$4:$K$4,0)+2,0),0)*M872,0)*AB872,"")</f>
        <v/>
      </c>
      <c r="AH872" s="1195"/>
      <c r="AI872" s="1198"/>
      <c r="AJ872" s="1198"/>
      <c r="AK872" s="1201"/>
      <c r="AL872" s="1204"/>
      <c r="AM872" s="650" t="str">
        <f t="shared" si="1556"/>
        <v/>
      </c>
      <c r="AN872" s="355"/>
      <c r="AO872" s="1207" t="str">
        <f t="shared" ref="AO872" si="1580">IF(K872&lt;&gt;"","Q列に色付け","")</f>
        <v/>
      </c>
      <c r="AP872" s="1210" t="str">
        <f t="shared" ref="AP872" si="1581">IF(AND(AE872&lt;&gt;0,AE872&lt;&gt;""),IF(AF872="○","入力済","未入力"),"")</f>
        <v/>
      </c>
      <c r="AQ872" s="1113" t="str">
        <f>IFERROR((VLOOKUP(N872, 【参考】数式用２!$BE$5:$BE$13, 1,FALSE)), "対象外")</f>
        <v>対象外</v>
      </c>
      <c r="AR872" s="976" t="str">
        <f t="shared" ref="AR872" si="1582">IF(AG872&lt;&gt;"",IF(AH872="○","入力済","未入力"),"")</f>
        <v/>
      </c>
      <c r="AS872" s="976" t="str">
        <f t="shared" ref="AS872" si="1583">IF(AND(P872&lt;&gt;"", AI872=""), "未入力", "入力済")</f>
        <v>入力済</v>
      </c>
      <c r="AT872" s="976" t="str">
        <f t="shared" ref="AT872" si="1584">IF(AND(P872&lt;&gt;"", P872&lt;&gt;"処遇改善加算Ⅳ", AJ872=""), "未入力", "入力済")</f>
        <v>入力済</v>
      </c>
      <c r="AU872" s="976" t="str">
        <f>IFERROR(VLOOKUP(K872, 【参考】数式用２!$BB$5:$BC$48, 2, FALSE), "")</f>
        <v/>
      </c>
      <c r="AV872" s="976" t="str">
        <f t="shared" ref="AV872" si="1585">IF(AND(P872&lt;&gt;"処遇改善加算Ⅲ",P872&lt;&gt;"処遇改善加算Ⅳ", P872&lt;&gt;"", AU872&lt;&gt;"対象外"), 1,"")</f>
        <v/>
      </c>
      <c r="AW872" s="976" t="str">
        <f>IFERROR("_"&amp;VLOOKUP(K872, 【参考】数式用２!$AG$2:$AH$48, 2, FALSE), "")</f>
        <v/>
      </c>
      <c r="AX872" s="1211" t="str">
        <f t="shared" ref="AX872" si="1586">IF(AND(P872="処遇改善加算Ⅰ", AL872=""), "未入力","入力済")</f>
        <v>入力済</v>
      </c>
      <c r="AY872" s="1207" t="str">
        <f t="shared" ref="AY872" si="1587">G872</f>
        <v/>
      </c>
    </row>
    <row r="873" spans="1:51" ht="14">
      <c r="A873" s="1281"/>
      <c r="B873" s="1263"/>
      <c r="C873" s="1264"/>
      <c r="D873" s="1264"/>
      <c r="E873" s="1264"/>
      <c r="F873" s="1265"/>
      <c r="G873" s="1270"/>
      <c r="H873" s="1270"/>
      <c r="I873" s="1270"/>
      <c r="J873" s="1270"/>
      <c r="K873" s="1270"/>
      <c r="L873" s="1273"/>
      <c r="M873" s="1276"/>
      <c r="N873" s="1246"/>
      <c r="O873" s="1249"/>
      <c r="P873" s="1215"/>
      <c r="Q873" s="1218"/>
      <c r="R873" s="1221"/>
      <c r="S873" s="1224"/>
      <c r="T873" s="1227"/>
      <c r="U873" s="1224"/>
      <c r="V873" s="1227"/>
      <c r="W873" s="1224"/>
      <c r="X873" s="1227"/>
      <c r="Y873" s="1224"/>
      <c r="Z873" s="1227"/>
      <c r="AA873" s="1227"/>
      <c r="AB873" s="1227"/>
      <c r="AC873" s="1230"/>
      <c r="AD873" s="1193"/>
      <c r="AE873" s="1234"/>
      <c r="AF873" s="1199"/>
      <c r="AG873" s="1193"/>
      <c r="AH873" s="1196"/>
      <c r="AI873" s="1199"/>
      <c r="AJ873" s="1199"/>
      <c r="AK873" s="1202"/>
      <c r="AL873" s="1205"/>
      <c r="AM873" s="1212" t="str">
        <f t="shared" ref="AM873" si="1588">IF(AND(P872&lt;&gt;"", OR(W872&lt;&gt;8,Y872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73" s="355"/>
      <c r="AO873" s="1208"/>
      <c r="AP873" s="1210"/>
      <c r="AQ873" s="1114"/>
      <c r="AR873" s="976"/>
      <c r="AS873" s="976"/>
      <c r="AT873" s="976"/>
      <c r="AU873" s="976"/>
      <c r="AV873" s="976"/>
      <c r="AW873" s="976"/>
      <c r="AX873" s="1211"/>
      <c r="AY873" s="1208"/>
    </row>
    <row r="874" spans="1:51" ht="14">
      <c r="A874" s="1282"/>
      <c r="B874" s="1263"/>
      <c r="C874" s="1264"/>
      <c r="D874" s="1264"/>
      <c r="E874" s="1264"/>
      <c r="F874" s="1265"/>
      <c r="G874" s="1270"/>
      <c r="H874" s="1270"/>
      <c r="I874" s="1270"/>
      <c r="J874" s="1270"/>
      <c r="K874" s="1270"/>
      <c r="L874" s="1273"/>
      <c r="M874" s="1276"/>
      <c r="N874" s="1246"/>
      <c r="O874" s="1249"/>
      <c r="P874" s="1215"/>
      <c r="Q874" s="1218"/>
      <c r="R874" s="1221"/>
      <c r="S874" s="1224"/>
      <c r="T874" s="1227"/>
      <c r="U874" s="1224"/>
      <c r="V874" s="1227"/>
      <c r="W874" s="1224"/>
      <c r="X874" s="1227"/>
      <c r="Y874" s="1224"/>
      <c r="Z874" s="1227"/>
      <c r="AA874" s="1227"/>
      <c r="AB874" s="1227"/>
      <c r="AC874" s="1230"/>
      <c r="AD874" s="1193"/>
      <c r="AE874" s="1234"/>
      <c r="AF874" s="1199"/>
      <c r="AG874" s="1193"/>
      <c r="AH874" s="1196"/>
      <c r="AI874" s="1199"/>
      <c r="AJ874" s="1199"/>
      <c r="AK874" s="1202"/>
      <c r="AL874" s="1205"/>
      <c r="AM874" s="1213"/>
      <c r="AN874" s="355"/>
      <c r="AO874" s="1208"/>
      <c r="AP874" s="1210"/>
      <c r="AQ874" s="1114"/>
      <c r="AR874" s="976"/>
      <c r="AS874" s="976"/>
      <c r="AT874" s="976"/>
      <c r="AU874" s="976"/>
      <c r="AV874" s="976"/>
      <c r="AW874" s="976"/>
      <c r="AX874" s="1211"/>
      <c r="AY874" s="1208"/>
    </row>
    <row r="875" spans="1:51" ht="14.5" thickBot="1">
      <c r="A875" s="1283"/>
      <c r="B875" s="1266"/>
      <c r="C875" s="1267"/>
      <c r="D875" s="1267"/>
      <c r="E875" s="1267"/>
      <c r="F875" s="1268"/>
      <c r="G875" s="1271"/>
      <c r="H875" s="1271"/>
      <c r="I875" s="1271"/>
      <c r="J875" s="1271"/>
      <c r="K875" s="1271"/>
      <c r="L875" s="1274"/>
      <c r="M875" s="1277"/>
      <c r="N875" s="1247"/>
      <c r="O875" s="1250"/>
      <c r="P875" s="1216"/>
      <c r="Q875" s="1219"/>
      <c r="R875" s="1222"/>
      <c r="S875" s="1225"/>
      <c r="T875" s="1228"/>
      <c r="U875" s="1225"/>
      <c r="V875" s="1228"/>
      <c r="W875" s="1225"/>
      <c r="X875" s="1228"/>
      <c r="Y875" s="1225"/>
      <c r="Z875" s="1228"/>
      <c r="AA875" s="1228"/>
      <c r="AB875" s="1228"/>
      <c r="AC875" s="1231"/>
      <c r="AD875" s="1194"/>
      <c r="AE875" s="1235"/>
      <c r="AF875" s="1200"/>
      <c r="AG875" s="1194"/>
      <c r="AH875" s="1197"/>
      <c r="AI875" s="1200"/>
      <c r="AJ875" s="1200"/>
      <c r="AK875" s="1203"/>
      <c r="AL875" s="1206"/>
      <c r="AM875" s="651" t="str">
        <f t="shared" si="1566"/>
        <v/>
      </c>
      <c r="AN875" s="355"/>
      <c r="AO875" s="1209"/>
      <c r="AP875" s="1210"/>
      <c r="AQ875" s="1115"/>
      <c r="AR875" s="976"/>
      <c r="AS875" s="976"/>
      <c r="AT875" s="976"/>
      <c r="AU875" s="976"/>
      <c r="AV875" s="976"/>
      <c r="AW875" s="976"/>
      <c r="AX875" s="1211"/>
      <c r="AY875" s="1209"/>
    </row>
    <row r="876" spans="1:51" ht="14">
      <c r="A876" s="1280">
        <v>217</v>
      </c>
      <c r="B876" s="1260" t="str">
        <f>IF(基本情報入力シート!B256="", "",基本情報入力シート!B256)</f>
        <v/>
      </c>
      <c r="C876" s="1261"/>
      <c r="D876" s="1261"/>
      <c r="E876" s="1261"/>
      <c r="F876" s="1262"/>
      <c r="G876" s="1269" t="str">
        <f>IF(基本情報入力シート!L256="", "",基本情報入力シート!L256)</f>
        <v/>
      </c>
      <c r="H876" s="1269" t="str">
        <f>IF(基本情報入力シート!Q256="", "",基本情報入力シート!Q256)</f>
        <v/>
      </c>
      <c r="I876" s="1269" t="str">
        <f>IF(基本情報入力シート!V256="", "",基本情報入力シート!V256)</f>
        <v/>
      </c>
      <c r="J876" s="1269" t="str">
        <f>IF(基本情報入力シート!W256="", "",基本情報入力シート!W256)</f>
        <v/>
      </c>
      <c r="K876" s="1269" t="str">
        <f>IF(基本情報入力シート!X256="", "",基本情報入力シート!X256)</f>
        <v/>
      </c>
      <c r="L876" s="1272" t="str">
        <f>IF(基本情報入力シート!AC256=0, "",基本情報入力シート!AC256)</f>
        <v/>
      </c>
      <c r="M876" s="1275" t="str">
        <f>IF(基本情報入力シート!AD256="", "",基本情報入力シート!AD256)</f>
        <v/>
      </c>
      <c r="N876" s="1245"/>
      <c r="O876" s="1248" t="str">
        <f>IFERROR(VLOOKUP(K876,【参考】数式用２!$A$2:$AD$48,MATCH(N876,【参考】数式用２!$C$4:$AD$4,0)+2,0),"")</f>
        <v/>
      </c>
      <c r="P876" s="1214"/>
      <c r="Q876" s="1217" t="str">
        <f>IFERROR(VLOOKUP(K876,【参考】数式用２!$A$2:$AC$48,MATCH(P876,【参考】数式用２!$C$4:$AC$4,0)+2,0),"")</f>
        <v/>
      </c>
      <c r="R876" s="1220" t="s">
        <v>268</v>
      </c>
      <c r="S876" s="1223"/>
      <c r="T876" s="1226" t="s">
        <v>356</v>
      </c>
      <c r="U876" s="1223"/>
      <c r="V876" s="1226" t="s">
        <v>357</v>
      </c>
      <c r="W876" s="1223"/>
      <c r="X876" s="1226" t="s">
        <v>356</v>
      </c>
      <c r="Y876" s="1223"/>
      <c r="Z876" s="1226" t="s">
        <v>360</v>
      </c>
      <c r="AA876" s="1226" t="s">
        <v>171</v>
      </c>
      <c r="AB876" s="1226" t="str">
        <f t="shared" ref="AB876" si="1589">IF(S876&gt;=1,(W876*12+Y876)-(S876*12+U876)+1,"")</f>
        <v/>
      </c>
      <c r="AC876" s="1229" t="s">
        <v>359</v>
      </c>
      <c r="AD876" s="1232" t="str">
        <f t="shared" ref="AD876" si="1590">IFERROR(ROUNDDOWN(ROUND(L876*Q876,0)*M876,0)*AB876,"")</f>
        <v/>
      </c>
      <c r="AE876" s="1233" t="str">
        <f>IFERROR(ROUNDDOWN(ROUNDDOWN(ROUND(L876*VLOOKUP(K876,【参考】数式用２!$A$2:$AC$48,MATCH("処遇改善加算Ⅳ",【参考】数式用２!$C$4:$O$4,0)+2,0),0)*M876,0)*AB876*0.5,0), "")</f>
        <v/>
      </c>
      <c r="AF876" s="1198"/>
      <c r="AG876" s="1193" t="str">
        <f>IF(AND(AQ876&lt;&gt;"対象外", P876&lt;&gt;""),ROUNDDOWN(ROUND(L876*VLOOKUP(K876,【参考】数式用２!$A$2:$K$48,MATCH("ベア加算あり",【参考】数式用２!$C$4:$K$4,0)+2,0),0)*M876,0)*AB876,"")</f>
        <v/>
      </c>
      <c r="AH876" s="1195"/>
      <c r="AI876" s="1198"/>
      <c r="AJ876" s="1198"/>
      <c r="AK876" s="1201"/>
      <c r="AL876" s="1204"/>
      <c r="AM876" s="650" t="str">
        <f t="shared" si="1556"/>
        <v/>
      </c>
      <c r="AN876" s="355"/>
      <c r="AO876" s="1207" t="str">
        <f t="shared" ref="AO876" si="1591">IF(K876&lt;&gt;"","Q列に色付け","")</f>
        <v/>
      </c>
      <c r="AP876" s="1210" t="str">
        <f t="shared" ref="AP876" si="1592">IF(AND(AE876&lt;&gt;0,AE876&lt;&gt;""),IF(AF876="○","入力済","未入力"),"")</f>
        <v/>
      </c>
      <c r="AQ876" s="1113" t="str">
        <f>IFERROR((VLOOKUP(N876, 【参考】数式用２!$BE$5:$BE$13, 1,FALSE)), "対象外")</f>
        <v>対象外</v>
      </c>
      <c r="AR876" s="976" t="str">
        <f t="shared" ref="AR876" si="1593">IF(AG876&lt;&gt;"",IF(AH876="○","入力済","未入力"),"")</f>
        <v/>
      </c>
      <c r="AS876" s="976" t="str">
        <f t="shared" ref="AS876" si="1594">IF(AND(P876&lt;&gt;"", AI876=""), "未入力", "入力済")</f>
        <v>入力済</v>
      </c>
      <c r="AT876" s="976" t="str">
        <f t="shared" ref="AT876" si="1595">IF(AND(P876&lt;&gt;"", P876&lt;&gt;"処遇改善加算Ⅳ", AJ876=""), "未入力", "入力済")</f>
        <v>入力済</v>
      </c>
      <c r="AU876" s="976" t="str">
        <f>IFERROR(VLOOKUP(K876, 【参考】数式用２!$BB$5:$BC$48, 2, FALSE), "")</f>
        <v/>
      </c>
      <c r="AV876" s="976" t="str">
        <f t="shared" ref="AV876" si="1596">IF(AND(P876&lt;&gt;"処遇改善加算Ⅲ",P876&lt;&gt;"処遇改善加算Ⅳ", P876&lt;&gt;"", AU876&lt;&gt;"対象外"), 1,"")</f>
        <v/>
      </c>
      <c r="AW876" s="976" t="str">
        <f>IFERROR("_"&amp;VLOOKUP(K876, 【参考】数式用２!$AG$2:$AH$48, 2, FALSE), "")</f>
        <v/>
      </c>
      <c r="AX876" s="1211" t="str">
        <f t="shared" ref="AX876" si="1597">IF(AND(P876="処遇改善加算Ⅰ", AL876=""), "未入力","入力済")</f>
        <v>入力済</v>
      </c>
      <c r="AY876" s="1207" t="str">
        <f t="shared" ref="AY876" si="1598">G876</f>
        <v/>
      </c>
    </row>
    <row r="877" spans="1:51" ht="14">
      <c r="A877" s="1281"/>
      <c r="B877" s="1263"/>
      <c r="C877" s="1264"/>
      <c r="D877" s="1264"/>
      <c r="E877" s="1264"/>
      <c r="F877" s="1265"/>
      <c r="G877" s="1270"/>
      <c r="H877" s="1270"/>
      <c r="I877" s="1270"/>
      <c r="J877" s="1270"/>
      <c r="K877" s="1270"/>
      <c r="L877" s="1273"/>
      <c r="M877" s="1276"/>
      <c r="N877" s="1246"/>
      <c r="O877" s="1249"/>
      <c r="P877" s="1215"/>
      <c r="Q877" s="1218"/>
      <c r="R877" s="1221"/>
      <c r="S877" s="1224"/>
      <c r="T877" s="1227"/>
      <c r="U877" s="1224"/>
      <c r="V877" s="1227"/>
      <c r="W877" s="1224"/>
      <c r="X877" s="1227"/>
      <c r="Y877" s="1224"/>
      <c r="Z877" s="1227"/>
      <c r="AA877" s="1227"/>
      <c r="AB877" s="1227"/>
      <c r="AC877" s="1230"/>
      <c r="AD877" s="1193"/>
      <c r="AE877" s="1234"/>
      <c r="AF877" s="1199"/>
      <c r="AG877" s="1193"/>
      <c r="AH877" s="1196"/>
      <c r="AI877" s="1199"/>
      <c r="AJ877" s="1199"/>
      <c r="AK877" s="1202"/>
      <c r="AL877" s="1205"/>
      <c r="AM877" s="1212" t="str">
        <f t="shared" ref="AM877" si="1599">IF(AND(P876&lt;&gt;"", OR(W876&lt;&gt;8,Y876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77" s="355"/>
      <c r="AO877" s="1208"/>
      <c r="AP877" s="1210"/>
      <c r="AQ877" s="1114"/>
      <c r="AR877" s="976"/>
      <c r="AS877" s="976"/>
      <c r="AT877" s="976"/>
      <c r="AU877" s="976"/>
      <c r="AV877" s="976"/>
      <c r="AW877" s="976"/>
      <c r="AX877" s="1211"/>
      <c r="AY877" s="1208"/>
    </row>
    <row r="878" spans="1:51" ht="14">
      <c r="A878" s="1282"/>
      <c r="B878" s="1263"/>
      <c r="C878" s="1264"/>
      <c r="D878" s="1264"/>
      <c r="E878" s="1264"/>
      <c r="F878" s="1265"/>
      <c r="G878" s="1270"/>
      <c r="H878" s="1270"/>
      <c r="I878" s="1270"/>
      <c r="J878" s="1270"/>
      <c r="K878" s="1270"/>
      <c r="L878" s="1273"/>
      <c r="M878" s="1276"/>
      <c r="N878" s="1246"/>
      <c r="O878" s="1249"/>
      <c r="P878" s="1215"/>
      <c r="Q878" s="1218"/>
      <c r="R878" s="1221"/>
      <c r="S878" s="1224"/>
      <c r="T878" s="1227"/>
      <c r="U878" s="1224"/>
      <c r="V878" s="1227"/>
      <c r="W878" s="1224"/>
      <c r="X878" s="1227"/>
      <c r="Y878" s="1224"/>
      <c r="Z878" s="1227"/>
      <c r="AA878" s="1227"/>
      <c r="AB878" s="1227"/>
      <c r="AC878" s="1230"/>
      <c r="AD878" s="1193"/>
      <c r="AE878" s="1234"/>
      <c r="AF878" s="1199"/>
      <c r="AG878" s="1193"/>
      <c r="AH878" s="1196"/>
      <c r="AI878" s="1199"/>
      <c r="AJ878" s="1199"/>
      <c r="AK878" s="1202"/>
      <c r="AL878" s="1205"/>
      <c r="AM878" s="1213"/>
      <c r="AN878" s="355"/>
      <c r="AO878" s="1208"/>
      <c r="AP878" s="1210"/>
      <c r="AQ878" s="1114"/>
      <c r="AR878" s="976"/>
      <c r="AS878" s="976"/>
      <c r="AT878" s="976"/>
      <c r="AU878" s="976"/>
      <c r="AV878" s="976"/>
      <c r="AW878" s="976"/>
      <c r="AX878" s="1211"/>
      <c r="AY878" s="1208"/>
    </row>
    <row r="879" spans="1:51" ht="14.5" thickBot="1">
      <c r="A879" s="1283"/>
      <c r="B879" s="1266"/>
      <c r="C879" s="1267"/>
      <c r="D879" s="1267"/>
      <c r="E879" s="1267"/>
      <c r="F879" s="1268"/>
      <c r="G879" s="1271"/>
      <c r="H879" s="1271"/>
      <c r="I879" s="1271"/>
      <c r="J879" s="1271"/>
      <c r="K879" s="1271"/>
      <c r="L879" s="1274"/>
      <c r="M879" s="1277"/>
      <c r="N879" s="1247"/>
      <c r="O879" s="1250"/>
      <c r="P879" s="1216"/>
      <c r="Q879" s="1219"/>
      <c r="R879" s="1222"/>
      <c r="S879" s="1225"/>
      <c r="T879" s="1228"/>
      <c r="U879" s="1225"/>
      <c r="V879" s="1228"/>
      <c r="W879" s="1225"/>
      <c r="X879" s="1228"/>
      <c r="Y879" s="1225"/>
      <c r="Z879" s="1228"/>
      <c r="AA879" s="1228"/>
      <c r="AB879" s="1228"/>
      <c r="AC879" s="1231"/>
      <c r="AD879" s="1194"/>
      <c r="AE879" s="1235"/>
      <c r="AF879" s="1200"/>
      <c r="AG879" s="1194"/>
      <c r="AH879" s="1197"/>
      <c r="AI879" s="1200"/>
      <c r="AJ879" s="1200"/>
      <c r="AK879" s="1203"/>
      <c r="AL879" s="1206"/>
      <c r="AM879" s="651" t="str">
        <f t="shared" si="1566"/>
        <v/>
      </c>
      <c r="AN879" s="355"/>
      <c r="AO879" s="1209"/>
      <c r="AP879" s="1210"/>
      <c r="AQ879" s="1115"/>
      <c r="AR879" s="976"/>
      <c r="AS879" s="976"/>
      <c r="AT879" s="976"/>
      <c r="AU879" s="976"/>
      <c r="AV879" s="976"/>
      <c r="AW879" s="976"/>
      <c r="AX879" s="1211"/>
      <c r="AY879" s="1209"/>
    </row>
    <row r="880" spans="1:51" ht="14">
      <c r="A880" s="1280">
        <v>218</v>
      </c>
      <c r="B880" s="1260" t="str">
        <f>IF(基本情報入力シート!B257="", "",基本情報入力シート!B257)</f>
        <v/>
      </c>
      <c r="C880" s="1261"/>
      <c r="D880" s="1261"/>
      <c r="E880" s="1261"/>
      <c r="F880" s="1262"/>
      <c r="G880" s="1269" t="str">
        <f>IF(基本情報入力シート!L257="", "",基本情報入力シート!L257)</f>
        <v/>
      </c>
      <c r="H880" s="1269" t="str">
        <f>IF(基本情報入力シート!Q257="", "",基本情報入力シート!Q257)</f>
        <v/>
      </c>
      <c r="I880" s="1269" t="str">
        <f>IF(基本情報入力シート!V257="", "",基本情報入力シート!V257)</f>
        <v/>
      </c>
      <c r="J880" s="1269" t="str">
        <f>IF(基本情報入力シート!W257="", "",基本情報入力シート!W257)</f>
        <v/>
      </c>
      <c r="K880" s="1269" t="str">
        <f>IF(基本情報入力シート!X257="", "",基本情報入力シート!X257)</f>
        <v/>
      </c>
      <c r="L880" s="1272" t="str">
        <f>IF(基本情報入力シート!AC257=0, "",基本情報入力シート!AC257)</f>
        <v/>
      </c>
      <c r="M880" s="1275" t="str">
        <f>IF(基本情報入力シート!AD257="", "",基本情報入力シート!AD257)</f>
        <v/>
      </c>
      <c r="N880" s="1245"/>
      <c r="O880" s="1248" t="str">
        <f>IFERROR(VLOOKUP(K880,【参考】数式用２!$A$2:$AD$48,MATCH(N880,【参考】数式用２!$C$4:$AD$4,0)+2,0),"")</f>
        <v/>
      </c>
      <c r="P880" s="1214"/>
      <c r="Q880" s="1217" t="str">
        <f>IFERROR(VLOOKUP(K880,【参考】数式用２!$A$2:$AC$48,MATCH(P880,【参考】数式用２!$C$4:$AC$4,0)+2,0),"")</f>
        <v/>
      </c>
      <c r="R880" s="1220" t="s">
        <v>268</v>
      </c>
      <c r="S880" s="1223"/>
      <c r="T880" s="1226" t="s">
        <v>356</v>
      </c>
      <c r="U880" s="1223"/>
      <c r="V880" s="1226" t="s">
        <v>357</v>
      </c>
      <c r="W880" s="1223"/>
      <c r="X880" s="1226" t="s">
        <v>356</v>
      </c>
      <c r="Y880" s="1223"/>
      <c r="Z880" s="1226" t="s">
        <v>360</v>
      </c>
      <c r="AA880" s="1226" t="s">
        <v>171</v>
      </c>
      <c r="AB880" s="1226" t="str">
        <f t="shared" ref="AB880" si="1600">IF(S880&gt;=1,(W880*12+Y880)-(S880*12+U880)+1,"")</f>
        <v/>
      </c>
      <c r="AC880" s="1229" t="s">
        <v>359</v>
      </c>
      <c r="AD880" s="1232" t="str">
        <f t="shared" ref="AD880" si="1601">IFERROR(ROUNDDOWN(ROUND(L880*Q880,0)*M880,0)*AB880,"")</f>
        <v/>
      </c>
      <c r="AE880" s="1233" t="str">
        <f>IFERROR(ROUNDDOWN(ROUNDDOWN(ROUND(L880*VLOOKUP(K880,【参考】数式用２!$A$2:$AC$48,MATCH("処遇改善加算Ⅳ",【参考】数式用２!$C$4:$O$4,0)+2,0),0)*M880,0)*AB880*0.5,0), "")</f>
        <v/>
      </c>
      <c r="AF880" s="1198"/>
      <c r="AG880" s="1193" t="str">
        <f>IF(AND(AQ880&lt;&gt;"対象外", P880&lt;&gt;""),ROUNDDOWN(ROUND(L880*VLOOKUP(K880,【参考】数式用２!$A$2:$K$48,MATCH("ベア加算あり",【参考】数式用２!$C$4:$K$4,0)+2,0),0)*M880,0)*AB880,"")</f>
        <v/>
      </c>
      <c r="AH880" s="1195"/>
      <c r="AI880" s="1198"/>
      <c r="AJ880" s="1198"/>
      <c r="AK880" s="1201"/>
      <c r="AL880" s="1204"/>
      <c r="AM880" s="650" t="str">
        <f t="shared" si="1556"/>
        <v/>
      </c>
      <c r="AN880" s="355"/>
      <c r="AO880" s="1207" t="str">
        <f t="shared" ref="AO880" si="1602">IF(K880&lt;&gt;"","Q列に色付け","")</f>
        <v/>
      </c>
      <c r="AP880" s="1210" t="str">
        <f t="shared" ref="AP880" si="1603">IF(AND(AE880&lt;&gt;0,AE880&lt;&gt;""),IF(AF880="○","入力済","未入力"),"")</f>
        <v/>
      </c>
      <c r="AQ880" s="1113" t="str">
        <f>IFERROR((VLOOKUP(N880, 【参考】数式用２!$BE$5:$BE$13, 1,FALSE)), "対象外")</f>
        <v>対象外</v>
      </c>
      <c r="AR880" s="976" t="str">
        <f t="shared" ref="AR880" si="1604">IF(AG880&lt;&gt;"",IF(AH880="○","入力済","未入力"),"")</f>
        <v/>
      </c>
      <c r="AS880" s="976" t="str">
        <f t="shared" ref="AS880" si="1605">IF(AND(P880&lt;&gt;"", AI880=""), "未入力", "入力済")</f>
        <v>入力済</v>
      </c>
      <c r="AT880" s="976" t="str">
        <f t="shared" ref="AT880" si="1606">IF(AND(P880&lt;&gt;"", P880&lt;&gt;"処遇改善加算Ⅳ", AJ880=""), "未入力", "入力済")</f>
        <v>入力済</v>
      </c>
      <c r="AU880" s="976" t="str">
        <f>IFERROR(VLOOKUP(K880, 【参考】数式用２!$BB$5:$BC$48, 2, FALSE), "")</f>
        <v/>
      </c>
      <c r="AV880" s="976" t="str">
        <f t="shared" ref="AV880" si="1607">IF(AND(P880&lt;&gt;"処遇改善加算Ⅲ",P880&lt;&gt;"処遇改善加算Ⅳ", P880&lt;&gt;"", AU880&lt;&gt;"対象外"), 1,"")</f>
        <v/>
      </c>
      <c r="AW880" s="976" t="str">
        <f>IFERROR("_"&amp;VLOOKUP(K880, 【参考】数式用２!$AG$2:$AH$48, 2, FALSE), "")</f>
        <v/>
      </c>
      <c r="AX880" s="1211" t="str">
        <f t="shared" ref="AX880" si="1608">IF(AND(P880="処遇改善加算Ⅰ", AL880=""), "未入力","入力済")</f>
        <v>入力済</v>
      </c>
      <c r="AY880" s="1207" t="str">
        <f t="shared" ref="AY880" si="1609">G880</f>
        <v/>
      </c>
    </row>
    <row r="881" spans="1:51" ht="14">
      <c r="A881" s="1281"/>
      <c r="B881" s="1263"/>
      <c r="C881" s="1264"/>
      <c r="D881" s="1264"/>
      <c r="E881" s="1264"/>
      <c r="F881" s="1265"/>
      <c r="G881" s="1270"/>
      <c r="H881" s="1270"/>
      <c r="I881" s="1270"/>
      <c r="J881" s="1270"/>
      <c r="K881" s="1270"/>
      <c r="L881" s="1273"/>
      <c r="M881" s="1276"/>
      <c r="N881" s="1246"/>
      <c r="O881" s="1249"/>
      <c r="P881" s="1215"/>
      <c r="Q881" s="1218"/>
      <c r="R881" s="1221"/>
      <c r="S881" s="1224"/>
      <c r="T881" s="1227"/>
      <c r="U881" s="1224"/>
      <c r="V881" s="1227"/>
      <c r="W881" s="1224"/>
      <c r="X881" s="1227"/>
      <c r="Y881" s="1224"/>
      <c r="Z881" s="1227"/>
      <c r="AA881" s="1227"/>
      <c r="AB881" s="1227"/>
      <c r="AC881" s="1230"/>
      <c r="AD881" s="1193"/>
      <c r="AE881" s="1234"/>
      <c r="AF881" s="1199"/>
      <c r="AG881" s="1193"/>
      <c r="AH881" s="1196"/>
      <c r="AI881" s="1199"/>
      <c r="AJ881" s="1199"/>
      <c r="AK881" s="1202"/>
      <c r="AL881" s="1205"/>
      <c r="AM881" s="1212" t="str">
        <f t="shared" ref="AM881" si="1610">IF(AND(P880&lt;&gt;"", OR(W880&lt;&gt;8,Y880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81" s="355"/>
      <c r="AO881" s="1208"/>
      <c r="AP881" s="1210"/>
      <c r="AQ881" s="1114"/>
      <c r="AR881" s="976"/>
      <c r="AS881" s="976"/>
      <c r="AT881" s="976"/>
      <c r="AU881" s="976"/>
      <c r="AV881" s="976"/>
      <c r="AW881" s="976"/>
      <c r="AX881" s="1211"/>
      <c r="AY881" s="1208"/>
    </row>
    <row r="882" spans="1:51" ht="14">
      <c r="A882" s="1282"/>
      <c r="B882" s="1263"/>
      <c r="C882" s="1264"/>
      <c r="D882" s="1264"/>
      <c r="E882" s="1264"/>
      <c r="F882" s="1265"/>
      <c r="G882" s="1270"/>
      <c r="H882" s="1270"/>
      <c r="I882" s="1270"/>
      <c r="J882" s="1270"/>
      <c r="K882" s="1270"/>
      <c r="L882" s="1273"/>
      <c r="M882" s="1276"/>
      <c r="N882" s="1246"/>
      <c r="O882" s="1249"/>
      <c r="P882" s="1215"/>
      <c r="Q882" s="1218"/>
      <c r="R882" s="1221"/>
      <c r="S882" s="1224"/>
      <c r="T882" s="1227"/>
      <c r="U882" s="1224"/>
      <c r="V882" s="1227"/>
      <c r="W882" s="1224"/>
      <c r="X882" s="1227"/>
      <c r="Y882" s="1224"/>
      <c r="Z882" s="1227"/>
      <c r="AA882" s="1227"/>
      <c r="AB882" s="1227"/>
      <c r="AC882" s="1230"/>
      <c r="AD882" s="1193"/>
      <c r="AE882" s="1234"/>
      <c r="AF882" s="1199"/>
      <c r="AG882" s="1193"/>
      <c r="AH882" s="1196"/>
      <c r="AI882" s="1199"/>
      <c r="AJ882" s="1199"/>
      <c r="AK882" s="1202"/>
      <c r="AL882" s="1205"/>
      <c r="AM882" s="1213"/>
      <c r="AN882" s="355"/>
      <c r="AO882" s="1208"/>
      <c r="AP882" s="1210"/>
      <c r="AQ882" s="1114"/>
      <c r="AR882" s="976"/>
      <c r="AS882" s="976"/>
      <c r="AT882" s="976"/>
      <c r="AU882" s="976"/>
      <c r="AV882" s="976"/>
      <c r="AW882" s="976"/>
      <c r="AX882" s="1211"/>
      <c r="AY882" s="1208"/>
    </row>
    <row r="883" spans="1:51" ht="14.5" thickBot="1">
      <c r="A883" s="1283"/>
      <c r="B883" s="1266"/>
      <c r="C883" s="1267"/>
      <c r="D883" s="1267"/>
      <c r="E883" s="1267"/>
      <c r="F883" s="1268"/>
      <c r="G883" s="1271"/>
      <c r="H883" s="1271"/>
      <c r="I883" s="1271"/>
      <c r="J883" s="1271"/>
      <c r="K883" s="1271"/>
      <c r="L883" s="1274"/>
      <c r="M883" s="1277"/>
      <c r="N883" s="1247"/>
      <c r="O883" s="1250"/>
      <c r="P883" s="1216"/>
      <c r="Q883" s="1219"/>
      <c r="R883" s="1222"/>
      <c r="S883" s="1225"/>
      <c r="T883" s="1228"/>
      <c r="U883" s="1225"/>
      <c r="V883" s="1228"/>
      <c r="W883" s="1225"/>
      <c r="X883" s="1228"/>
      <c r="Y883" s="1225"/>
      <c r="Z883" s="1228"/>
      <c r="AA883" s="1228"/>
      <c r="AB883" s="1228"/>
      <c r="AC883" s="1231"/>
      <c r="AD883" s="1194"/>
      <c r="AE883" s="1235"/>
      <c r="AF883" s="1200"/>
      <c r="AG883" s="1194"/>
      <c r="AH883" s="1197"/>
      <c r="AI883" s="1200"/>
      <c r="AJ883" s="1200"/>
      <c r="AK883" s="1203"/>
      <c r="AL883" s="1206"/>
      <c r="AM883" s="651" t="str">
        <f t="shared" si="1566"/>
        <v/>
      </c>
      <c r="AN883" s="355"/>
      <c r="AO883" s="1209"/>
      <c r="AP883" s="1210"/>
      <c r="AQ883" s="1115"/>
      <c r="AR883" s="976"/>
      <c r="AS883" s="976"/>
      <c r="AT883" s="976"/>
      <c r="AU883" s="976"/>
      <c r="AV883" s="976"/>
      <c r="AW883" s="976"/>
      <c r="AX883" s="1211"/>
      <c r="AY883" s="1209"/>
    </row>
    <row r="884" spans="1:51" ht="14">
      <c r="A884" s="1280">
        <v>219</v>
      </c>
      <c r="B884" s="1260" t="str">
        <f>IF(基本情報入力シート!B258="", "",基本情報入力シート!B258)</f>
        <v/>
      </c>
      <c r="C884" s="1261"/>
      <c r="D884" s="1261"/>
      <c r="E884" s="1261"/>
      <c r="F884" s="1262"/>
      <c r="G884" s="1269" t="str">
        <f>IF(基本情報入力シート!L258="", "",基本情報入力シート!L258)</f>
        <v/>
      </c>
      <c r="H884" s="1269" t="str">
        <f>IF(基本情報入力シート!Q258="", "",基本情報入力シート!Q258)</f>
        <v/>
      </c>
      <c r="I884" s="1269" t="str">
        <f>IF(基本情報入力シート!V258="", "",基本情報入力シート!V258)</f>
        <v/>
      </c>
      <c r="J884" s="1269" t="str">
        <f>IF(基本情報入力シート!W258="", "",基本情報入力シート!W258)</f>
        <v/>
      </c>
      <c r="K884" s="1269" t="str">
        <f>IF(基本情報入力シート!X258="", "",基本情報入力シート!X258)</f>
        <v/>
      </c>
      <c r="L884" s="1272" t="str">
        <f>IF(基本情報入力シート!AC258=0, "",基本情報入力シート!AC258)</f>
        <v/>
      </c>
      <c r="M884" s="1275" t="str">
        <f>IF(基本情報入力シート!AD258="", "",基本情報入力シート!AD258)</f>
        <v/>
      </c>
      <c r="N884" s="1245"/>
      <c r="O884" s="1248" t="str">
        <f>IFERROR(VLOOKUP(K884,【参考】数式用２!$A$2:$AD$48,MATCH(N884,【参考】数式用２!$C$4:$AD$4,0)+2,0),"")</f>
        <v/>
      </c>
      <c r="P884" s="1214"/>
      <c r="Q884" s="1217" t="str">
        <f>IFERROR(VLOOKUP(K884,【参考】数式用２!$A$2:$AC$48,MATCH(P884,【参考】数式用２!$C$4:$AC$4,0)+2,0),"")</f>
        <v/>
      </c>
      <c r="R884" s="1220" t="s">
        <v>268</v>
      </c>
      <c r="S884" s="1223"/>
      <c r="T884" s="1226" t="s">
        <v>356</v>
      </c>
      <c r="U884" s="1223"/>
      <c r="V884" s="1226" t="s">
        <v>357</v>
      </c>
      <c r="W884" s="1223"/>
      <c r="X884" s="1226" t="s">
        <v>356</v>
      </c>
      <c r="Y884" s="1223"/>
      <c r="Z884" s="1226" t="s">
        <v>360</v>
      </c>
      <c r="AA884" s="1226" t="s">
        <v>171</v>
      </c>
      <c r="AB884" s="1226" t="str">
        <f t="shared" ref="AB884" si="1611">IF(S884&gt;=1,(W884*12+Y884)-(S884*12+U884)+1,"")</f>
        <v/>
      </c>
      <c r="AC884" s="1229" t="s">
        <v>359</v>
      </c>
      <c r="AD884" s="1232" t="str">
        <f t="shared" ref="AD884" si="1612">IFERROR(ROUNDDOWN(ROUND(L884*Q884,0)*M884,0)*AB884,"")</f>
        <v/>
      </c>
      <c r="AE884" s="1233" t="str">
        <f>IFERROR(ROUNDDOWN(ROUNDDOWN(ROUND(L884*VLOOKUP(K884,【参考】数式用２!$A$2:$AC$48,MATCH("処遇改善加算Ⅳ",【参考】数式用２!$C$4:$O$4,0)+2,0),0)*M884,0)*AB884*0.5,0), "")</f>
        <v/>
      </c>
      <c r="AF884" s="1198"/>
      <c r="AG884" s="1193" t="str">
        <f>IF(AND(AQ884&lt;&gt;"対象外", P884&lt;&gt;""),ROUNDDOWN(ROUND(L884*VLOOKUP(K884,【参考】数式用２!$A$2:$K$48,MATCH("ベア加算あり",【参考】数式用２!$C$4:$K$4,0)+2,0),0)*M884,0)*AB884,"")</f>
        <v/>
      </c>
      <c r="AH884" s="1195"/>
      <c r="AI884" s="1198"/>
      <c r="AJ884" s="1198"/>
      <c r="AK884" s="1201"/>
      <c r="AL884" s="1204"/>
      <c r="AM884" s="650" t="str">
        <f t="shared" si="1556"/>
        <v/>
      </c>
      <c r="AN884" s="355"/>
      <c r="AO884" s="1207" t="str">
        <f t="shared" ref="AO884" si="1613">IF(K884&lt;&gt;"","Q列に色付け","")</f>
        <v/>
      </c>
      <c r="AP884" s="1210" t="str">
        <f t="shared" ref="AP884" si="1614">IF(AND(AE884&lt;&gt;0,AE884&lt;&gt;""),IF(AF884="○","入力済","未入力"),"")</f>
        <v/>
      </c>
      <c r="AQ884" s="1113" t="str">
        <f>IFERROR((VLOOKUP(N884, 【参考】数式用２!$BE$5:$BE$13, 1,FALSE)), "対象外")</f>
        <v>対象外</v>
      </c>
      <c r="AR884" s="976" t="str">
        <f t="shared" ref="AR884" si="1615">IF(AG884&lt;&gt;"",IF(AH884="○","入力済","未入力"),"")</f>
        <v/>
      </c>
      <c r="AS884" s="976" t="str">
        <f t="shared" ref="AS884" si="1616">IF(AND(P884&lt;&gt;"", AI884=""), "未入力", "入力済")</f>
        <v>入力済</v>
      </c>
      <c r="AT884" s="976" t="str">
        <f t="shared" ref="AT884" si="1617">IF(AND(P884&lt;&gt;"", P884&lt;&gt;"処遇改善加算Ⅳ", AJ884=""), "未入力", "入力済")</f>
        <v>入力済</v>
      </c>
      <c r="AU884" s="976" t="str">
        <f>IFERROR(VLOOKUP(K884, 【参考】数式用２!$BB$5:$BC$48, 2, FALSE), "")</f>
        <v/>
      </c>
      <c r="AV884" s="976" t="str">
        <f t="shared" ref="AV884" si="1618">IF(AND(P884&lt;&gt;"処遇改善加算Ⅲ",P884&lt;&gt;"処遇改善加算Ⅳ", P884&lt;&gt;"", AU884&lt;&gt;"対象外"), 1,"")</f>
        <v/>
      </c>
      <c r="AW884" s="976" t="str">
        <f>IFERROR("_"&amp;VLOOKUP(K884, 【参考】数式用２!$AG$2:$AH$48, 2, FALSE), "")</f>
        <v/>
      </c>
      <c r="AX884" s="1211" t="str">
        <f t="shared" ref="AX884" si="1619">IF(AND(P884="処遇改善加算Ⅰ", AL884=""), "未入力","入力済")</f>
        <v>入力済</v>
      </c>
      <c r="AY884" s="1207" t="str">
        <f t="shared" ref="AY884" si="1620">G884</f>
        <v/>
      </c>
    </row>
    <row r="885" spans="1:51" ht="14">
      <c r="A885" s="1281"/>
      <c r="B885" s="1263"/>
      <c r="C885" s="1264"/>
      <c r="D885" s="1264"/>
      <c r="E885" s="1264"/>
      <c r="F885" s="1265"/>
      <c r="G885" s="1270"/>
      <c r="H885" s="1270"/>
      <c r="I885" s="1270"/>
      <c r="J885" s="1270"/>
      <c r="K885" s="1270"/>
      <c r="L885" s="1273"/>
      <c r="M885" s="1276"/>
      <c r="N885" s="1246"/>
      <c r="O885" s="1249"/>
      <c r="P885" s="1215"/>
      <c r="Q885" s="1218"/>
      <c r="R885" s="1221"/>
      <c r="S885" s="1224"/>
      <c r="T885" s="1227"/>
      <c r="U885" s="1224"/>
      <c r="V885" s="1227"/>
      <c r="W885" s="1224"/>
      <c r="X885" s="1227"/>
      <c r="Y885" s="1224"/>
      <c r="Z885" s="1227"/>
      <c r="AA885" s="1227"/>
      <c r="AB885" s="1227"/>
      <c r="AC885" s="1230"/>
      <c r="AD885" s="1193"/>
      <c r="AE885" s="1234"/>
      <c r="AF885" s="1199"/>
      <c r="AG885" s="1193"/>
      <c r="AH885" s="1196"/>
      <c r="AI885" s="1199"/>
      <c r="AJ885" s="1199"/>
      <c r="AK885" s="1202"/>
      <c r="AL885" s="1205"/>
      <c r="AM885" s="1212" t="str">
        <f t="shared" ref="AM885" si="1621">IF(AND(P884&lt;&gt;"", OR(W884&lt;&gt;8,Y884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85" s="355"/>
      <c r="AO885" s="1208"/>
      <c r="AP885" s="1210"/>
      <c r="AQ885" s="1114"/>
      <c r="AR885" s="976"/>
      <c r="AS885" s="976"/>
      <c r="AT885" s="976"/>
      <c r="AU885" s="976"/>
      <c r="AV885" s="976"/>
      <c r="AW885" s="976"/>
      <c r="AX885" s="1211"/>
      <c r="AY885" s="1208"/>
    </row>
    <row r="886" spans="1:51" ht="14">
      <c r="A886" s="1282"/>
      <c r="B886" s="1263"/>
      <c r="C886" s="1264"/>
      <c r="D886" s="1264"/>
      <c r="E886" s="1264"/>
      <c r="F886" s="1265"/>
      <c r="G886" s="1270"/>
      <c r="H886" s="1270"/>
      <c r="I886" s="1270"/>
      <c r="J886" s="1270"/>
      <c r="K886" s="1270"/>
      <c r="L886" s="1273"/>
      <c r="M886" s="1276"/>
      <c r="N886" s="1246"/>
      <c r="O886" s="1249"/>
      <c r="P886" s="1215"/>
      <c r="Q886" s="1218"/>
      <c r="R886" s="1221"/>
      <c r="S886" s="1224"/>
      <c r="T886" s="1227"/>
      <c r="U886" s="1224"/>
      <c r="V886" s="1227"/>
      <c r="W886" s="1224"/>
      <c r="X886" s="1227"/>
      <c r="Y886" s="1224"/>
      <c r="Z886" s="1227"/>
      <c r="AA886" s="1227"/>
      <c r="AB886" s="1227"/>
      <c r="AC886" s="1230"/>
      <c r="AD886" s="1193"/>
      <c r="AE886" s="1234"/>
      <c r="AF886" s="1199"/>
      <c r="AG886" s="1193"/>
      <c r="AH886" s="1196"/>
      <c r="AI886" s="1199"/>
      <c r="AJ886" s="1199"/>
      <c r="AK886" s="1202"/>
      <c r="AL886" s="1205"/>
      <c r="AM886" s="1213"/>
      <c r="AN886" s="355"/>
      <c r="AO886" s="1208"/>
      <c r="AP886" s="1210"/>
      <c r="AQ886" s="1114"/>
      <c r="AR886" s="976"/>
      <c r="AS886" s="976"/>
      <c r="AT886" s="976"/>
      <c r="AU886" s="976"/>
      <c r="AV886" s="976"/>
      <c r="AW886" s="976"/>
      <c r="AX886" s="1211"/>
      <c r="AY886" s="1208"/>
    </row>
    <row r="887" spans="1:51" ht="14.5" thickBot="1">
      <c r="A887" s="1283"/>
      <c r="B887" s="1266"/>
      <c r="C887" s="1267"/>
      <c r="D887" s="1267"/>
      <c r="E887" s="1267"/>
      <c r="F887" s="1268"/>
      <c r="G887" s="1271"/>
      <c r="H887" s="1271"/>
      <c r="I887" s="1271"/>
      <c r="J887" s="1271"/>
      <c r="K887" s="1271"/>
      <c r="L887" s="1274"/>
      <c r="M887" s="1277"/>
      <c r="N887" s="1247"/>
      <c r="O887" s="1250"/>
      <c r="P887" s="1216"/>
      <c r="Q887" s="1219"/>
      <c r="R887" s="1222"/>
      <c r="S887" s="1225"/>
      <c r="T887" s="1228"/>
      <c r="U887" s="1225"/>
      <c r="V887" s="1228"/>
      <c r="W887" s="1225"/>
      <c r="X887" s="1228"/>
      <c r="Y887" s="1225"/>
      <c r="Z887" s="1228"/>
      <c r="AA887" s="1228"/>
      <c r="AB887" s="1228"/>
      <c r="AC887" s="1231"/>
      <c r="AD887" s="1194"/>
      <c r="AE887" s="1235"/>
      <c r="AF887" s="1200"/>
      <c r="AG887" s="1194"/>
      <c r="AH887" s="1197"/>
      <c r="AI887" s="1200"/>
      <c r="AJ887" s="1200"/>
      <c r="AK887" s="1203"/>
      <c r="AL887" s="1206"/>
      <c r="AM887" s="651" t="str">
        <f t="shared" si="1566"/>
        <v/>
      </c>
      <c r="AN887" s="355"/>
      <c r="AO887" s="1209"/>
      <c r="AP887" s="1210"/>
      <c r="AQ887" s="1115"/>
      <c r="AR887" s="976"/>
      <c r="AS887" s="976"/>
      <c r="AT887" s="976"/>
      <c r="AU887" s="976"/>
      <c r="AV887" s="976"/>
      <c r="AW887" s="976"/>
      <c r="AX887" s="1211"/>
      <c r="AY887" s="1209"/>
    </row>
    <row r="888" spans="1:51" ht="14">
      <c r="A888" s="1280">
        <v>220</v>
      </c>
      <c r="B888" s="1260" t="str">
        <f>IF(基本情報入力シート!B259="", "",基本情報入力シート!B259)</f>
        <v/>
      </c>
      <c r="C888" s="1261"/>
      <c r="D888" s="1261"/>
      <c r="E888" s="1261"/>
      <c r="F888" s="1262"/>
      <c r="G888" s="1269" t="str">
        <f>IF(基本情報入力シート!L259="", "",基本情報入力シート!L259)</f>
        <v/>
      </c>
      <c r="H888" s="1269" t="str">
        <f>IF(基本情報入力シート!Q259="", "",基本情報入力シート!Q259)</f>
        <v/>
      </c>
      <c r="I888" s="1269" t="str">
        <f>IF(基本情報入力シート!V259="", "",基本情報入力シート!V259)</f>
        <v/>
      </c>
      <c r="J888" s="1269" t="str">
        <f>IF(基本情報入力シート!W259="", "",基本情報入力シート!W259)</f>
        <v/>
      </c>
      <c r="K888" s="1269" t="str">
        <f>IF(基本情報入力シート!X259="", "",基本情報入力シート!X259)</f>
        <v/>
      </c>
      <c r="L888" s="1272" t="str">
        <f>IF(基本情報入力シート!AC259=0, "",基本情報入力シート!AC259)</f>
        <v/>
      </c>
      <c r="M888" s="1275" t="str">
        <f>IF(基本情報入力シート!AD259="", "",基本情報入力シート!AD259)</f>
        <v/>
      </c>
      <c r="N888" s="1245"/>
      <c r="O888" s="1248" t="str">
        <f>IFERROR(VLOOKUP(K888,【参考】数式用２!$A$2:$AD$48,MATCH(N888,【参考】数式用２!$C$4:$AD$4,0)+2,0),"")</f>
        <v/>
      </c>
      <c r="P888" s="1214"/>
      <c r="Q888" s="1217" t="str">
        <f>IFERROR(VLOOKUP(K888,【参考】数式用２!$A$2:$AC$48,MATCH(P888,【参考】数式用２!$C$4:$AC$4,0)+2,0),"")</f>
        <v/>
      </c>
      <c r="R888" s="1220" t="s">
        <v>268</v>
      </c>
      <c r="S888" s="1223"/>
      <c r="T888" s="1226" t="s">
        <v>356</v>
      </c>
      <c r="U888" s="1223"/>
      <c r="V888" s="1226" t="s">
        <v>357</v>
      </c>
      <c r="W888" s="1223"/>
      <c r="X888" s="1226" t="s">
        <v>356</v>
      </c>
      <c r="Y888" s="1223"/>
      <c r="Z888" s="1226" t="s">
        <v>360</v>
      </c>
      <c r="AA888" s="1226" t="s">
        <v>171</v>
      </c>
      <c r="AB888" s="1226" t="str">
        <f t="shared" ref="AB888" si="1622">IF(S888&gt;=1,(W888*12+Y888)-(S888*12+U888)+1,"")</f>
        <v/>
      </c>
      <c r="AC888" s="1229" t="s">
        <v>359</v>
      </c>
      <c r="AD888" s="1232" t="str">
        <f t="shared" ref="AD888" si="1623">IFERROR(ROUNDDOWN(ROUND(L888*Q888,0)*M888,0)*AB888,"")</f>
        <v/>
      </c>
      <c r="AE888" s="1233" t="str">
        <f>IFERROR(ROUNDDOWN(ROUNDDOWN(ROUND(L888*VLOOKUP(K888,【参考】数式用２!$A$2:$AC$48,MATCH("処遇改善加算Ⅳ",【参考】数式用２!$C$4:$O$4,0)+2,0),0)*M888,0)*AB888*0.5,0), "")</f>
        <v/>
      </c>
      <c r="AF888" s="1198"/>
      <c r="AG888" s="1193" t="str">
        <f>IF(AND(AQ888&lt;&gt;"対象外", P888&lt;&gt;""),ROUNDDOWN(ROUND(L888*VLOOKUP(K888,【参考】数式用２!$A$2:$K$48,MATCH("ベア加算あり",【参考】数式用２!$C$4:$K$4,0)+2,0),0)*M888,0)*AB888,"")</f>
        <v/>
      </c>
      <c r="AH888" s="1195"/>
      <c r="AI888" s="1198"/>
      <c r="AJ888" s="1198"/>
      <c r="AK888" s="1201"/>
      <c r="AL888" s="1204"/>
      <c r="AM888" s="650" t="str">
        <f t="shared" si="1556"/>
        <v/>
      </c>
      <c r="AN888" s="355"/>
      <c r="AO888" s="1207" t="str">
        <f t="shared" ref="AO888" si="1624">IF(K888&lt;&gt;"","Q列に色付け","")</f>
        <v/>
      </c>
      <c r="AP888" s="1210" t="str">
        <f t="shared" ref="AP888" si="1625">IF(AND(AE888&lt;&gt;0,AE888&lt;&gt;""),IF(AF888="○","入力済","未入力"),"")</f>
        <v/>
      </c>
      <c r="AQ888" s="1113" t="str">
        <f>IFERROR((VLOOKUP(N888, 【参考】数式用２!$BE$5:$BE$13, 1,FALSE)), "対象外")</f>
        <v>対象外</v>
      </c>
      <c r="AR888" s="976" t="str">
        <f t="shared" ref="AR888" si="1626">IF(AG888&lt;&gt;"",IF(AH888="○","入力済","未入力"),"")</f>
        <v/>
      </c>
      <c r="AS888" s="976" t="str">
        <f t="shared" ref="AS888" si="1627">IF(AND(P888&lt;&gt;"", AI888=""), "未入力", "入力済")</f>
        <v>入力済</v>
      </c>
      <c r="AT888" s="976" t="str">
        <f t="shared" ref="AT888" si="1628">IF(AND(P888&lt;&gt;"", P888&lt;&gt;"処遇改善加算Ⅳ", AJ888=""), "未入力", "入力済")</f>
        <v>入力済</v>
      </c>
      <c r="AU888" s="976" t="str">
        <f>IFERROR(VLOOKUP(K888, 【参考】数式用２!$BB$5:$BC$48, 2, FALSE), "")</f>
        <v/>
      </c>
      <c r="AV888" s="976" t="str">
        <f t="shared" ref="AV888" si="1629">IF(AND(P888&lt;&gt;"処遇改善加算Ⅲ",P888&lt;&gt;"処遇改善加算Ⅳ", P888&lt;&gt;"", AU888&lt;&gt;"対象外"), 1,"")</f>
        <v/>
      </c>
      <c r="AW888" s="976" t="str">
        <f>IFERROR("_"&amp;VLOOKUP(K888, 【参考】数式用２!$AG$2:$AH$48, 2, FALSE), "")</f>
        <v/>
      </c>
      <c r="AX888" s="1211" t="str">
        <f t="shared" ref="AX888" si="1630">IF(AND(P888="処遇改善加算Ⅰ", AL888=""), "未入力","入力済")</f>
        <v>入力済</v>
      </c>
      <c r="AY888" s="1207" t="str">
        <f t="shared" ref="AY888" si="1631">G888</f>
        <v/>
      </c>
    </row>
    <row r="889" spans="1:51" ht="14">
      <c r="A889" s="1281"/>
      <c r="B889" s="1263"/>
      <c r="C889" s="1264"/>
      <c r="D889" s="1264"/>
      <c r="E889" s="1264"/>
      <c r="F889" s="1265"/>
      <c r="G889" s="1270"/>
      <c r="H889" s="1270"/>
      <c r="I889" s="1270"/>
      <c r="J889" s="1270"/>
      <c r="K889" s="1270"/>
      <c r="L889" s="1273"/>
      <c r="M889" s="1276"/>
      <c r="N889" s="1246"/>
      <c r="O889" s="1249"/>
      <c r="P889" s="1215"/>
      <c r="Q889" s="1218"/>
      <c r="R889" s="1221"/>
      <c r="S889" s="1224"/>
      <c r="T889" s="1227"/>
      <c r="U889" s="1224"/>
      <c r="V889" s="1227"/>
      <c r="W889" s="1224"/>
      <c r="X889" s="1227"/>
      <c r="Y889" s="1224"/>
      <c r="Z889" s="1227"/>
      <c r="AA889" s="1227"/>
      <c r="AB889" s="1227"/>
      <c r="AC889" s="1230"/>
      <c r="AD889" s="1193"/>
      <c r="AE889" s="1234"/>
      <c r="AF889" s="1199"/>
      <c r="AG889" s="1193"/>
      <c r="AH889" s="1196"/>
      <c r="AI889" s="1199"/>
      <c r="AJ889" s="1199"/>
      <c r="AK889" s="1202"/>
      <c r="AL889" s="1205"/>
      <c r="AM889" s="1212" t="str">
        <f t="shared" ref="AM889" si="1632">IF(AND(P888&lt;&gt;"", OR(W888&lt;&gt;8,Y888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89" s="355"/>
      <c r="AO889" s="1208"/>
      <c r="AP889" s="1210"/>
      <c r="AQ889" s="1114"/>
      <c r="AR889" s="976"/>
      <c r="AS889" s="976"/>
      <c r="AT889" s="976"/>
      <c r="AU889" s="976"/>
      <c r="AV889" s="976"/>
      <c r="AW889" s="976"/>
      <c r="AX889" s="1211"/>
      <c r="AY889" s="1208"/>
    </row>
    <row r="890" spans="1:51" ht="14">
      <c r="A890" s="1282"/>
      <c r="B890" s="1263"/>
      <c r="C890" s="1264"/>
      <c r="D890" s="1264"/>
      <c r="E890" s="1264"/>
      <c r="F890" s="1265"/>
      <c r="G890" s="1270"/>
      <c r="H890" s="1270"/>
      <c r="I890" s="1270"/>
      <c r="J890" s="1270"/>
      <c r="K890" s="1270"/>
      <c r="L890" s="1273"/>
      <c r="M890" s="1276"/>
      <c r="N890" s="1246"/>
      <c r="O890" s="1249"/>
      <c r="P890" s="1215"/>
      <c r="Q890" s="1218"/>
      <c r="R890" s="1221"/>
      <c r="S890" s="1224"/>
      <c r="T890" s="1227"/>
      <c r="U890" s="1224"/>
      <c r="V890" s="1227"/>
      <c r="W890" s="1224"/>
      <c r="X890" s="1227"/>
      <c r="Y890" s="1224"/>
      <c r="Z890" s="1227"/>
      <c r="AA890" s="1227"/>
      <c r="AB890" s="1227"/>
      <c r="AC890" s="1230"/>
      <c r="AD890" s="1193"/>
      <c r="AE890" s="1234"/>
      <c r="AF890" s="1199"/>
      <c r="AG890" s="1193"/>
      <c r="AH890" s="1196"/>
      <c r="AI890" s="1199"/>
      <c r="AJ890" s="1199"/>
      <c r="AK890" s="1202"/>
      <c r="AL890" s="1205"/>
      <c r="AM890" s="1213"/>
      <c r="AN890" s="355"/>
      <c r="AO890" s="1208"/>
      <c r="AP890" s="1210"/>
      <c r="AQ890" s="1114"/>
      <c r="AR890" s="976"/>
      <c r="AS890" s="976"/>
      <c r="AT890" s="976"/>
      <c r="AU890" s="976"/>
      <c r="AV890" s="976"/>
      <c r="AW890" s="976"/>
      <c r="AX890" s="1211"/>
      <c r="AY890" s="1208"/>
    </row>
    <row r="891" spans="1:51" ht="14.5" thickBot="1">
      <c r="A891" s="1283"/>
      <c r="B891" s="1266"/>
      <c r="C891" s="1267"/>
      <c r="D891" s="1267"/>
      <c r="E891" s="1267"/>
      <c r="F891" s="1268"/>
      <c r="G891" s="1271"/>
      <c r="H891" s="1271"/>
      <c r="I891" s="1271"/>
      <c r="J891" s="1271"/>
      <c r="K891" s="1271"/>
      <c r="L891" s="1274"/>
      <c r="M891" s="1277"/>
      <c r="N891" s="1247"/>
      <c r="O891" s="1250"/>
      <c r="P891" s="1216"/>
      <c r="Q891" s="1219"/>
      <c r="R891" s="1222"/>
      <c r="S891" s="1225"/>
      <c r="T891" s="1228"/>
      <c r="U891" s="1225"/>
      <c r="V891" s="1228"/>
      <c r="W891" s="1225"/>
      <c r="X891" s="1228"/>
      <c r="Y891" s="1225"/>
      <c r="Z891" s="1228"/>
      <c r="AA891" s="1228"/>
      <c r="AB891" s="1228"/>
      <c r="AC891" s="1231"/>
      <c r="AD891" s="1194"/>
      <c r="AE891" s="1235"/>
      <c r="AF891" s="1200"/>
      <c r="AG891" s="1194"/>
      <c r="AH891" s="1197"/>
      <c r="AI891" s="1200"/>
      <c r="AJ891" s="1200"/>
      <c r="AK891" s="1203"/>
      <c r="AL891" s="1206"/>
      <c r="AM891" s="651" t="str">
        <f t="shared" si="1566"/>
        <v/>
      </c>
      <c r="AN891" s="355"/>
      <c r="AO891" s="1209"/>
      <c r="AP891" s="1210"/>
      <c r="AQ891" s="1115"/>
      <c r="AR891" s="976"/>
      <c r="AS891" s="976"/>
      <c r="AT891" s="976"/>
      <c r="AU891" s="976"/>
      <c r="AV891" s="976"/>
      <c r="AW891" s="976"/>
      <c r="AX891" s="1211"/>
      <c r="AY891" s="1209"/>
    </row>
    <row r="892" spans="1:51" ht="14">
      <c r="A892" s="1280">
        <v>221</v>
      </c>
      <c r="B892" s="1260" t="str">
        <f>IF(基本情報入力シート!B260="", "",基本情報入力シート!B260)</f>
        <v/>
      </c>
      <c r="C892" s="1261"/>
      <c r="D892" s="1261"/>
      <c r="E892" s="1261"/>
      <c r="F892" s="1262"/>
      <c r="G892" s="1269" t="str">
        <f>IF(基本情報入力シート!L260="", "",基本情報入力シート!L260)</f>
        <v/>
      </c>
      <c r="H892" s="1269" t="str">
        <f>IF(基本情報入力シート!Q260="", "",基本情報入力シート!Q260)</f>
        <v/>
      </c>
      <c r="I892" s="1269" t="str">
        <f>IF(基本情報入力シート!V260="", "",基本情報入力シート!V260)</f>
        <v/>
      </c>
      <c r="J892" s="1269" t="str">
        <f>IF(基本情報入力シート!W260="", "",基本情報入力シート!W260)</f>
        <v/>
      </c>
      <c r="K892" s="1269" t="str">
        <f>IF(基本情報入力シート!X260="", "",基本情報入力シート!X260)</f>
        <v/>
      </c>
      <c r="L892" s="1272" t="str">
        <f>IF(基本情報入力シート!AC260=0, "",基本情報入力シート!AC260)</f>
        <v/>
      </c>
      <c r="M892" s="1275" t="str">
        <f>IF(基本情報入力シート!AD260="", "",基本情報入力シート!AD260)</f>
        <v/>
      </c>
      <c r="N892" s="1245"/>
      <c r="O892" s="1248" t="str">
        <f>IFERROR(VLOOKUP(K892,【参考】数式用２!$A$2:$AD$48,MATCH(N892,【参考】数式用２!$C$4:$AD$4,0)+2,0),"")</f>
        <v/>
      </c>
      <c r="P892" s="1214"/>
      <c r="Q892" s="1217" t="str">
        <f>IFERROR(VLOOKUP(K892,【参考】数式用２!$A$2:$AC$48,MATCH(P892,【参考】数式用２!$C$4:$AC$4,0)+2,0),"")</f>
        <v/>
      </c>
      <c r="R892" s="1220" t="s">
        <v>268</v>
      </c>
      <c r="S892" s="1223"/>
      <c r="T892" s="1226" t="s">
        <v>356</v>
      </c>
      <c r="U892" s="1223"/>
      <c r="V892" s="1226" t="s">
        <v>357</v>
      </c>
      <c r="W892" s="1223"/>
      <c r="X892" s="1226" t="s">
        <v>356</v>
      </c>
      <c r="Y892" s="1223"/>
      <c r="Z892" s="1226" t="s">
        <v>360</v>
      </c>
      <c r="AA892" s="1226" t="s">
        <v>171</v>
      </c>
      <c r="AB892" s="1226" t="str">
        <f t="shared" ref="AB892" si="1633">IF(S892&gt;=1,(W892*12+Y892)-(S892*12+U892)+1,"")</f>
        <v/>
      </c>
      <c r="AC892" s="1229" t="s">
        <v>359</v>
      </c>
      <c r="AD892" s="1232" t="str">
        <f t="shared" ref="AD892" si="1634">IFERROR(ROUNDDOWN(ROUND(L892*Q892,0)*M892,0)*AB892,"")</f>
        <v/>
      </c>
      <c r="AE892" s="1233" t="str">
        <f>IFERROR(ROUNDDOWN(ROUNDDOWN(ROUND(L892*VLOOKUP(K892,【参考】数式用２!$A$2:$AC$48,MATCH("処遇改善加算Ⅳ",【参考】数式用２!$C$4:$O$4,0)+2,0),0)*M892,0)*AB892*0.5,0), "")</f>
        <v/>
      </c>
      <c r="AF892" s="1198"/>
      <c r="AG892" s="1193" t="str">
        <f>IF(AND(AQ892&lt;&gt;"対象外", P892&lt;&gt;""),ROUNDDOWN(ROUND(L892*VLOOKUP(K892,【参考】数式用２!$A$2:$K$48,MATCH("ベア加算あり",【参考】数式用２!$C$4:$K$4,0)+2,0),0)*M892,0)*AB892,"")</f>
        <v/>
      </c>
      <c r="AH892" s="1195"/>
      <c r="AI892" s="1198"/>
      <c r="AJ892" s="1198"/>
      <c r="AK892" s="1201"/>
      <c r="AL892" s="1204"/>
      <c r="AM892" s="650" t="str">
        <f t="shared" si="1556"/>
        <v/>
      </c>
      <c r="AN892" s="355"/>
      <c r="AO892" s="1207" t="str">
        <f t="shared" ref="AO892" si="1635">IF(K892&lt;&gt;"","Q列に色付け","")</f>
        <v/>
      </c>
      <c r="AP892" s="1210" t="str">
        <f t="shared" ref="AP892" si="1636">IF(AND(AE892&lt;&gt;0,AE892&lt;&gt;""),IF(AF892="○","入力済","未入力"),"")</f>
        <v/>
      </c>
      <c r="AQ892" s="1113" t="str">
        <f>IFERROR((VLOOKUP(N892, 【参考】数式用２!$BE$5:$BE$13, 1,FALSE)), "対象外")</f>
        <v>対象外</v>
      </c>
      <c r="AR892" s="976" t="str">
        <f t="shared" ref="AR892" si="1637">IF(AG892&lt;&gt;"",IF(AH892="○","入力済","未入力"),"")</f>
        <v/>
      </c>
      <c r="AS892" s="976" t="str">
        <f t="shared" ref="AS892" si="1638">IF(AND(P892&lt;&gt;"", AI892=""), "未入力", "入力済")</f>
        <v>入力済</v>
      </c>
      <c r="AT892" s="976" t="str">
        <f t="shared" ref="AT892" si="1639">IF(AND(P892&lt;&gt;"", P892&lt;&gt;"処遇改善加算Ⅳ", AJ892=""), "未入力", "入力済")</f>
        <v>入力済</v>
      </c>
      <c r="AU892" s="976" t="str">
        <f>IFERROR(VLOOKUP(K892, 【参考】数式用２!$BB$5:$BC$48, 2, FALSE), "")</f>
        <v/>
      </c>
      <c r="AV892" s="976" t="str">
        <f t="shared" ref="AV892" si="1640">IF(AND(P892&lt;&gt;"処遇改善加算Ⅲ",P892&lt;&gt;"処遇改善加算Ⅳ", P892&lt;&gt;"", AU892&lt;&gt;"対象外"), 1,"")</f>
        <v/>
      </c>
      <c r="AW892" s="976" t="str">
        <f>IFERROR("_"&amp;VLOOKUP(K892, 【参考】数式用２!$AG$2:$AH$48, 2, FALSE), "")</f>
        <v/>
      </c>
      <c r="AX892" s="1211" t="str">
        <f t="shared" ref="AX892" si="1641">IF(AND(P892="処遇改善加算Ⅰ", AL892=""), "未入力","入力済")</f>
        <v>入力済</v>
      </c>
      <c r="AY892" s="1207" t="str">
        <f t="shared" ref="AY892" si="1642">G892</f>
        <v/>
      </c>
    </row>
    <row r="893" spans="1:51" ht="14">
      <c r="A893" s="1281"/>
      <c r="B893" s="1263"/>
      <c r="C893" s="1264"/>
      <c r="D893" s="1264"/>
      <c r="E893" s="1264"/>
      <c r="F893" s="1265"/>
      <c r="G893" s="1270"/>
      <c r="H893" s="1270"/>
      <c r="I893" s="1270"/>
      <c r="J893" s="1270"/>
      <c r="K893" s="1270"/>
      <c r="L893" s="1273"/>
      <c r="M893" s="1276"/>
      <c r="N893" s="1246"/>
      <c r="O893" s="1249"/>
      <c r="P893" s="1215"/>
      <c r="Q893" s="1218"/>
      <c r="R893" s="1221"/>
      <c r="S893" s="1224"/>
      <c r="T893" s="1227"/>
      <c r="U893" s="1224"/>
      <c r="V893" s="1227"/>
      <c r="W893" s="1224"/>
      <c r="X893" s="1227"/>
      <c r="Y893" s="1224"/>
      <c r="Z893" s="1227"/>
      <c r="AA893" s="1227"/>
      <c r="AB893" s="1227"/>
      <c r="AC893" s="1230"/>
      <c r="AD893" s="1193"/>
      <c r="AE893" s="1234"/>
      <c r="AF893" s="1199"/>
      <c r="AG893" s="1193"/>
      <c r="AH893" s="1196"/>
      <c r="AI893" s="1199"/>
      <c r="AJ893" s="1199"/>
      <c r="AK893" s="1202"/>
      <c r="AL893" s="1205"/>
      <c r="AM893" s="1212" t="str">
        <f t="shared" ref="AM893" si="1643">IF(AND(P892&lt;&gt;"", OR(W892&lt;&gt;8,Y892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93" s="355"/>
      <c r="AO893" s="1208"/>
      <c r="AP893" s="1210"/>
      <c r="AQ893" s="1114"/>
      <c r="AR893" s="976"/>
      <c r="AS893" s="976"/>
      <c r="AT893" s="976"/>
      <c r="AU893" s="976"/>
      <c r="AV893" s="976"/>
      <c r="AW893" s="976"/>
      <c r="AX893" s="1211"/>
      <c r="AY893" s="1208"/>
    </row>
    <row r="894" spans="1:51" ht="14">
      <c r="A894" s="1282"/>
      <c r="B894" s="1263"/>
      <c r="C894" s="1264"/>
      <c r="D894" s="1264"/>
      <c r="E894" s="1264"/>
      <c r="F894" s="1265"/>
      <c r="G894" s="1270"/>
      <c r="H894" s="1270"/>
      <c r="I894" s="1270"/>
      <c r="J894" s="1270"/>
      <c r="K894" s="1270"/>
      <c r="L894" s="1273"/>
      <c r="M894" s="1276"/>
      <c r="N894" s="1246"/>
      <c r="O894" s="1249"/>
      <c r="P894" s="1215"/>
      <c r="Q894" s="1218"/>
      <c r="R894" s="1221"/>
      <c r="S894" s="1224"/>
      <c r="T894" s="1227"/>
      <c r="U894" s="1224"/>
      <c r="V894" s="1227"/>
      <c r="W894" s="1224"/>
      <c r="X894" s="1227"/>
      <c r="Y894" s="1224"/>
      <c r="Z894" s="1227"/>
      <c r="AA894" s="1227"/>
      <c r="AB894" s="1227"/>
      <c r="AC894" s="1230"/>
      <c r="AD894" s="1193"/>
      <c r="AE894" s="1234"/>
      <c r="AF894" s="1199"/>
      <c r="AG894" s="1193"/>
      <c r="AH894" s="1196"/>
      <c r="AI894" s="1199"/>
      <c r="AJ894" s="1199"/>
      <c r="AK894" s="1202"/>
      <c r="AL894" s="1205"/>
      <c r="AM894" s="1213"/>
      <c r="AN894" s="355"/>
      <c r="AO894" s="1208"/>
      <c r="AP894" s="1210"/>
      <c r="AQ894" s="1114"/>
      <c r="AR894" s="976"/>
      <c r="AS894" s="976"/>
      <c r="AT894" s="976"/>
      <c r="AU894" s="976"/>
      <c r="AV894" s="976"/>
      <c r="AW894" s="976"/>
      <c r="AX894" s="1211"/>
      <c r="AY894" s="1208"/>
    </row>
    <row r="895" spans="1:51" ht="14.5" thickBot="1">
      <c r="A895" s="1283"/>
      <c r="B895" s="1266"/>
      <c r="C895" s="1267"/>
      <c r="D895" s="1267"/>
      <c r="E895" s="1267"/>
      <c r="F895" s="1268"/>
      <c r="G895" s="1271"/>
      <c r="H895" s="1271"/>
      <c r="I895" s="1271"/>
      <c r="J895" s="1271"/>
      <c r="K895" s="1271"/>
      <c r="L895" s="1274"/>
      <c r="M895" s="1277"/>
      <c r="N895" s="1247"/>
      <c r="O895" s="1250"/>
      <c r="P895" s="1216"/>
      <c r="Q895" s="1219"/>
      <c r="R895" s="1222"/>
      <c r="S895" s="1225"/>
      <c r="T895" s="1228"/>
      <c r="U895" s="1225"/>
      <c r="V895" s="1228"/>
      <c r="W895" s="1225"/>
      <c r="X895" s="1228"/>
      <c r="Y895" s="1225"/>
      <c r="Z895" s="1228"/>
      <c r="AA895" s="1228"/>
      <c r="AB895" s="1228"/>
      <c r="AC895" s="1231"/>
      <c r="AD895" s="1194"/>
      <c r="AE895" s="1235"/>
      <c r="AF895" s="1200"/>
      <c r="AG895" s="1194"/>
      <c r="AH895" s="1197"/>
      <c r="AI895" s="1200"/>
      <c r="AJ895" s="1200"/>
      <c r="AK895" s="1203"/>
      <c r="AL895" s="1206"/>
      <c r="AM895" s="651" t="str">
        <f t="shared" si="1566"/>
        <v/>
      </c>
      <c r="AN895" s="355"/>
      <c r="AO895" s="1209"/>
      <c r="AP895" s="1210"/>
      <c r="AQ895" s="1115"/>
      <c r="AR895" s="976"/>
      <c r="AS895" s="976"/>
      <c r="AT895" s="976"/>
      <c r="AU895" s="976"/>
      <c r="AV895" s="976"/>
      <c r="AW895" s="976"/>
      <c r="AX895" s="1211"/>
      <c r="AY895" s="1209"/>
    </row>
    <row r="896" spans="1:51" ht="14">
      <c r="A896" s="1280">
        <v>222</v>
      </c>
      <c r="B896" s="1260" t="str">
        <f>IF(基本情報入力シート!B261="", "",基本情報入力シート!B261)</f>
        <v/>
      </c>
      <c r="C896" s="1261"/>
      <c r="D896" s="1261"/>
      <c r="E896" s="1261"/>
      <c r="F896" s="1262"/>
      <c r="G896" s="1269" t="str">
        <f>IF(基本情報入力シート!L261="", "",基本情報入力シート!L261)</f>
        <v/>
      </c>
      <c r="H896" s="1269" t="str">
        <f>IF(基本情報入力シート!Q261="", "",基本情報入力シート!Q261)</f>
        <v/>
      </c>
      <c r="I896" s="1269" t="str">
        <f>IF(基本情報入力シート!V261="", "",基本情報入力シート!V261)</f>
        <v/>
      </c>
      <c r="J896" s="1269" t="str">
        <f>IF(基本情報入力シート!W261="", "",基本情報入力シート!W261)</f>
        <v/>
      </c>
      <c r="K896" s="1269" t="str">
        <f>IF(基本情報入力シート!X261="", "",基本情報入力シート!X261)</f>
        <v/>
      </c>
      <c r="L896" s="1272" t="str">
        <f>IF(基本情報入力シート!AC261=0, "",基本情報入力シート!AC261)</f>
        <v/>
      </c>
      <c r="M896" s="1275" t="str">
        <f>IF(基本情報入力シート!AD261="", "",基本情報入力シート!AD261)</f>
        <v/>
      </c>
      <c r="N896" s="1245"/>
      <c r="O896" s="1248" t="str">
        <f>IFERROR(VLOOKUP(K896,【参考】数式用２!$A$2:$AD$48,MATCH(N896,【参考】数式用２!$C$4:$AD$4,0)+2,0),"")</f>
        <v/>
      </c>
      <c r="P896" s="1214"/>
      <c r="Q896" s="1217" t="str">
        <f>IFERROR(VLOOKUP(K896,【参考】数式用２!$A$2:$AC$48,MATCH(P896,【参考】数式用２!$C$4:$AC$4,0)+2,0),"")</f>
        <v/>
      </c>
      <c r="R896" s="1220" t="s">
        <v>268</v>
      </c>
      <c r="S896" s="1223"/>
      <c r="T896" s="1226" t="s">
        <v>356</v>
      </c>
      <c r="U896" s="1223"/>
      <c r="V896" s="1226" t="s">
        <v>357</v>
      </c>
      <c r="W896" s="1223"/>
      <c r="X896" s="1226" t="s">
        <v>356</v>
      </c>
      <c r="Y896" s="1223"/>
      <c r="Z896" s="1226" t="s">
        <v>360</v>
      </c>
      <c r="AA896" s="1226" t="s">
        <v>171</v>
      </c>
      <c r="AB896" s="1226" t="str">
        <f t="shared" ref="AB896" si="1644">IF(S896&gt;=1,(W896*12+Y896)-(S896*12+U896)+1,"")</f>
        <v/>
      </c>
      <c r="AC896" s="1229" t="s">
        <v>359</v>
      </c>
      <c r="AD896" s="1232" t="str">
        <f t="shared" ref="AD896" si="1645">IFERROR(ROUNDDOWN(ROUND(L896*Q896,0)*M896,0)*AB896,"")</f>
        <v/>
      </c>
      <c r="AE896" s="1233" t="str">
        <f>IFERROR(ROUNDDOWN(ROUNDDOWN(ROUND(L896*VLOOKUP(K896,【参考】数式用２!$A$2:$AC$48,MATCH("処遇改善加算Ⅳ",【参考】数式用２!$C$4:$O$4,0)+2,0),0)*M896,0)*AB896*0.5,0), "")</f>
        <v/>
      </c>
      <c r="AF896" s="1198"/>
      <c r="AG896" s="1193" t="str">
        <f>IF(AND(AQ896&lt;&gt;"対象外", P896&lt;&gt;""),ROUNDDOWN(ROUND(L896*VLOOKUP(K896,【参考】数式用２!$A$2:$K$48,MATCH("ベア加算あり",【参考】数式用２!$C$4:$K$4,0)+2,0),0)*M896,0)*AB896,"")</f>
        <v/>
      </c>
      <c r="AH896" s="1195"/>
      <c r="AI896" s="1198"/>
      <c r="AJ896" s="1198"/>
      <c r="AK896" s="1201"/>
      <c r="AL896" s="1204"/>
      <c r="AM896" s="650" t="str">
        <f t="shared" si="1556"/>
        <v/>
      </c>
      <c r="AN896" s="355"/>
      <c r="AO896" s="1207" t="str">
        <f t="shared" ref="AO896" si="1646">IF(K896&lt;&gt;"","Q列に色付け","")</f>
        <v/>
      </c>
      <c r="AP896" s="1210" t="str">
        <f t="shared" ref="AP896" si="1647">IF(AND(AE896&lt;&gt;0,AE896&lt;&gt;""),IF(AF896="○","入力済","未入力"),"")</f>
        <v/>
      </c>
      <c r="AQ896" s="1113" t="str">
        <f>IFERROR((VLOOKUP(N896, 【参考】数式用２!$BE$5:$BE$13, 1,FALSE)), "対象外")</f>
        <v>対象外</v>
      </c>
      <c r="AR896" s="976" t="str">
        <f t="shared" ref="AR896" si="1648">IF(AG896&lt;&gt;"",IF(AH896="○","入力済","未入力"),"")</f>
        <v/>
      </c>
      <c r="AS896" s="976" t="str">
        <f t="shared" ref="AS896" si="1649">IF(AND(P896&lt;&gt;"", AI896=""), "未入力", "入力済")</f>
        <v>入力済</v>
      </c>
      <c r="AT896" s="976" t="str">
        <f t="shared" ref="AT896" si="1650">IF(AND(P896&lt;&gt;"", P896&lt;&gt;"処遇改善加算Ⅳ", AJ896=""), "未入力", "入力済")</f>
        <v>入力済</v>
      </c>
      <c r="AU896" s="976" t="str">
        <f>IFERROR(VLOOKUP(K896, 【参考】数式用２!$BB$5:$BC$48, 2, FALSE), "")</f>
        <v/>
      </c>
      <c r="AV896" s="976" t="str">
        <f t="shared" ref="AV896" si="1651">IF(AND(P896&lt;&gt;"処遇改善加算Ⅲ",P896&lt;&gt;"処遇改善加算Ⅳ", P896&lt;&gt;"", AU896&lt;&gt;"対象外"), 1,"")</f>
        <v/>
      </c>
      <c r="AW896" s="976" t="str">
        <f>IFERROR("_"&amp;VLOOKUP(K896, 【参考】数式用２!$AG$2:$AH$48, 2, FALSE), "")</f>
        <v/>
      </c>
      <c r="AX896" s="1211" t="str">
        <f t="shared" ref="AX896" si="1652">IF(AND(P896="処遇改善加算Ⅰ", AL896=""), "未入力","入力済")</f>
        <v>入力済</v>
      </c>
      <c r="AY896" s="1207" t="str">
        <f t="shared" ref="AY896" si="1653">G896</f>
        <v/>
      </c>
    </row>
    <row r="897" spans="1:51" ht="14">
      <c r="A897" s="1281"/>
      <c r="B897" s="1263"/>
      <c r="C897" s="1264"/>
      <c r="D897" s="1264"/>
      <c r="E897" s="1264"/>
      <c r="F897" s="1265"/>
      <c r="G897" s="1270"/>
      <c r="H897" s="1270"/>
      <c r="I897" s="1270"/>
      <c r="J897" s="1270"/>
      <c r="K897" s="1270"/>
      <c r="L897" s="1273"/>
      <c r="M897" s="1276"/>
      <c r="N897" s="1246"/>
      <c r="O897" s="1249"/>
      <c r="P897" s="1215"/>
      <c r="Q897" s="1218"/>
      <c r="R897" s="1221"/>
      <c r="S897" s="1224"/>
      <c r="T897" s="1227"/>
      <c r="U897" s="1224"/>
      <c r="V897" s="1227"/>
      <c r="W897" s="1224"/>
      <c r="X897" s="1227"/>
      <c r="Y897" s="1224"/>
      <c r="Z897" s="1227"/>
      <c r="AA897" s="1227"/>
      <c r="AB897" s="1227"/>
      <c r="AC897" s="1230"/>
      <c r="AD897" s="1193"/>
      <c r="AE897" s="1234"/>
      <c r="AF897" s="1199"/>
      <c r="AG897" s="1193"/>
      <c r="AH897" s="1196"/>
      <c r="AI897" s="1199"/>
      <c r="AJ897" s="1199"/>
      <c r="AK897" s="1202"/>
      <c r="AL897" s="1205"/>
      <c r="AM897" s="1212" t="str">
        <f t="shared" ref="AM897" si="1654">IF(AND(P896&lt;&gt;"", OR(W896&lt;&gt;8,Y896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897" s="355"/>
      <c r="AO897" s="1208"/>
      <c r="AP897" s="1210"/>
      <c r="AQ897" s="1114"/>
      <c r="AR897" s="976"/>
      <c r="AS897" s="976"/>
      <c r="AT897" s="976"/>
      <c r="AU897" s="976"/>
      <c r="AV897" s="976"/>
      <c r="AW897" s="976"/>
      <c r="AX897" s="1211"/>
      <c r="AY897" s="1208"/>
    </row>
    <row r="898" spans="1:51" ht="14">
      <c r="A898" s="1282"/>
      <c r="B898" s="1263"/>
      <c r="C898" s="1264"/>
      <c r="D898" s="1264"/>
      <c r="E898" s="1264"/>
      <c r="F898" s="1265"/>
      <c r="G898" s="1270"/>
      <c r="H898" s="1270"/>
      <c r="I898" s="1270"/>
      <c r="J898" s="1270"/>
      <c r="K898" s="1270"/>
      <c r="L898" s="1273"/>
      <c r="M898" s="1276"/>
      <c r="N898" s="1246"/>
      <c r="O898" s="1249"/>
      <c r="P898" s="1215"/>
      <c r="Q898" s="1218"/>
      <c r="R898" s="1221"/>
      <c r="S898" s="1224"/>
      <c r="T898" s="1227"/>
      <c r="U898" s="1224"/>
      <c r="V898" s="1227"/>
      <c r="W898" s="1224"/>
      <c r="X898" s="1227"/>
      <c r="Y898" s="1224"/>
      <c r="Z898" s="1227"/>
      <c r="AA898" s="1227"/>
      <c r="AB898" s="1227"/>
      <c r="AC898" s="1230"/>
      <c r="AD898" s="1193"/>
      <c r="AE898" s="1234"/>
      <c r="AF898" s="1199"/>
      <c r="AG898" s="1193"/>
      <c r="AH898" s="1196"/>
      <c r="AI898" s="1199"/>
      <c r="AJ898" s="1199"/>
      <c r="AK898" s="1202"/>
      <c r="AL898" s="1205"/>
      <c r="AM898" s="1213"/>
      <c r="AN898" s="355"/>
      <c r="AO898" s="1208"/>
      <c r="AP898" s="1210"/>
      <c r="AQ898" s="1114"/>
      <c r="AR898" s="976"/>
      <c r="AS898" s="976"/>
      <c r="AT898" s="976"/>
      <c r="AU898" s="976"/>
      <c r="AV898" s="976"/>
      <c r="AW898" s="976"/>
      <c r="AX898" s="1211"/>
      <c r="AY898" s="1208"/>
    </row>
    <row r="899" spans="1:51" ht="14.5" thickBot="1">
      <c r="A899" s="1283"/>
      <c r="B899" s="1266"/>
      <c r="C899" s="1267"/>
      <c r="D899" s="1267"/>
      <c r="E899" s="1267"/>
      <c r="F899" s="1268"/>
      <c r="G899" s="1271"/>
      <c r="H899" s="1271"/>
      <c r="I899" s="1271"/>
      <c r="J899" s="1271"/>
      <c r="K899" s="1271"/>
      <c r="L899" s="1274"/>
      <c r="M899" s="1277"/>
      <c r="N899" s="1247"/>
      <c r="O899" s="1250"/>
      <c r="P899" s="1216"/>
      <c r="Q899" s="1219"/>
      <c r="R899" s="1222"/>
      <c r="S899" s="1225"/>
      <c r="T899" s="1228"/>
      <c r="U899" s="1225"/>
      <c r="V899" s="1228"/>
      <c r="W899" s="1225"/>
      <c r="X899" s="1228"/>
      <c r="Y899" s="1225"/>
      <c r="Z899" s="1228"/>
      <c r="AA899" s="1228"/>
      <c r="AB899" s="1228"/>
      <c r="AC899" s="1231"/>
      <c r="AD899" s="1194"/>
      <c r="AE899" s="1235"/>
      <c r="AF899" s="1200"/>
      <c r="AG899" s="1194"/>
      <c r="AH899" s="1197"/>
      <c r="AI899" s="1200"/>
      <c r="AJ899" s="1200"/>
      <c r="AK899" s="1203"/>
      <c r="AL899" s="1206"/>
      <c r="AM899" s="651" t="str">
        <f t="shared" si="1566"/>
        <v/>
      </c>
      <c r="AN899" s="355"/>
      <c r="AO899" s="1209"/>
      <c r="AP899" s="1210"/>
      <c r="AQ899" s="1115"/>
      <c r="AR899" s="976"/>
      <c r="AS899" s="976"/>
      <c r="AT899" s="976"/>
      <c r="AU899" s="976"/>
      <c r="AV899" s="976"/>
      <c r="AW899" s="976"/>
      <c r="AX899" s="1211"/>
      <c r="AY899" s="1209"/>
    </row>
    <row r="900" spans="1:51" ht="14">
      <c r="A900" s="1280">
        <v>223</v>
      </c>
      <c r="B900" s="1260" t="str">
        <f>IF(基本情報入力シート!B262="", "",基本情報入力シート!B262)</f>
        <v/>
      </c>
      <c r="C900" s="1261"/>
      <c r="D900" s="1261"/>
      <c r="E900" s="1261"/>
      <c r="F900" s="1262"/>
      <c r="G900" s="1269" t="str">
        <f>IF(基本情報入力シート!L262="", "",基本情報入力シート!L262)</f>
        <v/>
      </c>
      <c r="H900" s="1269" t="str">
        <f>IF(基本情報入力シート!Q262="", "",基本情報入力シート!Q262)</f>
        <v/>
      </c>
      <c r="I900" s="1269" t="str">
        <f>IF(基本情報入力シート!V262="", "",基本情報入力シート!V262)</f>
        <v/>
      </c>
      <c r="J900" s="1269" t="str">
        <f>IF(基本情報入力シート!W262="", "",基本情報入力シート!W262)</f>
        <v/>
      </c>
      <c r="K900" s="1269" t="str">
        <f>IF(基本情報入力シート!X262="", "",基本情報入力シート!X262)</f>
        <v/>
      </c>
      <c r="L900" s="1272" t="str">
        <f>IF(基本情報入力シート!AC262=0, "",基本情報入力シート!AC262)</f>
        <v/>
      </c>
      <c r="M900" s="1275" t="str">
        <f>IF(基本情報入力シート!AD262="", "",基本情報入力シート!AD262)</f>
        <v/>
      </c>
      <c r="N900" s="1245"/>
      <c r="O900" s="1248" t="str">
        <f>IFERROR(VLOOKUP(K900,【参考】数式用２!$A$2:$AD$48,MATCH(N900,【参考】数式用２!$C$4:$AD$4,0)+2,0),"")</f>
        <v/>
      </c>
      <c r="P900" s="1214"/>
      <c r="Q900" s="1217" t="str">
        <f>IFERROR(VLOOKUP(K900,【参考】数式用２!$A$2:$AC$48,MATCH(P900,【参考】数式用２!$C$4:$AC$4,0)+2,0),"")</f>
        <v/>
      </c>
      <c r="R900" s="1220" t="s">
        <v>268</v>
      </c>
      <c r="S900" s="1223"/>
      <c r="T900" s="1226" t="s">
        <v>356</v>
      </c>
      <c r="U900" s="1223"/>
      <c r="V900" s="1226" t="s">
        <v>357</v>
      </c>
      <c r="W900" s="1223"/>
      <c r="X900" s="1226" t="s">
        <v>356</v>
      </c>
      <c r="Y900" s="1223"/>
      <c r="Z900" s="1226" t="s">
        <v>360</v>
      </c>
      <c r="AA900" s="1226" t="s">
        <v>171</v>
      </c>
      <c r="AB900" s="1226" t="str">
        <f t="shared" ref="AB900" si="1655">IF(S900&gt;=1,(W900*12+Y900)-(S900*12+U900)+1,"")</f>
        <v/>
      </c>
      <c r="AC900" s="1229" t="s">
        <v>359</v>
      </c>
      <c r="AD900" s="1232" t="str">
        <f t="shared" ref="AD900" si="1656">IFERROR(ROUNDDOWN(ROUND(L900*Q900,0)*M900,0)*AB900,"")</f>
        <v/>
      </c>
      <c r="AE900" s="1233" t="str">
        <f>IFERROR(ROUNDDOWN(ROUNDDOWN(ROUND(L900*VLOOKUP(K900,【参考】数式用２!$A$2:$AC$48,MATCH("処遇改善加算Ⅳ",【参考】数式用２!$C$4:$O$4,0)+2,0),0)*M900,0)*AB900*0.5,0), "")</f>
        <v/>
      </c>
      <c r="AF900" s="1198"/>
      <c r="AG900" s="1193" t="str">
        <f>IF(AND(AQ900&lt;&gt;"対象外", P900&lt;&gt;""),ROUNDDOWN(ROUND(L900*VLOOKUP(K900,【参考】数式用２!$A$2:$K$48,MATCH("ベア加算あり",【参考】数式用２!$C$4:$K$4,0)+2,0),0)*M900,0)*AB900,"")</f>
        <v/>
      </c>
      <c r="AH900" s="1195"/>
      <c r="AI900" s="1198"/>
      <c r="AJ900" s="1198"/>
      <c r="AK900" s="1201"/>
      <c r="AL900" s="1204"/>
      <c r="AM900" s="650" t="str">
        <f t="shared" si="1556"/>
        <v/>
      </c>
      <c r="AN900" s="355"/>
      <c r="AO900" s="1207" t="str">
        <f t="shared" ref="AO900" si="1657">IF(K900&lt;&gt;"","Q列に色付け","")</f>
        <v/>
      </c>
      <c r="AP900" s="1210" t="str">
        <f t="shared" ref="AP900" si="1658">IF(AND(AE900&lt;&gt;0,AE900&lt;&gt;""),IF(AF900="○","入力済","未入力"),"")</f>
        <v/>
      </c>
      <c r="AQ900" s="1113" t="str">
        <f>IFERROR((VLOOKUP(N900, 【参考】数式用２!$BE$5:$BE$13, 1,FALSE)), "対象外")</f>
        <v>対象外</v>
      </c>
      <c r="AR900" s="976" t="str">
        <f t="shared" ref="AR900" si="1659">IF(AG900&lt;&gt;"",IF(AH900="○","入力済","未入力"),"")</f>
        <v/>
      </c>
      <c r="AS900" s="976" t="str">
        <f t="shared" ref="AS900" si="1660">IF(AND(P900&lt;&gt;"", AI900=""), "未入力", "入力済")</f>
        <v>入力済</v>
      </c>
      <c r="AT900" s="976" t="str">
        <f t="shared" ref="AT900" si="1661">IF(AND(P900&lt;&gt;"", P900&lt;&gt;"処遇改善加算Ⅳ", AJ900=""), "未入力", "入力済")</f>
        <v>入力済</v>
      </c>
      <c r="AU900" s="976" t="str">
        <f>IFERROR(VLOOKUP(K900, 【参考】数式用２!$BB$5:$BC$48, 2, FALSE), "")</f>
        <v/>
      </c>
      <c r="AV900" s="976" t="str">
        <f t="shared" ref="AV900" si="1662">IF(AND(P900&lt;&gt;"処遇改善加算Ⅲ",P900&lt;&gt;"処遇改善加算Ⅳ", P900&lt;&gt;"", AU900&lt;&gt;"対象外"), 1,"")</f>
        <v/>
      </c>
      <c r="AW900" s="976" t="str">
        <f>IFERROR("_"&amp;VLOOKUP(K900, 【参考】数式用２!$AG$2:$AH$48, 2, FALSE), "")</f>
        <v/>
      </c>
      <c r="AX900" s="1211" t="str">
        <f t="shared" ref="AX900" si="1663">IF(AND(P900="処遇改善加算Ⅰ", AL900=""), "未入力","入力済")</f>
        <v>入力済</v>
      </c>
      <c r="AY900" s="1207" t="str">
        <f t="shared" ref="AY900" si="1664">G900</f>
        <v/>
      </c>
    </row>
    <row r="901" spans="1:51" ht="14">
      <c r="A901" s="1281"/>
      <c r="B901" s="1263"/>
      <c r="C901" s="1264"/>
      <c r="D901" s="1264"/>
      <c r="E901" s="1264"/>
      <c r="F901" s="1265"/>
      <c r="G901" s="1270"/>
      <c r="H901" s="1270"/>
      <c r="I901" s="1270"/>
      <c r="J901" s="1270"/>
      <c r="K901" s="1270"/>
      <c r="L901" s="1273"/>
      <c r="M901" s="1276"/>
      <c r="N901" s="1246"/>
      <c r="O901" s="1249"/>
      <c r="P901" s="1215"/>
      <c r="Q901" s="1218"/>
      <c r="R901" s="1221"/>
      <c r="S901" s="1224"/>
      <c r="T901" s="1227"/>
      <c r="U901" s="1224"/>
      <c r="V901" s="1227"/>
      <c r="W901" s="1224"/>
      <c r="X901" s="1227"/>
      <c r="Y901" s="1224"/>
      <c r="Z901" s="1227"/>
      <c r="AA901" s="1227"/>
      <c r="AB901" s="1227"/>
      <c r="AC901" s="1230"/>
      <c r="AD901" s="1193"/>
      <c r="AE901" s="1234"/>
      <c r="AF901" s="1199"/>
      <c r="AG901" s="1193"/>
      <c r="AH901" s="1196"/>
      <c r="AI901" s="1199"/>
      <c r="AJ901" s="1199"/>
      <c r="AK901" s="1202"/>
      <c r="AL901" s="1205"/>
      <c r="AM901" s="1212" t="str">
        <f t="shared" ref="AM901" si="1665">IF(AND(P900&lt;&gt;"", OR(W900&lt;&gt;8,Y900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01" s="355"/>
      <c r="AO901" s="1208"/>
      <c r="AP901" s="1210"/>
      <c r="AQ901" s="1114"/>
      <c r="AR901" s="976"/>
      <c r="AS901" s="976"/>
      <c r="AT901" s="976"/>
      <c r="AU901" s="976"/>
      <c r="AV901" s="976"/>
      <c r="AW901" s="976"/>
      <c r="AX901" s="1211"/>
      <c r="AY901" s="1208"/>
    </row>
    <row r="902" spans="1:51" ht="14">
      <c r="A902" s="1282"/>
      <c r="B902" s="1263"/>
      <c r="C902" s="1264"/>
      <c r="D902" s="1264"/>
      <c r="E902" s="1264"/>
      <c r="F902" s="1265"/>
      <c r="G902" s="1270"/>
      <c r="H902" s="1270"/>
      <c r="I902" s="1270"/>
      <c r="J902" s="1270"/>
      <c r="K902" s="1270"/>
      <c r="L902" s="1273"/>
      <c r="M902" s="1276"/>
      <c r="N902" s="1246"/>
      <c r="O902" s="1249"/>
      <c r="P902" s="1215"/>
      <c r="Q902" s="1218"/>
      <c r="R902" s="1221"/>
      <c r="S902" s="1224"/>
      <c r="T902" s="1227"/>
      <c r="U902" s="1224"/>
      <c r="V902" s="1227"/>
      <c r="W902" s="1224"/>
      <c r="X902" s="1227"/>
      <c r="Y902" s="1224"/>
      <c r="Z902" s="1227"/>
      <c r="AA902" s="1227"/>
      <c r="AB902" s="1227"/>
      <c r="AC902" s="1230"/>
      <c r="AD902" s="1193"/>
      <c r="AE902" s="1234"/>
      <c r="AF902" s="1199"/>
      <c r="AG902" s="1193"/>
      <c r="AH902" s="1196"/>
      <c r="AI902" s="1199"/>
      <c r="AJ902" s="1199"/>
      <c r="AK902" s="1202"/>
      <c r="AL902" s="1205"/>
      <c r="AM902" s="1213"/>
      <c r="AN902" s="355"/>
      <c r="AO902" s="1208"/>
      <c r="AP902" s="1210"/>
      <c r="AQ902" s="1114"/>
      <c r="AR902" s="976"/>
      <c r="AS902" s="976"/>
      <c r="AT902" s="976"/>
      <c r="AU902" s="976"/>
      <c r="AV902" s="976"/>
      <c r="AW902" s="976"/>
      <c r="AX902" s="1211"/>
      <c r="AY902" s="1208"/>
    </row>
    <row r="903" spans="1:51" ht="14.5" thickBot="1">
      <c r="A903" s="1283"/>
      <c r="B903" s="1266"/>
      <c r="C903" s="1267"/>
      <c r="D903" s="1267"/>
      <c r="E903" s="1267"/>
      <c r="F903" s="1268"/>
      <c r="G903" s="1271"/>
      <c r="H903" s="1271"/>
      <c r="I903" s="1271"/>
      <c r="J903" s="1271"/>
      <c r="K903" s="1271"/>
      <c r="L903" s="1274"/>
      <c r="M903" s="1277"/>
      <c r="N903" s="1247"/>
      <c r="O903" s="1250"/>
      <c r="P903" s="1216"/>
      <c r="Q903" s="1219"/>
      <c r="R903" s="1222"/>
      <c r="S903" s="1225"/>
      <c r="T903" s="1228"/>
      <c r="U903" s="1225"/>
      <c r="V903" s="1228"/>
      <c r="W903" s="1225"/>
      <c r="X903" s="1228"/>
      <c r="Y903" s="1225"/>
      <c r="Z903" s="1228"/>
      <c r="AA903" s="1228"/>
      <c r="AB903" s="1228"/>
      <c r="AC903" s="1231"/>
      <c r="AD903" s="1194"/>
      <c r="AE903" s="1235"/>
      <c r="AF903" s="1200"/>
      <c r="AG903" s="1194"/>
      <c r="AH903" s="1197"/>
      <c r="AI903" s="1200"/>
      <c r="AJ903" s="1200"/>
      <c r="AK903" s="1203"/>
      <c r="AL903" s="1206"/>
      <c r="AM903" s="651" t="str">
        <f t="shared" si="1566"/>
        <v/>
      </c>
      <c r="AN903" s="355"/>
      <c r="AO903" s="1209"/>
      <c r="AP903" s="1210"/>
      <c r="AQ903" s="1115"/>
      <c r="AR903" s="976"/>
      <c r="AS903" s="976"/>
      <c r="AT903" s="976"/>
      <c r="AU903" s="976"/>
      <c r="AV903" s="976"/>
      <c r="AW903" s="976"/>
      <c r="AX903" s="1211"/>
      <c r="AY903" s="1209"/>
    </row>
    <row r="904" spans="1:51" ht="14">
      <c r="A904" s="1280">
        <v>224</v>
      </c>
      <c r="B904" s="1260" t="str">
        <f>IF(基本情報入力シート!B263="", "",基本情報入力シート!B263)</f>
        <v/>
      </c>
      <c r="C904" s="1261"/>
      <c r="D904" s="1261"/>
      <c r="E904" s="1261"/>
      <c r="F904" s="1262"/>
      <c r="G904" s="1269" t="str">
        <f>IF(基本情報入力シート!L263="", "",基本情報入力シート!L263)</f>
        <v/>
      </c>
      <c r="H904" s="1269" t="str">
        <f>IF(基本情報入力シート!Q263="", "",基本情報入力シート!Q263)</f>
        <v/>
      </c>
      <c r="I904" s="1269" t="str">
        <f>IF(基本情報入力シート!V263="", "",基本情報入力シート!V263)</f>
        <v/>
      </c>
      <c r="J904" s="1269" t="str">
        <f>IF(基本情報入力シート!W263="", "",基本情報入力シート!W263)</f>
        <v/>
      </c>
      <c r="K904" s="1269" t="str">
        <f>IF(基本情報入力シート!X263="", "",基本情報入力シート!X263)</f>
        <v/>
      </c>
      <c r="L904" s="1272" t="str">
        <f>IF(基本情報入力シート!AC263=0, "",基本情報入力シート!AC263)</f>
        <v/>
      </c>
      <c r="M904" s="1275" t="str">
        <f>IF(基本情報入力シート!AD263="", "",基本情報入力シート!AD263)</f>
        <v/>
      </c>
      <c r="N904" s="1245"/>
      <c r="O904" s="1248" t="str">
        <f>IFERROR(VLOOKUP(K904,【参考】数式用２!$A$2:$AD$48,MATCH(N904,【参考】数式用２!$C$4:$AD$4,0)+2,0),"")</f>
        <v/>
      </c>
      <c r="P904" s="1214"/>
      <c r="Q904" s="1217" t="str">
        <f>IFERROR(VLOOKUP(K904,【参考】数式用２!$A$2:$AC$48,MATCH(P904,【参考】数式用２!$C$4:$AC$4,0)+2,0),"")</f>
        <v/>
      </c>
      <c r="R904" s="1220" t="s">
        <v>268</v>
      </c>
      <c r="S904" s="1223"/>
      <c r="T904" s="1226" t="s">
        <v>356</v>
      </c>
      <c r="U904" s="1223"/>
      <c r="V904" s="1226" t="s">
        <v>357</v>
      </c>
      <c r="W904" s="1223"/>
      <c r="X904" s="1226" t="s">
        <v>356</v>
      </c>
      <c r="Y904" s="1223"/>
      <c r="Z904" s="1226" t="s">
        <v>360</v>
      </c>
      <c r="AA904" s="1226" t="s">
        <v>171</v>
      </c>
      <c r="AB904" s="1226" t="str">
        <f t="shared" ref="AB904" si="1666">IF(S904&gt;=1,(W904*12+Y904)-(S904*12+U904)+1,"")</f>
        <v/>
      </c>
      <c r="AC904" s="1229" t="s">
        <v>359</v>
      </c>
      <c r="AD904" s="1232" t="str">
        <f t="shared" ref="AD904" si="1667">IFERROR(ROUNDDOWN(ROUND(L904*Q904,0)*M904,0)*AB904,"")</f>
        <v/>
      </c>
      <c r="AE904" s="1233" t="str">
        <f>IFERROR(ROUNDDOWN(ROUNDDOWN(ROUND(L904*VLOOKUP(K904,【参考】数式用２!$A$2:$AC$48,MATCH("処遇改善加算Ⅳ",【参考】数式用２!$C$4:$O$4,0)+2,0),0)*M904,0)*AB904*0.5,0), "")</f>
        <v/>
      </c>
      <c r="AF904" s="1198"/>
      <c r="AG904" s="1193" t="str">
        <f>IF(AND(AQ904&lt;&gt;"対象外", P904&lt;&gt;""),ROUNDDOWN(ROUND(L904*VLOOKUP(K904,【参考】数式用２!$A$2:$K$48,MATCH("ベア加算あり",【参考】数式用２!$C$4:$K$4,0)+2,0),0)*M904,0)*AB904,"")</f>
        <v/>
      </c>
      <c r="AH904" s="1195"/>
      <c r="AI904" s="1198"/>
      <c r="AJ904" s="1198"/>
      <c r="AK904" s="1201"/>
      <c r="AL904" s="1204"/>
      <c r="AM904" s="650" t="str">
        <f t="shared" si="1556"/>
        <v/>
      </c>
      <c r="AN904" s="355"/>
      <c r="AO904" s="1207" t="str">
        <f t="shared" ref="AO904" si="1668">IF(K904&lt;&gt;"","Q列に色付け","")</f>
        <v/>
      </c>
      <c r="AP904" s="1210" t="str">
        <f t="shared" ref="AP904" si="1669">IF(AND(AE904&lt;&gt;0,AE904&lt;&gt;""),IF(AF904="○","入力済","未入力"),"")</f>
        <v/>
      </c>
      <c r="AQ904" s="1113" t="str">
        <f>IFERROR((VLOOKUP(N904, 【参考】数式用２!$BE$5:$BE$13, 1,FALSE)), "対象外")</f>
        <v>対象外</v>
      </c>
      <c r="AR904" s="976" t="str">
        <f t="shared" ref="AR904" si="1670">IF(AG904&lt;&gt;"",IF(AH904="○","入力済","未入力"),"")</f>
        <v/>
      </c>
      <c r="AS904" s="976" t="str">
        <f t="shared" ref="AS904" si="1671">IF(AND(P904&lt;&gt;"", AI904=""), "未入力", "入力済")</f>
        <v>入力済</v>
      </c>
      <c r="AT904" s="976" t="str">
        <f t="shared" ref="AT904" si="1672">IF(AND(P904&lt;&gt;"", P904&lt;&gt;"処遇改善加算Ⅳ", AJ904=""), "未入力", "入力済")</f>
        <v>入力済</v>
      </c>
      <c r="AU904" s="976" t="str">
        <f>IFERROR(VLOOKUP(K904, 【参考】数式用２!$BB$5:$BC$48, 2, FALSE), "")</f>
        <v/>
      </c>
      <c r="AV904" s="976" t="str">
        <f t="shared" ref="AV904" si="1673">IF(AND(P904&lt;&gt;"処遇改善加算Ⅲ",P904&lt;&gt;"処遇改善加算Ⅳ", P904&lt;&gt;"", AU904&lt;&gt;"対象外"), 1,"")</f>
        <v/>
      </c>
      <c r="AW904" s="976" t="str">
        <f>IFERROR("_"&amp;VLOOKUP(K904, 【参考】数式用２!$AG$2:$AH$48, 2, FALSE), "")</f>
        <v/>
      </c>
      <c r="AX904" s="1211" t="str">
        <f t="shared" ref="AX904" si="1674">IF(AND(P904="処遇改善加算Ⅰ", AL904=""), "未入力","入力済")</f>
        <v>入力済</v>
      </c>
      <c r="AY904" s="1207" t="str">
        <f t="shared" ref="AY904" si="1675">G904</f>
        <v/>
      </c>
    </row>
    <row r="905" spans="1:51" ht="14">
      <c r="A905" s="1281"/>
      <c r="B905" s="1263"/>
      <c r="C905" s="1264"/>
      <c r="D905" s="1264"/>
      <c r="E905" s="1264"/>
      <c r="F905" s="1265"/>
      <c r="G905" s="1270"/>
      <c r="H905" s="1270"/>
      <c r="I905" s="1270"/>
      <c r="J905" s="1270"/>
      <c r="K905" s="1270"/>
      <c r="L905" s="1273"/>
      <c r="M905" s="1276"/>
      <c r="N905" s="1246"/>
      <c r="O905" s="1249"/>
      <c r="P905" s="1215"/>
      <c r="Q905" s="1218"/>
      <c r="R905" s="1221"/>
      <c r="S905" s="1224"/>
      <c r="T905" s="1227"/>
      <c r="U905" s="1224"/>
      <c r="V905" s="1227"/>
      <c r="W905" s="1224"/>
      <c r="X905" s="1227"/>
      <c r="Y905" s="1224"/>
      <c r="Z905" s="1227"/>
      <c r="AA905" s="1227"/>
      <c r="AB905" s="1227"/>
      <c r="AC905" s="1230"/>
      <c r="AD905" s="1193"/>
      <c r="AE905" s="1234"/>
      <c r="AF905" s="1199"/>
      <c r="AG905" s="1193"/>
      <c r="AH905" s="1196"/>
      <c r="AI905" s="1199"/>
      <c r="AJ905" s="1199"/>
      <c r="AK905" s="1202"/>
      <c r="AL905" s="1205"/>
      <c r="AM905" s="1212" t="str">
        <f t="shared" ref="AM905" si="1676">IF(AND(P904&lt;&gt;"", OR(W904&lt;&gt;8,Y904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05" s="355"/>
      <c r="AO905" s="1208"/>
      <c r="AP905" s="1210"/>
      <c r="AQ905" s="1114"/>
      <c r="AR905" s="976"/>
      <c r="AS905" s="976"/>
      <c r="AT905" s="976"/>
      <c r="AU905" s="976"/>
      <c r="AV905" s="976"/>
      <c r="AW905" s="976"/>
      <c r="AX905" s="1211"/>
      <c r="AY905" s="1208"/>
    </row>
    <row r="906" spans="1:51" ht="14">
      <c r="A906" s="1282"/>
      <c r="B906" s="1263"/>
      <c r="C906" s="1264"/>
      <c r="D906" s="1264"/>
      <c r="E906" s="1264"/>
      <c r="F906" s="1265"/>
      <c r="G906" s="1270"/>
      <c r="H906" s="1270"/>
      <c r="I906" s="1270"/>
      <c r="J906" s="1270"/>
      <c r="K906" s="1270"/>
      <c r="L906" s="1273"/>
      <c r="M906" s="1276"/>
      <c r="N906" s="1246"/>
      <c r="O906" s="1249"/>
      <c r="P906" s="1215"/>
      <c r="Q906" s="1218"/>
      <c r="R906" s="1221"/>
      <c r="S906" s="1224"/>
      <c r="T906" s="1227"/>
      <c r="U906" s="1224"/>
      <c r="V906" s="1227"/>
      <c r="W906" s="1224"/>
      <c r="X906" s="1227"/>
      <c r="Y906" s="1224"/>
      <c r="Z906" s="1227"/>
      <c r="AA906" s="1227"/>
      <c r="AB906" s="1227"/>
      <c r="AC906" s="1230"/>
      <c r="AD906" s="1193"/>
      <c r="AE906" s="1234"/>
      <c r="AF906" s="1199"/>
      <c r="AG906" s="1193"/>
      <c r="AH906" s="1196"/>
      <c r="AI906" s="1199"/>
      <c r="AJ906" s="1199"/>
      <c r="AK906" s="1202"/>
      <c r="AL906" s="1205"/>
      <c r="AM906" s="1213"/>
      <c r="AN906" s="355"/>
      <c r="AO906" s="1208"/>
      <c r="AP906" s="1210"/>
      <c r="AQ906" s="1114"/>
      <c r="AR906" s="976"/>
      <c r="AS906" s="976"/>
      <c r="AT906" s="976"/>
      <c r="AU906" s="976"/>
      <c r="AV906" s="976"/>
      <c r="AW906" s="976"/>
      <c r="AX906" s="1211"/>
      <c r="AY906" s="1208"/>
    </row>
    <row r="907" spans="1:51" ht="14.5" thickBot="1">
      <c r="A907" s="1283"/>
      <c r="B907" s="1266"/>
      <c r="C907" s="1267"/>
      <c r="D907" s="1267"/>
      <c r="E907" s="1267"/>
      <c r="F907" s="1268"/>
      <c r="G907" s="1271"/>
      <c r="H907" s="1271"/>
      <c r="I907" s="1271"/>
      <c r="J907" s="1271"/>
      <c r="K907" s="1271"/>
      <c r="L907" s="1274"/>
      <c r="M907" s="1277"/>
      <c r="N907" s="1247"/>
      <c r="O907" s="1250"/>
      <c r="P907" s="1216"/>
      <c r="Q907" s="1219"/>
      <c r="R907" s="1222"/>
      <c r="S907" s="1225"/>
      <c r="T907" s="1228"/>
      <c r="U907" s="1225"/>
      <c r="V907" s="1228"/>
      <c r="W907" s="1225"/>
      <c r="X907" s="1228"/>
      <c r="Y907" s="1225"/>
      <c r="Z907" s="1228"/>
      <c r="AA907" s="1228"/>
      <c r="AB907" s="1228"/>
      <c r="AC907" s="1231"/>
      <c r="AD907" s="1194"/>
      <c r="AE907" s="1235"/>
      <c r="AF907" s="1200"/>
      <c r="AG907" s="1194"/>
      <c r="AH907" s="1197"/>
      <c r="AI907" s="1200"/>
      <c r="AJ907" s="1200"/>
      <c r="AK907" s="1203"/>
      <c r="AL907" s="1206"/>
      <c r="AM907" s="651" t="str">
        <f t="shared" si="1566"/>
        <v/>
      </c>
      <c r="AN907" s="355"/>
      <c r="AO907" s="1209"/>
      <c r="AP907" s="1210"/>
      <c r="AQ907" s="1115"/>
      <c r="AR907" s="976"/>
      <c r="AS907" s="976"/>
      <c r="AT907" s="976"/>
      <c r="AU907" s="976"/>
      <c r="AV907" s="976"/>
      <c r="AW907" s="976"/>
      <c r="AX907" s="1211"/>
      <c r="AY907" s="1209"/>
    </row>
    <row r="908" spans="1:51" ht="14">
      <c r="A908" s="1280">
        <v>225</v>
      </c>
      <c r="B908" s="1260" t="str">
        <f>IF(基本情報入力シート!B264="", "",基本情報入力シート!B264)</f>
        <v/>
      </c>
      <c r="C908" s="1261"/>
      <c r="D908" s="1261"/>
      <c r="E908" s="1261"/>
      <c r="F908" s="1262"/>
      <c r="G908" s="1269" t="str">
        <f>IF(基本情報入力シート!L264="", "",基本情報入力シート!L264)</f>
        <v/>
      </c>
      <c r="H908" s="1269" t="str">
        <f>IF(基本情報入力シート!Q264="", "",基本情報入力シート!Q264)</f>
        <v/>
      </c>
      <c r="I908" s="1269" t="str">
        <f>IF(基本情報入力シート!V264="", "",基本情報入力シート!V264)</f>
        <v/>
      </c>
      <c r="J908" s="1269" t="str">
        <f>IF(基本情報入力シート!W264="", "",基本情報入力シート!W264)</f>
        <v/>
      </c>
      <c r="K908" s="1269" t="str">
        <f>IF(基本情報入力シート!X264="", "",基本情報入力シート!X264)</f>
        <v/>
      </c>
      <c r="L908" s="1272" t="str">
        <f>IF(基本情報入力シート!AC264=0, "",基本情報入力シート!AC264)</f>
        <v/>
      </c>
      <c r="M908" s="1275" t="str">
        <f>IF(基本情報入力シート!AD264="", "",基本情報入力シート!AD264)</f>
        <v/>
      </c>
      <c r="N908" s="1245"/>
      <c r="O908" s="1248" t="str">
        <f>IFERROR(VLOOKUP(K908,【参考】数式用２!$A$2:$AD$48,MATCH(N908,【参考】数式用２!$C$4:$AD$4,0)+2,0),"")</f>
        <v/>
      </c>
      <c r="P908" s="1214"/>
      <c r="Q908" s="1217" t="str">
        <f>IFERROR(VLOOKUP(K908,【参考】数式用２!$A$2:$AC$48,MATCH(P908,【参考】数式用２!$C$4:$AC$4,0)+2,0),"")</f>
        <v/>
      </c>
      <c r="R908" s="1220" t="s">
        <v>268</v>
      </c>
      <c r="S908" s="1223"/>
      <c r="T908" s="1226" t="s">
        <v>356</v>
      </c>
      <c r="U908" s="1223"/>
      <c r="V908" s="1226" t="s">
        <v>357</v>
      </c>
      <c r="W908" s="1223"/>
      <c r="X908" s="1226" t="s">
        <v>356</v>
      </c>
      <c r="Y908" s="1223"/>
      <c r="Z908" s="1226" t="s">
        <v>360</v>
      </c>
      <c r="AA908" s="1226" t="s">
        <v>171</v>
      </c>
      <c r="AB908" s="1226" t="str">
        <f t="shared" ref="AB908" si="1677">IF(S908&gt;=1,(W908*12+Y908)-(S908*12+U908)+1,"")</f>
        <v/>
      </c>
      <c r="AC908" s="1229" t="s">
        <v>359</v>
      </c>
      <c r="AD908" s="1232" t="str">
        <f t="shared" ref="AD908" si="1678">IFERROR(ROUNDDOWN(ROUND(L908*Q908,0)*M908,0)*AB908,"")</f>
        <v/>
      </c>
      <c r="AE908" s="1233" t="str">
        <f>IFERROR(ROUNDDOWN(ROUNDDOWN(ROUND(L908*VLOOKUP(K908,【参考】数式用２!$A$2:$AC$48,MATCH("処遇改善加算Ⅳ",【参考】数式用２!$C$4:$O$4,0)+2,0),0)*M908,0)*AB908*0.5,0), "")</f>
        <v/>
      </c>
      <c r="AF908" s="1198"/>
      <c r="AG908" s="1193" t="str">
        <f>IF(AND(AQ908&lt;&gt;"対象外", P908&lt;&gt;""),ROUNDDOWN(ROUND(L908*VLOOKUP(K908,【参考】数式用２!$A$2:$K$48,MATCH("ベア加算あり",【参考】数式用２!$C$4:$K$4,0)+2,0),0)*M908,0)*AB908,"")</f>
        <v/>
      </c>
      <c r="AH908" s="1195"/>
      <c r="AI908" s="1198"/>
      <c r="AJ908" s="1198"/>
      <c r="AK908" s="1201"/>
      <c r="AL908" s="1204"/>
      <c r="AM908" s="650" t="str">
        <f t="shared" si="1556"/>
        <v/>
      </c>
      <c r="AN908" s="355"/>
      <c r="AO908" s="1207" t="str">
        <f t="shared" ref="AO908" si="1679">IF(K908&lt;&gt;"","Q列に色付け","")</f>
        <v/>
      </c>
      <c r="AP908" s="1210" t="str">
        <f t="shared" ref="AP908" si="1680">IF(AND(AE908&lt;&gt;0,AE908&lt;&gt;""),IF(AF908="○","入力済","未入力"),"")</f>
        <v/>
      </c>
      <c r="AQ908" s="1113" t="str">
        <f>IFERROR((VLOOKUP(N908, 【参考】数式用２!$BE$5:$BE$13, 1,FALSE)), "対象外")</f>
        <v>対象外</v>
      </c>
      <c r="AR908" s="976" t="str">
        <f t="shared" ref="AR908" si="1681">IF(AG908&lt;&gt;"",IF(AH908="○","入力済","未入力"),"")</f>
        <v/>
      </c>
      <c r="AS908" s="976" t="str">
        <f t="shared" ref="AS908" si="1682">IF(AND(P908&lt;&gt;"", AI908=""), "未入力", "入力済")</f>
        <v>入力済</v>
      </c>
      <c r="AT908" s="976" t="str">
        <f t="shared" ref="AT908" si="1683">IF(AND(P908&lt;&gt;"", P908&lt;&gt;"処遇改善加算Ⅳ", AJ908=""), "未入力", "入力済")</f>
        <v>入力済</v>
      </c>
      <c r="AU908" s="976" t="str">
        <f>IFERROR(VLOOKUP(K908, 【参考】数式用２!$BB$5:$BC$48, 2, FALSE), "")</f>
        <v/>
      </c>
      <c r="AV908" s="976" t="str">
        <f t="shared" ref="AV908" si="1684">IF(AND(P908&lt;&gt;"処遇改善加算Ⅲ",P908&lt;&gt;"処遇改善加算Ⅳ", P908&lt;&gt;"", AU908&lt;&gt;"対象外"), 1,"")</f>
        <v/>
      </c>
      <c r="AW908" s="976" t="str">
        <f>IFERROR("_"&amp;VLOOKUP(K908, 【参考】数式用２!$AG$2:$AH$48, 2, FALSE), "")</f>
        <v/>
      </c>
      <c r="AX908" s="1211" t="str">
        <f t="shared" ref="AX908" si="1685">IF(AND(P908="処遇改善加算Ⅰ", AL908=""), "未入力","入力済")</f>
        <v>入力済</v>
      </c>
      <c r="AY908" s="1207" t="str">
        <f t="shared" ref="AY908" si="1686">G908</f>
        <v/>
      </c>
    </row>
    <row r="909" spans="1:51" ht="14">
      <c r="A909" s="1281"/>
      <c r="B909" s="1263"/>
      <c r="C909" s="1264"/>
      <c r="D909" s="1264"/>
      <c r="E909" s="1264"/>
      <c r="F909" s="1265"/>
      <c r="G909" s="1270"/>
      <c r="H909" s="1270"/>
      <c r="I909" s="1270"/>
      <c r="J909" s="1270"/>
      <c r="K909" s="1270"/>
      <c r="L909" s="1273"/>
      <c r="M909" s="1276"/>
      <c r="N909" s="1246"/>
      <c r="O909" s="1249"/>
      <c r="P909" s="1215"/>
      <c r="Q909" s="1218"/>
      <c r="R909" s="1221"/>
      <c r="S909" s="1224"/>
      <c r="T909" s="1227"/>
      <c r="U909" s="1224"/>
      <c r="V909" s="1227"/>
      <c r="W909" s="1224"/>
      <c r="X909" s="1227"/>
      <c r="Y909" s="1224"/>
      <c r="Z909" s="1227"/>
      <c r="AA909" s="1227"/>
      <c r="AB909" s="1227"/>
      <c r="AC909" s="1230"/>
      <c r="AD909" s="1193"/>
      <c r="AE909" s="1234"/>
      <c r="AF909" s="1199"/>
      <c r="AG909" s="1193"/>
      <c r="AH909" s="1196"/>
      <c r="AI909" s="1199"/>
      <c r="AJ909" s="1199"/>
      <c r="AK909" s="1202"/>
      <c r="AL909" s="1205"/>
      <c r="AM909" s="1212" t="str">
        <f t="shared" ref="AM909" si="1687">IF(AND(P908&lt;&gt;"", OR(W908&lt;&gt;8,Y908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09" s="355"/>
      <c r="AO909" s="1208"/>
      <c r="AP909" s="1210"/>
      <c r="AQ909" s="1114"/>
      <c r="AR909" s="976"/>
      <c r="AS909" s="976"/>
      <c r="AT909" s="976"/>
      <c r="AU909" s="976"/>
      <c r="AV909" s="976"/>
      <c r="AW909" s="976"/>
      <c r="AX909" s="1211"/>
      <c r="AY909" s="1208"/>
    </row>
    <row r="910" spans="1:51" ht="14">
      <c r="A910" s="1282"/>
      <c r="B910" s="1263"/>
      <c r="C910" s="1264"/>
      <c r="D910" s="1264"/>
      <c r="E910" s="1264"/>
      <c r="F910" s="1265"/>
      <c r="G910" s="1270"/>
      <c r="H910" s="1270"/>
      <c r="I910" s="1270"/>
      <c r="J910" s="1270"/>
      <c r="K910" s="1270"/>
      <c r="L910" s="1273"/>
      <c r="M910" s="1276"/>
      <c r="N910" s="1246"/>
      <c r="O910" s="1249"/>
      <c r="P910" s="1215"/>
      <c r="Q910" s="1218"/>
      <c r="R910" s="1221"/>
      <c r="S910" s="1224"/>
      <c r="T910" s="1227"/>
      <c r="U910" s="1224"/>
      <c r="V910" s="1227"/>
      <c r="W910" s="1224"/>
      <c r="X910" s="1227"/>
      <c r="Y910" s="1224"/>
      <c r="Z910" s="1227"/>
      <c r="AA910" s="1227"/>
      <c r="AB910" s="1227"/>
      <c r="AC910" s="1230"/>
      <c r="AD910" s="1193"/>
      <c r="AE910" s="1234"/>
      <c r="AF910" s="1199"/>
      <c r="AG910" s="1193"/>
      <c r="AH910" s="1196"/>
      <c r="AI910" s="1199"/>
      <c r="AJ910" s="1199"/>
      <c r="AK910" s="1202"/>
      <c r="AL910" s="1205"/>
      <c r="AM910" s="1213"/>
      <c r="AN910" s="355"/>
      <c r="AO910" s="1208"/>
      <c r="AP910" s="1210"/>
      <c r="AQ910" s="1114"/>
      <c r="AR910" s="976"/>
      <c r="AS910" s="976"/>
      <c r="AT910" s="976"/>
      <c r="AU910" s="976"/>
      <c r="AV910" s="976"/>
      <c r="AW910" s="976"/>
      <c r="AX910" s="1211"/>
      <c r="AY910" s="1208"/>
    </row>
    <row r="911" spans="1:51" ht="14.5" thickBot="1">
      <c r="A911" s="1283"/>
      <c r="B911" s="1266"/>
      <c r="C911" s="1267"/>
      <c r="D911" s="1267"/>
      <c r="E911" s="1267"/>
      <c r="F911" s="1268"/>
      <c r="G911" s="1271"/>
      <c r="H911" s="1271"/>
      <c r="I911" s="1271"/>
      <c r="J911" s="1271"/>
      <c r="K911" s="1271"/>
      <c r="L911" s="1274"/>
      <c r="M911" s="1277"/>
      <c r="N911" s="1247"/>
      <c r="O911" s="1250"/>
      <c r="P911" s="1216"/>
      <c r="Q911" s="1219"/>
      <c r="R911" s="1222"/>
      <c r="S911" s="1225"/>
      <c r="T911" s="1228"/>
      <c r="U911" s="1225"/>
      <c r="V911" s="1228"/>
      <c r="W911" s="1225"/>
      <c r="X911" s="1228"/>
      <c r="Y911" s="1225"/>
      <c r="Z911" s="1228"/>
      <c r="AA911" s="1228"/>
      <c r="AB911" s="1228"/>
      <c r="AC911" s="1231"/>
      <c r="AD911" s="1194"/>
      <c r="AE911" s="1235"/>
      <c r="AF911" s="1200"/>
      <c r="AG911" s="1194"/>
      <c r="AH911" s="1197"/>
      <c r="AI911" s="1200"/>
      <c r="AJ911" s="1200"/>
      <c r="AK911" s="1203"/>
      <c r="AL911" s="1206"/>
      <c r="AM911" s="651" t="str">
        <f t="shared" si="1566"/>
        <v/>
      </c>
      <c r="AN911" s="355"/>
      <c r="AO911" s="1209"/>
      <c r="AP911" s="1210"/>
      <c r="AQ911" s="1115"/>
      <c r="AR911" s="976"/>
      <c r="AS911" s="976"/>
      <c r="AT911" s="976"/>
      <c r="AU911" s="976"/>
      <c r="AV911" s="976"/>
      <c r="AW911" s="976"/>
      <c r="AX911" s="1211"/>
      <c r="AY911" s="1209"/>
    </row>
    <row r="912" spans="1:51" ht="14">
      <c r="A912" s="1280">
        <v>226</v>
      </c>
      <c r="B912" s="1260" t="str">
        <f>IF(基本情報入力シート!B265="", "",基本情報入力シート!B265)</f>
        <v/>
      </c>
      <c r="C912" s="1261"/>
      <c r="D912" s="1261"/>
      <c r="E912" s="1261"/>
      <c r="F912" s="1262"/>
      <c r="G912" s="1269" t="str">
        <f>IF(基本情報入力シート!L265="", "",基本情報入力シート!L265)</f>
        <v/>
      </c>
      <c r="H912" s="1269" t="str">
        <f>IF(基本情報入力シート!Q265="", "",基本情報入力シート!Q265)</f>
        <v/>
      </c>
      <c r="I912" s="1269" t="str">
        <f>IF(基本情報入力シート!V265="", "",基本情報入力シート!V265)</f>
        <v/>
      </c>
      <c r="J912" s="1269" t="str">
        <f>IF(基本情報入力シート!W265="", "",基本情報入力シート!W265)</f>
        <v/>
      </c>
      <c r="K912" s="1269" t="str">
        <f>IF(基本情報入力シート!X265="", "",基本情報入力シート!X265)</f>
        <v/>
      </c>
      <c r="L912" s="1272" t="str">
        <f>IF(基本情報入力シート!AC265=0, "",基本情報入力シート!AC265)</f>
        <v/>
      </c>
      <c r="M912" s="1275" t="str">
        <f>IF(基本情報入力シート!AD265="", "",基本情報入力シート!AD265)</f>
        <v/>
      </c>
      <c r="N912" s="1245"/>
      <c r="O912" s="1248" t="str">
        <f>IFERROR(VLOOKUP(K912,【参考】数式用２!$A$2:$AD$48,MATCH(N912,【参考】数式用２!$C$4:$AD$4,0)+2,0),"")</f>
        <v/>
      </c>
      <c r="P912" s="1214"/>
      <c r="Q912" s="1217" t="str">
        <f>IFERROR(VLOOKUP(K912,【参考】数式用２!$A$2:$AC$48,MATCH(P912,【参考】数式用２!$C$4:$AC$4,0)+2,0),"")</f>
        <v/>
      </c>
      <c r="R912" s="1220" t="s">
        <v>268</v>
      </c>
      <c r="S912" s="1223"/>
      <c r="T912" s="1226" t="s">
        <v>356</v>
      </c>
      <c r="U912" s="1223"/>
      <c r="V912" s="1226" t="s">
        <v>357</v>
      </c>
      <c r="W912" s="1223"/>
      <c r="X912" s="1226" t="s">
        <v>356</v>
      </c>
      <c r="Y912" s="1223"/>
      <c r="Z912" s="1226" t="s">
        <v>360</v>
      </c>
      <c r="AA912" s="1226" t="s">
        <v>171</v>
      </c>
      <c r="AB912" s="1226" t="str">
        <f t="shared" ref="AB912" si="1688">IF(S912&gt;=1,(W912*12+Y912)-(S912*12+U912)+1,"")</f>
        <v/>
      </c>
      <c r="AC912" s="1229" t="s">
        <v>359</v>
      </c>
      <c r="AD912" s="1232" t="str">
        <f t="shared" ref="AD912" si="1689">IFERROR(ROUNDDOWN(ROUND(L912*Q912,0)*M912,0)*AB912,"")</f>
        <v/>
      </c>
      <c r="AE912" s="1233" t="str">
        <f>IFERROR(ROUNDDOWN(ROUNDDOWN(ROUND(L912*VLOOKUP(K912,【参考】数式用２!$A$2:$AC$48,MATCH("処遇改善加算Ⅳ",【参考】数式用２!$C$4:$O$4,0)+2,0),0)*M912,0)*AB912*0.5,0), "")</f>
        <v/>
      </c>
      <c r="AF912" s="1198"/>
      <c r="AG912" s="1193" t="str">
        <f>IF(AND(AQ912&lt;&gt;"対象外", P912&lt;&gt;""),ROUNDDOWN(ROUND(L912*VLOOKUP(K912,【参考】数式用２!$A$2:$K$48,MATCH("ベア加算あり",【参考】数式用２!$C$4:$K$4,0)+2,0),0)*M912,0)*AB912,"")</f>
        <v/>
      </c>
      <c r="AH912" s="1195"/>
      <c r="AI912" s="1198"/>
      <c r="AJ912" s="1198"/>
      <c r="AK912" s="1201"/>
      <c r="AL912" s="1204"/>
      <c r="AM912" s="650" t="str">
        <f t="shared" si="1556"/>
        <v/>
      </c>
      <c r="AN912" s="355"/>
      <c r="AO912" s="1207" t="str">
        <f t="shared" ref="AO912" si="1690">IF(K912&lt;&gt;"","Q列に色付け","")</f>
        <v/>
      </c>
      <c r="AP912" s="1210" t="str">
        <f t="shared" ref="AP912" si="1691">IF(AND(AE912&lt;&gt;0,AE912&lt;&gt;""),IF(AF912="○","入力済","未入力"),"")</f>
        <v/>
      </c>
      <c r="AQ912" s="1113" t="str">
        <f>IFERROR((VLOOKUP(N912, 【参考】数式用２!$BE$5:$BE$13, 1,FALSE)), "対象外")</f>
        <v>対象外</v>
      </c>
      <c r="AR912" s="976" t="str">
        <f t="shared" ref="AR912" si="1692">IF(AG912&lt;&gt;"",IF(AH912="○","入力済","未入力"),"")</f>
        <v/>
      </c>
      <c r="AS912" s="976" t="str">
        <f t="shared" ref="AS912" si="1693">IF(AND(P912&lt;&gt;"", AI912=""), "未入力", "入力済")</f>
        <v>入力済</v>
      </c>
      <c r="AT912" s="976" t="str">
        <f t="shared" ref="AT912" si="1694">IF(AND(P912&lt;&gt;"", P912&lt;&gt;"処遇改善加算Ⅳ", AJ912=""), "未入力", "入力済")</f>
        <v>入力済</v>
      </c>
      <c r="AU912" s="976" t="str">
        <f>IFERROR(VLOOKUP(K912, 【参考】数式用２!$BB$5:$BC$48, 2, FALSE), "")</f>
        <v/>
      </c>
      <c r="AV912" s="976" t="str">
        <f t="shared" ref="AV912" si="1695">IF(AND(P912&lt;&gt;"処遇改善加算Ⅲ",P912&lt;&gt;"処遇改善加算Ⅳ", P912&lt;&gt;"", AU912&lt;&gt;"対象外"), 1,"")</f>
        <v/>
      </c>
      <c r="AW912" s="976" t="str">
        <f>IFERROR("_"&amp;VLOOKUP(K912, 【参考】数式用２!$AG$2:$AH$48, 2, FALSE), "")</f>
        <v/>
      </c>
      <c r="AX912" s="1211" t="str">
        <f t="shared" ref="AX912" si="1696">IF(AND(P912="処遇改善加算Ⅰ", AL912=""), "未入力","入力済")</f>
        <v>入力済</v>
      </c>
      <c r="AY912" s="1207" t="str">
        <f t="shared" ref="AY912" si="1697">G912</f>
        <v/>
      </c>
    </row>
    <row r="913" spans="1:51" ht="14">
      <c r="A913" s="1281"/>
      <c r="B913" s="1263"/>
      <c r="C913" s="1264"/>
      <c r="D913" s="1264"/>
      <c r="E913" s="1264"/>
      <c r="F913" s="1265"/>
      <c r="G913" s="1270"/>
      <c r="H913" s="1270"/>
      <c r="I913" s="1270"/>
      <c r="J913" s="1270"/>
      <c r="K913" s="1270"/>
      <c r="L913" s="1273"/>
      <c r="M913" s="1276"/>
      <c r="N913" s="1246"/>
      <c r="O913" s="1249"/>
      <c r="P913" s="1215"/>
      <c r="Q913" s="1218"/>
      <c r="R913" s="1221"/>
      <c r="S913" s="1224"/>
      <c r="T913" s="1227"/>
      <c r="U913" s="1224"/>
      <c r="V913" s="1227"/>
      <c r="W913" s="1224"/>
      <c r="X913" s="1227"/>
      <c r="Y913" s="1224"/>
      <c r="Z913" s="1227"/>
      <c r="AA913" s="1227"/>
      <c r="AB913" s="1227"/>
      <c r="AC913" s="1230"/>
      <c r="AD913" s="1193"/>
      <c r="AE913" s="1234"/>
      <c r="AF913" s="1199"/>
      <c r="AG913" s="1193"/>
      <c r="AH913" s="1196"/>
      <c r="AI913" s="1199"/>
      <c r="AJ913" s="1199"/>
      <c r="AK913" s="1202"/>
      <c r="AL913" s="1205"/>
      <c r="AM913" s="1212" t="str">
        <f t="shared" ref="AM913" si="1698">IF(AND(P912&lt;&gt;"", OR(W912&lt;&gt;8,Y912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13" s="355"/>
      <c r="AO913" s="1208"/>
      <c r="AP913" s="1210"/>
      <c r="AQ913" s="1114"/>
      <c r="AR913" s="976"/>
      <c r="AS913" s="976"/>
      <c r="AT913" s="976"/>
      <c r="AU913" s="976"/>
      <c r="AV913" s="976"/>
      <c r="AW913" s="976"/>
      <c r="AX913" s="1211"/>
      <c r="AY913" s="1208"/>
    </row>
    <row r="914" spans="1:51" ht="14">
      <c r="A914" s="1282"/>
      <c r="B914" s="1263"/>
      <c r="C914" s="1264"/>
      <c r="D914" s="1264"/>
      <c r="E914" s="1264"/>
      <c r="F914" s="1265"/>
      <c r="G914" s="1270"/>
      <c r="H914" s="1270"/>
      <c r="I914" s="1270"/>
      <c r="J914" s="1270"/>
      <c r="K914" s="1270"/>
      <c r="L914" s="1273"/>
      <c r="M914" s="1276"/>
      <c r="N914" s="1246"/>
      <c r="O914" s="1249"/>
      <c r="P914" s="1215"/>
      <c r="Q914" s="1218"/>
      <c r="R914" s="1221"/>
      <c r="S914" s="1224"/>
      <c r="T914" s="1227"/>
      <c r="U914" s="1224"/>
      <c r="V914" s="1227"/>
      <c r="W914" s="1224"/>
      <c r="X914" s="1227"/>
      <c r="Y914" s="1224"/>
      <c r="Z914" s="1227"/>
      <c r="AA914" s="1227"/>
      <c r="AB914" s="1227"/>
      <c r="AC914" s="1230"/>
      <c r="AD914" s="1193"/>
      <c r="AE914" s="1234"/>
      <c r="AF914" s="1199"/>
      <c r="AG914" s="1193"/>
      <c r="AH914" s="1196"/>
      <c r="AI914" s="1199"/>
      <c r="AJ914" s="1199"/>
      <c r="AK914" s="1202"/>
      <c r="AL914" s="1205"/>
      <c r="AM914" s="1213"/>
      <c r="AN914" s="355"/>
      <c r="AO914" s="1208"/>
      <c r="AP914" s="1210"/>
      <c r="AQ914" s="1114"/>
      <c r="AR914" s="976"/>
      <c r="AS914" s="976"/>
      <c r="AT914" s="976"/>
      <c r="AU914" s="976"/>
      <c r="AV914" s="976"/>
      <c r="AW914" s="976"/>
      <c r="AX914" s="1211"/>
      <c r="AY914" s="1208"/>
    </row>
    <row r="915" spans="1:51" ht="14.5" thickBot="1">
      <c r="A915" s="1283"/>
      <c r="B915" s="1266"/>
      <c r="C915" s="1267"/>
      <c r="D915" s="1267"/>
      <c r="E915" s="1267"/>
      <c r="F915" s="1268"/>
      <c r="G915" s="1271"/>
      <c r="H915" s="1271"/>
      <c r="I915" s="1271"/>
      <c r="J915" s="1271"/>
      <c r="K915" s="1271"/>
      <c r="L915" s="1274"/>
      <c r="M915" s="1277"/>
      <c r="N915" s="1247"/>
      <c r="O915" s="1250"/>
      <c r="P915" s="1216"/>
      <c r="Q915" s="1219"/>
      <c r="R915" s="1222"/>
      <c r="S915" s="1225"/>
      <c r="T915" s="1228"/>
      <c r="U915" s="1225"/>
      <c r="V915" s="1228"/>
      <c r="W915" s="1225"/>
      <c r="X915" s="1228"/>
      <c r="Y915" s="1225"/>
      <c r="Z915" s="1228"/>
      <c r="AA915" s="1228"/>
      <c r="AB915" s="1228"/>
      <c r="AC915" s="1231"/>
      <c r="AD915" s="1194"/>
      <c r="AE915" s="1235"/>
      <c r="AF915" s="1200"/>
      <c r="AG915" s="1194"/>
      <c r="AH915" s="1197"/>
      <c r="AI915" s="1200"/>
      <c r="AJ915" s="1200"/>
      <c r="AK915" s="1203"/>
      <c r="AL915" s="1206"/>
      <c r="AM915" s="651" t="str">
        <f t="shared" si="1566"/>
        <v/>
      </c>
      <c r="AN915" s="355"/>
      <c r="AO915" s="1209"/>
      <c r="AP915" s="1210"/>
      <c r="AQ915" s="1115"/>
      <c r="AR915" s="976"/>
      <c r="AS915" s="976"/>
      <c r="AT915" s="976"/>
      <c r="AU915" s="976"/>
      <c r="AV915" s="976"/>
      <c r="AW915" s="976"/>
      <c r="AX915" s="1211"/>
      <c r="AY915" s="1209"/>
    </row>
    <row r="916" spans="1:51" ht="14">
      <c r="A916" s="1280">
        <v>227</v>
      </c>
      <c r="B916" s="1260" t="str">
        <f>IF(基本情報入力シート!B266="", "",基本情報入力シート!B266)</f>
        <v/>
      </c>
      <c r="C916" s="1261"/>
      <c r="D916" s="1261"/>
      <c r="E916" s="1261"/>
      <c r="F916" s="1262"/>
      <c r="G916" s="1269" t="str">
        <f>IF(基本情報入力シート!L266="", "",基本情報入力シート!L266)</f>
        <v/>
      </c>
      <c r="H916" s="1269" t="str">
        <f>IF(基本情報入力シート!Q266="", "",基本情報入力シート!Q266)</f>
        <v/>
      </c>
      <c r="I916" s="1269" t="str">
        <f>IF(基本情報入力シート!V266="", "",基本情報入力シート!V266)</f>
        <v/>
      </c>
      <c r="J916" s="1269" t="str">
        <f>IF(基本情報入力シート!W266="", "",基本情報入力シート!W266)</f>
        <v/>
      </c>
      <c r="K916" s="1269" t="str">
        <f>IF(基本情報入力シート!X266="", "",基本情報入力シート!X266)</f>
        <v/>
      </c>
      <c r="L916" s="1272" t="str">
        <f>IF(基本情報入力シート!AC266=0, "",基本情報入力シート!AC266)</f>
        <v/>
      </c>
      <c r="M916" s="1275" t="str">
        <f>IF(基本情報入力シート!AD266="", "",基本情報入力シート!AD266)</f>
        <v/>
      </c>
      <c r="N916" s="1245"/>
      <c r="O916" s="1248" t="str">
        <f>IFERROR(VLOOKUP(K916,【参考】数式用２!$A$2:$AD$48,MATCH(N916,【参考】数式用２!$C$4:$AD$4,0)+2,0),"")</f>
        <v/>
      </c>
      <c r="P916" s="1214"/>
      <c r="Q916" s="1217" t="str">
        <f>IFERROR(VLOOKUP(K916,【参考】数式用２!$A$2:$AC$48,MATCH(P916,【参考】数式用２!$C$4:$AC$4,0)+2,0),"")</f>
        <v/>
      </c>
      <c r="R916" s="1220" t="s">
        <v>268</v>
      </c>
      <c r="S916" s="1223"/>
      <c r="T916" s="1226" t="s">
        <v>356</v>
      </c>
      <c r="U916" s="1223"/>
      <c r="V916" s="1226" t="s">
        <v>357</v>
      </c>
      <c r="W916" s="1223"/>
      <c r="X916" s="1226" t="s">
        <v>356</v>
      </c>
      <c r="Y916" s="1223"/>
      <c r="Z916" s="1226" t="s">
        <v>360</v>
      </c>
      <c r="AA916" s="1226" t="s">
        <v>171</v>
      </c>
      <c r="AB916" s="1226" t="str">
        <f t="shared" ref="AB916" si="1699">IF(S916&gt;=1,(W916*12+Y916)-(S916*12+U916)+1,"")</f>
        <v/>
      </c>
      <c r="AC916" s="1229" t="s">
        <v>359</v>
      </c>
      <c r="AD916" s="1232" t="str">
        <f t="shared" ref="AD916" si="1700">IFERROR(ROUNDDOWN(ROUND(L916*Q916,0)*M916,0)*AB916,"")</f>
        <v/>
      </c>
      <c r="AE916" s="1233" t="str">
        <f>IFERROR(ROUNDDOWN(ROUNDDOWN(ROUND(L916*VLOOKUP(K916,【参考】数式用２!$A$2:$AC$48,MATCH("処遇改善加算Ⅳ",【参考】数式用２!$C$4:$O$4,0)+2,0),0)*M916,0)*AB916*0.5,0), "")</f>
        <v/>
      </c>
      <c r="AF916" s="1198"/>
      <c r="AG916" s="1193" t="str">
        <f>IF(AND(AQ916&lt;&gt;"対象外", P916&lt;&gt;""),ROUNDDOWN(ROUND(L916*VLOOKUP(K916,【参考】数式用２!$A$2:$K$48,MATCH("ベア加算あり",【参考】数式用２!$C$4:$K$4,0)+2,0),0)*M916,0)*AB916,"")</f>
        <v/>
      </c>
      <c r="AH916" s="1195"/>
      <c r="AI916" s="1198"/>
      <c r="AJ916" s="1198"/>
      <c r="AK916" s="1201"/>
      <c r="AL916" s="1204"/>
      <c r="AM916" s="650" t="str">
        <f t="shared" si="1556"/>
        <v/>
      </c>
      <c r="AN916" s="355"/>
      <c r="AO916" s="1207" t="str">
        <f t="shared" ref="AO916" si="1701">IF(K916&lt;&gt;"","Q列に色付け","")</f>
        <v/>
      </c>
      <c r="AP916" s="1210" t="str">
        <f t="shared" ref="AP916" si="1702">IF(AND(AE916&lt;&gt;0,AE916&lt;&gt;""),IF(AF916="○","入力済","未入力"),"")</f>
        <v/>
      </c>
      <c r="AQ916" s="1113" t="str">
        <f>IFERROR((VLOOKUP(N916, 【参考】数式用２!$BE$5:$BE$13, 1,FALSE)), "対象外")</f>
        <v>対象外</v>
      </c>
      <c r="AR916" s="976" t="str">
        <f t="shared" ref="AR916" si="1703">IF(AG916&lt;&gt;"",IF(AH916="○","入力済","未入力"),"")</f>
        <v/>
      </c>
      <c r="AS916" s="976" t="str">
        <f t="shared" ref="AS916" si="1704">IF(AND(P916&lt;&gt;"", AI916=""), "未入力", "入力済")</f>
        <v>入力済</v>
      </c>
      <c r="AT916" s="976" t="str">
        <f t="shared" ref="AT916" si="1705">IF(AND(P916&lt;&gt;"", P916&lt;&gt;"処遇改善加算Ⅳ", AJ916=""), "未入力", "入力済")</f>
        <v>入力済</v>
      </c>
      <c r="AU916" s="976" t="str">
        <f>IFERROR(VLOOKUP(K916, 【参考】数式用２!$BB$5:$BC$48, 2, FALSE), "")</f>
        <v/>
      </c>
      <c r="AV916" s="976" t="str">
        <f t="shared" ref="AV916" si="1706">IF(AND(P916&lt;&gt;"処遇改善加算Ⅲ",P916&lt;&gt;"処遇改善加算Ⅳ", P916&lt;&gt;"", AU916&lt;&gt;"対象外"), 1,"")</f>
        <v/>
      </c>
      <c r="AW916" s="976" t="str">
        <f>IFERROR("_"&amp;VLOOKUP(K916, 【参考】数式用２!$AG$2:$AH$48, 2, FALSE), "")</f>
        <v/>
      </c>
      <c r="AX916" s="1211" t="str">
        <f t="shared" ref="AX916" si="1707">IF(AND(P916="処遇改善加算Ⅰ", AL916=""), "未入力","入力済")</f>
        <v>入力済</v>
      </c>
      <c r="AY916" s="1207" t="str">
        <f t="shared" ref="AY916" si="1708">G916</f>
        <v/>
      </c>
    </row>
    <row r="917" spans="1:51" ht="14">
      <c r="A917" s="1281"/>
      <c r="B917" s="1263"/>
      <c r="C917" s="1264"/>
      <c r="D917" s="1264"/>
      <c r="E917" s="1264"/>
      <c r="F917" s="1265"/>
      <c r="G917" s="1270"/>
      <c r="H917" s="1270"/>
      <c r="I917" s="1270"/>
      <c r="J917" s="1270"/>
      <c r="K917" s="1270"/>
      <c r="L917" s="1273"/>
      <c r="M917" s="1276"/>
      <c r="N917" s="1246"/>
      <c r="O917" s="1249"/>
      <c r="P917" s="1215"/>
      <c r="Q917" s="1218"/>
      <c r="R917" s="1221"/>
      <c r="S917" s="1224"/>
      <c r="T917" s="1227"/>
      <c r="U917" s="1224"/>
      <c r="V917" s="1227"/>
      <c r="W917" s="1224"/>
      <c r="X917" s="1227"/>
      <c r="Y917" s="1224"/>
      <c r="Z917" s="1227"/>
      <c r="AA917" s="1227"/>
      <c r="AB917" s="1227"/>
      <c r="AC917" s="1230"/>
      <c r="AD917" s="1193"/>
      <c r="AE917" s="1234"/>
      <c r="AF917" s="1199"/>
      <c r="AG917" s="1193"/>
      <c r="AH917" s="1196"/>
      <c r="AI917" s="1199"/>
      <c r="AJ917" s="1199"/>
      <c r="AK917" s="1202"/>
      <c r="AL917" s="1205"/>
      <c r="AM917" s="1212" t="str">
        <f t="shared" ref="AM917" si="1709">IF(AND(P916&lt;&gt;"", OR(W916&lt;&gt;8,Y916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17" s="355"/>
      <c r="AO917" s="1208"/>
      <c r="AP917" s="1210"/>
      <c r="AQ917" s="1114"/>
      <c r="AR917" s="976"/>
      <c r="AS917" s="976"/>
      <c r="AT917" s="976"/>
      <c r="AU917" s="976"/>
      <c r="AV917" s="976"/>
      <c r="AW917" s="976"/>
      <c r="AX917" s="1211"/>
      <c r="AY917" s="1208"/>
    </row>
    <row r="918" spans="1:51" ht="14">
      <c r="A918" s="1282"/>
      <c r="B918" s="1263"/>
      <c r="C918" s="1264"/>
      <c r="D918" s="1264"/>
      <c r="E918" s="1264"/>
      <c r="F918" s="1265"/>
      <c r="G918" s="1270"/>
      <c r="H918" s="1270"/>
      <c r="I918" s="1270"/>
      <c r="J918" s="1270"/>
      <c r="K918" s="1270"/>
      <c r="L918" s="1273"/>
      <c r="M918" s="1276"/>
      <c r="N918" s="1246"/>
      <c r="O918" s="1249"/>
      <c r="P918" s="1215"/>
      <c r="Q918" s="1218"/>
      <c r="R918" s="1221"/>
      <c r="S918" s="1224"/>
      <c r="T918" s="1227"/>
      <c r="U918" s="1224"/>
      <c r="V918" s="1227"/>
      <c r="W918" s="1224"/>
      <c r="X918" s="1227"/>
      <c r="Y918" s="1224"/>
      <c r="Z918" s="1227"/>
      <c r="AA918" s="1227"/>
      <c r="AB918" s="1227"/>
      <c r="AC918" s="1230"/>
      <c r="AD918" s="1193"/>
      <c r="AE918" s="1234"/>
      <c r="AF918" s="1199"/>
      <c r="AG918" s="1193"/>
      <c r="AH918" s="1196"/>
      <c r="AI918" s="1199"/>
      <c r="AJ918" s="1199"/>
      <c r="AK918" s="1202"/>
      <c r="AL918" s="1205"/>
      <c r="AM918" s="1213"/>
      <c r="AN918" s="355"/>
      <c r="AO918" s="1208"/>
      <c r="AP918" s="1210"/>
      <c r="AQ918" s="1114"/>
      <c r="AR918" s="976"/>
      <c r="AS918" s="976"/>
      <c r="AT918" s="976"/>
      <c r="AU918" s="976"/>
      <c r="AV918" s="976"/>
      <c r="AW918" s="976"/>
      <c r="AX918" s="1211"/>
      <c r="AY918" s="1208"/>
    </row>
    <row r="919" spans="1:51" ht="14.5" thickBot="1">
      <c r="A919" s="1283"/>
      <c r="B919" s="1266"/>
      <c r="C919" s="1267"/>
      <c r="D919" s="1267"/>
      <c r="E919" s="1267"/>
      <c r="F919" s="1268"/>
      <c r="G919" s="1271"/>
      <c r="H919" s="1271"/>
      <c r="I919" s="1271"/>
      <c r="J919" s="1271"/>
      <c r="K919" s="1271"/>
      <c r="L919" s="1274"/>
      <c r="M919" s="1277"/>
      <c r="N919" s="1247"/>
      <c r="O919" s="1250"/>
      <c r="P919" s="1216"/>
      <c r="Q919" s="1219"/>
      <c r="R919" s="1222"/>
      <c r="S919" s="1225"/>
      <c r="T919" s="1228"/>
      <c r="U919" s="1225"/>
      <c r="V919" s="1228"/>
      <c r="W919" s="1225"/>
      <c r="X919" s="1228"/>
      <c r="Y919" s="1225"/>
      <c r="Z919" s="1228"/>
      <c r="AA919" s="1228"/>
      <c r="AB919" s="1228"/>
      <c r="AC919" s="1231"/>
      <c r="AD919" s="1194"/>
      <c r="AE919" s="1235"/>
      <c r="AF919" s="1200"/>
      <c r="AG919" s="1194"/>
      <c r="AH919" s="1197"/>
      <c r="AI919" s="1200"/>
      <c r="AJ919" s="1200"/>
      <c r="AK919" s="1203"/>
      <c r="AL919" s="1206"/>
      <c r="AM919" s="651" t="str">
        <f t="shared" si="1566"/>
        <v/>
      </c>
      <c r="AN919" s="355"/>
      <c r="AO919" s="1209"/>
      <c r="AP919" s="1210"/>
      <c r="AQ919" s="1115"/>
      <c r="AR919" s="976"/>
      <c r="AS919" s="976"/>
      <c r="AT919" s="976"/>
      <c r="AU919" s="976"/>
      <c r="AV919" s="976"/>
      <c r="AW919" s="976"/>
      <c r="AX919" s="1211"/>
      <c r="AY919" s="1209"/>
    </row>
    <row r="920" spans="1:51" ht="14">
      <c r="A920" s="1280">
        <v>228</v>
      </c>
      <c r="B920" s="1260" t="str">
        <f>IF(基本情報入力シート!B267="", "",基本情報入力シート!B267)</f>
        <v/>
      </c>
      <c r="C920" s="1261"/>
      <c r="D920" s="1261"/>
      <c r="E920" s="1261"/>
      <c r="F920" s="1262"/>
      <c r="G920" s="1269" t="str">
        <f>IF(基本情報入力シート!L267="", "",基本情報入力シート!L267)</f>
        <v/>
      </c>
      <c r="H920" s="1269" t="str">
        <f>IF(基本情報入力シート!Q267="", "",基本情報入力シート!Q267)</f>
        <v/>
      </c>
      <c r="I920" s="1269" t="str">
        <f>IF(基本情報入力シート!V267="", "",基本情報入力シート!V267)</f>
        <v/>
      </c>
      <c r="J920" s="1269" t="str">
        <f>IF(基本情報入力シート!W267="", "",基本情報入力シート!W267)</f>
        <v/>
      </c>
      <c r="K920" s="1269" t="str">
        <f>IF(基本情報入力シート!X267="", "",基本情報入力シート!X267)</f>
        <v/>
      </c>
      <c r="L920" s="1272" t="str">
        <f>IF(基本情報入力シート!AC267=0, "",基本情報入力シート!AC267)</f>
        <v/>
      </c>
      <c r="M920" s="1275" t="str">
        <f>IF(基本情報入力シート!AD267="", "",基本情報入力シート!AD267)</f>
        <v/>
      </c>
      <c r="N920" s="1245"/>
      <c r="O920" s="1248" t="str">
        <f>IFERROR(VLOOKUP(K920,【参考】数式用２!$A$2:$AD$48,MATCH(N920,【参考】数式用２!$C$4:$AD$4,0)+2,0),"")</f>
        <v/>
      </c>
      <c r="P920" s="1214"/>
      <c r="Q920" s="1217" t="str">
        <f>IFERROR(VLOOKUP(K920,【参考】数式用２!$A$2:$AC$48,MATCH(P920,【参考】数式用２!$C$4:$AC$4,0)+2,0),"")</f>
        <v/>
      </c>
      <c r="R920" s="1220" t="s">
        <v>268</v>
      </c>
      <c r="S920" s="1223"/>
      <c r="T920" s="1226" t="s">
        <v>356</v>
      </c>
      <c r="U920" s="1223"/>
      <c r="V920" s="1226" t="s">
        <v>357</v>
      </c>
      <c r="W920" s="1223"/>
      <c r="X920" s="1226" t="s">
        <v>356</v>
      </c>
      <c r="Y920" s="1223"/>
      <c r="Z920" s="1226" t="s">
        <v>360</v>
      </c>
      <c r="AA920" s="1226" t="s">
        <v>171</v>
      </c>
      <c r="AB920" s="1226" t="str">
        <f t="shared" ref="AB920" si="1710">IF(S920&gt;=1,(W920*12+Y920)-(S920*12+U920)+1,"")</f>
        <v/>
      </c>
      <c r="AC920" s="1229" t="s">
        <v>359</v>
      </c>
      <c r="AD920" s="1232" t="str">
        <f t="shared" ref="AD920" si="1711">IFERROR(ROUNDDOWN(ROUND(L920*Q920,0)*M920,0)*AB920,"")</f>
        <v/>
      </c>
      <c r="AE920" s="1233" t="str">
        <f>IFERROR(ROUNDDOWN(ROUNDDOWN(ROUND(L920*VLOOKUP(K920,【参考】数式用２!$A$2:$AC$48,MATCH("処遇改善加算Ⅳ",【参考】数式用２!$C$4:$O$4,0)+2,0),0)*M920,0)*AB920*0.5,0), "")</f>
        <v/>
      </c>
      <c r="AF920" s="1198"/>
      <c r="AG920" s="1193" t="str">
        <f>IF(AND(AQ920&lt;&gt;"対象外", P920&lt;&gt;""),ROUNDDOWN(ROUND(L920*VLOOKUP(K920,【参考】数式用２!$A$2:$K$48,MATCH("ベア加算あり",【参考】数式用２!$C$4:$K$4,0)+2,0),0)*M920,0)*AB920,"")</f>
        <v/>
      </c>
      <c r="AH920" s="1195"/>
      <c r="AI920" s="1198"/>
      <c r="AJ920" s="1198"/>
      <c r="AK920" s="1201"/>
      <c r="AL920" s="1204"/>
      <c r="AM920" s="650" t="str">
        <f t="shared" si="1556"/>
        <v/>
      </c>
      <c r="AN920" s="355"/>
      <c r="AO920" s="1207" t="str">
        <f t="shared" ref="AO920" si="1712">IF(K920&lt;&gt;"","Q列に色付け","")</f>
        <v/>
      </c>
      <c r="AP920" s="1210" t="str">
        <f t="shared" ref="AP920" si="1713">IF(AND(AE920&lt;&gt;0,AE920&lt;&gt;""),IF(AF920="○","入力済","未入力"),"")</f>
        <v/>
      </c>
      <c r="AQ920" s="1113" t="str">
        <f>IFERROR((VLOOKUP(N920, 【参考】数式用２!$BE$5:$BE$13, 1,FALSE)), "対象外")</f>
        <v>対象外</v>
      </c>
      <c r="AR920" s="976" t="str">
        <f t="shared" ref="AR920" si="1714">IF(AG920&lt;&gt;"",IF(AH920="○","入力済","未入力"),"")</f>
        <v/>
      </c>
      <c r="AS920" s="976" t="str">
        <f t="shared" ref="AS920" si="1715">IF(AND(P920&lt;&gt;"", AI920=""), "未入力", "入力済")</f>
        <v>入力済</v>
      </c>
      <c r="AT920" s="976" t="str">
        <f t="shared" ref="AT920" si="1716">IF(AND(P920&lt;&gt;"", P920&lt;&gt;"処遇改善加算Ⅳ", AJ920=""), "未入力", "入力済")</f>
        <v>入力済</v>
      </c>
      <c r="AU920" s="976" t="str">
        <f>IFERROR(VLOOKUP(K920, 【参考】数式用２!$BB$5:$BC$48, 2, FALSE), "")</f>
        <v/>
      </c>
      <c r="AV920" s="976" t="str">
        <f t="shared" ref="AV920" si="1717">IF(AND(P920&lt;&gt;"処遇改善加算Ⅲ",P920&lt;&gt;"処遇改善加算Ⅳ", P920&lt;&gt;"", AU920&lt;&gt;"対象外"), 1,"")</f>
        <v/>
      </c>
      <c r="AW920" s="976" t="str">
        <f>IFERROR("_"&amp;VLOOKUP(K920, 【参考】数式用２!$AG$2:$AH$48, 2, FALSE), "")</f>
        <v/>
      </c>
      <c r="AX920" s="1211" t="str">
        <f t="shared" ref="AX920" si="1718">IF(AND(P920="処遇改善加算Ⅰ", AL920=""), "未入力","入力済")</f>
        <v>入力済</v>
      </c>
      <c r="AY920" s="1207" t="str">
        <f t="shared" ref="AY920" si="1719">G920</f>
        <v/>
      </c>
    </row>
    <row r="921" spans="1:51" ht="14">
      <c r="A921" s="1281"/>
      <c r="B921" s="1263"/>
      <c r="C921" s="1264"/>
      <c r="D921" s="1264"/>
      <c r="E921" s="1264"/>
      <c r="F921" s="1265"/>
      <c r="G921" s="1270"/>
      <c r="H921" s="1270"/>
      <c r="I921" s="1270"/>
      <c r="J921" s="1270"/>
      <c r="K921" s="1270"/>
      <c r="L921" s="1273"/>
      <c r="M921" s="1276"/>
      <c r="N921" s="1246"/>
      <c r="O921" s="1249"/>
      <c r="P921" s="1215"/>
      <c r="Q921" s="1218"/>
      <c r="R921" s="1221"/>
      <c r="S921" s="1224"/>
      <c r="T921" s="1227"/>
      <c r="U921" s="1224"/>
      <c r="V921" s="1227"/>
      <c r="W921" s="1224"/>
      <c r="X921" s="1227"/>
      <c r="Y921" s="1224"/>
      <c r="Z921" s="1227"/>
      <c r="AA921" s="1227"/>
      <c r="AB921" s="1227"/>
      <c r="AC921" s="1230"/>
      <c r="AD921" s="1193"/>
      <c r="AE921" s="1234"/>
      <c r="AF921" s="1199"/>
      <c r="AG921" s="1193"/>
      <c r="AH921" s="1196"/>
      <c r="AI921" s="1199"/>
      <c r="AJ921" s="1199"/>
      <c r="AK921" s="1202"/>
      <c r="AL921" s="1205"/>
      <c r="AM921" s="1212" t="str">
        <f t="shared" ref="AM921" si="1720">IF(AND(P920&lt;&gt;"", OR(W920&lt;&gt;8,Y920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21" s="355"/>
      <c r="AO921" s="1208"/>
      <c r="AP921" s="1210"/>
      <c r="AQ921" s="1114"/>
      <c r="AR921" s="976"/>
      <c r="AS921" s="976"/>
      <c r="AT921" s="976"/>
      <c r="AU921" s="976"/>
      <c r="AV921" s="976"/>
      <c r="AW921" s="976"/>
      <c r="AX921" s="1211"/>
      <c r="AY921" s="1208"/>
    </row>
    <row r="922" spans="1:51" ht="14">
      <c r="A922" s="1282"/>
      <c r="B922" s="1263"/>
      <c r="C922" s="1264"/>
      <c r="D922" s="1264"/>
      <c r="E922" s="1264"/>
      <c r="F922" s="1265"/>
      <c r="G922" s="1270"/>
      <c r="H922" s="1270"/>
      <c r="I922" s="1270"/>
      <c r="J922" s="1270"/>
      <c r="K922" s="1270"/>
      <c r="L922" s="1273"/>
      <c r="M922" s="1276"/>
      <c r="N922" s="1246"/>
      <c r="O922" s="1249"/>
      <c r="P922" s="1215"/>
      <c r="Q922" s="1218"/>
      <c r="R922" s="1221"/>
      <c r="S922" s="1224"/>
      <c r="T922" s="1227"/>
      <c r="U922" s="1224"/>
      <c r="V922" s="1227"/>
      <c r="W922" s="1224"/>
      <c r="X922" s="1227"/>
      <c r="Y922" s="1224"/>
      <c r="Z922" s="1227"/>
      <c r="AA922" s="1227"/>
      <c r="AB922" s="1227"/>
      <c r="AC922" s="1230"/>
      <c r="AD922" s="1193"/>
      <c r="AE922" s="1234"/>
      <c r="AF922" s="1199"/>
      <c r="AG922" s="1193"/>
      <c r="AH922" s="1196"/>
      <c r="AI922" s="1199"/>
      <c r="AJ922" s="1199"/>
      <c r="AK922" s="1202"/>
      <c r="AL922" s="1205"/>
      <c r="AM922" s="1213"/>
      <c r="AN922" s="355"/>
      <c r="AO922" s="1208"/>
      <c r="AP922" s="1210"/>
      <c r="AQ922" s="1114"/>
      <c r="AR922" s="976"/>
      <c r="AS922" s="976"/>
      <c r="AT922" s="976"/>
      <c r="AU922" s="976"/>
      <c r="AV922" s="976"/>
      <c r="AW922" s="976"/>
      <c r="AX922" s="1211"/>
      <c r="AY922" s="1208"/>
    </row>
    <row r="923" spans="1:51" ht="14.5" thickBot="1">
      <c r="A923" s="1283"/>
      <c r="B923" s="1266"/>
      <c r="C923" s="1267"/>
      <c r="D923" s="1267"/>
      <c r="E923" s="1267"/>
      <c r="F923" s="1268"/>
      <c r="G923" s="1271"/>
      <c r="H923" s="1271"/>
      <c r="I923" s="1271"/>
      <c r="J923" s="1271"/>
      <c r="K923" s="1271"/>
      <c r="L923" s="1274"/>
      <c r="M923" s="1277"/>
      <c r="N923" s="1247"/>
      <c r="O923" s="1250"/>
      <c r="P923" s="1216"/>
      <c r="Q923" s="1219"/>
      <c r="R923" s="1222"/>
      <c r="S923" s="1225"/>
      <c r="T923" s="1228"/>
      <c r="U923" s="1225"/>
      <c r="V923" s="1228"/>
      <c r="W923" s="1225"/>
      <c r="X923" s="1228"/>
      <c r="Y923" s="1225"/>
      <c r="Z923" s="1228"/>
      <c r="AA923" s="1228"/>
      <c r="AB923" s="1228"/>
      <c r="AC923" s="1231"/>
      <c r="AD923" s="1194"/>
      <c r="AE923" s="1235"/>
      <c r="AF923" s="1200"/>
      <c r="AG923" s="1194"/>
      <c r="AH923" s="1197"/>
      <c r="AI923" s="1200"/>
      <c r="AJ923" s="1200"/>
      <c r="AK923" s="1203"/>
      <c r="AL923" s="1206"/>
      <c r="AM923" s="651" t="str">
        <f t="shared" si="1566"/>
        <v/>
      </c>
      <c r="AN923" s="355"/>
      <c r="AO923" s="1209"/>
      <c r="AP923" s="1210"/>
      <c r="AQ923" s="1115"/>
      <c r="AR923" s="976"/>
      <c r="AS923" s="976"/>
      <c r="AT923" s="976"/>
      <c r="AU923" s="976"/>
      <c r="AV923" s="976"/>
      <c r="AW923" s="976"/>
      <c r="AX923" s="1211"/>
      <c r="AY923" s="1209"/>
    </row>
    <row r="924" spans="1:51" ht="14">
      <c r="A924" s="1280">
        <v>229</v>
      </c>
      <c r="B924" s="1260" t="str">
        <f>IF(基本情報入力シート!B268="", "",基本情報入力シート!B268)</f>
        <v/>
      </c>
      <c r="C924" s="1261"/>
      <c r="D924" s="1261"/>
      <c r="E924" s="1261"/>
      <c r="F924" s="1262"/>
      <c r="G924" s="1269" t="str">
        <f>IF(基本情報入力シート!L268="", "",基本情報入力シート!L268)</f>
        <v/>
      </c>
      <c r="H924" s="1269" t="str">
        <f>IF(基本情報入力シート!Q268="", "",基本情報入力シート!Q268)</f>
        <v/>
      </c>
      <c r="I924" s="1269" t="str">
        <f>IF(基本情報入力シート!V268="", "",基本情報入力シート!V268)</f>
        <v/>
      </c>
      <c r="J924" s="1269" t="str">
        <f>IF(基本情報入力シート!W268="", "",基本情報入力シート!W268)</f>
        <v/>
      </c>
      <c r="K924" s="1269" t="str">
        <f>IF(基本情報入力シート!X268="", "",基本情報入力シート!X268)</f>
        <v/>
      </c>
      <c r="L924" s="1272" t="str">
        <f>IF(基本情報入力シート!AC268=0, "",基本情報入力シート!AC268)</f>
        <v/>
      </c>
      <c r="M924" s="1275" t="str">
        <f>IF(基本情報入力シート!AD268="", "",基本情報入力シート!AD268)</f>
        <v/>
      </c>
      <c r="N924" s="1245"/>
      <c r="O924" s="1248" t="str">
        <f>IFERROR(VLOOKUP(K924,【参考】数式用２!$A$2:$AD$48,MATCH(N924,【参考】数式用２!$C$4:$AD$4,0)+2,0),"")</f>
        <v/>
      </c>
      <c r="P924" s="1214"/>
      <c r="Q924" s="1217" t="str">
        <f>IFERROR(VLOOKUP(K924,【参考】数式用２!$A$2:$AC$48,MATCH(P924,【参考】数式用２!$C$4:$AC$4,0)+2,0),"")</f>
        <v/>
      </c>
      <c r="R924" s="1220" t="s">
        <v>268</v>
      </c>
      <c r="S924" s="1223"/>
      <c r="T924" s="1226" t="s">
        <v>356</v>
      </c>
      <c r="U924" s="1223"/>
      <c r="V924" s="1226" t="s">
        <v>357</v>
      </c>
      <c r="W924" s="1223"/>
      <c r="X924" s="1226" t="s">
        <v>356</v>
      </c>
      <c r="Y924" s="1223"/>
      <c r="Z924" s="1226" t="s">
        <v>360</v>
      </c>
      <c r="AA924" s="1226" t="s">
        <v>171</v>
      </c>
      <c r="AB924" s="1226" t="str">
        <f t="shared" ref="AB924" si="1721">IF(S924&gt;=1,(W924*12+Y924)-(S924*12+U924)+1,"")</f>
        <v/>
      </c>
      <c r="AC924" s="1229" t="s">
        <v>359</v>
      </c>
      <c r="AD924" s="1232" t="str">
        <f t="shared" ref="AD924" si="1722">IFERROR(ROUNDDOWN(ROUND(L924*Q924,0)*M924,0)*AB924,"")</f>
        <v/>
      </c>
      <c r="AE924" s="1233" t="str">
        <f>IFERROR(ROUNDDOWN(ROUNDDOWN(ROUND(L924*VLOOKUP(K924,【参考】数式用２!$A$2:$AC$48,MATCH("処遇改善加算Ⅳ",【参考】数式用２!$C$4:$O$4,0)+2,0),0)*M924,0)*AB924*0.5,0), "")</f>
        <v/>
      </c>
      <c r="AF924" s="1198"/>
      <c r="AG924" s="1193" t="str">
        <f>IF(AND(AQ924&lt;&gt;"対象外", P924&lt;&gt;""),ROUNDDOWN(ROUND(L924*VLOOKUP(K924,【参考】数式用２!$A$2:$K$48,MATCH("ベア加算あり",【参考】数式用２!$C$4:$K$4,0)+2,0),0)*M924,0)*AB924,"")</f>
        <v/>
      </c>
      <c r="AH924" s="1195"/>
      <c r="AI924" s="1198"/>
      <c r="AJ924" s="1198"/>
      <c r="AK924" s="1201"/>
      <c r="AL924" s="1204"/>
      <c r="AM924" s="650" t="str">
        <f t="shared" si="1556"/>
        <v/>
      </c>
      <c r="AN924" s="355"/>
      <c r="AO924" s="1207" t="str">
        <f t="shared" ref="AO924" si="1723">IF(K924&lt;&gt;"","Q列に色付け","")</f>
        <v/>
      </c>
      <c r="AP924" s="1210" t="str">
        <f t="shared" ref="AP924" si="1724">IF(AND(AE924&lt;&gt;0,AE924&lt;&gt;""),IF(AF924="○","入力済","未入力"),"")</f>
        <v/>
      </c>
      <c r="AQ924" s="1113" t="str">
        <f>IFERROR((VLOOKUP(N924, 【参考】数式用２!$BE$5:$BE$13, 1,FALSE)), "対象外")</f>
        <v>対象外</v>
      </c>
      <c r="AR924" s="976" t="str">
        <f t="shared" ref="AR924" si="1725">IF(AG924&lt;&gt;"",IF(AH924="○","入力済","未入力"),"")</f>
        <v/>
      </c>
      <c r="AS924" s="976" t="str">
        <f t="shared" ref="AS924" si="1726">IF(AND(P924&lt;&gt;"", AI924=""), "未入力", "入力済")</f>
        <v>入力済</v>
      </c>
      <c r="AT924" s="976" t="str">
        <f t="shared" ref="AT924" si="1727">IF(AND(P924&lt;&gt;"", P924&lt;&gt;"処遇改善加算Ⅳ", AJ924=""), "未入力", "入力済")</f>
        <v>入力済</v>
      </c>
      <c r="AU924" s="976" t="str">
        <f>IFERROR(VLOOKUP(K924, 【参考】数式用２!$BB$5:$BC$48, 2, FALSE), "")</f>
        <v/>
      </c>
      <c r="AV924" s="976" t="str">
        <f t="shared" ref="AV924" si="1728">IF(AND(P924&lt;&gt;"処遇改善加算Ⅲ",P924&lt;&gt;"処遇改善加算Ⅳ", P924&lt;&gt;"", AU924&lt;&gt;"対象外"), 1,"")</f>
        <v/>
      </c>
      <c r="AW924" s="976" t="str">
        <f>IFERROR("_"&amp;VLOOKUP(K924, 【参考】数式用２!$AG$2:$AH$48, 2, FALSE), "")</f>
        <v/>
      </c>
      <c r="AX924" s="1211" t="str">
        <f t="shared" ref="AX924" si="1729">IF(AND(P924="処遇改善加算Ⅰ", AL924=""), "未入力","入力済")</f>
        <v>入力済</v>
      </c>
      <c r="AY924" s="1207" t="str">
        <f t="shared" ref="AY924" si="1730">G924</f>
        <v/>
      </c>
    </row>
    <row r="925" spans="1:51" ht="14">
      <c r="A925" s="1281"/>
      <c r="B925" s="1263"/>
      <c r="C925" s="1264"/>
      <c r="D925" s="1264"/>
      <c r="E925" s="1264"/>
      <c r="F925" s="1265"/>
      <c r="G925" s="1270"/>
      <c r="H925" s="1270"/>
      <c r="I925" s="1270"/>
      <c r="J925" s="1270"/>
      <c r="K925" s="1270"/>
      <c r="L925" s="1273"/>
      <c r="M925" s="1276"/>
      <c r="N925" s="1246"/>
      <c r="O925" s="1249"/>
      <c r="P925" s="1215"/>
      <c r="Q925" s="1218"/>
      <c r="R925" s="1221"/>
      <c r="S925" s="1224"/>
      <c r="T925" s="1227"/>
      <c r="U925" s="1224"/>
      <c r="V925" s="1227"/>
      <c r="W925" s="1224"/>
      <c r="X925" s="1227"/>
      <c r="Y925" s="1224"/>
      <c r="Z925" s="1227"/>
      <c r="AA925" s="1227"/>
      <c r="AB925" s="1227"/>
      <c r="AC925" s="1230"/>
      <c r="AD925" s="1193"/>
      <c r="AE925" s="1234"/>
      <c r="AF925" s="1199"/>
      <c r="AG925" s="1193"/>
      <c r="AH925" s="1196"/>
      <c r="AI925" s="1199"/>
      <c r="AJ925" s="1199"/>
      <c r="AK925" s="1202"/>
      <c r="AL925" s="1205"/>
      <c r="AM925" s="1212" t="str">
        <f t="shared" ref="AM925" si="1731">IF(AND(P924&lt;&gt;"", OR(W924&lt;&gt;8,Y924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25" s="355"/>
      <c r="AO925" s="1208"/>
      <c r="AP925" s="1210"/>
      <c r="AQ925" s="1114"/>
      <c r="AR925" s="976"/>
      <c r="AS925" s="976"/>
      <c r="AT925" s="976"/>
      <c r="AU925" s="976"/>
      <c r="AV925" s="976"/>
      <c r="AW925" s="976"/>
      <c r="AX925" s="1211"/>
      <c r="AY925" s="1208"/>
    </row>
    <row r="926" spans="1:51" ht="14">
      <c r="A926" s="1282"/>
      <c r="B926" s="1263"/>
      <c r="C926" s="1264"/>
      <c r="D926" s="1264"/>
      <c r="E926" s="1264"/>
      <c r="F926" s="1265"/>
      <c r="G926" s="1270"/>
      <c r="H926" s="1270"/>
      <c r="I926" s="1270"/>
      <c r="J926" s="1270"/>
      <c r="K926" s="1270"/>
      <c r="L926" s="1273"/>
      <c r="M926" s="1276"/>
      <c r="N926" s="1246"/>
      <c r="O926" s="1249"/>
      <c r="P926" s="1215"/>
      <c r="Q926" s="1218"/>
      <c r="R926" s="1221"/>
      <c r="S926" s="1224"/>
      <c r="T926" s="1227"/>
      <c r="U926" s="1224"/>
      <c r="V926" s="1227"/>
      <c r="W926" s="1224"/>
      <c r="X926" s="1227"/>
      <c r="Y926" s="1224"/>
      <c r="Z926" s="1227"/>
      <c r="AA926" s="1227"/>
      <c r="AB926" s="1227"/>
      <c r="AC926" s="1230"/>
      <c r="AD926" s="1193"/>
      <c r="AE926" s="1234"/>
      <c r="AF926" s="1199"/>
      <c r="AG926" s="1193"/>
      <c r="AH926" s="1196"/>
      <c r="AI926" s="1199"/>
      <c r="AJ926" s="1199"/>
      <c r="AK926" s="1202"/>
      <c r="AL926" s="1205"/>
      <c r="AM926" s="1213"/>
      <c r="AN926" s="355"/>
      <c r="AO926" s="1208"/>
      <c r="AP926" s="1210"/>
      <c r="AQ926" s="1114"/>
      <c r="AR926" s="976"/>
      <c r="AS926" s="976"/>
      <c r="AT926" s="976"/>
      <c r="AU926" s="976"/>
      <c r="AV926" s="976"/>
      <c r="AW926" s="976"/>
      <c r="AX926" s="1211"/>
      <c r="AY926" s="1208"/>
    </row>
    <row r="927" spans="1:51" ht="14.5" thickBot="1">
      <c r="A927" s="1283"/>
      <c r="B927" s="1266"/>
      <c r="C927" s="1267"/>
      <c r="D927" s="1267"/>
      <c r="E927" s="1267"/>
      <c r="F927" s="1268"/>
      <c r="G927" s="1271"/>
      <c r="H927" s="1271"/>
      <c r="I927" s="1271"/>
      <c r="J927" s="1271"/>
      <c r="K927" s="1271"/>
      <c r="L927" s="1274"/>
      <c r="M927" s="1277"/>
      <c r="N927" s="1247"/>
      <c r="O927" s="1250"/>
      <c r="P927" s="1216"/>
      <c r="Q927" s="1219"/>
      <c r="R927" s="1222"/>
      <c r="S927" s="1225"/>
      <c r="T927" s="1228"/>
      <c r="U927" s="1225"/>
      <c r="V927" s="1228"/>
      <c r="W927" s="1225"/>
      <c r="X927" s="1228"/>
      <c r="Y927" s="1225"/>
      <c r="Z927" s="1228"/>
      <c r="AA927" s="1228"/>
      <c r="AB927" s="1228"/>
      <c r="AC927" s="1231"/>
      <c r="AD927" s="1194"/>
      <c r="AE927" s="1235"/>
      <c r="AF927" s="1200"/>
      <c r="AG927" s="1194"/>
      <c r="AH927" s="1197"/>
      <c r="AI927" s="1200"/>
      <c r="AJ927" s="1200"/>
      <c r="AK927" s="1203"/>
      <c r="AL927" s="1206"/>
      <c r="AM927" s="651" t="str">
        <f t="shared" si="1566"/>
        <v/>
      </c>
      <c r="AN927" s="355"/>
      <c r="AO927" s="1209"/>
      <c r="AP927" s="1210"/>
      <c r="AQ927" s="1115"/>
      <c r="AR927" s="976"/>
      <c r="AS927" s="976"/>
      <c r="AT927" s="976"/>
      <c r="AU927" s="976"/>
      <c r="AV927" s="976"/>
      <c r="AW927" s="976"/>
      <c r="AX927" s="1211"/>
      <c r="AY927" s="1209"/>
    </row>
    <row r="928" spans="1:51" ht="14">
      <c r="A928" s="1280">
        <v>230</v>
      </c>
      <c r="B928" s="1260" t="str">
        <f>IF(基本情報入力シート!B269="", "",基本情報入力シート!B269)</f>
        <v/>
      </c>
      <c r="C928" s="1261"/>
      <c r="D928" s="1261"/>
      <c r="E928" s="1261"/>
      <c r="F928" s="1262"/>
      <c r="G928" s="1269" t="str">
        <f>IF(基本情報入力シート!L269="", "",基本情報入力シート!L269)</f>
        <v/>
      </c>
      <c r="H928" s="1269" t="str">
        <f>IF(基本情報入力シート!Q269="", "",基本情報入力シート!Q269)</f>
        <v/>
      </c>
      <c r="I928" s="1269" t="str">
        <f>IF(基本情報入力シート!V269="", "",基本情報入力シート!V269)</f>
        <v/>
      </c>
      <c r="J928" s="1269" t="str">
        <f>IF(基本情報入力シート!W269="", "",基本情報入力シート!W269)</f>
        <v/>
      </c>
      <c r="K928" s="1269" t="str">
        <f>IF(基本情報入力シート!X269="", "",基本情報入力シート!X269)</f>
        <v/>
      </c>
      <c r="L928" s="1272" t="str">
        <f>IF(基本情報入力シート!AC269=0, "",基本情報入力シート!AC269)</f>
        <v/>
      </c>
      <c r="M928" s="1275" t="str">
        <f>IF(基本情報入力シート!AD269="", "",基本情報入力シート!AD269)</f>
        <v/>
      </c>
      <c r="N928" s="1245"/>
      <c r="O928" s="1248" t="str">
        <f>IFERROR(VLOOKUP(K928,【参考】数式用２!$A$2:$AD$48,MATCH(N928,【参考】数式用２!$C$4:$AD$4,0)+2,0),"")</f>
        <v/>
      </c>
      <c r="P928" s="1214"/>
      <c r="Q928" s="1217" t="str">
        <f>IFERROR(VLOOKUP(K928,【参考】数式用２!$A$2:$AC$48,MATCH(P928,【参考】数式用２!$C$4:$AC$4,0)+2,0),"")</f>
        <v/>
      </c>
      <c r="R928" s="1220" t="s">
        <v>268</v>
      </c>
      <c r="S928" s="1223"/>
      <c r="T928" s="1226" t="s">
        <v>356</v>
      </c>
      <c r="U928" s="1223"/>
      <c r="V928" s="1226" t="s">
        <v>357</v>
      </c>
      <c r="W928" s="1223"/>
      <c r="X928" s="1226" t="s">
        <v>356</v>
      </c>
      <c r="Y928" s="1223"/>
      <c r="Z928" s="1226" t="s">
        <v>360</v>
      </c>
      <c r="AA928" s="1226" t="s">
        <v>171</v>
      </c>
      <c r="AB928" s="1226" t="str">
        <f t="shared" ref="AB928" si="1732">IF(S928&gt;=1,(W928*12+Y928)-(S928*12+U928)+1,"")</f>
        <v/>
      </c>
      <c r="AC928" s="1229" t="s">
        <v>359</v>
      </c>
      <c r="AD928" s="1232" t="str">
        <f t="shared" ref="AD928" si="1733">IFERROR(ROUNDDOWN(ROUND(L928*Q928,0)*M928,0)*AB928,"")</f>
        <v/>
      </c>
      <c r="AE928" s="1233" t="str">
        <f>IFERROR(ROUNDDOWN(ROUNDDOWN(ROUND(L928*VLOOKUP(K928,【参考】数式用２!$A$2:$AC$48,MATCH("処遇改善加算Ⅳ",【参考】数式用２!$C$4:$O$4,0)+2,0),0)*M928,0)*AB928*0.5,0), "")</f>
        <v/>
      </c>
      <c r="AF928" s="1198"/>
      <c r="AG928" s="1193" t="str">
        <f>IF(AND(AQ928&lt;&gt;"対象外", P928&lt;&gt;""),ROUNDDOWN(ROUND(L928*VLOOKUP(K928,【参考】数式用２!$A$2:$K$48,MATCH("ベア加算あり",【参考】数式用２!$C$4:$K$4,0)+2,0),0)*M928,0)*AB928,"")</f>
        <v/>
      </c>
      <c r="AH928" s="1195"/>
      <c r="AI928" s="1198"/>
      <c r="AJ928" s="1198"/>
      <c r="AK928" s="1201"/>
      <c r="AL928" s="1204"/>
      <c r="AM928" s="650" t="str">
        <f t="shared" ref="AM928:AM988" si="1734">IF(Q928="","",IF(Q928&lt;O928,"！加算の要件上は問題ありませんが、令和６年度末の加算率と比較して、令和７年度の加算率が低くなっています。",""))</f>
        <v/>
      </c>
      <c r="AN928" s="355"/>
      <c r="AO928" s="1207" t="str">
        <f t="shared" ref="AO928" si="1735">IF(K928&lt;&gt;"","Q列に色付け","")</f>
        <v/>
      </c>
      <c r="AP928" s="1210" t="str">
        <f t="shared" ref="AP928" si="1736">IF(AND(AE928&lt;&gt;0,AE928&lt;&gt;""),IF(AF928="○","入力済","未入力"),"")</f>
        <v/>
      </c>
      <c r="AQ928" s="1113" t="str">
        <f>IFERROR((VLOOKUP(N928, 【参考】数式用２!$BE$5:$BE$13, 1,FALSE)), "対象外")</f>
        <v>対象外</v>
      </c>
      <c r="AR928" s="976" t="str">
        <f t="shared" ref="AR928" si="1737">IF(AG928&lt;&gt;"",IF(AH928="○","入力済","未入力"),"")</f>
        <v/>
      </c>
      <c r="AS928" s="976" t="str">
        <f t="shared" ref="AS928" si="1738">IF(AND(P928&lt;&gt;"", AI928=""), "未入力", "入力済")</f>
        <v>入力済</v>
      </c>
      <c r="AT928" s="976" t="str">
        <f t="shared" ref="AT928" si="1739">IF(AND(P928&lt;&gt;"", P928&lt;&gt;"処遇改善加算Ⅳ", AJ928=""), "未入力", "入力済")</f>
        <v>入力済</v>
      </c>
      <c r="AU928" s="976" t="str">
        <f>IFERROR(VLOOKUP(K928, 【参考】数式用２!$BB$5:$BC$48, 2, FALSE), "")</f>
        <v/>
      </c>
      <c r="AV928" s="976" t="str">
        <f t="shared" ref="AV928" si="1740">IF(AND(P928&lt;&gt;"処遇改善加算Ⅲ",P928&lt;&gt;"処遇改善加算Ⅳ", P928&lt;&gt;"", AU928&lt;&gt;"対象外"), 1,"")</f>
        <v/>
      </c>
      <c r="AW928" s="976" t="str">
        <f>IFERROR("_"&amp;VLOOKUP(K928, 【参考】数式用２!$AG$2:$AH$48, 2, FALSE), "")</f>
        <v/>
      </c>
      <c r="AX928" s="1211" t="str">
        <f t="shared" ref="AX928" si="1741">IF(AND(P928="処遇改善加算Ⅰ", AL928=""), "未入力","入力済")</f>
        <v>入力済</v>
      </c>
      <c r="AY928" s="1207" t="str">
        <f t="shared" ref="AY928" si="1742">G928</f>
        <v/>
      </c>
    </row>
    <row r="929" spans="1:51" ht="14">
      <c r="A929" s="1281"/>
      <c r="B929" s="1263"/>
      <c r="C929" s="1264"/>
      <c r="D929" s="1264"/>
      <c r="E929" s="1264"/>
      <c r="F929" s="1265"/>
      <c r="G929" s="1270"/>
      <c r="H929" s="1270"/>
      <c r="I929" s="1270"/>
      <c r="J929" s="1270"/>
      <c r="K929" s="1270"/>
      <c r="L929" s="1273"/>
      <c r="M929" s="1276"/>
      <c r="N929" s="1246"/>
      <c r="O929" s="1249"/>
      <c r="P929" s="1215"/>
      <c r="Q929" s="1218"/>
      <c r="R929" s="1221"/>
      <c r="S929" s="1224"/>
      <c r="T929" s="1227"/>
      <c r="U929" s="1224"/>
      <c r="V929" s="1227"/>
      <c r="W929" s="1224"/>
      <c r="X929" s="1227"/>
      <c r="Y929" s="1224"/>
      <c r="Z929" s="1227"/>
      <c r="AA929" s="1227"/>
      <c r="AB929" s="1227"/>
      <c r="AC929" s="1230"/>
      <c r="AD929" s="1193"/>
      <c r="AE929" s="1234"/>
      <c r="AF929" s="1199"/>
      <c r="AG929" s="1193"/>
      <c r="AH929" s="1196"/>
      <c r="AI929" s="1199"/>
      <c r="AJ929" s="1199"/>
      <c r="AK929" s="1202"/>
      <c r="AL929" s="1205"/>
      <c r="AM929" s="1212" t="str">
        <f t="shared" ref="AM929" si="1743">IF(AND(P928&lt;&gt;"", OR(W928&lt;&gt;8,Y928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29" s="355"/>
      <c r="AO929" s="1208"/>
      <c r="AP929" s="1210"/>
      <c r="AQ929" s="1114"/>
      <c r="AR929" s="976"/>
      <c r="AS929" s="976"/>
      <c r="AT929" s="976"/>
      <c r="AU929" s="976"/>
      <c r="AV929" s="976"/>
      <c r="AW929" s="976"/>
      <c r="AX929" s="1211"/>
      <c r="AY929" s="1208"/>
    </row>
    <row r="930" spans="1:51" ht="14">
      <c r="A930" s="1282"/>
      <c r="B930" s="1263"/>
      <c r="C930" s="1264"/>
      <c r="D930" s="1264"/>
      <c r="E930" s="1264"/>
      <c r="F930" s="1265"/>
      <c r="G930" s="1270"/>
      <c r="H930" s="1270"/>
      <c r="I930" s="1270"/>
      <c r="J930" s="1270"/>
      <c r="K930" s="1270"/>
      <c r="L930" s="1273"/>
      <c r="M930" s="1276"/>
      <c r="N930" s="1246"/>
      <c r="O930" s="1249"/>
      <c r="P930" s="1215"/>
      <c r="Q930" s="1218"/>
      <c r="R930" s="1221"/>
      <c r="S930" s="1224"/>
      <c r="T930" s="1227"/>
      <c r="U930" s="1224"/>
      <c r="V930" s="1227"/>
      <c r="W930" s="1224"/>
      <c r="X930" s="1227"/>
      <c r="Y930" s="1224"/>
      <c r="Z930" s="1227"/>
      <c r="AA930" s="1227"/>
      <c r="AB930" s="1227"/>
      <c r="AC930" s="1230"/>
      <c r="AD930" s="1193"/>
      <c r="AE930" s="1234"/>
      <c r="AF930" s="1199"/>
      <c r="AG930" s="1193"/>
      <c r="AH930" s="1196"/>
      <c r="AI930" s="1199"/>
      <c r="AJ930" s="1199"/>
      <c r="AK930" s="1202"/>
      <c r="AL930" s="1205"/>
      <c r="AM930" s="1213"/>
      <c r="AN930" s="355"/>
      <c r="AO930" s="1208"/>
      <c r="AP930" s="1210"/>
      <c r="AQ930" s="1114"/>
      <c r="AR930" s="976"/>
      <c r="AS930" s="976"/>
      <c r="AT930" s="976"/>
      <c r="AU930" s="976"/>
      <c r="AV930" s="976"/>
      <c r="AW930" s="976"/>
      <c r="AX930" s="1211"/>
      <c r="AY930" s="1208"/>
    </row>
    <row r="931" spans="1:51" ht="14.5" thickBot="1">
      <c r="A931" s="1283"/>
      <c r="B931" s="1266"/>
      <c r="C931" s="1267"/>
      <c r="D931" s="1267"/>
      <c r="E931" s="1267"/>
      <c r="F931" s="1268"/>
      <c r="G931" s="1271"/>
      <c r="H931" s="1271"/>
      <c r="I931" s="1271"/>
      <c r="J931" s="1271"/>
      <c r="K931" s="1271"/>
      <c r="L931" s="1274"/>
      <c r="M931" s="1277"/>
      <c r="N931" s="1247"/>
      <c r="O931" s="1250"/>
      <c r="P931" s="1216"/>
      <c r="Q931" s="1219"/>
      <c r="R931" s="1222"/>
      <c r="S931" s="1225"/>
      <c r="T931" s="1228"/>
      <c r="U931" s="1225"/>
      <c r="V931" s="1228"/>
      <c r="W931" s="1225"/>
      <c r="X931" s="1228"/>
      <c r="Y931" s="1225"/>
      <c r="Z931" s="1228"/>
      <c r="AA931" s="1228"/>
      <c r="AB931" s="1228"/>
      <c r="AC931" s="1231"/>
      <c r="AD931" s="1194"/>
      <c r="AE931" s="1235"/>
      <c r="AF931" s="1200"/>
      <c r="AG931" s="1194"/>
      <c r="AH931" s="1197"/>
      <c r="AI931" s="1200"/>
      <c r="AJ931" s="1200"/>
      <c r="AK931" s="1203"/>
      <c r="AL931" s="1206"/>
      <c r="AM931" s="651" t="str">
        <f t="shared" ref="AM931:AM991" si="1744">IF(P928="","",
IF(OR(AF928="",
AND(AG928&lt;&gt;"",AH928=""),
AND(P928&lt;&gt;"",AI928=""),
AND(P928&lt;&gt;"処遇改善加算Ⅳ",AJ928=""),
AND(OR(P928="処遇改善加算Ⅰ",P928="処遇改善加算Ⅱ"),AU928="対象",AK928=""),
AND(P928="処遇改善加算Ⅰ",AL928="")),
"！記入が必要な欄（オレンジ色のセル）に空欄があります。空欄を埋めてください。",""))</f>
        <v/>
      </c>
      <c r="AN931" s="355"/>
      <c r="AO931" s="1209"/>
      <c r="AP931" s="1210"/>
      <c r="AQ931" s="1115"/>
      <c r="AR931" s="976"/>
      <c r="AS931" s="976"/>
      <c r="AT931" s="976"/>
      <c r="AU931" s="976"/>
      <c r="AV931" s="976"/>
      <c r="AW931" s="976"/>
      <c r="AX931" s="1211"/>
      <c r="AY931" s="1209"/>
    </row>
    <row r="932" spans="1:51" ht="14">
      <c r="A932" s="1280">
        <v>231</v>
      </c>
      <c r="B932" s="1260" t="str">
        <f>IF(基本情報入力シート!B270="", "",基本情報入力シート!B270)</f>
        <v/>
      </c>
      <c r="C932" s="1261"/>
      <c r="D932" s="1261"/>
      <c r="E932" s="1261"/>
      <c r="F932" s="1262"/>
      <c r="G932" s="1269" t="str">
        <f>IF(基本情報入力シート!L270="", "",基本情報入力シート!L270)</f>
        <v/>
      </c>
      <c r="H932" s="1269" t="str">
        <f>IF(基本情報入力シート!Q270="", "",基本情報入力シート!Q270)</f>
        <v/>
      </c>
      <c r="I932" s="1269" t="str">
        <f>IF(基本情報入力シート!V270="", "",基本情報入力シート!V270)</f>
        <v/>
      </c>
      <c r="J932" s="1269" t="str">
        <f>IF(基本情報入力シート!W270="", "",基本情報入力シート!W270)</f>
        <v/>
      </c>
      <c r="K932" s="1269" t="str">
        <f>IF(基本情報入力シート!X270="", "",基本情報入力シート!X270)</f>
        <v/>
      </c>
      <c r="L932" s="1272" t="str">
        <f>IF(基本情報入力シート!AC270=0, "",基本情報入力シート!AC270)</f>
        <v/>
      </c>
      <c r="M932" s="1275" t="str">
        <f>IF(基本情報入力シート!AD270="", "",基本情報入力シート!AD270)</f>
        <v/>
      </c>
      <c r="N932" s="1245"/>
      <c r="O932" s="1248" t="str">
        <f>IFERROR(VLOOKUP(K932,【参考】数式用２!$A$2:$AD$48,MATCH(N932,【参考】数式用２!$C$4:$AD$4,0)+2,0),"")</f>
        <v/>
      </c>
      <c r="P932" s="1214"/>
      <c r="Q932" s="1217" t="str">
        <f>IFERROR(VLOOKUP(K932,【参考】数式用２!$A$2:$AC$48,MATCH(P932,【参考】数式用２!$C$4:$AC$4,0)+2,0),"")</f>
        <v/>
      </c>
      <c r="R932" s="1220" t="s">
        <v>268</v>
      </c>
      <c r="S932" s="1223"/>
      <c r="T932" s="1226" t="s">
        <v>356</v>
      </c>
      <c r="U932" s="1223"/>
      <c r="V932" s="1226" t="s">
        <v>357</v>
      </c>
      <c r="W932" s="1223"/>
      <c r="X932" s="1226" t="s">
        <v>356</v>
      </c>
      <c r="Y932" s="1223"/>
      <c r="Z932" s="1226" t="s">
        <v>360</v>
      </c>
      <c r="AA932" s="1226" t="s">
        <v>171</v>
      </c>
      <c r="AB932" s="1226" t="str">
        <f t="shared" ref="AB932" si="1745">IF(S932&gt;=1,(W932*12+Y932)-(S932*12+U932)+1,"")</f>
        <v/>
      </c>
      <c r="AC932" s="1229" t="s">
        <v>359</v>
      </c>
      <c r="AD932" s="1232" t="str">
        <f t="shared" ref="AD932" si="1746">IFERROR(ROUNDDOWN(ROUND(L932*Q932,0)*M932,0)*AB932,"")</f>
        <v/>
      </c>
      <c r="AE932" s="1233" t="str">
        <f>IFERROR(ROUNDDOWN(ROUNDDOWN(ROUND(L932*VLOOKUP(K932,【参考】数式用２!$A$2:$AC$48,MATCH("処遇改善加算Ⅳ",【参考】数式用２!$C$4:$O$4,0)+2,0),0)*M932,0)*AB932*0.5,0), "")</f>
        <v/>
      </c>
      <c r="AF932" s="1198"/>
      <c r="AG932" s="1193" t="str">
        <f>IF(AND(AQ932&lt;&gt;"対象外", P932&lt;&gt;""),ROUNDDOWN(ROUND(L932*VLOOKUP(K932,【参考】数式用２!$A$2:$K$48,MATCH("ベア加算あり",【参考】数式用２!$C$4:$K$4,0)+2,0),0)*M932,0)*AB932,"")</f>
        <v/>
      </c>
      <c r="AH932" s="1195"/>
      <c r="AI932" s="1198"/>
      <c r="AJ932" s="1198"/>
      <c r="AK932" s="1201"/>
      <c r="AL932" s="1204"/>
      <c r="AM932" s="650" t="str">
        <f t="shared" si="1734"/>
        <v/>
      </c>
      <c r="AN932" s="355"/>
      <c r="AO932" s="1207" t="str">
        <f t="shared" ref="AO932" si="1747">IF(K932&lt;&gt;"","Q列に色付け","")</f>
        <v/>
      </c>
      <c r="AP932" s="1210" t="str">
        <f t="shared" ref="AP932" si="1748">IF(AND(AE932&lt;&gt;0,AE932&lt;&gt;""),IF(AF932="○","入力済","未入力"),"")</f>
        <v/>
      </c>
      <c r="AQ932" s="1113" t="str">
        <f>IFERROR((VLOOKUP(N932, 【参考】数式用２!$BE$5:$BE$13, 1,FALSE)), "対象外")</f>
        <v>対象外</v>
      </c>
      <c r="AR932" s="976" t="str">
        <f t="shared" ref="AR932" si="1749">IF(AG932&lt;&gt;"",IF(AH932="○","入力済","未入力"),"")</f>
        <v/>
      </c>
      <c r="AS932" s="976" t="str">
        <f t="shared" ref="AS932" si="1750">IF(AND(P932&lt;&gt;"", AI932=""), "未入力", "入力済")</f>
        <v>入力済</v>
      </c>
      <c r="AT932" s="976" t="str">
        <f t="shared" ref="AT932" si="1751">IF(AND(P932&lt;&gt;"", P932&lt;&gt;"処遇改善加算Ⅳ", AJ932=""), "未入力", "入力済")</f>
        <v>入力済</v>
      </c>
      <c r="AU932" s="976" t="str">
        <f>IFERROR(VLOOKUP(K932, 【参考】数式用２!$BB$5:$BC$48, 2, FALSE), "")</f>
        <v/>
      </c>
      <c r="AV932" s="976" t="str">
        <f t="shared" ref="AV932" si="1752">IF(AND(P932&lt;&gt;"処遇改善加算Ⅲ",P932&lt;&gt;"処遇改善加算Ⅳ", P932&lt;&gt;"", AU932&lt;&gt;"対象外"), 1,"")</f>
        <v/>
      </c>
      <c r="AW932" s="976" t="str">
        <f>IFERROR("_"&amp;VLOOKUP(K932, 【参考】数式用２!$AG$2:$AH$48, 2, FALSE), "")</f>
        <v/>
      </c>
      <c r="AX932" s="1211" t="str">
        <f t="shared" ref="AX932" si="1753">IF(AND(P932="処遇改善加算Ⅰ", AL932=""), "未入力","入力済")</f>
        <v>入力済</v>
      </c>
      <c r="AY932" s="1207" t="str">
        <f t="shared" ref="AY932" si="1754">G932</f>
        <v/>
      </c>
    </row>
    <row r="933" spans="1:51" ht="14">
      <c r="A933" s="1281"/>
      <c r="B933" s="1263"/>
      <c r="C933" s="1264"/>
      <c r="D933" s="1264"/>
      <c r="E933" s="1264"/>
      <c r="F933" s="1265"/>
      <c r="G933" s="1270"/>
      <c r="H933" s="1270"/>
      <c r="I933" s="1270"/>
      <c r="J933" s="1270"/>
      <c r="K933" s="1270"/>
      <c r="L933" s="1273"/>
      <c r="M933" s="1276"/>
      <c r="N933" s="1246"/>
      <c r="O933" s="1249"/>
      <c r="P933" s="1215"/>
      <c r="Q933" s="1218"/>
      <c r="R933" s="1221"/>
      <c r="S933" s="1224"/>
      <c r="T933" s="1227"/>
      <c r="U933" s="1224"/>
      <c r="V933" s="1227"/>
      <c r="W933" s="1224"/>
      <c r="X933" s="1227"/>
      <c r="Y933" s="1224"/>
      <c r="Z933" s="1227"/>
      <c r="AA933" s="1227"/>
      <c r="AB933" s="1227"/>
      <c r="AC933" s="1230"/>
      <c r="AD933" s="1193"/>
      <c r="AE933" s="1234"/>
      <c r="AF933" s="1199"/>
      <c r="AG933" s="1193"/>
      <c r="AH933" s="1196"/>
      <c r="AI933" s="1199"/>
      <c r="AJ933" s="1199"/>
      <c r="AK933" s="1202"/>
      <c r="AL933" s="1205"/>
      <c r="AM933" s="1212" t="str">
        <f t="shared" ref="AM933" si="1755">IF(AND(P932&lt;&gt;"", OR(W932&lt;&gt;8,Y932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33" s="355"/>
      <c r="AO933" s="1208"/>
      <c r="AP933" s="1210"/>
      <c r="AQ933" s="1114"/>
      <c r="AR933" s="976"/>
      <c r="AS933" s="976"/>
      <c r="AT933" s="976"/>
      <c r="AU933" s="976"/>
      <c r="AV933" s="976"/>
      <c r="AW933" s="976"/>
      <c r="AX933" s="1211"/>
      <c r="AY933" s="1208"/>
    </row>
    <row r="934" spans="1:51" ht="14">
      <c r="A934" s="1282"/>
      <c r="B934" s="1263"/>
      <c r="C934" s="1264"/>
      <c r="D934" s="1264"/>
      <c r="E934" s="1264"/>
      <c r="F934" s="1265"/>
      <c r="G934" s="1270"/>
      <c r="H934" s="1270"/>
      <c r="I934" s="1270"/>
      <c r="J934" s="1270"/>
      <c r="K934" s="1270"/>
      <c r="L934" s="1273"/>
      <c r="M934" s="1276"/>
      <c r="N934" s="1246"/>
      <c r="O934" s="1249"/>
      <c r="P934" s="1215"/>
      <c r="Q934" s="1218"/>
      <c r="R934" s="1221"/>
      <c r="S934" s="1224"/>
      <c r="T934" s="1227"/>
      <c r="U934" s="1224"/>
      <c r="V934" s="1227"/>
      <c r="W934" s="1224"/>
      <c r="X934" s="1227"/>
      <c r="Y934" s="1224"/>
      <c r="Z934" s="1227"/>
      <c r="AA934" s="1227"/>
      <c r="AB934" s="1227"/>
      <c r="AC934" s="1230"/>
      <c r="AD934" s="1193"/>
      <c r="AE934" s="1234"/>
      <c r="AF934" s="1199"/>
      <c r="AG934" s="1193"/>
      <c r="AH934" s="1196"/>
      <c r="AI934" s="1199"/>
      <c r="AJ934" s="1199"/>
      <c r="AK934" s="1202"/>
      <c r="AL934" s="1205"/>
      <c r="AM934" s="1213"/>
      <c r="AN934" s="355"/>
      <c r="AO934" s="1208"/>
      <c r="AP934" s="1210"/>
      <c r="AQ934" s="1114"/>
      <c r="AR934" s="976"/>
      <c r="AS934" s="976"/>
      <c r="AT934" s="976"/>
      <c r="AU934" s="976"/>
      <c r="AV934" s="976"/>
      <c r="AW934" s="976"/>
      <c r="AX934" s="1211"/>
      <c r="AY934" s="1208"/>
    </row>
    <row r="935" spans="1:51" ht="14.5" thickBot="1">
      <c r="A935" s="1283"/>
      <c r="B935" s="1266"/>
      <c r="C935" s="1267"/>
      <c r="D935" s="1267"/>
      <c r="E935" s="1267"/>
      <c r="F935" s="1268"/>
      <c r="G935" s="1271"/>
      <c r="H935" s="1271"/>
      <c r="I935" s="1271"/>
      <c r="J935" s="1271"/>
      <c r="K935" s="1271"/>
      <c r="L935" s="1274"/>
      <c r="M935" s="1277"/>
      <c r="N935" s="1247"/>
      <c r="O935" s="1250"/>
      <c r="P935" s="1216"/>
      <c r="Q935" s="1219"/>
      <c r="R935" s="1222"/>
      <c r="S935" s="1225"/>
      <c r="T935" s="1228"/>
      <c r="U935" s="1225"/>
      <c r="V935" s="1228"/>
      <c r="W935" s="1225"/>
      <c r="X935" s="1228"/>
      <c r="Y935" s="1225"/>
      <c r="Z935" s="1228"/>
      <c r="AA935" s="1228"/>
      <c r="AB935" s="1228"/>
      <c r="AC935" s="1231"/>
      <c r="AD935" s="1194"/>
      <c r="AE935" s="1235"/>
      <c r="AF935" s="1200"/>
      <c r="AG935" s="1194"/>
      <c r="AH935" s="1197"/>
      <c r="AI935" s="1200"/>
      <c r="AJ935" s="1200"/>
      <c r="AK935" s="1203"/>
      <c r="AL935" s="1206"/>
      <c r="AM935" s="651" t="str">
        <f t="shared" si="1744"/>
        <v/>
      </c>
      <c r="AN935" s="355"/>
      <c r="AO935" s="1209"/>
      <c r="AP935" s="1210"/>
      <c r="AQ935" s="1115"/>
      <c r="AR935" s="976"/>
      <c r="AS935" s="976"/>
      <c r="AT935" s="976"/>
      <c r="AU935" s="976"/>
      <c r="AV935" s="976"/>
      <c r="AW935" s="976"/>
      <c r="AX935" s="1211"/>
      <c r="AY935" s="1209"/>
    </row>
    <row r="936" spans="1:51" ht="14">
      <c r="A936" s="1280">
        <v>232</v>
      </c>
      <c r="B936" s="1260" t="str">
        <f>IF(基本情報入力シート!B271="", "",基本情報入力シート!B271)</f>
        <v/>
      </c>
      <c r="C936" s="1261"/>
      <c r="D936" s="1261"/>
      <c r="E936" s="1261"/>
      <c r="F936" s="1262"/>
      <c r="G936" s="1269" t="str">
        <f>IF(基本情報入力シート!L271="", "",基本情報入力シート!L271)</f>
        <v/>
      </c>
      <c r="H936" s="1269" t="str">
        <f>IF(基本情報入力シート!Q271="", "",基本情報入力シート!Q271)</f>
        <v/>
      </c>
      <c r="I936" s="1269" t="str">
        <f>IF(基本情報入力シート!V271="", "",基本情報入力シート!V271)</f>
        <v/>
      </c>
      <c r="J936" s="1269" t="str">
        <f>IF(基本情報入力シート!W271="", "",基本情報入力シート!W271)</f>
        <v/>
      </c>
      <c r="K936" s="1269" t="str">
        <f>IF(基本情報入力シート!X271="", "",基本情報入力シート!X271)</f>
        <v/>
      </c>
      <c r="L936" s="1272" t="str">
        <f>IF(基本情報入力シート!AC271=0, "",基本情報入力シート!AC271)</f>
        <v/>
      </c>
      <c r="M936" s="1275" t="str">
        <f>IF(基本情報入力シート!AD271="", "",基本情報入力シート!AD271)</f>
        <v/>
      </c>
      <c r="N936" s="1245"/>
      <c r="O936" s="1248" t="str">
        <f>IFERROR(VLOOKUP(K936,【参考】数式用２!$A$2:$AD$48,MATCH(N936,【参考】数式用２!$C$4:$AD$4,0)+2,0),"")</f>
        <v/>
      </c>
      <c r="P936" s="1214"/>
      <c r="Q936" s="1217" t="str">
        <f>IFERROR(VLOOKUP(K936,【参考】数式用２!$A$2:$AC$48,MATCH(P936,【参考】数式用２!$C$4:$AC$4,0)+2,0),"")</f>
        <v/>
      </c>
      <c r="R936" s="1220" t="s">
        <v>268</v>
      </c>
      <c r="S936" s="1223"/>
      <c r="T936" s="1226" t="s">
        <v>356</v>
      </c>
      <c r="U936" s="1223"/>
      <c r="V936" s="1226" t="s">
        <v>357</v>
      </c>
      <c r="W936" s="1223"/>
      <c r="X936" s="1226" t="s">
        <v>356</v>
      </c>
      <c r="Y936" s="1223"/>
      <c r="Z936" s="1226" t="s">
        <v>360</v>
      </c>
      <c r="AA936" s="1226" t="s">
        <v>171</v>
      </c>
      <c r="AB936" s="1226" t="str">
        <f t="shared" ref="AB936" si="1756">IF(S936&gt;=1,(W936*12+Y936)-(S936*12+U936)+1,"")</f>
        <v/>
      </c>
      <c r="AC936" s="1229" t="s">
        <v>359</v>
      </c>
      <c r="AD936" s="1232" t="str">
        <f t="shared" ref="AD936" si="1757">IFERROR(ROUNDDOWN(ROUND(L936*Q936,0)*M936,0)*AB936,"")</f>
        <v/>
      </c>
      <c r="AE936" s="1233" t="str">
        <f>IFERROR(ROUNDDOWN(ROUNDDOWN(ROUND(L936*VLOOKUP(K936,【参考】数式用２!$A$2:$AC$48,MATCH("処遇改善加算Ⅳ",【参考】数式用２!$C$4:$O$4,0)+2,0),0)*M936,0)*AB936*0.5,0), "")</f>
        <v/>
      </c>
      <c r="AF936" s="1198"/>
      <c r="AG936" s="1193" t="str">
        <f>IF(AND(AQ936&lt;&gt;"対象外", P936&lt;&gt;""),ROUNDDOWN(ROUND(L936*VLOOKUP(K936,【参考】数式用２!$A$2:$K$48,MATCH("ベア加算あり",【参考】数式用２!$C$4:$K$4,0)+2,0),0)*M936,0)*AB936,"")</f>
        <v/>
      </c>
      <c r="AH936" s="1195"/>
      <c r="AI936" s="1198"/>
      <c r="AJ936" s="1198"/>
      <c r="AK936" s="1201"/>
      <c r="AL936" s="1204"/>
      <c r="AM936" s="650" t="str">
        <f t="shared" si="1734"/>
        <v/>
      </c>
      <c r="AN936" s="355"/>
      <c r="AO936" s="1207" t="str">
        <f t="shared" ref="AO936" si="1758">IF(K936&lt;&gt;"","Q列に色付け","")</f>
        <v/>
      </c>
      <c r="AP936" s="1210" t="str">
        <f t="shared" ref="AP936" si="1759">IF(AND(AE936&lt;&gt;0,AE936&lt;&gt;""),IF(AF936="○","入力済","未入力"),"")</f>
        <v/>
      </c>
      <c r="AQ936" s="1113" t="str">
        <f>IFERROR((VLOOKUP(N936, 【参考】数式用２!$BE$5:$BE$13, 1,FALSE)), "対象外")</f>
        <v>対象外</v>
      </c>
      <c r="AR936" s="976" t="str">
        <f t="shared" ref="AR936" si="1760">IF(AG936&lt;&gt;"",IF(AH936="○","入力済","未入力"),"")</f>
        <v/>
      </c>
      <c r="AS936" s="976" t="str">
        <f t="shared" ref="AS936" si="1761">IF(AND(P936&lt;&gt;"", AI936=""), "未入力", "入力済")</f>
        <v>入力済</v>
      </c>
      <c r="AT936" s="976" t="str">
        <f t="shared" ref="AT936" si="1762">IF(AND(P936&lt;&gt;"", P936&lt;&gt;"処遇改善加算Ⅳ", AJ936=""), "未入力", "入力済")</f>
        <v>入力済</v>
      </c>
      <c r="AU936" s="976" t="str">
        <f>IFERROR(VLOOKUP(K936, 【参考】数式用２!$BB$5:$BC$48, 2, FALSE), "")</f>
        <v/>
      </c>
      <c r="AV936" s="976" t="str">
        <f t="shared" ref="AV936" si="1763">IF(AND(P936&lt;&gt;"処遇改善加算Ⅲ",P936&lt;&gt;"処遇改善加算Ⅳ", P936&lt;&gt;"", AU936&lt;&gt;"対象外"), 1,"")</f>
        <v/>
      </c>
      <c r="AW936" s="976" t="str">
        <f>IFERROR("_"&amp;VLOOKUP(K936, 【参考】数式用２!$AG$2:$AH$48, 2, FALSE), "")</f>
        <v/>
      </c>
      <c r="AX936" s="1211" t="str">
        <f t="shared" ref="AX936" si="1764">IF(AND(P936="処遇改善加算Ⅰ", AL936=""), "未入力","入力済")</f>
        <v>入力済</v>
      </c>
      <c r="AY936" s="1207" t="str">
        <f t="shared" ref="AY936" si="1765">G936</f>
        <v/>
      </c>
    </row>
    <row r="937" spans="1:51" ht="14">
      <c r="A937" s="1281"/>
      <c r="B937" s="1263"/>
      <c r="C937" s="1264"/>
      <c r="D937" s="1264"/>
      <c r="E937" s="1264"/>
      <c r="F937" s="1265"/>
      <c r="G937" s="1270"/>
      <c r="H937" s="1270"/>
      <c r="I937" s="1270"/>
      <c r="J937" s="1270"/>
      <c r="K937" s="1270"/>
      <c r="L937" s="1273"/>
      <c r="M937" s="1276"/>
      <c r="N937" s="1246"/>
      <c r="O937" s="1249"/>
      <c r="P937" s="1215"/>
      <c r="Q937" s="1218"/>
      <c r="R937" s="1221"/>
      <c r="S937" s="1224"/>
      <c r="T937" s="1227"/>
      <c r="U937" s="1224"/>
      <c r="V937" s="1227"/>
      <c r="W937" s="1224"/>
      <c r="X937" s="1227"/>
      <c r="Y937" s="1224"/>
      <c r="Z937" s="1227"/>
      <c r="AA937" s="1227"/>
      <c r="AB937" s="1227"/>
      <c r="AC937" s="1230"/>
      <c r="AD937" s="1193"/>
      <c r="AE937" s="1234"/>
      <c r="AF937" s="1199"/>
      <c r="AG937" s="1193"/>
      <c r="AH937" s="1196"/>
      <c r="AI937" s="1199"/>
      <c r="AJ937" s="1199"/>
      <c r="AK937" s="1202"/>
      <c r="AL937" s="1205"/>
      <c r="AM937" s="1212" t="str">
        <f t="shared" ref="AM937" si="1766">IF(AND(P936&lt;&gt;"", OR(W936&lt;&gt;8,Y936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37" s="355"/>
      <c r="AO937" s="1208"/>
      <c r="AP937" s="1210"/>
      <c r="AQ937" s="1114"/>
      <c r="AR937" s="976"/>
      <c r="AS937" s="976"/>
      <c r="AT937" s="976"/>
      <c r="AU937" s="976"/>
      <c r="AV937" s="976"/>
      <c r="AW937" s="976"/>
      <c r="AX937" s="1211"/>
      <c r="AY937" s="1208"/>
    </row>
    <row r="938" spans="1:51" ht="14">
      <c r="A938" s="1282"/>
      <c r="B938" s="1263"/>
      <c r="C938" s="1264"/>
      <c r="D938" s="1264"/>
      <c r="E938" s="1264"/>
      <c r="F938" s="1265"/>
      <c r="G938" s="1270"/>
      <c r="H938" s="1270"/>
      <c r="I938" s="1270"/>
      <c r="J938" s="1270"/>
      <c r="K938" s="1270"/>
      <c r="L938" s="1273"/>
      <c r="M938" s="1276"/>
      <c r="N938" s="1246"/>
      <c r="O938" s="1249"/>
      <c r="P938" s="1215"/>
      <c r="Q938" s="1218"/>
      <c r="R938" s="1221"/>
      <c r="S938" s="1224"/>
      <c r="T938" s="1227"/>
      <c r="U938" s="1224"/>
      <c r="V938" s="1227"/>
      <c r="W938" s="1224"/>
      <c r="X938" s="1227"/>
      <c r="Y938" s="1224"/>
      <c r="Z938" s="1227"/>
      <c r="AA938" s="1227"/>
      <c r="AB938" s="1227"/>
      <c r="AC938" s="1230"/>
      <c r="AD938" s="1193"/>
      <c r="AE938" s="1234"/>
      <c r="AF938" s="1199"/>
      <c r="AG938" s="1193"/>
      <c r="AH938" s="1196"/>
      <c r="AI938" s="1199"/>
      <c r="AJ938" s="1199"/>
      <c r="AK938" s="1202"/>
      <c r="AL938" s="1205"/>
      <c r="AM938" s="1213"/>
      <c r="AN938" s="355"/>
      <c r="AO938" s="1208"/>
      <c r="AP938" s="1210"/>
      <c r="AQ938" s="1114"/>
      <c r="AR938" s="976"/>
      <c r="AS938" s="976"/>
      <c r="AT938" s="976"/>
      <c r="AU938" s="976"/>
      <c r="AV938" s="976"/>
      <c r="AW938" s="976"/>
      <c r="AX938" s="1211"/>
      <c r="AY938" s="1208"/>
    </row>
    <row r="939" spans="1:51" ht="14.5" thickBot="1">
      <c r="A939" s="1283"/>
      <c r="B939" s="1266"/>
      <c r="C939" s="1267"/>
      <c r="D939" s="1267"/>
      <c r="E939" s="1267"/>
      <c r="F939" s="1268"/>
      <c r="G939" s="1271"/>
      <c r="H939" s="1271"/>
      <c r="I939" s="1271"/>
      <c r="J939" s="1271"/>
      <c r="K939" s="1271"/>
      <c r="L939" s="1274"/>
      <c r="M939" s="1277"/>
      <c r="N939" s="1247"/>
      <c r="O939" s="1250"/>
      <c r="P939" s="1216"/>
      <c r="Q939" s="1219"/>
      <c r="R939" s="1222"/>
      <c r="S939" s="1225"/>
      <c r="T939" s="1228"/>
      <c r="U939" s="1225"/>
      <c r="V939" s="1228"/>
      <c r="W939" s="1225"/>
      <c r="X939" s="1228"/>
      <c r="Y939" s="1225"/>
      <c r="Z939" s="1228"/>
      <c r="AA939" s="1228"/>
      <c r="AB939" s="1228"/>
      <c r="AC939" s="1231"/>
      <c r="AD939" s="1194"/>
      <c r="AE939" s="1235"/>
      <c r="AF939" s="1200"/>
      <c r="AG939" s="1194"/>
      <c r="AH939" s="1197"/>
      <c r="AI939" s="1200"/>
      <c r="AJ939" s="1200"/>
      <c r="AK939" s="1203"/>
      <c r="AL939" s="1206"/>
      <c r="AM939" s="651" t="str">
        <f t="shared" si="1744"/>
        <v/>
      </c>
      <c r="AN939" s="355"/>
      <c r="AO939" s="1209"/>
      <c r="AP939" s="1210"/>
      <c r="AQ939" s="1115"/>
      <c r="AR939" s="976"/>
      <c r="AS939" s="976"/>
      <c r="AT939" s="976"/>
      <c r="AU939" s="976"/>
      <c r="AV939" s="976"/>
      <c r="AW939" s="976"/>
      <c r="AX939" s="1211"/>
      <c r="AY939" s="1209"/>
    </row>
    <row r="940" spans="1:51" ht="14">
      <c r="A940" s="1280">
        <v>233</v>
      </c>
      <c r="B940" s="1260" t="str">
        <f>IF(基本情報入力シート!B272="", "",基本情報入力シート!B272)</f>
        <v/>
      </c>
      <c r="C940" s="1261"/>
      <c r="D940" s="1261"/>
      <c r="E940" s="1261"/>
      <c r="F940" s="1262"/>
      <c r="G940" s="1269" t="str">
        <f>IF(基本情報入力シート!L272="", "",基本情報入力シート!L272)</f>
        <v/>
      </c>
      <c r="H940" s="1269" t="str">
        <f>IF(基本情報入力シート!Q272="", "",基本情報入力シート!Q272)</f>
        <v/>
      </c>
      <c r="I940" s="1269" t="str">
        <f>IF(基本情報入力シート!V272="", "",基本情報入力シート!V272)</f>
        <v/>
      </c>
      <c r="J940" s="1269" t="str">
        <f>IF(基本情報入力シート!W272="", "",基本情報入力シート!W272)</f>
        <v/>
      </c>
      <c r="K940" s="1269" t="str">
        <f>IF(基本情報入力シート!X272="", "",基本情報入力シート!X272)</f>
        <v/>
      </c>
      <c r="L940" s="1272" t="str">
        <f>IF(基本情報入力シート!AC272=0, "",基本情報入力シート!AC272)</f>
        <v/>
      </c>
      <c r="M940" s="1275" t="str">
        <f>IF(基本情報入力シート!AD272="", "",基本情報入力シート!AD272)</f>
        <v/>
      </c>
      <c r="N940" s="1245"/>
      <c r="O940" s="1248" t="str">
        <f>IFERROR(VLOOKUP(K940,【参考】数式用２!$A$2:$AD$48,MATCH(N940,【参考】数式用２!$C$4:$AD$4,0)+2,0),"")</f>
        <v/>
      </c>
      <c r="P940" s="1214"/>
      <c r="Q940" s="1217" t="str">
        <f>IFERROR(VLOOKUP(K940,【参考】数式用２!$A$2:$AC$48,MATCH(P940,【参考】数式用２!$C$4:$AC$4,0)+2,0),"")</f>
        <v/>
      </c>
      <c r="R940" s="1220" t="s">
        <v>268</v>
      </c>
      <c r="S940" s="1223"/>
      <c r="T940" s="1226" t="s">
        <v>356</v>
      </c>
      <c r="U940" s="1223"/>
      <c r="V940" s="1226" t="s">
        <v>357</v>
      </c>
      <c r="W940" s="1223"/>
      <c r="X940" s="1226" t="s">
        <v>356</v>
      </c>
      <c r="Y940" s="1223"/>
      <c r="Z940" s="1226" t="s">
        <v>360</v>
      </c>
      <c r="AA940" s="1226" t="s">
        <v>171</v>
      </c>
      <c r="AB940" s="1226" t="str">
        <f t="shared" ref="AB940" si="1767">IF(S940&gt;=1,(W940*12+Y940)-(S940*12+U940)+1,"")</f>
        <v/>
      </c>
      <c r="AC940" s="1229" t="s">
        <v>359</v>
      </c>
      <c r="AD940" s="1232" t="str">
        <f t="shared" ref="AD940" si="1768">IFERROR(ROUNDDOWN(ROUND(L940*Q940,0)*M940,0)*AB940,"")</f>
        <v/>
      </c>
      <c r="AE940" s="1233" t="str">
        <f>IFERROR(ROUNDDOWN(ROUNDDOWN(ROUND(L940*VLOOKUP(K940,【参考】数式用２!$A$2:$AC$48,MATCH("処遇改善加算Ⅳ",【参考】数式用２!$C$4:$O$4,0)+2,0),0)*M940,0)*AB940*0.5,0), "")</f>
        <v/>
      </c>
      <c r="AF940" s="1198"/>
      <c r="AG940" s="1193" t="str">
        <f>IF(AND(AQ940&lt;&gt;"対象外", P940&lt;&gt;""),ROUNDDOWN(ROUND(L940*VLOOKUP(K940,【参考】数式用２!$A$2:$K$48,MATCH("ベア加算あり",【参考】数式用２!$C$4:$K$4,0)+2,0),0)*M940,0)*AB940,"")</f>
        <v/>
      </c>
      <c r="AH940" s="1195"/>
      <c r="AI940" s="1198"/>
      <c r="AJ940" s="1198"/>
      <c r="AK940" s="1201"/>
      <c r="AL940" s="1204"/>
      <c r="AM940" s="650" t="str">
        <f t="shared" si="1734"/>
        <v/>
      </c>
      <c r="AN940" s="355"/>
      <c r="AO940" s="1207" t="str">
        <f t="shared" ref="AO940" si="1769">IF(K940&lt;&gt;"","Q列に色付け","")</f>
        <v/>
      </c>
      <c r="AP940" s="1210" t="str">
        <f t="shared" ref="AP940" si="1770">IF(AND(AE940&lt;&gt;0,AE940&lt;&gt;""),IF(AF940="○","入力済","未入力"),"")</f>
        <v/>
      </c>
      <c r="AQ940" s="1113" t="str">
        <f>IFERROR((VLOOKUP(N940, 【参考】数式用２!$BE$5:$BE$13, 1,FALSE)), "対象外")</f>
        <v>対象外</v>
      </c>
      <c r="AR940" s="976" t="str">
        <f t="shared" ref="AR940" si="1771">IF(AG940&lt;&gt;"",IF(AH940="○","入力済","未入力"),"")</f>
        <v/>
      </c>
      <c r="AS940" s="976" t="str">
        <f t="shared" ref="AS940" si="1772">IF(AND(P940&lt;&gt;"", AI940=""), "未入力", "入力済")</f>
        <v>入力済</v>
      </c>
      <c r="AT940" s="976" t="str">
        <f t="shared" ref="AT940" si="1773">IF(AND(P940&lt;&gt;"", P940&lt;&gt;"処遇改善加算Ⅳ", AJ940=""), "未入力", "入力済")</f>
        <v>入力済</v>
      </c>
      <c r="AU940" s="976" t="str">
        <f>IFERROR(VLOOKUP(K940, 【参考】数式用２!$BB$5:$BC$48, 2, FALSE), "")</f>
        <v/>
      </c>
      <c r="AV940" s="976" t="str">
        <f t="shared" ref="AV940" si="1774">IF(AND(P940&lt;&gt;"処遇改善加算Ⅲ",P940&lt;&gt;"処遇改善加算Ⅳ", P940&lt;&gt;"", AU940&lt;&gt;"対象外"), 1,"")</f>
        <v/>
      </c>
      <c r="AW940" s="976" t="str">
        <f>IFERROR("_"&amp;VLOOKUP(K940, 【参考】数式用２!$AG$2:$AH$48, 2, FALSE), "")</f>
        <v/>
      </c>
      <c r="AX940" s="1211" t="str">
        <f t="shared" ref="AX940" si="1775">IF(AND(P940="処遇改善加算Ⅰ", AL940=""), "未入力","入力済")</f>
        <v>入力済</v>
      </c>
      <c r="AY940" s="1207" t="str">
        <f t="shared" ref="AY940" si="1776">G940</f>
        <v/>
      </c>
    </row>
    <row r="941" spans="1:51" ht="14">
      <c r="A941" s="1281"/>
      <c r="B941" s="1263"/>
      <c r="C941" s="1264"/>
      <c r="D941" s="1264"/>
      <c r="E941" s="1264"/>
      <c r="F941" s="1265"/>
      <c r="G941" s="1270"/>
      <c r="H941" s="1270"/>
      <c r="I941" s="1270"/>
      <c r="J941" s="1270"/>
      <c r="K941" s="1270"/>
      <c r="L941" s="1273"/>
      <c r="M941" s="1276"/>
      <c r="N941" s="1246"/>
      <c r="O941" s="1249"/>
      <c r="P941" s="1215"/>
      <c r="Q941" s="1218"/>
      <c r="R941" s="1221"/>
      <c r="S941" s="1224"/>
      <c r="T941" s="1227"/>
      <c r="U941" s="1224"/>
      <c r="V941" s="1227"/>
      <c r="W941" s="1224"/>
      <c r="X941" s="1227"/>
      <c r="Y941" s="1224"/>
      <c r="Z941" s="1227"/>
      <c r="AA941" s="1227"/>
      <c r="AB941" s="1227"/>
      <c r="AC941" s="1230"/>
      <c r="AD941" s="1193"/>
      <c r="AE941" s="1234"/>
      <c r="AF941" s="1199"/>
      <c r="AG941" s="1193"/>
      <c r="AH941" s="1196"/>
      <c r="AI941" s="1199"/>
      <c r="AJ941" s="1199"/>
      <c r="AK941" s="1202"/>
      <c r="AL941" s="1205"/>
      <c r="AM941" s="1212" t="str">
        <f t="shared" ref="AM941" si="1777">IF(AND(P940&lt;&gt;"", OR(W940&lt;&gt;8,Y940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41" s="355"/>
      <c r="AO941" s="1208"/>
      <c r="AP941" s="1210"/>
      <c r="AQ941" s="1114"/>
      <c r="AR941" s="976"/>
      <c r="AS941" s="976"/>
      <c r="AT941" s="976"/>
      <c r="AU941" s="976"/>
      <c r="AV941" s="976"/>
      <c r="AW941" s="976"/>
      <c r="AX941" s="1211"/>
      <c r="AY941" s="1208"/>
    </row>
    <row r="942" spans="1:51" ht="14">
      <c r="A942" s="1282"/>
      <c r="B942" s="1263"/>
      <c r="C942" s="1264"/>
      <c r="D942" s="1264"/>
      <c r="E942" s="1264"/>
      <c r="F942" s="1265"/>
      <c r="G942" s="1270"/>
      <c r="H942" s="1270"/>
      <c r="I942" s="1270"/>
      <c r="J942" s="1270"/>
      <c r="K942" s="1270"/>
      <c r="L942" s="1273"/>
      <c r="M942" s="1276"/>
      <c r="N942" s="1246"/>
      <c r="O942" s="1249"/>
      <c r="P942" s="1215"/>
      <c r="Q942" s="1218"/>
      <c r="R942" s="1221"/>
      <c r="S942" s="1224"/>
      <c r="T942" s="1227"/>
      <c r="U942" s="1224"/>
      <c r="V942" s="1227"/>
      <c r="W942" s="1224"/>
      <c r="X942" s="1227"/>
      <c r="Y942" s="1224"/>
      <c r="Z942" s="1227"/>
      <c r="AA942" s="1227"/>
      <c r="AB942" s="1227"/>
      <c r="AC942" s="1230"/>
      <c r="AD942" s="1193"/>
      <c r="AE942" s="1234"/>
      <c r="AF942" s="1199"/>
      <c r="AG942" s="1193"/>
      <c r="AH942" s="1196"/>
      <c r="AI942" s="1199"/>
      <c r="AJ942" s="1199"/>
      <c r="AK942" s="1202"/>
      <c r="AL942" s="1205"/>
      <c r="AM942" s="1213"/>
      <c r="AN942" s="355"/>
      <c r="AO942" s="1208"/>
      <c r="AP942" s="1210"/>
      <c r="AQ942" s="1114"/>
      <c r="AR942" s="976"/>
      <c r="AS942" s="976"/>
      <c r="AT942" s="976"/>
      <c r="AU942" s="976"/>
      <c r="AV942" s="976"/>
      <c r="AW942" s="976"/>
      <c r="AX942" s="1211"/>
      <c r="AY942" s="1208"/>
    </row>
    <row r="943" spans="1:51" ht="14.5" thickBot="1">
      <c r="A943" s="1283"/>
      <c r="B943" s="1266"/>
      <c r="C943" s="1267"/>
      <c r="D943" s="1267"/>
      <c r="E943" s="1267"/>
      <c r="F943" s="1268"/>
      <c r="G943" s="1271"/>
      <c r="H943" s="1271"/>
      <c r="I943" s="1271"/>
      <c r="J943" s="1271"/>
      <c r="K943" s="1271"/>
      <c r="L943" s="1274"/>
      <c r="M943" s="1277"/>
      <c r="N943" s="1247"/>
      <c r="O943" s="1250"/>
      <c r="P943" s="1216"/>
      <c r="Q943" s="1219"/>
      <c r="R943" s="1222"/>
      <c r="S943" s="1225"/>
      <c r="T943" s="1228"/>
      <c r="U943" s="1225"/>
      <c r="V943" s="1228"/>
      <c r="W943" s="1225"/>
      <c r="X943" s="1228"/>
      <c r="Y943" s="1225"/>
      <c r="Z943" s="1228"/>
      <c r="AA943" s="1228"/>
      <c r="AB943" s="1228"/>
      <c r="AC943" s="1231"/>
      <c r="AD943" s="1194"/>
      <c r="AE943" s="1235"/>
      <c r="AF943" s="1200"/>
      <c r="AG943" s="1194"/>
      <c r="AH943" s="1197"/>
      <c r="AI943" s="1200"/>
      <c r="AJ943" s="1200"/>
      <c r="AK943" s="1203"/>
      <c r="AL943" s="1206"/>
      <c r="AM943" s="651" t="str">
        <f t="shared" si="1744"/>
        <v/>
      </c>
      <c r="AN943" s="355"/>
      <c r="AO943" s="1209"/>
      <c r="AP943" s="1210"/>
      <c r="AQ943" s="1115"/>
      <c r="AR943" s="976"/>
      <c r="AS943" s="976"/>
      <c r="AT943" s="976"/>
      <c r="AU943" s="976"/>
      <c r="AV943" s="976"/>
      <c r="AW943" s="976"/>
      <c r="AX943" s="1211"/>
      <c r="AY943" s="1209"/>
    </row>
    <row r="944" spans="1:51" ht="14">
      <c r="A944" s="1280">
        <v>234</v>
      </c>
      <c r="B944" s="1260" t="str">
        <f>IF(基本情報入力シート!B273="", "",基本情報入力シート!B273)</f>
        <v/>
      </c>
      <c r="C944" s="1261"/>
      <c r="D944" s="1261"/>
      <c r="E944" s="1261"/>
      <c r="F944" s="1262"/>
      <c r="G944" s="1269" t="str">
        <f>IF(基本情報入力シート!L273="", "",基本情報入力シート!L273)</f>
        <v/>
      </c>
      <c r="H944" s="1269" t="str">
        <f>IF(基本情報入力シート!Q273="", "",基本情報入力シート!Q273)</f>
        <v/>
      </c>
      <c r="I944" s="1269" t="str">
        <f>IF(基本情報入力シート!V273="", "",基本情報入力シート!V273)</f>
        <v/>
      </c>
      <c r="J944" s="1269" t="str">
        <f>IF(基本情報入力シート!W273="", "",基本情報入力シート!W273)</f>
        <v/>
      </c>
      <c r="K944" s="1269" t="str">
        <f>IF(基本情報入力シート!X273="", "",基本情報入力シート!X273)</f>
        <v/>
      </c>
      <c r="L944" s="1272" t="str">
        <f>IF(基本情報入力シート!AC273=0, "",基本情報入力シート!AC273)</f>
        <v/>
      </c>
      <c r="M944" s="1275" t="str">
        <f>IF(基本情報入力シート!AD273="", "",基本情報入力シート!AD273)</f>
        <v/>
      </c>
      <c r="N944" s="1245"/>
      <c r="O944" s="1248" t="str">
        <f>IFERROR(VLOOKUP(K944,【参考】数式用２!$A$2:$AD$48,MATCH(N944,【参考】数式用２!$C$4:$AD$4,0)+2,0),"")</f>
        <v/>
      </c>
      <c r="P944" s="1214"/>
      <c r="Q944" s="1217" t="str">
        <f>IFERROR(VLOOKUP(K944,【参考】数式用２!$A$2:$AC$48,MATCH(P944,【参考】数式用２!$C$4:$AC$4,0)+2,0),"")</f>
        <v/>
      </c>
      <c r="R944" s="1220" t="s">
        <v>268</v>
      </c>
      <c r="S944" s="1223"/>
      <c r="T944" s="1226" t="s">
        <v>356</v>
      </c>
      <c r="U944" s="1223"/>
      <c r="V944" s="1226" t="s">
        <v>357</v>
      </c>
      <c r="W944" s="1223"/>
      <c r="X944" s="1226" t="s">
        <v>356</v>
      </c>
      <c r="Y944" s="1223"/>
      <c r="Z944" s="1226" t="s">
        <v>360</v>
      </c>
      <c r="AA944" s="1226" t="s">
        <v>171</v>
      </c>
      <c r="AB944" s="1226" t="str">
        <f t="shared" ref="AB944" si="1778">IF(S944&gt;=1,(W944*12+Y944)-(S944*12+U944)+1,"")</f>
        <v/>
      </c>
      <c r="AC944" s="1229" t="s">
        <v>359</v>
      </c>
      <c r="AD944" s="1232" t="str">
        <f t="shared" ref="AD944" si="1779">IFERROR(ROUNDDOWN(ROUND(L944*Q944,0)*M944,0)*AB944,"")</f>
        <v/>
      </c>
      <c r="AE944" s="1233" t="str">
        <f>IFERROR(ROUNDDOWN(ROUNDDOWN(ROUND(L944*VLOOKUP(K944,【参考】数式用２!$A$2:$AC$48,MATCH("処遇改善加算Ⅳ",【参考】数式用２!$C$4:$O$4,0)+2,0),0)*M944,0)*AB944*0.5,0), "")</f>
        <v/>
      </c>
      <c r="AF944" s="1198"/>
      <c r="AG944" s="1193" t="str">
        <f>IF(AND(AQ944&lt;&gt;"対象外", P944&lt;&gt;""),ROUNDDOWN(ROUND(L944*VLOOKUP(K944,【参考】数式用２!$A$2:$K$48,MATCH("ベア加算あり",【参考】数式用２!$C$4:$K$4,0)+2,0),0)*M944,0)*AB944,"")</f>
        <v/>
      </c>
      <c r="AH944" s="1195"/>
      <c r="AI944" s="1198"/>
      <c r="AJ944" s="1198"/>
      <c r="AK944" s="1201"/>
      <c r="AL944" s="1204"/>
      <c r="AM944" s="650" t="str">
        <f t="shared" si="1734"/>
        <v/>
      </c>
      <c r="AN944" s="355"/>
      <c r="AO944" s="1207" t="str">
        <f t="shared" ref="AO944" si="1780">IF(K944&lt;&gt;"","Q列に色付け","")</f>
        <v/>
      </c>
      <c r="AP944" s="1210" t="str">
        <f t="shared" ref="AP944" si="1781">IF(AND(AE944&lt;&gt;0,AE944&lt;&gt;""),IF(AF944="○","入力済","未入力"),"")</f>
        <v/>
      </c>
      <c r="AQ944" s="1113" t="str">
        <f>IFERROR((VLOOKUP(N944, 【参考】数式用２!$BE$5:$BE$13, 1,FALSE)), "対象外")</f>
        <v>対象外</v>
      </c>
      <c r="AR944" s="976" t="str">
        <f t="shared" ref="AR944" si="1782">IF(AG944&lt;&gt;"",IF(AH944="○","入力済","未入力"),"")</f>
        <v/>
      </c>
      <c r="AS944" s="976" t="str">
        <f t="shared" ref="AS944" si="1783">IF(AND(P944&lt;&gt;"", AI944=""), "未入力", "入力済")</f>
        <v>入力済</v>
      </c>
      <c r="AT944" s="976" t="str">
        <f t="shared" ref="AT944" si="1784">IF(AND(P944&lt;&gt;"", P944&lt;&gt;"処遇改善加算Ⅳ", AJ944=""), "未入力", "入力済")</f>
        <v>入力済</v>
      </c>
      <c r="AU944" s="976" t="str">
        <f>IFERROR(VLOOKUP(K944, 【参考】数式用２!$BB$5:$BC$48, 2, FALSE), "")</f>
        <v/>
      </c>
      <c r="AV944" s="976" t="str">
        <f t="shared" ref="AV944" si="1785">IF(AND(P944&lt;&gt;"処遇改善加算Ⅲ",P944&lt;&gt;"処遇改善加算Ⅳ", P944&lt;&gt;"", AU944&lt;&gt;"対象外"), 1,"")</f>
        <v/>
      </c>
      <c r="AW944" s="976" t="str">
        <f>IFERROR("_"&amp;VLOOKUP(K944, 【参考】数式用２!$AG$2:$AH$48, 2, FALSE), "")</f>
        <v/>
      </c>
      <c r="AX944" s="1211" t="str">
        <f t="shared" ref="AX944" si="1786">IF(AND(P944="処遇改善加算Ⅰ", AL944=""), "未入力","入力済")</f>
        <v>入力済</v>
      </c>
      <c r="AY944" s="1207" t="str">
        <f t="shared" ref="AY944" si="1787">G944</f>
        <v/>
      </c>
    </row>
    <row r="945" spans="1:51" ht="14">
      <c r="A945" s="1281"/>
      <c r="B945" s="1263"/>
      <c r="C945" s="1264"/>
      <c r="D945" s="1264"/>
      <c r="E945" s="1264"/>
      <c r="F945" s="1265"/>
      <c r="G945" s="1270"/>
      <c r="H945" s="1270"/>
      <c r="I945" s="1270"/>
      <c r="J945" s="1270"/>
      <c r="K945" s="1270"/>
      <c r="L945" s="1273"/>
      <c r="M945" s="1276"/>
      <c r="N945" s="1246"/>
      <c r="O945" s="1249"/>
      <c r="P945" s="1215"/>
      <c r="Q945" s="1218"/>
      <c r="R945" s="1221"/>
      <c r="S945" s="1224"/>
      <c r="T945" s="1227"/>
      <c r="U945" s="1224"/>
      <c r="V945" s="1227"/>
      <c r="W945" s="1224"/>
      <c r="X945" s="1227"/>
      <c r="Y945" s="1224"/>
      <c r="Z945" s="1227"/>
      <c r="AA945" s="1227"/>
      <c r="AB945" s="1227"/>
      <c r="AC945" s="1230"/>
      <c r="AD945" s="1193"/>
      <c r="AE945" s="1234"/>
      <c r="AF945" s="1199"/>
      <c r="AG945" s="1193"/>
      <c r="AH945" s="1196"/>
      <c r="AI945" s="1199"/>
      <c r="AJ945" s="1199"/>
      <c r="AK945" s="1202"/>
      <c r="AL945" s="1205"/>
      <c r="AM945" s="1212" t="str">
        <f t="shared" ref="AM945" si="1788">IF(AND(P944&lt;&gt;"", OR(W944&lt;&gt;8,Y944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45" s="355"/>
      <c r="AO945" s="1208"/>
      <c r="AP945" s="1210"/>
      <c r="AQ945" s="1114"/>
      <c r="AR945" s="976"/>
      <c r="AS945" s="976"/>
      <c r="AT945" s="976"/>
      <c r="AU945" s="976"/>
      <c r="AV945" s="976"/>
      <c r="AW945" s="976"/>
      <c r="AX945" s="1211"/>
      <c r="AY945" s="1208"/>
    </row>
    <row r="946" spans="1:51" ht="14">
      <c r="A946" s="1282"/>
      <c r="B946" s="1263"/>
      <c r="C946" s="1264"/>
      <c r="D946" s="1264"/>
      <c r="E946" s="1264"/>
      <c r="F946" s="1265"/>
      <c r="G946" s="1270"/>
      <c r="H946" s="1270"/>
      <c r="I946" s="1270"/>
      <c r="J946" s="1270"/>
      <c r="K946" s="1270"/>
      <c r="L946" s="1273"/>
      <c r="M946" s="1276"/>
      <c r="N946" s="1246"/>
      <c r="O946" s="1249"/>
      <c r="P946" s="1215"/>
      <c r="Q946" s="1218"/>
      <c r="R946" s="1221"/>
      <c r="S946" s="1224"/>
      <c r="T946" s="1227"/>
      <c r="U946" s="1224"/>
      <c r="V946" s="1227"/>
      <c r="W946" s="1224"/>
      <c r="X946" s="1227"/>
      <c r="Y946" s="1224"/>
      <c r="Z946" s="1227"/>
      <c r="AA946" s="1227"/>
      <c r="AB946" s="1227"/>
      <c r="AC946" s="1230"/>
      <c r="AD946" s="1193"/>
      <c r="AE946" s="1234"/>
      <c r="AF946" s="1199"/>
      <c r="AG946" s="1193"/>
      <c r="AH946" s="1196"/>
      <c r="AI946" s="1199"/>
      <c r="AJ946" s="1199"/>
      <c r="AK946" s="1202"/>
      <c r="AL946" s="1205"/>
      <c r="AM946" s="1213"/>
      <c r="AN946" s="355"/>
      <c r="AO946" s="1208"/>
      <c r="AP946" s="1210"/>
      <c r="AQ946" s="1114"/>
      <c r="AR946" s="976"/>
      <c r="AS946" s="976"/>
      <c r="AT946" s="976"/>
      <c r="AU946" s="976"/>
      <c r="AV946" s="976"/>
      <c r="AW946" s="976"/>
      <c r="AX946" s="1211"/>
      <c r="AY946" s="1208"/>
    </row>
    <row r="947" spans="1:51" ht="14.5" thickBot="1">
      <c r="A947" s="1283"/>
      <c r="B947" s="1266"/>
      <c r="C947" s="1267"/>
      <c r="D947" s="1267"/>
      <c r="E947" s="1267"/>
      <c r="F947" s="1268"/>
      <c r="G947" s="1271"/>
      <c r="H947" s="1271"/>
      <c r="I947" s="1271"/>
      <c r="J947" s="1271"/>
      <c r="K947" s="1271"/>
      <c r="L947" s="1274"/>
      <c r="M947" s="1277"/>
      <c r="N947" s="1247"/>
      <c r="O947" s="1250"/>
      <c r="P947" s="1216"/>
      <c r="Q947" s="1219"/>
      <c r="R947" s="1222"/>
      <c r="S947" s="1225"/>
      <c r="T947" s="1228"/>
      <c r="U947" s="1225"/>
      <c r="V947" s="1228"/>
      <c r="W947" s="1225"/>
      <c r="X947" s="1228"/>
      <c r="Y947" s="1225"/>
      <c r="Z947" s="1228"/>
      <c r="AA947" s="1228"/>
      <c r="AB947" s="1228"/>
      <c r="AC947" s="1231"/>
      <c r="AD947" s="1194"/>
      <c r="AE947" s="1235"/>
      <c r="AF947" s="1200"/>
      <c r="AG947" s="1194"/>
      <c r="AH947" s="1197"/>
      <c r="AI947" s="1200"/>
      <c r="AJ947" s="1200"/>
      <c r="AK947" s="1203"/>
      <c r="AL947" s="1206"/>
      <c r="AM947" s="651" t="str">
        <f t="shared" si="1744"/>
        <v/>
      </c>
      <c r="AN947" s="355"/>
      <c r="AO947" s="1209"/>
      <c r="AP947" s="1210"/>
      <c r="AQ947" s="1115"/>
      <c r="AR947" s="976"/>
      <c r="AS947" s="976"/>
      <c r="AT947" s="976"/>
      <c r="AU947" s="976"/>
      <c r="AV947" s="976"/>
      <c r="AW947" s="976"/>
      <c r="AX947" s="1211"/>
      <c r="AY947" s="1209"/>
    </row>
    <row r="948" spans="1:51" ht="14">
      <c r="A948" s="1280">
        <v>235</v>
      </c>
      <c r="B948" s="1260" t="str">
        <f>IF(基本情報入力シート!B274="", "",基本情報入力シート!B274)</f>
        <v/>
      </c>
      <c r="C948" s="1261"/>
      <c r="D948" s="1261"/>
      <c r="E948" s="1261"/>
      <c r="F948" s="1262"/>
      <c r="G948" s="1269" t="str">
        <f>IF(基本情報入力シート!L274="", "",基本情報入力シート!L274)</f>
        <v/>
      </c>
      <c r="H948" s="1269" t="str">
        <f>IF(基本情報入力シート!Q274="", "",基本情報入力シート!Q274)</f>
        <v/>
      </c>
      <c r="I948" s="1269" t="str">
        <f>IF(基本情報入力シート!V274="", "",基本情報入力シート!V274)</f>
        <v/>
      </c>
      <c r="J948" s="1269" t="str">
        <f>IF(基本情報入力シート!W274="", "",基本情報入力シート!W274)</f>
        <v/>
      </c>
      <c r="K948" s="1269" t="str">
        <f>IF(基本情報入力シート!X274="", "",基本情報入力シート!X274)</f>
        <v/>
      </c>
      <c r="L948" s="1272" t="str">
        <f>IF(基本情報入力シート!AC274=0, "",基本情報入力シート!AC274)</f>
        <v/>
      </c>
      <c r="M948" s="1275" t="str">
        <f>IF(基本情報入力シート!AD274="", "",基本情報入力シート!AD274)</f>
        <v/>
      </c>
      <c r="N948" s="1245"/>
      <c r="O948" s="1248" t="str">
        <f>IFERROR(VLOOKUP(K948,【参考】数式用２!$A$2:$AD$48,MATCH(N948,【参考】数式用２!$C$4:$AD$4,0)+2,0),"")</f>
        <v/>
      </c>
      <c r="P948" s="1214"/>
      <c r="Q948" s="1217" t="str">
        <f>IFERROR(VLOOKUP(K948,【参考】数式用２!$A$2:$AC$48,MATCH(P948,【参考】数式用２!$C$4:$AC$4,0)+2,0),"")</f>
        <v/>
      </c>
      <c r="R948" s="1220" t="s">
        <v>268</v>
      </c>
      <c r="S948" s="1223"/>
      <c r="T948" s="1226" t="s">
        <v>356</v>
      </c>
      <c r="U948" s="1223"/>
      <c r="V948" s="1226" t="s">
        <v>357</v>
      </c>
      <c r="W948" s="1223"/>
      <c r="X948" s="1226" t="s">
        <v>356</v>
      </c>
      <c r="Y948" s="1223"/>
      <c r="Z948" s="1226" t="s">
        <v>360</v>
      </c>
      <c r="AA948" s="1226" t="s">
        <v>171</v>
      </c>
      <c r="AB948" s="1226" t="str">
        <f t="shared" ref="AB948" si="1789">IF(S948&gt;=1,(W948*12+Y948)-(S948*12+U948)+1,"")</f>
        <v/>
      </c>
      <c r="AC948" s="1229" t="s">
        <v>359</v>
      </c>
      <c r="AD948" s="1232" t="str">
        <f t="shared" ref="AD948" si="1790">IFERROR(ROUNDDOWN(ROUND(L948*Q948,0)*M948,0)*AB948,"")</f>
        <v/>
      </c>
      <c r="AE948" s="1233" t="str">
        <f>IFERROR(ROUNDDOWN(ROUNDDOWN(ROUND(L948*VLOOKUP(K948,【参考】数式用２!$A$2:$AC$48,MATCH("処遇改善加算Ⅳ",【参考】数式用２!$C$4:$O$4,0)+2,0),0)*M948,0)*AB948*0.5,0), "")</f>
        <v/>
      </c>
      <c r="AF948" s="1198"/>
      <c r="AG948" s="1193" t="str">
        <f>IF(AND(AQ948&lt;&gt;"対象外", P948&lt;&gt;""),ROUNDDOWN(ROUND(L948*VLOOKUP(K948,【参考】数式用２!$A$2:$K$48,MATCH("ベア加算あり",【参考】数式用２!$C$4:$K$4,0)+2,0),0)*M948,0)*AB948,"")</f>
        <v/>
      </c>
      <c r="AH948" s="1195"/>
      <c r="AI948" s="1198"/>
      <c r="AJ948" s="1198"/>
      <c r="AK948" s="1201"/>
      <c r="AL948" s="1204"/>
      <c r="AM948" s="650" t="str">
        <f t="shared" si="1734"/>
        <v/>
      </c>
      <c r="AN948" s="355"/>
      <c r="AO948" s="1207" t="str">
        <f t="shared" ref="AO948" si="1791">IF(K948&lt;&gt;"","Q列に色付け","")</f>
        <v/>
      </c>
      <c r="AP948" s="1210" t="str">
        <f t="shared" ref="AP948" si="1792">IF(AND(AE948&lt;&gt;0,AE948&lt;&gt;""),IF(AF948="○","入力済","未入力"),"")</f>
        <v/>
      </c>
      <c r="AQ948" s="1113" t="str">
        <f>IFERROR((VLOOKUP(N948, 【参考】数式用２!$BE$5:$BE$13, 1,FALSE)), "対象外")</f>
        <v>対象外</v>
      </c>
      <c r="AR948" s="976" t="str">
        <f t="shared" ref="AR948" si="1793">IF(AG948&lt;&gt;"",IF(AH948="○","入力済","未入力"),"")</f>
        <v/>
      </c>
      <c r="AS948" s="976" t="str">
        <f t="shared" ref="AS948" si="1794">IF(AND(P948&lt;&gt;"", AI948=""), "未入力", "入力済")</f>
        <v>入力済</v>
      </c>
      <c r="AT948" s="976" t="str">
        <f t="shared" ref="AT948" si="1795">IF(AND(P948&lt;&gt;"", P948&lt;&gt;"処遇改善加算Ⅳ", AJ948=""), "未入力", "入力済")</f>
        <v>入力済</v>
      </c>
      <c r="AU948" s="976" t="str">
        <f>IFERROR(VLOOKUP(K948, 【参考】数式用２!$BB$5:$BC$48, 2, FALSE), "")</f>
        <v/>
      </c>
      <c r="AV948" s="976" t="str">
        <f t="shared" ref="AV948" si="1796">IF(AND(P948&lt;&gt;"処遇改善加算Ⅲ",P948&lt;&gt;"処遇改善加算Ⅳ", P948&lt;&gt;"", AU948&lt;&gt;"対象外"), 1,"")</f>
        <v/>
      </c>
      <c r="AW948" s="976" t="str">
        <f>IFERROR("_"&amp;VLOOKUP(K948, 【参考】数式用２!$AG$2:$AH$48, 2, FALSE), "")</f>
        <v/>
      </c>
      <c r="AX948" s="1211" t="str">
        <f t="shared" ref="AX948" si="1797">IF(AND(P948="処遇改善加算Ⅰ", AL948=""), "未入力","入力済")</f>
        <v>入力済</v>
      </c>
      <c r="AY948" s="1207" t="str">
        <f t="shared" ref="AY948" si="1798">G948</f>
        <v/>
      </c>
    </row>
    <row r="949" spans="1:51" ht="14">
      <c r="A949" s="1281"/>
      <c r="B949" s="1263"/>
      <c r="C949" s="1264"/>
      <c r="D949" s="1264"/>
      <c r="E949" s="1264"/>
      <c r="F949" s="1265"/>
      <c r="G949" s="1270"/>
      <c r="H949" s="1270"/>
      <c r="I949" s="1270"/>
      <c r="J949" s="1270"/>
      <c r="K949" s="1270"/>
      <c r="L949" s="1273"/>
      <c r="M949" s="1276"/>
      <c r="N949" s="1246"/>
      <c r="O949" s="1249"/>
      <c r="P949" s="1215"/>
      <c r="Q949" s="1218"/>
      <c r="R949" s="1221"/>
      <c r="S949" s="1224"/>
      <c r="T949" s="1227"/>
      <c r="U949" s="1224"/>
      <c r="V949" s="1227"/>
      <c r="W949" s="1224"/>
      <c r="X949" s="1227"/>
      <c r="Y949" s="1224"/>
      <c r="Z949" s="1227"/>
      <c r="AA949" s="1227"/>
      <c r="AB949" s="1227"/>
      <c r="AC949" s="1230"/>
      <c r="AD949" s="1193"/>
      <c r="AE949" s="1234"/>
      <c r="AF949" s="1199"/>
      <c r="AG949" s="1193"/>
      <c r="AH949" s="1196"/>
      <c r="AI949" s="1199"/>
      <c r="AJ949" s="1199"/>
      <c r="AK949" s="1202"/>
      <c r="AL949" s="1205"/>
      <c r="AM949" s="1212" t="str">
        <f t="shared" ref="AM949" si="1799">IF(AND(P948&lt;&gt;"", OR(W948&lt;&gt;8,Y948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49" s="355"/>
      <c r="AO949" s="1208"/>
      <c r="AP949" s="1210"/>
      <c r="AQ949" s="1114"/>
      <c r="AR949" s="976"/>
      <c r="AS949" s="976"/>
      <c r="AT949" s="976"/>
      <c r="AU949" s="976"/>
      <c r="AV949" s="976"/>
      <c r="AW949" s="976"/>
      <c r="AX949" s="1211"/>
      <c r="AY949" s="1208"/>
    </row>
    <row r="950" spans="1:51" ht="14">
      <c r="A950" s="1282"/>
      <c r="B950" s="1263"/>
      <c r="C950" s="1264"/>
      <c r="D950" s="1264"/>
      <c r="E950" s="1264"/>
      <c r="F950" s="1265"/>
      <c r="G950" s="1270"/>
      <c r="H950" s="1270"/>
      <c r="I950" s="1270"/>
      <c r="J950" s="1270"/>
      <c r="K950" s="1270"/>
      <c r="L950" s="1273"/>
      <c r="M950" s="1276"/>
      <c r="N950" s="1246"/>
      <c r="O950" s="1249"/>
      <c r="P950" s="1215"/>
      <c r="Q950" s="1218"/>
      <c r="R950" s="1221"/>
      <c r="S950" s="1224"/>
      <c r="T950" s="1227"/>
      <c r="U950" s="1224"/>
      <c r="V950" s="1227"/>
      <c r="W950" s="1224"/>
      <c r="X950" s="1227"/>
      <c r="Y950" s="1224"/>
      <c r="Z950" s="1227"/>
      <c r="AA950" s="1227"/>
      <c r="AB950" s="1227"/>
      <c r="AC950" s="1230"/>
      <c r="AD950" s="1193"/>
      <c r="AE950" s="1234"/>
      <c r="AF950" s="1199"/>
      <c r="AG950" s="1193"/>
      <c r="AH950" s="1196"/>
      <c r="AI950" s="1199"/>
      <c r="AJ950" s="1199"/>
      <c r="AK950" s="1202"/>
      <c r="AL950" s="1205"/>
      <c r="AM950" s="1213"/>
      <c r="AN950" s="355"/>
      <c r="AO950" s="1208"/>
      <c r="AP950" s="1210"/>
      <c r="AQ950" s="1114"/>
      <c r="AR950" s="976"/>
      <c r="AS950" s="976"/>
      <c r="AT950" s="976"/>
      <c r="AU950" s="976"/>
      <c r="AV950" s="976"/>
      <c r="AW950" s="976"/>
      <c r="AX950" s="1211"/>
      <c r="AY950" s="1208"/>
    </row>
    <row r="951" spans="1:51" ht="14.5" thickBot="1">
      <c r="A951" s="1283"/>
      <c r="B951" s="1266"/>
      <c r="C951" s="1267"/>
      <c r="D951" s="1267"/>
      <c r="E951" s="1267"/>
      <c r="F951" s="1268"/>
      <c r="G951" s="1271"/>
      <c r="H951" s="1271"/>
      <c r="I951" s="1271"/>
      <c r="J951" s="1271"/>
      <c r="K951" s="1271"/>
      <c r="L951" s="1274"/>
      <c r="M951" s="1277"/>
      <c r="N951" s="1247"/>
      <c r="O951" s="1250"/>
      <c r="P951" s="1216"/>
      <c r="Q951" s="1219"/>
      <c r="R951" s="1222"/>
      <c r="S951" s="1225"/>
      <c r="T951" s="1228"/>
      <c r="U951" s="1225"/>
      <c r="V951" s="1228"/>
      <c r="W951" s="1225"/>
      <c r="X951" s="1228"/>
      <c r="Y951" s="1225"/>
      <c r="Z951" s="1228"/>
      <c r="AA951" s="1228"/>
      <c r="AB951" s="1228"/>
      <c r="AC951" s="1231"/>
      <c r="AD951" s="1194"/>
      <c r="AE951" s="1235"/>
      <c r="AF951" s="1200"/>
      <c r="AG951" s="1194"/>
      <c r="AH951" s="1197"/>
      <c r="AI951" s="1200"/>
      <c r="AJ951" s="1200"/>
      <c r="AK951" s="1203"/>
      <c r="AL951" s="1206"/>
      <c r="AM951" s="651" t="str">
        <f t="shared" si="1744"/>
        <v/>
      </c>
      <c r="AN951" s="355"/>
      <c r="AO951" s="1209"/>
      <c r="AP951" s="1210"/>
      <c r="AQ951" s="1115"/>
      <c r="AR951" s="976"/>
      <c r="AS951" s="976"/>
      <c r="AT951" s="976"/>
      <c r="AU951" s="976"/>
      <c r="AV951" s="976"/>
      <c r="AW951" s="976"/>
      <c r="AX951" s="1211"/>
      <c r="AY951" s="1209"/>
    </row>
    <row r="952" spans="1:51" ht="14">
      <c r="A952" s="1280">
        <v>236</v>
      </c>
      <c r="B952" s="1260" t="str">
        <f>IF(基本情報入力シート!B275="", "",基本情報入力シート!B275)</f>
        <v/>
      </c>
      <c r="C952" s="1261"/>
      <c r="D952" s="1261"/>
      <c r="E952" s="1261"/>
      <c r="F952" s="1262"/>
      <c r="G952" s="1269" t="str">
        <f>IF(基本情報入力シート!L275="", "",基本情報入力シート!L275)</f>
        <v/>
      </c>
      <c r="H952" s="1269" t="str">
        <f>IF(基本情報入力シート!Q275="", "",基本情報入力シート!Q275)</f>
        <v/>
      </c>
      <c r="I952" s="1269" t="str">
        <f>IF(基本情報入力シート!V275="", "",基本情報入力シート!V275)</f>
        <v/>
      </c>
      <c r="J952" s="1269" t="str">
        <f>IF(基本情報入力シート!W275="", "",基本情報入力シート!W275)</f>
        <v/>
      </c>
      <c r="K952" s="1269" t="str">
        <f>IF(基本情報入力シート!X275="", "",基本情報入力シート!X275)</f>
        <v/>
      </c>
      <c r="L952" s="1272" t="str">
        <f>IF(基本情報入力シート!AC275=0, "",基本情報入力シート!AC275)</f>
        <v/>
      </c>
      <c r="M952" s="1275" t="str">
        <f>IF(基本情報入力シート!AD275="", "",基本情報入力シート!AD275)</f>
        <v/>
      </c>
      <c r="N952" s="1245"/>
      <c r="O952" s="1248" t="str">
        <f>IFERROR(VLOOKUP(K952,【参考】数式用２!$A$2:$AD$48,MATCH(N952,【参考】数式用２!$C$4:$AD$4,0)+2,0),"")</f>
        <v/>
      </c>
      <c r="P952" s="1214"/>
      <c r="Q952" s="1217" t="str">
        <f>IFERROR(VLOOKUP(K952,【参考】数式用２!$A$2:$AC$48,MATCH(P952,【参考】数式用２!$C$4:$AC$4,0)+2,0),"")</f>
        <v/>
      </c>
      <c r="R952" s="1220" t="s">
        <v>268</v>
      </c>
      <c r="S952" s="1223"/>
      <c r="T952" s="1226" t="s">
        <v>356</v>
      </c>
      <c r="U952" s="1223"/>
      <c r="V952" s="1226" t="s">
        <v>357</v>
      </c>
      <c r="W952" s="1223"/>
      <c r="X952" s="1226" t="s">
        <v>356</v>
      </c>
      <c r="Y952" s="1223"/>
      <c r="Z952" s="1226" t="s">
        <v>360</v>
      </c>
      <c r="AA952" s="1226" t="s">
        <v>171</v>
      </c>
      <c r="AB952" s="1226" t="str">
        <f t="shared" ref="AB952" si="1800">IF(S952&gt;=1,(W952*12+Y952)-(S952*12+U952)+1,"")</f>
        <v/>
      </c>
      <c r="AC952" s="1229" t="s">
        <v>359</v>
      </c>
      <c r="AD952" s="1232" t="str">
        <f t="shared" ref="AD952" si="1801">IFERROR(ROUNDDOWN(ROUND(L952*Q952,0)*M952,0)*AB952,"")</f>
        <v/>
      </c>
      <c r="AE952" s="1233" t="str">
        <f>IFERROR(ROUNDDOWN(ROUNDDOWN(ROUND(L952*VLOOKUP(K952,【参考】数式用２!$A$2:$AC$48,MATCH("処遇改善加算Ⅳ",【参考】数式用２!$C$4:$O$4,0)+2,0),0)*M952,0)*AB952*0.5,0), "")</f>
        <v/>
      </c>
      <c r="AF952" s="1198"/>
      <c r="AG952" s="1193" t="str">
        <f>IF(AND(AQ952&lt;&gt;"対象外", P952&lt;&gt;""),ROUNDDOWN(ROUND(L952*VLOOKUP(K952,【参考】数式用２!$A$2:$K$48,MATCH("ベア加算あり",【参考】数式用２!$C$4:$K$4,0)+2,0),0)*M952,0)*AB952,"")</f>
        <v/>
      </c>
      <c r="AH952" s="1195"/>
      <c r="AI952" s="1198"/>
      <c r="AJ952" s="1198"/>
      <c r="AK952" s="1201"/>
      <c r="AL952" s="1204"/>
      <c r="AM952" s="650" t="str">
        <f t="shared" si="1734"/>
        <v/>
      </c>
      <c r="AN952" s="355"/>
      <c r="AO952" s="1207" t="str">
        <f t="shared" ref="AO952" si="1802">IF(K952&lt;&gt;"","Q列に色付け","")</f>
        <v/>
      </c>
      <c r="AP952" s="1210" t="str">
        <f t="shared" ref="AP952" si="1803">IF(AND(AE952&lt;&gt;0,AE952&lt;&gt;""),IF(AF952="○","入力済","未入力"),"")</f>
        <v/>
      </c>
      <c r="AQ952" s="1113" t="str">
        <f>IFERROR((VLOOKUP(N952, 【参考】数式用２!$BE$5:$BE$13, 1,FALSE)), "対象外")</f>
        <v>対象外</v>
      </c>
      <c r="AR952" s="976" t="str">
        <f t="shared" ref="AR952" si="1804">IF(AG952&lt;&gt;"",IF(AH952="○","入力済","未入力"),"")</f>
        <v/>
      </c>
      <c r="AS952" s="976" t="str">
        <f t="shared" ref="AS952" si="1805">IF(AND(P952&lt;&gt;"", AI952=""), "未入力", "入力済")</f>
        <v>入力済</v>
      </c>
      <c r="AT952" s="976" t="str">
        <f t="shared" ref="AT952" si="1806">IF(AND(P952&lt;&gt;"", P952&lt;&gt;"処遇改善加算Ⅳ", AJ952=""), "未入力", "入力済")</f>
        <v>入力済</v>
      </c>
      <c r="AU952" s="976" t="str">
        <f>IFERROR(VLOOKUP(K952, 【参考】数式用２!$BB$5:$BC$48, 2, FALSE), "")</f>
        <v/>
      </c>
      <c r="AV952" s="976" t="str">
        <f t="shared" ref="AV952" si="1807">IF(AND(P952&lt;&gt;"処遇改善加算Ⅲ",P952&lt;&gt;"処遇改善加算Ⅳ", P952&lt;&gt;"", AU952&lt;&gt;"対象外"), 1,"")</f>
        <v/>
      </c>
      <c r="AW952" s="976" t="str">
        <f>IFERROR("_"&amp;VLOOKUP(K952, 【参考】数式用２!$AG$2:$AH$48, 2, FALSE), "")</f>
        <v/>
      </c>
      <c r="AX952" s="1211" t="str">
        <f t="shared" ref="AX952" si="1808">IF(AND(P952="処遇改善加算Ⅰ", AL952=""), "未入力","入力済")</f>
        <v>入力済</v>
      </c>
      <c r="AY952" s="1207" t="str">
        <f t="shared" ref="AY952" si="1809">G952</f>
        <v/>
      </c>
    </row>
    <row r="953" spans="1:51" ht="14">
      <c r="A953" s="1281"/>
      <c r="B953" s="1263"/>
      <c r="C953" s="1264"/>
      <c r="D953" s="1264"/>
      <c r="E953" s="1264"/>
      <c r="F953" s="1265"/>
      <c r="G953" s="1270"/>
      <c r="H953" s="1270"/>
      <c r="I953" s="1270"/>
      <c r="J953" s="1270"/>
      <c r="K953" s="1270"/>
      <c r="L953" s="1273"/>
      <c r="M953" s="1276"/>
      <c r="N953" s="1246"/>
      <c r="O953" s="1249"/>
      <c r="P953" s="1215"/>
      <c r="Q953" s="1218"/>
      <c r="R953" s="1221"/>
      <c r="S953" s="1224"/>
      <c r="T953" s="1227"/>
      <c r="U953" s="1224"/>
      <c r="V953" s="1227"/>
      <c r="W953" s="1224"/>
      <c r="X953" s="1227"/>
      <c r="Y953" s="1224"/>
      <c r="Z953" s="1227"/>
      <c r="AA953" s="1227"/>
      <c r="AB953" s="1227"/>
      <c r="AC953" s="1230"/>
      <c r="AD953" s="1193"/>
      <c r="AE953" s="1234"/>
      <c r="AF953" s="1199"/>
      <c r="AG953" s="1193"/>
      <c r="AH953" s="1196"/>
      <c r="AI953" s="1199"/>
      <c r="AJ953" s="1199"/>
      <c r="AK953" s="1202"/>
      <c r="AL953" s="1205"/>
      <c r="AM953" s="1212" t="str">
        <f t="shared" ref="AM953" si="1810">IF(AND(P952&lt;&gt;"", OR(W952&lt;&gt;8,Y952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53" s="355"/>
      <c r="AO953" s="1208"/>
      <c r="AP953" s="1210"/>
      <c r="AQ953" s="1114"/>
      <c r="AR953" s="976"/>
      <c r="AS953" s="976"/>
      <c r="AT953" s="976"/>
      <c r="AU953" s="976"/>
      <c r="AV953" s="976"/>
      <c r="AW953" s="976"/>
      <c r="AX953" s="1211"/>
      <c r="AY953" s="1208"/>
    </row>
    <row r="954" spans="1:51" ht="14">
      <c r="A954" s="1282"/>
      <c r="B954" s="1263"/>
      <c r="C954" s="1264"/>
      <c r="D954" s="1264"/>
      <c r="E954" s="1264"/>
      <c r="F954" s="1265"/>
      <c r="G954" s="1270"/>
      <c r="H954" s="1270"/>
      <c r="I954" s="1270"/>
      <c r="J954" s="1270"/>
      <c r="K954" s="1270"/>
      <c r="L954" s="1273"/>
      <c r="M954" s="1276"/>
      <c r="N954" s="1246"/>
      <c r="O954" s="1249"/>
      <c r="P954" s="1215"/>
      <c r="Q954" s="1218"/>
      <c r="R954" s="1221"/>
      <c r="S954" s="1224"/>
      <c r="T954" s="1227"/>
      <c r="U954" s="1224"/>
      <c r="V954" s="1227"/>
      <c r="W954" s="1224"/>
      <c r="X954" s="1227"/>
      <c r="Y954" s="1224"/>
      <c r="Z954" s="1227"/>
      <c r="AA954" s="1227"/>
      <c r="AB954" s="1227"/>
      <c r="AC954" s="1230"/>
      <c r="AD954" s="1193"/>
      <c r="AE954" s="1234"/>
      <c r="AF954" s="1199"/>
      <c r="AG954" s="1193"/>
      <c r="AH954" s="1196"/>
      <c r="AI954" s="1199"/>
      <c r="AJ954" s="1199"/>
      <c r="AK954" s="1202"/>
      <c r="AL954" s="1205"/>
      <c r="AM954" s="1213"/>
      <c r="AN954" s="355"/>
      <c r="AO954" s="1208"/>
      <c r="AP954" s="1210"/>
      <c r="AQ954" s="1114"/>
      <c r="AR954" s="976"/>
      <c r="AS954" s="976"/>
      <c r="AT954" s="976"/>
      <c r="AU954" s="976"/>
      <c r="AV954" s="976"/>
      <c r="AW954" s="976"/>
      <c r="AX954" s="1211"/>
      <c r="AY954" s="1208"/>
    </row>
    <row r="955" spans="1:51" ht="14.5" thickBot="1">
      <c r="A955" s="1283"/>
      <c r="B955" s="1266"/>
      <c r="C955" s="1267"/>
      <c r="D955" s="1267"/>
      <c r="E955" s="1267"/>
      <c r="F955" s="1268"/>
      <c r="G955" s="1271"/>
      <c r="H955" s="1271"/>
      <c r="I955" s="1271"/>
      <c r="J955" s="1271"/>
      <c r="K955" s="1271"/>
      <c r="L955" s="1274"/>
      <c r="M955" s="1277"/>
      <c r="N955" s="1247"/>
      <c r="O955" s="1250"/>
      <c r="P955" s="1216"/>
      <c r="Q955" s="1219"/>
      <c r="R955" s="1222"/>
      <c r="S955" s="1225"/>
      <c r="T955" s="1228"/>
      <c r="U955" s="1225"/>
      <c r="V955" s="1228"/>
      <c r="W955" s="1225"/>
      <c r="X955" s="1228"/>
      <c r="Y955" s="1225"/>
      <c r="Z955" s="1228"/>
      <c r="AA955" s="1228"/>
      <c r="AB955" s="1228"/>
      <c r="AC955" s="1231"/>
      <c r="AD955" s="1194"/>
      <c r="AE955" s="1235"/>
      <c r="AF955" s="1200"/>
      <c r="AG955" s="1194"/>
      <c r="AH955" s="1197"/>
      <c r="AI955" s="1200"/>
      <c r="AJ955" s="1200"/>
      <c r="AK955" s="1203"/>
      <c r="AL955" s="1206"/>
      <c r="AM955" s="651" t="str">
        <f t="shared" si="1744"/>
        <v/>
      </c>
      <c r="AN955" s="355"/>
      <c r="AO955" s="1209"/>
      <c r="AP955" s="1210"/>
      <c r="AQ955" s="1115"/>
      <c r="AR955" s="976"/>
      <c r="AS955" s="976"/>
      <c r="AT955" s="976"/>
      <c r="AU955" s="976"/>
      <c r="AV955" s="976"/>
      <c r="AW955" s="976"/>
      <c r="AX955" s="1211"/>
      <c r="AY955" s="1209"/>
    </row>
    <row r="956" spans="1:51" ht="14">
      <c r="A956" s="1280">
        <v>237</v>
      </c>
      <c r="B956" s="1260" t="str">
        <f>IF(基本情報入力シート!B276="", "",基本情報入力シート!B276)</f>
        <v/>
      </c>
      <c r="C956" s="1261"/>
      <c r="D956" s="1261"/>
      <c r="E956" s="1261"/>
      <c r="F956" s="1262"/>
      <c r="G956" s="1269" t="str">
        <f>IF(基本情報入力シート!L276="", "",基本情報入力シート!L276)</f>
        <v/>
      </c>
      <c r="H956" s="1269" t="str">
        <f>IF(基本情報入力シート!Q276="", "",基本情報入力シート!Q276)</f>
        <v/>
      </c>
      <c r="I956" s="1269" t="str">
        <f>IF(基本情報入力シート!V276="", "",基本情報入力シート!V276)</f>
        <v/>
      </c>
      <c r="J956" s="1269" t="str">
        <f>IF(基本情報入力シート!W276="", "",基本情報入力シート!W276)</f>
        <v/>
      </c>
      <c r="K956" s="1269" t="str">
        <f>IF(基本情報入力シート!X276="", "",基本情報入力シート!X276)</f>
        <v/>
      </c>
      <c r="L956" s="1272" t="str">
        <f>IF(基本情報入力シート!AC276=0, "",基本情報入力シート!AC276)</f>
        <v/>
      </c>
      <c r="M956" s="1275" t="str">
        <f>IF(基本情報入力シート!AD276="", "",基本情報入力シート!AD276)</f>
        <v/>
      </c>
      <c r="N956" s="1245"/>
      <c r="O956" s="1248" t="str">
        <f>IFERROR(VLOOKUP(K956,【参考】数式用２!$A$2:$AD$48,MATCH(N956,【参考】数式用２!$C$4:$AD$4,0)+2,0),"")</f>
        <v/>
      </c>
      <c r="P956" s="1214"/>
      <c r="Q956" s="1217" t="str">
        <f>IFERROR(VLOOKUP(K956,【参考】数式用２!$A$2:$AC$48,MATCH(P956,【参考】数式用２!$C$4:$AC$4,0)+2,0),"")</f>
        <v/>
      </c>
      <c r="R956" s="1220" t="s">
        <v>268</v>
      </c>
      <c r="S956" s="1223"/>
      <c r="T956" s="1226" t="s">
        <v>356</v>
      </c>
      <c r="U956" s="1223"/>
      <c r="V956" s="1226" t="s">
        <v>357</v>
      </c>
      <c r="W956" s="1223"/>
      <c r="X956" s="1226" t="s">
        <v>356</v>
      </c>
      <c r="Y956" s="1223"/>
      <c r="Z956" s="1226" t="s">
        <v>360</v>
      </c>
      <c r="AA956" s="1226" t="s">
        <v>171</v>
      </c>
      <c r="AB956" s="1226" t="str">
        <f t="shared" ref="AB956" si="1811">IF(S956&gt;=1,(W956*12+Y956)-(S956*12+U956)+1,"")</f>
        <v/>
      </c>
      <c r="AC956" s="1229" t="s">
        <v>359</v>
      </c>
      <c r="AD956" s="1232" t="str">
        <f t="shared" ref="AD956" si="1812">IFERROR(ROUNDDOWN(ROUND(L956*Q956,0)*M956,0)*AB956,"")</f>
        <v/>
      </c>
      <c r="AE956" s="1233" t="str">
        <f>IFERROR(ROUNDDOWN(ROUNDDOWN(ROUND(L956*VLOOKUP(K956,【参考】数式用２!$A$2:$AC$48,MATCH("処遇改善加算Ⅳ",【参考】数式用２!$C$4:$O$4,0)+2,0),0)*M956,0)*AB956*0.5,0), "")</f>
        <v/>
      </c>
      <c r="AF956" s="1198"/>
      <c r="AG956" s="1193" t="str">
        <f>IF(AND(AQ956&lt;&gt;"対象外", P956&lt;&gt;""),ROUNDDOWN(ROUND(L956*VLOOKUP(K956,【参考】数式用２!$A$2:$K$48,MATCH("ベア加算あり",【参考】数式用２!$C$4:$K$4,0)+2,0),0)*M956,0)*AB956,"")</f>
        <v/>
      </c>
      <c r="AH956" s="1195"/>
      <c r="AI956" s="1198"/>
      <c r="AJ956" s="1198"/>
      <c r="AK956" s="1201"/>
      <c r="AL956" s="1204"/>
      <c r="AM956" s="650" t="str">
        <f t="shared" si="1734"/>
        <v/>
      </c>
      <c r="AN956" s="355"/>
      <c r="AO956" s="1207" t="str">
        <f t="shared" ref="AO956" si="1813">IF(K956&lt;&gt;"","Q列に色付け","")</f>
        <v/>
      </c>
      <c r="AP956" s="1210" t="str">
        <f t="shared" ref="AP956" si="1814">IF(AND(AE956&lt;&gt;0,AE956&lt;&gt;""),IF(AF956="○","入力済","未入力"),"")</f>
        <v/>
      </c>
      <c r="AQ956" s="1113" t="str">
        <f>IFERROR((VLOOKUP(N956, 【参考】数式用２!$BE$5:$BE$13, 1,FALSE)), "対象外")</f>
        <v>対象外</v>
      </c>
      <c r="AR956" s="976" t="str">
        <f t="shared" ref="AR956" si="1815">IF(AG956&lt;&gt;"",IF(AH956="○","入力済","未入力"),"")</f>
        <v/>
      </c>
      <c r="AS956" s="976" t="str">
        <f t="shared" ref="AS956" si="1816">IF(AND(P956&lt;&gt;"", AI956=""), "未入力", "入力済")</f>
        <v>入力済</v>
      </c>
      <c r="AT956" s="976" t="str">
        <f t="shared" ref="AT956" si="1817">IF(AND(P956&lt;&gt;"", P956&lt;&gt;"処遇改善加算Ⅳ", AJ956=""), "未入力", "入力済")</f>
        <v>入力済</v>
      </c>
      <c r="AU956" s="976" t="str">
        <f>IFERROR(VLOOKUP(K956, 【参考】数式用２!$BB$5:$BC$48, 2, FALSE), "")</f>
        <v/>
      </c>
      <c r="AV956" s="976" t="str">
        <f t="shared" ref="AV956" si="1818">IF(AND(P956&lt;&gt;"処遇改善加算Ⅲ",P956&lt;&gt;"処遇改善加算Ⅳ", P956&lt;&gt;"", AU956&lt;&gt;"対象外"), 1,"")</f>
        <v/>
      </c>
      <c r="AW956" s="976" t="str">
        <f>IFERROR("_"&amp;VLOOKUP(K956, 【参考】数式用２!$AG$2:$AH$48, 2, FALSE), "")</f>
        <v/>
      </c>
      <c r="AX956" s="1211" t="str">
        <f t="shared" ref="AX956" si="1819">IF(AND(P956="処遇改善加算Ⅰ", AL956=""), "未入力","入力済")</f>
        <v>入力済</v>
      </c>
      <c r="AY956" s="1207" t="str">
        <f t="shared" ref="AY956" si="1820">G956</f>
        <v/>
      </c>
    </row>
    <row r="957" spans="1:51" ht="14">
      <c r="A957" s="1281"/>
      <c r="B957" s="1263"/>
      <c r="C957" s="1264"/>
      <c r="D957" s="1264"/>
      <c r="E957" s="1264"/>
      <c r="F957" s="1265"/>
      <c r="G957" s="1270"/>
      <c r="H957" s="1270"/>
      <c r="I957" s="1270"/>
      <c r="J957" s="1270"/>
      <c r="K957" s="1270"/>
      <c r="L957" s="1273"/>
      <c r="M957" s="1276"/>
      <c r="N957" s="1246"/>
      <c r="O957" s="1249"/>
      <c r="P957" s="1215"/>
      <c r="Q957" s="1218"/>
      <c r="R957" s="1221"/>
      <c r="S957" s="1224"/>
      <c r="T957" s="1227"/>
      <c r="U957" s="1224"/>
      <c r="V957" s="1227"/>
      <c r="W957" s="1224"/>
      <c r="X957" s="1227"/>
      <c r="Y957" s="1224"/>
      <c r="Z957" s="1227"/>
      <c r="AA957" s="1227"/>
      <c r="AB957" s="1227"/>
      <c r="AC957" s="1230"/>
      <c r="AD957" s="1193"/>
      <c r="AE957" s="1234"/>
      <c r="AF957" s="1199"/>
      <c r="AG957" s="1193"/>
      <c r="AH957" s="1196"/>
      <c r="AI957" s="1199"/>
      <c r="AJ957" s="1199"/>
      <c r="AK957" s="1202"/>
      <c r="AL957" s="1205"/>
      <c r="AM957" s="1212" t="str">
        <f t="shared" ref="AM957" si="1821">IF(AND(P956&lt;&gt;"", OR(W956&lt;&gt;8,Y956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57" s="355"/>
      <c r="AO957" s="1208"/>
      <c r="AP957" s="1210"/>
      <c r="AQ957" s="1114"/>
      <c r="AR957" s="976"/>
      <c r="AS957" s="976"/>
      <c r="AT957" s="976"/>
      <c r="AU957" s="976"/>
      <c r="AV957" s="976"/>
      <c r="AW957" s="976"/>
      <c r="AX957" s="1211"/>
      <c r="AY957" s="1208"/>
    </row>
    <row r="958" spans="1:51" ht="14">
      <c r="A958" s="1282"/>
      <c r="B958" s="1263"/>
      <c r="C958" s="1264"/>
      <c r="D958" s="1264"/>
      <c r="E958" s="1264"/>
      <c r="F958" s="1265"/>
      <c r="G958" s="1270"/>
      <c r="H958" s="1270"/>
      <c r="I958" s="1270"/>
      <c r="J958" s="1270"/>
      <c r="K958" s="1270"/>
      <c r="L958" s="1273"/>
      <c r="M958" s="1276"/>
      <c r="N958" s="1246"/>
      <c r="O958" s="1249"/>
      <c r="P958" s="1215"/>
      <c r="Q958" s="1218"/>
      <c r="R958" s="1221"/>
      <c r="S958" s="1224"/>
      <c r="T958" s="1227"/>
      <c r="U958" s="1224"/>
      <c r="V958" s="1227"/>
      <c r="W958" s="1224"/>
      <c r="X958" s="1227"/>
      <c r="Y958" s="1224"/>
      <c r="Z958" s="1227"/>
      <c r="AA958" s="1227"/>
      <c r="AB958" s="1227"/>
      <c r="AC958" s="1230"/>
      <c r="AD958" s="1193"/>
      <c r="AE958" s="1234"/>
      <c r="AF958" s="1199"/>
      <c r="AG958" s="1193"/>
      <c r="AH958" s="1196"/>
      <c r="AI958" s="1199"/>
      <c r="AJ958" s="1199"/>
      <c r="AK958" s="1202"/>
      <c r="AL958" s="1205"/>
      <c r="AM958" s="1213"/>
      <c r="AN958" s="355"/>
      <c r="AO958" s="1208"/>
      <c r="AP958" s="1210"/>
      <c r="AQ958" s="1114"/>
      <c r="AR958" s="976"/>
      <c r="AS958" s="976"/>
      <c r="AT958" s="976"/>
      <c r="AU958" s="976"/>
      <c r="AV958" s="976"/>
      <c r="AW958" s="976"/>
      <c r="AX958" s="1211"/>
      <c r="AY958" s="1208"/>
    </row>
    <row r="959" spans="1:51" ht="14.5" thickBot="1">
      <c r="A959" s="1283"/>
      <c r="B959" s="1266"/>
      <c r="C959" s="1267"/>
      <c r="D959" s="1267"/>
      <c r="E959" s="1267"/>
      <c r="F959" s="1268"/>
      <c r="G959" s="1271"/>
      <c r="H959" s="1271"/>
      <c r="I959" s="1271"/>
      <c r="J959" s="1271"/>
      <c r="K959" s="1271"/>
      <c r="L959" s="1274"/>
      <c r="M959" s="1277"/>
      <c r="N959" s="1247"/>
      <c r="O959" s="1250"/>
      <c r="P959" s="1216"/>
      <c r="Q959" s="1219"/>
      <c r="R959" s="1222"/>
      <c r="S959" s="1225"/>
      <c r="T959" s="1228"/>
      <c r="U959" s="1225"/>
      <c r="V959" s="1228"/>
      <c r="W959" s="1225"/>
      <c r="X959" s="1228"/>
      <c r="Y959" s="1225"/>
      <c r="Z959" s="1228"/>
      <c r="AA959" s="1228"/>
      <c r="AB959" s="1228"/>
      <c r="AC959" s="1231"/>
      <c r="AD959" s="1194"/>
      <c r="AE959" s="1235"/>
      <c r="AF959" s="1200"/>
      <c r="AG959" s="1194"/>
      <c r="AH959" s="1197"/>
      <c r="AI959" s="1200"/>
      <c r="AJ959" s="1200"/>
      <c r="AK959" s="1203"/>
      <c r="AL959" s="1206"/>
      <c r="AM959" s="651" t="str">
        <f t="shared" si="1744"/>
        <v/>
      </c>
      <c r="AN959" s="355"/>
      <c r="AO959" s="1209"/>
      <c r="AP959" s="1210"/>
      <c r="AQ959" s="1115"/>
      <c r="AR959" s="976"/>
      <c r="AS959" s="976"/>
      <c r="AT959" s="976"/>
      <c r="AU959" s="976"/>
      <c r="AV959" s="976"/>
      <c r="AW959" s="976"/>
      <c r="AX959" s="1211"/>
      <c r="AY959" s="1209"/>
    </row>
    <row r="960" spans="1:51" ht="14">
      <c r="A960" s="1280">
        <v>238</v>
      </c>
      <c r="B960" s="1260" t="str">
        <f>IF(基本情報入力シート!B277="", "",基本情報入力シート!B277)</f>
        <v/>
      </c>
      <c r="C960" s="1261"/>
      <c r="D960" s="1261"/>
      <c r="E960" s="1261"/>
      <c r="F960" s="1262"/>
      <c r="G960" s="1269" t="str">
        <f>IF(基本情報入力シート!L277="", "",基本情報入力シート!L277)</f>
        <v/>
      </c>
      <c r="H960" s="1269" t="str">
        <f>IF(基本情報入力シート!Q277="", "",基本情報入力シート!Q277)</f>
        <v/>
      </c>
      <c r="I960" s="1269" t="str">
        <f>IF(基本情報入力シート!V277="", "",基本情報入力シート!V277)</f>
        <v/>
      </c>
      <c r="J960" s="1269" t="str">
        <f>IF(基本情報入力シート!W277="", "",基本情報入力シート!W277)</f>
        <v/>
      </c>
      <c r="K960" s="1269" t="str">
        <f>IF(基本情報入力シート!X277="", "",基本情報入力シート!X277)</f>
        <v/>
      </c>
      <c r="L960" s="1272" t="str">
        <f>IF(基本情報入力シート!AC277=0, "",基本情報入力シート!AC277)</f>
        <v/>
      </c>
      <c r="M960" s="1275" t="str">
        <f>IF(基本情報入力シート!AD277="", "",基本情報入力シート!AD277)</f>
        <v/>
      </c>
      <c r="N960" s="1245"/>
      <c r="O960" s="1248" t="str">
        <f>IFERROR(VLOOKUP(K960,【参考】数式用２!$A$2:$AD$48,MATCH(N960,【参考】数式用２!$C$4:$AD$4,0)+2,0),"")</f>
        <v/>
      </c>
      <c r="P960" s="1214"/>
      <c r="Q960" s="1217" t="str">
        <f>IFERROR(VLOOKUP(K960,【参考】数式用２!$A$2:$AC$48,MATCH(P960,【参考】数式用２!$C$4:$AC$4,0)+2,0),"")</f>
        <v/>
      </c>
      <c r="R960" s="1220" t="s">
        <v>268</v>
      </c>
      <c r="S960" s="1223"/>
      <c r="T960" s="1226" t="s">
        <v>356</v>
      </c>
      <c r="U960" s="1223"/>
      <c r="V960" s="1226" t="s">
        <v>357</v>
      </c>
      <c r="W960" s="1223"/>
      <c r="X960" s="1226" t="s">
        <v>356</v>
      </c>
      <c r="Y960" s="1223"/>
      <c r="Z960" s="1226" t="s">
        <v>360</v>
      </c>
      <c r="AA960" s="1226" t="s">
        <v>171</v>
      </c>
      <c r="AB960" s="1226" t="str">
        <f t="shared" ref="AB960" si="1822">IF(S960&gt;=1,(W960*12+Y960)-(S960*12+U960)+1,"")</f>
        <v/>
      </c>
      <c r="AC960" s="1229" t="s">
        <v>359</v>
      </c>
      <c r="AD960" s="1232" t="str">
        <f t="shared" ref="AD960" si="1823">IFERROR(ROUNDDOWN(ROUND(L960*Q960,0)*M960,0)*AB960,"")</f>
        <v/>
      </c>
      <c r="AE960" s="1233" t="str">
        <f>IFERROR(ROUNDDOWN(ROUNDDOWN(ROUND(L960*VLOOKUP(K960,【参考】数式用２!$A$2:$AC$48,MATCH("処遇改善加算Ⅳ",【参考】数式用２!$C$4:$O$4,0)+2,0),0)*M960,0)*AB960*0.5,0), "")</f>
        <v/>
      </c>
      <c r="AF960" s="1198"/>
      <c r="AG960" s="1193" t="str">
        <f>IF(AND(AQ960&lt;&gt;"対象外", P960&lt;&gt;""),ROUNDDOWN(ROUND(L960*VLOOKUP(K960,【参考】数式用２!$A$2:$K$48,MATCH("ベア加算あり",【参考】数式用２!$C$4:$K$4,0)+2,0),0)*M960,0)*AB960,"")</f>
        <v/>
      </c>
      <c r="AH960" s="1195"/>
      <c r="AI960" s="1198"/>
      <c r="AJ960" s="1198"/>
      <c r="AK960" s="1201"/>
      <c r="AL960" s="1204"/>
      <c r="AM960" s="650" t="str">
        <f t="shared" si="1734"/>
        <v/>
      </c>
      <c r="AN960" s="355"/>
      <c r="AO960" s="1207" t="str">
        <f t="shared" ref="AO960" si="1824">IF(K960&lt;&gt;"","Q列に色付け","")</f>
        <v/>
      </c>
      <c r="AP960" s="1210" t="str">
        <f t="shared" ref="AP960" si="1825">IF(AND(AE960&lt;&gt;0,AE960&lt;&gt;""),IF(AF960="○","入力済","未入力"),"")</f>
        <v/>
      </c>
      <c r="AQ960" s="1113" t="str">
        <f>IFERROR((VLOOKUP(N960, 【参考】数式用２!$BE$5:$BE$13, 1,FALSE)), "対象外")</f>
        <v>対象外</v>
      </c>
      <c r="AR960" s="976" t="str">
        <f t="shared" ref="AR960" si="1826">IF(AG960&lt;&gt;"",IF(AH960="○","入力済","未入力"),"")</f>
        <v/>
      </c>
      <c r="AS960" s="976" t="str">
        <f t="shared" ref="AS960" si="1827">IF(AND(P960&lt;&gt;"", AI960=""), "未入力", "入力済")</f>
        <v>入力済</v>
      </c>
      <c r="AT960" s="976" t="str">
        <f t="shared" ref="AT960" si="1828">IF(AND(P960&lt;&gt;"", P960&lt;&gt;"処遇改善加算Ⅳ", AJ960=""), "未入力", "入力済")</f>
        <v>入力済</v>
      </c>
      <c r="AU960" s="976" t="str">
        <f>IFERROR(VLOOKUP(K960, 【参考】数式用２!$BB$5:$BC$48, 2, FALSE), "")</f>
        <v/>
      </c>
      <c r="AV960" s="976" t="str">
        <f t="shared" ref="AV960" si="1829">IF(AND(P960&lt;&gt;"処遇改善加算Ⅲ",P960&lt;&gt;"処遇改善加算Ⅳ", P960&lt;&gt;"", AU960&lt;&gt;"対象外"), 1,"")</f>
        <v/>
      </c>
      <c r="AW960" s="976" t="str">
        <f>IFERROR("_"&amp;VLOOKUP(K960, 【参考】数式用２!$AG$2:$AH$48, 2, FALSE), "")</f>
        <v/>
      </c>
      <c r="AX960" s="1211" t="str">
        <f t="shared" ref="AX960" si="1830">IF(AND(P960="処遇改善加算Ⅰ", AL960=""), "未入力","入力済")</f>
        <v>入力済</v>
      </c>
      <c r="AY960" s="1207" t="str">
        <f t="shared" ref="AY960" si="1831">G960</f>
        <v/>
      </c>
    </row>
    <row r="961" spans="1:51" ht="14">
      <c r="A961" s="1281"/>
      <c r="B961" s="1263"/>
      <c r="C961" s="1264"/>
      <c r="D961" s="1264"/>
      <c r="E961" s="1264"/>
      <c r="F961" s="1265"/>
      <c r="G961" s="1270"/>
      <c r="H961" s="1270"/>
      <c r="I961" s="1270"/>
      <c r="J961" s="1270"/>
      <c r="K961" s="1270"/>
      <c r="L961" s="1273"/>
      <c r="M961" s="1276"/>
      <c r="N961" s="1246"/>
      <c r="O961" s="1249"/>
      <c r="P961" s="1215"/>
      <c r="Q961" s="1218"/>
      <c r="R961" s="1221"/>
      <c r="S961" s="1224"/>
      <c r="T961" s="1227"/>
      <c r="U961" s="1224"/>
      <c r="V961" s="1227"/>
      <c r="W961" s="1224"/>
      <c r="X961" s="1227"/>
      <c r="Y961" s="1224"/>
      <c r="Z961" s="1227"/>
      <c r="AA961" s="1227"/>
      <c r="AB961" s="1227"/>
      <c r="AC961" s="1230"/>
      <c r="AD961" s="1193"/>
      <c r="AE961" s="1234"/>
      <c r="AF961" s="1199"/>
      <c r="AG961" s="1193"/>
      <c r="AH961" s="1196"/>
      <c r="AI961" s="1199"/>
      <c r="AJ961" s="1199"/>
      <c r="AK961" s="1202"/>
      <c r="AL961" s="1205"/>
      <c r="AM961" s="1212" t="str">
        <f t="shared" ref="AM961" si="1832">IF(AND(P960&lt;&gt;"", OR(W960&lt;&gt;8,Y960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61" s="355"/>
      <c r="AO961" s="1208"/>
      <c r="AP961" s="1210"/>
      <c r="AQ961" s="1114"/>
      <c r="AR961" s="976"/>
      <c r="AS961" s="976"/>
      <c r="AT961" s="976"/>
      <c r="AU961" s="976"/>
      <c r="AV961" s="976"/>
      <c r="AW961" s="976"/>
      <c r="AX961" s="1211"/>
      <c r="AY961" s="1208"/>
    </row>
    <row r="962" spans="1:51" ht="14">
      <c r="A962" s="1282"/>
      <c r="B962" s="1263"/>
      <c r="C962" s="1264"/>
      <c r="D962" s="1264"/>
      <c r="E962" s="1264"/>
      <c r="F962" s="1265"/>
      <c r="G962" s="1270"/>
      <c r="H962" s="1270"/>
      <c r="I962" s="1270"/>
      <c r="J962" s="1270"/>
      <c r="K962" s="1270"/>
      <c r="L962" s="1273"/>
      <c r="M962" s="1276"/>
      <c r="N962" s="1246"/>
      <c r="O962" s="1249"/>
      <c r="P962" s="1215"/>
      <c r="Q962" s="1218"/>
      <c r="R962" s="1221"/>
      <c r="S962" s="1224"/>
      <c r="T962" s="1227"/>
      <c r="U962" s="1224"/>
      <c r="V962" s="1227"/>
      <c r="W962" s="1224"/>
      <c r="X962" s="1227"/>
      <c r="Y962" s="1224"/>
      <c r="Z962" s="1227"/>
      <c r="AA962" s="1227"/>
      <c r="AB962" s="1227"/>
      <c r="AC962" s="1230"/>
      <c r="AD962" s="1193"/>
      <c r="AE962" s="1234"/>
      <c r="AF962" s="1199"/>
      <c r="AG962" s="1193"/>
      <c r="AH962" s="1196"/>
      <c r="AI962" s="1199"/>
      <c r="AJ962" s="1199"/>
      <c r="AK962" s="1202"/>
      <c r="AL962" s="1205"/>
      <c r="AM962" s="1213"/>
      <c r="AN962" s="355"/>
      <c r="AO962" s="1208"/>
      <c r="AP962" s="1210"/>
      <c r="AQ962" s="1114"/>
      <c r="AR962" s="976"/>
      <c r="AS962" s="976"/>
      <c r="AT962" s="976"/>
      <c r="AU962" s="976"/>
      <c r="AV962" s="976"/>
      <c r="AW962" s="976"/>
      <c r="AX962" s="1211"/>
      <c r="AY962" s="1208"/>
    </row>
    <row r="963" spans="1:51" ht="14.5" thickBot="1">
      <c r="A963" s="1283"/>
      <c r="B963" s="1266"/>
      <c r="C963" s="1267"/>
      <c r="D963" s="1267"/>
      <c r="E963" s="1267"/>
      <c r="F963" s="1268"/>
      <c r="G963" s="1271"/>
      <c r="H963" s="1271"/>
      <c r="I963" s="1271"/>
      <c r="J963" s="1271"/>
      <c r="K963" s="1271"/>
      <c r="L963" s="1274"/>
      <c r="M963" s="1277"/>
      <c r="N963" s="1247"/>
      <c r="O963" s="1250"/>
      <c r="P963" s="1216"/>
      <c r="Q963" s="1219"/>
      <c r="R963" s="1222"/>
      <c r="S963" s="1225"/>
      <c r="T963" s="1228"/>
      <c r="U963" s="1225"/>
      <c r="V963" s="1228"/>
      <c r="W963" s="1225"/>
      <c r="X963" s="1228"/>
      <c r="Y963" s="1225"/>
      <c r="Z963" s="1228"/>
      <c r="AA963" s="1228"/>
      <c r="AB963" s="1228"/>
      <c r="AC963" s="1231"/>
      <c r="AD963" s="1194"/>
      <c r="AE963" s="1235"/>
      <c r="AF963" s="1200"/>
      <c r="AG963" s="1194"/>
      <c r="AH963" s="1197"/>
      <c r="AI963" s="1200"/>
      <c r="AJ963" s="1200"/>
      <c r="AK963" s="1203"/>
      <c r="AL963" s="1206"/>
      <c r="AM963" s="651" t="str">
        <f t="shared" si="1744"/>
        <v/>
      </c>
      <c r="AN963" s="355"/>
      <c r="AO963" s="1209"/>
      <c r="AP963" s="1210"/>
      <c r="AQ963" s="1115"/>
      <c r="AR963" s="976"/>
      <c r="AS963" s="976"/>
      <c r="AT963" s="976"/>
      <c r="AU963" s="976"/>
      <c r="AV963" s="976"/>
      <c r="AW963" s="976"/>
      <c r="AX963" s="1211"/>
      <c r="AY963" s="1209"/>
    </row>
    <row r="964" spans="1:51" ht="14">
      <c r="A964" s="1280">
        <v>239</v>
      </c>
      <c r="B964" s="1260" t="str">
        <f>IF(基本情報入力シート!B278="", "",基本情報入力シート!B278)</f>
        <v/>
      </c>
      <c r="C964" s="1261"/>
      <c r="D964" s="1261"/>
      <c r="E964" s="1261"/>
      <c r="F964" s="1262"/>
      <c r="G964" s="1269" t="str">
        <f>IF(基本情報入力シート!L278="", "",基本情報入力シート!L278)</f>
        <v/>
      </c>
      <c r="H964" s="1269" t="str">
        <f>IF(基本情報入力シート!Q278="", "",基本情報入力シート!Q278)</f>
        <v/>
      </c>
      <c r="I964" s="1269" t="str">
        <f>IF(基本情報入力シート!V278="", "",基本情報入力シート!V278)</f>
        <v/>
      </c>
      <c r="J964" s="1269" t="str">
        <f>IF(基本情報入力シート!W278="", "",基本情報入力シート!W278)</f>
        <v/>
      </c>
      <c r="K964" s="1269" t="str">
        <f>IF(基本情報入力シート!X278="", "",基本情報入力シート!X278)</f>
        <v/>
      </c>
      <c r="L964" s="1272" t="str">
        <f>IF(基本情報入力シート!AC278=0, "",基本情報入力シート!AC278)</f>
        <v/>
      </c>
      <c r="M964" s="1275" t="str">
        <f>IF(基本情報入力シート!AD278="", "",基本情報入力シート!AD278)</f>
        <v/>
      </c>
      <c r="N964" s="1245"/>
      <c r="O964" s="1248" t="str">
        <f>IFERROR(VLOOKUP(K964,【参考】数式用２!$A$2:$AD$48,MATCH(N964,【参考】数式用２!$C$4:$AD$4,0)+2,0),"")</f>
        <v/>
      </c>
      <c r="P964" s="1214"/>
      <c r="Q964" s="1217" t="str">
        <f>IFERROR(VLOOKUP(K964,【参考】数式用２!$A$2:$AC$48,MATCH(P964,【参考】数式用２!$C$4:$AC$4,0)+2,0),"")</f>
        <v/>
      </c>
      <c r="R964" s="1220" t="s">
        <v>268</v>
      </c>
      <c r="S964" s="1223"/>
      <c r="T964" s="1226" t="s">
        <v>356</v>
      </c>
      <c r="U964" s="1223"/>
      <c r="V964" s="1226" t="s">
        <v>357</v>
      </c>
      <c r="W964" s="1223"/>
      <c r="X964" s="1226" t="s">
        <v>356</v>
      </c>
      <c r="Y964" s="1223"/>
      <c r="Z964" s="1226" t="s">
        <v>360</v>
      </c>
      <c r="AA964" s="1226" t="s">
        <v>171</v>
      </c>
      <c r="AB964" s="1226" t="str">
        <f t="shared" ref="AB964" si="1833">IF(S964&gt;=1,(W964*12+Y964)-(S964*12+U964)+1,"")</f>
        <v/>
      </c>
      <c r="AC964" s="1229" t="s">
        <v>359</v>
      </c>
      <c r="AD964" s="1232" t="str">
        <f t="shared" ref="AD964" si="1834">IFERROR(ROUNDDOWN(ROUND(L964*Q964,0)*M964,0)*AB964,"")</f>
        <v/>
      </c>
      <c r="AE964" s="1233" t="str">
        <f>IFERROR(ROUNDDOWN(ROUNDDOWN(ROUND(L964*VLOOKUP(K964,【参考】数式用２!$A$2:$AC$48,MATCH("処遇改善加算Ⅳ",【参考】数式用２!$C$4:$O$4,0)+2,0),0)*M964,0)*AB964*0.5,0), "")</f>
        <v/>
      </c>
      <c r="AF964" s="1198"/>
      <c r="AG964" s="1193" t="str">
        <f>IF(AND(AQ964&lt;&gt;"対象外", P964&lt;&gt;""),ROUNDDOWN(ROUND(L964*VLOOKUP(K964,【参考】数式用２!$A$2:$K$48,MATCH("ベア加算あり",【参考】数式用２!$C$4:$K$4,0)+2,0),0)*M964,0)*AB964,"")</f>
        <v/>
      </c>
      <c r="AH964" s="1195"/>
      <c r="AI964" s="1198"/>
      <c r="AJ964" s="1198"/>
      <c r="AK964" s="1201"/>
      <c r="AL964" s="1204"/>
      <c r="AM964" s="650" t="str">
        <f t="shared" si="1734"/>
        <v/>
      </c>
      <c r="AN964" s="355"/>
      <c r="AO964" s="1207" t="str">
        <f t="shared" ref="AO964" si="1835">IF(K964&lt;&gt;"","Q列に色付け","")</f>
        <v/>
      </c>
      <c r="AP964" s="1210" t="str">
        <f t="shared" ref="AP964" si="1836">IF(AND(AE964&lt;&gt;0,AE964&lt;&gt;""),IF(AF964="○","入力済","未入力"),"")</f>
        <v/>
      </c>
      <c r="AQ964" s="1113" t="str">
        <f>IFERROR((VLOOKUP(N964, 【参考】数式用２!$BE$5:$BE$13, 1,FALSE)), "対象外")</f>
        <v>対象外</v>
      </c>
      <c r="AR964" s="976" t="str">
        <f t="shared" ref="AR964" si="1837">IF(AG964&lt;&gt;"",IF(AH964="○","入力済","未入力"),"")</f>
        <v/>
      </c>
      <c r="AS964" s="976" t="str">
        <f t="shared" ref="AS964" si="1838">IF(AND(P964&lt;&gt;"", AI964=""), "未入力", "入力済")</f>
        <v>入力済</v>
      </c>
      <c r="AT964" s="976" t="str">
        <f t="shared" ref="AT964" si="1839">IF(AND(P964&lt;&gt;"", P964&lt;&gt;"処遇改善加算Ⅳ", AJ964=""), "未入力", "入力済")</f>
        <v>入力済</v>
      </c>
      <c r="AU964" s="976" t="str">
        <f>IFERROR(VLOOKUP(K964, 【参考】数式用２!$BB$5:$BC$48, 2, FALSE), "")</f>
        <v/>
      </c>
      <c r="AV964" s="976" t="str">
        <f t="shared" ref="AV964" si="1840">IF(AND(P964&lt;&gt;"処遇改善加算Ⅲ",P964&lt;&gt;"処遇改善加算Ⅳ", P964&lt;&gt;"", AU964&lt;&gt;"対象外"), 1,"")</f>
        <v/>
      </c>
      <c r="AW964" s="976" t="str">
        <f>IFERROR("_"&amp;VLOOKUP(K964, 【参考】数式用２!$AG$2:$AH$48, 2, FALSE), "")</f>
        <v/>
      </c>
      <c r="AX964" s="1211" t="str">
        <f t="shared" ref="AX964" si="1841">IF(AND(P964="処遇改善加算Ⅰ", AL964=""), "未入力","入力済")</f>
        <v>入力済</v>
      </c>
      <c r="AY964" s="1207" t="str">
        <f t="shared" ref="AY964" si="1842">G964</f>
        <v/>
      </c>
    </row>
    <row r="965" spans="1:51" ht="14">
      <c r="A965" s="1281"/>
      <c r="B965" s="1263"/>
      <c r="C965" s="1264"/>
      <c r="D965" s="1264"/>
      <c r="E965" s="1264"/>
      <c r="F965" s="1265"/>
      <c r="G965" s="1270"/>
      <c r="H965" s="1270"/>
      <c r="I965" s="1270"/>
      <c r="J965" s="1270"/>
      <c r="K965" s="1270"/>
      <c r="L965" s="1273"/>
      <c r="M965" s="1276"/>
      <c r="N965" s="1246"/>
      <c r="O965" s="1249"/>
      <c r="P965" s="1215"/>
      <c r="Q965" s="1218"/>
      <c r="R965" s="1221"/>
      <c r="S965" s="1224"/>
      <c r="T965" s="1227"/>
      <c r="U965" s="1224"/>
      <c r="V965" s="1227"/>
      <c r="W965" s="1224"/>
      <c r="X965" s="1227"/>
      <c r="Y965" s="1224"/>
      <c r="Z965" s="1227"/>
      <c r="AA965" s="1227"/>
      <c r="AB965" s="1227"/>
      <c r="AC965" s="1230"/>
      <c r="AD965" s="1193"/>
      <c r="AE965" s="1234"/>
      <c r="AF965" s="1199"/>
      <c r="AG965" s="1193"/>
      <c r="AH965" s="1196"/>
      <c r="AI965" s="1199"/>
      <c r="AJ965" s="1199"/>
      <c r="AK965" s="1202"/>
      <c r="AL965" s="1205"/>
      <c r="AM965" s="1212" t="str">
        <f t="shared" ref="AM965" si="1843">IF(AND(P964&lt;&gt;"", OR(W964&lt;&gt;8,Y964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65" s="355"/>
      <c r="AO965" s="1208"/>
      <c r="AP965" s="1210"/>
      <c r="AQ965" s="1114"/>
      <c r="AR965" s="976"/>
      <c r="AS965" s="976"/>
      <c r="AT965" s="976"/>
      <c r="AU965" s="976"/>
      <c r="AV965" s="976"/>
      <c r="AW965" s="976"/>
      <c r="AX965" s="1211"/>
      <c r="AY965" s="1208"/>
    </row>
    <row r="966" spans="1:51" ht="14">
      <c r="A966" s="1282"/>
      <c r="B966" s="1263"/>
      <c r="C966" s="1264"/>
      <c r="D966" s="1264"/>
      <c r="E966" s="1264"/>
      <c r="F966" s="1265"/>
      <c r="G966" s="1270"/>
      <c r="H966" s="1270"/>
      <c r="I966" s="1270"/>
      <c r="J966" s="1270"/>
      <c r="K966" s="1270"/>
      <c r="L966" s="1273"/>
      <c r="M966" s="1276"/>
      <c r="N966" s="1246"/>
      <c r="O966" s="1249"/>
      <c r="P966" s="1215"/>
      <c r="Q966" s="1218"/>
      <c r="R966" s="1221"/>
      <c r="S966" s="1224"/>
      <c r="T966" s="1227"/>
      <c r="U966" s="1224"/>
      <c r="V966" s="1227"/>
      <c r="W966" s="1224"/>
      <c r="X966" s="1227"/>
      <c r="Y966" s="1224"/>
      <c r="Z966" s="1227"/>
      <c r="AA966" s="1227"/>
      <c r="AB966" s="1227"/>
      <c r="AC966" s="1230"/>
      <c r="AD966" s="1193"/>
      <c r="AE966" s="1234"/>
      <c r="AF966" s="1199"/>
      <c r="AG966" s="1193"/>
      <c r="AH966" s="1196"/>
      <c r="AI966" s="1199"/>
      <c r="AJ966" s="1199"/>
      <c r="AK966" s="1202"/>
      <c r="AL966" s="1205"/>
      <c r="AM966" s="1213"/>
      <c r="AN966" s="355"/>
      <c r="AO966" s="1208"/>
      <c r="AP966" s="1210"/>
      <c r="AQ966" s="1114"/>
      <c r="AR966" s="976"/>
      <c r="AS966" s="976"/>
      <c r="AT966" s="976"/>
      <c r="AU966" s="976"/>
      <c r="AV966" s="976"/>
      <c r="AW966" s="976"/>
      <c r="AX966" s="1211"/>
      <c r="AY966" s="1208"/>
    </row>
    <row r="967" spans="1:51" ht="14.5" thickBot="1">
      <c r="A967" s="1283"/>
      <c r="B967" s="1266"/>
      <c r="C967" s="1267"/>
      <c r="D967" s="1267"/>
      <c r="E967" s="1267"/>
      <c r="F967" s="1268"/>
      <c r="G967" s="1271"/>
      <c r="H967" s="1271"/>
      <c r="I967" s="1271"/>
      <c r="J967" s="1271"/>
      <c r="K967" s="1271"/>
      <c r="L967" s="1274"/>
      <c r="M967" s="1277"/>
      <c r="N967" s="1247"/>
      <c r="O967" s="1250"/>
      <c r="P967" s="1216"/>
      <c r="Q967" s="1219"/>
      <c r="R967" s="1222"/>
      <c r="S967" s="1225"/>
      <c r="T967" s="1228"/>
      <c r="U967" s="1225"/>
      <c r="V967" s="1228"/>
      <c r="W967" s="1225"/>
      <c r="X967" s="1228"/>
      <c r="Y967" s="1225"/>
      <c r="Z967" s="1228"/>
      <c r="AA967" s="1228"/>
      <c r="AB967" s="1228"/>
      <c r="AC967" s="1231"/>
      <c r="AD967" s="1194"/>
      <c r="AE967" s="1235"/>
      <c r="AF967" s="1200"/>
      <c r="AG967" s="1194"/>
      <c r="AH967" s="1197"/>
      <c r="AI967" s="1200"/>
      <c r="AJ967" s="1200"/>
      <c r="AK967" s="1203"/>
      <c r="AL967" s="1206"/>
      <c r="AM967" s="651" t="str">
        <f t="shared" si="1744"/>
        <v/>
      </c>
      <c r="AN967" s="355"/>
      <c r="AO967" s="1209"/>
      <c r="AP967" s="1210"/>
      <c r="AQ967" s="1115"/>
      <c r="AR967" s="976"/>
      <c r="AS967" s="976"/>
      <c r="AT967" s="976"/>
      <c r="AU967" s="976"/>
      <c r="AV967" s="976"/>
      <c r="AW967" s="976"/>
      <c r="AX967" s="1211"/>
      <c r="AY967" s="1209"/>
    </row>
    <row r="968" spans="1:51" ht="14">
      <c r="A968" s="1280">
        <v>240</v>
      </c>
      <c r="B968" s="1260" t="str">
        <f>IF(基本情報入力シート!B279="", "",基本情報入力シート!B279)</f>
        <v/>
      </c>
      <c r="C968" s="1261"/>
      <c r="D968" s="1261"/>
      <c r="E968" s="1261"/>
      <c r="F968" s="1262"/>
      <c r="G968" s="1269" t="str">
        <f>IF(基本情報入力シート!L279="", "",基本情報入力シート!L279)</f>
        <v/>
      </c>
      <c r="H968" s="1269" t="str">
        <f>IF(基本情報入力シート!Q279="", "",基本情報入力シート!Q279)</f>
        <v/>
      </c>
      <c r="I968" s="1269" t="str">
        <f>IF(基本情報入力シート!V279="", "",基本情報入力シート!V279)</f>
        <v/>
      </c>
      <c r="J968" s="1269" t="str">
        <f>IF(基本情報入力シート!W279="", "",基本情報入力シート!W279)</f>
        <v/>
      </c>
      <c r="K968" s="1269" t="str">
        <f>IF(基本情報入力シート!X279="", "",基本情報入力シート!X279)</f>
        <v/>
      </c>
      <c r="L968" s="1272" t="str">
        <f>IF(基本情報入力シート!AC279=0, "",基本情報入力シート!AC279)</f>
        <v/>
      </c>
      <c r="M968" s="1275" t="str">
        <f>IF(基本情報入力シート!AD279="", "",基本情報入力シート!AD279)</f>
        <v/>
      </c>
      <c r="N968" s="1245"/>
      <c r="O968" s="1248" t="str">
        <f>IFERROR(VLOOKUP(K968,【参考】数式用２!$A$2:$AD$48,MATCH(N968,【参考】数式用２!$C$4:$AD$4,0)+2,0),"")</f>
        <v/>
      </c>
      <c r="P968" s="1214"/>
      <c r="Q968" s="1217" t="str">
        <f>IFERROR(VLOOKUP(K968,【参考】数式用２!$A$2:$AC$48,MATCH(P968,【参考】数式用２!$C$4:$AC$4,0)+2,0),"")</f>
        <v/>
      </c>
      <c r="R968" s="1220" t="s">
        <v>268</v>
      </c>
      <c r="S968" s="1223"/>
      <c r="T968" s="1226" t="s">
        <v>356</v>
      </c>
      <c r="U968" s="1223"/>
      <c r="V968" s="1226" t="s">
        <v>357</v>
      </c>
      <c r="W968" s="1223"/>
      <c r="X968" s="1226" t="s">
        <v>356</v>
      </c>
      <c r="Y968" s="1223"/>
      <c r="Z968" s="1226" t="s">
        <v>360</v>
      </c>
      <c r="AA968" s="1226" t="s">
        <v>171</v>
      </c>
      <c r="AB968" s="1226" t="str">
        <f t="shared" ref="AB968" si="1844">IF(S968&gt;=1,(W968*12+Y968)-(S968*12+U968)+1,"")</f>
        <v/>
      </c>
      <c r="AC968" s="1229" t="s">
        <v>359</v>
      </c>
      <c r="AD968" s="1232" t="str">
        <f t="shared" ref="AD968" si="1845">IFERROR(ROUNDDOWN(ROUND(L968*Q968,0)*M968,0)*AB968,"")</f>
        <v/>
      </c>
      <c r="AE968" s="1233" t="str">
        <f>IFERROR(ROUNDDOWN(ROUNDDOWN(ROUND(L968*VLOOKUP(K968,【参考】数式用２!$A$2:$AC$48,MATCH("処遇改善加算Ⅳ",【参考】数式用２!$C$4:$O$4,0)+2,0),0)*M968,0)*AB968*0.5,0), "")</f>
        <v/>
      </c>
      <c r="AF968" s="1198"/>
      <c r="AG968" s="1193" t="str">
        <f>IF(AND(AQ968&lt;&gt;"対象外", P968&lt;&gt;""),ROUNDDOWN(ROUND(L968*VLOOKUP(K968,【参考】数式用２!$A$2:$K$48,MATCH("ベア加算あり",【参考】数式用２!$C$4:$K$4,0)+2,0),0)*M968,0)*AB968,"")</f>
        <v/>
      </c>
      <c r="AH968" s="1195"/>
      <c r="AI968" s="1198"/>
      <c r="AJ968" s="1198"/>
      <c r="AK968" s="1201"/>
      <c r="AL968" s="1204"/>
      <c r="AM968" s="650" t="str">
        <f t="shared" si="1734"/>
        <v/>
      </c>
      <c r="AN968" s="355"/>
      <c r="AO968" s="1207" t="str">
        <f t="shared" ref="AO968" si="1846">IF(K968&lt;&gt;"","Q列に色付け","")</f>
        <v/>
      </c>
      <c r="AP968" s="1210" t="str">
        <f t="shared" ref="AP968" si="1847">IF(AND(AE968&lt;&gt;0,AE968&lt;&gt;""),IF(AF968="○","入力済","未入力"),"")</f>
        <v/>
      </c>
      <c r="AQ968" s="1113" t="str">
        <f>IFERROR((VLOOKUP(N968, 【参考】数式用２!$BE$5:$BE$13, 1,FALSE)), "対象外")</f>
        <v>対象外</v>
      </c>
      <c r="AR968" s="976" t="str">
        <f t="shared" ref="AR968" si="1848">IF(AG968&lt;&gt;"",IF(AH968="○","入力済","未入力"),"")</f>
        <v/>
      </c>
      <c r="AS968" s="976" t="str">
        <f t="shared" ref="AS968" si="1849">IF(AND(P968&lt;&gt;"", AI968=""), "未入力", "入力済")</f>
        <v>入力済</v>
      </c>
      <c r="AT968" s="976" t="str">
        <f t="shared" ref="AT968" si="1850">IF(AND(P968&lt;&gt;"", P968&lt;&gt;"処遇改善加算Ⅳ", AJ968=""), "未入力", "入力済")</f>
        <v>入力済</v>
      </c>
      <c r="AU968" s="976" t="str">
        <f>IFERROR(VLOOKUP(K968, 【参考】数式用２!$BB$5:$BC$48, 2, FALSE), "")</f>
        <v/>
      </c>
      <c r="AV968" s="976" t="str">
        <f t="shared" ref="AV968" si="1851">IF(AND(P968&lt;&gt;"処遇改善加算Ⅲ",P968&lt;&gt;"処遇改善加算Ⅳ", P968&lt;&gt;"", AU968&lt;&gt;"対象外"), 1,"")</f>
        <v/>
      </c>
      <c r="AW968" s="976" t="str">
        <f>IFERROR("_"&amp;VLOOKUP(K968, 【参考】数式用２!$AG$2:$AH$48, 2, FALSE), "")</f>
        <v/>
      </c>
      <c r="AX968" s="1211" t="str">
        <f t="shared" ref="AX968" si="1852">IF(AND(P968="処遇改善加算Ⅰ", AL968=""), "未入力","入力済")</f>
        <v>入力済</v>
      </c>
      <c r="AY968" s="1207" t="str">
        <f t="shared" ref="AY968" si="1853">G968</f>
        <v/>
      </c>
    </row>
    <row r="969" spans="1:51" ht="14">
      <c r="A969" s="1281"/>
      <c r="B969" s="1263"/>
      <c r="C969" s="1264"/>
      <c r="D969" s="1264"/>
      <c r="E969" s="1264"/>
      <c r="F969" s="1265"/>
      <c r="G969" s="1270"/>
      <c r="H969" s="1270"/>
      <c r="I969" s="1270"/>
      <c r="J969" s="1270"/>
      <c r="K969" s="1270"/>
      <c r="L969" s="1273"/>
      <c r="M969" s="1276"/>
      <c r="N969" s="1246"/>
      <c r="O969" s="1249"/>
      <c r="P969" s="1215"/>
      <c r="Q969" s="1218"/>
      <c r="R969" s="1221"/>
      <c r="S969" s="1224"/>
      <c r="T969" s="1227"/>
      <c r="U969" s="1224"/>
      <c r="V969" s="1227"/>
      <c r="W969" s="1224"/>
      <c r="X969" s="1227"/>
      <c r="Y969" s="1224"/>
      <c r="Z969" s="1227"/>
      <c r="AA969" s="1227"/>
      <c r="AB969" s="1227"/>
      <c r="AC969" s="1230"/>
      <c r="AD969" s="1193"/>
      <c r="AE969" s="1234"/>
      <c r="AF969" s="1199"/>
      <c r="AG969" s="1193"/>
      <c r="AH969" s="1196"/>
      <c r="AI969" s="1199"/>
      <c r="AJ969" s="1199"/>
      <c r="AK969" s="1202"/>
      <c r="AL969" s="1205"/>
      <c r="AM969" s="1212" t="str">
        <f t="shared" ref="AM969" si="1854">IF(AND(P968&lt;&gt;"", OR(W968&lt;&gt;8,Y968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69" s="355"/>
      <c r="AO969" s="1208"/>
      <c r="AP969" s="1210"/>
      <c r="AQ969" s="1114"/>
      <c r="AR969" s="976"/>
      <c r="AS969" s="976"/>
      <c r="AT969" s="976"/>
      <c r="AU969" s="976"/>
      <c r="AV969" s="976"/>
      <c r="AW969" s="976"/>
      <c r="AX969" s="1211"/>
      <c r="AY969" s="1208"/>
    </row>
    <row r="970" spans="1:51" ht="14">
      <c r="A970" s="1282"/>
      <c r="B970" s="1263"/>
      <c r="C970" s="1264"/>
      <c r="D970" s="1264"/>
      <c r="E970" s="1264"/>
      <c r="F970" s="1265"/>
      <c r="G970" s="1270"/>
      <c r="H970" s="1270"/>
      <c r="I970" s="1270"/>
      <c r="J970" s="1270"/>
      <c r="K970" s="1270"/>
      <c r="L970" s="1273"/>
      <c r="M970" s="1276"/>
      <c r="N970" s="1246"/>
      <c r="O970" s="1249"/>
      <c r="P970" s="1215"/>
      <c r="Q970" s="1218"/>
      <c r="R970" s="1221"/>
      <c r="S970" s="1224"/>
      <c r="T970" s="1227"/>
      <c r="U970" s="1224"/>
      <c r="V970" s="1227"/>
      <c r="W970" s="1224"/>
      <c r="X970" s="1227"/>
      <c r="Y970" s="1224"/>
      <c r="Z970" s="1227"/>
      <c r="AA970" s="1227"/>
      <c r="AB970" s="1227"/>
      <c r="AC970" s="1230"/>
      <c r="AD970" s="1193"/>
      <c r="AE970" s="1234"/>
      <c r="AF970" s="1199"/>
      <c r="AG970" s="1193"/>
      <c r="AH970" s="1196"/>
      <c r="AI970" s="1199"/>
      <c r="AJ970" s="1199"/>
      <c r="AK970" s="1202"/>
      <c r="AL970" s="1205"/>
      <c r="AM970" s="1213"/>
      <c r="AN970" s="355"/>
      <c r="AO970" s="1208"/>
      <c r="AP970" s="1210"/>
      <c r="AQ970" s="1114"/>
      <c r="AR970" s="976"/>
      <c r="AS970" s="976"/>
      <c r="AT970" s="976"/>
      <c r="AU970" s="976"/>
      <c r="AV970" s="976"/>
      <c r="AW970" s="976"/>
      <c r="AX970" s="1211"/>
      <c r="AY970" s="1208"/>
    </row>
    <row r="971" spans="1:51" ht="14.5" thickBot="1">
      <c r="A971" s="1283"/>
      <c r="B971" s="1266"/>
      <c r="C971" s="1267"/>
      <c r="D971" s="1267"/>
      <c r="E971" s="1267"/>
      <c r="F971" s="1268"/>
      <c r="G971" s="1271"/>
      <c r="H971" s="1271"/>
      <c r="I971" s="1271"/>
      <c r="J971" s="1271"/>
      <c r="K971" s="1271"/>
      <c r="L971" s="1274"/>
      <c r="M971" s="1277"/>
      <c r="N971" s="1247"/>
      <c r="O971" s="1250"/>
      <c r="P971" s="1216"/>
      <c r="Q971" s="1219"/>
      <c r="R971" s="1222"/>
      <c r="S971" s="1225"/>
      <c r="T971" s="1228"/>
      <c r="U971" s="1225"/>
      <c r="V971" s="1228"/>
      <c r="W971" s="1225"/>
      <c r="X971" s="1228"/>
      <c r="Y971" s="1225"/>
      <c r="Z971" s="1228"/>
      <c r="AA971" s="1228"/>
      <c r="AB971" s="1228"/>
      <c r="AC971" s="1231"/>
      <c r="AD971" s="1194"/>
      <c r="AE971" s="1235"/>
      <c r="AF971" s="1200"/>
      <c r="AG971" s="1194"/>
      <c r="AH971" s="1197"/>
      <c r="AI971" s="1200"/>
      <c r="AJ971" s="1200"/>
      <c r="AK971" s="1203"/>
      <c r="AL971" s="1206"/>
      <c r="AM971" s="651" t="str">
        <f t="shared" si="1744"/>
        <v/>
      </c>
      <c r="AN971" s="355"/>
      <c r="AO971" s="1209"/>
      <c r="AP971" s="1210"/>
      <c r="AQ971" s="1115"/>
      <c r="AR971" s="976"/>
      <c r="AS971" s="976"/>
      <c r="AT971" s="976"/>
      <c r="AU971" s="976"/>
      <c r="AV971" s="976"/>
      <c r="AW971" s="976"/>
      <c r="AX971" s="1211"/>
      <c r="AY971" s="1209"/>
    </row>
    <row r="972" spans="1:51" ht="14">
      <c r="A972" s="1280">
        <v>241</v>
      </c>
      <c r="B972" s="1260" t="str">
        <f>IF(基本情報入力シート!B280="", "",基本情報入力シート!B280)</f>
        <v/>
      </c>
      <c r="C972" s="1261"/>
      <c r="D972" s="1261"/>
      <c r="E972" s="1261"/>
      <c r="F972" s="1262"/>
      <c r="G972" s="1269" t="str">
        <f>IF(基本情報入力シート!L280="", "",基本情報入力シート!L280)</f>
        <v/>
      </c>
      <c r="H972" s="1269" t="str">
        <f>IF(基本情報入力シート!Q280="", "",基本情報入力シート!Q280)</f>
        <v/>
      </c>
      <c r="I972" s="1269" t="str">
        <f>IF(基本情報入力シート!V280="", "",基本情報入力シート!V280)</f>
        <v/>
      </c>
      <c r="J972" s="1269" t="str">
        <f>IF(基本情報入力シート!W280="", "",基本情報入力シート!W280)</f>
        <v/>
      </c>
      <c r="K972" s="1269" t="str">
        <f>IF(基本情報入力シート!X280="", "",基本情報入力シート!X280)</f>
        <v/>
      </c>
      <c r="L972" s="1272" t="str">
        <f>IF(基本情報入力シート!AC280=0, "",基本情報入力シート!AC280)</f>
        <v/>
      </c>
      <c r="M972" s="1275" t="str">
        <f>IF(基本情報入力シート!AD280="", "",基本情報入力シート!AD280)</f>
        <v/>
      </c>
      <c r="N972" s="1245"/>
      <c r="O972" s="1248" t="str">
        <f>IFERROR(VLOOKUP(K972,【参考】数式用２!$A$2:$AD$48,MATCH(N972,【参考】数式用２!$C$4:$AD$4,0)+2,0),"")</f>
        <v/>
      </c>
      <c r="P972" s="1214"/>
      <c r="Q972" s="1217" t="str">
        <f>IFERROR(VLOOKUP(K972,【参考】数式用２!$A$2:$AC$48,MATCH(P972,【参考】数式用２!$C$4:$AC$4,0)+2,0),"")</f>
        <v/>
      </c>
      <c r="R972" s="1220" t="s">
        <v>268</v>
      </c>
      <c r="S972" s="1223"/>
      <c r="T972" s="1226" t="s">
        <v>356</v>
      </c>
      <c r="U972" s="1223"/>
      <c r="V972" s="1226" t="s">
        <v>357</v>
      </c>
      <c r="W972" s="1223"/>
      <c r="X972" s="1226" t="s">
        <v>356</v>
      </c>
      <c r="Y972" s="1223"/>
      <c r="Z972" s="1226" t="s">
        <v>360</v>
      </c>
      <c r="AA972" s="1226" t="s">
        <v>171</v>
      </c>
      <c r="AB972" s="1226" t="str">
        <f t="shared" ref="AB972" si="1855">IF(S972&gt;=1,(W972*12+Y972)-(S972*12+U972)+1,"")</f>
        <v/>
      </c>
      <c r="AC972" s="1229" t="s">
        <v>359</v>
      </c>
      <c r="AD972" s="1232" t="str">
        <f t="shared" ref="AD972" si="1856">IFERROR(ROUNDDOWN(ROUND(L972*Q972,0)*M972,0)*AB972,"")</f>
        <v/>
      </c>
      <c r="AE972" s="1233" t="str">
        <f>IFERROR(ROUNDDOWN(ROUNDDOWN(ROUND(L972*VLOOKUP(K972,【参考】数式用２!$A$2:$AC$48,MATCH("処遇改善加算Ⅳ",【参考】数式用２!$C$4:$O$4,0)+2,0),0)*M972,0)*AB972*0.5,0), "")</f>
        <v/>
      </c>
      <c r="AF972" s="1198"/>
      <c r="AG972" s="1193" t="str">
        <f>IF(AND(AQ972&lt;&gt;"対象外", P972&lt;&gt;""),ROUNDDOWN(ROUND(L972*VLOOKUP(K972,【参考】数式用２!$A$2:$K$48,MATCH("ベア加算あり",【参考】数式用２!$C$4:$K$4,0)+2,0),0)*M972,0)*AB972,"")</f>
        <v/>
      </c>
      <c r="AH972" s="1195"/>
      <c r="AI972" s="1198"/>
      <c r="AJ972" s="1198"/>
      <c r="AK972" s="1201"/>
      <c r="AL972" s="1204"/>
      <c r="AM972" s="650" t="str">
        <f t="shared" si="1734"/>
        <v/>
      </c>
      <c r="AN972" s="355"/>
      <c r="AO972" s="1207" t="str">
        <f t="shared" ref="AO972" si="1857">IF(K972&lt;&gt;"","Q列に色付け","")</f>
        <v/>
      </c>
      <c r="AP972" s="1210" t="str">
        <f t="shared" ref="AP972" si="1858">IF(AND(AE972&lt;&gt;0,AE972&lt;&gt;""),IF(AF972="○","入力済","未入力"),"")</f>
        <v/>
      </c>
      <c r="AQ972" s="1113" t="str">
        <f>IFERROR((VLOOKUP(N972, 【参考】数式用２!$BE$5:$BE$13, 1,FALSE)), "対象外")</f>
        <v>対象外</v>
      </c>
      <c r="AR972" s="976" t="str">
        <f t="shared" ref="AR972" si="1859">IF(AG972&lt;&gt;"",IF(AH972="○","入力済","未入力"),"")</f>
        <v/>
      </c>
      <c r="AS972" s="976" t="str">
        <f t="shared" ref="AS972" si="1860">IF(AND(P972&lt;&gt;"", AI972=""), "未入力", "入力済")</f>
        <v>入力済</v>
      </c>
      <c r="AT972" s="976" t="str">
        <f t="shared" ref="AT972" si="1861">IF(AND(P972&lt;&gt;"", P972&lt;&gt;"処遇改善加算Ⅳ", AJ972=""), "未入力", "入力済")</f>
        <v>入力済</v>
      </c>
      <c r="AU972" s="976" t="str">
        <f>IFERROR(VLOOKUP(K972, 【参考】数式用２!$BB$5:$BC$48, 2, FALSE), "")</f>
        <v/>
      </c>
      <c r="AV972" s="976" t="str">
        <f t="shared" ref="AV972" si="1862">IF(AND(P972&lt;&gt;"処遇改善加算Ⅲ",P972&lt;&gt;"処遇改善加算Ⅳ", P972&lt;&gt;"", AU972&lt;&gt;"対象外"), 1,"")</f>
        <v/>
      </c>
      <c r="AW972" s="976" t="str">
        <f>IFERROR("_"&amp;VLOOKUP(K972, 【参考】数式用２!$AG$2:$AH$48, 2, FALSE), "")</f>
        <v/>
      </c>
      <c r="AX972" s="1211" t="str">
        <f t="shared" ref="AX972" si="1863">IF(AND(P972="処遇改善加算Ⅰ", AL972=""), "未入力","入力済")</f>
        <v>入力済</v>
      </c>
      <c r="AY972" s="1207" t="str">
        <f t="shared" ref="AY972" si="1864">G972</f>
        <v/>
      </c>
    </row>
    <row r="973" spans="1:51" ht="14">
      <c r="A973" s="1281"/>
      <c r="B973" s="1263"/>
      <c r="C973" s="1264"/>
      <c r="D973" s="1264"/>
      <c r="E973" s="1264"/>
      <c r="F973" s="1265"/>
      <c r="G973" s="1270"/>
      <c r="H973" s="1270"/>
      <c r="I973" s="1270"/>
      <c r="J973" s="1270"/>
      <c r="K973" s="1270"/>
      <c r="L973" s="1273"/>
      <c r="M973" s="1276"/>
      <c r="N973" s="1246"/>
      <c r="O973" s="1249"/>
      <c r="P973" s="1215"/>
      <c r="Q973" s="1218"/>
      <c r="R973" s="1221"/>
      <c r="S973" s="1224"/>
      <c r="T973" s="1227"/>
      <c r="U973" s="1224"/>
      <c r="V973" s="1227"/>
      <c r="W973" s="1224"/>
      <c r="X973" s="1227"/>
      <c r="Y973" s="1224"/>
      <c r="Z973" s="1227"/>
      <c r="AA973" s="1227"/>
      <c r="AB973" s="1227"/>
      <c r="AC973" s="1230"/>
      <c r="AD973" s="1193"/>
      <c r="AE973" s="1234"/>
      <c r="AF973" s="1199"/>
      <c r="AG973" s="1193"/>
      <c r="AH973" s="1196"/>
      <c r="AI973" s="1199"/>
      <c r="AJ973" s="1199"/>
      <c r="AK973" s="1202"/>
      <c r="AL973" s="1205"/>
      <c r="AM973" s="1212" t="str">
        <f t="shared" ref="AM973" si="1865">IF(AND(P972&lt;&gt;"", OR(W972&lt;&gt;8,Y972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73" s="355"/>
      <c r="AO973" s="1208"/>
      <c r="AP973" s="1210"/>
      <c r="AQ973" s="1114"/>
      <c r="AR973" s="976"/>
      <c r="AS973" s="976"/>
      <c r="AT973" s="976"/>
      <c r="AU973" s="976"/>
      <c r="AV973" s="976"/>
      <c r="AW973" s="976"/>
      <c r="AX973" s="1211"/>
      <c r="AY973" s="1208"/>
    </row>
    <row r="974" spans="1:51" ht="14">
      <c r="A974" s="1282"/>
      <c r="B974" s="1263"/>
      <c r="C974" s="1264"/>
      <c r="D974" s="1264"/>
      <c r="E974" s="1264"/>
      <c r="F974" s="1265"/>
      <c r="G974" s="1270"/>
      <c r="H974" s="1270"/>
      <c r="I974" s="1270"/>
      <c r="J974" s="1270"/>
      <c r="K974" s="1270"/>
      <c r="L974" s="1273"/>
      <c r="M974" s="1276"/>
      <c r="N974" s="1246"/>
      <c r="O974" s="1249"/>
      <c r="P974" s="1215"/>
      <c r="Q974" s="1218"/>
      <c r="R974" s="1221"/>
      <c r="S974" s="1224"/>
      <c r="T974" s="1227"/>
      <c r="U974" s="1224"/>
      <c r="V974" s="1227"/>
      <c r="W974" s="1224"/>
      <c r="X974" s="1227"/>
      <c r="Y974" s="1224"/>
      <c r="Z974" s="1227"/>
      <c r="AA974" s="1227"/>
      <c r="AB974" s="1227"/>
      <c r="AC974" s="1230"/>
      <c r="AD974" s="1193"/>
      <c r="AE974" s="1234"/>
      <c r="AF974" s="1199"/>
      <c r="AG974" s="1193"/>
      <c r="AH974" s="1196"/>
      <c r="AI974" s="1199"/>
      <c r="AJ974" s="1199"/>
      <c r="AK974" s="1202"/>
      <c r="AL974" s="1205"/>
      <c r="AM974" s="1213"/>
      <c r="AN974" s="355"/>
      <c r="AO974" s="1208"/>
      <c r="AP974" s="1210"/>
      <c r="AQ974" s="1114"/>
      <c r="AR974" s="976"/>
      <c r="AS974" s="976"/>
      <c r="AT974" s="976"/>
      <c r="AU974" s="976"/>
      <c r="AV974" s="976"/>
      <c r="AW974" s="976"/>
      <c r="AX974" s="1211"/>
      <c r="AY974" s="1208"/>
    </row>
    <row r="975" spans="1:51" ht="14.5" thickBot="1">
      <c r="A975" s="1283"/>
      <c r="B975" s="1266"/>
      <c r="C975" s="1267"/>
      <c r="D975" s="1267"/>
      <c r="E975" s="1267"/>
      <c r="F975" s="1268"/>
      <c r="G975" s="1271"/>
      <c r="H975" s="1271"/>
      <c r="I975" s="1271"/>
      <c r="J975" s="1271"/>
      <c r="K975" s="1271"/>
      <c r="L975" s="1274"/>
      <c r="M975" s="1277"/>
      <c r="N975" s="1247"/>
      <c r="O975" s="1250"/>
      <c r="P975" s="1216"/>
      <c r="Q975" s="1219"/>
      <c r="R975" s="1222"/>
      <c r="S975" s="1225"/>
      <c r="T975" s="1228"/>
      <c r="U975" s="1225"/>
      <c r="V975" s="1228"/>
      <c r="W975" s="1225"/>
      <c r="X975" s="1228"/>
      <c r="Y975" s="1225"/>
      <c r="Z975" s="1228"/>
      <c r="AA975" s="1228"/>
      <c r="AB975" s="1228"/>
      <c r="AC975" s="1231"/>
      <c r="AD975" s="1194"/>
      <c r="AE975" s="1235"/>
      <c r="AF975" s="1200"/>
      <c r="AG975" s="1194"/>
      <c r="AH975" s="1197"/>
      <c r="AI975" s="1200"/>
      <c r="AJ975" s="1200"/>
      <c r="AK975" s="1203"/>
      <c r="AL975" s="1206"/>
      <c r="AM975" s="651" t="str">
        <f t="shared" si="1744"/>
        <v/>
      </c>
      <c r="AN975" s="355"/>
      <c r="AO975" s="1209"/>
      <c r="AP975" s="1210"/>
      <c r="AQ975" s="1115"/>
      <c r="AR975" s="976"/>
      <c r="AS975" s="976"/>
      <c r="AT975" s="976"/>
      <c r="AU975" s="976"/>
      <c r="AV975" s="976"/>
      <c r="AW975" s="976"/>
      <c r="AX975" s="1211"/>
      <c r="AY975" s="1209"/>
    </row>
    <row r="976" spans="1:51" ht="14">
      <c r="A976" s="1280">
        <v>242</v>
      </c>
      <c r="B976" s="1260" t="str">
        <f>IF(基本情報入力シート!B281="", "",基本情報入力シート!B281)</f>
        <v/>
      </c>
      <c r="C976" s="1261"/>
      <c r="D976" s="1261"/>
      <c r="E976" s="1261"/>
      <c r="F976" s="1262"/>
      <c r="G976" s="1269" t="str">
        <f>IF(基本情報入力シート!L281="", "",基本情報入力シート!L281)</f>
        <v/>
      </c>
      <c r="H976" s="1269" t="str">
        <f>IF(基本情報入力シート!Q281="", "",基本情報入力シート!Q281)</f>
        <v/>
      </c>
      <c r="I976" s="1269" t="str">
        <f>IF(基本情報入力シート!V281="", "",基本情報入力シート!V281)</f>
        <v/>
      </c>
      <c r="J976" s="1269" t="str">
        <f>IF(基本情報入力シート!W281="", "",基本情報入力シート!W281)</f>
        <v/>
      </c>
      <c r="K976" s="1269" t="str">
        <f>IF(基本情報入力シート!X281="", "",基本情報入力シート!X281)</f>
        <v/>
      </c>
      <c r="L976" s="1272" t="str">
        <f>IF(基本情報入力シート!AC281=0, "",基本情報入力シート!AC281)</f>
        <v/>
      </c>
      <c r="M976" s="1275" t="str">
        <f>IF(基本情報入力シート!AD281="", "",基本情報入力シート!AD281)</f>
        <v/>
      </c>
      <c r="N976" s="1245"/>
      <c r="O976" s="1248" t="str">
        <f>IFERROR(VLOOKUP(K976,【参考】数式用２!$A$2:$AD$48,MATCH(N976,【参考】数式用２!$C$4:$AD$4,0)+2,0),"")</f>
        <v/>
      </c>
      <c r="P976" s="1214"/>
      <c r="Q976" s="1217" t="str">
        <f>IFERROR(VLOOKUP(K976,【参考】数式用２!$A$2:$AC$48,MATCH(P976,【参考】数式用２!$C$4:$AC$4,0)+2,0),"")</f>
        <v/>
      </c>
      <c r="R976" s="1220" t="s">
        <v>268</v>
      </c>
      <c r="S976" s="1223"/>
      <c r="T976" s="1226" t="s">
        <v>356</v>
      </c>
      <c r="U976" s="1223"/>
      <c r="V976" s="1226" t="s">
        <v>357</v>
      </c>
      <c r="W976" s="1223"/>
      <c r="X976" s="1226" t="s">
        <v>356</v>
      </c>
      <c r="Y976" s="1223"/>
      <c r="Z976" s="1226" t="s">
        <v>360</v>
      </c>
      <c r="AA976" s="1226" t="s">
        <v>171</v>
      </c>
      <c r="AB976" s="1226" t="str">
        <f t="shared" ref="AB976" si="1866">IF(S976&gt;=1,(W976*12+Y976)-(S976*12+U976)+1,"")</f>
        <v/>
      </c>
      <c r="AC976" s="1229" t="s">
        <v>359</v>
      </c>
      <c r="AD976" s="1232" t="str">
        <f t="shared" ref="AD976" si="1867">IFERROR(ROUNDDOWN(ROUND(L976*Q976,0)*M976,0)*AB976,"")</f>
        <v/>
      </c>
      <c r="AE976" s="1233" t="str">
        <f>IFERROR(ROUNDDOWN(ROUNDDOWN(ROUND(L976*VLOOKUP(K976,【参考】数式用２!$A$2:$AC$48,MATCH("処遇改善加算Ⅳ",【参考】数式用２!$C$4:$O$4,0)+2,0),0)*M976,0)*AB976*0.5,0), "")</f>
        <v/>
      </c>
      <c r="AF976" s="1198"/>
      <c r="AG976" s="1193" t="str">
        <f>IF(AND(AQ976&lt;&gt;"対象外", P976&lt;&gt;""),ROUNDDOWN(ROUND(L976*VLOOKUP(K976,【参考】数式用２!$A$2:$K$48,MATCH("ベア加算あり",【参考】数式用２!$C$4:$K$4,0)+2,0),0)*M976,0)*AB976,"")</f>
        <v/>
      </c>
      <c r="AH976" s="1195"/>
      <c r="AI976" s="1198"/>
      <c r="AJ976" s="1198"/>
      <c r="AK976" s="1201"/>
      <c r="AL976" s="1204"/>
      <c r="AM976" s="650" t="str">
        <f t="shared" si="1734"/>
        <v/>
      </c>
      <c r="AN976" s="355"/>
      <c r="AO976" s="1207" t="str">
        <f t="shared" ref="AO976" si="1868">IF(K976&lt;&gt;"","Q列に色付け","")</f>
        <v/>
      </c>
      <c r="AP976" s="1210" t="str">
        <f t="shared" ref="AP976" si="1869">IF(AND(AE976&lt;&gt;0,AE976&lt;&gt;""),IF(AF976="○","入力済","未入力"),"")</f>
        <v/>
      </c>
      <c r="AQ976" s="1113" t="str">
        <f>IFERROR((VLOOKUP(N976, 【参考】数式用２!$BE$5:$BE$13, 1,FALSE)), "対象外")</f>
        <v>対象外</v>
      </c>
      <c r="AR976" s="976" t="str">
        <f t="shared" ref="AR976" si="1870">IF(AG976&lt;&gt;"",IF(AH976="○","入力済","未入力"),"")</f>
        <v/>
      </c>
      <c r="AS976" s="976" t="str">
        <f t="shared" ref="AS976" si="1871">IF(AND(P976&lt;&gt;"", AI976=""), "未入力", "入力済")</f>
        <v>入力済</v>
      </c>
      <c r="AT976" s="976" t="str">
        <f t="shared" ref="AT976" si="1872">IF(AND(P976&lt;&gt;"", P976&lt;&gt;"処遇改善加算Ⅳ", AJ976=""), "未入力", "入力済")</f>
        <v>入力済</v>
      </c>
      <c r="AU976" s="976" t="str">
        <f>IFERROR(VLOOKUP(K976, 【参考】数式用２!$BB$5:$BC$48, 2, FALSE), "")</f>
        <v/>
      </c>
      <c r="AV976" s="976" t="str">
        <f t="shared" ref="AV976" si="1873">IF(AND(P976&lt;&gt;"処遇改善加算Ⅲ",P976&lt;&gt;"処遇改善加算Ⅳ", P976&lt;&gt;"", AU976&lt;&gt;"対象外"), 1,"")</f>
        <v/>
      </c>
      <c r="AW976" s="976" t="str">
        <f>IFERROR("_"&amp;VLOOKUP(K976, 【参考】数式用２!$AG$2:$AH$48, 2, FALSE), "")</f>
        <v/>
      </c>
      <c r="AX976" s="1211" t="str">
        <f t="shared" ref="AX976" si="1874">IF(AND(P976="処遇改善加算Ⅰ", AL976=""), "未入力","入力済")</f>
        <v>入力済</v>
      </c>
      <c r="AY976" s="1207" t="str">
        <f t="shared" ref="AY976" si="1875">G976</f>
        <v/>
      </c>
    </row>
    <row r="977" spans="1:51" ht="14">
      <c r="A977" s="1281"/>
      <c r="B977" s="1263"/>
      <c r="C977" s="1264"/>
      <c r="D977" s="1264"/>
      <c r="E977" s="1264"/>
      <c r="F977" s="1265"/>
      <c r="G977" s="1270"/>
      <c r="H977" s="1270"/>
      <c r="I977" s="1270"/>
      <c r="J977" s="1270"/>
      <c r="K977" s="1270"/>
      <c r="L977" s="1273"/>
      <c r="M977" s="1276"/>
      <c r="N977" s="1246"/>
      <c r="O977" s="1249"/>
      <c r="P977" s="1215"/>
      <c r="Q977" s="1218"/>
      <c r="R977" s="1221"/>
      <c r="S977" s="1224"/>
      <c r="T977" s="1227"/>
      <c r="U977" s="1224"/>
      <c r="V977" s="1227"/>
      <c r="W977" s="1224"/>
      <c r="X977" s="1227"/>
      <c r="Y977" s="1224"/>
      <c r="Z977" s="1227"/>
      <c r="AA977" s="1227"/>
      <c r="AB977" s="1227"/>
      <c r="AC977" s="1230"/>
      <c r="AD977" s="1193"/>
      <c r="AE977" s="1234"/>
      <c r="AF977" s="1199"/>
      <c r="AG977" s="1193"/>
      <c r="AH977" s="1196"/>
      <c r="AI977" s="1199"/>
      <c r="AJ977" s="1199"/>
      <c r="AK977" s="1202"/>
      <c r="AL977" s="1205"/>
      <c r="AM977" s="1212" t="str">
        <f t="shared" ref="AM977" si="1876">IF(AND(P976&lt;&gt;"", OR(W976&lt;&gt;8,Y976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77" s="355"/>
      <c r="AO977" s="1208"/>
      <c r="AP977" s="1210"/>
      <c r="AQ977" s="1114"/>
      <c r="AR977" s="976"/>
      <c r="AS977" s="976"/>
      <c r="AT977" s="976"/>
      <c r="AU977" s="976"/>
      <c r="AV977" s="976"/>
      <c r="AW977" s="976"/>
      <c r="AX977" s="1211"/>
      <c r="AY977" s="1208"/>
    </row>
    <row r="978" spans="1:51" ht="14">
      <c r="A978" s="1282"/>
      <c r="B978" s="1263"/>
      <c r="C978" s="1264"/>
      <c r="D978" s="1264"/>
      <c r="E978" s="1264"/>
      <c r="F978" s="1265"/>
      <c r="G978" s="1270"/>
      <c r="H978" s="1270"/>
      <c r="I978" s="1270"/>
      <c r="J978" s="1270"/>
      <c r="K978" s="1270"/>
      <c r="L978" s="1273"/>
      <c r="M978" s="1276"/>
      <c r="N978" s="1246"/>
      <c r="O978" s="1249"/>
      <c r="P978" s="1215"/>
      <c r="Q978" s="1218"/>
      <c r="R978" s="1221"/>
      <c r="S978" s="1224"/>
      <c r="T978" s="1227"/>
      <c r="U978" s="1224"/>
      <c r="V978" s="1227"/>
      <c r="W978" s="1224"/>
      <c r="X978" s="1227"/>
      <c r="Y978" s="1224"/>
      <c r="Z978" s="1227"/>
      <c r="AA978" s="1227"/>
      <c r="AB978" s="1227"/>
      <c r="AC978" s="1230"/>
      <c r="AD978" s="1193"/>
      <c r="AE978" s="1234"/>
      <c r="AF978" s="1199"/>
      <c r="AG978" s="1193"/>
      <c r="AH978" s="1196"/>
      <c r="AI978" s="1199"/>
      <c r="AJ978" s="1199"/>
      <c r="AK978" s="1202"/>
      <c r="AL978" s="1205"/>
      <c r="AM978" s="1213"/>
      <c r="AN978" s="355"/>
      <c r="AO978" s="1208"/>
      <c r="AP978" s="1210"/>
      <c r="AQ978" s="1114"/>
      <c r="AR978" s="976"/>
      <c r="AS978" s="976"/>
      <c r="AT978" s="976"/>
      <c r="AU978" s="976"/>
      <c r="AV978" s="976"/>
      <c r="AW978" s="976"/>
      <c r="AX978" s="1211"/>
      <c r="AY978" s="1208"/>
    </row>
    <row r="979" spans="1:51" ht="14.5" thickBot="1">
      <c r="A979" s="1283"/>
      <c r="B979" s="1266"/>
      <c r="C979" s="1267"/>
      <c r="D979" s="1267"/>
      <c r="E979" s="1267"/>
      <c r="F979" s="1268"/>
      <c r="G979" s="1271"/>
      <c r="H979" s="1271"/>
      <c r="I979" s="1271"/>
      <c r="J979" s="1271"/>
      <c r="K979" s="1271"/>
      <c r="L979" s="1274"/>
      <c r="M979" s="1277"/>
      <c r="N979" s="1247"/>
      <c r="O979" s="1250"/>
      <c r="P979" s="1216"/>
      <c r="Q979" s="1219"/>
      <c r="R979" s="1222"/>
      <c r="S979" s="1225"/>
      <c r="T979" s="1228"/>
      <c r="U979" s="1225"/>
      <c r="V979" s="1228"/>
      <c r="W979" s="1225"/>
      <c r="X979" s="1228"/>
      <c r="Y979" s="1225"/>
      <c r="Z979" s="1228"/>
      <c r="AA979" s="1228"/>
      <c r="AB979" s="1228"/>
      <c r="AC979" s="1231"/>
      <c r="AD979" s="1194"/>
      <c r="AE979" s="1235"/>
      <c r="AF979" s="1200"/>
      <c r="AG979" s="1194"/>
      <c r="AH979" s="1197"/>
      <c r="AI979" s="1200"/>
      <c r="AJ979" s="1200"/>
      <c r="AK979" s="1203"/>
      <c r="AL979" s="1206"/>
      <c r="AM979" s="651" t="str">
        <f t="shared" si="1744"/>
        <v/>
      </c>
      <c r="AN979" s="355"/>
      <c r="AO979" s="1209"/>
      <c r="AP979" s="1210"/>
      <c r="AQ979" s="1115"/>
      <c r="AR979" s="976"/>
      <c r="AS979" s="976"/>
      <c r="AT979" s="976"/>
      <c r="AU979" s="976"/>
      <c r="AV979" s="976"/>
      <c r="AW979" s="976"/>
      <c r="AX979" s="1211"/>
      <c r="AY979" s="1209"/>
    </row>
    <row r="980" spans="1:51" ht="14">
      <c r="A980" s="1280">
        <v>243</v>
      </c>
      <c r="B980" s="1260" t="str">
        <f>IF(基本情報入力シート!B282="", "",基本情報入力シート!B282)</f>
        <v/>
      </c>
      <c r="C980" s="1261"/>
      <c r="D980" s="1261"/>
      <c r="E980" s="1261"/>
      <c r="F980" s="1262"/>
      <c r="G980" s="1269" t="str">
        <f>IF(基本情報入力シート!L282="", "",基本情報入力シート!L282)</f>
        <v/>
      </c>
      <c r="H980" s="1269" t="str">
        <f>IF(基本情報入力シート!Q282="", "",基本情報入力シート!Q282)</f>
        <v/>
      </c>
      <c r="I980" s="1269" t="str">
        <f>IF(基本情報入力シート!V282="", "",基本情報入力シート!V282)</f>
        <v/>
      </c>
      <c r="J980" s="1269" t="str">
        <f>IF(基本情報入力シート!W282="", "",基本情報入力シート!W282)</f>
        <v/>
      </c>
      <c r="K980" s="1269" t="str">
        <f>IF(基本情報入力シート!X282="", "",基本情報入力シート!X282)</f>
        <v/>
      </c>
      <c r="L980" s="1272" t="str">
        <f>IF(基本情報入力シート!AC282=0, "",基本情報入力シート!AC282)</f>
        <v/>
      </c>
      <c r="M980" s="1275" t="str">
        <f>IF(基本情報入力シート!AD282="", "",基本情報入力シート!AD282)</f>
        <v/>
      </c>
      <c r="N980" s="1245"/>
      <c r="O980" s="1248" t="str">
        <f>IFERROR(VLOOKUP(K980,【参考】数式用２!$A$2:$AD$48,MATCH(N980,【参考】数式用２!$C$4:$AD$4,0)+2,0),"")</f>
        <v/>
      </c>
      <c r="P980" s="1214"/>
      <c r="Q980" s="1217" t="str">
        <f>IFERROR(VLOOKUP(K980,【参考】数式用２!$A$2:$AC$48,MATCH(P980,【参考】数式用２!$C$4:$AC$4,0)+2,0),"")</f>
        <v/>
      </c>
      <c r="R980" s="1220" t="s">
        <v>268</v>
      </c>
      <c r="S980" s="1223"/>
      <c r="T980" s="1226" t="s">
        <v>356</v>
      </c>
      <c r="U980" s="1223"/>
      <c r="V980" s="1226" t="s">
        <v>357</v>
      </c>
      <c r="W980" s="1223"/>
      <c r="X980" s="1226" t="s">
        <v>356</v>
      </c>
      <c r="Y980" s="1223"/>
      <c r="Z980" s="1226" t="s">
        <v>360</v>
      </c>
      <c r="AA980" s="1226" t="s">
        <v>171</v>
      </c>
      <c r="AB980" s="1226" t="str">
        <f t="shared" ref="AB980" si="1877">IF(S980&gt;=1,(W980*12+Y980)-(S980*12+U980)+1,"")</f>
        <v/>
      </c>
      <c r="AC980" s="1229" t="s">
        <v>359</v>
      </c>
      <c r="AD980" s="1232" t="str">
        <f t="shared" ref="AD980" si="1878">IFERROR(ROUNDDOWN(ROUND(L980*Q980,0)*M980,0)*AB980,"")</f>
        <v/>
      </c>
      <c r="AE980" s="1233" t="str">
        <f>IFERROR(ROUNDDOWN(ROUNDDOWN(ROUND(L980*VLOOKUP(K980,【参考】数式用２!$A$2:$AC$48,MATCH("処遇改善加算Ⅳ",【参考】数式用２!$C$4:$O$4,0)+2,0),0)*M980,0)*AB980*0.5,0), "")</f>
        <v/>
      </c>
      <c r="AF980" s="1198"/>
      <c r="AG980" s="1193" t="str">
        <f>IF(AND(AQ980&lt;&gt;"対象外", P980&lt;&gt;""),ROUNDDOWN(ROUND(L980*VLOOKUP(K980,【参考】数式用２!$A$2:$K$48,MATCH("ベア加算あり",【参考】数式用２!$C$4:$K$4,0)+2,0),0)*M980,0)*AB980,"")</f>
        <v/>
      </c>
      <c r="AH980" s="1195"/>
      <c r="AI980" s="1198"/>
      <c r="AJ980" s="1198"/>
      <c r="AK980" s="1201"/>
      <c r="AL980" s="1204"/>
      <c r="AM980" s="650" t="str">
        <f t="shared" si="1734"/>
        <v/>
      </c>
      <c r="AN980" s="355"/>
      <c r="AO980" s="1207" t="str">
        <f t="shared" ref="AO980" si="1879">IF(K980&lt;&gt;"","Q列に色付け","")</f>
        <v/>
      </c>
      <c r="AP980" s="1210" t="str">
        <f t="shared" ref="AP980" si="1880">IF(AND(AE980&lt;&gt;0,AE980&lt;&gt;""),IF(AF980="○","入力済","未入力"),"")</f>
        <v/>
      </c>
      <c r="AQ980" s="1113" t="str">
        <f>IFERROR((VLOOKUP(N980, 【参考】数式用２!$BE$5:$BE$13, 1,FALSE)), "対象外")</f>
        <v>対象外</v>
      </c>
      <c r="AR980" s="976" t="str">
        <f t="shared" ref="AR980" si="1881">IF(AG980&lt;&gt;"",IF(AH980="○","入力済","未入力"),"")</f>
        <v/>
      </c>
      <c r="AS980" s="976" t="str">
        <f t="shared" ref="AS980" si="1882">IF(AND(P980&lt;&gt;"", AI980=""), "未入力", "入力済")</f>
        <v>入力済</v>
      </c>
      <c r="AT980" s="976" t="str">
        <f t="shared" ref="AT980" si="1883">IF(AND(P980&lt;&gt;"", P980&lt;&gt;"処遇改善加算Ⅳ", AJ980=""), "未入力", "入力済")</f>
        <v>入力済</v>
      </c>
      <c r="AU980" s="976" t="str">
        <f>IFERROR(VLOOKUP(K980, 【参考】数式用２!$BB$5:$BC$48, 2, FALSE), "")</f>
        <v/>
      </c>
      <c r="AV980" s="976" t="str">
        <f t="shared" ref="AV980" si="1884">IF(AND(P980&lt;&gt;"処遇改善加算Ⅲ",P980&lt;&gt;"処遇改善加算Ⅳ", P980&lt;&gt;"", AU980&lt;&gt;"対象外"), 1,"")</f>
        <v/>
      </c>
      <c r="AW980" s="976" t="str">
        <f>IFERROR("_"&amp;VLOOKUP(K980, 【参考】数式用２!$AG$2:$AH$48, 2, FALSE), "")</f>
        <v/>
      </c>
      <c r="AX980" s="1211" t="str">
        <f t="shared" ref="AX980" si="1885">IF(AND(P980="処遇改善加算Ⅰ", AL980=""), "未入力","入力済")</f>
        <v>入力済</v>
      </c>
      <c r="AY980" s="1207" t="str">
        <f t="shared" ref="AY980" si="1886">G980</f>
        <v/>
      </c>
    </row>
    <row r="981" spans="1:51" ht="14">
      <c r="A981" s="1281"/>
      <c r="B981" s="1263"/>
      <c r="C981" s="1264"/>
      <c r="D981" s="1264"/>
      <c r="E981" s="1264"/>
      <c r="F981" s="1265"/>
      <c r="G981" s="1270"/>
      <c r="H981" s="1270"/>
      <c r="I981" s="1270"/>
      <c r="J981" s="1270"/>
      <c r="K981" s="1270"/>
      <c r="L981" s="1273"/>
      <c r="M981" s="1276"/>
      <c r="N981" s="1246"/>
      <c r="O981" s="1249"/>
      <c r="P981" s="1215"/>
      <c r="Q981" s="1218"/>
      <c r="R981" s="1221"/>
      <c r="S981" s="1224"/>
      <c r="T981" s="1227"/>
      <c r="U981" s="1224"/>
      <c r="V981" s="1227"/>
      <c r="W981" s="1224"/>
      <c r="X981" s="1227"/>
      <c r="Y981" s="1224"/>
      <c r="Z981" s="1227"/>
      <c r="AA981" s="1227"/>
      <c r="AB981" s="1227"/>
      <c r="AC981" s="1230"/>
      <c r="AD981" s="1193"/>
      <c r="AE981" s="1234"/>
      <c r="AF981" s="1199"/>
      <c r="AG981" s="1193"/>
      <c r="AH981" s="1196"/>
      <c r="AI981" s="1199"/>
      <c r="AJ981" s="1199"/>
      <c r="AK981" s="1202"/>
      <c r="AL981" s="1205"/>
      <c r="AM981" s="1212" t="str">
        <f t="shared" ref="AM981" si="1887">IF(AND(P980&lt;&gt;"", OR(W980&lt;&gt;8,Y980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81" s="355"/>
      <c r="AO981" s="1208"/>
      <c r="AP981" s="1210"/>
      <c r="AQ981" s="1114"/>
      <c r="AR981" s="976"/>
      <c r="AS981" s="976"/>
      <c r="AT981" s="976"/>
      <c r="AU981" s="976"/>
      <c r="AV981" s="976"/>
      <c r="AW981" s="976"/>
      <c r="AX981" s="1211"/>
      <c r="AY981" s="1208"/>
    </row>
    <row r="982" spans="1:51" ht="14">
      <c r="A982" s="1282"/>
      <c r="B982" s="1263"/>
      <c r="C982" s="1264"/>
      <c r="D982" s="1264"/>
      <c r="E982" s="1264"/>
      <c r="F982" s="1265"/>
      <c r="G982" s="1270"/>
      <c r="H982" s="1270"/>
      <c r="I982" s="1270"/>
      <c r="J982" s="1270"/>
      <c r="K982" s="1270"/>
      <c r="L982" s="1273"/>
      <c r="M982" s="1276"/>
      <c r="N982" s="1246"/>
      <c r="O982" s="1249"/>
      <c r="P982" s="1215"/>
      <c r="Q982" s="1218"/>
      <c r="R982" s="1221"/>
      <c r="S982" s="1224"/>
      <c r="T982" s="1227"/>
      <c r="U982" s="1224"/>
      <c r="V982" s="1227"/>
      <c r="W982" s="1224"/>
      <c r="X982" s="1227"/>
      <c r="Y982" s="1224"/>
      <c r="Z982" s="1227"/>
      <c r="AA982" s="1227"/>
      <c r="AB982" s="1227"/>
      <c r="AC982" s="1230"/>
      <c r="AD982" s="1193"/>
      <c r="AE982" s="1234"/>
      <c r="AF982" s="1199"/>
      <c r="AG982" s="1193"/>
      <c r="AH982" s="1196"/>
      <c r="AI982" s="1199"/>
      <c r="AJ982" s="1199"/>
      <c r="AK982" s="1202"/>
      <c r="AL982" s="1205"/>
      <c r="AM982" s="1213"/>
      <c r="AN982" s="355"/>
      <c r="AO982" s="1208"/>
      <c r="AP982" s="1210"/>
      <c r="AQ982" s="1114"/>
      <c r="AR982" s="976"/>
      <c r="AS982" s="976"/>
      <c r="AT982" s="976"/>
      <c r="AU982" s="976"/>
      <c r="AV982" s="976"/>
      <c r="AW982" s="976"/>
      <c r="AX982" s="1211"/>
      <c r="AY982" s="1208"/>
    </row>
    <row r="983" spans="1:51" ht="14.5" thickBot="1">
      <c r="A983" s="1283"/>
      <c r="B983" s="1266"/>
      <c r="C983" s="1267"/>
      <c r="D983" s="1267"/>
      <c r="E983" s="1267"/>
      <c r="F983" s="1268"/>
      <c r="G983" s="1271"/>
      <c r="H983" s="1271"/>
      <c r="I983" s="1271"/>
      <c r="J983" s="1271"/>
      <c r="K983" s="1271"/>
      <c r="L983" s="1274"/>
      <c r="M983" s="1277"/>
      <c r="N983" s="1247"/>
      <c r="O983" s="1250"/>
      <c r="P983" s="1216"/>
      <c r="Q983" s="1219"/>
      <c r="R983" s="1222"/>
      <c r="S983" s="1225"/>
      <c r="T983" s="1228"/>
      <c r="U983" s="1225"/>
      <c r="V983" s="1228"/>
      <c r="W983" s="1225"/>
      <c r="X983" s="1228"/>
      <c r="Y983" s="1225"/>
      <c r="Z983" s="1228"/>
      <c r="AA983" s="1228"/>
      <c r="AB983" s="1228"/>
      <c r="AC983" s="1231"/>
      <c r="AD983" s="1194"/>
      <c r="AE983" s="1235"/>
      <c r="AF983" s="1200"/>
      <c r="AG983" s="1194"/>
      <c r="AH983" s="1197"/>
      <c r="AI983" s="1200"/>
      <c r="AJ983" s="1200"/>
      <c r="AK983" s="1203"/>
      <c r="AL983" s="1206"/>
      <c r="AM983" s="651" t="str">
        <f t="shared" si="1744"/>
        <v/>
      </c>
      <c r="AN983" s="355"/>
      <c r="AO983" s="1209"/>
      <c r="AP983" s="1210"/>
      <c r="AQ983" s="1115"/>
      <c r="AR983" s="976"/>
      <c r="AS983" s="976"/>
      <c r="AT983" s="976"/>
      <c r="AU983" s="976"/>
      <c r="AV983" s="976"/>
      <c r="AW983" s="976"/>
      <c r="AX983" s="1211"/>
      <c r="AY983" s="1209"/>
    </row>
    <row r="984" spans="1:51" ht="14">
      <c r="A984" s="1280">
        <v>244</v>
      </c>
      <c r="B984" s="1260" t="str">
        <f>IF(基本情報入力シート!B283="", "",基本情報入力シート!B283)</f>
        <v/>
      </c>
      <c r="C984" s="1261"/>
      <c r="D984" s="1261"/>
      <c r="E984" s="1261"/>
      <c r="F984" s="1262"/>
      <c r="G984" s="1269" t="str">
        <f>IF(基本情報入力シート!L283="", "",基本情報入力シート!L283)</f>
        <v/>
      </c>
      <c r="H984" s="1269" t="str">
        <f>IF(基本情報入力シート!Q283="", "",基本情報入力シート!Q283)</f>
        <v/>
      </c>
      <c r="I984" s="1269" t="str">
        <f>IF(基本情報入力シート!V283="", "",基本情報入力シート!V283)</f>
        <v/>
      </c>
      <c r="J984" s="1269" t="str">
        <f>IF(基本情報入力シート!W283="", "",基本情報入力シート!W283)</f>
        <v/>
      </c>
      <c r="K984" s="1269" t="str">
        <f>IF(基本情報入力シート!X283="", "",基本情報入力シート!X283)</f>
        <v/>
      </c>
      <c r="L984" s="1272" t="str">
        <f>IF(基本情報入力シート!AC283=0, "",基本情報入力シート!AC283)</f>
        <v/>
      </c>
      <c r="M984" s="1275" t="str">
        <f>IF(基本情報入力シート!AD283="", "",基本情報入力シート!AD283)</f>
        <v/>
      </c>
      <c r="N984" s="1245"/>
      <c r="O984" s="1248" t="str">
        <f>IFERROR(VLOOKUP(K984,【参考】数式用２!$A$2:$AD$48,MATCH(N984,【参考】数式用２!$C$4:$AD$4,0)+2,0),"")</f>
        <v/>
      </c>
      <c r="P984" s="1214"/>
      <c r="Q984" s="1217" t="str">
        <f>IFERROR(VLOOKUP(K984,【参考】数式用２!$A$2:$AC$48,MATCH(P984,【参考】数式用２!$C$4:$AC$4,0)+2,0),"")</f>
        <v/>
      </c>
      <c r="R984" s="1220" t="s">
        <v>268</v>
      </c>
      <c r="S984" s="1223"/>
      <c r="T984" s="1226" t="s">
        <v>356</v>
      </c>
      <c r="U984" s="1223"/>
      <c r="V984" s="1226" t="s">
        <v>357</v>
      </c>
      <c r="W984" s="1223"/>
      <c r="X984" s="1226" t="s">
        <v>356</v>
      </c>
      <c r="Y984" s="1223"/>
      <c r="Z984" s="1226" t="s">
        <v>360</v>
      </c>
      <c r="AA984" s="1226" t="s">
        <v>171</v>
      </c>
      <c r="AB984" s="1226" t="str">
        <f t="shared" ref="AB984" si="1888">IF(S984&gt;=1,(W984*12+Y984)-(S984*12+U984)+1,"")</f>
        <v/>
      </c>
      <c r="AC984" s="1229" t="s">
        <v>359</v>
      </c>
      <c r="AD984" s="1232" t="str">
        <f t="shared" ref="AD984" si="1889">IFERROR(ROUNDDOWN(ROUND(L984*Q984,0)*M984,0)*AB984,"")</f>
        <v/>
      </c>
      <c r="AE984" s="1233" t="str">
        <f>IFERROR(ROUNDDOWN(ROUNDDOWN(ROUND(L984*VLOOKUP(K984,【参考】数式用２!$A$2:$AC$48,MATCH("処遇改善加算Ⅳ",【参考】数式用２!$C$4:$O$4,0)+2,0),0)*M984,0)*AB984*0.5,0), "")</f>
        <v/>
      </c>
      <c r="AF984" s="1198"/>
      <c r="AG984" s="1193" t="str">
        <f>IF(AND(AQ984&lt;&gt;"対象外", P984&lt;&gt;""),ROUNDDOWN(ROUND(L984*VLOOKUP(K984,【参考】数式用２!$A$2:$K$48,MATCH("ベア加算あり",【参考】数式用２!$C$4:$K$4,0)+2,0),0)*M984,0)*AB984,"")</f>
        <v/>
      </c>
      <c r="AH984" s="1195"/>
      <c r="AI984" s="1198"/>
      <c r="AJ984" s="1198"/>
      <c r="AK984" s="1201"/>
      <c r="AL984" s="1204"/>
      <c r="AM984" s="650" t="str">
        <f t="shared" si="1734"/>
        <v/>
      </c>
      <c r="AN984" s="355"/>
      <c r="AO984" s="1207" t="str">
        <f t="shared" ref="AO984" si="1890">IF(K984&lt;&gt;"","Q列に色付け","")</f>
        <v/>
      </c>
      <c r="AP984" s="1210" t="str">
        <f t="shared" ref="AP984" si="1891">IF(AND(AE984&lt;&gt;0,AE984&lt;&gt;""),IF(AF984="○","入力済","未入力"),"")</f>
        <v/>
      </c>
      <c r="AQ984" s="1113" t="str">
        <f>IFERROR((VLOOKUP(N984, 【参考】数式用２!$BE$5:$BE$13, 1,FALSE)), "対象外")</f>
        <v>対象外</v>
      </c>
      <c r="AR984" s="976" t="str">
        <f t="shared" ref="AR984" si="1892">IF(AG984&lt;&gt;"",IF(AH984="○","入力済","未入力"),"")</f>
        <v/>
      </c>
      <c r="AS984" s="976" t="str">
        <f t="shared" ref="AS984" si="1893">IF(AND(P984&lt;&gt;"", AI984=""), "未入力", "入力済")</f>
        <v>入力済</v>
      </c>
      <c r="AT984" s="976" t="str">
        <f t="shared" ref="AT984" si="1894">IF(AND(P984&lt;&gt;"", P984&lt;&gt;"処遇改善加算Ⅳ", AJ984=""), "未入力", "入力済")</f>
        <v>入力済</v>
      </c>
      <c r="AU984" s="976" t="str">
        <f>IFERROR(VLOOKUP(K984, 【参考】数式用２!$BB$5:$BC$48, 2, FALSE), "")</f>
        <v/>
      </c>
      <c r="AV984" s="976" t="str">
        <f t="shared" ref="AV984" si="1895">IF(AND(P984&lt;&gt;"処遇改善加算Ⅲ",P984&lt;&gt;"処遇改善加算Ⅳ", P984&lt;&gt;"", AU984&lt;&gt;"対象外"), 1,"")</f>
        <v/>
      </c>
      <c r="AW984" s="976" t="str">
        <f>IFERROR("_"&amp;VLOOKUP(K984, 【参考】数式用２!$AG$2:$AH$48, 2, FALSE), "")</f>
        <v/>
      </c>
      <c r="AX984" s="1211" t="str">
        <f t="shared" ref="AX984" si="1896">IF(AND(P984="処遇改善加算Ⅰ", AL984=""), "未入力","入力済")</f>
        <v>入力済</v>
      </c>
      <c r="AY984" s="1207" t="str">
        <f t="shared" ref="AY984" si="1897">G984</f>
        <v/>
      </c>
    </row>
    <row r="985" spans="1:51" ht="14">
      <c r="A985" s="1281"/>
      <c r="B985" s="1263"/>
      <c r="C985" s="1264"/>
      <c r="D985" s="1264"/>
      <c r="E985" s="1264"/>
      <c r="F985" s="1265"/>
      <c r="G985" s="1270"/>
      <c r="H985" s="1270"/>
      <c r="I985" s="1270"/>
      <c r="J985" s="1270"/>
      <c r="K985" s="1270"/>
      <c r="L985" s="1273"/>
      <c r="M985" s="1276"/>
      <c r="N985" s="1246"/>
      <c r="O985" s="1249"/>
      <c r="P985" s="1215"/>
      <c r="Q985" s="1218"/>
      <c r="R985" s="1221"/>
      <c r="S985" s="1224"/>
      <c r="T985" s="1227"/>
      <c r="U985" s="1224"/>
      <c r="V985" s="1227"/>
      <c r="W985" s="1224"/>
      <c r="X985" s="1227"/>
      <c r="Y985" s="1224"/>
      <c r="Z985" s="1227"/>
      <c r="AA985" s="1227"/>
      <c r="AB985" s="1227"/>
      <c r="AC985" s="1230"/>
      <c r="AD985" s="1193"/>
      <c r="AE985" s="1234"/>
      <c r="AF985" s="1199"/>
      <c r="AG985" s="1193"/>
      <c r="AH985" s="1196"/>
      <c r="AI985" s="1199"/>
      <c r="AJ985" s="1199"/>
      <c r="AK985" s="1202"/>
      <c r="AL985" s="1205"/>
      <c r="AM985" s="1212" t="str">
        <f t="shared" ref="AM985" si="1898">IF(AND(P984&lt;&gt;"", OR(W984&lt;&gt;8,Y984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85" s="355"/>
      <c r="AO985" s="1208"/>
      <c r="AP985" s="1210"/>
      <c r="AQ985" s="1114"/>
      <c r="AR985" s="976"/>
      <c r="AS985" s="976"/>
      <c r="AT985" s="976"/>
      <c r="AU985" s="976"/>
      <c r="AV985" s="976"/>
      <c r="AW985" s="976"/>
      <c r="AX985" s="1211"/>
      <c r="AY985" s="1208"/>
    </row>
    <row r="986" spans="1:51" ht="14">
      <c r="A986" s="1282"/>
      <c r="B986" s="1263"/>
      <c r="C986" s="1264"/>
      <c r="D986" s="1264"/>
      <c r="E986" s="1264"/>
      <c r="F986" s="1265"/>
      <c r="G986" s="1270"/>
      <c r="H986" s="1270"/>
      <c r="I986" s="1270"/>
      <c r="J986" s="1270"/>
      <c r="K986" s="1270"/>
      <c r="L986" s="1273"/>
      <c r="M986" s="1276"/>
      <c r="N986" s="1246"/>
      <c r="O986" s="1249"/>
      <c r="P986" s="1215"/>
      <c r="Q986" s="1218"/>
      <c r="R986" s="1221"/>
      <c r="S986" s="1224"/>
      <c r="T986" s="1227"/>
      <c r="U986" s="1224"/>
      <c r="V986" s="1227"/>
      <c r="W986" s="1224"/>
      <c r="X986" s="1227"/>
      <c r="Y986" s="1224"/>
      <c r="Z986" s="1227"/>
      <c r="AA986" s="1227"/>
      <c r="AB986" s="1227"/>
      <c r="AC986" s="1230"/>
      <c r="AD986" s="1193"/>
      <c r="AE986" s="1234"/>
      <c r="AF986" s="1199"/>
      <c r="AG986" s="1193"/>
      <c r="AH986" s="1196"/>
      <c r="AI986" s="1199"/>
      <c r="AJ986" s="1199"/>
      <c r="AK986" s="1202"/>
      <c r="AL986" s="1205"/>
      <c r="AM986" s="1213"/>
      <c r="AN986" s="355"/>
      <c r="AO986" s="1208"/>
      <c r="AP986" s="1210"/>
      <c r="AQ986" s="1114"/>
      <c r="AR986" s="976"/>
      <c r="AS986" s="976"/>
      <c r="AT986" s="976"/>
      <c r="AU986" s="976"/>
      <c r="AV986" s="976"/>
      <c r="AW986" s="976"/>
      <c r="AX986" s="1211"/>
      <c r="AY986" s="1208"/>
    </row>
    <row r="987" spans="1:51" ht="14.5" thickBot="1">
      <c r="A987" s="1283"/>
      <c r="B987" s="1266"/>
      <c r="C987" s="1267"/>
      <c r="D987" s="1267"/>
      <c r="E987" s="1267"/>
      <c r="F987" s="1268"/>
      <c r="G987" s="1271"/>
      <c r="H987" s="1271"/>
      <c r="I987" s="1271"/>
      <c r="J987" s="1271"/>
      <c r="K987" s="1271"/>
      <c r="L987" s="1274"/>
      <c r="M987" s="1277"/>
      <c r="N987" s="1247"/>
      <c r="O987" s="1250"/>
      <c r="P987" s="1216"/>
      <c r="Q987" s="1219"/>
      <c r="R987" s="1222"/>
      <c r="S987" s="1225"/>
      <c r="T987" s="1228"/>
      <c r="U987" s="1225"/>
      <c r="V987" s="1228"/>
      <c r="W987" s="1225"/>
      <c r="X987" s="1228"/>
      <c r="Y987" s="1225"/>
      <c r="Z987" s="1228"/>
      <c r="AA987" s="1228"/>
      <c r="AB987" s="1228"/>
      <c r="AC987" s="1231"/>
      <c r="AD987" s="1194"/>
      <c r="AE987" s="1235"/>
      <c r="AF987" s="1200"/>
      <c r="AG987" s="1194"/>
      <c r="AH987" s="1197"/>
      <c r="AI987" s="1200"/>
      <c r="AJ987" s="1200"/>
      <c r="AK987" s="1203"/>
      <c r="AL987" s="1206"/>
      <c r="AM987" s="651" t="str">
        <f t="shared" si="1744"/>
        <v/>
      </c>
      <c r="AN987" s="355"/>
      <c r="AO987" s="1209"/>
      <c r="AP987" s="1210"/>
      <c r="AQ987" s="1115"/>
      <c r="AR987" s="976"/>
      <c r="AS987" s="976"/>
      <c r="AT987" s="976"/>
      <c r="AU987" s="976"/>
      <c r="AV987" s="976"/>
      <c r="AW987" s="976"/>
      <c r="AX987" s="1211"/>
      <c r="AY987" s="1209"/>
    </row>
    <row r="988" spans="1:51" ht="14">
      <c r="A988" s="1280">
        <v>245</v>
      </c>
      <c r="B988" s="1260" t="str">
        <f>IF(基本情報入力シート!B284="", "",基本情報入力シート!B284)</f>
        <v/>
      </c>
      <c r="C988" s="1261"/>
      <c r="D988" s="1261"/>
      <c r="E988" s="1261"/>
      <c r="F988" s="1262"/>
      <c r="G988" s="1269" t="str">
        <f>IF(基本情報入力シート!L284="", "",基本情報入力シート!L284)</f>
        <v/>
      </c>
      <c r="H988" s="1269" t="str">
        <f>IF(基本情報入力シート!Q284="", "",基本情報入力シート!Q284)</f>
        <v/>
      </c>
      <c r="I988" s="1269" t="str">
        <f>IF(基本情報入力シート!V284="", "",基本情報入力シート!V284)</f>
        <v/>
      </c>
      <c r="J988" s="1269" t="str">
        <f>IF(基本情報入力シート!W284="", "",基本情報入力シート!W284)</f>
        <v/>
      </c>
      <c r="K988" s="1269" t="str">
        <f>IF(基本情報入力シート!X284="", "",基本情報入力シート!X284)</f>
        <v/>
      </c>
      <c r="L988" s="1272" t="str">
        <f>IF(基本情報入力シート!AC284=0, "",基本情報入力シート!AC284)</f>
        <v/>
      </c>
      <c r="M988" s="1275" t="str">
        <f>IF(基本情報入力シート!AD284="", "",基本情報入力シート!AD284)</f>
        <v/>
      </c>
      <c r="N988" s="1245"/>
      <c r="O988" s="1248" t="str">
        <f>IFERROR(VLOOKUP(K988,【参考】数式用２!$A$2:$AD$48,MATCH(N988,【参考】数式用２!$C$4:$AD$4,0)+2,0),"")</f>
        <v/>
      </c>
      <c r="P988" s="1214"/>
      <c r="Q988" s="1217" t="str">
        <f>IFERROR(VLOOKUP(K988,【参考】数式用２!$A$2:$AC$48,MATCH(P988,【参考】数式用２!$C$4:$AC$4,0)+2,0),"")</f>
        <v/>
      </c>
      <c r="R988" s="1220" t="s">
        <v>268</v>
      </c>
      <c r="S988" s="1223"/>
      <c r="T988" s="1226" t="s">
        <v>356</v>
      </c>
      <c r="U988" s="1223"/>
      <c r="V988" s="1226" t="s">
        <v>357</v>
      </c>
      <c r="W988" s="1223"/>
      <c r="X988" s="1226" t="s">
        <v>356</v>
      </c>
      <c r="Y988" s="1223"/>
      <c r="Z988" s="1226" t="s">
        <v>360</v>
      </c>
      <c r="AA988" s="1226" t="s">
        <v>171</v>
      </c>
      <c r="AB988" s="1226" t="str">
        <f t="shared" ref="AB988" si="1899">IF(S988&gt;=1,(W988*12+Y988)-(S988*12+U988)+1,"")</f>
        <v/>
      </c>
      <c r="AC988" s="1229" t="s">
        <v>359</v>
      </c>
      <c r="AD988" s="1232" t="str">
        <f t="shared" ref="AD988" si="1900">IFERROR(ROUNDDOWN(ROUND(L988*Q988,0)*M988,0)*AB988,"")</f>
        <v/>
      </c>
      <c r="AE988" s="1233" t="str">
        <f>IFERROR(ROUNDDOWN(ROUNDDOWN(ROUND(L988*VLOOKUP(K988,【参考】数式用２!$A$2:$AC$48,MATCH("処遇改善加算Ⅳ",【参考】数式用２!$C$4:$O$4,0)+2,0),0)*M988,0)*AB988*0.5,0), "")</f>
        <v/>
      </c>
      <c r="AF988" s="1198"/>
      <c r="AG988" s="1193" t="str">
        <f>IF(AND(AQ988&lt;&gt;"対象外", P988&lt;&gt;""),ROUNDDOWN(ROUND(L988*VLOOKUP(K988,【参考】数式用２!$A$2:$K$48,MATCH("ベア加算あり",【参考】数式用２!$C$4:$K$4,0)+2,0),0)*M988,0)*AB988,"")</f>
        <v/>
      </c>
      <c r="AH988" s="1195"/>
      <c r="AI988" s="1198"/>
      <c r="AJ988" s="1198"/>
      <c r="AK988" s="1201"/>
      <c r="AL988" s="1204"/>
      <c r="AM988" s="650" t="str">
        <f t="shared" si="1734"/>
        <v/>
      </c>
      <c r="AN988" s="355"/>
      <c r="AO988" s="1207" t="str">
        <f t="shared" ref="AO988" si="1901">IF(K988&lt;&gt;"","Q列に色付け","")</f>
        <v/>
      </c>
      <c r="AP988" s="1210" t="str">
        <f t="shared" ref="AP988" si="1902">IF(AND(AE988&lt;&gt;0,AE988&lt;&gt;""),IF(AF988="○","入力済","未入力"),"")</f>
        <v/>
      </c>
      <c r="AQ988" s="1113" t="str">
        <f>IFERROR((VLOOKUP(N988, 【参考】数式用２!$BE$5:$BE$13, 1,FALSE)), "対象外")</f>
        <v>対象外</v>
      </c>
      <c r="AR988" s="976" t="str">
        <f t="shared" ref="AR988" si="1903">IF(AG988&lt;&gt;"",IF(AH988="○","入力済","未入力"),"")</f>
        <v/>
      </c>
      <c r="AS988" s="976" t="str">
        <f t="shared" ref="AS988" si="1904">IF(AND(P988&lt;&gt;"", AI988=""), "未入力", "入力済")</f>
        <v>入力済</v>
      </c>
      <c r="AT988" s="976" t="str">
        <f t="shared" ref="AT988" si="1905">IF(AND(P988&lt;&gt;"", P988&lt;&gt;"処遇改善加算Ⅳ", AJ988=""), "未入力", "入力済")</f>
        <v>入力済</v>
      </c>
      <c r="AU988" s="976" t="str">
        <f>IFERROR(VLOOKUP(K988, 【参考】数式用２!$BB$5:$BC$48, 2, FALSE), "")</f>
        <v/>
      </c>
      <c r="AV988" s="976" t="str">
        <f t="shared" ref="AV988" si="1906">IF(AND(P988&lt;&gt;"処遇改善加算Ⅲ",P988&lt;&gt;"処遇改善加算Ⅳ", P988&lt;&gt;"", AU988&lt;&gt;"対象外"), 1,"")</f>
        <v/>
      </c>
      <c r="AW988" s="976" t="str">
        <f>IFERROR("_"&amp;VLOOKUP(K988, 【参考】数式用２!$AG$2:$AH$48, 2, FALSE), "")</f>
        <v/>
      </c>
      <c r="AX988" s="1211" t="str">
        <f t="shared" ref="AX988" si="1907">IF(AND(P988="処遇改善加算Ⅰ", AL988=""), "未入力","入力済")</f>
        <v>入力済</v>
      </c>
      <c r="AY988" s="1207" t="str">
        <f t="shared" ref="AY988" si="1908">G988</f>
        <v/>
      </c>
    </row>
    <row r="989" spans="1:51" ht="14">
      <c r="A989" s="1281"/>
      <c r="B989" s="1263"/>
      <c r="C989" s="1264"/>
      <c r="D989" s="1264"/>
      <c r="E989" s="1264"/>
      <c r="F989" s="1265"/>
      <c r="G989" s="1270"/>
      <c r="H989" s="1270"/>
      <c r="I989" s="1270"/>
      <c r="J989" s="1270"/>
      <c r="K989" s="1270"/>
      <c r="L989" s="1273"/>
      <c r="M989" s="1276"/>
      <c r="N989" s="1246"/>
      <c r="O989" s="1249"/>
      <c r="P989" s="1215"/>
      <c r="Q989" s="1218"/>
      <c r="R989" s="1221"/>
      <c r="S989" s="1224"/>
      <c r="T989" s="1227"/>
      <c r="U989" s="1224"/>
      <c r="V989" s="1227"/>
      <c r="W989" s="1224"/>
      <c r="X989" s="1227"/>
      <c r="Y989" s="1224"/>
      <c r="Z989" s="1227"/>
      <c r="AA989" s="1227"/>
      <c r="AB989" s="1227"/>
      <c r="AC989" s="1230"/>
      <c r="AD989" s="1193"/>
      <c r="AE989" s="1234"/>
      <c r="AF989" s="1199"/>
      <c r="AG989" s="1193"/>
      <c r="AH989" s="1196"/>
      <c r="AI989" s="1199"/>
      <c r="AJ989" s="1199"/>
      <c r="AK989" s="1202"/>
      <c r="AL989" s="1205"/>
      <c r="AM989" s="1212" t="str">
        <f t="shared" ref="AM989" si="1909">IF(AND(P988&lt;&gt;"", OR(W988&lt;&gt;8,Y988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89" s="355"/>
      <c r="AO989" s="1208"/>
      <c r="AP989" s="1210"/>
      <c r="AQ989" s="1114"/>
      <c r="AR989" s="976"/>
      <c r="AS989" s="976"/>
      <c r="AT989" s="976"/>
      <c r="AU989" s="976"/>
      <c r="AV989" s="976"/>
      <c r="AW989" s="976"/>
      <c r="AX989" s="1211"/>
      <c r="AY989" s="1208"/>
    </row>
    <row r="990" spans="1:51" ht="14">
      <c r="A990" s="1282"/>
      <c r="B990" s="1263"/>
      <c r="C990" s="1264"/>
      <c r="D990" s="1264"/>
      <c r="E990" s="1264"/>
      <c r="F990" s="1265"/>
      <c r="G990" s="1270"/>
      <c r="H990" s="1270"/>
      <c r="I990" s="1270"/>
      <c r="J990" s="1270"/>
      <c r="K990" s="1270"/>
      <c r="L990" s="1273"/>
      <c r="M990" s="1276"/>
      <c r="N990" s="1246"/>
      <c r="O990" s="1249"/>
      <c r="P990" s="1215"/>
      <c r="Q990" s="1218"/>
      <c r="R990" s="1221"/>
      <c r="S990" s="1224"/>
      <c r="T990" s="1227"/>
      <c r="U990" s="1224"/>
      <c r="V990" s="1227"/>
      <c r="W990" s="1224"/>
      <c r="X990" s="1227"/>
      <c r="Y990" s="1224"/>
      <c r="Z990" s="1227"/>
      <c r="AA990" s="1227"/>
      <c r="AB990" s="1227"/>
      <c r="AC990" s="1230"/>
      <c r="AD990" s="1193"/>
      <c r="AE990" s="1234"/>
      <c r="AF990" s="1199"/>
      <c r="AG990" s="1193"/>
      <c r="AH990" s="1196"/>
      <c r="AI990" s="1199"/>
      <c r="AJ990" s="1199"/>
      <c r="AK990" s="1202"/>
      <c r="AL990" s="1205"/>
      <c r="AM990" s="1213"/>
      <c r="AN990" s="355"/>
      <c r="AO990" s="1208"/>
      <c r="AP990" s="1210"/>
      <c r="AQ990" s="1114"/>
      <c r="AR990" s="976"/>
      <c r="AS990" s="976"/>
      <c r="AT990" s="976"/>
      <c r="AU990" s="976"/>
      <c r="AV990" s="976"/>
      <c r="AW990" s="976"/>
      <c r="AX990" s="1211"/>
      <c r="AY990" s="1208"/>
    </row>
    <row r="991" spans="1:51" ht="14.5" thickBot="1">
      <c r="A991" s="1283"/>
      <c r="B991" s="1266"/>
      <c r="C991" s="1267"/>
      <c r="D991" s="1267"/>
      <c r="E991" s="1267"/>
      <c r="F991" s="1268"/>
      <c r="G991" s="1271"/>
      <c r="H991" s="1271"/>
      <c r="I991" s="1271"/>
      <c r="J991" s="1271"/>
      <c r="K991" s="1271"/>
      <c r="L991" s="1274"/>
      <c r="M991" s="1277"/>
      <c r="N991" s="1247"/>
      <c r="O991" s="1250"/>
      <c r="P991" s="1216"/>
      <c r="Q991" s="1219"/>
      <c r="R991" s="1222"/>
      <c r="S991" s="1225"/>
      <c r="T991" s="1228"/>
      <c r="U991" s="1225"/>
      <c r="V991" s="1228"/>
      <c r="W991" s="1225"/>
      <c r="X991" s="1228"/>
      <c r="Y991" s="1225"/>
      <c r="Z991" s="1228"/>
      <c r="AA991" s="1228"/>
      <c r="AB991" s="1228"/>
      <c r="AC991" s="1231"/>
      <c r="AD991" s="1194"/>
      <c r="AE991" s="1235"/>
      <c r="AF991" s="1200"/>
      <c r="AG991" s="1194"/>
      <c r="AH991" s="1197"/>
      <c r="AI991" s="1200"/>
      <c r="AJ991" s="1200"/>
      <c r="AK991" s="1203"/>
      <c r="AL991" s="1206"/>
      <c r="AM991" s="651" t="str">
        <f t="shared" si="1744"/>
        <v/>
      </c>
      <c r="AN991" s="355"/>
      <c r="AO991" s="1209"/>
      <c r="AP991" s="1210"/>
      <c r="AQ991" s="1115"/>
      <c r="AR991" s="976"/>
      <c r="AS991" s="976"/>
      <c r="AT991" s="976"/>
      <c r="AU991" s="976"/>
      <c r="AV991" s="976"/>
      <c r="AW991" s="976"/>
      <c r="AX991" s="1211"/>
      <c r="AY991" s="1209"/>
    </row>
    <row r="992" spans="1:51" ht="14">
      <c r="A992" s="1280">
        <v>246</v>
      </c>
      <c r="B992" s="1260" t="str">
        <f>IF(基本情報入力シート!B285="", "",基本情報入力シート!B285)</f>
        <v/>
      </c>
      <c r="C992" s="1261"/>
      <c r="D992" s="1261"/>
      <c r="E992" s="1261"/>
      <c r="F992" s="1262"/>
      <c r="G992" s="1269" t="str">
        <f>IF(基本情報入力シート!L285="", "",基本情報入力シート!L285)</f>
        <v/>
      </c>
      <c r="H992" s="1269" t="str">
        <f>IF(基本情報入力シート!Q285="", "",基本情報入力シート!Q285)</f>
        <v/>
      </c>
      <c r="I992" s="1269" t="str">
        <f>IF(基本情報入力シート!V285="", "",基本情報入力シート!V285)</f>
        <v/>
      </c>
      <c r="J992" s="1269" t="str">
        <f>IF(基本情報入力シート!W285="", "",基本情報入力シート!W285)</f>
        <v/>
      </c>
      <c r="K992" s="1269" t="str">
        <f>IF(基本情報入力シート!X285="", "",基本情報入力シート!X285)</f>
        <v/>
      </c>
      <c r="L992" s="1272" t="str">
        <f>IF(基本情報入力シート!AC285=0, "",基本情報入力シート!AC285)</f>
        <v/>
      </c>
      <c r="M992" s="1275" t="str">
        <f>IF(基本情報入力シート!AD285="", "",基本情報入力シート!AD285)</f>
        <v/>
      </c>
      <c r="N992" s="1245"/>
      <c r="O992" s="1248" t="str">
        <f>IFERROR(VLOOKUP(K992,【参考】数式用２!$A$2:$AD$48,MATCH(N992,【参考】数式用２!$C$4:$AD$4,0)+2,0),"")</f>
        <v/>
      </c>
      <c r="P992" s="1214"/>
      <c r="Q992" s="1217" t="str">
        <f>IFERROR(VLOOKUP(K992,【参考】数式用２!$A$2:$AC$48,MATCH(P992,【参考】数式用２!$C$4:$AC$4,0)+2,0),"")</f>
        <v/>
      </c>
      <c r="R992" s="1220" t="s">
        <v>268</v>
      </c>
      <c r="S992" s="1223"/>
      <c r="T992" s="1226" t="s">
        <v>356</v>
      </c>
      <c r="U992" s="1223"/>
      <c r="V992" s="1226" t="s">
        <v>357</v>
      </c>
      <c r="W992" s="1223"/>
      <c r="X992" s="1226" t="s">
        <v>356</v>
      </c>
      <c r="Y992" s="1223"/>
      <c r="Z992" s="1226" t="s">
        <v>360</v>
      </c>
      <c r="AA992" s="1226" t="s">
        <v>171</v>
      </c>
      <c r="AB992" s="1226" t="str">
        <f t="shared" ref="AB992" si="1910">IF(S992&gt;=1,(W992*12+Y992)-(S992*12+U992)+1,"")</f>
        <v/>
      </c>
      <c r="AC992" s="1229" t="s">
        <v>359</v>
      </c>
      <c r="AD992" s="1232" t="str">
        <f t="shared" ref="AD992" si="1911">IFERROR(ROUNDDOWN(ROUND(L992*Q992,0)*M992,0)*AB992,"")</f>
        <v/>
      </c>
      <c r="AE992" s="1233" t="str">
        <f>IFERROR(ROUNDDOWN(ROUNDDOWN(ROUND(L992*VLOOKUP(K992,【参考】数式用２!$A$2:$AC$48,MATCH("処遇改善加算Ⅳ",【参考】数式用２!$C$4:$O$4,0)+2,0),0)*M992,0)*AB992*0.5,0), "")</f>
        <v/>
      </c>
      <c r="AF992" s="1198"/>
      <c r="AG992" s="1193" t="str">
        <f>IF(AND(AQ992&lt;&gt;"対象外", P992&lt;&gt;""),ROUNDDOWN(ROUND(L992*VLOOKUP(K992,【参考】数式用２!$A$2:$K$48,MATCH("ベア加算あり",【参考】数式用２!$C$4:$K$4,0)+2,0),0)*M992,0)*AB992,"")</f>
        <v/>
      </c>
      <c r="AH992" s="1195"/>
      <c r="AI992" s="1198"/>
      <c r="AJ992" s="1198"/>
      <c r="AK992" s="1201"/>
      <c r="AL992" s="1204"/>
      <c r="AM992" s="650" t="str">
        <f t="shared" ref="AM992:AM1052" si="1912">IF(Q992="","",IF(Q992&lt;O992,"！加算の要件上は問題ありませんが、令和６年度末の加算率と比較して、令和７年度の加算率が低くなっています。",""))</f>
        <v/>
      </c>
      <c r="AN992" s="355"/>
      <c r="AO992" s="1207" t="str">
        <f t="shared" ref="AO992" si="1913">IF(K992&lt;&gt;"","Q列に色付け","")</f>
        <v/>
      </c>
      <c r="AP992" s="1210" t="str">
        <f t="shared" ref="AP992" si="1914">IF(AND(AE992&lt;&gt;0,AE992&lt;&gt;""),IF(AF992="○","入力済","未入力"),"")</f>
        <v/>
      </c>
      <c r="AQ992" s="1113" t="str">
        <f>IFERROR((VLOOKUP(N992, 【参考】数式用２!$BE$5:$BE$13, 1,FALSE)), "対象外")</f>
        <v>対象外</v>
      </c>
      <c r="AR992" s="976" t="str">
        <f t="shared" ref="AR992" si="1915">IF(AG992&lt;&gt;"",IF(AH992="○","入力済","未入力"),"")</f>
        <v/>
      </c>
      <c r="AS992" s="976" t="str">
        <f t="shared" ref="AS992" si="1916">IF(AND(P992&lt;&gt;"", AI992=""), "未入力", "入力済")</f>
        <v>入力済</v>
      </c>
      <c r="AT992" s="976" t="str">
        <f t="shared" ref="AT992" si="1917">IF(AND(P992&lt;&gt;"", P992&lt;&gt;"処遇改善加算Ⅳ", AJ992=""), "未入力", "入力済")</f>
        <v>入力済</v>
      </c>
      <c r="AU992" s="976" t="str">
        <f>IFERROR(VLOOKUP(K992, 【参考】数式用２!$BB$5:$BC$48, 2, FALSE), "")</f>
        <v/>
      </c>
      <c r="AV992" s="976" t="str">
        <f t="shared" ref="AV992" si="1918">IF(AND(P992&lt;&gt;"処遇改善加算Ⅲ",P992&lt;&gt;"処遇改善加算Ⅳ", P992&lt;&gt;"", AU992&lt;&gt;"対象外"), 1,"")</f>
        <v/>
      </c>
      <c r="AW992" s="976" t="str">
        <f>IFERROR("_"&amp;VLOOKUP(K992, 【参考】数式用２!$AG$2:$AH$48, 2, FALSE), "")</f>
        <v/>
      </c>
      <c r="AX992" s="1211" t="str">
        <f t="shared" ref="AX992" si="1919">IF(AND(P992="処遇改善加算Ⅰ", AL992=""), "未入力","入力済")</f>
        <v>入力済</v>
      </c>
      <c r="AY992" s="1207" t="str">
        <f t="shared" ref="AY992" si="1920">G992</f>
        <v/>
      </c>
    </row>
    <row r="993" spans="1:51" ht="14">
      <c r="A993" s="1281"/>
      <c r="B993" s="1263"/>
      <c r="C993" s="1264"/>
      <c r="D993" s="1264"/>
      <c r="E993" s="1264"/>
      <c r="F993" s="1265"/>
      <c r="G993" s="1270"/>
      <c r="H993" s="1270"/>
      <c r="I993" s="1270"/>
      <c r="J993" s="1270"/>
      <c r="K993" s="1270"/>
      <c r="L993" s="1273"/>
      <c r="M993" s="1276"/>
      <c r="N993" s="1246"/>
      <c r="O993" s="1249"/>
      <c r="P993" s="1215"/>
      <c r="Q993" s="1218"/>
      <c r="R993" s="1221"/>
      <c r="S993" s="1224"/>
      <c r="T993" s="1227"/>
      <c r="U993" s="1224"/>
      <c r="V993" s="1227"/>
      <c r="W993" s="1224"/>
      <c r="X993" s="1227"/>
      <c r="Y993" s="1224"/>
      <c r="Z993" s="1227"/>
      <c r="AA993" s="1227"/>
      <c r="AB993" s="1227"/>
      <c r="AC993" s="1230"/>
      <c r="AD993" s="1193"/>
      <c r="AE993" s="1234"/>
      <c r="AF993" s="1199"/>
      <c r="AG993" s="1193"/>
      <c r="AH993" s="1196"/>
      <c r="AI993" s="1199"/>
      <c r="AJ993" s="1199"/>
      <c r="AK993" s="1202"/>
      <c r="AL993" s="1205"/>
      <c r="AM993" s="1212" t="str">
        <f t="shared" ref="AM993" si="1921">IF(AND(P992&lt;&gt;"", OR(W992&lt;&gt;8,Y992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93" s="355"/>
      <c r="AO993" s="1208"/>
      <c r="AP993" s="1210"/>
      <c r="AQ993" s="1114"/>
      <c r="AR993" s="976"/>
      <c r="AS993" s="976"/>
      <c r="AT993" s="976"/>
      <c r="AU993" s="976"/>
      <c r="AV993" s="976"/>
      <c r="AW993" s="976"/>
      <c r="AX993" s="1211"/>
      <c r="AY993" s="1208"/>
    </row>
    <row r="994" spans="1:51" ht="14">
      <c r="A994" s="1282"/>
      <c r="B994" s="1263"/>
      <c r="C994" s="1264"/>
      <c r="D994" s="1264"/>
      <c r="E994" s="1264"/>
      <c r="F994" s="1265"/>
      <c r="G994" s="1270"/>
      <c r="H994" s="1270"/>
      <c r="I994" s="1270"/>
      <c r="J994" s="1270"/>
      <c r="K994" s="1270"/>
      <c r="L994" s="1273"/>
      <c r="M994" s="1276"/>
      <c r="N994" s="1246"/>
      <c r="O994" s="1249"/>
      <c r="P994" s="1215"/>
      <c r="Q994" s="1218"/>
      <c r="R994" s="1221"/>
      <c r="S994" s="1224"/>
      <c r="T994" s="1227"/>
      <c r="U994" s="1224"/>
      <c r="V994" s="1227"/>
      <c r="W994" s="1224"/>
      <c r="X994" s="1227"/>
      <c r="Y994" s="1224"/>
      <c r="Z994" s="1227"/>
      <c r="AA994" s="1227"/>
      <c r="AB994" s="1227"/>
      <c r="AC994" s="1230"/>
      <c r="AD994" s="1193"/>
      <c r="AE994" s="1234"/>
      <c r="AF994" s="1199"/>
      <c r="AG994" s="1193"/>
      <c r="AH994" s="1196"/>
      <c r="AI994" s="1199"/>
      <c r="AJ994" s="1199"/>
      <c r="AK994" s="1202"/>
      <c r="AL994" s="1205"/>
      <c r="AM994" s="1213"/>
      <c r="AN994" s="355"/>
      <c r="AO994" s="1208"/>
      <c r="AP994" s="1210"/>
      <c r="AQ994" s="1114"/>
      <c r="AR994" s="976"/>
      <c r="AS994" s="976"/>
      <c r="AT994" s="976"/>
      <c r="AU994" s="976"/>
      <c r="AV994" s="976"/>
      <c r="AW994" s="976"/>
      <c r="AX994" s="1211"/>
      <c r="AY994" s="1208"/>
    </row>
    <row r="995" spans="1:51" ht="14.5" thickBot="1">
      <c r="A995" s="1283"/>
      <c r="B995" s="1266"/>
      <c r="C995" s="1267"/>
      <c r="D995" s="1267"/>
      <c r="E995" s="1267"/>
      <c r="F995" s="1268"/>
      <c r="G995" s="1271"/>
      <c r="H995" s="1271"/>
      <c r="I995" s="1271"/>
      <c r="J995" s="1271"/>
      <c r="K995" s="1271"/>
      <c r="L995" s="1274"/>
      <c r="M995" s="1277"/>
      <c r="N995" s="1247"/>
      <c r="O995" s="1250"/>
      <c r="P995" s="1216"/>
      <c r="Q995" s="1219"/>
      <c r="R995" s="1222"/>
      <c r="S995" s="1225"/>
      <c r="T995" s="1228"/>
      <c r="U995" s="1225"/>
      <c r="V995" s="1228"/>
      <c r="W995" s="1225"/>
      <c r="X995" s="1228"/>
      <c r="Y995" s="1225"/>
      <c r="Z995" s="1228"/>
      <c r="AA995" s="1228"/>
      <c r="AB995" s="1228"/>
      <c r="AC995" s="1231"/>
      <c r="AD995" s="1194"/>
      <c r="AE995" s="1235"/>
      <c r="AF995" s="1200"/>
      <c r="AG995" s="1194"/>
      <c r="AH995" s="1197"/>
      <c r="AI995" s="1200"/>
      <c r="AJ995" s="1200"/>
      <c r="AK995" s="1203"/>
      <c r="AL995" s="1206"/>
      <c r="AM995" s="651" t="str">
        <f t="shared" ref="AM995:AM1055" si="1922">IF(P992="","",
IF(OR(AF992="",
AND(AG992&lt;&gt;"",AH992=""),
AND(P992&lt;&gt;"",AI992=""),
AND(P992&lt;&gt;"処遇改善加算Ⅳ",AJ992=""),
AND(OR(P992="処遇改善加算Ⅰ",P992="処遇改善加算Ⅱ"),AU992="対象",AK992=""),
AND(P992="処遇改善加算Ⅰ",AL992="")),
"！記入が必要な欄（オレンジ色のセル）に空欄があります。空欄を埋めてください。",""))</f>
        <v/>
      </c>
      <c r="AN995" s="355"/>
      <c r="AO995" s="1209"/>
      <c r="AP995" s="1210"/>
      <c r="AQ995" s="1115"/>
      <c r="AR995" s="976"/>
      <c r="AS995" s="976"/>
      <c r="AT995" s="976"/>
      <c r="AU995" s="976"/>
      <c r="AV995" s="976"/>
      <c r="AW995" s="976"/>
      <c r="AX995" s="1211"/>
      <c r="AY995" s="1209"/>
    </row>
    <row r="996" spans="1:51" ht="14">
      <c r="A996" s="1280">
        <v>247</v>
      </c>
      <c r="B996" s="1260" t="str">
        <f>IF(基本情報入力シート!B286="", "",基本情報入力シート!B286)</f>
        <v/>
      </c>
      <c r="C996" s="1261"/>
      <c r="D996" s="1261"/>
      <c r="E996" s="1261"/>
      <c r="F996" s="1262"/>
      <c r="G996" s="1269" t="str">
        <f>IF(基本情報入力シート!L286="", "",基本情報入力シート!L286)</f>
        <v/>
      </c>
      <c r="H996" s="1269" t="str">
        <f>IF(基本情報入力シート!Q286="", "",基本情報入力シート!Q286)</f>
        <v/>
      </c>
      <c r="I996" s="1269" t="str">
        <f>IF(基本情報入力シート!V286="", "",基本情報入力シート!V286)</f>
        <v/>
      </c>
      <c r="J996" s="1269" t="str">
        <f>IF(基本情報入力シート!W286="", "",基本情報入力シート!W286)</f>
        <v/>
      </c>
      <c r="K996" s="1269" t="str">
        <f>IF(基本情報入力シート!X286="", "",基本情報入力シート!X286)</f>
        <v/>
      </c>
      <c r="L996" s="1272" t="str">
        <f>IF(基本情報入力シート!AC286=0, "",基本情報入力シート!AC286)</f>
        <v/>
      </c>
      <c r="M996" s="1275" t="str">
        <f>IF(基本情報入力シート!AD286="", "",基本情報入力シート!AD286)</f>
        <v/>
      </c>
      <c r="N996" s="1245"/>
      <c r="O996" s="1248" t="str">
        <f>IFERROR(VLOOKUP(K996,【参考】数式用２!$A$2:$AD$48,MATCH(N996,【参考】数式用２!$C$4:$AD$4,0)+2,0),"")</f>
        <v/>
      </c>
      <c r="P996" s="1214"/>
      <c r="Q996" s="1217" t="str">
        <f>IFERROR(VLOOKUP(K996,【参考】数式用２!$A$2:$AC$48,MATCH(P996,【参考】数式用２!$C$4:$AC$4,0)+2,0),"")</f>
        <v/>
      </c>
      <c r="R996" s="1220" t="s">
        <v>268</v>
      </c>
      <c r="S996" s="1223"/>
      <c r="T996" s="1226" t="s">
        <v>356</v>
      </c>
      <c r="U996" s="1223"/>
      <c r="V996" s="1226" t="s">
        <v>357</v>
      </c>
      <c r="W996" s="1223"/>
      <c r="X996" s="1226" t="s">
        <v>356</v>
      </c>
      <c r="Y996" s="1223"/>
      <c r="Z996" s="1226" t="s">
        <v>360</v>
      </c>
      <c r="AA996" s="1226" t="s">
        <v>171</v>
      </c>
      <c r="AB996" s="1226" t="str">
        <f t="shared" ref="AB996" si="1923">IF(S996&gt;=1,(W996*12+Y996)-(S996*12+U996)+1,"")</f>
        <v/>
      </c>
      <c r="AC996" s="1229" t="s">
        <v>359</v>
      </c>
      <c r="AD996" s="1232" t="str">
        <f t="shared" ref="AD996" si="1924">IFERROR(ROUNDDOWN(ROUND(L996*Q996,0)*M996,0)*AB996,"")</f>
        <v/>
      </c>
      <c r="AE996" s="1233" t="str">
        <f>IFERROR(ROUNDDOWN(ROUNDDOWN(ROUND(L996*VLOOKUP(K996,【参考】数式用２!$A$2:$AC$48,MATCH("処遇改善加算Ⅳ",【参考】数式用２!$C$4:$O$4,0)+2,0),0)*M996,0)*AB996*0.5,0), "")</f>
        <v/>
      </c>
      <c r="AF996" s="1198"/>
      <c r="AG996" s="1193" t="str">
        <f>IF(AND(AQ996&lt;&gt;"対象外", P996&lt;&gt;""),ROUNDDOWN(ROUND(L996*VLOOKUP(K996,【参考】数式用２!$A$2:$K$48,MATCH("ベア加算あり",【参考】数式用２!$C$4:$K$4,0)+2,0),0)*M996,0)*AB996,"")</f>
        <v/>
      </c>
      <c r="AH996" s="1195"/>
      <c r="AI996" s="1198"/>
      <c r="AJ996" s="1198"/>
      <c r="AK996" s="1201"/>
      <c r="AL996" s="1204"/>
      <c r="AM996" s="650" t="str">
        <f t="shared" si="1912"/>
        <v/>
      </c>
      <c r="AN996" s="355"/>
      <c r="AO996" s="1207" t="str">
        <f t="shared" ref="AO996" si="1925">IF(K996&lt;&gt;"","Q列に色付け","")</f>
        <v/>
      </c>
      <c r="AP996" s="1210" t="str">
        <f t="shared" ref="AP996" si="1926">IF(AND(AE996&lt;&gt;0,AE996&lt;&gt;""),IF(AF996="○","入力済","未入力"),"")</f>
        <v/>
      </c>
      <c r="AQ996" s="1113" t="str">
        <f>IFERROR((VLOOKUP(N996, 【参考】数式用２!$BE$5:$BE$13, 1,FALSE)), "対象外")</f>
        <v>対象外</v>
      </c>
      <c r="AR996" s="976" t="str">
        <f t="shared" ref="AR996" si="1927">IF(AG996&lt;&gt;"",IF(AH996="○","入力済","未入力"),"")</f>
        <v/>
      </c>
      <c r="AS996" s="976" t="str">
        <f t="shared" ref="AS996" si="1928">IF(AND(P996&lt;&gt;"", AI996=""), "未入力", "入力済")</f>
        <v>入力済</v>
      </c>
      <c r="AT996" s="976" t="str">
        <f t="shared" ref="AT996" si="1929">IF(AND(P996&lt;&gt;"", P996&lt;&gt;"処遇改善加算Ⅳ", AJ996=""), "未入力", "入力済")</f>
        <v>入力済</v>
      </c>
      <c r="AU996" s="976" t="str">
        <f>IFERROR(VLOOKUP(K996, 【参考】数式用２!$BB$5:$BC$48, 2, FALSE), "")</f>
        <v/>
      </c>
      <c r="AV996" s="976" t="str">
        <f t="shared" ref="AV996" si="1930">IF(AND(P996&lt;&gt;"処遇改善加算Ⅲ",P996&lt;&gt;"処遇改善加算Ⅳ", P996&lt;&gt;"", AU996&lt;&gt;"対象外"), 1,"")</f>
        <v/>
      </c>
      <c r="AW996" s="976" t="str">
        <f>IFERROR("_"&amp;VLOOKUP(K996, 【参考】数式用２!$AG$2:$AH$48, 2, FALSE), "")</f>
        <v/>
      </c>
      <c r="AX996" s="1211" t="str">
        <f t="shared" ref="AX996" si="1931">IF(AND(P996="処遇改善加算Ⅰ", AL996=""), "未入力","入力済")</f>
        <v>入力済</v>
      </c>
      <c r="AY996" s="1207" t="str">
        <f t="shared" ref="AY996" si="1932">G996</f>
        <v/>
      </c>
    </row>
    <row r="997" spans="1:51" ht="14">
      <c r="A997" s="1281"/>
      <c r="B997" s="1263"/>
      <c r="C997" s="1264"/>
      <c r="D997" s="1264"/>
      <c r="E997" s="1264"/>
      <c r="F997" s="1265"/>
      <c r="G997" s="1270"/>
      <c r="H997" s="1270"/>
      <c r="I997" s="1270"/>
      <c r="J997" s="1270"/>
      <c r="K997" s="1270"/>
      <c r="L997" s="1273"/>
      <c r="M997" s="1276"/>
      <c r="N997" s="1246"/>
      <c r="O997" s="1249"/>
      <c r="P997" s="1215"/>
      <c r="Q997" s="1218"/>
      <c r="R997" s="1221"/>
      <c r="S997" s="1224"/>
      <c r="T997" s="1227"/>
      <c r="U997" s="1224"/>
      <c r="V997" s="1227"/>
      <c r="W997" s="1224"/>
      <c r="X997" s="1227"/>
      <c r="Y997" s="1224"/>
      <c r="Z997" s="1227"/>
      <c r="AA997" s="1227"/>
      <c r="AB997" s="1227"/>
      <c r="AC997" s="1230"/>
      <c r="AD997" s="1193"/>
      <c r="AE997" s="1234"/>
      <c r="AF997" s="1199"/>
      <c r="AG997" s="1193"/>
      <c r="AH997" s="1196"/>
      <c r="AI997" s="1199"/>
      <c r="AJ997" s="1199"/>
      <c r="AK997" s="1202"/>
      <c r="AL997" s="1205"/>
      <c r="AM997" s="1212" t="str">
        <f t="shared" ref="AM997" si="1933">IF(AND(P996&lt;&gt;"", OR(W996&lt;&gt;8,Y996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997" s="355"/>
      <c r="AO997" s="1208"/>
      <c r="AP997" s="1210"/>
      <c r="AQ997" s="1114"/>
      <c r="AR997" s="976"/>
      <c r="AS997" s="976"/>
      <c r="AT997" s="976"/>
      <c r="AU997" s="976"/>
      <c r="AV997" s="976"/>
      <c r="AW997" s="976"/>
      <c r="AX997" s="1211"/>
      <c r="AY997" s="1208"/>
    </row>
    <row r="998" spans="1:51" ht="14">
      <c r="A998" s="1282"/>
      <c r="B998" s="1263"/>
      <c r="C998" s="1264"/>
      <c r="D998" s="1264"/>
      <c r="E998" s="1264"/>
      <c r="F998" s="1265"/>
      <c r="G998" s="1270"/>
      <c r="H998" s="1270"/>
      <c r="I998" s="1270"/>
      <c r="J998" s="1270"/>
      <c r="K998" s="1270"/>
      <c r="L998" s="1273"/>
      <c r="M998" s="1276"/>
      <c r="N998" s="1246"/>
      <c r="O998" s="1249"/>
      <c r="P998" s="1215"/>
      <c r="Q998" s="1218"/>
      <c r="R998" s="1221"/>
      <c r="S998" s="1224"/>
      <c r="T998" s="1227"/>
      <c r="U998" s="1224"/>
      <c r="V998" s="1227"/>
      <c r="W998" s="1224"/>
      <c r="X998" s="1227"/>
      <c r="Y998" s="1224"/>
      <c r="Z998" s="1227"/>
      <c r="AA998" s="1227"/>
      <c r="AB998" s="1227"/>
      <c r="AC998" s="1230"/>
      <c r="AD998" s="1193"/>
      <c r="AE998" s="1234"/>
      <c r="AF998" s="1199"/>
      <c r="AG998" s="1193"/>
      <c r="AH998" s="1196"/>
      <c r="AI998" s="1199"/>
      <c r="AJ998" s="1199"/>
      <c r="AK998" s="1202"/>
      <c r="AL998" s="1205"/>
      <c r="AM998" s="1213"/>
      <c r="AN998" s="355"/>
      <c r="AO998" s="1208"/>
      <c r="AP998" s="1210"/>
      <c r="AQ998" s="1114"/>
      <c r="AR998" s="976"/>
      <c r="AS998" s="976"/>
      <c r="AT998" s="976"/>
      <c r="AU998" s="976"/>
      <c r="AV998" s="976"/>
      <c r="AW998" s="976"/>
      <c r="AX998" s="1211"/>
      <c r="AY998" s="1208"/>
    </row>
    <row r="999" spans="1:51" ht="14.5" thickBot="1">
      <c r="A999" s="1283"/>
      <c r="B999" s="1266"/>
      <c r="C999" s="1267"/>
      <c r="D999" s="1267"/>
      <c r="E999" s="1267"/>
      <c r="F999" s="1268"/>
      <c r="G999" s="1271"/>
      <c r="H999" s="1271"/>
      <c r="I999" s="1271"/>
      <c r="J999" s="1271"/>
      <c r="K999" s="1271"/>
      <c r="L999" s="1274"/>
      <c r="M999" s="1277"/>
      <c r="N999" s="1247"/>
      <c r="O999" s="1250"/>
      <c r="P999" s="1216"/>
      <c r="Q999" s="1219"/>
      <c r="R999" s="1222"/>
      <c r="S999" s="1225"/>
      <c r="T999" s="1228"/>
      <c r="U999" s="1225"/>
      <c r="V999" s="1228"/>
      <c r="W999" s="1225"/>
      <c r="X999" s="1228"/>
      <c r="Y999" s="1225"/>
      <c r="Z999" s="1228"/>
      <c r="AA999" s="1228"/>
      <c r="AB999" s="1228"/>
      <c r="AC999" s="1231"/>
      <c r="AD999" s="1194"/>
      <c r="AE999" s="1235"/>
      <c r="AF999" s="1200"/>
      <c r="AG999" s="1194"/>
      <c r="AH999" s="1197"/>
      <c r="AI999" s="1200"/>
      <c r="AJ999" s="1200"/>
      <c r="AK999" s="1203"/>
      <c r="AL999" s="1206"/>
      <c r="AM999" s="651" t="str">
        <f t="shared" si="1922"/>
        <v/>
      </c>
      <c r="AN999" s="355"/>
      <c r="AO999" s="1209"/>
      <c r="AP999" s="1210"/>
      <c r="AQ999" s="1115"/>
      <c r="AR999" s="976"/>
      <c r="AS999" s="976"/>
      <c r="AT999" s="976"/>
      <c r="AU999" s="976"/>
      <c r="AV999" s="976"/>
      <c r="AW999" s="976"/>
      <c r="AX999" s="1211"/>
      <c r="AY999" s="1209"/>
    </row>
    <row r="1000" spans="1:51" ht="14">
      <c r="A1000" s="1280">
        <v>248</v>
      </c>
      <c r="B1000" s="1260" t="str">
        <f>IF(基本情報入力シート!B287="", "",基本情報入力シート!B287)</f>
        <v/>
      </c>
      <c r="C1000" s="1261"/>
      <c r="D1000" s="1261"/>
      <c r="E1000" s="1261"/>
      <c r="F1000" s="1262"/>
      <c r="G1000" s="1269" t="str">
        <f>IF(基本情報入力シート!L287="", "",基本情報入力シート!L287)</f>
        <v/>
      </c>
      <c r="H1000" s="1269" t="str">
        <f>IF(基本情報入力シート!Q287="", "",基本情報入力シート!Q287)</f>
        <v/>
      </c>
      <c r="I1000" s="1269" t="str">
        <f>IF(基本情報入力シート!V287="", "",基本情報入力シート!V287)</f>
        <v/>
      </c>
      <c r="J1000" s="1269" t="str">
        <f>IF(基本情報入力シート!W287="", "",基本情報入力シート!W287)</f>
        <v/>
      </c>
      <c r="K1000" s="1269" t="str">
        <f>IF(基本情報入力シート!X287="", "",基本情報入力シート!X287)</f>
        <v/>
      </c>
      <c r="L1000" s="1272" t="str">
        <f>IF(基本情報入力シート!AC287=0, "",基本情報入力シート!AC287)</f>
        <v/>
      </c>
      <c r="M1000" s="1275" t="str">
        <f>IF(基本情報入力シート!AD287="", "",基本情報入力シート!AD287)</f>
        <v/>
      </c>
      <c r="N1000" s="1245"/>
      <c r="O1000" s="1248" t="str">
        <f>IFERROR(VLOOKUP(K1000,【参考】数式用２!$A$2:$AD$48,MATCH(N1000,【参考】数式用２!$C$4:$AD$4,0)+2,0),"")</f>
        <v/>
      </c>
      <c r="P1000" s="1214"/>
      <c r="Q1000" s="1217" t="str">
        <f>IFERROR(VLOOKUP(K1000,【参考】数式用２!$A$2:$AC$48,MATCH(P1000,【参考】数式用２!$C$4:$AC$4,0)+2,0),"")</f>
        <v/>
      </c>
      <c r="R1000" s="1220" t="s">
        <v>268</v>
      </c>
      <c r="S1000" s="1223"/>
      <c r="T1000" s="1226" t="s">
        <v>356</v>
      </c>
      <c r="U1000" s="1223"/>
      <c r="V1000" s="1226" t="s">
        <v>357</v>
      </c>
      <c r="W1000" s="1223"/>
      <c r="X1000" s="1226" t="s">
        <v>356</v>
      </c>
      <c r="Y1000" s="1223"/>
      <c r="Z1000" s="1226" t="s">
        <v>360</v>
      </c>
      <c r="AA1000" s="1226" t="s">
        <v>171</v>
      </c>
      <c r="AB1000" s="1226" t="str">
        <f t="shared" ref="AB1000" si="1934">IF(S1000&gt;=1,(W1000*12+Y1000)-(S1000*12+U1000)+1,"")</f>
        <v/>
      </c>
      <c r="AC1000" s="1229" t="s">
        <v>359</v>
      </c>
      <c r="AD1000" s="1232" t="str">
        <f t="shared" ref="AD1000" si="1935">IFERROR(ROUNDDOWN(ROUND(L1000*Q1000,0)*M1000,0)*AB1000,"")</f>
        <v/>
      </c>
      <c r="AE1000" s="1233" t="str">
        <f>IFERROR(ROUNDDOWN(ROUNDDOWN(ROUND(L1000*VLOOKUP(K1000,【参考】数式用２!$A$2:$AC$48,MATCH("処遇改善加算Ⅳ",【参考】数式用２!$C$4:$O$4,0)+2,0),0)*M1000,0)*AB1000*0.5,0), "")</f>
        <v/>
      </c>
      <c r="AF1000" s="1198"/>
      <c r="AG1000" s="1193" t="str">
        <f>IF(AND(AQ1000&lt;&gt;"対象外", P1000&lt;&gt;""),ROUNDDOWN(ROUND(L1000*VLOOKUP(K1000,【参考】数式用２!$A$2:$K$48,MATCH("ベア加算あり",【参考】数式用２!$C$4:$K$4,0)+2,0),0)*M1000,0)*AB1000,"")</f>
        <v/>
      </c>
      <c r="AH1000" s="1195"/>
      <c r="AI1000" s="1198"/>
      <c r="AJ1000" s="1198"/>
      <c r="AK1000" s="1201"/>
      <c r="AL1000" s="1204"/>
      <c r="AM1000" s="650" t="str">
        <f t="shared" si="1912"/>
        <v/>
      </c>
      <c r="AN1000" s="355"/>
      <c r="AO1000" s="1207" t="str">
        <f t="shared" ref="AO1000" si="1936">IF(K1000&lt;&gt;"","Q列に色付け","")</f>
        <v/>
      </c>
      <c r="AP1000" s="1210" t="str">
        <f t="shared" ref="AP1000" si="1937">IF(AND(AE1000&lt;&gt;0,AE1000&lt;&gt;""),IF(AF1000="○","入力済","未入力"),"")</f>
        <v/>
      </c>
      <c r="AQ1000" s="1113" t="str">
        <f>IFERROR((VLOOKUP(N1000, 【参考】数式用２!$BE$5:$BE$13, 1,FALSE)), "対象外")</f>
        <v>対象外</v>
      </c>
      <c r="AR1000" s="976" t="str">
        <f t="shared" ref="AR1000" si="1938">IF(AG1000&lt;&gt;"",IF(AH1000="○","入力済","未入力"),"")</f>
        <v/>
      </c>
      <c r="AS1000" s="976" t="str">
        <f t="shared" ref="AS1000" si="1939">IF(AND(P1000&lt;&gt;"", AI1000=""), "未入力", "入力済")</f>
        <v>入力済</v>
      </c>
      <c r="AT1000" s="976" t="str">
        <f t="shared" ref="AT1000" si="1940">IF(AND(P1000&lt;&gt;"", P1000&lt;&gt;"処遇改善加算Ⅳ", AJ1000=""), "未入力", "入力済")</f>
        <v>入力済</v>
      </c>
      <c r="AU1000" s="976" t="str">
        <f>IFERROR(VLOOKUP(K1000, 【参考】数式用２!$BB$5:$BC$48, 2, FALSE), "")</f>
        <v/>
      </c>
      <c r="AV1000" s="976" t="str">
        <f t="shared" ref="AV1000" si="1941">IF(AND(P1000&lt;&gt;"処遇改善加算Ⅲ",P1000&lt;&gt;"処遇改善加算Ⅳ", P1000&lt;&gt;"", AU1000&lt;&gt;"対象外"), 1,"")</f>
        <v/>
      </c>
      <c r="AW1000" s="976" t="str">
        <f>IFERROR("_"&amp;VLOOKUP(K1000, 【参考】数式用２!$AG$2:$AH$48, 2, FALSE), "")</f>
        <v/>
      </c>
      <c r="AX1000" s="1211" t="str">
        <f t="shared" ref="AX1000" si="1942">IF(AND(P1000="処遇改善加算Ⅰ", AL1000=""), "未入力","入力済")</f>
        <v>入力済</v>
      </c>
      <c r="AY1000" s="1207" t="str">
        <f t="shared" ref="AY1000" si="1943">G1000</f>
        <v/>
      </c>
    </row>
    <row r="1001" spans="1:51" ht="14">
      <c r="A1001" s="1281"/>
      <c r="B1001" s="1263"/>
      <c r="C1001" s="1264"/>
      <c r="D1001" s="1264"/>
      <c r="E1001" s="1264"/>
      <c r="F1001" s="1265"/>
      <c r="G1001" s="1270"/>
      <c r="H1001" s="1270"/>
      <c r="I1001" s="1270"/>
      <c r="J1001" s="1270"/>
      <c r="K1001" s="1270"/>
      <c r="L1001" s="1273"/>
      <c r="M1001" s="1276"/>
      <c r="N1001" s="1246"/>
      <c r="O1001" s="1249"/>
      <c r="P1001" s="1215"/>
      <c r="Q1001" s="1218"/>
      <c r="R1001" s="1221"/>
      <c r="S1001" s="1224"/>
      <c r="T1001" s="1227"/>
      <c r="U1001" s="1224"/>
      <c r="V1001" s="1227"/>
      <c r="W1001" s="1224"/>
      <c r="X1001" s="1227"/>
      <c r="Y1001" s="1224"/>
      <c r="Z1001" s="1227"/>
      <c r="AA1001" s="1227"/>
      <c r="AB1001" s="1227"/>
      <c r="AC1001" s="1230"/>
      <c r="AD1001" s="1193"/>
      <c r="AE1001" s="1234"/>
      <c r="AF1001" s="1199"/>
      <c r="AG1001" s="1193"/>
      <c r="AH1001" s="1196"/>
      <c r="AI1001" s="1199"/>
      <c r="AJ1001" s="1199"/>
      <c r="AK1001" s="1202"/>
      <c r="AL1001" s="1205"/>
      <c r="AM1001" s="1212" t="str">
        <f t="shared" ref="AM1001" si="1944">IF(AND(P1000&lt;&gt;"", OR(W1000&lt;&gt;8,Y1000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01" s="355"/>
      <c r="AO1001" s="1208"/>
      <c r="AP1001" s="1210"/>
      <c r="AQ1001" s="1114"/>
      <c r="AR1001" s="976"/>
      <c r="AS1001" s="976"/>
      <c r="AT1001" s="976"/>
      <c r="AU1001" s="976"/>
      <c r="AV1001" s="976"/>
      <c r="AW1001" s="976"/>
      <c r="AX1001" s="1211"/>
      <c r="AY1001" s="1208"/>
    </row>
    <row r="1002" spans="1:51" ht="14">
      <c r="A1002" s="1282"/>
      <c r="B1002" s="1263"/>
      <c r="C1002" s="1264"/>
      <c r="D1002" s="1264"/>
      <c r="E1002" s="1264"/>
      <c r="F1002" s="1265"/>
      <c r="G1002" s="1270"/>
      <c r="H1002" s="1270"/>
      <c r="I1002" s="1270"/>
      <c r="J1002" s="1270"/>
      <c r="K1002" s="1270"/>
      <c r="L1002" s="1273"/>
      <c r="M1002" s="1276"/>
      <c r="N1002" s="1246"/>
      <c r="O1002" s="1249"/>
      <c r="P1002" s="1215"/>
      <c r="Q1002" s="1218"/>
      <c r="R1002" s="1221"/>
      <c r="S1002" s="1224"/>
      <c r="T1002" s="1227"/>
      <c r="U1002" s="1224"/>
      <c r="V1002" s="1227"/>
      <c r="W1002" s="1224"/>
      <c r="X1002" s="1227"/>
      <c r="Y1002" s="1224"/>
      <c r="Z1002" s="1227"/>
      <c r="AA1002" s="1227"/>
      <c r="AB1002" s="1227"/>
      <c r="AC1002" s="1230"/>
      <c r="AD1002" s="1193"/>
      <c r="AE1002" s="1234"/>
      <c r="AF1002" s="1199"/>
      <c r="AG1002" s="1193"/>
      <c r="AH1002" s="1196"/>
      <c r="AI1002" s="1199"/>
      <c r="AJ1002" s="1199"/>
      <c r="AK1002" s="1202"/>
      <c r="AL1002" s="1205"/>
      <c r="AM1002" s="1213"/>
      <c r="AN1002" s="355"/>
      <c r="AO1002" s="1208"/>
      <c r="AP1002" s="1210"/>
      <c r="AQ1002" s="1114"/>
      <c r="AR1002" s="976"/>
      <c r="AS1002" s="976"/>
      <c r="AT1002" s="976"/>
      <c r="AU1002" s="976"/>
      <c r="AV1002" s="976"/>
      <c r="AW1002" s="976"/>
      <c r="AX1002" s="1211"/>
      <c r="AY1002" s="1208"/>
    </row>
    <row r="1003" spans="1:51" ht="14.5" thickBot="1">
      <c r="A1003" s="1283"/>
      <c r="B1003" s="1266"/>
      <c r="C1003" s="1267"/>
      <c r="D1003" s="1267"/>
      <c r="E1003" s="1267"/>
      <c r="F1003" s="1268"/>
      <c r="G1003" s="1271"/>
      <c r="H1003" s="1271"/>
      <c r="I1003" s="1271"/>
      <c r="J1003" s="1271"/>
      <c r="K1003" s="1271"/>
      <c r="L1003" s="1274"/>
      <c r="M1003" s="1277"/>
      <c r="N1003" s="1247"/>
      <c r="O1003" s="1250"/>
      <c r="P1003" s="1216"/>
      <c r="Q1003" s="1219"/>
      <c r="R1003" s="1222"/>
      <c r="S1003" s="1225"/>
      <c r="T1003" s="1228"/>
      <c r="U1003" s="1225"/>
      <c r="V1003" s="1228"/>
      <c r="W1003" s="1225"/>
      <c r="X1003" s="1228"/>
      <c r="Y1003" s="1225"/>
      <c r="Z1003" s="1228"/>
      <c r="AA1003" s="1228"/>
      <c r="AB1003" s="1228"/>
      <c r="AC1003" s="1231"/>
      <c r="AD1003" s="1194"/>
      <c r="AE1003" s="1235"/>
      <c r="AF1003" s="1200"/>
      <c r="AG1003" s="1194"/>
      <c r="AH1003" s="1197"/>
      <c r="AI1003" s="1200"/>
      <c r="AJ1003" s="1200"/>
      <c r="AK1003" s="1203"/>
      <c r="AL1003" s="1206"/>
      <c r="AM1003" s="651" t="str">
        <f t="shared" si="1922"/>
        <v/>
      </c>
      <c r="AN1003" s="355"/>
      <c r="AO1003" s="1209"/>
      <c r="AP1003" s="1210"/>
      <c r="AQ1003" s="1115"/>
      <c r="AR1003" s="976"/>
      <c r="AS1003" s="976"/>
      <c r="AT1003" s="976"/>
      <c r="AU1003" s="976"/>
      <c r="AV1003" s="976"/>
      <c r="AW1003" s="976"/>
      <c r="AX1003" s="1211"/>
      <c r="AY1003" s="1209"/>
    </row>
    <row r="1004" spans="1:51" ht="14">
      <c r="A1004" s="1280">
        <v>249</v>
      </c>
      <c r="B1004" s="1260" t="str">
        <f>IF(基本情報入力シート!B288="", "",基本情報入力シート!B288)</f>
        <v/>
      </c>
      <c r="C1004" s="1261"/>
      <c r="D1004" s="1261"/>
      <c r="E1004" s="1261"/>
      <c r="F1004" s="1262"/>
      <c r="G1004" s="1269" t="str">
        <f>IF(基本情報入力シート!L288="", "",基本情報入力シート!L288)</f>
        <v/>
      </c>
      <c r="H1004" s="1269" t="str">
        <f>IF(基本情報入力シート!Q288="", "",基本情報入力シート!Q288)</f>
        <v/>
      </c>
      <c r="I1004" s="1269" t="str">
        <f>IF(基本情報入力シート!V288="", "",基本情報入力シート!V288)</f>
        <v/>
      </c>
      <c r="J1004" s="1269" t="str">
        <f>IF(基本情報入力シート!W288="", "",基本情報入力シート!W288)</f>
        <v/>
      </c>
      <c r="K1004" s="1269" t="str">
        <f>IF(基本情報入力シート!X288="", "",基本情報入力シート!X288)</f>
        <v/>
      </c>
      <c r="L1004" s="1272" t="str">
        <f>IF(基本情報入力シート!AC288=0, "",基本情報入力シート!AC288)</f>
        <v/>
      </c>
      <c r="M1004" s="1275" t="str">
        <f>IF(基本情報入力シート!AD288="", "",基本情報入力シート!AD288)</f>
        <v/>
      </c>
      <c r="N1004" s="1245"/>
      <c r="O1004" s="1248" t="str">
        <f>IFERROR(VLOOKUP(K1004,【参考】数式用２!$A$2:$AD$48,MATCH(N1004,【参考】数式用２!$C$4:$AD$4,0)+2,0),"")</f>
        <v/>
      </c>
      <c r="P1004" s="1214"/>
      <c r="Q1004" s="1217" t="str">
        <f>IFERROR(VLOOKUP(K1004,【参考】数式用２!$A$2:$AC$48,MATCH(P1004,【参考】数式用２!$C$4:$AC$4,0)+2,0),"")</f>
        <v/>
      </c>
      <c r="R1004" s="1220" t="s">
        <v>268</v>
      </c>
      <c r="S1004" s="1223"/>
      <c r="T1004" s="1226" t="s">
        <v>356</v>
      </c>
      <c r="U1004" s="1223"/>
      <c r="V1004" s="1226" t="s">
        <v>357</v>
      </c>
      <c r="W1004" s="1223"/>
      <c r="X1004" s="1226" t="s">
        <v>356</v>
      </c>
      <c r="Y1004" s="1223"/>
      <c r="Z1004" s="1226" t="s">
        <v>360</v>
      </c>
      <c r="AA1004" s="1226" t="s">
        <v>171</v>
      </c>
      <c r="AB1004" s="1226" t="str">
        <f t="shared" ref="AB1004" si="1945">IF(S1004&gt;=1,(W1004*12+Y1004)-(S1004*12+U1004)+1,"")</f>
        <v/>
      </c>
      <c r="AC1004" s="1229" t="s">
        <v>359</v>
      </c>
      <c r="AD1004" s="1232" t="str">
        <f t="shared" ref="AD1004" si="1946">IFERROR(ROUNDDOWN(ROUND(L1004*Q1004,0)*M1004,0)*AB1004,"")</f>
        <v/>
      </c>
      <c r="AE1004" s="1233" t="str">
        <f>IFERROR(ROUNDDOWN(ROUNDDOWN(ROUND(L1004*VLOOKUP(K1004,【参考】数式用２!$A$2:$AC$48,MATCH("処遇改善加算Ⅳ",【参考】数式用２!$C$4:$O$4,0)+2,0),0)*M1004,0)*AB1004*0.5,0), "")</f>
        <v/>
      </c>
      <c r="AF1004" s="1198"/>
      <c r="AG1004" s="1193" t="str">
        <f>IF(AND(AQ1004&lt;&gt;"対象外", P1004&lt;&gt;""),ROUNDDOWN(ROUND(L1004*VLOOKUP(K1004,【参考】数式用２!$A$2:$K$48,MATCH("ベア加算あり",【参考】数式用２!$C$4:$K$4,0)+2,0),0)*M1004,0)*AB1004,"")</f>
        <v/>
      </c>
      <c r="AH1004" s="1195"/>
      <c r="AI1004" s="1198"/>
      <c r="AJ1004" s="1198"/>
      <c r="AK1004" s="1201"/>
      <c r="AL1004" s="1204"/>
      <c r="AM1004" s="650" t="str">
        <f t="shared" si="1912"/>
        <v/>
      </c>
      <c r="AN1004" s="355"/>
      <c r="AO1004" s="1207" t="str">
        <f t="shared" ref="AO1004" si="1947">IF(K1004&lt;&gt;"","Q列に色付け","")</f>
        <v/>
      </c>
      <c r="AP1004" s="1210" t="str">
        <f t="shared" ref="AP1004" si="1948">IF(AND(AE1004&lt;&gt;0,AE1004&lt;&gt;""),IF(AF1004="○","入力済","未入力"),"")</f>
        <v/>
      </c>
      <c r="AQ1004" s="1113" t="str">
        <f>IFERROR((VLOOKUP(N1004, 【参考】数式用２!$BE$5:$BE$13, 1,FALSE)), "対象外")</f>
        <v>対象外</v>
      </c>
      <c r="AR1004" s="976" t="str">
        <f t="shared" ref="AR1004" si="1949">IF(AG1004&lt;&gt;"",IF(AH1004="○","入力済","未入力"),"")</f>
        <v/>
      </c>
      <c r="AS1004" s="976" t="str">
        <f t="shared" ref="AS1004" si="1950">IF(AND(P1004&lt;&gt;"", AI1004=""), "未入力", "入力済")</f>
        <v>入力済</v>
      </c>
      <c r="AT1004" s="976" t="str">
        <f t="shared" ref="AT1004" si="1951">IF(AND(P1004&lt;&gt;"", P1004&lt;&gt;"処遇改善加算Ⅳ", AJ1004=""), "未入力", "入力済")</f>
        <v>入力済</v>
      </c>
      <c r="AU1004" s="976" t="str">
        <f>IFERROR(VLOOKUP(K1004, 【参考】数式用２!$BB$5:$BC$48, 2, FALSE), "")</f>
        <v/>
      </c>
      <c r="AV1004" s="976" t="str">
        <f t="shared" ref="AV1004" si="1952">IF(AND(P1004&lt;&gt;"処遇改善加算Ⅲ",P1004&lt;&gt;"処遇改善加算Ⅳ", P1004&lt;&gt;"", AU1004&lt;&gt;"対象外"), 1,"")</f>
        <v/>
      </c>
      <c r="AW1004" s="976" t="str">
        <f>IFERROR("_"&amp;VLOOKUP(K1004, 【参考】数式用２!$AG$2:$AH$48, 2, FALSE), "")</f>
        <v/>
      </c>
      <c r="AX1004" s="1211" t="str">
        <f t="shared" ref="AX1004" si="1953">IF(AND(P1004="処遇改善加算Ⅰ", AL1004=""), "未入力","入力済")</f>
        <v>入力済</v>
      </c>
      <c r="AY1004" s="1207" t="str">
        <f t="shared" ref="AY1004" si="1954">G1004</f>
        <v/>
      </c>
    </row>
    <row r="1005" spans="1:51" ht="14">
      <c r="A1005" s="1281"/>
      <c r="B1005" s="1263"/>
      <c r="C1005" s="1264"/>
      <c r="D1005" s="1264"/>
      <c r="E1005" s="1264"/>
      <c r="F1005" s="1265"/>
      <c r="G1005" s="1270"/>
      <c r="H1005" s="1270"/>
      <c r="I1005" s="1270"/>
      <c r="J1005" s="1270"/>
      <c r="K1005" s="1270"/>
      <c r="L1005" s="1273"/>
      <c r="M1005" s="1276"/>
      <c r="N1005" s="1246"/>
      <c r="O1005" s="1249"/>
      <c r="P1005" s="1215"/>
      <c r="Q1005" s="1218"/>
      <c r="R1005" s="1221"/>
      <c r="S1005" s="1224"/>
      <c r="T1005" s="1227"/>
      <c r="U1005" s="1224"/>
      <c r="V1005" s="1227"/>
      <c r="W1005" s="1224"/>
      <c r="X1005" s="1227"/>
      <c r="Y1005" s="1224"/>
      <c r="Z1005" s="1227"/>
      <c r="AA1005" s="1227"/>
      <c r="AB1005" s="1227"/>
      <c r="AC1005" s="1230"/>
      <c r="AD1005" s="1193"/>
      <c r="AE1005" s="1234"/>
      <c r="AF1005" s="1199"/>
      <c r="AG1005" s="1193"/>
      <c r="AH1005" s="1196"/>
      <c r="AI1005" s="1199"/>
      <c r="AJ1005" s="1199"/>
      <c r="AK1005" s="1202"/>
      <c r="AL1005" s="1205"/>
      <c r="AM1005" s="1212" t="str">
        <f t="shared" ref="AM1005" si="1955">IF(AND(P1004&lt;&gt;"", OR(W1004&lt;&gt;8,Y1004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05" s="355"/>
      <c r="AO1005" s="1208"/>
      <c r="AP1005" s="1210"/>
      <c r="AQ1005" s="1114"/>
      <c r="AR1005" s="976"/>
      <c r="AS1005" s="976"/>
      <c r="AT1005" s="976"/>
      <c r="AU1005" s="976"/>
      <c r="AV1005" s="976"/>
      <c r="AW1005" s="976"/>
      <c r="AX1005" s="1211"/>
      <c r="AY1005" s="1208"/>
    </row>
    <row r="1006" spans="1:51" ht="14">
      <c r="A1006" s="1282"/>
      <c r="B1006" s="1263"/>
      <c r="C1006" s="1264"/>
      <c r="D1006" s="1264"/>
      <c r="E1006" s="1264"/>
      <c r="F1006" s="1265"/>
      <c r="G1006" s="1270"/>
      <c r="H1006" s="1270"/>
      <c r="I1006" s="1270"/>
      <c r="J1006" s="1270"/>
      <c r="K1006" s="1270"/>
      <c r="L1006" s="1273"/>
      <c r="M1006" s="1276"/>
      <c r="N1006" s="1246"/>
      <c r="O1006" s="1249"/>
      <c r="P1006" s="1215"/>
      <c r="Q1006" s="1218"/>
      <c r="R1006" s="1221"/>
      <c r="S1006" s="1224"/>
      <c r="T1006" s="1227"/>
      <c r="U1006" s="1224"/>
      <c r="V1006" s="1227"/>
      <c r="W1006" s="1224"/>
      <c r="X1006" s="1227"/>
      <c r="Y1006" s="1224"/>
      <c r="Z1006" s="1227"/>
      <c r="AA1006" s="1227"/>
      <c r="AB1006" s="1227"/>
      <c r="AC1006" s="1230"/>
      <c r="AD1006" s="1193"/>
      <c r="AE1006" s="1234"/>
      <c r="AF1006" s="1199"/>
      <c r="AG1006" s="1193"/>
      <c r="AH1006" s="1196"/>
      <c r="AI1006" s="1199"/>
      <c r="AJ1006" s="1199"/>
      <c r="AK1006" s="1202"/>
      <c r="AL1006" s="1205"/>
      <c r="AM1006" s="1213"/>
      <c r="AN1006" s="355"/>
      <c r="AO1006" s="1208"/>
      <c r="AP1006" s="1210"/>
      <c r="AQ1006" s="1114"/>
      <c r="AR1006" s="976"/>
      <c r="AS1006" s="976"/>
      <c r="AT1006" s="976"/>
      <c r="AU1006" s="976"/>
      <c r="AV1006" s="976"/>
      <c r="AW1006" s="976"/>
      <c r="AX1006" s="1211"/>
      <c r="AY1006" s="1208"/>
    </row>
    <row r="1007" spans="1:51" ht="14.5" thickBot="1">
      <c r="A1007" s="1283"/>
      <c r="B1007" s="1266"/>
      <c r="C1007" s="1267"/>
      <c r="D1007" s="1267"/>
      <c r="E1007" s="1267"/>
      <c r="F1007" s="1268"/>
      <c r="G1007" s="1271"/>
      <c r="H1007" s="1271"/>
      <c r="I1007" s="1271"/>
      <c r="J1007" s="1271"/>
      <c r="K1007" s="1271"/>
      <c r="L1007" s="1274"/>
      <c r="M1007" s="1277"/>
      <c r="N1007" s="1247"/>
      <c r="O1007" s="1250"/>
      <c r="P1007" s="1216"/>
      <c r="Q1007" s="1219"/>
      <c r="R1007" s="1222"/>
      <c r="S1007" s="1225"/>
      <c r="T1007" s="1228"/>
      <c r="U1007" s="1225"/>
      <c r="V1007" s="1228"/>
      <c r="W1007" s="1225"/>
      <c r="X1007" s="1228"/>
      <c r="Y1007" s="1225"/>
      <c r="Z1007" s="1228"/>
      <c r="AA1007" s="1228"/>
      <c r="AB1007" s="1228"/>
      <c r="AC1007" s="1231"/>
      <c r="AD1007" s="1194"/>
      <c r="AE1007" s="1235"/>
      <c r="AF1007" s="1200"/>
      <c r="AG1007" s="1194"/>
      <c r="AH1007" s="1197"/>
      <c r="AI1007" s="1200"/>
      <c r="AJ1007" s="1200"/>
      <c r="AK1007" s="1203"/>
      <c r="AL1007" s="1206"/>
      <c r="AM1007" s="651" t="str">
        <f t="shared" si="1922"/>
        <v/>
      </c>
      <c r="AN1007" s="355"/>
      <c r="AO1007" s="1209"/>
      <c r="AP1007" s="1210"/>
      <c r="AQ1007" s="1115"/>
      <c r="AR1007" s="976"/>
      <c r="AS1007" s="976"/>
      <c r="AT1007" s="976"/>
      <c r="AU1007" s="976"/>
      <c r="AV1007" s="976"/>
      <c r="AW1007" s="976"/>
      <c r="AX1007" s="1211"/>
      <c r="AY1007" s="1209"/>
    </row>
    <row r="1008" spans="1:51" ht="14">
      <c r="A1008" s="1280">
        <v>250</v>
      </c>
      <c r="B1008" s="1260" t="str">
        <f>IF(基本情報入力シート!B289="", "",基本情報入力シート!B289)</f>
        <v/>
      </c>
      <c r="C1008" s="1261"/>
      <c r="D1008" s="1261"/>
      <c r="E1008" s="1261"/>
      <c r="F1008" s="1262"/>
      <c r="G1008" s="1269" t="str">
        <f>IF(基本情報入力シート!L289="", "",基本情報入力シート!L289)</f>
        <v/>
      </c>
      <c r="H1008" s="1269" t="str">
        <f>IF(基本情報入力シート!Q289="", "",基本情報入力シート!Q289)</f>
        <v/>
      </c>
      <c r="I1008" s="1269" t="str">
        <f>IF(基本情報入力シート!V289="", "",基本情報入力シート!V289)</f>
        <v/>
      </c>
      <c r="J1008" s="1269" t="str">
        <f>IF(基本情報入力シート!W289="", "",基本情報入力シート!W289)</f>
        <v/>
      </c>
      <c r="K1008" s="1269" t="str">
        <f>IF(基本情報入力シート!X289="", "",基本情報入力シート!X289)</f>
        <v/>
      </c>
      <c r="L1008" s="1272" t="str">
        <f>IF(基本情報入力シート!AC289=0, "",基本情報入力シート!AC289)</f>
        <v/>
      </c>
      <c r="M1008" s="1275" t="str">
        <f>IF(基本情報入力シート!AD289="", "",基本情報入力シート!AD289)</f>
        <v/>
      </c>
      <c r="N1008" s="1245"/>
      <c r="O1008" s="1248" t="str">
        <f>IFERROR(VLOOKUP(K1008,【参考】数式用２!$A$2:$AD$48,MATCH(N1008,【参考】数式用２!$C$4:$AD$4,0)+2,0),"")</f>
        <v/>
      </c>
      <c r="P1008" s="1214"/>
      <c r="Q1008" s="1217" t="str">
        <f>IFERROR(VLOOKUP(K1008,【参考】数式用２!$A$2:$AC$48,MATCH(P1008,【参考】数式用２!$C$4:$AC$4,0)+2,0),"")</f>
        <v/>
      </c>
      <c r="R1008" s="1220" t="s">
        <v>268</v>
      </c>
      <c r="S1008" s="1223"/>
      <c r="T1008" s="1226" t="s">
        <v>356</v>
      </c>
      <c r="U1008" s="1223"/>
      <c r="V1008" s="1226" t="s">
        <v>357</v>
      </c>
      <c r="W1008" s="1223"/>
      <c r="X1008" s="1226" t="s">
        <v>356</v>
      </c>
      <c r="Y1008" s="1223"/>
      <c r="Z1008" s="1226" t="s">
        <v>360</v>
      </c>
      <c r="AA1008" s="1226" t="s">
        <v>171</v>
      </c>
      <c r="AB1008" s="1226" t="str">
        <f t="shared" ref="AB1008" si="1956">IF(S1008&gt;=1,(W1008*12+Y1008)-(S1008*12+U1008)+1,"")</f>
        <v/>
      </c>
      <c r="AC1008" s="1229" t="s">
        <v>359</v>
      </c>
      <c r="AD1008" s="1232" t="str">
        <f t="shared" ref="AD1008" si="1957">IFERROR(ROUNDDOWN(ROUND(L1008*Q1008,0)*M1008,0)*AB1008,"")</f>
        <v/>
      </c>
      <c r="AE1008" s="1233" t="str">
        <f>IFERROR(ROUNDDOWN(ROUNDDOWN(ROUND(L1008*VLOOKUP(K1008,【参考】数式用２!$A$2:$AC$48,MATCH("処遇改善加算Ⅳ",【参考】数式用２!$C$4:$O$4,0)+2,0),0)*M1008,0)*AB1008*0.5,0), "")</f>
        <v/>
      </c>
      <c r="AF1008" s="1198"/>
      <c r="AG1008" s="1193" t="str">
        <f>IF(AND(AQ1008&lt;&gt;"対象外", P1008&lt;&gt;""),ROUNDDOWN(ROUND(L1008*VLOOKUP(K1008,【参考】数式用２!$A$2:$K$48,MATCH("ベア加算あり",【参考】数式用２!$C$4:$K$4,0)+2,0),0)*M1008,0)*AB1008,"")</f>
        <v/>
      </c>
      <c r="AH1008" s="1195"/>
      <c r="AI1008" s="1198"/>
      <c r="AJ1008" s="1198"/>
      <c r="AK1008" s="1201"/>
      <c r="AL1008" s="1204"/>
      <c r="AM1008" s="650" t="str">
        <f t="shared" si="1912"/>
        <v/>
      </c>
      <c r="AN1008" s="355"/>
      <c r="AO1008" s="1207" t="str">
        <f t="shared" ref="AO1008" si="1958">IF(K1008&lt;&gt;"","Q列に色付け","")</f>
        <v/>
      </c>
      <c r="AP1008" s="1210" t="str">
        <f t="shared" ref="AP1008" si="1959">IF(AND(AE1008&lt;&gt;0,AE1008&lt;&gt;""),IF(AF1008="○","入力済","未入力"),"")</f>
        <v/>
      </c>
      <c r="AQ1008" s="1113" t="str">
        <f>IFERROR((VLOOKUP(N1008, 【参考】数式用２!$BE$5:$BE$13, 1,FALSE)), "対象外")</f>
        <v>対象外</v>
      </c>
      <c r="AR1008" s="976" t="str">
        <f t="shared" ref="AR1008" si="1960">IF(AG1008&lt;&gt;"",IF(AH1008="○","入力済","未入力"),"")</f>
        <v/>
      </c>
      <c r="AS1008" s="976" t="str">
        <f t="shared" ref="AS1008" si="1961">IF(AND(P1008&lt;&gt;"", AI1008=""), "未入力", "入力済")</f>
        <v>入力済</v>
      </c>
      <c r="AT1008" s="976" t="str">
        <f t="shared" ref="AT1008" si="1962">IF(AND(P1008&lt;&gt;"", P1008&lt;&gt;"処遇改善加算Ⅳ", AJ1008=""), "未入力", "入力済")</f>
        <v>入力済</v>
      </c>
      <c r="AU1008" s="976" t="str">
        <f>IFERROR(VLOOKUP(K1008, 【参考】数式用２!$BB$5:$BC$48, 2, FALSE), "")</f>
        <v/>
      </c>
      <c r="AV1008" s="976" t="str">
        <f t="shared" ref="AV1008" si="1963">IF(AND(P1008&lt;&gt;"処遇改善加算Ⅲ",P1008&lt;&gt;"処遇改善加算Ⅳ", P1008&lt;&gt;"", AU1008&lt;&gt;"対象外"), 1,"")</f>
        <v/>
      </c>
      <c r="AW1008" s="976" t="str">
        <f>IFERROR("_"&amp;VLOOKUP(K1008, 【参考】数式用２!$AG$2:$AH$48, 2, FALSE), "")</f>
        <v/>
      </c>
      <c r="AX1008" s="1211" t="str">
        <f t="shared" ref="AX1008" si="1964">IF(AND(P1008="処遇改善加算Ⅰ", AL1008=""), "未入力","入力済")</f>
        <v>入力済</v>
      </c>
      <c r="AY1008" s="1207" t="str">
        <f t="shared" ref="AY1008" si="1965">G1008</f>
        <v/>
      </c>
    </row>
    <row r="1009" spans="1:51" ht="14">
      <c r="A1009" s="1281"/>
      <c r="B1009" s="1263"/>
      <c r="C1009" s="1264"/>
      <c r="D1009" s="1264"/>
      <c r="E1009" s="1264"/>
      <c r="F1009" s="1265"/>
      <c r="G1009" s="1270"/>
      <c r="H1009" s="1270"/>
      <c r="I1009" s="1270"/>
      <c r="J1009" s="1270"/>
      <c r="K1009" s="1270"/>
      <c r="L1009" s="1273"/>
      <c r="M1009" s="1276"/>
      <c r="N1009" s="1246"/>
      <c r="O1009" s="1249"/>
      <c r="P1009" s="1215"/>
      <c r="Q1009" s="1218"/>
      <c r="R1009" s="1221"/>
      <c r="S1009" s="1224"/>
      <c r="T1009" s="1227"/>
      <c r="U1009" s="1224"/>
      <c r="V1009" s="1227"/>
      <c r="W1009" s="1224"/>
      <c r="X1009" s="1227"/>
      <c r="Y1009" s="1224"/>
      <c r="Z1009" s="1227"/>
      <c r="AA1009" s="1227"/>
      <c r="AB1009" s="1227"/>
      <c r="AC1009" s="1230"/>
      <c r="AD1009" s="1193"/>
      <c r="AE1009" s="1234"/>
      <c r="AF1009" s="1199"/>
      <c r="AG1009" s="1193"/>
      <c r="AH1009" s="1196"/>
      <c r="AI1009" s="1199"/>
      <c r="AJ1009" s="1199"/>
      <c r="AK1009" s="1202"/>
      <c r="AL1009" s="1205"/>
      <c r="AM1009" s="1212" t="str">
        <f t="shared" ref="AM1009" si="1966">IF(AND(P1008&lt;&gt;"", OR(W1008&lt;&gt;8,Y1008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09" s="355"/>
      <c r="AO1009" s="1208"/>
      <c r="AP1009" s="1210"/>
      <c r="AQ1009" s="1114"/>
      <c r="AR1009" s="976"/>
      <c r="AS1009" s="976"/>
      <c r="AT1009" s="976"/>
      <c r="AU1009" s="976"/>
      <c r="AV1009" s="976"/>
      <c r="AW1009" s="976"/>
      <c r="AX1009" s="1211"/>
      <c r="AY1009" s="1208"/>
    </row>
    <row r="1010" spans="1:51" ht="14">
      <c r="A1010" s="1282"/>
      <c r="B1010" s="1263"/>
      <c r="C1010" s="1264"/>
      <c r="D1010" s="1264"/>
      <c r="E1010" s="1264"/>
      <c r="F1010" s="1265"/>
      <c r="G1010" s="1270"/>
      <c r="H1010" s="1270"/>
      <c r="I1010" s="1270"/>
      <c r="J1010" s="1270"/>
      <c r="K1010" s="1270"/>
      <c r="L1010" s="1273"/>
      <c r="M1010" s="1276"/>
      <c r="N1010" s="1246"/>
      <c r="O1010" s="1249"/>
      <c r="P1010" s="1215"/>
      <c r="Q1010" s="1218"/>
      <c r="R1010" s="1221"/>
      <c r="S1010" s="1224"/>
      <c r="T1010" s="1227"/>
      <c r="U1010" s="1224"/>
      <c r="V1010" s="1227"/>
      <c r="W1010" s="1224"/>
      <c r="X1010" s="1227"/>
      <c r="Y1010" s="1224"/>
      <c r="Z1010" s="1227"/>
      <c r="AA1010" s="1227"/>
      <c r="AB1010" s="1227"/>
      <c r="AC1010" s="1230"/>
      <c r="AD1010" s="1193"/>
      <c r="AE1010" s="1234"/>
      <c r="AF1010" s="1199"/>
      <c r="AG1010" s="1193"/>
      <c r="AH1010" s="1196"/>
      <c r="AI1010" s="1199"/>
      <c r="AJ1010" s="1199"/>
      <c r="AK1010" s="1202"/>
      <c r="AL1010" s="1205"/>
      <c r="AM1010" s="1213"/>
      <c r="AN1010" s="355"/>
      <c r="AO1010" s="1208"/>
      <c r="AP1010" s="1210"/>
      <c r="AQ1010" s="1114"/>
      <c r="AR1010" s="976"/>
      <c r="AS1010" s="976"/>
      <c r="AT1010" s="976"/>
      <c r="AU1010" s="976"/>
      <c r="AV1010" s="976"/>
      <c r="AW1010" s="976"/>
      <c r="AX1010" s="1211"/>
      <c r="AY1010" s="1208"/>
    </row>
    <row r="1011" spans="1:51" ht="14.5" thickBot="1">
      <c r="A1011" s="1283"/>
      <c r="B1011" s="1266"/>
      <c r="C1011" s="1267"/>
      <c r="D1011" s="1267"/>
      <c r="E1011" s="1267"/>
      <c r="F1011" s="1268"/>
      <c r="G1011" s="1271"/>
      <c r="H1011" s="1271"/>
      <c r="I1011" s="1271"/>
      <c r="J1011" s="1271"/>
      <c r="K1011" s="1271"/>
      <c r="L1011" s="1274"/>
      <c r="M1011" s="1277"/>
      <c r="N1011" s="1247"/>
      <c r="O1011" s="1250"/>
      <c r="P1011" s="1216"/>
      <c r="Q1011" s="1219"/>
      <c r="R1011" s="1222"/>
      <c r="S1011" s="1225"/>
      <c r="T1011" s="1228"/>
      <c r="U1011" s="1225"/>
      <c r="V1011" s="1228"/>
      <c r="W1011" s="1225"/>
      <c r="X1011" s="1228"/>
      <c r="Y1011" s="1225"/>
      <c r="Z1011" s="1228"/>
      <c r="AA1011" s="1228"/>
      <c r="AB1011" s="1228"/>
      <c r="AC1011" s="1231"/>
      <c r="AD1011" s="1194"/>
      <c r="AE1011" s="1235"/>
      <c r="AF1011" s="1200"/>
      <c r="AG1011" s="1194"/>
      <c r="AH1011" s="1197"/>
      <c r="AI1011" s="1200"/>
      <c r="AJ1011" s="1200"/>
      <c r="AK1011" s="1203"/>
      <c r="AL1011" s="1206"/>
      <c r="AM1011" s="651" t="str">
        <f t="shared" si="1922"/>
        <v/>
      </c>
      <c r="AN1011" s="355"/>
      <c r="AO1011" s="1209"/>
      <c r="AP1011" s="1210"/>
      <c r="AQ1011" s="1115"/>
      <c r="AR1011" s="976"/>
      <c r="AS1011" s="976"/>
      <c r="AT1011" s="976"/>
      <c r="AU1011" s="976"/>
      <c r="AV1011" s="976"/>
      <c r="AW1011" s="976"/>
      <c r="AX1011" s="1211"/>
      <c r="AY1011" s="1209"/>
    </row>
    <row r="1012" spans="1:51" ht="14">
      <c r="A1012" s="1280">
        <v>251</v>
      </c>
      <c r="B1012" s="1260" t="str">
        <f>IF(基本情報入力シート!B290="", "",基本情報入力シート!B290)</f>
        <v/>
      </c>
      <c r="C1012" s="1261"/>
      <c r="D1012" s="1261"/>
      <c r="E1012" s="1261"/>
      <c r="F1012" s="1262"/>
      <c r="G1012" s="1269" t="str">
        <f>IF(基本情報入力シート!L290="", "",基本情報入力シート!L290)</f>
        <v/>
      </c>
      <c r="H1012" s="1269" t="str">
        <f>IF(基本情報入力シート!Q290="", "",基本情報入力シート!Q290)</f>
        <v/>
      </c>
      <c r="I1012" s="1269" t="str">
        <f>IF(基本情報入力シート!V290="", "",基本情報入力シート!V290)</f>
        <v/>
      </c>
      <c r="J1012" s="1269" t="str">
        <f>IF(基本情報入力シート!W290="", "",基本情報入力シート!W290)</f>
        <v/>
      </c>
      <c r="K1012" s="1269" t="str">
        <f>IF(基本情報入力シート!X290="", "",基本情報入力シート!X290)</f>
        <v/>
      </c>
      <c r="L1012" s="1272" t="str">
        <f>IF(基本情報入力シート!AC290=0, "",基本情報入力シート!AC290)</f>
        <v/>
      </c>
      <c r="M1012" s="1275" t="str">
        <f>IF(基本情報入力シート!AD290="", "",基本情報入力シート!AD290)</f>
        <v/>
      </c>
      <c r="N1012" s="1245"/>
      <c r="O1012" s="1248" t="str">
        <f>IFERROR(VLOOKUP(K1012,【参考】数式用２!$A$2:$AD$48,MATCH(N1012,【参考】数式用２!$C$4:$AD$4,0)+2,0),"")</f>
        <v/>
      </c>
      <c r="P1012" s="1214"/>
      <c r="Q1012" s="1217" t="str">
        <f>IFERROR(VLOOKUP(K1012,【参考】数式用２!$A$2:$AC$48,MATCH(P1012,【参考】数式用２!$C$4:$AC$4,0)+2,0),"")</f>
        <v/>
      </c>
      <c r="R1012" s="1220" t="s">
        <v>268</v>
      </c>
      <c r="S1012" s="1223"/>
      <c r="T1012" s="1226" t="s">
        <v>356</v>
      </c>
      <c r="U1012" s="1223"/>
      <c r="V1012" s="1226" t="s">
        <v>357</v>
      </c>
      <c r="W1012" s="1223"/>
      <c r="X1012" s="1226" t="s">
        <v>356</v>
      </c>
      <c r="Y1012" s="1223"/>
      <c r="Z1012" s="1226" t="s">
        <v>360</v>
      </c>
      <c r="AA1012" s="1226" t="s">
        <v>171</v>
      </c>
      <c r="AB1012" s="1226" t="str">
        <f t="shared" ref="AB1012" si="1967">IF(S1012&gt;=1,(W1012*12+Y1012)-(S1012*12+U1012)+1,"")</f>
        <v/>
      </c>
      <c r="AC1012" s="1229" t="s">
        <v>359</v>
      </c>
      <c r="AD1012" s="1232" t="str">
        <f t="shared" ref="AD1012" si="1968">IFERROR(ROUNDDOWN(ROUND(L1012*Q1012,0)*M1012,0)*AB1012,"")</f>
        <v/>
      </c>
      <c r="AE1012" s="1233" t="str">
        <f>IFERROR(ROUNDDOWN(ROUNDDOWN(ROUND(L1012*VLOOKUP(K1012,【参考】数式用２!$A$2:$AC$48,MATCH("処遇改善加算Ⅳ",【参考】数式用２!$C$4:$O$4,0)+2,0),0)*M1012,0)*AB1012*0.5,0), "")</f>
        <v/>
      </c>
      <c r="AF1012" s="1198"/>
      <c r="AG1012" s="1193" t="str">
        <f>IF(AND(AQ1012&lt;&gt;"対象外", P1012&lt;&gt;""),ROUNDDOWN(ROUND(L1012*VLOOKUP(K1012,【参考】数式用２!$A$2:$K$48,MATCH("ベア加算あり",【参考】数式用２!$C$4:$K$4,0)+2,0),0)*M1012,0)*AB1012,"")</f>
        <v/>
      </c>
      <c r="AH1012" s="1195"/>
      <c r="AI1012" s="1198"/>
      <c r="AJ1012" s="1198"/>
      <c r="AK1012" s="1201"/>
      <c r="AL1012" s="1204"/>
      <c r="AM1012" s="650" t="str">
        <f t="shared" si="1912"/>
        <v/>
      </c>
      <c r="AN1012" s="355"/>
      <c r="AO1012" s="1207" t="str">
        <f t="shared" ref="AO1012" si="1969">IF(K1012&lt;&gt;"","Q列に色付け","")</f>
        <v/>
      </c>
      <c r="AP1012" s="1210" t="str">
        <f t="shared" ref="AP1012" si="1970">IF(AND(AE1012&lt;&gt;0,AE1012&lt;&gt;""),IF(AF1012="○","入力済","未入力"),"")</f>
        <v/>
      </c>
      <c r="AQ1012" s="1113" t="str">
        <f>IFERROR((VLOOKUP(N1012, 【参考】数式用２!$BE$5:$BE$13, 1,FALSE)), "対象外")</f>
        <v>対象外</v>
      </c>
      <c r="AR1012" s="976" t="str">
        <f t="shared" ref="AR1012" si="1971">IF(AG1012&lt;&gt;"",IF(AH1012="○","入力済","未入力"),"")</f>
        <v/>
      </c>
      <c r="AS1012" s="976" t="str">
        <f t="shared" ref="AS1012" si="1972">IF(AND(P1012&lt;&gt;"", AI1012=""), "未入力", "入力済")</f>
        <v>入力済</v>
      </c>
      <c r="AT1012" s="976" t="str">
        <f t="shared" ref="AT1012" si="1973">IF(AND(P1012&lt;&gt;"", P1012&lt;&gt;"処遇改善加算Ⅳ", AJ1012=""), "未入力", "入力済")</f>
        <v>入力済</v>
      </c>
      <c r="AU1012" s="976" t="str">
        <f>IFERROR(VLOOKUP(K1012, 【参考】数式用２!$BB$5:$BC$48, 2, FALSE), "")</f>
        <v/>
      </c>
      <c r="AV1012" s="976" t="str">
        <f t="shared" ref="AV1012" si="1974">IF(AND(P1012&lt;&gt;"処遇改善加算Ⅲ",P1012&lt;&gt;"処遇改善加算Ⅳ", P1012&lt;&gt;"", AU1012&lt;&gt;"対象外"), 1,"")</f>
        <v/>
      </c>
      <c r="AW1012" s="976" t="str">
        <f>IFERROR("_"&amp;VLOOKUP(K1012, 【参考】数式用２!$AG$2:$AH$48, 2, FALSE), "")</f>
        <v/>
      </c>
      <c r="AX1012" s="1211" t="str">
        <f t="shared" ref="AX1012" si="1975">IF(AND(P1012="処遇改善加算Ⅰ", AL1012=""), "未入力","入力済")</f>
        <v>入力済</v>
      </c>
      <c r="AY1012" s="1207" t="str">
        <f t="shared" ref="AY1012" si="1976">G1012</f>
        <v/>
      </c>
    </row>
    <row r="1013" spans="1:51" ht="14">
      <c r="A1013" s="1281"/>
      <c r="B1013" s="1263"/>
      <c r="C1013" s="1264"/>
      <c r="D1013" s="1264"/>
      <c r="E1013" s="1264"/>
      <c r="F1013" s="1265"/>
      <c r="G1013" s="1270"/>
      <c r="H1013" s="1270"/>
      <c r="I1013" s="1270"/>
      <c r="J1013" s="1270"/>
      <c r="K1013" s="1270"/>
      <c r="L1013" s="1273"/>
      <c r="M1013" s="1276"/>
      <c r="N1013" s="1246"/>
      <c r="O1013" s="1249"/>
      <c r="P1013" s="1215"/>
      <c r="Q1013" s="1218"/>
      <c r="R1013" s="1221"/>
      <c r="S1013" s="1224"/>
      <c r="T1013" s="1227"/>
      <c r="U1013" s="1224"/>
      <c r="V1013" s="1227"/>
      <c r="W1013" s="1224"/>
      <c r="X1013" s="1227"/>
      <c r="Y1013" s="1224"/>
      <c r="Z1013" s="1227"/>
      <c r="AA1013" s="1227"/>
      <c r="AB1013" s="1227"/>
      <c r="AC1013" s="1230"/>
      <c r="AD1013" s="1193"/>
      <c r="AE1013" s="1234"/>
      <c r="AF1013" s="1199"/>
      <c r="AG1013" s="1193"/>
      <c r="AH1013" s="1196"/>
      <c r="AI1013" s="1199"/>
      <c r="AJ1013" s="1199"/>
      <c r="AK1013" s="1202"/>
      <c r="AL1013" s="1205"/>
      <c r="AM1013" s="1212" t="str">
        <f t="shared" ref="AM1013" si="1977">IF(AND(P1012&lt;&gt;"", OR(W1012&lt;&gt;8,Y1012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13" s="355"/>
      <c r="AO1013" s="1208"/>
      <c r="AP1013" s="1210"/>
      <c r="AQ1013" s="1114"/>
      <c r="AR1013" s="976"/>
      <c r="AS1013" s="976"/>
      <c r="AT1013" s="976"/>
      <c r="AU1013" s="976"/>
      <c r="AV1013" s="976"/>
      <c r="AW1013" s="976"/>
      <c r="AX1013" s="1211"/>
      <c r="AY1013" s="1208"/>
    </row>
    <row r="1014" spans="1:51" ht="14">
      <c r="A1014" s="1282"/>
      <c r="B1014" s="1263"/>
      <c r="C1014" s="1264"/>
      <c r="D1014" s="1264"/>
      <c r="E1014" s="1264"/>
      <c r="F1014" s="1265"/>
      <c r="G1014" s="1270"/>
      <c r="H1014" s="1270"/>
      <c r="I1014" s="1270"/>
      <c r="J1014" s="1270"/>
      <c r="K1014" s="1270"/>
      <c r="L1014" s="1273"/>
      <c r="M1014" s="1276"/>
      <c r="N1014" s="1246"/>
      <c r="O1014" s="1249"/>
      <c r="P1014" s="1215"/>
      <c r="Q1014" s="1218"/>
      <c r="R1014" s="1221"/>
      <c r="S1014" s="1224"/>
      <c r="T1014" s="1227"/>
      <c r="U1014" s="1224"/>
      <c r="V1014" s="1227"/>
      <c r="W1014" s="1224"/>
      <c r="X1014" s="1227"/>
      <c r="Y1014" s="1224"/>
      <c r="Z1014" s="1227"/>
      <c r="AA1014" s="1227"/>
      <c r="AB1014" s="1227"/>
      <c r="AC1014" s="1230"/>
      <c r="AD1014" s="1193"/>
      <c r="AE1014" s="1234"/>
      <c r="AF1014" s="1199"/>
      <c r="AG1014" s="1193"/>
      <c r="AH1014" s="1196"/>
      <c r="AI1014" s="1199"/>
      <c r="AJ1014" s="1199"/>
      <c r="AK1014" s="1202"/>
      <c r="AL1014" s="1205"/>
      <c r="AM1014" s="1213"/>
      <c r="AN1014" s="355"/>
      <c r="AO1014" s="1208"/>
      <c r="AP1014" s="1210"/>
      <c r="AQ1014" s="1114"/>
      <c r="AR1014" s="976"/>
      <c r="AS1014" s="976"/>
      <c r="AT1014" s="976"/>
      <c r="AU1014" s="976"/>
      <c r="AV1014" s="976"/>
      <c r="AW1014" s="976"/>
      <c r="AX1014" s="1211"/>
      <c r="AY1014" s="1208"/>
    </row>
    <row r="1015" spans="1:51" ht="14.5" thickBot="1">
      <c r="A1015" s="1283"/>
      <c r="B1015" s="1266"/>
      <c r="C1015" s="1267"/>
      <c r="D1015" s="1267"/>
      <c r="E1015" s="1267"/>
      <c r="F1015" s="1268"/>
      <c r="G1015" s="1271"/>
      <c r="H1015" s="1271"/>
      <c r="I1015" s="1271"/>
      <c r="J1015" s="1271"/>
      <c r="K1015" s="1271"/>
      <c r="L1015" s="1274"/>
      <c r="M1015" s="1277"/>
      <c r="N1015" s="1247"/>
      <c r="O1015" s="1250"/>
      <c r="P1015" s="1216"/>
      <c r="Q1015" s="1219"/>
      <c r="R1015" s="1222"/>
      <c r="S1015" s="1225"/>
      <c r="T1015" s="1228"/>
      <c r="U1015" s="1225"/>
      <c r="V1015" s="1228"/>
      <c r="W1015" s="1225"/>
      <c r="X1015" s="1228"/>
      <c r="Y1015" s="1225"/>
      <c r="Z1015" s="1228"/>
      <c r="AA1015" s="1228"/>
      <c r="AB1015" s="1228"/>
      <c r="AC1015" s="1231"/>
      <c r="AD1015" s="1194"/>
      <c r="AE1015" s="1235"/>
      <c r="AF1015" s="1200"/>
      <c r="AG1015" s="1194"/>
      <c r="AH1015" s="1197"/>
      <c r="AI1015" s="1200"/>
      <c r="AJ1015" s="1200"/>
      <c r="AK1015" s="1203"/>
      <c r="AL1015" s="1206"/>
      <c r="AM1015" s="651" t="str">
        <f t="shared" si="1922"/>
        <v/>
      </c>
      <c r="AN1015" s="355"/>
      <c r="AO1015" s="1209"/>
      <c r="AP1015" s="1210"/>
      <c r="AQ1015" s="1115"/>
      <c r="AR1015" s="976"/>
      <c r="AS1015" s="976"/>
      <c r="AT1015" s="976"/>
      <c r="AU1015" s="976"/>
      <c r="AV1015" s="976"/>
      <c r="AW1015" s="976"/>
      <c r="AX1015" s="1211"/>
      <c r="AY1015" s="1209"/>
    </row>
    <row r="1016" spans="1:51" ht="14">
      <c r="A1016" s="1280">
        <v>252</v>
      </c>
      <c r="B1016" s="1260" t="str">
        <f>IF(基本情報入力シート!B291="", "",基本情報入力シート!B291)</f>
        <v/>
      </c>
      <c r="C1016" s="1261"/>
      <c r="D1016" s="1261"/>
      <c r="E1016" s="1261"/>
      <c r="F1016" s="1262"/>
      <c r="G1016" s="1269" t="str">
        <f>IF(基本情報入力シート!L291="", "",基本情報入力シート!L291)</f>
        <v/>
      </c>
      <c r="H1016" s="1269" t="str">
        <f>IF(基本情報入力シート!Q291="", "",基本情報入力シート!Q291)</f>
        <v/>
      </c>
      <c r="I1016" s="1269" t="str">
        <f>IF(基本情報入力シート!V291="", "",基本情報入力シート!V291)</f>
        <v/>
      </c>
      <c r="J1016" s="1269" t="str">
        <f>IF(基本情報入力シート!W291="", "",基本情報入力シート!W291)</f>
        <v/>
      </c>
      <c r="K1016" s="1269" t="str">
        <f>IF(基本情報入力シート!X291="", "",基本情報入力シート!X291)</f>
        <v/>
      </c>
      <c r="L1016" s="1272" t="str">
        <f>IF(基本情報入力シート!AC291=0, "",基本情報入力シート!AC291)</f>
        <v/>
      </c>
      <c r="M1016" s="1275" t="str">
        <f>IF(基本情報入力シート!AD291="", "",基本情報入力シート!AD291)</f>
        <v/>
      </c>
      <c r="N1016" s="1245"/>
      <c r="O1016" s="1248" t="str">
        <f>IFERROR(VLOOKUP(K1016,【参考】数式用２!$A$2:$AD$48,MATCH(N1016,【参考】数式用２!$C$4:$AD$4,0)+2,0),"")</f>
        <v/>
      </c>
      <c r="P1016" s="1214"/>
      <c r="Q1016" s="1217" t="str">
        <f>IFERROR(VLOOKUP(K1016,【参考】数式用２!$A$2:$AC$48,MATCH(P1016,【参考】数式用２!$C$4:$AC$4,0)+2,0),"")</f>
        <v/>
      </c>
      <c r="R1016" s="1220" t="s">
        <v>268</v>
      </c>
      <c r="S1016" s="1223"/>
      <c r="T1016" s="1226" t="s">
        <v>356</v>
      </c>
      <c r="U1016" s="1223"/>
      <c r="V1016" s="1226" t="s">
        <v>357</v>
      </c>
      <c r="W1016" s="1223"/>
      <c r="X1016" s="1226" t="s">
        <v>356</v>
      </c>
      <c r="Y1016" s="1223"/>
      <c r="Z1016" s="1226" t="s">
        <v>360</v>
      </c>
      <c r="AA1016" s="1226" t="s">
        <v>171</v>
      </c>
      <c r="AB1016" s="1226" t="str">
        <f t="shared" ref="AB1016" si="1978">IF(S1016&gt;=1,(W1016*12+Y1016)-(S1016*12+U1016)+1,"")</f>
        <v/>
      </c>
      <c r="AC1016" s="1229" t="s">
        <v>359</v>
      </c>
      <c r="AD1016" s="1232" t="str">
        <f t="shared" ref="AD1016" si="1979">IFERROR(ROUNDDOWN(ROUND(L1016*Q1016,0)*M1016,0)*AB1016,"")</f>
        <v/>
      </c>
      <c r="AE1016" s="1233" t="str">
        <f>IFERROR(ROUNDDOWN(ROUNDDOWN(ROUND(L1016*VLOOKUP(K1016,【参考】数式用２!$A$2:$AC$48,MATCH("処遇改善加算Ⅳ",【参考】数式用２!$C$4:$O$4,0)+2,0),0)*M1016,0)*AB1016*0.5,0), "")</f>
        <v/>
      </c>
      <c r="AF1016" s="1198"/>
      <c r="AG1016" s="1193" t="str">
        <f>IF(AND(AQ1016&lt;&gt;"対象外", P1016&lt;&gt;""),ROUNDDOWN(ROUND(L1016*VLOOKUP(K1016,【参考】数式用２!$A$2:$K$48,MATCH("ベア加算あり",【参考】数式用２!$C$4:$K$4,0)+2,0),0)*M1016,0)*AB1016,"")</f>
        <v/>
      </c>
      <c r="AH1016" s="1195"/>
      <c r="AI1016" s="1198"/>
      <c r="AJ1016" s="1198"/>
      <c r="AK1016" s="1201"/>
      <c r="AL1016" s="1204"/>
      <c r="AM1016" s="650" t="str">
        <f t="shared" si="1912"/>
        <v/>
      </c>
      <c r="AN1016" s="355"/>
      <c r="AO1016" s="1207" t="str">
        <f t="shared" ref="AO1016" si="1980">IF(K1016&lt;&gt;"","Q列に色付け","")</f>
        <v/>
      </c>
      <c r="AP1016" s="1210" t="str">
        <f t="shared" ref="AP1016" si="1981">IF(AND(AE1016&lt;&gt;0,AE1016&lt;&gt;""),IF(AF1016="○","入力済","未入力"),"")</f>
        <v/>
      </c>
      <c r="AQ1016" s="1113" t="str">
        <f>IFERROR((VLOOKUP(N1016, 【参考】数式用２!$BE$5:$BE$13, 1,FALSE)), "対象外")</f>
        <v>対象外</v>
      </c>
      <c r="AR1016" s="976" t="str">
        <f t="shared" ref="AR1016" si="1982">IF(AG1016&lt;&gt;"",IF(AH1016="○","入力済","未入力"),"")</f>
        <v/>
      </c>
      <c r="AS1016" s="976" t="str">
        <f t="shared" ref="AS1016" si="1983">IF(AND(P1016&lt;&gt;"", AI1016=""), "未入力", "入力済")</f>
        <v>入力済</v>
      </c>
      <c r="AT1016" s="976" t="str">
        <f t="shared" ref="AT1016" si="1984">IF(AND(P1016&lt;&gt;"", P1016&lt;&gt;"処遇改善加算Ⅳ", AJ1016=""), "未入力", "入力済")</f>
        <v>入力済</v>
      </c>
      <c r="AU1016" s="976" t="str">
        <f>IFERROR(VLOOKUP(K1016, 【参考】数式用２!$BB$5:$BC$48, 2, FALSE), "")</f>
        <v/>
      </c>
      <c r="AV1016" s="976" t="str">
        <f t="shared" ref="AV1016" si="1985">IF(AND(P1016&lt;&gt;"処遇改善加算Ⅲ",P1016&lt;&gt;"処遇改善加算Ⅳ", P1016&lt;&gt;"", AU1016&lt;&gt;"対象外"), 1,"")</f>
        <v/>
      </c>
      <c r="AW1016" s="976" t="str">
        <f>IFERROR("_"&amp;VLOOKUP(K1016, 【参考】数式用２!$AG$2:$AH$48, 2, FALSE), "")</f>
        <v/>
      </c>
      <c r="AX1016" s="1211" t="str">
        <f t="shared" ref="AX1016" si="1986">IF(AND(P1016="処遇改善加算Ⅰ", AL1016=""), "未入力","入力済")</f>
        <v>入力済</v>
      </c>
      <c r="AY1016" s="1207" t="str">
        <f t="shared" ref="AY1016" si="1987">G1016</f>
        <v/>
      </c>
    </row>
    <row r="1017" spans="1:51" ht="14">
      <c r="A1017" s="1281"/>
      <c r="B1017" s="1263"/>
      <c r="C1017" s="1264"/>
      <c r="D1017" s="1264"/>
      <c r="E1017" s="1264"/>
      <c r="F1017" s="1265"/>
      <c r="G1017" s="1270"/>
      <c r="H1017" s="1270"/>
      <c r="I1017" s="1270"/>
      <c r="J1017" s="1270"/>
      <c r="K1017" s="1270"/>
      <c r="L1017" s="1273"/>
      <c r="M1017" s="1276"/>
      <c r="N1017" s="1246"/>
      <c r="O1017" s="1249"/>
      <c r="P1017" s="1215"/>
      <c r="Q1017" s="1218"/>
      <c r="R1017" s="1221"/>
      <c r="S1017" s="1224"/>
      <c r="T1017" s="1227"/>
      <c r="U1017" s="1224"/>
      <c r="V1017" s="1227"/>
      <c r="W1017" s="1224"/>
      <c r="X1017" s="1227"/>
      <c r="Y1017" s="1224"/>
      <c r="Z1017" s="1227"/>
      <c r="AA1017" s="1227"/>
      <c r="AB1017" s="1227"/>
      <c r="AC1017" s="1230"/>
      <c r="AD1017" s="1193"/>
      <c r="AE1017" s="1234"/>
      <c r="AF1017" s="1199"/>
      <c r="AG1017" s="1193"/>
      <c r="AH1017" s="1196"/>
      <c r="AI1017" s="1199"/>
      <c r="AJ1017" s="1199"/>
      <c r="AK1017" s="1202"/>
      <c r="AL1017" s="1205"/>
      <c r="AM1017" s="1212" t="str">
        <f t="shared" ref="AM1017" si="1988">IF(AND(P1016&lt;&gt;"", OR(W1016&lt;&gt;8,Y1016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17" s="355"/>
      <c r="AO1017" s="1208"/>
      <c r="AP1017" s="1210"/>
      <c r="AQ1017" s="1114"/>
      <c r="AR1017" s="976"/>
      <c r="AS1017" s="976"/>
      <c r="AT1017" s="976"/>
      <c r="AU1017" s="976"/>
      <c r="AV1017" s="976"/>
      <c r="AW1017" s="976"/>
      <c r="AX1017" s="1211"/>
      <c r="AY1017" s="1208"/>
    </row>
    <row r="1018" spans="1:51" ht="14">
      <c r="A1018" s="1282"/>
      <c r="B1018" s="1263"/>
      <c r="C1018" s="1264"/>
      <c r="D1018" s="1264"/>
      <c r="E1018" s="1264"/>
      <c r="F1018" s="1265"/>
      <c r="G1018" s="1270"/>
      <c r="H1018" s="1270"/>
      <c r="I1018" s="1270"/>
      <c r="J1018" s="1270"/>
      <c r="K1018" s="1270"/>
      <c r="L1018" s="1273"/>
      <c r="M1018" s="1276"/>
      <c r="N1018" s="1246"/>
      <c r="O1018" s="1249"/>
      <c r="P1018" s="1215"/>
      <c r="Q1018" s="1218"/>
      <c r="R1018" s="1221"/>
      <c r="S1018" s="1224"/>
      <c r="T1018" s="1227"/>
      <c r="U1018" s="1224"/>
      <c r="V1018" s="1227"/>
      <c r="W1018" s="1224"/>
      <c r="X1018" s="1227"/>
      <c r="Y1018" s="1224"/>
      <c r="Z1018" s="1227"/>
      <c r="AA1018" s="1227"/>
      <c r="AB1018" s="1227"/>
      <c r="AC1018" s="1230"/>
      <c r="AD1018" s="1193"/>
      <c r="AE1018" s="1234"/>
      <c r="AF1018" s="1199"/>
      <c r="AG1018" s="1193"/>
      <c r="AH1018" s="1196"/>
      <c r="AI1018" s="1199"/>
      <c r="AJ1018" s="1199"/>
      <c r="AK1018" s="1202"/>
      <c r="AL1018" s="1205"/>
      <c r="AM1018" s="1213"/>
      <c r="AN1018" s="355"/>
      <c r="AO1018" s="1208"/>
      <c r="AP1018" s="1210"/>
      <c r="AQ1018" s="1114"/>
      <c r="AR1018" s="976"/>
      <c r="AS1018" s="976"/>
      <c r="AT1018" s="976"/>
      <c r="AU1018" s="976"/>
      <c r="AV1018" s="976"/>
      <c r="AW1018" s="976"/>
      <c r="AX1018" s="1211"/>
      <c r="AY1018" s="1208"/>
    </row>
    <row r="1019" spans="1:51" ht="14.5" thickBot="1">
      <c r="A1019" s="1283"/>
      <c r="B1019" s="1266"/>
      <c r="C1019" s="1267"/>
      <c r="D1019" s="1267"/>
      <c r="E1019" s="1267"/>
      <c r="F1019" s="1268"/>
      <c r="G1019" s="1271"/>
      <c r="H1019" s="1271"/>
      <c r="I1019" s="1271"/>
      <c r="J1019" s="1271"/>
      <c r="K1019" s="1271"/>
      <c r="L1019" s="1274"/>
      <c r="M1019" s="1277"/>
      <c r="N1019" s="1247"/>
      <c r="O1019" s="1250"/>
      <c r="P1019" s="1216"/>
      <c r="Q1019" s="1219"/>
      <c r="R1019" s="1222"/>
      <c r="S1019" s="1225"/>
      <c r="T1019" s="1228"/>
      <c r="U1019" s="1225"/>
      <c r="V1019" s="1228"/>
      <c r="W1019" s="1225"/>
      <c r="X1019" s="1228"/>
      <c r="Y1019" s="1225"/>
      <c r="Z1019" s="1228"/>
      <c r="AA1019" s="1228"/>
      <c r="AB1019" s="1228"/>
      <c r="AC1019" s="1231"/>
      <c r="AD1019" s="1194"/>
      <c r="AE1019" s="1235"/>
      <c r="AF1019" s="1200"/>
      <c r="AG1019" s="1194"/>
      <c r="AH1019" s="1197"/>
      <c r="AI1019" s="1200"/>
      <c r="AJ1019" s="1200"/>
      <c r="AK1019" s="1203"/>
      <c r="AL1019" s="1206"/>
      <c r="AM1019" s="651" t="str">
        <f t="shared" si="1922"/>
        <v/>
      </c>
      <c r="AN1019" s="355"/>
      <c r="AO1019" s="1209"/>
      <c r="AP1019" s="1210"/>
      <c r="AQ1019" s="1115"/>
      <c r="AR1019" s="976"/>
      <c r="AS1019" s="976"/>
      <c r="AT1019" s="976"/>
      <c r="AU1019" s="976"/>
      <c r="AV1019" s="976"/>
      <c r="AW1019" s="976"/>
      <c r="AX1019" s="1211"/>
      <c r="AY1019" s="1209"/>
    </row>
    <row r="1020" spans="1:51" ht="14">
      <c r="A1020" s="1280">
        <v>253</v>
      </c>
      <c r="B1020" s="1260" t="str">
        <f>IF(基本情報入力シート!B292="", "",基本情報入力シート!B292)</f>
        <v/>
      </c>
      <c r="C1020" s="1261"/>
      <c r="D1020" s="1261"/>
      <c r="E1020" s="1261"/>
      <c r="F1020" s="1262"/>
      <c r="G1020" s="1269" t="str">
        <f>IF(基本情報入力シート!L292="", "",基本情報入力シート!L292)</f>
        <v/>
      </c>
      <c r="H1020" s="1269" t="str">
        <f>IF(基本情報入力シート!Q292="", "",基本情報入力シート!Q292)</f>
        <v/>
      </c>
      <c r="I1020" s="1269" t="str">
        <f>IF(基本情報入力シート!V292="", "",基本情報入力シート!V292)</f>
        <v/>
      </c>
      <c r="J1020" s="1269" t="str">
        <f>IF(基本情報入力シート!W292="", "",基本情報入力シート!W292)</f>
        <v/>
      </c>
      <c r="K1020" s="1269" t="str">
        <f>IF(基本情報入力シート!X292="", "",基本情報入力シート!X292)</f>
        <v/>
      </c>
      <c r="L1020" s="1272" t="str">
        <f>IF(基本情報入力シート!AC292=0, "",基本情報入力シート!AC292)</f>
        <v/>
      </c>
      <c r="M1020" s="1275" t="str">
        <f>IF(基本情報入力シート!AD292="", "",基本情報入力シート!AD292)</f>
        <v/>
      </c>
      <c r="N1020" s="1245"/>
      <c r="O1020" s="1248" t="str">
        <f>IFERROR(VLOOKUP(K1020,【参考】数式用２!$A$2:$AD$48,MATCH(N1020,【参考】数式用２!$C$4:$AD$4,0)+2,0),"")</f>
        <v/>
      </c>
      <c r="P1020" s="1214"/>
      <c r="Q1020" s="1217" t="str">
        <f>IFERROR(VLOOKUP(K1020,【参考】数式用２!$A$2:$AC$48,MATCH(P1020,【参考】数式用２!$C$4:$AC$4,0)+2,0),"")</f>
        <v/>
      </c>
      <c r="R1020" s="1220" t="s">
        <v>268</v>
      </c>
      <c r="S1020" s="1223"/>
      <c r="T1020" s="1226" t="s">
        <v>356</v>
      </c>
      <c r="U1020" s="1223"/>
      <c r="V1020" s="1226" t="s">
        <v>357</v>
      </c>
      <c r="W1020" s="1223"/>
      <c r="X1020" s="1226" t="s">
        <v>356</v>
      </c>
      <c r="Y1020" s="1223"/>
      <c r="Z1020" s="1226" t="s">
        <v>360</v>
      </c>
      <c r="AA1020" s="1226" t="s">
        <v>171</v>
      </c>
      <c r="AB1020" s="1226" t="str">
        <f t="shared" ref="AB1020" si="1989">IF(S1020&gt;=1,(W1020*12+Y1020)-(S1020*12+U1020)+1,"")</f>
        <v/>
      </c>
      <c r="AC1020" s="1229" t="s">
        <v>359</v>
      </c>
      <c r="AD1020" s="1232" t="str">
        <f t="shared" ref="AD1020" si="1990">IFERROR(ROUNDDOWN(ROUND(L1020*Q1020,0)*M1020,0)*AB1020,"")</f>
        <v/>
      </c>
      <c r="AE1020" s="1233" t="str">
        <f>IFERROR(ROUNDDOWN(ROUNDDOWN(ROUND(L1020*VLOOKUP(K1020,【参考】数式用２!$A$2:$AC$48,MATCH("処遇改善加算Ⅳ",【参考】数式用２!$C$4:$O$4,0)+2,0),0)*M1020,0)*AB1020*0.5,0), "")</f>
        <v/>
      </c>
      <c r="AF1020" s="1198"/>
      <c r="AG1020" s="1193" t="str">
        <f>IF(AND(AQ1020&lt;&gt;"対象外", P1020&lt;&gt;""),ROUNDDOWN(ROUND(L1020*VLOOKUP(K1020,【参考】数式用２!$A$2:$K$48,MATCH("ベア加算あり",【参考】数式用２!$C$4:$K$4,0)+2,0),0)*M1020,0)*AB1020,"")</f>
        <v/>
      </c>
      <c r="AH1020" s="1195"/>
      <c r="AI1020" s="1198"/>
      <c r="AJ1020" s="1198"/>
      <c r="AK1020" s="1201"/>
      <c r="AL1020" s="1204"/>
      <c r="AM1020" s="650" t="str">
        <f t="shared" si="1912"/>
        <v/>
      </c>
      <c r="AN1020" s="355"/>
      <c r="AO1020" s="1207" t="str">
        <f t="shared" ref="AO1020" si="1991">IF(K1020&lt;&gt;"","Q列に色付け","")</f>
        <v/>
      </c>
      <c r="AP1020" s="1210" t="str">
        <f t="shared" ref="AP1020" si="1992">IF(AND(AE1020&lt;&gt;0,AE1020&lt;&gt;""),IF(AF1020="○","入力済","未入力"),"")</f>
        <v/>
      </c>
      <c r="AQ1020" s="1113" t="str">
        <f>IFERROR((VLOOKUP(N1020, 【参考】数式用２!$BE$5:$BE$13, 1,FALSE)), "対象外")</f>
        <v>対象外</v>
      </c>
      <c r="AR1020" s="976" t="str">
        <f t="shared" ref="AR1020" si="1993">IF(AG1020&lt;&gt;"",IF(AH1020="○","入力済","未入力"),"")</f>
        <v/>
      </c>
      <c r="AS1020" s="976" t="str">
        <f t="shared" ref="AS1020" si="1994">IF(AND(P1020&lt;&gt;"", AI1020=""), "未入力", "入力済")</f>
        <v>入力済</v>
      </c>
      <c r="AT1020" s="976" t="str">
        <f t="shared" ref="AT1020" si="1995">IF(AND(P1020&lt;&gt;"", P1020&lt;&gt;"処遇改善加算Ⅳ", AJ1020=""), "未入力", "入力済")</f>
        <v>入力済</v>
      </c>
      <c r="AU1020" s="976" t="str">
        <f>IFERROR(VLOOKUP(K1020, 【参考】数式用２!$BB$5:$BC$48, 2, FALSE), "")</f>
        <v/>
      </c>
      <c r="AV1020" s="976" t="str">
        <f t="shared" ref="AV1020" si="1996">IF(AND(P1020&lt;&gt;"処遇改善加算Ⅲ",P1020&lt;&gt;"処遇改善加算Ⅳ", P1020&lt;&gt;"", AU1020&lt;&gt;"対象外"), 1,"")</f>
        <v/>
      </c>
      <c r="AW1020" s="976" t="str">
        <f>IFERROR("_"&amp;VLOOKUP(K1020, 【参考】数式用２!$AG$2:$AH$48, 2, FALSE), "")</f>
        <v/>
      </c>
      <c r="AX1020" s="1211" t="str">
        <f t="shared" ref="AX1020" si="1997">IF(AND(P1020="処遇改善加算Ⅰ", AL1020=""), "未入力","入力済")</f>
        <v>入力済</v>
      </c>
      <c r="AY1020" s="1207" t="str">
        <f t="shared" ref="AY1020" si="1998">G1020</f>
        <v/>
      </c>
    </row>
    <row r="1021" spans="1:51" ht="14">
      <c r="A1021" s="1281"/>
      <c r="B1021" s="1263"/>
      <c r="C1021" s="1264"/>
      <c r="D1021" s="1264"/>
      <c r="E1021" s="1264"/>
      <c r="F1021" s="1265"/>
      <c r="G1021" s="1270"/>
      <c r="H1021" s="1270"/>
      <c r="I1021" s="1270"/>
      <c r="J1021" s="1270"/>
      <c r="K1021" s="1270"/>
      <c r="L1021" s="1273"/>
      <c r="M1021" s="1276"/>
      <c r="N1021" s="1246"/>
      <c r="O1021" s="1249"/>
      <c r="P1021" s="1215"/>
      <c r="Q1021" s="1218"/>
      <c r="R1021" s="1221"/>
      <c r="S1021" s="1224"/>
      <c r="T1021" s="1227"/>
      <c r="U1021" s="1224"/>
      <c r="V1021" s="1227"/>
      <c r="W1021" s="1224"/>
      <c r="X1021" s="1227"/>
      <c r="Y1021" s="1224"/>
      <c r="Z1021" s="1227"/>
      <c r="AA1021" s="1227"/>
      <c r="AB1021" s="1227"/>
      <c r="AC1021" s="1230"/>
      <c r="AD1021" s="1193"/>
      <c r="AE1021" s="1234"/>
      <c r="AF1021" s="1199"/>
      <c r="AG1021" s="1193"/>
      <c r="AH1021" s="1196"/>
      <c r="AI1021" s="1199"/>
      <c r="AJ1021" s="1199"/>
      <c r="AK1021" s="1202"/>
      <c r="AL1021" s="1205"/>
      <c r="AM1021" s="1212" t="str">
        <f t="shared" ref="AM1021" si="1999">IF(AND(P1020&lt;&gt;"", OR(W1020&lt;&gt;8,Y1020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21" s="355"/>
      <c r="AO1021" s="1208"/>
      <c r="AP1021" s="1210"/>
      <c r="AQ1021" s="1114"/>
      <c r="AR1021" s="976"/>
      <c r="AS1021" s="976"/>
      <c r="AT1021" s="976"/>
      <c r="AU1021" s="976"/>
      <c r="AV1021" s="976"/>
      <c r="AW1021" s="976"/>
      <c r="AX1021" s="1211"/>
      <c r="AY1021" s="1208"/>
    </row>
    <row r="1022" spans="1:51" ht="14">
      <c r="A1022" s="1282"/>
      <c r="B1022" s="1263"/>
      <c r="C1022" s="1264"/>
      <c r="D1022" s="1264"/>
      <c r="E1022" s="1264"/>
      <c r="F1022" s="1265"/>
      <c r="G1022" s="1270"/>
      <c r="H1022" s="1270"/>
      <c r="I1022" s="1270"/>
      <c r="J1022" s="1270"/>
      <c r="K1022" s="1270"/>
      <c r="L1022" s="1273"/>
      <c r="M1022" s="1276"/>
      <c r="N1022" s="1246"/>
      <c r="O1022" s="1249"/>
      <c r="P1022" s="1215"/>
      <c r="Q1022" s="1218"/>
      <c r="R1022" s="1221"/>
      <c r="S1022" s="1224"/>
      <c r="T1022" s="1227"/>
      <c r="U1022" s="1224"/>
      <c r="V1022" s="1227"/>
      <c r="W1022" s="1224"/>
      <c r="X1022" s="1227"/>
      <c r="Y1022" s="1224"/>
      <c r="Z1022" s="1227"/>
      <c r="AA1022" s="1227"/>
      <c r="AB1022" s="1227"/>
      <c r="AC1022" s="1230"/>
      <c r="AD1022" s="1193"/>
      <c r="AE1022" s="1234"/>
      <c r="AF1022" s="1199"/>
      <c r="AG1022" s="1193"/>
      <c r="AH1022" s="1196"/>
      <c r="AI1022" s="1199"/>
      <c r="AJ1022" s="1199"/>
      <c r="AK1022" s="1202"/>
      <c r="AL1022" s="1205"/>
      <c r="AM1022" s="1213"/>
      <c r="AN1022" s="355"/>
      <c r="AO1022" s="1208"/>
      <c r="AP1022" s="1210"/>
      <c r="AQ1022" s="1114"/>
      <c r="AR1022" s="976"/>
      <c r="AS1022" s="976"/>
      <c r="AT1022" s="976"/>
      <c r="AU1022" s="976"/>
      <c r="AV1022" s="976"/>
      <c r="AW1022" s="976"/>
      <c r="AX1022" s="1211"/>
      <c r="AY1022" s="1208"/>
    </row>
    <row r="1023" spans="1:51" ht="14.5" thickBot="1">
      <c r="A1023" s="1283"/>
      <c r="B1023" s="1266"/>
      <c r="C1023" s="1267"/>
      <c r="D1023" s="1267"/>
      <c r="E1023" s="1267"/>
      <c r="F1023" s="1268"/>
      <c r="G1023" s="1271"/>
      <c r="H1023" s="1271"/>
      <c r="I1023" s="1271"/>
      <c r="J1023" s="1271"/>
      <c r="K1023" s="1271"/>
      <c r="L1023" s="1274"/>
      <c r="M1023" s="1277"/>
      <c r="N1023" s="1247"/>
      <c r="O1023" s="1250"/>
      <c r="P1023" s="1216"/>
      <c r="Q1023" s="1219"/>
      <c r="R1023" s="1222"/>
      <c r="S1023" s="1225"/>
      <c r="T1023" s="1228"/>
      <c r="U1023" s="1225"/>
      <c r="V1023" s="1228"/>
      <c r="W1023" s="1225"/>
      <c r="X1023" s="1228"/>
      <c r="Y1023" s="1225"/>
      <c r="Z1023" s="1228"/>
      <c r="AA1023" s="1228"/>
      <c r="AB1023" s="1228"/>
      <c r="AC1023" s="1231"/>
      <c r="AD1023" s="1194"/>
      <c r="AE1023" s="1235"/>
      <c r="AF1023" s="1200"/>
      <c r="AG1023" s="1194"/>
      <c r="AH1023" s="1197"/>
      <c r="AI1023" s="1200"/>
      <c r="AJ1023" s="1200"/>
      <c r="AK1023" s="1203"/>
      <c r="AL1023" s="1206"/>
      <c r="AM1023" s="651" t="str">
        <f t="shared" si="1922"/>
        <v/>
      </c>
      <c r="AN1023" s="355"/>
      <c r="AO1023" s="1209"/>
      <c r="AP1023" s="1210"/>
      <c r="AQ1023" s="1115"/>
      <c r="AR1023" s="976"/>
      <c r="AS1023" s="976"/>
      <c r="AT1023" s="976"/>
      <c r="AU1023" s="976"/>
      <c r="AV1023" s="976"/>
      <c r="AW1023" s="976"/>
      <c r="AX1023" s="1211"/>
      <c r="AY1023" s="1209"/>
    </row>
    <row r="1024" spans="1:51" ht="14">
      <c r="A1024" s="1280">
        <v>254</v>
      </c>
      <c r="B1024" s="1260" t="str">
        <f>IF(基本情報入力シート!B293="", "",基本情報入力シート!B293)</f>
        <v/>
      </c>
      <c r="C1024" s="1261"/>
      <c r="D1024" s="1261"/>
      <c r="E1024" s="1261"/>
      <c r="F1024" s="1262"/>
      <c r="G1024" s="1269" t="str">
        <f>IF(基本情報入力シート!L293="", "",基本情報入力シート!L293)</f>
        <v/>
      </c>
      <c r="H1024" s="1269" t="str">
        <f>IF(基本情報入力シート!Q293="", "",基本情報入力シート!Q293)</f>
        <v/>
      </c>
      <c r="I1024" s="1269" t="str">
        <f>IF(基本情報入力シート!V293="", "",基本情報入力シート!V293)</f>
        <v/>
      </c>
      <c r="J1024" s="1269" t="str">
        <f>IF(基本情報入力シート!W293="", "",基本情報入力シート!W293)</f>
        <v/>
      </c>
      <c r="K1024" s="1269" t="str">
        <f>IF(基本情報入力シート!X293="", "",基本情報入力シート!X293)</f>
        <v/>
      </c>
      <c r="L1024" s="1272" t="str">
        <f>IF(基本情報入力シート!AC293=0, "",基本情報入力シート!AC293)</f>
        <v/>
      </c>
      <c r="M1024" s="1275" t="str">
        <f>IF(基本情報入力シート!AD293="", "",基本情報入力シート!AD293)</f>
        <v/>
      </c>
      <c r="N1024" s="1245"/>
      <c r="O1024" s="1248" t="str">
        <f>IFERROR(VLOOKUP(K1024,【参考】数式用２!$A$2:$AD$48,MATCH(N1024,【参考】数式用２!$C$4:$AD$4,0)+2,0),"")</f>
        <v/>
      </c>
      <c r="P1024" s="1214"/>
      <c r="Q1024" s="1217" t="str">
        <f>IFERROR(VLOOKUP(K1024,【参考】数式用２!$A$2:$AC$48,MATCH(P1024,【参考】数式用２!$C$4:$AC$4,0)+2,0),"")</f>
        <v/>
      </c>
      <c r="R1024" s="1220" t="s">
        <v>268</v>
      </c>
      <c r="S1024" s="1223"/>
      <c r="T1024" s="1226" t="s">
        <v>356</v>
      </c>
      <c r="U1024" s="1223"/>
      <c r="V1024" s="1226" t="s">
        <v>357</v>
      </c>
      <c r="W1024" s="1223"/>
      <c r="X1024" s="1226" t="s">
        <v>356</v>
      </c>
      <c r="Y1024" s="1223"/>
      <c r="Z1024" s="1226" t="s">
        <v>360</v>
      </c>
      <c r="AA1024" s="1226" t="s">
        <v>171</v>
      </c>
      <c r="AB1024" s="1226" t="str">
        <f t="shared" ref="AB1024" si="2000">IF(S1024&gt;=1,(W1024*12+Y1024)-(S1024*12+U1024)+1,"")</f>
        <v/>
      </c>
      <c r="AC1024" s="1229" t="s">
        <v>359</v>
      </c>
      <c r="AD1024" s="1232" t="str">
        <f t="shared" ref="AD1024" si="2001">IFERROR(ROUNDDOWN(ROUND(L1024*Q1024,0)*M1024,0)*AB1024,"")</f>
        <v/>
      </c>
      <c r="AE1024" s="1233" t="str">
        <f>IFERROR(ROUNDDOWN(ROUNDDOWN(ROUND(L1024*VLOOKUP(K1024,【参考】数式用２!$A$2:$AC$48,MATCH("処遇改善加算Ⅳ",【参考】数式用２!$C$4:$O$4,0)+2,0),0)*M1024,0)*AB1024*0.5,0), "")</f>
        <v/>
      </c>
      <c r="AF1024" s="1198"/>
      <c r="AG1024" s="1193" t="str">
        <f>IF(AND(AQ1024&lt;&gt;"対象外", P1024&lt;&gt;""),ROUNDDOWN(ROUND(L1024*VLOOKUP(K1024,【参考】数式用２!$A$2:$K$48,MATCH("ベア加算あり",【参考】数式用２!$C$4:$K$4,0)+2,0),0)*M1024,0)*AB1024,"")</f>
        <v/>
      </c>
      <c r="AH1024" s="1195"/>
      <c r="AI1024" s="1198"/>
      <c r="AJ1024" s="1198"/>
      <c r="AK1024" s="1201"/>
      <c r="AL1024" s="1204"/>
      <c r="AM1024" s="650" t="str">
        <f t="shared" si="1912"/>
        <v/>
      </c>
      <c r="AN1024" s="355"/>
      <c r="AO1024" s="1207" t="str">
        <f t="shared" ref="AO1024" si="2002">IF(K1024&lt;&gt;"","Q列に色付け","")</f>
        <v/>
      </c>
      <c r="AP1024" s="1210" t="str">
        <f t="shared" ref="AP1024" si="2003">IF(AND(AE1024&lt;&gt;0,AE1024&lt;&gt;""),IF(AF1024="○","入力済","未入力"),"")</f>
        <v/>
      </c>
      <c r="AQ1024" s="1113" t="str">
        <f>IFERROR((VLOOKUP(N1024, 【参考】数式用２!$BE$5:$BE$13, 1,FALSE)), "対象外")</f>
        <v>対象外</v>
      </c>
      <c r="AR1024" s="976" t="str">
        <f t="shared" ref="AR1024" si="2004">IF(AG1024&lt;&gt;"",IF(AH1024="○","入力済","未入力"),"")</f>
        <v/>
      </c>
      <c r="AS1024" s="976" t="str">
        <f t="shared" ref="AS1024" si="2005">IF(AND(P1024&lt;&gt;"", AI1024=""), "未入力", "入力済")</f>
        <v>入力済</v>
      </c>
      <c r="AT1024" s="976" t="str">
        <f t="shared" ref="AT1024" si="2006">IF(AND(P1024&lt;&gt;"", P1024&lt;&gt;"処遇改善加算Ⅳ", AJ1024=""), "未入力", "入力済")</f>
        <v>入力済</v>
      </c>
      <c r="AU1024" s="976" t="str">
        <f>IFERROR(VLOOKUP(K1024, 【参考】数式用２!$BB$5:$BC$48, 2, FALSE), "")</f>
        <v/>
      </c>
      <c r="AV1024" s="976" t="str">
        <f t="shared" ref="AV1024" si="2007">IF(AND(P1024&lt;&gt;"処遇改善加算Ⅲ",P1024&lt;&gt;"処遇改善加算Ⅳ", P1024&lt;&gt;"", AU1024&lt;&gt;"対象外"), 1,"")</f>
        <v/>
      </c>
      <c r="AW1024" s="976" t="str">
        <f>IFERROR("_"&amp;VLOOKUP(K1024, 【参考】数式用２!$AG$2:$AH$48, 2, FALSE), "")</f>
        <v/>
      </c>
      <c r="AX1024" s="1211" t="str">
        <f t="shared" ref="AX1024" si="2008">IF(AND(P1024="処遇改善加算Ⅰ", AL1024=""), "未入力","入力済")</f>
        <v>入力済</v>
      </c>
      <c r="AY1024" s="1207" t="str">
        <f t="shared" ref="AY1024" si="2009">G1024</f>
        <v/>
      </c>
    </row>
    <row r="1025" spans="1:51" ht="14">
      <c r="A1025" s="1281"/>
      <c r="B1025" s="1263"/>
      <c r="C1025" s="1264"/>
      <c r="D1025" s="1264"/>
      <c r="E1025" s="1264"/>
      <c r="F1025" s="1265"/>
      <c r="G1025" s="1270"/>
      <c r="H1025" s="1270"/>
      <c r="I1025" s="1270"/>
      <c r="J1025" s="1270"/>
      <c r="K1025" s="1270"/>
      <c r="L1025" s="1273"/>
      <c r="M1025" s="1276"/>
      <c r="N1025" s="1246"/>
      <c r="O1025" s="1249"/>
      <c r="P1025" s="1215"/>
      <c r="Q1025" s="1218"/>
      <c r="R1025" s="1221"/>
      <c r="S1025" s="1224"/>
      <c r="T1025" s="1227"/>
      <c r="U1025" s="1224"/>
      <c r="V1025" s="1227"/>
      <c r="W1025" s="1224"/>
      <c r="X1025" s="1227"/>
      <c r="Y1025" s="1224"/>
      <c r="Z1025" s="1227"/>
      <c r="AA1025" s="1227"/>
      <c r="AB1025" s="1227"/>
      <c r="AC1025" s="1230"/>
      <c r="AD1025" s="1193"/>
      <c r="AE1025" s="1234"/>
      <c r="AF1025" s="1199"/>
      <c r="AG1025" s="1193"/>
      <c r="AH1025" s="1196"/>
      <c r="AI1025" s="1199"/>
      <c r="AJ1025" s="1199"/>
      <c r="AK1025" s="1202"/>
      <c r="AL1025" s="1205"/>
      <c r="AM1025" s="1212" t="str">
        <f t="shared" ref="AM1025" si="2010">IF(AND(P1024&lt;&gt;"", OR(W1024&lt;&gt;8,Y1024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25" s="355"/>
      <c r="AO1025" s="1208"/>
      <c r="AP1025" s="1210"/>
      <c r="AQ1025" s="1114"/>
      <c r="AR1025" s="976"/>
      <c r="AS1025" s="976"/>
      <c r="AT1025" s="976"/>
      <c r="AU1025" s="976"/>
      <c r="AV1025" s="976"/>
      <c r="AW1025" s="976"/>
      <c r="AX1025" s="1211"/>
      <c r="AY1025" s="1208"/>
    </row>
    <row r="1026" spans="1:51" ht="14">
      <c r="A1026" s="1282"/>
      <c r="B1026" s="1263"/>
      <c r="C1026" s="1264"/>
      <c r="D1026" s="1264"/>
      <c r="E1026" s="1264"/>
      <c r="F1026" s="1265"/>
      <c r="G1026" s="1270"/>
      <c r="H1026" s="1270"/>
      <c r="I1026" s="1270"/>
      <c r="J1026" s="1270"/>
      <c r="K1026" s="1270"/>
      <c r="L1026" s="1273"/>
      <c r="M1026" s="1276"/>
      <c r="N1026" s="1246"/>
      <c r="O1026" s="1249"/>
      <c r="P1026" s="1215"/>
      <c r="Q1026" s="1218"/>
      <c r="R1026" s="1221"/>
      <c r="S1026" s="1224"/>
      <c r="T1026" s="1227"/>
      <c r="U1026" s="1224"/>
      <c r="V1026" s="1227"/>
      <c r="W1026" s="1224"/>
      <c r="X1026" s="1227"/>
      <c r="Y1026" s="1224"/>
      <c r="Z1026" s="1227"/>
      <c r="AA1026" s="1227"/>
      <c r="AB1026" s="1227"/>
      <c r="AC1026" s="1230"/>
      <c r="AD1026" s="1193"/>
      <c r="AE1026" s="1234"/>
      <c r="AF1026" s="1199"/>
      <c r="AG1026" s="1193"/>
      <c r="AH1026" s="1196"/>
      <c r="AI1026" s="1199"/>
      <c r="AJ1026" s="1199"/>
      <c r="AK1026" s="1202"/>
      <c r="AL1026" s="1205"/>
      <c r="AM1026" s="1213"/>
      <c r="AN1026" s="355"/>
      <c r="AO1026" s="1208"/>
      <c r="AP1026" s="1210"/>
      <c r="AQ1026" s="1114"/>
      <c r="AR1026" s="976"/>
      <c r="AS1026" s="976"/>
      <c r="AT1026" s="976"/>
      <c r="AU1026" s="976"/>
      <c r="AV1026" s="976"/>
      <c r="AW1026" s="976"/>
      <c r="AX1026" s="1211"/>
      <c r="AY1026" s="1208"/>
    </row>
    <row r="1027" spans="1:51" ht="14.5" thickBot="1">
      <c r="A1027" s="1283"/>
      <c r="B1027" s="1266"/>
      <c r="C1027" s="1267"/>
      <c r="D1027" s="1267"/>
      <c r="E1027" s="1267"/>
      <c r="F1027" s="1268"/>
      <c r="G1027" s="1271"/>
      <c r="H1027" s="1271"/>
      <c r="I1027" s="1271"/>
      <c r="J1027" s="1271"/>
      <c r="K1027" s="1271"/>
      <c r="L1027" s="1274"/>
      <c r="M1027" s="1277"/>
      <c r="N1027" s="1247"/>
      <c r="O1027" s="1250"/>
      <c r="P1027" s="1216"/>
      <c r="Q1027" s="1219"/>
      <c r="R1027" s="1222"/>
      <c r="S1027" s="1225"/>
      <c r="T1027" s="1228"/>
      <c r="U1027" s="1225"/>
      <c r="V1027" s="1228"/>
      <c r="W1027" s="1225"/>
      <c r="X1027" s="1228"/>
      <c r="Y1027" s="1225"/>
      <c r="Z1027" s="1228"/>
      <c r="AA1027" s="1228"/>
      <c r="AB1027" s="1228"/>
      <c r="AC1027" s="1231"/>
      <c r="AD1027" s="1194"/>
      <c r="AE1027" s="1235"/>
      <c r="AF1027" s="1200"/>
      <c r="AG1027" s="1194"/>
      <c r="AH1027" s="1197"/>
      <c r="AI1027" s="1200"/>
      <c r="AJ1027" s="1200"/>
      <c r="AK1027" s="1203"/>
      <c r="AL1027" s="1206"/>
      <c r="AM1027" s="651" t="str">
        <f t="shared" si="1922"/>
        <v/>
      </c>
      <c r="AN1027" s="355"/>
      <c r="AO1027" s="1209"/>
      <c r="AP1027" s="1210"/>
      <c r="AQ1027" s="1115"/>
      <c r="AR1027" s="976"/>
      <c r="AS1027" s="976"/>
      <c r="AT1027" s="976"/>
      <c r="AU1027" s="976"/>
      <c r="AV1027" s="976"/>
      <c r="AW1027" s="976"/>
      <c r="AX1027" s="1211"/>
      <c r="AY1027" s="1209"/>
    </row>
    <row r="1028" spans="1:51" ht="14">
      <c r="A1028" s="1280">
        <v>255</v>
      </c>
      <c r="B1028" s="1260" t="str">
        <f>IF(基本情報入力シート!B294="", "",基本情報入力シート!B294)</f>
        <v/>
      </c>
      <c r="C1028" s="1261"/>
      <c r="D1028" s="1261"/>
      <c r="E1028" s="1261"/>
      <c r="F1028" s="1262"/>
      <c r="G1028" s="1269" t="str">
        <f>IF(基本情報入力シート!L294="", "",基本情報入力シート!L294)</f>
        <v/>
      </c>
      <c r="H1028" s="1269" t="str">
        <f>IF(基本情報入力シート!Q294="", "",基本情報入力シート!Q294)</f>
        <v/>
      </c>
      <c r="I1028" s="1269" t="str">
        <f>IF(基本情報入力シート!V294="", "",基本情報入力シート!V294)</f>
        <v/>
      </c>
      <c r="J1028" s="1269" t="str">
        <f>IF(基本情報入力シート!W294="", "",基本情報入力シート!W294)</f>
        <v/>
      </c>
      <c r="K1028" s="1269" t="str">
        <f>IF(基本情報入力シート!X294="", "",基本情報入力シート!X294)</f>
        <v/>
      </c>
      <c r="L1028" s="1272" t="str">
        <f>IF(基本情報入力シート!AC294=0, "",基本情報入力シート!AC294)</f>
        <v/>
      </c>
      <c r="M1028" s="1275" t="str">
        <f>IF(基本情報入力シート!AD294="", "",基本情報入力シート!AD294)</f>
        <v/>
      </c>
      <c r="N1028" s="1245"/>
      <c r="O1028" s="1248" t="str">
        <f>IFERROR(VLOOKUP(K1028,【参考】数式用２!$A$2:$AD$48,MATCH(N1028,【参考】数式用２!$C$4:$AD$4,0)+2,0),"")</f>
        <v/>
      </c>
      <c r="P1028" s="1214"/>
      <c r="Q1028" s="1217" t="str">
        <f>IFERROR(VLOOKUP(K1028,【参考】数式用２!$A$2:$AC$48,MATCH(P1028,【参考】数式用２!$C$4:$AC$4,0)+2,0),"")</f>
        <v/>
      </c>
      <c r="R1028" s="1220" t="s">
        <v>268</v>
      </c>
      <c r="S1028" s="1223"/>
      <c r="T1028" s="1226" t="s">
        <v>356</v>
      </c>
      <c r="U1028" s="1223"/>
      <c r="V1028" s="1226" t="s">
        <v>357</v>
      </c>
      <c r="W1028" s="1223"/>
      <c r="X1028" s="1226" t="s">
        <v>356</v>
      </c>
      <c r="Y1028" s="1223"/>
      <c r="Z1028" s="1226" t="s">
        <v>360</v>
      </c>
      <c r="AA1028" s="1226" t="s">
        <v>171</v>
      </c>
      <c r="AB1028" s="1226" t="str">
        <f t="shared" ref="AB1028" si="2011">IF(S1028&gt;=1,(W1028*12+Y1028)-(S1028*12+U1028)+1,"")</f>
        <v/>
      </c>
      <c r="AC1028" s="1229" t="s">
        <v>359</v>
      </c>
      <c r="AD1028" s="1232" t="str">
        <f t="shared" ref="AD1028" si="2012">IFERROR(ROUNDDOWN(ROUND(L1028*Q1028,0)*M1028,0)*AB1028,"")</f>
        <v/>
      </c>
      <c r="AE1028" s="1233" t="str">
        <f>IFERROR(ROUNDDOWN(ROUNDDOWN(ROUND(L1028*VLOOKUP(K1028,【参考】数式用２!$A$2:$AC$48,MATCH("処遇改善加算Ⅳ",【参考】数式用２!$C$4:$O$4,0)+2,0),0)*M1028,0)*AB1028*0.5,0), "")</f>
        <v/>
      </c>
      <c r="AF1028" s="1198"/>
      <c r="AG1028" s="1193" t="str">
        <f>IF(AND(AQ1028&lt;&gt;"対象外", P1028&lt;&gt;""),ROUNDDOWN(ROUND(L1028*VLOOKUP(K1028,【参考】数式用２!$A$2:$K$48,MATCH("ベア加算あり",【参考】数式用２!$C$4:$K$4,0)+2,0),0)*M1028,0)*AB1028,"")</f>
        <v/>
      </c>
      <c r="AH1028" s="1195"/>
      <c r="AI1028" s="1198"/>
      <c r="AJ1028" s="1198"/>
      <c r="AK1028" s="1201"/>
      <c r="AL1028" s="1204"/>
      <c r="AM1028" s="650" t="str">
        <f t="shared" si="1912"/>
        <v/>
      </c>
      <c r="AN1028" s="355"/>
      <c r="AO1028" s="1207" t="str">
        <f t="shared" ref="AO1028" si="2013">IF(K1028&lt;&gt;"","Q列に色付け","")</f>
        <v/>
      </c>
      <c r="AP1028" s="1210" t="str">
        <f t="shared" ref="AP1028" si="2014">IF(AND(AE1028&lt;&gt;0,AE1028&lt;&gt;""),IF(AF1028="○","入力済","未入力"),"")</f>
        <v/>
      </c>
      <c r="AQ1028" s="1113" t="str">
        <f>IFERROR((VLOOKUP(N1028, 【参考】数式用２!$BE$5:$BE$13, 1,FALSE)), "対象外")</f>
        <v>対象外</v>
      </c>
      <c r="AR1028" s="976" t="str">
        <f t="shared" ref="AR1028" si="2015">IF(AG1028&lt;&gt;"",IF(AH1028="○","入力済","未入力"),"")</f>
        <v/>
      </c>
      <c r="AS1028" s="976" t="str">
        <f t="shared" ref="AS1028" si="2016">IF(AND(P1028&lt;&gt;"", AI1028=""), "未入力", "入力済")</f>
        <v>入力済</v>
      </c>
      <c r="AT1028" s="976" t="str">
        <f t="shared" ref="AT1028" si="2017">IF(AND(P1028&lt;&gt;"", P1028&lt;&gt;"処遇改善加算Ⅳ", AJ1028=""), "未入力", "入力済")</f>
        <v>入力済</v>
      </c>
      <c r="AU1028" s="976" t="str">
        <f>IFERROR(VLOOKUP(K1028, 【参考】数式用２!$BB$5:$BC$48, 2, FALSE), "")</f>
        <v/>
      </c>
      <c r="AV1028" s="976" t="str">
        <f t="shared" ref="AV1028" si="2018">IF(AND(P1028&lt;&gt;"処遇改善加算Ⅲ",P1028&lt;&gt;"処遇改善加算Ⅳ", P1028&lt;&gt;"", AU1028&lt;&gt;"対象外"), 1,"")</f>
        <v/>
      </c>
      <c r="AW1028" s="976" t="str">
        <f>IFERROR("_"&amp;VLOOKUP(K1028, 【参考】数式用２!$AG$2:$AH$48, 2, FALSE), "")</f>
        <v/>
      </c>
      <c r="AX1028" s="1211" t="str">
        <f t="shared" ref="AX1028" si="2019">IF(AND(P1028="処遇改善加算Ⅰ", AL1028=""), "未入力","入力済")</f>
        <v>入力済</v>
      </c>
      <c r="AY1028" s="1207" t="str">
        <f t="shared" ref="AY1028" si="2020">G1028</f>
        <v/>
      </c>
    </row>
    <row r="1029" spans="1:51" ht="14">
      <c r="A1029" s="1281"/>
      <c r="B1029" s="1263"/>
      <c r="C1029" s="1264"/>
      <c r="D1029" s="1264"/>
      <c r="E1029" s="1264"/>
      <c r="F1029" s="1265"/>
      <c r="G1029" s="1270"/>
      <c r="H1029" s="1270"/>
      <c r="I1029" s="1270"/>
      <c r="J1029" s="1270"/>
      <c r="K1029" s="1270"/>
      <c r="L1029" s="1273"/>
      <c r="M1029" s="1276"/>
      <c r="N1029" s="1246"/>
      <c r="O1029" s="1249"/>
      <c r="P1029" s="1215"/>
      <c r="Q1029" s="1218"/>
      <c r="R1029" s="1221"/>
      <c r="S1029" s="1224"/>
      <c r="T1029" s="1227"/>
      <c r="U1029" s="1224"/>
      <c r="V1029" s="1227"/>
      <c r="W1029" s="1224"/>
      <c r="X1029" s="1227"/>
      <c r="Y1029" s="1224"/>
      <c r="Z1029" s="1227"/>
      <c r="AA1029" s="1227"/>
      <c r="AB1029" s="1227"/>
      <c r="AC1029" s="1230"/>
      <c r="AD1029" s="1193"/>
      <c r="AE1029" s="1234"/>
      <c r="AF1029" s="1199"/>
      <c r="AG1029" s="1193"/>
      <c r="AH1029" s="1196"/>
      <c r="AI1029" s="1199"/>
      <c r="AJ1029" s="1199"/>
      <c r="AK1029" s="1202"/>
      <c r="AL1029" s="1205"/>
      <c r="AM1029" s="1212" t="str">
        <f t="shared" ref="AM1029" si="2021">IF(AND(P1028&lt;&gt;"", OR(W1028&lt;&gt;8,Y1028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29" s="355"/>
      <c r="AO1029" s="1208"/>
      <c r="AP1029" s="1210"/>
      <c r="AQ1029" s="1114"/>
      <c r="AR1029" s="976"/>
      <c r="AS1029" s="976"/>
      <c r="AT1029" s="976"/>
      <c r="AU1029" s="976"/>
      <c r="AV1029" s="976"/>
      <c r="AW1029" s="976"/>
      <c r="AX1029" s="1211"/>
      <c r="AY1029" s="1208"/>
    </row>
    <row r="1030" spans="1:51" ht="14">
      <c r="A1030" s="1282"/>
      <c r="B1030" s="1263"/>
      <c r="C1030" s="1264"/>
      <c r="D1030" s="1264"/>
      <c r="E1030" s="1264"/>
      <c r="F1030" s="1265"/>
      <c r="G1030" s="1270"/>
      <c r="H1030" s="1270"/>
      <c r="I1030" s="1270"/>
      <c r="J1030" s="1270"/>
      <c r="K1030" s="1270"/>
      <c r="L1030" s="1273"/>
      <c r="M1030" s="1276"/>
      <c r="N1030" s="1246"/>
      <c r="O1030" s="1249"/>
      <c r="P1030" s="1215"/>
      <c r="Q1030" s="1218"/>
      <c r="R1030" s="1221"/>
      <c r="S1030" s="1224"/>
      <c r="T1030" s="1227"/>
      <c r="U1030" s="1224"/>
      <c r="V1030" s="1227"/>
      <c r="W1030" s="1224"/>
      <c r="X1030" s="1227"/>
      <c r="Y1030" s="1224"/>
      <c r="Z1030" s="1227"/>
      <c r="AA1030" s="1227"/>
      <c r="AB1030" s="1227"/>
      <c r="AC1030" s="1230"/>
      <c r="AD1030" s="1193"/>
      <c r="AE1030" s="1234"/>
      <c r="AF1030" s="1199"/>
      <c r="AG1030" s="1193"/>
      <c r="AH1030" s="1196"/>
      <c r="AI1030" s="1199"/>
      <c r="AJ1030" s="1199"/>
      <c r="AK1030" s="1202"/>
      <c r="AL1030" s="1205"/>
      <c r="AM1030" s="1213"/>
      <c r="AN1030" s="355"/>
      <c r="AO1030" s="1208"/>
      <c r="AP1030" s="1210"/>
      <c r="AQ1030" s="1114"/>
      <c r="AR1030" s="976"/>
      <c r="AS1030" s="976"/>
      <c r="AT1030" s="976"/>
      <c r="AU1030" s="976"/>
      <c r="AV1030" s="976"/>
      <c r="AW1030" s="976"/>
      <c r="AX1030" s="1211"/>
      <c r="AY1030" s="1208"/>
    </row>
    <row r="1031" spans="1:51" ht="14.5" thickBot="1">
      <c r="A1031" s="1283"/>
      <c r="B1031" s="1266"/>
      <c r="C1031" s="1267"/>
      <c r="D1031" s="1267"/>
      <c r="E1031" s="1267"/>
      <c r="F1031" s="1268"/>
      <c r="G1031" s="1271"/>
      <c r="H1031" s="1271"/>
      <c r="I1031" s="1271"/>
      <c r="J1031" s="1271"/>
      <c r="K1031" s="1271"/>
      <c r="L1031" s="1274"/>
      <c r="M1031" s="1277"/>
      <c r="N1031" s="1247"/>
      <c r="O1031" s="1250"/>
      <c r="P1031" s="1216"/>
      <c r="Q1031" s="1219"/>
      <c r="R1031" s="1222"/>
      <c r="S1031" s="1225"/>
      <c r="T1031" s="1228"/>
      <c r="U1031" s="1225"/>
      <c r="V1031" s="1228"/>
      <c r="W1031" s="1225"/>
      <c r="X1031" s="1228"/>
      <c r="Y1031" s="1225"/>
      <c r="Z1031" s="1228"/>
      <c r="AA1031" s="1228"/>
      <c r="AB1031" s="1228"/>
      <c r="AC1031" s="1231"/>
      <c r="AD1031" s="1194"/>
      <c r="AE1031" s="1235"/>
      <c r="AF1031" s="1200"/>
      <c r="AG1031" s="1194"/>
      <c r="AH1031" s="1197"/>
      <c r="AI1031" s="1200"/>
      <c r="AJ1031" s="1200"/>
      <c r="AK1031" s="1203"/>
      <c r="AL1031" s="1206"/>
      <c r="AM1031" s="651" t="str">
        <f t="shared" si="1922"/>
        <v/>
      </c>
      <c r="AN1031" s="355"/>
      <c r="AO1031" s="1209"/>
      <c r="AP1031" s="1210"/>
      <c r="AQ1031" s="1115"/>
      <c r="AR1031" s="976"/>
      <c r="AS1031" s="976"/>
      <c r="AT1031" s="976"/>
      <c r="AU1031" s="976"/>
      <c r="AV1031" s="976"/>
      <c r="AW1031" s="976"/>
      <c r="AX1031" s="1211"/>
      <c r="AY1031" s="1209"/>
    </row>
    <row r="1032" spans="1:51" ht="14">
      <c r="A1032" s="1280">
        <v>256</v>
      </c>
      <c r="B1032" s="1260" t="str">
        <f>IF(基本情報入力シート!B295="", "",基本情報入力シート!B295)</f>
        <v/>
      </c>
      <c r="C1032" s="1261"/>
      <c r="D1032" s="1261"/>
      <c r="E1032" s="1261"/>
      <c r="F1032" s="1262"/>
      <c r="G1032" s="1269" t="str">
        <f>IF(基本情報入力シート!L295="", "",基本情報入力シート!L295)</f>
        <v/>
      </c>
      <c r="H1032" s="1269" t="str">
        <f>IF(基本情報入力シート!Q295="", "",基本情報入力シート!Q295)</f>
        <v/>
      </c>
      <c r="I1032" s="1269" t="str">
        <f>IF(基本情報入力シート!V295="", "",基本情報入力シート!V295)</f>
        <v/>
      </c>
      <c r="J1032" s="1269" t="str">
        <f>IF(基本情報入力シート!W295="", "",基本情報入力シート!W295)</f>
        <v/>
      </c>
      <c r="K1032" s="1269" t="str">
        <f>IF(基本情報入力シート!X295="", "",基本情報入力シート!X295)</f>
        <v/>
      </c>
      <c r="L1032" s="1272" t="str">
        <f>IF(基本情報入力シート!AC295=0, "",基本情報入力シート!AC295)</f>
        <v/>
      </c>
      <c r="M1032" s="1275" t="str">
        <f>IF(基本情報入力シート!AD295="", "",基本情報入力シート!AD295)</f>
        <v/>
      </c>
      <c r="N1032" s="1245"/>
      <c r="O1032" s="1248" t="str">
        <f>IFERROR(VLOOKUP(K1032,【参考】数式用２!$A$2:$AD$48,MATCH(N1032,【参考】数式用２!$C$4:$AD$4,0)+2,0),"")</f>
        <v/>
      </c>
      <c r="P1032" s="1214"/>
      <c r="Q1032" s="1217" t="str">
        <f>IFERROR(VLOOKUP(K1032,【参考】数式用２!$A$2:$AC$48,MATCH(P1032,【参考】数式用２!$C$4:$AC$4,0)+2,0),"")</f>
        <v/>
      </c>
      <c r="R1032" s="1220" t="s">
        <v>268</v>
      </c>
      <c r="S1032" s="1223"/>
      <c r="T1032" s="1226" t="s">
        <v>356</v>
      </c>
      <c r="U1032" s="1223"/>
      <c r="V1032" s="1226" t="s">
        <v>357</v>
      </c>
      <c r="W1032" s="1223"/>
      <c r="X1032" s="1226" t="s">
        <v>356</v>
      </c>
      <c r="Y1032" s="1223"/>
      <c r="Z1032" s="1226" t="s">
        <v>360</v>
      </c>
      <c r="AA1032" s="1226" t="s">
        <v>171</v>
      </c>
      <c r="AB1032" s="1226" t="str">
        <f t="shared" ref="AB1032" si="2022">IF(S1032&gt;=1,(W1032*12+Y1032)-(S1032*12+U1032)+1,"")</f>
        <v/>
      </c>
      <c r="AC1032" s="1229" t="s">
        <v>359</v>
      </c>
      <c r="AD1032" s="1232" t="str">
        <f t="shared" ref="AD1032" si="2023">IFERROR(ROUNDDOWN(ROUND(L1032*Q1032,0)*M1032,0)*AB1032,"")</f>
        <v/>
      </c>
      <c r="AE1032" s="1233" t="str">
        <f>IFERROR(ROUNDDOWN(ROUNDDOWN(ROUND(L1032*VLOOKUP(K1032,【参考】数式用２!$A$2:$AC$48,MATCH("処遇改善加算Ⅳ",【参考】数式用２!$C$4:$O$4,0)+2,0),0)*M1032,0)*AB1032*0.5,0), "")</f>
        <v/>
      </c>
      <c r="AF1032" s="1198"/>
      <c r="AG1032" s="1193" t="str">
        <f>IF(AND(AQ1032&lt;&gt;"対象外", P1032&lt;&gt;""),ROUNDDOWN(ROUND(L1032*VLOOKUP(K1032,【参考】数式用２!$A$2:$K$48,MATCH("ベア加算あり",【参考】数式用２!$C$4:$K$4,0)+2,0),0)*M1032,0)*AB1032,"")</f>
        <v/>
      </c>
      <c r="AH1032" s="1195"/>
      <c r="AI1032" s="1198"/>
      <c r="AJ1032" s="1198"/>
      <c r="AK1032" s="1201"/>
      <c r="AL1032" s="1204"/>
      <c r="AM1032" s="650" t="str">
        <f t="shared" si="1912"/>
        <v/>
      </c>
      <c r="AN1032" s="355"/>
      <c r="AO1032" s="1207" t="str">
        <f t="shared" ref="AO1032" si="2024">IF(K1032&lt;&gt;"","Q列に色付け","")</f>
        <v/>
      </c>
      <c r="AP1032" s="1210" t="str">
        <f t="shared" ref="AP1032" si="2025">IF(AND(AE1032&lt;&gt;0,AE1032&lt;&gt;""),IF(AF1032="○","入力済","未入力"),"")</f>
        <v/>
      </c>
      <c r="AQ1032" s="1113" t="str">
        <f>IFERROR((VLOOKUP(N1032, 【参考】数式用２!$BE$5:$BE$13, 1,FALSE)), "対象外")</f>
        <v>対象外</v>
      </c>
      <c r="AR1032" s="976" t="str">
        <f t="shared" ref="AR1032" si="2026">IF(AG1032&lt;&gt;"",IF(AH1032="○","入力済","未入力"),"")</f>
        <v/>
      </c>
      <c r="AS1032" s="976" t="str">
        <f t="shared" ref="AS1032" si="2027">IF(AND(P1032&lt;&gt;"", AI1032=""), "未入力", "入力済")</f>
        <v>入力済</v>
      </c>
      <c r="AT1032" s="976" t="str">
        <f t="shared" ref="AT1032" si="2028">IF(AND(P1032&lt;&gt;"", P1032&lt;&gt;"処遇改善加算Ⅳ", AJ1032=""), "未入力", "入力済")</f>
        <v>入力済</v>
      </c>
      <c r="AU1032" s="976" t="str">
        <f>IFERROR(VLOOKUP(K1032, 【参考】数式用２!$BB$5:$BC$48, 2, FALSE), "")</f>
        <v/>
      </c>
      <c r="AV1032" s="976" t="str">
        <f t="shared" ref="AV1032" si="2029">IF(AND(P1032&lt;&gt;"処遇改善加算Ⅲ",P1032&lt;&gt;"処遇改善加算Ⅳ", P1032&lt;&gt;"", AU1032&lt;&gt;"対象外"), 1,"")</f>
        <v/>
      </c>
      <c r="AW1032" s="976" t="str">
        <f>IFERROR("_"&amp;VLOOKUP(K1032, 【参考】数式用２!$AG$2:$AH$48, 2, FALSE), "")</f>
        <v/>
      </c>
      <c r="AX1032" s="1211" t="str">
        <f t="shared" ref="AX1032" si="2030">IF(AND(P1032="処遇改善加算Ⅰ", AL1032=""), "未入力","入力済")</f>
        <v>入力済</v>
      </c>
      <c r="AY1032" s="1207" t="str">
        <f t="shared" ref="AY1032" si="2031">G1032</f>
        <v/>
      </c>
    </row>
    <row r="1033" spans="1:51" ht="14">
      <c r="A1033" s="1281"/>
      <c r="B1033" s="1263"/>
      <c r="C1033" s="1264"/>
      <c r="D1033" s="1264"/>
      <c r="E1033" s="1264"/>
      <c r="F1033" s="1265"/>
      <c r="G1033" s="1270"/>
      <c r="H1033" s="1270"/>
      <c r="I1033" s="1270"/>
      <c r="J1033" s="1270"/>
      <c r="K1033" s="1270"/>
      <c r="L1033" s="1273"/>
      <c r="M1033" s="1276"/>
      <c r="N1033" s="1246"/>
      <c r="O1033" s="1249"/>
      <c r="P1033" s="1215"/>
      <c r="Q1033" s="1218"/>
      <c r="R1033" s="1221"/>
      <c r="S1033" s="1224"/>
      <c r="T1033" s="1227"/>
      <c r="U1033" s="1224"/>
      <c r="V1033" s="1227"/>
      <c r="W1033" s="1224"/>
      <c r="X1033" s="1227"/>
      <c r="Y1033" s="1224"/>
      <c r="Z1033" s="1227"/>
      <c r="AA1033" s="1227"/>
      <c r="AB1033" s="1227"/>
      <c r="AC1033" s="1230"/>
      <c r="AD1033" s="1193"/>
      <c r="AE1033" s="1234"/>
      <c r="AF1033" s="1199"/>
      <c r="AG1033" s="1193"/>
      <c r="AH1033" s="1196"/>
      <c r="AI1033" s="1199"/>
      <c r="AJ1033" s="1199"/>
      <c r="AK1033" s="1202"/>
      <c r="AL1033" s="1205"/>
      <c r="AM1033" s="1212" t="str">
        <f t="shared" ref="AM1033" si="2032">IF(AND(P1032&lt;&gt;"", OR(W1032&lt;&gt;8,Y1032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33" s="355"/>
      <c r="AO1033" s="1208"/>
      <c r="AP1033" s="1210"/>
      <c r="AQ1033" s="1114"/>
      <c r="AR1033" s="976"/>
      <c r="AS1033" s="976"/>
      <c r="AT1033" s="976"/>
      <c r="AU1033" s="976"/>
      <c r="AV1033" s="976"/>
      <c r="AW1033" s="976"/>
      <c r="AX1033" s="1211"/>
      <c r="AY1033" s="1208"/>
    </row>
    <row r="1034" spans="1:51" ht="14">
      <c r="A1034" s="1282"/>
      <c r="B1034" s="1263"/>
      <c r="C1034" s="1264"/>
      <c r="D1034" s="1264"/>
      <c r="E1034" s="1264"/>
      <c r="F1034" s="1265"/>
      <c r="G1034" s="1270"/>
      <c r="H1034" s="1270"/>
      <c r="I1034" s="1270"/>
      <c r="J1034" s="1270"/>
      <c r="K1034" s="1270"/>
      <c r="L1034" s="1273"/>
      <c r="M1034" s="1276"/>
      <c r="N1034" s="1246"/>
      <c r="O1034" s="1249"/>
      <c r="P1034" s="1215"/>
      <c r="Q1034" s="1218"/>
      <c r="R1034" s="1221"/>
      <c r="S1034" s="1224"/>
      <c r="T1034" s="1227"/>
      <c r="U1034" s="1224"/>
      <c r="V1034" s="1227"/>
      <c r="W1034" s="1224"/>
      <c r="X1034" s="1227"/>
      <c r="Y1034" s="1224"/>
      <c r="Z1034" s="1227"/>
      <c r="AA1034" s="1227"/>
      <c r="AB1034" s="1227"/>
      <c r="AC1034" s="1230"/>
      <c r="AD1034" s="1193"/>
      <c r="AE1034" s="1234"/>
      <c r="AF1034" s="1199"/>
      <c r="AG1034" s="1193"/>
      <c r="AH1034" s="1196"/>
      <c r="AI1034" s="1199"/>
      <c r="AJ1034" s="1199"/>
      <c r="AK1034" s="1202"/>
      <c r="AL1034" s="1205"/>
      <c r="AM1034" s="1213"/>
      <c r="AN1034" s="355"/>
      <c r="AO1034" s="1208"/>
      <c r="AP1034" s="1210"/>
      <c r="AQ1034" s="1114"/>
      <c r="AR1034" s="976"/>
      <c r="AS1034" s="976"/>
      <c r="AT1034" s="976"/>
      <c r="AU1034" s="976"/>
      <c r="AV1034" s="976"/>
      <c r="AW1034" s="976"/>
      <c r="AX1034" s="1211"/>
      <c r="AY1034" s="1208"/>
    </row>
    <row r="1035" spans="1:51" ht="14.5" thickBot="1">
      <c r="A1035" s="1283"/>
      <c r="B1035" s="1266"/>
      <c r="C1035" s="1267"/>
      <c r="D1035" s="1267"/>
      <c r="E1035" s="1267"/>
      <c r="F1035" s="1268"/>
      <c r="G1035" s="1271"/>
      <c r="H1035" s="1271"/>
      <c r="I1035" s="1271"/>
      <c r="J1035" s="1271"/>
      <c r="K1035" s="1271"/>
      <c r="L1035" s="1274"/>
      <c r="M1035" s="1277"/>
      <c r="N1035" s="1247"/>
      <c r="O1035" s="1250"/>
      <c r="P1035" s="1216"/>
      <c r="Q1035" s="1219"/>
      <c r="R1035" s="1222"/>
      <c r="S1035" s="1225"/>
      <c r="T1035" s="1228"/>
      <c r="U1035" s="1225"/>
      <c r="V1035" s="1228"/>
      <c r="W1035" s="1225"/>
      <c r="X1035" s="1228"/>
      <c r="Y1035" s="1225"/>
      <c r="Z1035" s="1228"/>
      <c r="AA1035" s="1228"/>
      <c r="AB1035" s="1228"/>
      <c r="AC1035" s="1231"/>
      <c r="AD1035" s="1194"/>
      <c r="AE1035" s="1235"/>
      <c r="AF1035" s="1200"/>
      <c r="AG1035" s="1194"/>
      <c r="AH1035" s="1197"/>
      <c r="AI1035" s="1200"/>
      <c r="AJ1035" s="1200"/>
      <c r="AK1035" s="1203"/>
      <c r="AL1035" s="1206"/>
      <c r="AM1035" s="651" t="str">
        <f t="shared" si="1922"/>
        <v/>
      </c>
      <c r="AN1035" s="355"/>
      <c r="AO1035" s="1209"/>
      <c r="AP1035" s="1210"/>
      <c r="AQ1035" s="1115"/>
      <c r="AR1035" s="976"/>
      <c r="AS1035" s="976"/>
      <c r="AT1035" s="976"/>
      <c r="AU1035" s="976"/>
      <c r="AV1035" s="976"/>
      <c r="AW1035" s="976"/>
      <c r="AX1035" s="1211"/>
      <c r="AY1035" s="1209"/>
    </row>
    <row r="1036" spans="1:51" ht="14">
      <c r="A1036" s="1280">
        <v>257</v>
      </c>
      <c r="B1036" s="1260" t="str">
        <f>IF(基本情報入力シート!B296="", "",基本情報入力シート!B296)</f>
        <v/>
      </c>
      <c r="C1036" s="1261"/>
      <c r="D1036" s="1261"/>
      <c r="E1036" s="1261"/>
      <c r="F1036" s="1262"/>
      <c r="G1036" s="1269" t="str">
        <f>IF(基本情報入力シート!L296="", "",基本情報入力シート!L296)</f>
        <v/>
      </c>
      <c r="H1036" s="1269" t="str">
        <f>IF(基本情報入力シート!Q296="", "",基本情報入力シート!Q296)</f>
        <v/>
      </c>
      <c r="I1036" s="1269" t="str">
        <f>IF(基本情報入力シート!V296="", "",基本情報入力シート!V296)</f>
        <v/>
      </c>
      <c r="J1036" s="1269" t="str">
        <f>IF(基本情報入力シート!W296="", "",基本情報入力シート!W296)</f>
        <v/>
      </c>
      <c r="K1036" s="1269" t="str">
        <f>IF(基本情報入力シート!X296="", "",基本情報入力シート!X296)</f>
        <v/>
      </c>
      <c r="L1036" s="1272" t="str">
        <f>IF(基本情報入力シート!AC296=0, "",基本情報入力シート!AC296)</f>
        <v/>
      </c>
      <c r="M1036" s="1275" t="str">
        <f>IF(基本情報入力シート!AD296="", "",基本情報入力シート!AD296)</f>
        <v/>
      </c>
      <c r="N1036" s="1245"/>
      <c r="O1036" s="1248" t="str">
        <f>IFERROR(VLOOKUP(K1036,【参考】数式用２!$A$2:$AD$48,MATCH(N1036,【参考】数式用２!$C$4:$AD$4,0)+2,0),"")</f>
        <v/>
      </c>
      <c r="P1036" s="1214"/>
      <c r="Q1036" s="1217" t="str">
        <f>IFERROR(VLOOKUP(K1036,【参考】数式用２!$A$2:$AC$48,MATCH(P1036,【参考】数式用２!$C$4:$AC$4,0)+2,0),"")</f>
        <v/>
      </c>
      <c r="R1036" s="1220" t="s">
        <v>268</v>
      </c>
      <c r="S1036" s="1223"/>
      <c r="T1036" s="1226" t="s">
        <v>356</v>
      </c>
      <c r="U1036" s="1223"/>
      <c r="V1036" s="1226" t="s">
        <v>357</v>
      </c>
      <c r="W1036" s="1223"/>
      <c r="X1036" s="1226" t="s">
        <v>356</v>
      </c>
      <c r="Y1036" s="1223"/>
      <c r="Z1036" s="1226" t="s">
        <v>360</v>
      </c>
      <c r="AA1036" s="1226" t="s">
        <v>171</v>
      </c>
      <c r="AB1036" s="1226" t="str">
        <f t="shared" ref="AB1036" si="2033">IF(S1036&gt;=1,(W1036*12+Y1036)-(S1036*12+U1036)+1,"")</f>
        <v/>
      </c>
      <c r="AC1036" s="1229" t="s">
        <v>359</v>
      </c>
      <c r="AD1036" s="1232" t="str">
        <f t="shared" ref="AD1036" si="2034">IFERROR(ROUNDDOWN(ROUND(L1036*Q1036,0)*M1036,0)*AB1036,"")</f>
        <v/>
      </c>
      <c r="AE1036" s="1233" t="str">
        <f>IFERROR(ROUNDDOWN(ROUNDDOWN(ROUND(L1036*VLOOKUP(K1036,【参考】数式用２!$A$2:$AC$48,MATCH("処遇改善加算Ⅳ",【参考】数式用２!$C$4:$O$4,0)+2,0),0)*M1036,0)*AB1036*0.5,0), "")</f>
        <v/>
      </c>
      <c r="AF1036" s="1198"/>
      <c r="AG1036" s="1193" t="str">
        <f>IF(AND(AQ1036&lt;&gt;"対象外", P1036&lt;&gt;""),ROUNDDOWN(ROUND(L1036*VLOOKUP(K1036,【参考】数式用２!$A$2:$K$48,MATCH("ベア加算あり",【参考】数式用２!$C$4:$K$4,0)+2,0),0)*M1036,0)*AB1036,"")</f>
        <v/>
      </c>
      <c r="AH1036" s="1195"/>
      <c r="AI1036" s="1198"/>
      <c r="AJ1036" s="1198"/>
      <c r="AK1036" s="1201"/>
      <c r="AL1036" s="1204"/>
      <c r="AM1036" s="650" t="str">
        <f t="shared" si="1912"/>
        <v/>
      </c>
      <c r="AN1036" s="355"/>
      <c r="AO1036" s="1207" t="str">
        <f t="shared" ref="AO1036" si="2035">IF(K1036&lt;&gt;"","Q列に色付け","")</f>
        <v/>
      </c>
      <c r="AP1036" s="1210" t="str">
        <f t="shared" ref="AP1036" si="2036">IF(AND(AE1036&lt;&gt;0,AE1036&lt;&gt;""),IF(AF1036="○","入力済","未入力"),"")</f>
        <v/>
      </c>
      <c r="AQ1036" s="1113" t="str">
        <f>IFERROR((VLOOKUP(N1036, 【参考】数式用２!$BE$5:$BE$13, 1,FALSE)), "対象外")</f>
        <v>対象外</v>
      </c>
      <c r="AR1036" s="976" t="str">
        <f t="shared" ref="AR1036" si="2037">IF(AG1036&lt;&gt;"",IF(AH1036="○","入力済","未入力"),"")</f>
        <v/>
      </c>
      <c r="AS1036" s="976" t="str">
        <f t="shared" ref="AS1036" si="2038">IF(AND(P1036&lt;&gt;"", AI1036=""), "未入力", "入力済")</f>
        <v>入力済</v>
      </c>
      <c r="AT1036" s="976" t="str">
        <f t="shared" ref="AT1036" si="2039">IF(AND(P1036&lt;&gt;"", P1036&lt;&gt;"処遇改善加算Ⅳ", AJ1036=""), "未入力", "入力済")</f>
        <v>入力済</v>
      </c>
      <c r="AU1036" s="976" t="str">
        <f>IFERROR(VLOOKUP(K1036, 【参考】数式用２!$BB$5:$BC$48, 2, FALSE), "")</f>
        <v/>
      </c>
      <c r="AV1036" s="976" t="str">
        <f t="shared" ref="AV1036" si="2040">IF(AND(P1036&lt;&gt;"処遇改善加算Ⅲ",P1036&lt;&gt;"処遇改善加算Ⅳ", P1036&lt;&gt;"", AU1036&lt;&gt;"対象外"), 1,"")</f>
        <v/>
      </c>
      <c r="AW1036" s="976" t="str">
        <f>IFERROR("_"&amp;VLOOKUP(K1036, 【参考】数式用２!$AG$2:$AH$48, 2, FALSE), "")</f>
        <v/>
      </c>
      <c r="AX1036" s="1211" t="str">
        <f t="shared" ref="AX1036" si="2041">IF(AND(P1036="処遇改善加算Ⅰ", AL1036=""), "未入力","入力済")</f>
        <v>入力済</v>
      </c>
      <c r="AY1036" s="1207" t="str">
        <f t="shared" ref="AY1036" si="2042">G1036</f>
        <v/>
      </c>
    </row>
    <row r="1037" spans="1:51" ht="14">
      <c r="A1037" s="1281"/>
      <c r="B1037" s="1263"/>
      <c r="C1037" s="1264"/>
      <c r="D1037" s="1264"/>
      <c r="E1037" s="1264"/>
      <c r="F1037" s="1265"/>
      <c r="G1037" s="1270"/>
      <c r="H1037" s="1270"/>
      <c r="I1037" s="1270"/>
      <c r="J1037" s="1270"/>
      <c r="K1037" s="1270"/>
      <c r="L1037" s="1273"/>
      <c r="M1037" s="1276"/>
      <c r="N1037" s="1246"/>
      <c r="O1037" s="1249"/>
      <c r="P1037" s="1215"/>
      <c r="Q1037" s="1218"/>
      <c r="R1037" s="1221"/>
      <c r="S1037" s="1224"/>
      <c r="T1037" s="1227"/>
      <c r="U1037" s="1224"/>
      <c r="V1037" s="1227"/>
      <c r="W1037" s="1224"/>
      <c r="X1037" s="1227"/>
      <c r="Y1037" s="1224"/>
      <c r="Z1037" s="1227"/>
      <c r="AA1037" s="1227"/>
      <c r="AB1037" s="1227"/>
      <c r="AC1037" s="1230"/>
      <c r="AD1037" s="1193"/>
      <c r="AE1037" s="1234"/>
      <c r="AF1037" s="1199"/>
      <c r="AG1037" s="1193"/>
      <c r="AH1037" s="1196"/>
      <c r="AI1037" s="1199"/>
      <c r="AJ1037" s="1199"/>
      <c r="AK1037" s="1202"/>
      <c r="AL1037" s="1205"/>
      <c r="AM1037" s="1212" t="str">
        <f t="shared" ref="AM1037" si="2043">IF(AND(P1036&lt;&gt;"", OR(W1036&lt;&gt;8,Y1036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37" s="355"/>
      <c r="AO1037" s="1208"/>
      <c r="AP1037" s="1210"/>
      <c r="AQ1037" s="1114"/>
      <c r="AR1037" s="976"/>
      <c r="AS1037" s="976"/>
      <c r="AT1037" s="976"/>
      <c r="AU1037" s="976"/>
      <c r="AV1037" s="976"/>
      <c r="AW1037" s="976"/>
      <c r="AX1037" s="1211"/>
      <c r="AY1037" s="1208"/>
    </row>
    <row r="1038" spans="1:51" ht="14">
      <c r="A1038" s="1282"/>
      <c r="B1038" s="1263"/>
      <c r="C1038" s="1264"/>
      <c r="D1038" s="1264"/>
      <c r="E1038" s="1264"/>
      <c r="F1038" s="1265"/>
      <c r="G1038" s="1270"/>
      <c r="H1038" s="1270"/>
      <c r="I1038" s="1270"/>
      <c r="J1038" s="1270"/>
      <c r="K1038" s="1270"/>
      <c r="L1038" s="1273"/>
      <c r="M1038" s="1276"/>
      <c r="N1038" s="1246"/>
      <c r="O1038" s="1249"/>
      <c r="P1038" s="1215"/>
      <c r="Q1038" s="1218"/>
      <c r="R1038" s="1221"/>
      <c r="S1038" s="1224"/>
      <c r="T1038" s="1227"/>
      <c r="U1038" s="1224"/>
      <c r="V1038" s="1227"/>
      <c r="W1038" s="1224"/>
      <c r="X1038" s="1227"/>
      <c r="Y1038" s="1224"/>
      <c r="Z1038" s="1227"/>
      <c r="AA1038" s="1227"/>
      <c r="AB1038" s="1227"/>
      <c r="AC1038" s="1230"/>
      <c r="AD1038" s="1193"/>
      <c r="AE1038" s="1234"/>
      <c r="AF1038" s="1199"/>
      <c r="AG1038" s="1193"/>
      <c r="AH1038" s="1196"/>
      <c r="AI1038" s="1199"/>
      <c r="AJ1038" s="1199"/>
      <c r="AK1038" s="1202"/>
      <c r="AL1038" s="1205"/>
      <c r="AM1038" s="1213"/>
      <c r="AN1038" s="355"/>
      <c r="AO1038" s="1208"/>
      <c r="AP1038" s="1210"/>
      <c r="AQ1038" s="1114"/>
      <c r="AR1038" s="976"/>
      <c r="AS1038" s="976"/>
      <c r="AT1038" s="976"/>
      <c r="AU1038" s="976"/>
      <c r="AV1038" s="976"/>
      <c r="AW1038" s="976"/>
      <c r="AX1038" s="1211"/>
      <c r="AY1038" s="1208"/>
    </row>
    <row r="1039" spans="1:51" ht="14.5" thickBot="1">
      <c r="A1039" s="1283"/>
      <c r="B1039" s="1266"/>
      <c r="C1039" s="1267"/>
      <c r="D1039" s="1267"/>
      <c r="E1039" s="1267"/>
      <c r="F1039" s="1268"/>
      <c r="G1039" s="1271"/>
      <c r="H1039" s="1271"/>
      <c r="I1039" s="1271"/>
      <c r="J1039" s="1271"/>
      <c r="K1039" s="1271"/>
      <c r="L1039" s="1274"/>
      <c r="M1039" s="1277"/>
      <c r="N1039" s="1247"/>
      <c r="O1039" s="1250"/>
      <c r="P1039" s="1216"/>
      <c r="Q1039" s="1219"/>
      <c r="R1039" s="1222"/>
      <c r="S1039" s="1225"/>
      <c r="T1039" s="1228"/>
      <c r="U1039" s="1225"/>
      <c r="V1039" s="1228"/>
      <c r="W1039" s="1225"/>
      <c r="X1039" s="1228"/>
      <c r="Y1039" s="1225"/>
      <c r="Z1039" s="1228"/>
      <c r="AA1039" s="1228"/>
      <c r="AB1039" s="1228"/>
      <c r="AC1039" s="1231"/>
      <c r="AD1039" s="1194"/>
      <c r="AE1039" s="1235"/>
      <c r="AF1039" s="1200"/>
      <c r="AG1039" s="1194"/>
      <c r="AH1039" s="1197"/>
      <c r="AI1039" s="1200"/>
      <c r="AJ1039" s="1200"/>
      <c r="AK1039" s="1203"/>
      <c r="AL1039" s="1206"/>
      <c r="AM1039" s="651" t="str">
        <f t="shared" si="1922"/>
        <v/>
      </c>
      <c r="AN1039" s="355"/>
      <c r="AO1039" s="1209"/>
      <c r="AP1039" s="1210"/>
      <c r="AQ1039" s="1115"/>
      <c r="AR1039" s="976"/>
      <c r="AS1039" s="976"/>
      <c r="AT1039" s="976"/>
      <c r="AU1039" s="976"/>
      <c r="AV1039" s="976"/>
      <c r="AW1039" s="976"/>
      <c r="AX1039" s="1211"/>
      <c r="AY1039" s="1209"/>
    </row>
    <row r="1040" spans="1:51" ht="14">
      <c r="A1040" s="1280">
        <v>258</v>
      </c>
      <c r="B1040" s="1260" t="str">
        <f>IF(基本情報入力シート!B297="", "",基本情報入力シート!B297)</f>
        <v/>
      </c>
      <c r="C1040" s="1261"/>
      <c r="D1040" s="1261"/>
      <c r="E1040" s="1261"/>
      <c r="F1040" s="1262"/>
      <c r="G1040" s="1269" t="str">
        <f>IF(基本情報入力シート!L297="", "",基本情報入力シート!L297)</f>
        <v/>
      </c>
      <c r="H1040" s="1269" t="str">
        <f>IF(基本情報入力シート!Q297="", "",基本情報入力シート!Q297)</f>
        <v/>
      </c>
      <c r="I1040" s="1269" t="str">
        <f>IF(基本情報入力シート!V297="", "",基本情報入力シート!V297)</f>
        <v/>
      </c>
      <c r="J1040" s="1269" t="str">
        <f>IF(基本情報入力シート!W297="", "",基本情報入力シート!W297)</f>
        <v/>
      </c>
      <c r="K1040" s="1269" t="str">
        <f>IF(基本情報入力シート!X297="", "",基本情報入力シート!X297)</f>
        <v/>
      </c>
      <c r="L1040" s="1272" t="str">
        <f>IF(基本情報入力シート!AC297=0, "",基本情報入力シート!AC297)</f>
        <v/>
      </c>
      <c r="M1040" s="1275" t="str">
        <f>IF(基本情報入力シート!AD297="", "",基本情報入力シート!AD297)</f>
        <v/>
      </c>
      <c r="N1040" s="1245"/>
      <c r="O1040" s="1248" t="str">
        <f>IFERROR(VLOOKUP(K1040,【参考】数式用２!$A$2:$AD$48,MATCH(N1040,【参考】数式用２!$C$4:$AD$4,0)+2,0),"")</f>
        <v/>
      </c>
      <c r="P1040" s="1214"/>
      <c r="Q1040" s="1217" t="str">
        <f>IFERROR(VLOOKUP(K1040,【参考】数式用２!$A$2:$AC$48,MATCH(P1040,【参考】数式用２!$C$4:$AC$4,0)+2,0),"")</f>
        <v/>
      </c>
      <c r="R1040" s="1220" t="s">
        <v>268</v>
      </c>
      <c r="S1040" s="1223"/>
      <c r="T1040" s="1226" t="s">
        <v>356</v>
      </c>
      <c r="U1040" s="1223"/>
      <c r="V1040" s="1226" t="s">
        <v>357</v>
      </c>
      <c r="W1040" s="1223"/>
      <c r="X1040" s="1226" t="s">
        <v>356</v>
      </c>
      <c r="Y1040" s="1223"/>
      <c r="Z1040" s="1226" t="s">
        <v>360</v>
      </c>
      <c r="AA1040" s="1226" t="s">
        <v>171</v>
      </c>
      <c r="AB1040" s="1226" t="str">
        <f t="shared" ref="AB1040" si="2044">IF(S1040&gt;=1,(W1040*12+Y1040)-(S1040*12+U1040)+1,"")</f>
        <v/>
      </c>
      <c r="AC1040" s="1229" t="s">
        <v>359</v>
      </c>
      <c r="AD1040" s="1232" t="str">
        <f t="shared" ref="AD1040" si="2045">IFERROR(ROUNDDOWN(ROUND(L1040*Q1040,0)*M1040,0)*AB1040,"")</f>
        <v/>
      </c>
      <c r="AE1040" s="1233" t="str">
        <f>IFERROR(ROUNDDOWN(ROUNDDOWN(ROUND(L1040*VLOOKUP(K1040,【参考】数式用２!$A$2:$AC$48,MATCH("処遇改善加算Ⅳ",【参考】数式用２!$C$4:$O$4,0)+2,0),0)*M1040,0)*AB1040*0.5,0), "")</f>
        <v/>
      </c>
      <c r="AF1040" s="1198"/>
      <c r="AG1040" s="1193" t="str">
        <f>IF(AND(AQ1040&lt;&gt;"対象外", P1040&lt;&gt;""),ROUNDDOWN(ROUND(L1040*VLOOKUP(K1040,【参考】数式用２!$A$2:$K$48,MATCH("ベア加算あり",【参考】数式用２!$C$4:$K$4,0)+2,0),0)*M1040,0)*AB1040,"")</f>
        <v/>
      </c>
      <c r="AH1040" s="1195"/>
      <c r="AI1040" s="1198"/>
      <c r="AJ1040" s="1198"/>
      <c r="AK1040" s="1201"/>
      <c r="AL1040" s="1204"/>
      <c r="AM1040" s="650" t="str">
        <f t="shared" si="1912"/>
        <v/>
      </c>
      <c r="AN1040" s="355"/>
      <c r="AO1040" s="1207" t="str">
        <f t="shared" ref="AO1040" si="2046">IF(K1040&lt;&gt;"","Q列に色付け","")</f>
        <v/>
      </c>
      <c r="AP1040" s="1210" t="str">
        <f t="shared" ref="AP1040" si="2047">IF(AND(AE1040&lt;&gt;0,AE1040&lt;&gt;""),IF(AF1040="○","入力済","未入力"),"")</f>
        <v/>
      </c>
      <c r="AQ1040" s="1113" t="str">
        <f>IFERROR((VLOOKUP(N1040, 【参考】数式用２!$BE$5:$BE$13, 1,FALSE)), "対象外")</f>
        <v>対象外</v>
      </c>
      <c r="AR1040" s="976" t="str">
        <f t="shared" ref="AR1040" si="2048">IF(AG1040&lt;&gt;"",IF(AH1040="○","入力済","未入力"),"")</f>
        <v/>
      </c>
      <c r="AS1040" s="976" t="str">
        <f t="shared" ref="AS1040" si="2049">IF(AND(P1040&lt;&gt;"", AI1040=""), "未入力", "入力済")</f>
        <v>入力済</v>
      </c>
      <c r="AT1040" s="976" t="str">
        <f t="shared" ref="AT1040" si="2050">IF(AND(P1040&lt;&gt;"", P1040&lt;&gt;"処遇改善加算Ⅳ", AJ1040=""), "未入力", "入力済")</f>
        <v>入力済</v>
      </c>
      <c r="AU1040" s="976" t="str">
        <f>IFERROR(VLOOKUP(K1040, 【参考】数式用２!$BB$5:$BC$48, 2, FALSE), "")</f>
        <v/>
      </c>
      <c r="AV1040" s="976" t="str">
        <f t="shared" ref="AV1040" si="2051">IF(AND(P1040&lt;&gt;"処遇改善加算Ⅲ",P1040&lt;&gt;"処遇改善加算Ⅳ", P1040&lt;&gt;"", AU1040&lt;&gt;"対象外"), 1,"")</f>
        <v/>
      </c>
      <c r="AW1040" s="976" t="str">
        <f>IFERROR("_"&amp;VLOOKUP(K1040, 【参考】数式用２!$AG$2:$AH$48, 2, FALSE), "")</f>
        <v/>
      </c>
      <c r="AX1040" s="1211" t="str">
        <f t="shared" ref="AX1040" si="2052">IF(AND(P1040="処遇改善加算Ⅰ", AL1040=""), "未入力","入力済")</f>
        <v>入力済</v>
      </c>
      <c r="AY1040" s="1207" t="str">
        <f t="shared" ref="AY1040" si="2053">G1040</f>
        <v/>
      </c>
    </row>
    <row r="1041" spans="1:51" ht="14">
      <c r="A1041" s="1281"/>
      <c r="B1041" s="1263"/>
      <c r="C1041" s="1264"/>
      <c r="D1041" s="1264"/>
      <c r="E1041" s="1264"/>
      <c r="F1041" s="1265"/>
      <c r="G1041" s="1270"/>
      <c r="H1041" s="1270"/>
      <c r="I1041" s="1270"/>
      <c r="J1041" s="1270"/>
      <c r="K1041" s="1270"/>
      <c r="L1041" s="1273"/>
      <c r="M1041" s="1276"/>
      <c r="N1041" s="1246"/>
      <c r="O1041" s="1249"/>
      <c r="P1041" s="1215"/>
      <c r="Q1041" s="1218"/>
      <c r="R1041" s="1221"/>
      <c r="S1041" s="1224"/>
      <c r="T1041" s="1227"/>
      <c r="U1041" s="1224"/>
      <c r="V1041" s="1227"/>
      <c r="W1041" s="1224"/>
      <c r="X1041" s="1227"/>
      <c r="Y1041" s="1224"/>
      <c r="Z1041" s="1227"/>
      <c r="AA1041" s="1227"/>
      <c r="AB1041" s="1227"/>
      <c r="AC1041" s="1230"/>
      <c r="AD1041" s="1193"/>
      <c r="AE1041" s="1234"/>
      <c r="AF1041" s="1199"/>
      <c r="AG1041" s="1193"/>
      <c r="AH1041" s="1196"/>
      <c r="AI1041" s="1199"/>
      <c r="AJ1041" s="1199"/>
      <c r="AK1041" s="1202"/>
      <c r="AL1041" s="1205"/>
      <c r="AM1041" s="1212" t="str">
        <f t="shared" ref="AM1041" si="2054">IF(AND(P1040&lt;&gt;"", OR(W1040&lt;&gt;8,Y1040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41" s="355"/>
      <c r="AO1041" s="1208"/>
      <c r="AP1041" s="1210"/>
      <c r="AQ1041" s="1114"/>
      <c r="AR1041" s="976"/>
      <c r="AS1041" s="976"/>
      <c r="AT1041" s="976"/>
      <c r="AU1041" s="976"/>
      <c r="AV1041" s="976"/>
      <c r="AW1041" s="976"/>
      <c r="AX1041" s="1211"/>
      <c r="AY1041" s="1208"/>
    </row>
    <row r="1042" spans="1:51" ht="14">
      <c r="A1042" s="1282"/>
      <c r="B1042" s="1263"/>
      <c r="C1042" s="1264"/>
      <c r="D1042" s="1264"/>
      <c r="E1042" s="1264"/>
      <c r="F1042" s="1265"/>
      <c r="G1042" s="1270"/>
      <c r="H1042" s="1270"/>
      <c r="I1042" s="1270"/>
      <c r="J1042" s="1270"/>
      <c r="K1042" s="1270"/>
      <c r="L1042" s="1273"/>
      <c r="M1042" s="1276"/>
      <c r="N1042" s="1246"/>
      <c r="O1042" s="1249"/>
      <c r="P1042" s="1215"/>
      <c r="Q1042" s="1218"/>
      <c r="R1042" s="1221"/>
      <c r="S1042" s="1224"/>
      <c r="T1042" s="1227"/>
      <c r="U1042" s="1224"/>
      <c r="V1042" s="1227"/>
      <c r="W1042" s="1224"/>
      <c r="X1042" s="1227"/>
      <c r="Y1042" s="1224"/>
      <c r="Z1042" s="1227"/>
      <c r="AA1042" s="1227"/>
      <c r="AB1042" s="1227"/>
      <c r="AC1042" s="1230"/>
      <c r="AD1042" s="1193"/>
      <c r="AE1042" s="1234"/>
      <c r="AF1042" s="1199"/>
      <c r="AG1042" s="1193"/>
      <c r="AH1042" s="1196"/>
      <c r="AI1042" s="1199"/>
      <c r="AJ1042" s="1199"/>
      <c r="AK1042" s="1202"/>
      <c r="AL1042" s="1205"/>
      <c r="AM1042" s="1213"/>
      <c r="AN1042" s="355"/>
      <c r="AO1042" s="1208"/>
      <c r="AP1042" s="1210"/>
      <c r="AQ1042" s="1114"/>
      <c r="AR1042" s="976"/>
      <c r="AS1042" s="976"/>
      <c r="AT1042" s="976"/>
      <c r="AU1042" s="976"/>
      <c r="AV1042" s="976"/>
      <c r="AW1042" s="976"/>
      <c r="AX1042" s="1211"/>
      <c r="AY1042" s="1208"/>
    </row>
    <row r="1043" spans="1:51" ht="14.5" thickBot="1">
      <c r="A1043" s="1283"/>
      <c r="B1043" s="1266"/>
      <c r="C1043" s="1267"/>
      <c r="D1043" s="1267"/>
      <c r="E1043" s="1267"/>
      <c r="F1043" s="1268"/>
      <c r="G1043" s="1271"/>
      <c r="H1043" s="1271"/>
      <c r="I1043" s="1271"/>
      <c r="J1043" s="1271"/>
      <c r="K1043" s="1271"/>
      <c r="L1043" s="1274"/>
      <c r="M1043" s="1277"/>
      <c r="N1043" s="1247"/>
      <c r="O1043" s="1250"/>
      <c r="P1043" s="1216"/>
      <c r="Q1043" s="1219"/>
      <c r="R1043" s="1222"/>
      <c r="S1043" s="1225"/>
      <c r="T1043" s="1228"/>
      <c r="U1043" s="1225"/>
      <c r="V1043" s="1228"/>
      <c r="W1043" s="1225"/>
      <c r="X1043" s="1228"/>
      <c r="Y1043" s="1225"/>
      <c r="Z1043" s="1228"/>
      <c r="AA1043" s="1228"/>
      <c r="AB1043" s="1228"/>
      <c r="AC1043" s="1231"/>
      <c r="AD1043" s="1194"/>
      <c r="AE1043" s="1235"/>
      <c r="AF1043" s="1200"/>
      <c r="AG1043" s="1194"/>
      <c r="AH1043" s="1197"/>
      <c r="AI1043" s="1200"/>
      <c r="AJ1043" s="1200"/>
      <c r="AK1043" s="1203"/>
      <c r="AL1043" s="1206"/>
      <c r="AM1043" s="651" t="str">
        <f t="shared" si="1922"/>
        <v/>
      </c>
      <c r="AN1043" s="355"/>
      <c r="AO1043" s="1209"/>
      <c r="AP1043" s="1210"/>
      <c r="AQ1043" s="1115"/>
      <c r="AR1043" s="976"/>
      <c r="AS1043" s="976"/>
      <c r="AT1043" s="976"/>
      <c r="AU1043" s="976"/>
      <c r="AV1043" s="976"/>
      <c r="AW1043" s="976"/>
      <c r="AX1043" s="1211"/>
      <c r="AY1043" s="1209"/>
    </row>
    <row r="1044" spans="1:51" ht="14">
      <c r="A1044" s="1280">
        <v>259</v>
      </c>
      <c r="B1044" s="1260" t="str">
        <f>IF(基本情報入力シート!B298="", "",基本情報入力シート!B298)</f>
        <v/>
      </c>
      <c r="C1044" s="1261"/>
      <c r="D1044" s="1261"/>
      <c r="E1044" s="1261"/>
      <c r="F1044" s="1262"/>
      <c r="G1044" s="1269" t="str">
        <f>IF(基本情報入力シート!L298="", "",基本情報入力シート!L298)</f>
        <v/>
      </c>
      <c r="H1044" s="1269" t="str">
        <f>IF(基本情報入力シート!Q298="", "",基本情報入力シート!Q298)</f>
        <v/>
      </c>
      <c r="I1044" s="1269" t="str">
        <f>IF(基本情報入力シート!V298="", "",基本情報入力シート!V298)</f>
        <v/>
      </c>
      <c r="J1044" s="1269" t="str">
        <f>IF(基本情報入力シート!W298="", "",基本情報入力シート!W298)</f>
        <v/>
      </c>
      <c r="K1044" s="1269" t="str">
        <f>IF(基本情報入力シート!X298="", "",基本情報入力シート!X298)</f>
        <v/>
      </c>
      <c r="L1044" s="1272" t="str">
        <f>IF(基本情報入力シート!AC298=0, "",基本情報入力シート!AC298)</f>
        <v/>
      </c>
      <c r="M1044" s="1275" t="str">
        <f>IF(基本情報入力シート!AD298="", "",基本情報入力シート!AD298)</f>
        <v/>
      </c>
      <c r="N1044" s="1245"/>
      <c r="O1044" s="1248" t="str">
        <f>IFERROR(VLOOKUP(K1044,【参考】数式用２!$A$2:$AD$48,MATCH(N1044,【参考】数式用２!$C$4:$AD$4,0)+2,0),"")</f>
        <v/>
      </c>
      <c r="P1044" s="1214"/>
      <c r="Q1044" s="1217" t="str">
        <f>IFERROR(VLOOKUP(K1044,【参考】数式用２!$A$2:$AC$48,MATCH(P1044,【参考】数式用２!$C$4:$AC$4,0)+2,0),"")</f>
        <v/>
      </c>
      <c r="R1044" s="1220" t="s">
        <v>268</v>
      </c>
      <c r="S1044" s="1223"/>
      <c r="T1044" s="1226" t="s">
        <v>356</v>
      </c>
      <c r="U1044" s="1223"/>
      <c r="V1044" s="1226" t="s">
        <v>357</v>
      </c>
      <c r="W1044" s="1223"/>
      <c r="X1044" s="1226" t="s">
        <v>356</v>
      </c>
      <c r="Y1044" s="1223"/>
      <c r="Z1044" s="1226" t="s">
        <v>360</v>
      </c>
      <c r="AA1044" s="1226" t="s">
        <v>171</v>
      </c>
      <c r="AB1044" s="1226" t="str">
        <f t="shared" ref="AB1044" si="2055">IF(S1044&gt;=1,(W1044*12+Y1044)-(S1044*12+U1044)+1,"")</f>
        <v/>
      </c>
      <c r="AC1044" s="1229" t="s">
        <v>359</v>
      </c>
      <c r="AD1044" s="1232" t="str">
        <f t="shared" ref="AD1044" si="2056">IFERROR(ROUNDDOWN(ROUND(L1044*Q1044,0)*M1044,0)*AB1044,"")</f>
        <v/>
      </c>
      <c r="AE1044" s="1233" t="str">
        <f>IFERROR(ROUNDDOWN(ROUNDDOWN(ROUND(L1044*VLOOKUP(K1044,【参考】数式用２!$A$2:$AC$48,MATCH("処遇改善加算Ⅳ",【参考】数式用２!$C$4:$O$4,0)+2,0),0)*M1044,0)*AB1044*0.5,0), "")</f>
        <v/>
      </c>
      <c r="AF1044" s="1198"/>
      <c r="AG1044" s="1193" t="str">
        <f>IF(AND(AQ1044&lt;&gt;"対象外", P1044&lt;&gt;""),ROUNDDOWN(ROUND(L1044*VLOOKUP(K1044,【参考】数式用２!$A$2:$K$48,MATCH("ベア加算あり",【参考】数式用２!$C$4:$K$4,0)+2,0),0)*M1044,0)*AB1044,"")</f>
        <v/>
      </c>
      <c r="AH1044" s="1195"/>
      <c r="AI1044" s="1198"/>
      <c r="AJ1044" s="1198"/>
      <c r="AK1044" s="1201"/>
      <c r="AL1044" s="1204"/>
      <c r="AM1044" s="650" t="str">
        <f t="shared" si="1912"/>
        <v/>
      </c>
      <c r="AN1044" s="355"/>
      <c r="AO1044" s="1207" t="str">
        <f t="shared" ref="AO1044" si="2057">IF(K1044&lt;&gt;"","Q列に色付け","")</f>
        <v/>
      </c>
      <c r="AP1044" s="1210" t="str">
        <f t="shared" ref="AP1044" si="2058">IF(AND(AE1044&lt;&gt;0,AE1044&lt;&gt;""),IF(AF1044="○","入力済","未入力"),"")</f>
        <v/>
      </c>
      <c r="AQ1044" s="1113" t="str">
        <f>IFERROR((VLOOKUP(N1044, 【参考】数式用２!$BE$5:$BE$13, 1,FALSE)), "対象外")</f>
        <v>対象外</v>
      </c>
      <c r="AR1044" s="976" t="str">
        <f t="shared" ref="AR1044" si="2059">IF(AG1044&lt;&gt;"",IF(AH1044="○","入力済","未入力"),"")</f>
        <v/>
      </c>
      <c r="AS1044" s="976" t="str">
        <f t="shared" ref="AS1044" si="2060">IF(AND(P1044&lt;&gt;"", AI1044=""), "未入力", "入力済")</f>
        <v>入力済</v>
      </c>
      <c r="AT1044" s="976" t="str">
        <f t="shared" ref="AT1044" si="2061">IF(AND(P1044&lt;&gt;"", P1044&lt;&gt;"処遇改善加算Ⅳ", AJ1044=""), "未入力", "入力済")</f>
        <v>入力済</v>
      </c>
      <c r="AU1044" s="976" t="str">
        <f>IFERROR(VLOOKUP(K1044, 【参考】数式用２!$BB$5:$BC$48, 2, FALSE), "")</f>
        <v/>
      </c>
      <c r="AV1044" s="976" t="str">
        <f t="shared" ref="AV1044" si="2062">IF(AND(P1044&lt;&gt;"処遇改善加算Ⅲ",P1044&lt;&gt;"処遇改善加算Ⅳ", P1044&lt;&gt;"", AU1044&lt;&gt;"対象外"), 1,"")</f>
        <v/>
      </c>
      <c r="AW1044" s="976" t="str">
        <f>IFERROR("_"&amp;VLOOKUP(K1044, 【参考】数式用２!$AG$2:$AH$48, 2, FALSE), "")</f>
        <v/>
      </c>
      <c r="AX1044" s="1211" t="str">
        <f t="shared" ref="AX1044" si="2063">IF(AND(P1044="処遇改善加算Ⅰ", AL1044=""), "未入力","入力済")</f>
        <v>入力済</v>
      </c>
      <c r="AY1044" s="1207" t="str">
        <f t="shared" ref="AY1044" si="2064">G1044</f>
        <v/>
      </c>
    </row>
    <row r="1045" spans="1:51" ht="14">
      <c r="A1045" s="1281"/>
      <c r="B1045" s="1263"/>
      <c r="C1045" s="1264"/>
      <c r="D1045" s="1264"/>
      <c r="E1045" s="1264"/>
      <c r="F1045" s="1265"/>
      <c r="G1045" s="1270"/>
      <c r="H1045" s="1270"/>
      <c r="I1045" s="1270"/>
      <c r="J1045" s="1270"/>
      <c r="K1045" s="1270"/>
      <c r="L1045" s="1273"/>
      <c r="M1045" s="1276"/>
      <c r="N1045" s="1246"/>
      <c r="O1045" s="1249"/>
      <c r="P1045" s="1215"/>
      <c r="Q1045" s="1218"/>
      <c r="R1045" s="1221"/>
      <c r="S1045" s="1224"/>
      <c r="T1045" s="1227"/>
      <c r="U1045" s="1224"/>
      <c r="V1045" s="1227"/>
      <c r="W1045" s="1224"/>
      <c r="X1045" s="1227"/>
      <c r="Y1045" s="1224"/>
      <c r="Z1045" s="1227"/>
      <c r="AA1045" s="1227"/>
      <c r="AB1045" s="1227"/>
      <c r="AC1045" s="1230"/>
      <c r="AD1045" s="1193"/>
      <c r="AE1045" s="1234"/>
      <c r="AF1045" s="1199"/>
      <c r="AG1045" s="1193"/>
      <c r="AH1045" s="1196"/>
      <c r="AI1045" s="1199"/>
      <c r="AJ1045" s="1199"/>
      <c r="AK1045" s="1202"/>
      <c r="AL1045" s="1205"/>
      <c r="AM1045" s="1212" t="str">
        <f t="shared" ref="AM1045" si="2065">IF(AND(P1044&lt;&gt;"", OR(W1044&lt;&gt;8,Y1044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45" s="355"/>
      <c r="AO1045" s="1208"/>
      <c r="AP1045" s="1210"/>
      <c r="AQ1045" s="1114"/>
      <c r="AR1045" s="976"/>
      <c r="AS1045" s="976"/>
      <c r="AT1045" s="976"/>
      <c r="AU1045" s="976"/>
      <c r="AV1045" s="976"/>
      <c r="AW1045" s="976"/>
      <c r="AX1045" s="1211"/>
      <c r="AY1045" s="1208"/>
    </row>
    <row r="1046" spans="1:51" ht="14">
      <c r="A1046" s="1282"/>
      <c r="B1046" s="1263"/>
      <c r="C1046" s="1264"/>
      <c r="D1046" s="1264"/>
      <c r="E1046" s="1264"/>
      <c r="F1046" s="1265"/>
      <c r="G1046" s="1270"/>
      <c r="H1046" s="1270"/>
      <c r="I1046" s="1270"/>
      <c r="J1046" s="1270"/>
      <c r="K1046" s="1270"/>
      <c r="L1046" s="1273"/>
      <c r="M1046" s="1276"/>
      <c r="N1046" s="1246"/>
      <c r="O1046" s="1249"/>
      <c r="P1046" s="1215"/>
      <c r="Q1046" s="1218"/>
      <c r="R1046" s="1221"/>
      <c r="S1046" s="1224"/>
      <c r="T1046" s="1227"/>
      <c r="U1046" s="1224"/>
      <c r="V1046" s="1227"/>
      <c r="W1046" s="1224"/>
      <c r="X1046" s="1227"/>
      <c r="Y1046" s="1224"/>
      <c r="Z1046" s="1227"/>
      <c r="AA1046" s="1227"/>
      <c r="AB1046" s="1227"/>
      <c r="AC1046" s="1230"/>
      <c r="AD1046" s="1193"/>
      <c r="AE1046" s="1234"/>
      <c r="AF1046" s="1199"/>
      <c r="AG1046" s="1193"/>
      <c r="AH1046" s="1196"/>
      <c r="AI1046" s="1199"/>
      <c r="AJ1046" s="1199"/>
      <c r="AK1046" s="1202"/>
      <c r="AL1046" s="1205"/>
      <c r="AM1046" s="1213"/>
      <c r="AN1046" s="355"/>
      <c r="AO1046" s="1208"/>
      <c r="AP1046" s="1210"/>
      <c r="AQ1046" s="1114"/>
      <c r="AR1046" s="976"/>
      <c r="AS1046" s="976"/>
      <c r="AT1046" s="976"/>
      <c r="AU1046" s="976"/>
      <c r="AV1046" s="976"/>
      <c r="AW1046" s="976"/>
      <c r="AX1046" s="1211"/>
      <c r="AY1046" s="1208"/>
    </row>
    <row r="1047" spans="1:51" ht="14.5" thickBot="1">
      <c r="A1047" s="1283"/>
      <c r="B1047" s="1266"/>
      <c r="C1047" s="1267"/>
      <c r="D1047" s="1267"/>
      <c r="E1047" s="1267"/>
      <c r="F1047" s="1268"/>
      <c r="G1047" s="1271"/>
      <c r="H1047" s="1271"/>
      <c r="I1047" s="1271"/>
      <c r="J1047" s="1271"/>
      <c r="K1047" s="1271"/>
      <c r="L1047" s="1274"/>
      <c r="M1047" s="1277"/>
      <c r="N1047" s="1247"/>
      <c r="O1047" s="1250"/>
      <c r="P1047" s="1216"/>
      <c r="Q1047" s="1219"/>
      <c r="R1047" s="1222"/>
      <c r="S1047" s="1225"/>
      <c r="T1047" s="1228"/>
      <c r="U1047" s="1225"/>
      <c r="V1047" s="1228"/>
      <c r="W1047" s="1225"/>
      <c r="X1047" s="1228"/>
      <c r="Y1047" s="1225"/>
      <c r="Z1047" s="1228"/>
      <c r="AA1047" s="1228"/>
      <c r="AB1047" s="1228"/>
      <c r="AC1047" s="1231"/>
      <c r="AD1047" s="1194"/>
      <c r="AE1047" s="1235"/>
      <c r="AF1047" s="1200"/>
      <c r="AG1047" s="1194"/>
      <c r="AH1047" s="1197"/>
      <c r="AI1047" s="1200"/>
      <c r="AJ1047" s="1200"/>
      <c r="AK1047" s="1203"/>
      <c r="AL1047" s="1206"/>
      <c r="AM1047" s="651" t="str">
        <f t="shared" si="1922"/>
        <v/>
      </c>
      <c r="AN1047" s="355"/>
      <c r="AO1047" s="1209"/>
      <c r="AP1047" s="1210"/>
      <c r="AQ1047" s="1115"/>
      <c r="AR1047" s="976"/>
      <c r="AS1047" s="976"/>
      <c r="AT1047" s="976"/>
      <c r="AU1047" s="976"/>
      <c r="AV1047" s="976"/>
      <c r="AW1047" s="976"/>
      <c r="AX1047" s="1211"/>
      <c r="AY1047" s="1209"/>
    </row>
    <row r="1048" spans="1:51" ht="14">
      <c r="A1048" s="1280">
        <v>260</v>
      </c>
      <c r="B1048" s="1260" t="str">
        <f>IF(基本情報入力シート!B299="", "",基本情報入力シート!B299)</f>
        <v/>
      </c>
      <c r="C1048" s="1261"/>
      <c r="D1048" s="1261"/>
      <c r="E1048" s="1261"/>
      <c r="F1048" s="1262"/>
      <c r="G1048" s="1269" t="str">
        <f>IF(基本情報入力シート!L299="", "",基本情報入力シート!L299)</f>
        <v/>
      </c>
      <c r="H1048" s="1269" t="str">
        <f>IF(基本情報入力シート!Q299="", "",基本情報入力シート!Q299)</f>
        <v/>
      </c>
      <c r="I1048" s="1269" t="str">
        <f>IF(基本情報入力シート!V299="", "",基本情報入力シート!V299)</f>
        <v/>
      </c>
      <c r="J1048" s="1269" t="str">
        <f>IF(基本情報入力シート!W299="", "",基本情報入力シート!W299)</f>
        <v/>
      </c>
      <c r="K1048" s="1269" t="str">
        <f>IF(基本情報入力シート!X299="", "",基本情報入力シート!X299)</f>
        <v/>
      </c>
      <c r="L1048" s="1272" t="str">
        <f>IF(基本情報入力シート!AC299=0, "",基本情報入力シート!AC299)</f>
        <v/>
      </c>
      <c r="M1048" s="1275" t="str">
        <f>IF(基本情報入力シート!AD299="", "",基本情報入力シート!AD299)</f>
        <v/>
      </c>
      <c r="N1048" s="1245"/>
      <c r="O1048" s="1248" t="str">
        <f>IFERROR(VLOOKUP(K1048,【参考】数式用２!$A$2:$AD$48,MATCH(N1048,【参考】数式用２!$C$4:$AD$4,0)+2,0),"")</f>
        <v/>
      </c>
      <c r="P1048" s="1214"/>
      <c r="Q1048" s="1217" t="str">
        <f>IFERROR(VLOOKUP(K1048,【参考】数式用２!$A$2:$AC$48,MATCH(P1048,【参考】数式用２!$C$4:$AC$4,0)+2,0),"")</f>
        <v/>
      </c>
      <c r="R1048" s="1220" t="s">
        <v>268</v>
      </c>
      <c r="S1048" s="1223"/>
      <c r="T1048" s="1226" t="s">
        <v>356</v>
      </c>
      <c r="U1048" s="1223"/>
      <c r="V1048" s="1226" t="s">
        <v>357</v>
      </c>
      <c r="W1048" s="1223"/>
      <c r="X1048" s="1226" t="s">
        <v>356</v>
      </c>
      <c r="Y1048" s="1223"/>
      <c r="Z1048" s="1226" t="s">
        <v>360</v>
      </c>
      <c r="AA1048" s="1226" t="s">
        <v>171</v>
      </c>
      <c r="AB1048" s="1226" t="str">
        <f t="shared" ref="AB1048" si="2066">IF(S1048&gt;=1,(W1048*12+Y1048)-(S1048*12+U1048)+1,"")</f>
        <v/>
      </c>
      <c r="AC1048" s="1229" t="s">
        <v>359</v>
      </c>
      <c r="AD1048" s="1232" t="str">
        <f t="shared" ref="AD1048" si="2067">IFERROR(ROUNDDOWN(ROUND(L1048*Q1048,0)*M1048,0)*AB1048,"")</f>
        <v/>
      </c>
      <c r="AE1048" s="1233" t="str">
        <f>IFERROR(ROUNDDOWN(ROUNDDOWN(ROUND(L1048*VLOOKUP(K1048,【参考】数式用２!$A$2:$AC$48,MATCH("処遇改善加算Ⅳ",【参考】数式用２!$C$4:$O$4,0)+2,0),0)*M1048,0)*AB1048*0.5,0), "")</f>
        <v/>
      </c>
      <c r="AF1048" s="1198"/>
      <c r="AG1048" s="1193" t="str">
        <f>IF(AND(AQ1048&lt;&gt;"対象外", P1048&lt;&gt;""),ROUNDDOWN(ROUND(L1048*VLOOKUP(K1048,【参考】数式用２!$A$2:$K$48,MATCH("ベア加算あり",【参考】数式用２!$C$4:$K$4,0)+2,0),0)*M1048,0)*AB1048,"")</f>
        <v/>
      </c>
      <c r="AH1048" s="1195"/>
      <c r="AI1048" s="1198"/>
      <c r="AJ1048" s="1198"/>
      <c r="AK1048" s="1201"/>
      <c r="AL1048" s="1204"/>
      <c r="AM1048" s="650" t="str">
        <f t="shared" si="1912"/>
        <v/>
      </c>
      <c r="AN1048" s="355"/>
      <c r="AO1048" s="1207" t="str">
        <f t="shared" ref="AO1048" si="2068">IF(K1048&lt;&gt;"","Q列に色付け","")</f>
        <v/>
      </c>
      <c r="AP1048" s="1210" t="str">
        <f t="shared" ref="AP1048" si="2069">IF(AND(AE1048&lt;&gt;0,AE1048&lt;&gt;""),IF(AF1048="○","入力済","未入力"),"")</f>
        <v/>
      </c>
      <c r="AQ1048" s="1113" t="str">
        <f>IFERROR((VLOOKUP(N1048, 【参考】数式用２!$BE$5:$BE$13, 1,FALSE)), "対象外")</f>
        <v>対象外</v>
      </c>
      <c r="AR1048" s="976" t="str">
        <f t="shared" ref="AR1048" si="2070">IF(AG1048&lt;&gt;"",IF(AH1048="○","入力済","未入力"),"")</f>
        <v/>
      </c>
      <c r="AS1048" s="976" t="str">
        <f t="shared" ref="AS1048" si="2071">IF(AND(P1048&lt;&gt;"", AI1048=""), "未入力", "入力済")</f>
        <v>入力済</v>
      </c>
      <c r="AT1048" s="976" t="str">
        <f t="shared" ref="AT1048" si="2072">IF(AND(P1048&lt;&gt;"", P1048&lt;&gt;"処遇改善加算Ⅳ", AJ1048=""), "未入力", "入力済")</f>
        <v>入力済</v>
      </c>
      <c r="AU1048" s="976" t="str">
        <f>IFERROR(VLOOKUP(K1048, 【参考】数式用２!$BB$5:$BC$48, 2, FALSE), "")</f>
        <v/>
      </c>
      <c r="AV1048" s="976" t="str">
        <f t="shared" ref="AV1048" si="2073">IF(AND(P1048&lt;&gt;"処遇改善加算Ⅲ",P1048&lt;&gt;"処遇改善加算Ⅳ", P1048&lt;&gt;"", AU1048&lt;&gt;"対象外"), 1,"")</f>
        <v/>
      </c>
      <c r="AW1048" s="976" t="str">
        <f>IFERROR("_"&amp;VLOOKUP(K1048, 【参考】数式用２!$AG$2:$AH$48, 2, FALSE), "")</f>
        <v/>
      </c>
      <c r="AX1048" s="1211" t="str">
        <f t="shared" ref="AX1048" si="2074">IF(AND(P1048="処遇改善加算Ⅰ", AL1048=""), "未入力","入力済")</f>
        <v>入力済</v>
      </c>
      <c r="AY1048" s="1207" t="str">
        <f t="shared" ref="AY1048" si="2075">G1048</f>
        <v/>
      </c>
    </row>
    <row r="1049" spans="1:51" ht="14">
      <c r="A1049" s="1281"/>
      <c r="B1049" s="1263"/>
      <c r="C1049" s="1264"/>
      <c r="D1049" s="1264"/>
      <c r="E1049" s="1264"/>
      <c r="F1049" s="1265"/>
      <c r="G1049" s="1270"/>
      <c r="H1049" s="1270"/>
      <c r="I1049" s="1270"/>
      <c r="J1049" s="1270"/>
      <c r="K1049" s="1270"/>
      <c r="L1049" s="1273"/>
      <c r="M1049" s="1276"/>
      <c r="N1049" s="1246"/>
      <c r="O1049" s="1249"/>
      <c r="P1049" s="1215"/>
      <c r="Q1049" s="1218"/>
      <c r="R1049" s="1221"/>
      <c r="S1049" s="1224"/>
      <c r="T1049" s="1227"/>
      <c r="U1049" s="1224"/>
      <c r="V1049" s="1227"/>
      <c r="W1049" s="1224"/>
      <c r="X1049" s="1227"/>
      <c r="Y1049" s="1224"/>
      <c r="Z1049" s="1227"/>
      <c r="AA1049" s="1227"/>
      <c r="AB1049" s="1227"/>
      <c r="AC1049" s="1230"/>
      <c r="AD1049" s="1193"/>
      <c r="AE1049" s="1234"/>
      <c r="AF1049" s="1199"/>
      <c r="AG1049" s="1193"/>
      <c r="AH1049" s="1196"/>
      <c r="AI1049" s="1199"/>
      <c r="AJ1049" s="1199"/>
      <c r="AK1049" s="1202"/>
      <c r="AL1049" s="1205"/>
      <c r="AM1049" s="1212" t="str">
        <f t="shared" ref="AM1049" si="2076">IF(AND(P1048&lt;&gt;"", OR(W1048&lt;&gt;8,Y1048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49" s="355"/>
      <c r="AO1049" s="1208"/>
      <c r="AP1049" s="1210"/>
      <c r="AQ1049" s="1114"/>
      <c r="AR1049" s="976"/>
      <c r="AS1049" s="976"/>
      <c r="AT1049" s="976"/>
      <c r="AU1049" s="976"/>
      <c r="AV1049" s="976"/>
      <c r="AW1049" s="976"/>
      <c r="AX1049" s="1211"/>
      <c r="AY1049" s="1208"/>
    </row>
    <row r="1050" spans="1:51" ht="14">
      <c r="A1050" s="1282"/>
      <c r="B1050" s="1263"/>
      <c r="C1050" s="1264"/>
      <c r="D1050" s="1264"/>
      <c r="E1050" s="1264"/>
      <c r="F1050" s="1265"/>
      <c r="G1050" s="1270"/>
      <c r="H1050" s="1270"/>
      <c r="I1050" s="1270"/>
      <c r="J1050" s="1270"/>
      <c r="K1050" s="1270"/>
      <c r="L1050" s="1273"/>
      <c r="M1050" s="1276"/>
      <c r="N1050" s="1246"/>
      <c r="O1050" s="1249"/>
      <c r="P1050" s="1215"/>
      <c r="Q1050" s="1218"/>
      <c r="R1050" s="1221"/>
      <c r="S1050" s="1224"/>
      <c r="T1050" s="1227"/>
      <c r="U1050" s="1224"/>
      <c r="V1050" s="1227"/>
      <c r="W1050" s="1224"/>
      <c r="X1050" s="1227"/>
      <c r="Y1050" s="1224"/>
      <c r="Z1050" s="1227"/>
      <c r="AA1050" s="1227"/>
      <c r="AB1050" s="1227"/>
      <c r="AC1050" s="1230"/>
      <c r="AD1050" s="1193"/>
      <c r="AE1050" s="1234"/>
      <c r="AF1050" s="1199"/>
      <c r="AG1050" s="1193"/>
      <c r="AH1050" s="1196"/>
      <c r="AI1050" s="1199"/>
      <c r="AJ1050" s="1199"/>
      <c r="AK1050" s="1202"/>
      <c r="AL1050" s="1205"/>
      <c r="AM1050" s="1213"/>
      <c r="AN1050" s="355"/>
      <c r="AO1050" s="1208"/>
      <c r="AP1050" s="1210"/>
      <c r="AQ1050" s="1114"/>
      <c r="AR1050" s="976"/>
      <c r="AS1050" s="976"/>
      <c r="AT1050" s="976"/>
      <c r="AU1050" s="976"/>
      <c r="AV1050" s="976"/>
      <c r="AW1050" s="976"/>
      <c r="AX1050" s="1211"/>
      <c r="AY1050" s="1208"/>
    </row>
    <row r="1051" spans="1:51" ht="14.5" thickBot="1">
      <c r="A1051" s="1283"/>
      <c r="B1051" s="1266"/>
      <c r="C1051" s="1267"/>
      <c r="D1051" s="1267"/>
      <c r="E1051" s="1267"/>
      <c r="F1051" s="1268"/>
      <c r="G1051" s="1271"/>
      <c r="H1051" s="1271"/>
      <c r="I1051" s="1271"/>
      <c r="J1051" s="1271"/>
      <c r="K1051" s="1271"/>
      <c r="L1051" s="1274"/>
      <c r="M1051" s="1277"/>
      <c r="N1051" s="1247"/>
      <c r="O1051" s="1250"/>
      <c r="P1051" s="1216"/>
      <c r="Q1051" s="1219"/>
      <c r="R1051" s="1222"/>
      <c r="S1051" s="1225"/>
      <c r="T1051" s="1228"/>
      <c r="U1051" s="1225"/>
      <c r="V1051" s="1228"/>
      <c r="W1051" s="1225"/>
      <c r="X1051" s="1228"/>
      <c r="Y1051" s="1225"/>
      <c r="Z1051" s="1228"/>
      <c r="AA1051" s="1228"/>
      <c r="AB1051" s="1228"/>
      <c r="AC1051" s="1231"/>
      <c r="AD1051" s="1194"/>
      <c r="AE1051" s="1235"/>
      <c r="AF1051" s="1200"/>
      <c r="AG1051" s="1194"/>
      <c r="AH1051" s="1197"/>
      <c r="AI1051" s="1200"/>
      <c r="AJ1051" s="1200"/>
      <c r="AK1051" s="1203"/>
      <c r="AL1051" s="1206"/>
      <c r="AM1051" s="651" t="str">
        <f t="shared" si="1922"/>
        <v/>
      </c>
      <c r="AN1051" s="355"/>
      <c r="AO1051" s="1209"/>
      <c r="AP1051" s="1210"/>
      <c r="AQ1051" s="1115"/>
      <c r="AR1051" s="976"/>
      <c r="AS1051" s="976"/>
      <c r="AT1051" s="976"/>
      <c r="AU1051" s="976"/>
      <c r="AV1051" s="976"/>
      <c r="AW1051" s="976"/>
      <c r="AX1051" s="1211"/>
      <c r="AY1051" s="1209"/>
    </row>
    <row r="1052" spans="1:51" ht="14">
      <c r="A1052" s="1280">
        <v>261</v>
      </c>
      <c r="B1052" s="1260" t="str">
        <f>IF(基本情報入力シート!B300="", "",基本情報入力シート!B300)</f>
        <v/>
      </c>
      <c r="C1052" s="1261"/>
      <c r="D1052" s="1261"/>
      <c r="E1052" s="1261"/>
      <c r="F1052" s="1262"/>
      <c r="G1052" s="1269" t="str">
        <f>IF(基本情報入力シート!L300="", "",基本情報入力シート!L300)</f>
        <v/>
      </c>
      <c r="H1052" s="1269" t="str">
        <f>IF(基本情報入力シート!Q300="", "",基本情報入力シート!Q300)</f>
        <v/>
      </c>
      <c r="I1052" s="1269" t="str">
        <f>IF(基本情報入力シート!V300="", "",基本情報入力シート!V300)</f>
        <v/>
      </c>
      <c r="J1052" s="1269" t="str">
        <f>IF(基本情報入力シート!W300="", "",基本情報入力シート!W300)</f>
        <v/>
      </c>
      <c r="K1052" s="1269" t="str">
        <f>IF(基本情報入力シート!X300="", "",基本情報入力シート!X300)</f>
        <v/>
      </c>
      <c r="L1052" s="1272" t="str">
        <f>IF(基本情報入力シート!AC300=0, "",基本情報入力シート!AC300)</f>
        <v/>
      </c>
      <c r="M1052" s="1275" t="str">
        <f>IF(基本情報入力シート!AD300="", "",基本情報入力シート!AD300)</f>
        <v/>
      </c>
      <c r="N1052" s="1245"/>
      <c r="O1052" s="1248" t="str">
        <f>IFERROR(VLOOKUP(K1052,【参考】数式用２!$A$2:$AD$48,MATCH(N1052,【参考】数式用２!$C$4:$AD$4,0)+2,0),"")</f>
        <v/>
      </c>
      <c r="P1052" s="1214"/>
      <c r="Q1052" s="1217" t="str">
        <f>IFERROR(VLOOKUP(K1052,【参考】数式用２!$A$2:$AC$48,MATCH(P1052,【参考】数式用２!$C$4:$AC$4,0)+2,0),"")</f>
        <v/>
      </c>
      <c r="R1052" s="1220" t="s">
        <v>268</v>
      </c>
      <c r="S1052" s="1223"/>
      <c r="T1052" s="1226" t="s">
        <v>356</v>
      </c>
      <c r="U1052" s="1223"/>
      <c r="V1052" s="1226" t="s">
        <v>357</v>
      </c>
      <c r="W1052" s="1223"/>
      <c r="X1052" s="1226" t="s">
        <v>356</v>
      </c>
      <c r="Y1052" s="1223"/>
      <c r="Z1052" s="1226" t="s">
        <v>360</v>
      </c>
      <c r="AA1052" s="1226" t="s">
        <v>171</v>
      </c>
      <c r="AB1052" s="1226" t="str">
        <f t="shared" ref="AB1052" si="2077">IF(S1052&gt;=1,(W1052*12+Y1052)-(S1052*12+U1052)+1,"")</f>
        <v/>
      </c>
      <c r="AC1052" s="1229" t="s">
        <v>359</v>
      </c>
      <c r="AD1052" s="1232" t="str">
        <f t="shared" ref="AD1052" si="2078">IFERROR(ROUNDDOWN(ROUND(L1052*Q1052,0)*M1052,0)*AB1052,"")</f>
        <v/>
      </c>
      <c r="AE1052" s="1233" t="str">
        <f>IFERROR(ROUNDDOWN(ROUNDDOWN(ROUND(L1052*VLOOKUP(K1052,【参考】数式用２!$A$2:$AC$48,MATCH("処遇改善加算Ⅳ",【参考】数式用２!$C$4:$O$4,0)+2,0),0)*M1052,0)*AB1052*0.5,0), "")</f>
        <v/>
      </c>
      <c r="AF1052" s="1198"/>
      <c r="AG1052" s="1193" t="str">
        <f>IF(AND(AQ1052&lt;&gt;"対象外", P1052&lt;&gt;""),ROUNDDOWN(ROUND(L1052*VLOOKUP(K1052,【参考】数式用２!$A$2:$K$48,MATCH("ベア加算あり",【参考】数式用２!$C$4:$K$4,0)+2,0),0)*M1052,0)*AB1052,"")</f>
        <v/>
      </c>
      <c r="AH1052" s="1195"/>
      <c r="AI1052" s="1198"/>
      <c r="AJ1052" s="1198"/>
      <c r="AK1052" s="1201"/>
      <c r="AL1052" s="1204"/>
      <c r="AM1052" s="650" t="str">
        <f t="shared" si="1912"/>
        <v/>
      </c>
      <c r="AN1052" s="355"/>
      <c r="AO1052" s="1207" t="str">
        <f t="shared" ref="AO1052" si="2079">IF(K1052&lt;&gt;"","Q列に色付け","")</f>
        <v/>
      </c>
      <c r="AP1052" s="1210" t="str">
        <f t="shared" ref="AP1052" si="2080">IF(AND(AE1052&lt;&gt;0,AE1052&lt;&gt;""),IF(AF1052="○","入力済","未入力"),"")</f>
        <v/>
      </c>
      <c r="AQ1052" s="1113" t="str">
        <f>IFERROR((VLOOKUP(N1052, 【参考】数式用２!$BE$5:$BE$13, 1,FALSE)), "対象外")</f>
        <v>対象外</v>
      </c>
      <c r="AR1052" s="976" t="str">
        <f t="shared" ref="AR1052" si="2081">IF(AG1052&lt;&gt;"",IF(AH1052="○","入力済","未入力"),"")</f>
        <v/>
      </c>
      <c r="AS1052" s="976" t="str">
        <f t="shared" ref="AS1052" si="2082">IF(AND(P1052&lt;&gt;"", AI1052=""), "未入力", "入力済")</f>
        <v>入力済</v>
      </c>
      <c r="AT1052" s="976" t="str">
        <f t="shared" ref="AT1052" si="2083">IF(AND(P1052&lt;&gt;"", P1052&lt;&gt;"処遇改善加算Ⅳ", AJ1052=""), "未入力", "入力済")</f>
        <v>入力済</v>
      </c>
      <c r="AU1052" s="976" t="str">
        <f>IFERROR(VLOOKUP(K1052, 【参考】数式用２!$BB$5:$BC$48, 2, FALSE), "")</f>
        <v/>
      </c>
      <c r="AV1052" s="976" t="str">
        <f t="shared" ref="AV1052" si="2084">IF(AND(P1052&lt;&gt;"処遇改善加算Ⅲ",P1052&lt;&gt;"処遇改善加算Ⅳ", P1052&lt;&gt;"", AU1052&lt;&gt;"対象外"), 1,"")</f>
        <v/>
      </c>
      <c r="AW1052" s="976" t="str">
        <f>IFERROR("_"&amp;VLOOKUP(K1052, 【参考】数式用２!$AG$2:$AH$48, 2, FALSE), "")</f>
        <v/>
      </c>
      <c r="AX1052" s="1211" t="str">
        <f t="shared" ref="AX1052" si="2085">IF(AND(P1052="処遇改善加算Ⅰ", AL1052=""), "未入力","入力済")</f>
        <v>入力済</v>
      </c>
      <c r="AY1052" s="1207" t="str">
        <f t="shared" ref="AY1052" si="2086">G1052</f>
        <v/>
      </c>
    </row>
    <row r="1053" spans="1:51" ht="14">
      <c r="A1053" s="1281"/>
      <c r="B1053" s="1263"/>
      <c r="C1053" s="1264"/>
      <c r="D1053" s="1264"/>
      <c r="E1053" s="1264"/>
      <c r="F1053" s="1265"/>
      <c r="G1053" s="1270"/>
      <c r="H1053" s="1270"/>
      <c r="I1053" s="1270"/>
      <c r="J1053" s="1270"/>
      <c r="K1053" s="1270"/>
      <c r="L1053" s="1273"/>
      <c r="M1053" s="1276"/>
      <c r="N1053" s="1246"/>
      <c r="O1053" s="1249"/>
      <c r="P1053" s="1215"/>
      <c r="Q1053" s="1218"/>
      <c r="R1053" s="1221"/>
      <c r="S1053" s="1224"/>
      <c r="T1053" s="1227"/>
      <c r="U1053" s="1224"/>
      <c r="V1053" s="1227"/>
      <c r="W1053" s="1224"/>
      <c r="X1053" s="1227"/>
      <c r="Y1053" s="1224"/>
      <c r="Z1053" s="1227"/>
      <c r="AA1053" s="1227"/>
      <c r="AB1053" s="1227"/>
      <c r="AC1053" s="1230"/>
      <c r="AD1053" s="1193"/>
      <c r="AE1053" s="1234"/>
      <c r="AF1053" s="1199"/>
      <c r="AG1053" s="1193"/>
      <c r="AH1053" s="1196"/>
      <c r="AI1053" s="1199"/>
      <c r="AJ1053" s="1199"/>
      <c r="AK1053" s="1202"/>
      <c r="AL1053" s="1205"/>
      <c r="AM1053" s="1212" t="str">
        <f t="shared" ref="AM1053" si="2087">IF(AND(P1052&lt;&gt;"", OR(W1052&lt;&gt;8,Y1052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53" s="355"/>
      <c r="AO1053" s="1208"/>
      <c r="AP1053" s="1210"/>
      <c r="AQ1053" s="1114"/>
      <c r="AR1053" s="976"/>
      <c r="AS1053" s="976"/>
      <c r="AT1053" s="976"/>
      <c r="AU1053" s="976"/>
      <c r="AV1053" s="976"/>
      <c r="AW1053" s="976"/>
      <c r="AX1053" s="1211"/>
      <c r="AY1053" s="1208"/>
    </row>
    <row r="1054" spans="1:51" ht="14">
      <c r="A1054" s="1282"/>
      <c r="B1054" s="1263"/>
      <c r="C1054" s="1264"/>
      <c r="D1054" s="1264"/>
      <c r="E1054" s="1264"/>
      <c r="F1054" s="1265"/>
      <c r="G1054" s="1270"/>
      <c r="H1054" s="1270"/>
      <c r="I1054" s="1270"/>
      <c r="J1054" s="1270"/>
      <c r="K1054" s="1270"/>
      <c r="L1054" s="1273"/>
      <c r="M1054" s="1276"/>
      <c r="N1054" s="1246"/>
      <c r="O1054" s="1249"/>
      <c r="P1054" s="1215"/>
      <c r="Q1054" s="1218"/>
      <c r="R1054" s="1221"/>
      <c r="S1054" s="1224"/>
      <c r="T1054" s="1227"/>
      <c r="U1054" s="1224"/>
      <c r="V1054" s="1227"/>
      <c r="W1054" s="1224"/>
      <c r="X1054" s="1227"/>
      <c r="Y1054" s="1224"/>
      <c r="Z1054" s="1227"/>
      <c r="AA1054" s="1227"/>
      <c r="AB1054" s="1227"/>
      <c r="AC1054" s="1230"/>
      <c r="AD1054" s="1193"/>
      <c r="AE1054" s="1234"/>
      <c r="AF1054" s="1199"/>
      <c r="AG1054" s="1193"/>
      <c r="AH1054" s="1196"/>
      <c r="AI1054" s="1199"/>
      <c r="AJ1054" s="1199"/>
      <c r="AK1054" s="1202"/>
      <c r="AL1054" s="1205"/>
      <c r="AM1054" s="1213"/>
      <c r="AN1054" s="355"/>
      <c r="AO1054" s="1208"/>
      <c r="AP1054" s="1210"/>
      <c r="AQ1054" s="1114"/>
      <c r="AR1054" s="976"/>
      <c r="AS1054" s="976"/>
      <c r="AT1054" s="976"/>
      <c r="AU1054" s="976"/>
      <c r="AV1054" s="976"/>
      <c r="AW1054" s="976"/>
      <c r="AX1054" s="1211"/>
      <c r="AY1054" s="1208"/>
    </row>
    <row r="1055" spans="1:51" ht="14.5" thickBot="1">
      <c r="A1055" s="1283"/>
      <c r="B1055" s="1266"/>
      <c r="C1055" s="1267"/>
      <c r="D1055" s="1267"/>
      <c r="E1055" s="1267"/>
      <c r="F1055" s="1268"/>
      <c r="G1055" s="1271"/>
      <c r="H1055" s="1271"/>
      <c r="I1055" s="1271"/>
      <c r="J1055" s="1271"/>
      <c r="K1055" s="1271"/>
      <c r="L1055" s="1274"/>
      <c r="M1055" s="1277"/>
      <c r="N1055" s="1247"/>
      <c r="O1055" s="1250"/>
      <c r="P1055" s="1216"/>
      <c r="Q1055" s="1219"/>
      <c r="R1055" s="1222"/>
      <c r="S1055" s="1225"/>
      <c r="T1055" s="1228"/>
      <c r="U1055" s="1225"/>
      <c r="V1055" s="1228"/>
      <c r="W1055" s="1225"/>
      <c r="X1055" s="1228"/>
      <c r="Y1055" s="1225"/>
      <c r="Z1055" s="1228"/>
      <c r="AA1055" s="1228"/>
      <c r="AB1055" s="1228"/>
      <c r="AC1055" s="1231"/>
      <c r="AD1055" s="1194"/>
      <c r="AE1055" s="1235"/>
      <c r="AF1055" s="1200"/>
      <c r="AG1055" s="1194"/>
      <c r="AH1055" s="1197"/>
      <c r="AI1055" s="1200"/>
      <c r="AJ1055" s="1200"/>
      <c r="AK1055" s="1203"/>
      <c r="AL1055" s="1206"/>
      <c r="AM1055" s="651" t="str">
        <f t="shared" si="1922"/>
        <v/>
      </c>
      <c r="AN1055" s="355"/>
      <c r="AO1055" s="1209"/>
      <c r="AP1055" s="1210"/>
      <c r="AQ1055" s="1115"/>
      <c r="AR1055" s="976"/>
      <c r="AS1055" s="976"/>
      <c r="AT1055" s="976"/>
      <c r="AU1055" s="976"/>
      <c r="AV1055" s="976"/>
      <c r="AW1055" s="976"/>
      <c r="AX1055" s="1211"/>
      <c r="AY1055" s="1209"/>
    </row>
    <row r="1056" spans="1:51" ht="14">
      <c r="A1056" s="1280">
        <v>262</v>
      </c>
      <c r="B1056" s="1260" t="str">
        <f>IF(基本情報入力シート!B301="", "",基本情報入力シート!B301)</f>
        <v/>
      </c>
      <c r="C1056" s="1261"/>
      <c r="D1056" s="1261"/>
      <c r="E1056" s="1261"/>
      <c r="F1056" s="1262"/>
      <c r="G1056" s="1269" t="str">
        <f>IF(基本情報入力シート!L301="", "",基本情報入力シート!L301)</f>
        <v/>
      </c>
      <c r="H1056" s="1269" t="str">
        <f>IF(基本情報入力シート!Q301="", "",基本情報入力シート!Q301)</f>
        <v/>
      </c>
      <c r="I1056" s="1269" t="str">
        <f>IF(基本情報入力シート!V301="", "",基本情報入力シート!V301)</f>
        <v/>
      </c>
      <c r="J1056" s="1269" t="str">
        <f>IF(基本情報入力シート!W301="", "",基本情報入力シート!W301)</f>
        <v/>
      </c>
      <c r="K1056" s="1269" t="str">
        <f>IF(基本情報入力シート!X301="", "",基本情報入力シート!X301)</f>
        <v/>
      </c>
      <c r="L1056" s="1272" t="str">
        <f>IF(基本情報入力シート!AC301=0, "",基本情報入力シート!AC301)</f>
        <v/>
      </c>
      <c r="M1056" s="1275" t="str">
        <f>IF(基本情報入力シート!AD301="", "",基本情報入力シート!AD301)</f>
        <v/>
      </c>
      <c r="N1056" s="1245"/>
      <c r="O1056" s="1248" t="str">
        <f>IFERROR(VLOOKUP(K1056,【参考】数式用２!$A$2:$AD$48,MATCH(N1056,【参考】数式用２!$C$4:$AD$4,0)+2,0),"")</f>
        <v/>
      </c>
      <c r="P1056" s="1214"/>
      <c r="Q1056" s="1217" t="str">
        <f>IFERROR(VLOOKUP(K1056,【参考】数式用２!$A$2:$AC$48,MATCH(P1056,【参考】数式用２!$C$4:$AC$4,0)+2,0),"")</f>
        <v/>
      </c>
      <c r="R1056" s="1220" t="s">
        <v>268</v>
      </c>
      <c r="S1056" s="1223"/>
      <c r="T1056" s="1226" t="s">
        <v>356</v>
      </c>
      <c r="U1056" s="1223"/>
      <c r="V1056" s="1226" t="s">
        <v>357</v>
      </c>
      <c r="W1056" s="1223"/>
      <c r="X1056" s="1226" t="s">
        <v>356</v>
      </c>
      <c r="Y1056" s="1223"/>
      <c r="Z1056" s="1226" t="s">
        <v>360</v>
      </c>
      <c r="AA1056" s="1226" t="s">
        <v>171</v>
      </c>
      <c r="AB1056" s="1226" t="str">
        <f t="shared" ref="AB1056" si="2088">IF(S1056&gt;=1,(W1056*12+Y1056)-(S1056*12+U1056)+1,"")</f>
        <v/>
      </c>
      <c r="AC1056" s="1229" t="s">
        <v>359</v>
      </c>
      <c r="AD1056" s="1232" t="str">
        <f t="shared" ref="AD1056" si="2089">IFERROR(ROUNDDOWN(ROUND(L1056*Q1056,0)*M1056,0)*AB1056,"")</f>
        <v/>
      </c>
      <c r="AE1056" s="1233" t="str">
        <f>IFERROR(ROUNDDOWN(ROUNDDOWN(ROUND(L1056*VLOOKUP(K1056,【参考】数式用２!$A$2:$AC$48,MATCH("処遇改善加算Ⅳ",【参考】数式用２!$C$4:$O$4,0)+2,0),0)*M1056,0)*AB1056*0.5,0), "")</f>
        <v/>
      </c>
      <c r="AF1056" s="1198"/>
      <c r="AG1056" s="1193" t="str">
        <f>IF(AND(AQ1056&lt;&gt;"対象外", P1056&lt;&gt;""),ROUNDDOWN(ROUND(L1056*VLOOKUP(K1056,【参考】数式用２!$A$2:$K$48,MATCH("ベア加算あり",【参考】数式用２!$C$4:$K$4,0)+2,0),0)*M1056,0)*AB1056,"")</f>
        <v/>
      </c>
      <c r="AH1056" s="1195"/>
      <c r="AI1056" s="1198"/>
      <c r="AJ1056" s="1198"/>
      <c r="AK1056" s="1201"/>
      <c r="AL1056" s="1204"/>
      <c r="AM1056" s="650" t="str">
        <f t="shared" ref="AM1056:AM1116" si="2090">IF(Q1056="","",IF(Q1056&lt;O1056,"！加算の要件上は問題ありませんが、令和６年度末の加算率と比較して、令和７年度の加算率が低くなっています。",""))</f>
        <v/>
      </c>
      <c r="AN1056" s="355"/>
      <c r="AO1056" s="1207" t="str">
        <f t="shared" ref="AO1056" si="2091">IF(K1056&lt;&gt;"","Q列に色付け","")</f>
        <v/>
      </c>
      <c r="AP1056" s="1210" t="str">
        <f t="shared" ref="AP1056" si="2092">IF(AND(AE1056&lt;&gt;0,AE1056&lt;&gt;""),IF(AF1056="○","入力済","未入力"),"")</f>
        <v/>
      </c>
      <c r="AQ1056" s="1113" t="str">
        <f>IFERROR((VLOOKUP(N1056, 【参考】数式用２!$BE$5:$BE$13, 1,FALSE)), "対象外")</f>
        <v>対象外</v>
      </c>
      <c r="AR1056" s="976" t="str">
        <f t="shared" ref="AR1056" si="2093">IF(AG1056&lt;&gt;"",IF(AH1056="○","入力済","未入力"),"")</f>
        <v/>
      </c>
      <c r="AS1056" s="976" t="str">
        <f t="shared" ref="AS1056" si="2094">IF(AND(P1056&lt;&gt;"", AI1056=""), "未入力", "入力済")</f>
        <v>入力済</v>
      </c>
      <c r="AT1056" s="976" t="str">
        <f t="shared" ref="AT1056" si="2095">IF(AND(P1056&lt;&gt;"", P1056&lt;&gt;"処遇改善加算Ⅳ", AJ1056=""), "未入力", "入力済")</f>
        <v>入力済</v>
      </c>
      <c r="AU1056" s="976" t="str">
        <f>IFERROR(VLOOKUP(K1056, 【参考】数式用２!$BB$5:$BC$48, 2, FALSE), "")</f>
        <v/>
      </c>
      <c r="AV1056" s="976" t="str">
        <f t="shared" ref="AV1056" si="2096">IF(AND(P1056&lt;&gt;"処遇改善加算Ⅲ",P1056&lt;&gt;"処遇改善加算Ⅳ", P1056&lt;&gt;"", AU1056&lt;&gt;"対象外"), 1,"")</f>
        <v/>
      </c>
      <c r="AW1056" s="976" t="str">
        <f>IFERROR("_"&amp;VLOOKUP(K1056, 【参考】数式用２!$AG$2:$AH$48, 2, FALSE), "")</f>
        <v/>
      </c>
      <c r="AX1056" s="1211" t="str">
        <f t="shared" ref="AX1056" si="2097">IF(AND(P1056="処遇改善加算Ⅰ", AL1056=""), "未入力","入力済")</f>
        <v>入力済</v>
      </c>
      <c r="AY1056" s="1207" t="str">
        <f t="shared" ref="AY1056" si="2098">G1056</f>
        <v/>
      </c>
    </row>
    <row r="1057" spans="1:51" ht="14">
      <c r="A1057" s="1281"/>
      <c r="B1057" s="1263"/>
      <c r="C1057" s="1264"/>
      <c r="D1057" s="1264"/>
      <c r="E1057" s="1264"/>
      <c r="F1057" s="1265"/>
      <c r="G1057" s="1270"/>
      <c r="H1057" s="1270"/>
      <c r="I1057" s="1270"/>
      <c r="J1057" s="1270"/>
      <c r="K1057" s="1270"/>
      <c r="L1057" s="1273"/>
      <c r="M1057" s="1276"/>
      <c r="N1057" s="1246"/>
      <c r="O1057" s="1249"/>
      <c r="P1057" s="1215"/>
      <c r="Q1057" s="1218"/>
      <c r="R1057" s="1221"/>
      <c r="S1057" s="1224"/>
      <c r="T1057" s="1227"/>
      <c r="U1057" s="1224"/>
      <c r="V1057" s="1227"/>
      <c r="W1057" s="1224"/>
      <c r="X1057" s="1227"/>
      <c r="Y1057" s="1224"/>
      <c r="Z1057" s="1227"/>
      <c r="AA1057" s="1227"/>
      <c r="AB1057" s="1227"/>
      <c r="AC1057" s="1230"/>
      <c r="AD1057" s="1193"/>
      <c r="AE1057" s="1234"/>
      <c r="AF1057" s="1199"/>
      <c r="AG1057" s="1193"/>
      <c r="AH1057" s="1196"/>
      <c r="AI1057" s="1199"/>
      <c r="AJ1057" s="1199"/>
      <c r="AK1057" s="1202"/>
      <c r="AL1057" s="1205"/>
      <c r="AM1057" s="1212" t="str">
        <f t="shared" ref="AM1057" si="2099">IF(AND(P1056&lt;&gt;"", OR(W1056&lt;&gt;8,Y1056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57" s="355"/>
      <c r="AO1057" s="1208"/>
      <c r="AP1057" s="1210"/>
      <c r="AQ1057" s="1114"/>
      <c r="AR1057" s="976"/>
      <c r="AS1057" s="976"/>
      <c r="AT1057" s="976"/>
      <c r="AU1057" s="976"/>
      <c r="AV1057" s="976"/>
      <c r="AW1057" s="976"/>
      <c r="AX1057" s="1211"/>
      <c r="AY1057" s="1208"/>
    </row>
    <row r="1058" spans="1:51" ht="14">
      <c r="A1058" s="1282"/>
      <c r="B1058" s="1263"/>
      <c r="C1058" s="1264"/>
      <c r="D1058" s="1264"/>
      <c r="E1058" s="1264"/>
      <c r="F1058" s="1265"/>
      <c r="G1058" s="1270"/>
      <c r="H1058" s="1270"/>
      <c r="I1058" s="1270"/>
      <c r="J1058" s="1270"/>
      <c r="K1058" s="1270"/>
      <c r="L1058" s="1273"/>
      <c r="M1058" s="1276"/>
      <c r="N1058" s="1246"/>
      <c r="O1058" s="1249"/>
      <c r="P1058" s="1215"/>
      <c r="Q1058" s="1218"/>
      <c r="R1058" s="1221"/>
      <c r="S1058" s="1224"/>
      <c r="T1058" s="1227"/>
      <c r="U1058" s="1224"/>
      <c r="V1058" s="1227"/>
      <c r="W1058" s="1224"/>
      <c r="X1058" s="1227"/>
      <c r="Y1058" s="1224"/>
      <c r="Z1058" s="1227"/>
      <c r="AA1058" s="1227"/>
      <c r="AB1058" s="1227"/>
      <c r="AC1058" s="1230"/>
      <c r="AD1058" s="1193"/>
      <c r="AE1058" s="1234"/>
      <c r="AF1058" s="1199"/>
      <c r="AG1058" s="1193"/>
      <c r="AH1058" s="1196"/>
      <c r="AI1058" s="1199"/>
      <c r="AJ1058" s="1199"/>
      <c r="AK1058" s="1202"/>
      <c r="AL1058" s="1205"/>
      <c r="AM1058" s="1213"/>
      <c r="AN1058" s="355"/>
      <c r="AO1058" s="1208"/>
      <c r="AP1058" s="1210"/>
      <c r="AQ1058" s="1114"/>
      <c r="AR1058" s="976"/>
      <c r="AS1058" s="976"/>
      <c r="AT1058" s="976"/>
      <c r="AU1058" s="976"/>
      <c r="AV1058" s="976"/>
      <c r="AW1058" s="976"/>
      <c r="AX1058" s="1211"/>
      <c r="AY1058" s="1208"/>
    </row>
    <row r="1059" spans="1:51" ht="14.5" thickBot="1">
      <c r="A1059" s="1283"/>
      <c r="B1059" s="1266"/>
      <c r="C1059" s="1267"/>
      <c r="D1059" s="1267"/>
      <c r="E1059" s="1267"/>
      <c r="F1059" s="1268"/>
      <c r="G1059" s="1271"/>
      <c r="H1059" s="1271"/>
      <c r="I1059" s="1271"/>
      <c r="J1059" s="1271"/>
      <c r="K1059" s="1271"/>
      <c r="L1059" s="1274"/>
      <c r="M1059" s="1277"/>
      <c r="N1059" s="1247"/>
      <c r="O1059" s="1250"/>
      <c r="P1059" s="1216"/>
      <c r="Q1059" s="1219"/>
      <c r="R1059" s="1222"/>
      <c r="S1059" s="1225"/>
      <c r="T1059" s="1228"/>
      <c r="U1059" s="1225"/>
      <c r="V1059" s="1228"/>
      <c r="W1059" s="1225"/>
      <c r="X1059" s="1228"/>
      <c r="Y1059" s="1225"/>
      <c r="Z1059" s="1228"/>
      <c r="AA1059" s="1228"/>
      <c r="AB1059" s="1228"/>
      <c r="AC1059" s="1231"/>
      <c r="AD1059" s="1194"/>
      <c r="AE1059" s="1235"/>
      <c r="AF1059" s="1200"/>
      <c r="AG1059" s="1194"/>
      <c r="AH1059" s="1197"/>
      <c r="AI1059" s="1200"/>
      <c r="AJ1059" s="1200"/>
      <c r="AK1059" s="1203"/>
      <c r="AL1059" s="1206"/>
      <c r="AM1059" s="651" t="str">
        <f t="shared" ref="AM1059:AM1119" si="2100">IF(P1056="","",
IF(OR(AF1056="",
AND(AG1056&lt;&gt;"",AH1056=""),
AND(P1056&lt;&gt;"",AI1056=""),
AND(P1056&lt;&gt;"処遇改善加算Ⅳ",AJ1056=""),
AND(OR(P1056="処遇改善加算Ⅰ",P1056="処遇改善加算Ⅱ"),AU1056="対象",AK1056=""),
AND(P1056="処遇改善加算Ⅰ",AL1056="")),
"！記入が必要な欄（オレンジ色のセル）に空欄があります。空欄を埋めてください。",""))</f>
        <v/>
      </c>
      <c r="AN1059" s="355"/>
      <c r="AO1059" s="1209"/>
      <c r="AP1059" s="1210"/>
      <c r="AQ1059" s="1115"/>
      <c r="AR1059" s="976"/>
      <c r="AS1059" s="976"/>
      <c r="AT1059" s="976"/>
      <c r="AU1059" s="976"/>
      <c r="AV1059" s="976"/>
      <c r="AW1059" s="976"/>
      <c r="AX1059" s="1211"/>
      <c r="AY1059" s="1209"/>
    </row>
    <row r="1060" spans="1:51" ht="14">
      <c r="A1060" s="1280">
        <v>263</v>
      </c>
      <c r="B1060" s="1260" t="str">
        <f>IF(基本情報入力シート!B302="", "",基本情報入力シート!B302)</f>
        <v/>
      </c>
      <c r="C1060" s="1261"/>
      <c r="D1060" s="1261"/>
      <c r="E1060" s="1261"/>
      <c r="F1060" s="1262"/>
      <c r="G1060" s="1269" t="str">
        <f>IF(基本情報入力シート!L302="", "",基本情報入力シート!L302)</f>
        <v/>
      </c>
      <c r="H1060" s="1269" t="str">
        <f>IF(基本情報入力シート!Q302="", "",基本情報入力シート!Q302)</f>
        <v/>
      </c>
      <c r="I1060" s="1269" t="str">
        <f>IF(基本情報入力シート!V302="", "",基本情報入力シート!V302)</f>
        <v/>
      </c>
      <c r="J1060" s="1269" t="str">
        <f>IF(基本情報入力シート!W302="", "",基本情報入力シート!W302)</f>
        <v/>
      </c>
      <c r="K1060" s="1269" t="str">
        <f>IF(基本情報入力シート!X302="", "",基本情報入力シート!X302)</f>
        <v/>
      </c>
      <c r="L1060" s="1272" t="str">
        <f>IF(基本情報入力シート!AC302=0, "",基本情報入力シート!AC302)</f>
        <v/>
      </c>
      <c r="M1060" s="1275" t="str">
        <f>IF(基本情報入力シート!AD302="", "",基本情報入力シート!AD302)</f>
        <v/>
      </c>
      <c r="N1060" s="1245"/>
      <c r="O1060" s="1248" t="str">
        <f>IFERROR(VLOOKUP(K1060,【参考】数式用２!$A$2:$AD$48,MATCH(N1060,【参考】数式用２!$C$4:$AD$4,0)+2,0),"")</f>
        <v/>
      </c>
      <c r="P1060" s="1214"/>
      <c r="Q1060" s="1217" t="str">
        <f>IFERROR(VLOOKUP(K1060,【参考】数式用２!$A$2:$AC$48,MATCH(P1060,【参考】数式用２!$C$4:$AC$4,0)+2,0),"")</f>
        <v/>
      </c>
      <c r="R1060" s="1220" t="s">
        <v>268</v>
      </c>
      <c r="S1060" s="1223"/>
      <c r="T1060" s="1226" t="s">
        <v>356</v>
      </c>
      <c r="U1060" s="1223"/>
      <c r="V1060" s="1226" t="s">
        <v>357</v>
      </c>
      <c r="W1060" s="1223"/>
      <c r="X1060" s="1226" t="s">
        <v>356</v>
      </c>
      <c r="Y1060" s="1223"/>
      <c r="Z1060" s="1226" t="s">
        <v>360</v>
      </c>
      <c r="AA1060" s="1226" t="s">
        <v>171</v>
      </c>
      <c r="AB1060" s="1226" t="str">
        <f t="shared" ref="AB1060" si="2101">IF(S1060&gt;=1,(W1060*12+Y1060)-(S1060*12+U1060)+1,"")</f>
        <v/>
      </c>
      <c r="AC1060" s="1229" t="s">
        <v>359</v>
      </c>
      <c r="AD1060" s="1232" t="str">
        <f t="shared" ref="AD1060" si="2102">IFERROR(ROUNDDOWN(ROUND(L1060*Q1060,0)*M1060,0)*AB1060,"")</f>
        <v/>
      </c>
      <c r="AE1060" s="1233" t="str">
        <f>IFERROR(ROUNDDOWN(ROUNDDOWN(ROUND(L1060*VLOOKUP(K1060,【参考】数式用２!$A$2:$AC$48,MATCH("処遇改善加算Ⅳ",【参考】数式用２!$C$4:$O$4,0)+2,0),0)*M1060,0)*AB1060*0.5,0), "")</f>
        <v/>
      </c>
      <c r="AF1060" s="1198"/>
      <c r="AG1060" s="1193" t="str">
        <f>IF(AND(AQ1060&lt;&gt;"対象外", P1060&lt;&gt;""),ROUNDDOWN(ROUND(L1060*VLOOKUP(K1060,【参考】数式用２!$A$2:$K$48,MATCH("ベア加算あり",【参考】数式用２!$C$4:$K$4,0)+2,0),0)*M1060,0)*AB1060,"")</f>
        <v/>
      </c>
      <c r="AH1060" s="1195"/>
      <c r="AI1060" s="1198"/>
      <c r="AJ1060" s="1198"/>
      <c r="AK1060" s="1201"/>
      <c r="AL1060" s="1204"/>
      <c r="AM1060" s="650" t="str">
        <f t="shared" si="2090"/>
        <v/>
      </c>
      <c r="AN1060" s="355"/>
      <c r="AO1060" s="1207" t="str">
        <f t="shared" ref="AO1060" si="2103">IF(K1060&lt;&gt;"","Q列に色付け","")</f>
        <v/>
      </c>
      <c r="AP1060" s="1210" t="str">
        <f t="shared" ref="AP1060" si="2104">IF(AND(AE1060&lt;&gt;0,AE1060&lt;&gt;""),IF(AF1060="○","入力済","未入力"),"")</f>
        <v/>
      </c>
      <c r="AQ1060" s="1113" t="str">
        <f>IFERROR((VLOOKUP(N1060, 【参考】数式用２!$BE$5:$BE$13, 1,FALSE)), "対象外")</f>
        <v>対象外</v>
      </c>
      <c r="AR1060" s="976" t="str">
        <f t="shared" ref="AR1060" si="2105">IF(AG1060&lt;&gt;"",IF(AH1060="○","入力済","未入力"),"")</f>
        <v/>
      </c>
      <c r="AS1060" s="976" t="str">
        <f t="shared" ref="AS1060" si="2106">IF(AND(P1060&lt;&gt;"", AI1060=""), "未入力", "入力済")</f>
        <v>入力済</v>
      </c>
      <c r="AT1060" s="976" t="str">
        <f t="shared" ref="AT1060" si="2107">IF(AND(P1060&lt;&gt;"", P1060&lt;&gt;"処遇改善加算Ⅳ", AJ1060=""), "未入力", "入力済")</f>
        <v>入力済</v>
      </c>
      <c r="AU1060" s="976" t="str">
        <f>IFERROR(VLOOKUP(K1060, 【参考】数式用２!$BB$5:$BC$48, 2, FALSE), "")</f>
        <v/>
      </c>
      <c r="AV1060" s="976" t="str">
        <f t="shared" ref="AV1060" si="2108">IF(AND(P1060&lt;&gt;"処遇改善加算Ⅲ",P1060&lt;&gt;"処遇改善加算Ⅳ", P1060&lt;&gt;"", AU1060&lt;&gt;"対象外"), 1,"")</f>
        <v/>
      </c>
      <c r="AW1060" s="976" t="str">
        <f>IFERROR("_"&amp;VLOOKUP(K1060, 【参考】数式用２!$AG$2:$AH$48, 2, FALSE), "")</f>
        <v/>
      </c>
      <c r="AX1060" s="1211" t="str">
        <f t="shared" ref="AX1060" si="2109">IF(AND(P1060="処遇改善加算Ⅰ", AL1060=""), "未入力","入力済")</f>
        <v>入力済</v>
      </c>
      <c r="AY1060" s="1207" t="str">
        <f t="shared" ref="AY1060" si="2110">G1060</f>
        <v/>
      </c>
    </row>
    <row r="1061" spans="1:51" ht="14">
      <c r="A1061" s="1281"/>
      <c r="B1061" s="1263"/>
      <c r="C1061" s="1264"/>
      <c r="D1061" s="1264"/>
      <c r="E1061" s="1264"/>
      <c r="F1061" s="1265"/>
      <c r="G1061" s="1270"/>
      <c r="H1061" s="1270"/>
      <c r="I1061" s="1270"/>
      <c r="J1061" s="1270"/>
      <c r="K1061" s="1270"/>
      <c r="L1061" s="1273"/>
      <c r="M1061" s="1276"/>
      <c r="N1061" s="1246"/>
      <c r="O1061" s="1249"/>
      <c r="P1061" s="1215"/>
      <c r="Q1061" s="1218"/>
      <c r="R1061" s="1221"/>
      <c r="S1061" s="1224"/>
      <c r="T1061" s="1227"/>
      <c r="U1061" s="1224"/>
      <c r="V1061" s="1227"/>
      <c r="W1061" s="1224"/>
      <c r="X1061" s="1227"/>
      <c r="Y1061" s="1224"/>
      <c r="Z1061" s="1227"/>
      <c r="AA1061" s="1227"/>
      <c r="AB1061" s="1227"/>
      <c r="AC1061" s="1230"/>
      <c r="AD1061" s="1193"/>
      <c r="AE1061" s="1234"/>
      <c r="AF1061" s="1199"/>
      <c r="AG1061" s="1193"/>
      <c r="AH1061" s="1196"/>
      <c r="AI1061" s="1199"/>
      <c r="AJ1061" s="1199"/>
      <c r="AK1061" s="1202"/>
      <c r="AL1061" s="1205"/>
      <c r="AM1061" s="1212" t="str">
        <f t="shared" ref="AM1061" si="2111">IF(AND(P1060&lt;&gt;"", OR(W1060&lt;&gt;8,Y1060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61" s="355"/>
      <c r="AO1061" s="1208"/>
      <c r="AP1061" s="1210"/>
      <c r="AQ1061" s="1114"/>
      <c r="AR1061" s="976"/>
      <c r="AS1061" s="976"/>
      <c r="AT1061" s="976"/>
      <c r="AU1061" s="976"/>
      <c r="AV1061" s="976"/>
      <c r="AW1061" s="976"/>
      <c r="AX1061" s="1211"/>
      <c r="AY1061" s="1208"/>
    </row>
    <row r="1062" spans="1:51" ht="14">
      <c r="A1062" s="1282"/>
      <c r="B1062" s="1263"/>
      <c r="C1062" s="1264"/>
      <c r="D1062" s="1264"/>
      <c r="E1062" s="1264"/>
      <c r="F1062" s="1265"/>
      <c r="G1062" s="1270"/>
      <c r="H1062" s="1270"/>
      <c r="I1062" s="1270"/>
      <c r="J1062" s="1270"/>
      <c r="K1062" s="1270"/>
      <c r="L1062" s="1273"/>
      <c r="M1062" s="1276"/>
      <c r="N1062" s="1246"/>
      <c r="O1062" s="1249"/>
      <c r="P1062" s="1215"/>
      <c r="Q1062" s="1218"/>
      <c r="R1062" s="1221"/>
      <c r="S1062" s="1224"/>
      <c r="T1062" s="1227"/>
      <c r="U1062" s="1224"/>
      <c r="V1062" s="1227"/>
      <c r="W1062" s="1224"/>
      <c r="X1062" s="1227"/>
      <c r="Y1062" s="1224"/>
      <c r="Z1062" s="1227"/>
      <c r="AA1062" s="1227"/>
      <c r="AB1062" s="1227"/>
      <c r="AC1062" s="1230"/>
      <c r="AD1062" s="1193"/>
      <c r="AE1062" s="1234"/>
      <c r="AF1062" s="1199"/>
      <c r="AG1062" s="1193"/>
      <c r="AH1062" s="1196"/>
      <c r="AI1062" s="1199"/>
      <c r="AJ1062" s="1199"/>
      <c r="AK1062" s="1202"/>
      <c r="AL1062" s="1205"/>
      <c r="AM1062" s="1213"/>
      <c r="AN1062" s="355"/>
      <c r="AO1062" s="1208"/>
      <c r="AP1062" s="1210"/>
      <c r="AQ1062" s="1114"/>
      <c r="AR1062" s="976"/>
      <c r="AS1062" s="976"/>
      <c r="AT1062" s="976"/>
      <c r="AU1062" s="976"/>
      <c r="AV1062" s="976"/>
      <c r="AW1062" s="976"/>
      <c r="AX1062" s="1211"/>
      <c r="AY1062" s="1208"/>
    </row>
    <row r="1063" spans="1:51" ht="14.5" thickBot="1">
      <c r="A1063" s="1283"/>
      <c r="B1063" s="1266"/>
      <c r="C1063" s="1267"/>
      <c r="D1063" s="1267"/>
      <c r="E1063" s="1267"/>
      <c r="F1063" s="1268"/>
      <c r="G1063" s="1271"/>
      <c r="H1063" s="1271"/>
      <c r="I1063" s="1271"/>
      <c r="J1063" s="1271"/>
      <c r="K1063" s="1271"/>
      <c r="L1063" s="1274"/>
      <c r="M1063" s="1277"/>
      <c r="N1063" s="1247"/>
      <c r="O1063" s="1250"/>
      <c r="P1063" s="1216"/>
      <c r="Q1063" s="1219"/>
      <c r="R1063" s="1222"/>
      <c r="S1063" s="1225"/>
      <c r="T1063" s="1228"/>
      <c r="U1063" s="1225"/>
      <c r="V1063" s="1228"/>
      <c r="W1063" s="1225"/>
      <c r="X1063" s="1228"/>
      <c r="Y1063" s="1225"/>
      <c r="Z1063" s="1228"/>
      <c r="AA1063" s="1228"/>
      <c r="AB1063" s="1228"/>
      <c r="AC1063" s="1231"/>
      <c r="AD1063" s="1194"/>
      <c r="AE1063" s="1235"/>
      <c r="AF1063" s="1200"/>
      <c r="AG1063" s="1194"/>
      <c r="AH1063" s="1197"/>
      <c r="AI1063" s="1200"/>
      <c r="AJ1063" s="1200"/>
      <c r="AK1063" s="1203"/>
      <c r="AL1063" s="1206"/>
      <c r="AM1063" s="651" t="str">
        <f t="shared" si="2100"/>
        <v/>
      </c>
      <c r="AN1063" s="355"/>
      <c r="AO1063" s="1209"/>
      <c r="AP1063" s="1210"/>
      <c r="AQ1063" s="1115"/>
      <c r="AR1063" s="976"/>
      <c r="AS1063" s="976"/>
      <c r="AT1063" s="976"/>
      <c r="AU1063" s="976"/>
      <c r="AV1063" s="976"/>
      <c r="AW1063" s="976"/>
      <c r="AX1063" s="1211"/>
      <c r="AY1063" s="1209"/>
    </row>
    <row r="1064" spans="1:51" ht="14">
      <c r="A1064" s="1280">
        <v>264</v>
      </c>
      <c r="B1064" s="1260" t="str">
        <f>IF(基本情報入力シート!B303="", "",基本情報入力シート!B303)</f>
        <v/>
      </c>
      <c r="C1064" s="1261"/>
      <c r="D1064" s="1261"/>
      <c r="E1064" s="1261"/>
      <c r="F1064" s="1262"/>
      <c r="G1064" s="1269" t="str">
        <f>IF(基本情報入力シート!L303="", "",基本情報入力シート!L303)</f>
        <v/>
      </c>
      <c r="H1064" s="1269" t="str">
        <f>IF(基本情報入力シート!Q303="", "",基本情報入力シート!Q303)</f>
        <v/>
      </c>
      <c r="I1064" s="1269" t="str">
        <f>IF(基本情報入力シート!V303="", "",基本情報入力シート!V303)</f>
        <v/>
      </c>
      <c r="J1064" s="1269" t="str">
        <f>IF(基本情報入力シート!W303="", "",基本情報入力シート!W303)</f>
        <v/>
      </c>
      <c r="K1064" s="1269" t="str">
        <f>IF(基本情報入力シート!X303="", "",基本情報入力シート!X303)</f>
        <v/>
      </c>
      <c r="L1064" s="1272" t="str">
        <f>IF(基本情報入力シート!AC303=0, "",基本情報入力シート!AC303)</f>
        <v/>
      </c>
      <c r="M1064" s="1275" t="str">
        <f>IF(基本情報入力シート!AD303="", "",基本情報入力シート!AD303)</f>
        <v/>
      </c>
      <c r="N1064" s="1245"/>
      <c r="O1064" s="1248" t="str">
        <f>IFERROR(VLOOKUP(K1064,【参考】数式用２!$A$2:$AD$48,MATCH(N1064,【参考】数式用２!$C$4:$AD$4,0)+2,0),"")</f>
        <v/>
      </c>
      <c r="P1064" s="1214"/>
      <c r="Q1064" s="1217" t="str">
        <f>IFERROR(VLOOKUP(K1064,【参考】数式用２!$A$2:$AC$48,MATCH(P1064,【参考】数式用２!$C$4:$AC$4,0)+2,0),"")</f>
        <v/>
      </c>
      <c r="R1064" s="1220" t="s">
        <v>268</v>
      </c>
      <c r="S1064" s="1223"/>
      <c r="T1064" s="1226" t="s">
        <v>356</v>
      </c>
      <c r="U1064" s="1223"/>
      <c r="V1064" s="1226" t="s">
        <v>357</v>
      </c>
      <c r="W1064" s="1223"/>
      <c r="X1064" s="1226" t="s">
        <v>356</v>
      </c>
      <c r="Y1064" s="1223"/>
      <c r="Z1064" s="1226" t="s">
        <v>360</v>
      </c>
      <c r="AA1064" s="1226" t="s">
        <v>171</v>
      </c>
      <c r="AB1064" s="1226" t="str">
        <f t="shared" ref="AB1064" si="2112">IF(S1064&gt;=1,(W1064*12+Y1064)-(S1064*12+U1064)+1,"")</f>
        <v/>
      </c>
      <c r="AC1064" s="1229" t="s">
        <v>359</v>
      </c>
      <c r="AD1064" s="1232" t="str">
        <f t="shared" ref="AD1064" si="2113">IFERROR(ROUNDDOWN(ROUND(L1064*Q1064,0)*M1064,0)*AB1064,"")</f>
        <v/>
      </c>
      <c r="AE1064" s="1233" t="str">
        <f>IFERROR(ROUNDDOWN(ROUNDDOWN(ROUND(L1064*VLOOKUP(K1064,【参考】数式用２!$A$2:$AC$48,MATCH("処遇改善加算Ⅳ",【参考】数式用２!$C$4:$O$4,0)+2,0),0)*M1064,0)*AB1064*0.5,0), "")</f>
        <v/>
      </c>
      <c r="AF1064" s="1198"/>
      <c r="AG1064" s="1193" t="str">
        <f>IF(AND(AQ1064&lt;&gt;"対象外", P1064&lt;&gt;""),ROUNDDOWN(ROUND(L1064*VLOOKUP(K1064,【参考】数式用２!$A$2:$K$48,MATCH("ベア加算あり",【参考】数式用２!$C$4:$K$4,0)+2,0),0)*M1064,0)*AB1064,"")</f>
        <v/>
      </c>
      <c r="AH1064" s="1195"/>
      <c r="AI1064" s="1198"/>
      <c r="AJ1064" s="1198"/>
      <c r="AK1064" s="1201"/>
      <c r="AL1064" s="1204"/>
      <c r="AM1064" s="650" t="str">
        <f t="shared" si="2090"/>
        <v/>
      </c>
      <c r="AN1064" s="355"/>
      <c r="AO1064" s="1207" t="str">
        <f t="shared" ref="AO1064" si="2114">IF(K1064&lt;&gt;"","Q列に色付け","")</f>
        <v/>
      </c>
      <c r="AP1064" s="1210" t="str">
        <f t="shared" ref="AP1064" si="2115">IF(AND(AE1064&lt;&gt;0,AE1064&lt;&gt;""),IF(AF1064="○","入力済","未入力"),"")</f>
        <v/>
      </c>
      <c r="AQ1064" s="1113" t="str">
        <f>IFERROR((VLOOKUP(N1064, 【参考】数式用２!$BE$5:$BE$13, 1,FALSE)), "対象外")</f>
        <v>対象外</v>
      </c>
      <c r="AR1064" s="976" t="str">
        <f t="shared" ref="AR1064" si="2116">IF(AG1064&lt;&gt;"",IF(AH1064="○","入力済","未入力"),"")</f>
        <v/>
      </c>
      <c r="AS1064" s="976" t="str">
        <f t="shared" ref="AS1064" si="2117">IF(AND(P1064&lt;&gt;"", AI1064=""), "未入力", "入力済")</f>
        <v>入力済</v>
      </c>
      <c r="AT1064" s="976" t="str">
        <f t="shared" ref="AT1064" si="2118">IF(AND(P1064&lt;&gt;"", P1064&lt;&gt;"処遇改善加算Ⅳ", AJ1064=""), "未入力", "入力済")</f>
        <v>入力済</v>
      </c>
      <c r="AU1064" s="976" t="str">
        <f>IFERROR(VLOOKUP(K1064, 【参考】数式用２!$BB$5:$BC$48, 2, FALSE), "")</f>
        <v/>
      </c>
      <c r="AV1064" s="976" t="str">
        <f t="shared" ref="AV1064" si="2119">IF(AND(P1064&lt;&gt;"処遇改善加算Ⅲ",P1064&lt;&gt;"処遇改善加算Ⅳ", P1064&lt;&gt;"", AU1064&lt;&gt;"対象外"), 1,"")</f>
        <v/>
      </c>
      <c r="AW1064" s="976" t="str">
        <f>IFERROR("_"&amp;VLOOKUP(K1064, 【参考】数式用２!$AG$2:$AH$48, 2, FALSE), "")</f>
        <v/>
      </c>
      <c r="AX1064" s="1211" t="str">
        <f t="shared" ref="AX1064" si="2120">IF(AND(P1064="処遇改善加算Ⅰ", AL1064=""), "未入力","入力済")</f>
        <v>入力済</v>
      </c>
      <c r="AY1064" s="1207" t="str">
        <f t="shared" ref="AY1064" si="2121">G1064</f>
        <v/>
      </c>
    </row>
    <row r="1065" spans="1:51" ht="14">
      <c r="A1065" s="1281"/>
      <c r="B1065" s="1263"/>
      <c r="C1065" s="1264"/>
      <c r="D1065" s="1264"/>
      <c r="E1065" s="1264"/>
      <c r="F1065" s="1265"/>
      <c r="G1065" s="1270"/>
      <c r="H1065" s="1270"/>
      <c r="I1065" s="1270"/>
      <c r="J1065" s="1270"/>
      <c r="K1065" s="1270"/>
      <c r="L1065" s="1273"/>
      <c r="M1065" s="1276"/>
      <c r="N1065" s="1246"/>
      <c r="O1065" s="1249"/>
      <c r="P1065" s="1215"/>
      <c r="Q1065" s="1218"/>
      <c r="R1065" s="1221"/>
      <c r="S1065" s="1224"/>
      <c r="T1065" s="1227"/>
      <c r="U1065" s="1224"/>
      <c r="V1065" s="1227"/>
      <c r="W1065" s="1224"/>
      <c r="X1065" s="1227"/>
      <c r="Y1065" s="1224"/>
      <c r="Z1065" s="1227"/>
      <c r="AA1065" s="1227"/>
      <c r="AB1065" s="1227"/>
      <c r="AC1065" s="1230"/>
      <c r="AD1065" s="1193"/>
      <c r="AE1065" s="1234"/>
      <c r="AF1065" s="1199"/>
      <c r="AG1065" s="1193"/>
      <c r="AH1065" s="1196"/>
      <c r="AI1065" s="1199"/>
      <c r="AJ1065" s="1199"/>
      <c r="AK1065" s="1202"/>
      <c r="AL1065" s="1205"/>
      <c r="AM1065" s="1212" t="str">
        <f t="shared" ref="AM1065" si="2122">IF(AND(P1064&lt;&gt;"", OR(W1064&lt;&gt;8,Y1064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65" s="355"/>
      <c r="AO1065" s="1208"/>
      <c r="AP1065" s="1210"/>
      <c r="AQ1065" s="1114"/>
      <c r="AR1065" s="976"/>
      <c r="AS1065" s="976"/>
      <c r="AT1065" s="976"/>
      <c r="AU1065" s="976"/>
      <c r="AV1065" s="976"/>
      <c r="AW1065" s="976"/>
      <c r="AX1065" s="1211"/>
      <c r="AY1065" s="1208"/>
    </row>
    <row r="1066" spans="1:51" ht="14">
      <c r="A1066" s="1282"/>
      <c r="B1066" s="1263"/>
      <c r="C1066" s="1264"/>
      <c r="D1066" s="1264"/>
      <c r="E1066" s="1264"/>
      <c r="F1066" s="1265"/>
      <c r="G1066" s="1270"/>
      <c r="H1066" s="1270"/>
      <c r="I1066" s="1270"/>
      <c r="J1066" s="1270"/>
      <c r="K1066" s="1270"/>
      <c r="L1066" s="1273"/>
      <c r="M1066" s="1276"/>
      <c r="N1066" s="1246"/>
      <c r="O1066" s="1249"/>
      <c r="P1066" s="1215"/>
      <c r="Q1066" s="1218"/>
      <c r="R1066" s="1221"/>
      <c r="S1066" s="1224"/>
      <c r="T1066" s="1227"/>
      <c r="U1066" s="1224"/>
      <c r="V1066" s="1227"/>
      <c r="W1066" s="1224"/>
      <c r="X1066" s="1227"/>
      <c r="Y1066" s="1224"/>
      <c r="Z1066" s="1227"/>
      <c r="AA1066" s="1227"/>
      <c r="AB1066" s="1227"/>
      <c r="AC1066" s="1230"/>
      <c r="AD1066" s="1193"/>
      <c r="AE1066" s="1234"/>
      <c r="AF1066" s="1199"/>
      <c r="AG1066" s="1193"/>
      <c r="AH1066" s="1196"/>
      <c r="AI1066" s="1199"/>
      <c r="AJ1066" s="1199"/>
      <c r="AK1066" s="1202"/>
      <c r="AL1066" s="1205"/>
      <c r="AM1066" s="1213"/>
      <c r="AN1066" s="355"/>
      <c r="AO1066" s="1208"/>
      <c r="AP1066" s="1210"/>
      <c r="AQ1066" s="1114"/>
      <c r="AR1066" s="976"/>
      <c r="AS1066" s="976"/>
      <c r="AT1066" s="976"/>
      <c r="AU1066" s="976"/>
      <c r="AV1066" s="976"/>
      <c r="AW1066" s="976"/>
      <c r="AX1066" s="1211"/>
      <c r="AY1066" s="1208"/>
    </row>
    <row r="1067" spans="1:51" ht="14.5" thickBot="1">
      <c r="A1067" s="1283"/>
      <c r="B1067" s="1266"/>
      <c r="C1067" s="1267"/>
      <c r="D1067" s="1267"/>
      <c r="E1067" s="1267"/>
      <c r="F1067" s="1268"/>
      <c r="G1067" s="1271"/>
      <c r="H1067" s="1271"/>
      <c r="I1067" s="1271"/>
      <c r="J1067" s="1271"/>
      <c r="K1067" s="1271"/>
      <c r="L1067" s="1274"/>
      <c r="M1067" s="1277"/>
      <c r="N1067" s="1247"/>
      <c r="O1067" s="1250"/>
      <c r="P1067" s="1216"/>
      <c r="Q1067" s="1219"/>
      <c r="R1067" s="1222"/>
      <c r="S1067" s="1225"/>
      <c r="T1067" s="1228"/>
      <c r="U1067" s="1225"/>
      <c r="V1067" s="1228"/>
      <c r="W1067" s="1225"/>
      <c r="X1067" s="1228"/>
      <c r="Y1067" s="1225"/>
      <c r="Z1067" s="1228"/>
      <c r="AA1067" s="1228"/>
      <c r="AB1067" s="1228"/>
      <c r="AC1067" s="1231"/>
      <c r="AD1067" s="1194"/>
      <c r="AE1067" s="1235"/>
      <c r="AF1067" s="1200"/>
      <c r="AG1067" s="1194"/>
      <c r="AH1067" s="1197"/>
      <c r="AI1067" s="1200"/>
      <c r="AJ1067" s="1200"/>
      <c r="AK1067" s="1203"/>
      <c r="AL1067" s="1206"/>
      <c r="AM1067" s="651" t="str">
        <f t="shared" si="2100"/>
        <v/>
      </c>
      <c r="AN1067" s="355"/>
      <c r="AO1067" s="1209"/>
      <c r="AP1067" s="1210"/>
      <c r="AQ1067" s="1115"/>
      <c r="AR1067" s="976"/>
      <c r="AS1067" s="976"/>
      <c r="AT1067" s="976"/>
      <c r="AU1067" s="976"/>
      <c r="AV1067" s="976"/>
      <c r="AW1067" s="976"/>
      <c r="AX1067" s="1211"/>
      <c r="AY1067" s="1209"/>
    </row>
    <row r="1068" spans="1:51" ht="14">
      <c r="A1068" s="1280">
        <v>265</v>
      </c>
      <c r="B1068" s="1260" t="str">
        <f>IF(基本情報入力シート!B304="", "",基本情報入力シート!B304)</f>
        <v/>
      </c>
      <c r="C1068" s="1261"/>
      <c r="D1068" s="1261"/>
      <c r="E1068" s="1261"/>
      <c r="F1068" s="1262"/>
      <c r="G1068" s="1269" t="str">
        <f>IF(基本情報入力シート!L304="", "",基本情報入力シート!L304)</f>
        <v/>
      </c>
      <c r="H1068" s="1269" t="str">
        <f>IF(基本情報入力シート!Q304="", "",基本情報入力シート!Q304)</f>
        <v/>
      </c>
      <c r="I1068" s="1269" t="str">
        <f>IF(基本情報入力シート!V304="", "",基本情報入力シート!V304)</f>
        <v/>
      </c>
      <c r="J1068" s="1269" t="str">
        <f>IF(基本情報入力シート!W304="", "",基本情報入力シート!W304)</f>
        <v/>
      </c>
      <c r="K1068" s="1269" t="str">
        <f>IF(基本情報入力シート!X304="", "",基本情報入力シート!X304)</f>
        <v/>
      </c>
      <c r="L1068" s="1272" t="str">
        <f>IF(基本情報入力シート!AC304=0, "",基本情報入力シート!AC304)</f>
        <v/>
      </c>
      <c r="M1068" s="1275" t="str">
        <f>IF(基本情報入力シート!AD304="", "",基本情報入力シート!AD304)</f>
        <v/>
      </c>
      <c r="N1068" s="1245"/>
      <c r="O1068" s="1248" t="str">
        <f>IFERROR(VLOOKUP(K1068,【参考】数式用２!$A$2:$AD$48,MATCH(N1068,【参考】数式用２!$C$4:$AD$4,0)+2,0),"")</f>
        <v/>
      </c>
      <c r="P1068" s="1214"/>
      <c r="Q1068" s="1217" t="str">
        <f>IFERROR(VLOOKUP(K1068,【参考】数式用２!$A$2:$AC$48,MATCH(P1068,【参考】数式用２!$C$4:$AC$4,0)+2,0),"")</f>
        <v/>
      </c>
      <c r="R1068" s="1220" t="s">
        <v>268</v>
      </c>
      <c r="S1068" s="1223"/>
      <c r="T1068" s="1226" t="s">
        <v>356</v>
      </c>
      <c r="U1068" s="1223"/>
      <c r="V1068" s="1226" t="s">
        <v>357</v>
      </c>
      <c r="W1068" s="1223"/>
      <c r="X1068" s="1226" t="s">
        <v>356</v>
      </c>
      <c r="Y1068" s="1223"/>
      <c r="Z1068" s="1226" t="s">
        <v>360</v>
      </c>
      <c r="AA1068" s="1226" t="s">
        <v>171</v>
      </c>
      <c r="AB1068" s="1226" t="str">
        <f t="shared" ref="AB1068" si="2123">IF(S1068&gt;=1,(W1068*12+Y1068)-(S1068*12+U1068)+1,"")</f>
        <v/>
      </c>
      <c r="AC1068" s="1229" t="s">
        <v>359</v>
      </c>
      <c r="AD1068" s="1232" t="str">
        <f t="shared" ref="AD1068" si="2124">IFERROR(ROUNDDOWN(ROUND(L1068*Q1068,0)*M1068,0)*AB1068,"")</f>
        <v/>
      </c>
      <c r="AE1068" s="1233" t="str">
        <f>IFERROR(ROUNDDOWN(ROUNDDOWN(ROUND(L1068*VLOOKUP(K1068,【参考】数式用２!$A$2:$AC$48,MATCH("処遇改善加算Ⅳ",【参考】数式用２!$C$4:$O$4,0)+2,0),0)*M1068,0)*AB1068*0.5,0), "")</f>
        <v/>
      </c>
      <c r="AF1068" s="1198"/>
      <c r="AG1068" s="1193" t="str">
        <f>IF(AND(AQ1068&lt;&gt;"対象外", P1068&lt;&gt;""),ROUNDDOWN(ROUND(L1068*VLOOKUP(K1068,【参考】数式用２!$A$2:$K$48,MATCH("ベア加算あり",【参考】数式用２!$C$4:$K$4,0)+2,0),0)*M1068,0)*AB1068,"")</f>
        <v/>
      </c>
      <c r="AH1068" s="1195"/>
      <c r="AI1068" s="1198"/>
      <c r="AJ1068" s="1198"/>
      <c r="AK1068" s="1201"/>
      <c r="AL1068" s="1204"/>
      <c r="AM1068" s="650" t="str">
        <f t="shared" si="2090"/>
        <v/>
      </c>
      <c r="AN1068" s="355"/>
      <c r="AO1068" s="1207" t="str">
        <f t="shared" ref="AO1068" si="2125">IF(K1068&lt;&gt;"","Q列に色付け","")</f>
        <v/>
      </c>
      <c r="AP1068" s="1210" t="str">
        <f t="shared" ref="AP1068" si="2126">IF(AND(AE1068&lt;&gt;0,AE1068&lt;&gt;""),IF(AF1068="○","入力済","未入力"),"")</f>
        <v/>
      </c>
      <c r="AQ1068" s="1113" t="str">
        <f>IFERROR((VLOOKUP(N1068, 【参考】数式用２!$BE$5:$BE$13, 1,FALSE)), "対象外")</f>
        <v>対象外</v>
      </c>
      <c r="AR1068" s="976" t="str">
        <f t="shared" ref="AR1068" si="2127">IF(AG1068&lt;&gt;"",IF(AH1068="○","入力済","未入力"),"")</f>
        <v/>
      </c>
      <c r="AS1068" s="976" t="str">
        <f t="shared" ref="AS1068" si="2128">IF(AND(P1068&lt;&gt;"", AI1068=""), "未入力", "入力済")</f>
        <v>入力済</v>
      </c>
      <c r="AT1068" s="976" t="str">
        <f t="shared" ref="AT1068" si="2129">IF(AND(P1068&lt;&gt;"", P1068&lt;&gt;"処遇改善加算Ⅳ", AJ1068=""), "未入力", "入力済")</f>
        <v>入力済</v>
      </c>
      <c r="AU1068" s="976" t="str">
        <f>IFERROR(VLOOKUP(K1068, 【参考】数式用２!$BB$5:$BC$48, 2, FALSE), "")</f>
        <v/>
      </c>
      <c r="AV1068" s="976" t="str">
        <f t="shared" ref="AV1068" si="2130">IF(AND(P1068&lt;&gt;"処遇改善加算Ⅲ",P1068&lt;&gt;"処遇改善加算Ⅳ", P1068&lt;&gt;"", AU1068&lt;&gt;"対象外"), 1,"")</f>
        <v/>
      </c>
      <c r="AW1068" s="976" t="str">
        <f>IFERROR("_"&amp;VLOOKUP(K1068, 【参考】数式用２!$AG$2:$AH$48, 2, FALSE), "")</f>
        <v/>
      </c>
      <c r="AX1068" s="1211" t="str">
        <f t="shared" ref="AX1068" si="2131">IF(AND(P1068="処遇改善加算Ⅰ", AL1068=""), "未入力","入力済")</f>
        <v>入力済</v>
      </c>
      <c r="AY1068" s="1207" t="str">
        <f t="shared" ref="AY1068" si="2132">G1068</f>
        <v/>
      </c>
    </row>
    <row r="1069" spans="1:51" ht="14">
      <c r="A1069" s="1281"/>
      <c r="B1069" s="1263"/>
      <c r="C1069" s="1264"/>
      <c r="D1069" s="1264"/>
      <c r="E1069" s="1264"/>
      <c r="F1069" s="1265"/>
      <c r="G1069" s="1270"/>
      <c r="H1069" s="1270"/>
      <c r="I1069" s="1270"/>
      <c r="J1069" s="1270"/>
      <c r="K1069" s="1270"/>
      <c r="L1069" s="1273"/>
      <c r="M1069" s="1276"/>
      <c r="N1069" s="1246"/>
      <c r="O1069" s="1249"/>
      <c r="P1069" s="1215"/>
      <c r="Q1069" s="1218"/>
      <c r="R1069" s="1221"/>
      <c r="S1069" s="1224"/>
      <c r="T1069" s="1227"/>
      <c r="U1069" s="1224"/>
      <c r="V1069" s="1227"/>
      <c r="W1069" s="1224"/>
      <c r="X1069" s="1227"/>
      <c r="Y1069" s="1224"/>
      <c r="Z1069" s="1227"/>
      <c r="AA1069" s="1227"/>
      <c r="AB1069" s="1227"/>
      <c r="AC1069" s="1230"/>
      <c r="AD1069" s="1193"/>
      <c r="AE1069" s="1234"/>
      <c r="AF1069" s="1199"/>
      <c r="AG1069" s="1193"/>
      <c r="AH1069" s="1196"/>
      <c r="AI1069" s="1199"/>
      <c r="AJ1069" s="1199"/>
      <c r="AK1069" s="1202"/>
      <c r="AL1069" s="1205"/>
      <c r="AM1069" s="1212" t="str">
        <f t="shared" ref="AM1069" si="2133">IF(AND(P1068&lt;&gt;"", OR(W1068&lt;&gt;8,Y1068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69" s="355"/>
      <c r="AO1069" s="1208"/>
      <c r="AP1069" s="1210"/>
      <c r="AQ1069" s="1114"/>
      <c r="AR1069" s="976"/>
      <c r="AS1069" s="976"/>
      <c r="AT1069" s="976"/>
      <c r="AU1069" s="976"/>
      <c r="AV1069" s="976"/>
      <c r="AW1069" s="976"/>
      <c r="AX1069" s="1211"/>
      <c r="AY1069" s="1208"/>
    </row>
    <row r="1070" spans="1:51" ht="14">
      <c r="A1070" s="1282"/>
      <c r="B1070" s="1263"/>
      <c r="C1070" s="1264"/>
      <c r="D1070" s="1264"/>
      <c r="E1070" s="1264"/>
      <c r="F1070" s="1265"/>
      <c r="G1070" s="1270"/>
      <c r="H1070" s="1270"/>
      <c r="I1070" s="1270"/>
      <c r="J1070" s="1270"/>
      <c r="K1070" s="1270"/>
      <c r="L1070" s="1273"/>
      <c r="M1070" s="1276"/>
      <c r="N1070" s="1246"/>
      <c r="O1070" s="1249"/>
      <c r="P1070" s="1215"/>
      <c r="Q1070" s="1218"/>
      <c r="R1070" s="1221"/>
      <c r="S1070" s="1224"/>
      <c r="T1070" s="1227"/>
      <c r="U1070" s="1224"/>
      <c r="V1070" s="1227"/>
      <c r="W1070" s="1224"/>
      <c r="X1070" s="1227"/>
      <c r="Y1070" s="1224"/>
      <c r="Z1070" s="1227"/>
      <c r="AA1070" s="1227"/>
      <c r="AB1070" s="1227"/>
      <c r="AC1070" s="1230"/>
      <c r="AD1070" s="1193"/>
      <c r="AE1070" s="1234"/>
      <c r="AF1070" s="1199"/>
      <c r="AG1070" s="1193"/>
      <c r="AH1070" s="1196"/>
      <c r="AI1070" s="1199"/>
      <c r="AJ1070" s="1199"/>
      <c r="AK1070" s="1202"/>
      <c r="AL1070" s="1205"/>
      <c r="AM1070" s="1213"/>
      <c r="AN1070" s="355"/>
      <c r="AO1070" s="1208"/>
      <c r="AP1070" s="1210"/>
      <c r="AQ1070" s="1114"/>
      <c r="AR1070" s="976"/>
      <c r="AS1070" s="976"/>
      <c r="AT1070" s="976"/>
      <c r="AU1070" s="976"/>
      <c r="AV1070" s="976"/>
      <c r="AW1070" s="976"/>
      <c r="AX1070" s="1211"/>
      <c r="AY1070" s="1208"/>
    </row>
    <row r="1071" spans="1:51" ht="14.5" thickBot="1">
      <c r="A1071" s="1283"/>
      <c r="B1071" s="1266"/>
      <c r="C1071" s="1267"/>
      <c r="D1071" s="1267"/>
      <c r="E1071" s="1267"/>
      <c r="F1071" s="1268"/>
      <c r="G1071" s="1271"/>
      <c r="H1071" s="1271"/>
      <c r="I1071" s="1271"/>
      <c r="J1071" s="1271"/>
      <c r="K1071" s="1271"/>
      <c r="L1071" s="1274"/>
      <c r="M1071" s="1277"/>
      <c r="N1071" s="1247"/>
      <c r="O1071" s="1250"/>
      <c r="P1071" s="1216"/>
      <c r="Q1071" s="1219"/>
      <c r="R1071" s="1222"/>
      <c r="S1071" s="1225"/>
      <c r="T1071" s="1228"/>
      <c r="U1071" s="1225"/>
      <c r="V1071" s="1228"/>
      <c r="W1071" s="1225"/>
      <c r="X1071" s="1228"/>
      <c r="Y1071" s="1225"/>
      <c r="Z1071" s="1228"/>
      <c r="AA1071" s="1228"/>
      <c r="AB1071" s="1228"/>
      <c r="AC1071" s="1231"/>
      <c r="AD1071" s="1194"/>
      <c r="AE1071" s="1235"/>
      <c r="AF1071" s="1200"/>
      <c r="AG1071" s="1194"/>
      <c r="AH1071" s="1197"/>
      <c r="AI1071" s="1200"/>
      <c r="AJ1071" s="1200"/>
      <c r="AK1071" s="1203"/>
      <c r="AL1071" s="1206"/>
      <c r="AM1071" s="651" t="str">
        <f t="shared" si="2100"/>
        <v/>
      </c>
      <c r="AN1071" s="355"/>
      <c r="AO1071" s="1209"/>
      <c r="AP1071" s="1210"/>
      <c r="AQ1071" s="1115"/>
      <c r="AR1071" s="976"/>
      <c r="AS1071" s="976"/>
      <c r="AT1071" s="976"/>
      <c r="AU1071" s="976"/>
      <c r="AV1071" s="976"/>
      <c r="AW1071" s="976"/>
      <c r="AX1071" s="1211"/>
      <c r="AY1071" s="1209"/>
    </row>
    <row r="1072" spans="1:51" ht="14">
      <c r="A1072" s="1280">
        <v>266</v>
      </c>
      <c r="B1072" s="1260" t="str">
        <f>IF(基本情報入力シート!B305="", "",基本情報入力シート!B305)</f>
        <v/>
      </c>
      <c r="C1072" s="1261"/>
      <c r="D1072" s="1261"/>
      <c r="E1072" s="1261"/>
      <c r="F1072" s="1262"/>
      <c r="G1072" s="1269" t="str">
        <f>IF(基本情報入力シート!L305="", "",基本情報入力シート!L305)</f>
        <v/>
      </c>
      <c r="H1072" s="1269" t="str">
        <f>IF(基本情報入力シート!Q305="", "",基本情報入力シート!Q305)</f>
        <v/>
      </c>
      <c r="I1072" s="1269" t="str">
        <f>IF(基本情報入力シート!V305="", "",基本情報入力シート!V305)</f>
        <v/>
      </c>
      <c r="J1072" s="1269" t="str">
        <f>IF(基本情報入力シート!W305="", "",基本情報入力シート!W305)</f>
        <v/>
      </c>
      <c r="K1072" s="1269" t="str">
        <f>IF(基本情報入力シート!X305="", "",基本情報入力シート!X305)</f>
        <v/>
      </c>
      <c r="L1072" s="1272" t="str">
        <f>IF(基本情報入力シート!AC305=0, "",基本情報入力シート!AC305)</f>
        <v/>
      </c>
      <c r="M1072" s="1275" t="str">
        <f>IF(基本情報入力シート!AD305="", "",基本情報入力シート!AD305)</f>
        <v/>
      </c>
      <c r="N1072" s="1245"/>
      <c r="O1072" s="1248" t="str">
        <f>IFERROR(VLOOKUP(K1072,【参考】数式用２!$A$2:$AD$48,MATCH(N1072,【参考】数式用２!$C$4:$AD$4,0)+2,0),"")</f>
        <v/>
      </c>
      <c r="P1072" s="1214"/>
      <c r="Q1072" s="1217" t="str">
        <f>IFERROR(VLOOKUP(K1072,【参考】数式用２!$A$2:$AC$48,MATCH(P1072,【参考】数式用２!$C$4:$AC$4,0)+2,0),"")</f>
        <v/>
      </c>
      <c r="R1072" s="1220" t="s">
        <v>268</v>
      </c>
      <c r="S1072" s="1223"/>
      <c r="T1072" s="1226" t="s">
        <v>356</v>
      </c>
      <c r="U1072" s="1223"/>
      <c r="V1072" s="1226" t="s">
        <v>357</v>
      </c>
      <c r="W1072" s="1223"/>
      <c r="X1072" s="1226" t="s">
        <v>356</v>
      </c>
      <c r="Y1072" s="1223"/>
      <c r="Z1072" s="1226" t="s">
        <v>360</v>
      </c>
      <c r="AA1072" s="1226" t="s">
        <v>171</v>
      </c>
      <c r="AB1072" s="1226" t="str">
        <f t="shared" ref="AB1072" si="2134">IF(S1072&gt;=1,(W1072*12+Y1072)-(S1072*12+U1072)+1,"")</f>
        <v/>
      </c>
      <c r="AC1072" s="1229" t="s">
        <v>359</v>
      </c>
      <c r="AD1072" s="1232" t="str">
        <f t="shared" ref="AD1072" si="2135">IFERROR(ROUNDDOWN(ROUND(L1072*Q1072,0)*M1072,0)*AB1072,"")</f>
        <v/>
      </c>
      <c r="AE1072" s="1233" t="str">
        <f>IFERROR(ROUNDDOWN(ROUNDDOWN(ROUND(L1072*VLOOKUP(K1072,【参考】数式用２!$A$2:$AC$48,MATCH("処遇改善加算Ⅳ",【参考】数式用２!$C$4:$O$4,0)+2,0),0)*M1072,0)*AB1072*0.5,0), "")</f>
        <v/>
      </c>
      <c r="AF1072" s="1198"/>
      <c r="AG1072" s="1193" t="str">
        <f>IF(AND(AQ1072&lt;&gt;"対象外", P1072&lt;&gt;""),ROUNDDOWN(ROUND(L1072*VLOOKUP(K1072,【参考】数式用２!$A$2:$K$48,MATCH("ベア加算あり",【参考】数式用２!$C$4:$K$4,0)+2,0),0)*M1072,0)*AB1072,"")</f>
        <v/>
      </c>
      <c r="AH1072" s="1195"/>
      <c r="AI1072" s="1198"/>
      <c r="AJ1072" s="1198"/>
      <c r="AK1072" s="1201"/>
      <c r="AL1072" s="1204"/>
      <c r="AM1072" s="650" t="str">
        <f t="shared" si="2090"/>
        <v/>
      </c>
      <c r="AN1072" s="355"/>
      <c r="AO1072" s="1207" t="str">
        <f t="shared" ref="AO1072" si="2136">IF(K1072&lt;&gt;"","Q列に色付け","")</f>
        <v/>
      </c>
      <c r="AP1072" s="1210" t="str">
        <f t="shared" ref="AP1072" si="2137">IF(AND(AE1072&lt;&gt;0,AE1072&lt;&gt;""),IF(AF1072="○","入力済","未入力"),"")</f>
        <v/>
      </c>
      <c r="AQ1072" s="1113" t="str">
        <f>IFERROR((VLOOKUP(N1072, 【参考】数式用２!$BE$5:$BE$13, 1,FALSE)), "対象外")</f>
        <v>対象外</v>
      </c>
      <c r="AR1072" s="976" t="str">
        <f t="shared" ref="AR1072" si="2138">IF(AG1072&lt;&gt;"",IF(AH1072="○","入力済","未入力"),"")</f>
        <v/>
      </c>
      <c r="AS1072" s="976" t="str">
        <f t="shared" ref="AS1072" si="2139">IF(AND(P1072&lt;&gt;"", AI1072=""), "未入力", "入力済")</f>
        <v>入力済</v>
      </c>
      <c r="AT1072" s="976" t="str">
        <f t="shared" ref="AT1072" si="2140">IF(AND(P1072&lt;&gt;"", P1072&lt;&gt;"処遇改善加算Ⅳ", AJ1072=""), "未入力", "入力済")</f>
        <v>入力済</v>
      </c>
      <c r="AU1072" s="976" t="str">
        <f>IFERROR(VLOOKUP(K1072, 【参考】数式用２!$BB$5:$BC$48, 2, FALSE), "")</f>
        <v/>
      </c>
      <c r="AV1072" s="976" t="str">
        <f t="shared" ref="AV1072" si="2141">IF(AND(P1072&lt;&gt;"処遇改善加算Ⅲ",P1072&lt;&gt;"処遇改善加算Ⅳ", P1072&lt;&gt;"", AU1072&lt;&gt;"対象外"), 1,"")</f>
        <v/>
      </c>
      <c r="AW1072" s="976" t="str">
        <f>IFERROR("_"&amp;VLOOKUP(K1072, 【参考】数式用２!$AG$2:$AH$48, 2, FALSE), "")</f>
        <v/>
      </c>
      <c r="AX1072" s="1211" t="str">
        <f t="shared" ref="AX1072" si="2142">IF(AND(P1072="処遇改善加算Ⅰ", AL1072=""), "未入力","入力済")</f>
        <v>入力済</v>
      </c>
      <c r="AY1072" s="1207" t="str">
        <f t="shared" ref="AY1072" si="2143">G1072</f>
        <v/>
      </c>
    </row>
    <row r="1073" spans="1:51" ht="14">
      <c r="A1073" s="1281"/>
      <c r="B1073" s="1263"/>
      <c r="C1073" s="1264"/>
      <c r="D1073" s="1264"/>
      <c r="E1073" s="1264"/>
      <c r="F1073" s="1265"/>
      <c r="G1073" s="1270"/>
      <c r="H1073" s="1270"/>
      <c r="I1073" s="1270"/>
      <c r="J1073" s="1270"/>
      <c r="K1073" s="1270"/>
      <c r="L1073" s="1273"/>
      <c r="M1073" s="1276"/>
      <c r="N1073" s="1246"/>
      <c r="O1073" s="1249"/>
      <c r="P1073" s="1215"/>
      <c r="Q1073" s="1218"/>
      <c r="R1073" s="1221"/>
      <c r="S1073" s="1224"/>
      <c r="T1073" s="1227"/>
      <c r="U1073" s="1224"/>
      <c r="V1073" s="1227"/>
      <c r="W1073" s="1224"/>
      <c r="X1073" s="1227"/>
      <c r="Y1073" s="1224"/>
      <c r="Z1073" s="1227"/>
      <c r="AA1073" s="1227"/>
      <c r="AB1073" s="1227"/>
      <c r="AC1073" s="1230"/>
      <c r="AD1073" s="1193"/>
      <c r="AE1073" s="1234"/>
      <c r="AF1073" s="1199"/>
      <c r="AG1073" s="1193"/>
      <c r="AH1073" s="1196"/>
      <c r="AI1073" s="1199"/>
      <c r="AJ1073" s="1199"/>
      <c r="AK1073" s="1202"/>
      <c r="AL1073" s="1205"/>
      <c r="AM1073" s="1212" t="str">
        <f t="shared" ref="AM1073" si="2144">IF(AND(P1072&lt;&gt;"", OR(W1072&lt;&gt;8,Y1072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73" s="355"/>
      <c r="AO1073" s="1208"/>
      <c r="AP1073" s="1210"/>
      <c r="AQ1073" s="1114"/>
      <c r="AR1073" s="976"/>
      <c r="AS1073" s="976"/>
      <c r="AT1073" s="976"/>
      <c r="AU1073" s="976"/>
      <c r="AV1073" s="976"/>
      <c r="AW1073" s="976"/>
      <c r="AX1073" s="1211"/>
      <c r="AY1073" s="1208"/>
    </row>
    <row r="1074" spans="1:51" ht="14">
      <c r="A1074" s="1282"/>
      <c r="B1074" s="1263"/>
      <c r="C1074" s="1264"/>
      <c r="D1074" s="1264"/>
      <c r="E1074" s="1264"/>
      <c r="F1074" s="1265"/>
      <c r="G1074" s="1270"/>
      <c r="H1074" s="1270"/>
      <c r="I1074" s="1270"/>
      <c r="J1074" s="1270"/>
      <c r="K1074" s="1270"/>
      <c r="L1074" s="1273"/>
      <c r="M1074" s="1276"/>
      <c r="N1074" s="1246"/>
      <c r="O1074" s="1249"/>
      <c r="P1074" s="1215"/>
      <c r="Q1074" s="1218"/>
      <c r="R1074" s="1221"/>
      <c r="S1074" s="1224"/>
      <c r="T1074" s="1227"/>
      <c r="U1074" s="1224"/>
      <c r="V1074" s="1227"/>
      <c r="W1074" s="1224"/>
      <c r="X1074" s="1227"/>
      <c r="Y1074" s="1224"/>
      <c r="Z1074" s="1227"/>
      <c r="AA1074" s="1227"/>
      <c r="AB1074" s="1227"/>
      <c r="AC1074" s="1230"/>
      <c r="AD1074" s="1193"/>
      <c r="AE1074" s="1234"/>
      <c r="AF1074" s="1199"/>
      <c r="AG1074" s="1193"/>
      <c r="AH1074" s="1196"/>
      <c r="AI1074" s="1199"/>
      <c r="AJ1074" s="1199"/>
      <c r="AK1074" s="1202"/>
      <c r="AL1074" s="1205"/>
      <c r="AM1074" s="1213"/>
      <c r="AN1074" s="355"/>
      <c r="AO1074" s="1208"/>
      <c r="AP1074" s="1210"/>
      <c r="AQ1074" s="1114"/>
      <c r="AR1074" s="976"/>
      <c r="AS1074" s="976"/>
      <c r="AT1074" s="976"/>
      <c r="AU1074" s="976"/>
      <c r="AV1074" s="976"/>
      <c r="AW1074" s="976"/>
      <c r="AX1074" s="1211"/>
      <c r="AY1074" s="1208"/>
    </row>
    <row r="1075" spans="1:51" ht="14.5" thickBot="1">
      <c r="A1075" s="1283"/>
      <c r="B1075" s="1266"/>
      <c r="C1075" s="1267"/>
      <c r="D1075" s="1267"/>
      <c r="E1075" s="1267"/>
      <c r="F1075" s="1268"/>
      <c r="G1075" s="1271"/>
      <c r="H1075" s="1271"/>
      <c r="I1075" s="1271"/>
      <c r="J1075" s="1271"/>
      <c r="K1075" s="1271"/>
      <c r="L1075" s="1274"/>
      <c r="M1075" s="1277"/>
      <c r="N1075" s="1247"/>
      <c r="O1075" s="1250"/>
      <c r="P1075" s="1216"/>
      <c r="Q1075" s="1219"/>
      <c r="R1075" s="1222"/>
      <c r="S1075" s="1225"/>
      <c r="T1075" s="1228"/>
      <c r="U1075" s="1225"/>
      <c r="V1075" s="1228"/>
      <c r="W1075" s="1225"/>
      <c r="X1075" s="1228"/>
      <c r="Y1075" s="1225"/>
      <c r="Z1075" s="1228"/>
      <c r="AA1075" s="1228"/>
      <c r="AB1075" s="1228"/>
      <c r="AC1075" s="1231"/>
      <c r="AD1075" s="1194"/>
      <c r="AE1075" s="1235"/>
      <c r="AF1075" s="1200"/>
      <c r="AG1075" s="1194"/>
      <c r="AH1075" s="1197"/>
      <c r="AI1075" s="1200"/>
      <c r="AJ1075" s="1200"/>
      <c r="AK1075" s="1203"/>
      <c r="AL1075" s="1206"/>
      <c r="AM1075" s="651" t="str">
        <f t="shared" si="2100"/>
        <v/>
      </c>
      <c r="AN1075" s="355"/>
      <c r="AO1075" s="1209"/>
      <c r="AP1075" s="1210"/>
      <c r="AQ1075" s="1115"/>
      <c r="AR1075" s="976"/>
      <c r="AS1075" s="976"/>
      <c r="AT1075" s="976"/>
      <c r="AU1075" s="976"/>
      <c r="AV1075" s="976"/>
      <c r="AW1075" s="976"/>
      <c r="AX1075" s="1211"/>
      <c r="AY1075" s="1209"/>
    </row>
    <row r="1076" spans="1:51" ht="14">
      <c r="A1076" s="1280">
        <v>267</v>
      </c>
      <c r="B1076" s="1260" t="str">
        <f>IF(基本情報入力シート!B306="", "",基本情報入力シート!B306)</f>
        <v/>
      </c>
      <c r="C1076" s="1261"/>
      <c r="D1076" s="1261"/>
      <c r="E1076" s="1261"/>
      <c r="F1076" s="1262"/>
      <c r="G1076" s="1269" t="str">
        <f>IF(基本情報入力シート!L306="", "",基本情報入力シート!L306)</f>
        <v/>
      </c>
      <c r="H1076" s="1269" t="str">
        <f>IF(基本情報入力シート!Q306="", "",基本情報入力シート!Q306)</f>
        <v/>
      </c>
      <c r="I1076" s="1269" t="str">
        <f>IF(基本情報入力シート!V306="", "",基本情報入力シート!V306)</f>
        <v/>
      </c>
      <c r="J1076" s="1269" t="str">
        <f>IF(基本情報入力シート!W306="", "",基本情報入力シート!W306)</f>
        <v/>
      </c>
      <c r="K1076" s="1269" t="str">
        <f>IF(基本情報入力シート!X306="", "",基本情報入力シート!X306)</f>
        <v/>
      </c>
      <c r="L1076" s="1272" t="str">
        <f>IF(基本情報入力シート!AC306=0, "",基本情報入力シート!AC306)</f>
        <v/>
      </c>
      <c r="M1076" s="1275" t="str">
        <f>IF(基本情報入力シート!AD306="", "",基本情報入力シート!AD306)</f>
        <v/>
      </c>
      <c r="N1076" s="1245"/>
      <c r="O1076" s="1248" t="str">
        <f>IFERROR(VLOOKUP(K1076,【参考】数式用２!$A$2:$AD$48,MATCH(N1076,【参考】数式用２!$C$4:$AD$4,0)+2,0),"")</f>
        <v/>
      </c>
      <c r="P1076" s="1214"/>
      <c r="Q1076" s="1217" t="str">
        <f>IFERROR(VLOOKUP(K1076,【参考】数式用２!$A$2:$AC$48,MATCH(P1076,【参考】数式用２!$C$4:$AC$4,0)+2,0),"")</f>
        <v/>
      </c>
      <c r="R1076" s="1220" t="s">
        <v>268</v>
      </c>
      <c r="S1076" s="1223"/>
      <c r="T1076" s="1226" t="s">
        <v>356</v>
      </c>
      <c r="U1076" s="1223"/>
      <c r="V1076" s="1226" t="s">
        <v>357</v>
      </c>
      <c r="W1076" s="1223"/>
      <c r="X1076" s="1226" t="s">
        <v>356</v>
      </c>
      <c r="Y1076" s="1223"/>
      <c r="Z1076" s="1226" t="s">
        <v>360</v>
      </c>
      <c r="AA1076" s="1226" t="s">
        <v>171</v>
      </c>
      <c r="AB1076" s="1226" t="str">
        <f t="shared" ref="AB1076" si="2145">IF(S1076&gt;=1,(W1076*12+Y1076)-(S1076*12+U1076)+1,"")</f>
        <v/>
      </c>
      <c r="AC1076" s="1229" t="s">
        <v>359</v>
      </c>
      <c r="AD1076" s="1232" t="str">
        <f t="shared" ref="AD1076" si="2146">IFERROR(ROUNDDOWN(ROUND(L1076*Q1076,0)*M1076,0)*AB1076,"")</f>
        <v/>
      </c>
      <c r="AE1076" s="1233" t="str">
        <f>IFERROR(ROUNDDOWN(ROUNDDOWN(ROUND(L1076*VLOOKUP(K1076,【参考】数式用２!$A$2:$AC$48,MATCH("処遇改善加算Ⅳ",【参考】数式用２!$C$4:$O$4,0)+2,0),0)*M1076,0)*AB1076*0.5,0), "")</f>
        <v/>
      </c>
      <c r="AF1076" s="1198"/>
      <c r="AG1076" s="1193" t="str">
        <f>IF(AND(AQ1076&lt;&gt;"対象外", P1076&lt;&gt;""),ROUNDDOWN(ROUND(L1076*VLOOKUP(K1076,【参考】数式用２!$A$2:$K$48,MATCH("ベア加算あり",【参考】数式用２!$C$4:$K$4,0)+2,0),0)*M1076,0)*AB1076,"")</f>
        <v/>
      </c>
      <c r="AH1076" s="1195"/>
      <c r="AI1076" s="1198"/>
      <c r="AJ1076" s="1198"/>
      <c r="AK1076" s="1201"/>
      <c r="AL1076" s="1204"/>
      <c r="AM1076" s="650" t="str">
        <f t="shared" si="2090"/>
        <v/>
      </c>
      <c r="AN1076" s="355"/>
      <c r="AO1076" s="1207" t="str">
        <f t="shared" ref="AO1076" si="2147">IF(K1076&lt;&gt;"","Q列に色付け","")</f>
        <v/>
      </c>
      <c r="AP1076" s="1210" t="str">
        <f t="shared" ref="AP1076" si="2148">IF(AND(AE1076&lt;&gt;0,AE1076&lt;&gt;""),IF(AF1076="○","入力済","未入力"),"")</f>
        <v/>
      </c>
      <c r="AQ1076" s="1113" t="str">
        <f>IFERROR((VLOOKUP(N1076, 【参考】数式用２!$BE$5:$BE$13, 1,FALSE)), "対象外")</f>
        <v>対象外</v>
      </c>
      <c r="AR1076" s="976" t="str">
        <f t="shared" ref="AR1076" si="2149">IF(AG1076&lt;&gt;"",IF(AH1076="○","入力済","未入力"),"")</f>
        <v/>
      </c>
      <c r="AS1076" s="976" t="str">
        <f t="shared" ref="AS1076" si="2150">IF(AND(P1076&lt;&gt;"", AI1076=""), "未入力", "入力済")</f>
        <v>入力済</v>
      </c>
      <c r="AT1076" s="976" t="str">
        <f t="shared" ref="AT1076" si="2151">IF(AND(P1076&lt;&gt;"", P1076&lt;&gt;"処遇改善加算Ⅳ", AJ1076=""), "未入力", "入力済")</f>
        <v>入力済</v>
      </c>
      <c r="AU1076" s="976" t="str">
        <f>IFERROR(VLOOKUP(K1076, 【参考】数式用２!$BB$5:$BC$48, 2, FALSE), "")</f>
        <v/>
      </c>
      <c r="AV1076" s="976" t="str">
        <f t="shared" ref="AV1076" si="2152">IF(AND(P1076&lt;&gt;"処遇改善加算Ⅲ",P1076&lt;&gt;"処遇改善加算Ⅳ", P1076&lt;&gt;"", AU1076&lt;&gt;"対象外"), 1,"")</f>
        <v/>
      </c>
      <c r="AW1076" s="976" t="str">
        <f>IFERROR("_"&amp;VLOOKUP(K1076, 【参考】数式用２!$AG$2:$AH$48, 2, FALSE), "")</f>
        <v/>
      </c>
      <c r="AX1076" s="1211" t="str">
        <f t="shared" ref="AX1076" si="2153">IF(AND(P1076="処遇改善加算Ⅰ", AL1076=""), "未入力","入力済")</f>
        <v>入力済</v>
      </c>
      <c r="AY1076" s="1207" t="str">
        <f t="shared" ref="AY1076" si="2154">G1076</f>
        <v/>
      </c>
    </row>
    <row r="1077" spans="1:51" ht="14">
      <c r="A1077" s="1281"/>
      <c r="B1077" s="1263"/>
      <c r="C1077" s="1264"/>
      <c r="D1077" s="1264"/>
      <c r="E1077" s="1264"/>
      <c r="F1077" s="1265"/>
      <c r="G1077" s="1270"/>
      <c r="H1077" s="1270"/>
      <c r="I1077" s="1270"/>
      <c r="J1077" s="1270"/>
      <c r="K1077" s="1270"/>
      <c r="L1077" s="1273"/>
      <c r="M1077" s="1276"/>
      <c r="N1077" s="1246"/>
      <c r="O1077" s="1249"/>
      <c r="P1077" s="1215"/>
      <c r="Q1077" s="1218"/>
      <c r="R1077" s="1221"/>
      <c r="S1077" s="1224"/>
      <c r="T1077" s="1227"/>
      <c r="U1077" s="1224"/>
      <c r="V1077" s="1227"/>
      <c r="W1077" s="1224"/>
      <c r="X1077" s="1227"/>
      <c r="Y1077" s="1224"/>
      <c r="Z1077" s="1227"/>
      <c r="AA1077" s="1227"/>
      <c r="AB1077" s="1227"/>
      <c r="AC1077" s="1230"/>
      <c r="AD1077" s="1193"/>
      <c r="AE1077" s="1234"/>
      <c r="AF1077" s="1199"/>
      <c r="AG1077" s="1193"/>
      <c r="AH1077" s="1196"/>
      <c r="AI1077" s="1199"/>
      <c r="AJ1077" s="1199"/>
      <c r="AK1077" s="1202"/>
      <c r="AL1077" s="1205"/>
      <c r="AM1077" s="1212" t="str">
        <f t="shared" ref="AM1077" si="2155">IF(AND(P1076&lt;&gt;"", OR(W1076&lt;&gt;8,Y1076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77" s="355"/>
      <c r="AO1077" s="1208"/>
      <c r="AP1077" s="1210"/>
      <c r="AQ1077" s="1114"/>
      <c r="AR1077" s="976"/>
      <c r="AS1077" s="976"/>
      <c r="AT1077" s="976"/>
      <c r="AU1077" s="976"/>
      <c r="AV1077" s="976"/>
      <c r="AW1077" s="976"/>
      <c r="AX1077" s="1211"/>
      <c r="AY1077" s="1208"/>
    </row>
    <row r="1078" spans="1:51" ht="14">
      <c r="A1078" s="1282"/>
      <c r="B1078" s="1263"/>
      <c r="C1078" s="1264"/>
      <c r="D1078" s="1264"/>
      <c r="E1078" s="1264"/>
      <c r="F1078" s="1265"/>
      <c r="G1078" s="1270"/>
      <c r="H1078" s="1270"/>
      <c r="I1078" s="1270"/>
      <c r="J1078" s="1270"/>
      <c r="K1078" s="1270"/>
      <c r="L1078" s="1273"/>
      <c r="M1078" s="1276"/>
      <c r="N1078" s="1246"/>
      <c r="O1078" s="1249"/>
      <c r="P1078" s="1215"/>
      <c r="Q1078" s="1218"/>
      <c r="R1078" s="1221"/>
      <c r="S1078" s="1224"/>
      <c r="T1078" s="1227"/>
      <c r="U1078" s="1224"/>
      <c r="V1078" s="1227"/>
      <c r="W1078" s="1224"/>
      <c r="X1078" s="1227"/>
      <c r="Y1078" s="1224"/>
      <c r="Z1078" s="1227"/>
      <c r="AA1078" s="1227"/>
      <c r="AB1078" s="1227"/>
      <c r="AC1078" s="1230"/>
      <c r="AD1078" s="1193"/>
      <c r="AE1078" s="1234"/>
      <c r="AF1078" s="1199"/>
      <c r="AG1078" s="1193"/>
      <c r="AH1078" s="1196"/>
      <c r="AI1078" s="1199"/>
      <c r="AJ1078" s="1199"/>
      <c r="AK1078" s="1202"/>
      <c r="AL1078" s="1205"/>
      <c r="AM1078" s="1213"/>
      <c r="AN1078" s="355"/>
      <c r="AO1078" s="1208"/>
      <c r="AP1078" s="1210"/>
      <c r="AQ1078" s="1114"/>
      <c r="AR1078" s="976"/>
      <c r="AS1078" s="976"/>
      <c r="AT1078" s="976"/>
      <c r="AU1078" s="976"/>
      <c r="AV1078" s="976"/>
      <c r="AW1078" s="976"/>
      <c r="AX1078" s="1211"/>
      <c r="AY1078" s="1208"/>
    </row>
    <row r="1079" spans="1:51" ht="14.5" thickBot="1">
      <c r="A1079" s="1283"/>
      <c r="B1079" s="1266"/>
      <c r="C1079" s="1267"/>
      <c r="D1079" s="1267"/>
      <c r="E1079" s="1267"/>
      <c r="F1079" s="1268"/>
      <c r="G1079" s="1271"/>
      <c r="H1079" s="1271"/>
      <c r="I1079" s="1271"/>
      <c r="J1079" s="1271"/>
      <c r="K1079" s="1271"/>
      <c r="L1079" s="1274"/>
      <c r="M1079" s="1277"/>
      <c r="N1079" s="1247"/>
      <c r="O1079" s="1250"/>
      <c r="P1079" s="1216"/>
      <c r="Q1079" s="1219"/>
      <c r="R1079" s="1222"/>
      <c r="S1079" s="1225"/>
      <c r="T1079" s="1228"/>
      <c r="U1079" s="1225"/>
      <c r="V1079" s="1228"/>
      <c r="W1079" s="1225"/>
      <c r="X1079" s="1228"/>
      <c r="Y1079" s="1225"/>
      <c r="Z1079" s="1228"/>
      <c r="AA1079" s="1228"/>
      <c r="AB1079" s="1228"/>
      <c r="AC1079" s="1231"/>
      <c r="AD1079" s="1194"/>
      <c r="AE1079" s="1235"/>
      <c r="AF1079" s="1200"/>
      <c r="AG1079" s="1194"/>
      <c r="AH1079" s="1197"/>
      <c r="AI1079" s="1200"/>
      <c r="AJ1079" s="1200"/>
      <c r="AK1079" s="1203"/>
      <c r="AL1079" s="1206"/>
      <c r="AM1079" s="651" t="str">
        <f t="shared" si="2100"/>
        <v/>
      </c>
      <c r="AN1079" s="355"/>
      <c r="AO1079" s="1209"/>
      <c r="AP1079" s="1210"/>
      <c r="AQ1079" s="1115"/>
      <c r="AR1079" s="976"/>
      <c r="AS1079" s="976"/>
      <c r="AT1079" s="976"/>
      <c r="AU1079" s="976"/>
      <c r="AV1079" s="976"/>
      <c r="AW1079" s="976"/>
      <c r="AX1079" s="1211"/>
      <c r="AY1079" s="1209"/>
    </row>
    <row r="1080" spans="1:51" ht="14">
      <c r="A1080" s="1280">
        <v>268</v>
      </c>
      <c r="B1080" s="1260" t="str">
        <f>IF(基本情報入力シート!B307="", "",基本情報入力シート!B307)</f>
        <v/>
      </c>
      <c r="C1080" s="1261"/>
      <c r="D1080" s="1261"/>
      <c r="E1080" s="1261"/>
      <c r="F1080" s="1262"/>
      <c r="G1080" s="1269" t="str">
        <f>IF(基本情報入力シート!L307="", "",基本情報入力シート!L307)</f>
        <v/>
      </c>
      <c r="H1080" s="1269" t="str">
        <f>IF(基本情報入力シート!Q307="", "",基本情報入力シート!Q307)</f>
        <v/>
      </c>
      <c r="I1080" s="1269" t="str">
        <f>IF(基本情報入力シート!V307="", "",基本情報入力シート!V307)</f>
        <v/>
      </c>
      <c r="J1080" s="1269" t="str">
        <f>IF(基本情報入力シート!W307="", "",基本情報入力シート!W307)</f>
        <v/>
      </c>
      <c r="K1080" s="1269" t="str">
        <f>IF(基本情報入力シート!X307="", "",基本情報入力シート!X307)</f>
        <v/>
      </c>
      <c r="L1080" s="1272" t="str">
        <f>IF(基本情報入力シート!AC307=0, "",基本情報入力シート!AC307)</f>
        <v/>
      </c>
      <c r="M1080" s="1275" t="str">
        <f>IF(基本情報入力シート!AD307="", "",基本情報入力シート!AD307)</f>
        <v/>
      </c>
      <c r="N1080" s="1245"/>
      <c r="O1080" s="1248" t="str">
        <f>IFERROR(VLOOKUP(K1080,【参考】数式用２!$A$2:$AD$48,MATCH(N1080,【参考】数式用２!$C$4:$AD$4,0)+2,0),"")</f>
        <v/>
      </c>
      <c r="P1080" s="1214"/>
      <c r="Q1080" s="1217" t="str">
        <f>IFERROR(VLOOKUP(K1080,【参考】数式用２!$A$2:$AC$48,MATCH(P1080,【参考】数式用２!$C$4:$AC$4,0)+2,0),"")</f>
        <v/>
      </c>
      <c r="R1080" s="1220" t="s">
        <v>268</v>
      </c>
      <c r="S1080" s="1223"/>
      <c r="T1080" s="1226" t="s">
        <v>356</v>
      </c>
      <c r="U1080" s="1223"/>
      <c r="V1080" s="1226" t="s">
        <v>357</v>
      </c>
      <c r="W1080" s="1223"/>
      <c r="X1080" s="1226" t="s">
        <v>356</v>
      </c>
      <c r="Y1080" s="1223"/>
      <c r="Z1080" s="1226" t="s">
        <v>360</v>
      </c>
      <c r="AA1080" s="1226" t="s">
        <v>171</v>
      </c>
      <c r="AB1080" s="1226" t="str">
        <f t="shared" ref="AB1080" si="2156">IF(S1080&gt;=1,(W1080*12+Y1080)-(S1080*12+U1080)+1,"")</f>
        <v/>
      </c>
      <c r="AC1080" s="1229" t="s">
        <v>359</v>
      </c>
      <c r="AD1080" s="1232" t="str">
        <f t="shared" ref="AD1080" si="2157">IFERROR(ROUNDDOWN(ROUND(L1080*Q1080,0)*M1080,0)*AB1080,"")</f>
        <v/>
      </c>
      <c r="AE1080" s="1233" t="str">
        <f>IFERROR(ROUNDDOWN(ROUNDDOWN(ROUND(L1080*VLOOKUP(K1080,【参考】数式用２!$A$2:$AC$48,MATCH("処遇改善加算Ⅳ",【参考】数式用２!$C$4:$O$4,0)+2,0),0)*M1080,0)*AB1080*0.5,0), "")</f>
        <v/>
      </c>
      <c r="AF1080" s="1198"/>
      <c r="AG1080" s="1193" t="str">
        <f>IF(AND(AQ1080&lt;&gt;"対象外", P1080&lt;&gt;""),ROUNDDOWN(ROUND(L1080*VLOOKUP(K1080,【参考】数式用２!$A$2:$K$48,MATCH("ベア加算あり",【参考】数式用２!$C$4:$K$4,0)+2,0),0)*M1080,0)*AB1080,"")</f>
        <v/>
      </c>
      <c r="AH1080" s="1195"/>
      <c r="AI1080" s="1198"/>
      <c r="AJ1080" s="1198"/>
      <c r="AK1080" s="1201"/>
      <c r="AL1080" s="1204"/>
      <c r="AM1080" s="650" t="str">
        <f t="shared" si="2090"/>
        <v/>
      </c>
      <c r="AN1080" s="355"/>
      <c r="AO1080" s="1207" t="str">
        <f t="shared" ref="AO1080" si="2158">IF(K1080&lt;&gt;"","Q列に色付け","")</f>
        <v/>
      </c>
      <c r="AP1080" s="1210" t="str">
        <f t="shared" ref="AP1080" si="2159">IF(AND(AE1080&lt;&gt;0,AE1080&lt;&gt;""),IF(AF1080="○","入力済","未入力"),"")</f>
        <v/>
      </c>
      <c r="AQ1080" s="1113" t="str">
        <f>IFERROR((VLOOKUP(N1080, 【参考】数式用２!$BE$5:$BE$13, 1,FALSE)), "対象外")</f>
        <v>対象外</v>
      </c>
      <c r="AR1080" s="976" t="str">
        <f t="shared" ref="AR1080" si="2160">IF(AG1080&lt;&gt;"",IF(AH1080="○","入力済","未入力"),"")</f>
        <v/>
      </c>
      <c r="AS1080" s="976" t="str">
        <f t="shared" ref="AS1080" si="2161">IF(AND(P1080&lt;&gt;"", AI1080=""), "未入力", "入力済")</f>
        <v>入力済</v>
      </c>
      <c r="AT1080" s="976" t="str">
        <f t="shared" ref="AT1080" si="2162">IF(AND(P1080&lt;&gt;"", P1080&lt;&gt;"処遇改善加算Ⅳ", AJ1080=""), "未入力", "入力済")</f>
        <v>入力済</v>
      </c>
      <c r="AU1080" s="976" t="str">
        <f>IFERROR(VLOOKUP(K1080, 【参考】数式用２!$BB$5:$BC$48, 2, FALSE), "")</f>
        <v/>
      </c>
      <c r="AV1080" s="976" t="str">
        <f t="shared" ref="AV1080" si="2163">IF(AND(P1080&lt;&gt;"処遇改善加算Ⅲ",P1080&lt;&gt;"処遇改善加算Ⅳ", P1080&lt;&gt;"", AU1080&lt;&gt;"対象外"), 1,"")</f>
        <v/>
      </c>
      <c r="AW1080" s="976" t="str">
        <f>IFERROR("_"&amp;VLOOKUP(K1080, 【参考】数式用２!$AG$2:$AH$48, 2, FALSE), "")</f>
        <v/>
      </c>
      <c r="AX1080" s="1211" t="str">
        <f t="shared" ref="AX1080" si="2164">IF(AND(P1080="処遇改善加算Ⅰ", AL1080=""), "未入力","入力済")</f>
        <v>入力済</v>
      </c>
      <c r="AY1080" s="1207" t="str">
        <f t="shared" ref="AY1080" si="2165">G1080</f>
        <v/>
      </c>
    </row>
    <row r="1081" spans="1:51" ht="14">
      <c r="A1081" s="1281"/>
      <c r="B1081" s="1263"/>
      <c r="C1081" s="1264"/>
      <c r="D1081" s="1264"/>
      <c r="E1081" s="1264"/>
      <c r="F1081" s="1265"/>
      <c r="G1081" s="1270"/>
      <c r="H1081" s="1270"/>
      <c r="I1081" s="1270"/>
      <c r="J1081" s="1270"/>
      <c r="K1081" s="1270"/>
      <c r="L1081" s="1273"/>
      <c r="M1081" s="1276"/>
      <c r="N1081" s="1246"/>
      <c r="O1081" s="1249"/>
      <c r="P1081" s="1215"/>
      <c r="Q1081" s="1218"/>
      <c r="R1081" s="1221"/>
      <c r="S1081" s="1224"/>
      <c r="T1081" s="1227"/>
      <c r="U1081" s="1224"/>
      <c r="V1081" s="1227"/>
      <c r="W1081" s="1224"/>
      <c r="X1081" s="1227"/>
      <c r="Y1081" s="1224"/>
      <c r="Z1081" s="1227"/>
      <c r="AA1081" s="1227"/>
      <c r="AB1081" s="1227"/>
      <c r="AC1081" s="1230"/>
      <c r="AD1081" s="1193"/>
      <c r="AE1081" s="1234"/>
      <c r="AF1081" s="1199"/>
      <c r="AG1081" s="1193"/>
      <c r="AH1081" s="1196"/>
      <c r="AI1081" s="1199"/>
      <c r="AJ1081" s="1199"/>
      <c r="AK1081" s="1202"/>
      <c r="AL1081" s="1205"/>
      <c r="AM1081" s="1212" t="str">
        <f t="shared" ref="AM1081" si="2166">IF(AND(P1080&lt;&gt;"", OR(W1080&lt;&gt;8,Y1080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81" s="355"/>
      <c r="AO1081" s="1208"/>
      <c r="AP1081" s="1210"/>
      <c r="AQ1081" s="1114"/>
      <c r="AR1081" s="976"/>
      <c r="AS1081" s="976"/>
      <c r="AT1081" s="976"/>
      <c r="AU1081" s="976"/>
      <c r="AV1081" s="976"/>
      <c r="AW1081" s="976"/>
      <c r="AX1081" s="1211"/>
      <c r="AY1081" s="1208"/>
    </row>
    <row r="1082" spans="1:51" ht="14">
      <c r="A1082" s="1282"/>
      <c r="B1082" s="1263"/>
      <c r="C1082" s="1264"/>
      <c r="D1082" s="1264"/>
      <c r="E1082" s="1264"/>
      <c r="F1082" s="1265"/>
      <c r="G1082" s="1270"/>
      <c r="H1082" s="1270"/>
      <c r="I1082" s="1270"/>
      <c r="J1082" s="1270"/>
      <c r="K1082" s="1270"/>
      <c r="L1082" s="1273"/>
      <c r="M1082" s="1276"/>
      <c r="N1082" s="1246"/>
      <c r="O1082" s="1249"/>
      <c r="P1082" s="1215"/>
      <c r="Q1082" s="1218"/>
      <c r="R1082" s="1221"/>
      <c r="S1082" s="1224"/>
      <c r="T1082" s="1227"/>
      <c r="U1082" s="1224"/>
      <c r="V1082" s="1227"/>
      <c r="W1082" s="1224"/>
      <c r="X1082" s="1227"/>
      <c r="Y1082" s="1224"/>
      <c r="Z1082" s="1227"/>
      <c r="AA1082" s="1227"/>
      <c r="AB1082" s="1227"/>
      <c r="AC1082" s="1230"/>
      <c r="AD1082" s="1193"/>
      <c r="AE1082" s="1234"/>
      <c r="AF1082" s="1199"/>
      <c r="AG1082" s="1193"/>
      <c r="AH1082" s="1196"/>
      <c r="AI1082" s="1199"/>
      <c r="AJ1082" s="1199"/>
      <c r="AK1082" s="1202"/>
      <c r="AL1082" s="1205"/>
      <c r="AM1082" s="1213"/>
      <c r="AN1082" s="355"/>
      <c r="AO1082" s="1208"/>
      <c r="AP1082" s="1210"/>
      <c r="AQ1082" s="1114"/>
      <c r="AR1082" s="976"/>
      <c r="AS1082" s="976"/>
      <c r="AT1082" s="976"/>
      <c r="AU1082" s="976"/>
      <c r="AV1082" s="976"/>
      <c r="AW1082" s="976"/>
      <c r="AX1082" s="1211"/>
      <c r="AY1082" s="1208"/>
    </row>
    <row r="1083" spans="1:51" ht="14.5" thickBot="1">
      <c r="A1083" s="1283"/>
      <c r="B1083" s="1266"/>
      <c r="C1083" s="1267"/>
      <c r="D1083" s="1267"/>
      <c r="E1083" s="1267"/>
      <c r="F1083" s="1268"/>
      <c r="G1083" s="1271"/>
      <c r="H1083" s="1271"/>
      <c r="I1083" s="1271"/>
      <c r="J1083" s="1271"/>
      <c r="K1083" s="1271"/>
      <c r="L1083" s="1274"/>
      <c r="M1083" s="1277"/>
      <c r="N1083" s="1247"/>
      <c r="O1083" s="1250"/>
      <c r="P1083" s="1216"/>
      <c r="Q1083" s="1219"/>
      <c r="R1083" s="1222"/>
      <c r="S1083" s="1225"/>
      <c r="T1083" s="1228"/>
      <c r="U1083" s="1225"/>
      <c r="V1083" s="1228"/>
      <c r="W1083" s="1225"/>
      <c r="X1083" s="1228"/>
      <c r="Y1083" s="1225"/>
      <c r="Z1083" s="1228"/>
      <c r="AA1083" s="1228"/>
      <c r="AB1083" s="1228"/>
      <c r="AC1083" s="1231"/>
      <c r="AD1083" s="1194"/>
      <c r="AE1083" s="1235"/>
      <c r="AF1083" s="1200"/>
      <c r="AG1083" s="1194"/>
      <c r="AH1083" s="1197"/>
      <c r="AI1083" s="1200"/>
      <c r="AJ1083" s="1200"/>
      <c r="AK1083" s="1203"/>
      <c r="AL1083" s="1206"/>
      <c r="AM1083" s="651" t="str">
        <f t="shared" si="2100"/>
        <v/>
      </c>
      <c r="AN1083" s="355"/>
      <c r="AO1083" s="1209"/>
      <c r="AP1083" s="1210"/>
      <c r="AQ1083" s="1115"/>
      <c r="AR1083" s="976"/>
      <c r="AS1083" s="976"/>
      <c r="AT1083" s="976"/>
      <c r="AU1083" s="976"/>
      <c r="AV1083" s="976"/>
      <c r="AW1083" s="976"/>
      <c r="AX1083" s="1211"/>
      <c r="AY1083" s="1209"/>
    </row>
    <row r="1084" spans="1:51" ht="14">
      <c r="A1084" s="1280">
        <v>269</v>
      </c>
      <c r="B1084" s="1260" t="str">
        <f>IF(基本情報入力シート!B308="", "",基本情報入力シート!B308)</f>
        <v/>
      </c>
      <c r="C1084" s="1261"/>
      <c r="D1084" s="1261"/>
      <c r="E1084" s="1261"/>
      <c r="F1084" s="1262"/>
      <c r="G1084" s="1269" t="str">
        <f>IF(基本情報入力シート!L308="", "",基本情報入力シート!L308)</f>
        <v/>
      </c>
      <c r="H1084" s="1269" t="str">
        <f>IF(基本情報入力シート!Q308="", "",基本情報入力シート!Q308)</f>
        <v/>
      </c>
      <c r="I1084" s="1269" t="str">
        <f>IF(基本情報入力シート!V308="", "",基本情報入力シート!V308)</f>
        <v/>
      </c>
      <c r="J1084" s="1269" t="str">
        <f>IF(基本情報入力シート!W308="", "",基本情報入力シート!W308)</f>
        <v/>
      </c>
      <c r="K1084" s="1269" t="str">
        <f>IF(基本情報入力シート!X308="", "",基本情報入力シート!X308)</f>
        <v/>
      </c>
      <c r="L1084" s="1272" t="str">
        <f>IF(基本情報入力シート!AC308=0, "",基本情報入力シート!AC308)</f>
        <v/>
      </c>
      <c r="M1084" s="1275" t="str">
        <f>IF(基本情報入力シート!AD308="", "",基本情報入力シート!AD308)</f>
        <v/>
      </c>
      <c r="N1084" s="1245"/>
      <c r="O1084" s="1248" t="str">
        <f>IFERROR(VLOOKUP(K1084,【参考】数式用２!$A$2:$AD$48,MATCH(N1084,【参考】数式用２!$C$4:$AD$4,0)+2,0),"")</f>
        <v/>
      </c>
      <c r="P1084" s="1214"/>
      <c r="Q1084" s="1217" t="str">
        <f>IFERROR(VLOOKUP(K1084,【参考】数式用２!$A$2:$AC$48,MATCH(P1084,【参考】数式用２!$C$4:$AC$4,0)+2,0),"")</f>
        <v/>
      </c>
      <c r="R1084" s="1220" t="s">
        <v>268</v>
      </c>
      <c r="S1084" s="1223"/>
      <c r="T1084" s="1226" t="s">
        <v>356</v>
      </c>
      <c r="U1084" s="1223"/>
      <c r="V1084" s="1226" t="s">
        <v>357</v>
      </c>
      <c r="W1084" s="1223"/>
      <c r="X1084" s="1226" t="s">
        <v>356</v>
      </c>
      <c r="Y1084" s="1223"/>
      <c r="Z1084" s="1226" t="s">
        <v>360</v>
      </c>
      <c r="AA1084" s="1226" t="s">
        <v>171</v>
      </c>
      <c r="AB1084" s="1226" t="str">
        <f t="shared" ref="AB1084" si="2167">IF(S1084&gt;=1,(W1084*12+Y1084)-(S1084*12+U1084)+1,"")</f>
        <v/>
      </c>
      <c r="AC1084" s="1229" t="s">
        <v>359</v>
      </c>
      <c r="AD1084" s="1232" t="str">
        <f t="shared" ref="AD1084" si="2168">IFERROR(ROUNDDOWN(ROUND(L1084*Q1084,0)*M1084,0)*AB1084,"")</f>
        <v/>
      </c>
      <c r="AE1084" s="1233" t="str">
        <f>IFERROR(ROUNDDOWN(ROUNDDOWN(ROUND(L1084*VLOOKUP(K1084,【参考】数式用２!$A$2:$AC$48,MATCH("処遇改善加算Ⅳ",【参考】数式用２!$C$4:$O$4,0)+2,0),0)*M1084,0)*AB1084*0.5,0), "")</f>
        <v/>
      </c>
      <c r="AF1084" s="1198"/>
      <c r="AG1084" s="1193" t="str">
        <f>IF(AND(AQ1084&lt;&gt;"対象外", P1084&lt;&gt;""),ROUNDDOWN(ROUND(L1084*VLOOKUP(K1084,【参考】数式用２!$A$2:$K$48,MATCH("ベア加算あり",【参考】数式用２!$C$4:$K$4,0)+2,0),0)*M1084,0)*AB1084,"")</f>
        <v/>
      </c>
      <c r="AH1084" s="1195"/>
      <c r="AI1084" s="1198"/>
      <c r="AJ1084" s="1198"/>
      <c r="AK1084" s="1201"/>
      <c r="AL1084" s="1204"/>
      <c r="AM1084" s="650" t="str">
        <f t="shared" si="2090"/>
        <v/>
      </c>
      <c r="AN1084" s="355"/>
      <c r="AO1084" s="1207" t="str">
        <f t="shared" ref="AO1084" si="2169">IF(K1084&lt;&gt;"","Q列に色付け","")</f>
        <v/>
      </c>
      <c r="AP1084" s="1210" t="str">
        <f t="shared" ref="AP1084" si="2170">IF(AND(AE1084&lt;&gt;0,AE1084&lt;&gt;""),IF(AF1084="○","入力済","未入力"),"")</f>
        <v/>
      </c>
      <c r="AQ1084" s="1113" t="str">
        <f>IFERROR((VLOOKUP(N1084, 【参考】数式用２!$BE$5:$BE$13, 1,FALSE)), "対象外")</f>
        <v>対象外</v>
      </c>
      <c r="AR1084" s="976" t="str">
        <f t="shared" ref="AR1084" si="2171">IF(AG1084&lt;&gt;"",IF(AH1084="○","入力済","未入力"),"")</f>
        <v/>
      </c>
      <c r="AS1084" s="976" t="str">
        <f t="shared" ref="AS1084" si="2172">IF(AND(P1084&lt;&gt;"", AI1084=""), "未入力", "入力済")</f>
        <v>入力済</v>
      </c>
      <c r="AT1084" s="976" t="str">
        <f t="shared" ref="AT1084" si="2173">IF(AND(P1084&lt;&gt;"", P1084&lt;&gt;"処遇改善加算Ⅳ", AJ1084=""), "未入力", "入力済")</f>
        <v>入力済</v>
      </c>
      <c r="AU1084" s="976" t="str">
        <f>IFERROR(VLOOKUP(K1084, 【参考】数式用２!$BB$5:$BC$48, 2, FALSE), "")</f>
        <v/>
      </c>
      <c r="AV1084" s="976" t="str">
        <f t="shared" ref="AV1084" si="2174">IF(AND(P1084&lt;&gt;"処遇改善加算Ⅲ",P1084&lt;&gt;"処遇改善加算Ⅳ", P1084&lt;&gt;"", AU1084&lt;&gt;"対象外"), 1,"")</f>
        <v/>
      </c>
      <c r="AW1084" s="976" t="str">
        <f>IFERROR("_"&amp;VLOOKUP(K1084, 【参考】数式用２!$AG$2:$AH$48, 2, FALSE), "")</f>
        <v/>
      </c>
      <c r="AX1084" s="1211" t="str">
        <f t="shared" ref="AX1084" si="2175">IF(AND(P1084="処遇改善加算Ⅰ", AL1084=""), "未入力","入力済")</f>
        <v>入力済</v>
      </c>
      <c r="AY1084" s="1207" t="str">
        <f t="shared" ref="AY1084" si="2176">G1084</f>
        <v/>
      </c>
    </row>
    <row r="1085" spans="1:51" ht="14">
      <c r="A1085" s="1281"/>
      <c r="B1085" s="1263"/>
      <c r="C1085" s="1264"/>
      <c r="D1085" s="1264"/>
      <c r="E1085" s="1264"/>
      <c r="F1085" s="1265"/>
      <c r="G1085" s="1270"/>
      <c r="H1085" s="1270"/>
      <c r="I1085" s="1270"/>
      <c r="J1085" s="1270"/>
      <c r="K1085" s="1270"/>
      <c r="L1085" s="1273"/>
      <c r="M1085" s="1276"/>
      <c r="N1085" s="1246"/>
      <c r="O1085" s="1249"/>
      <c r="P1085" s="1215"/>
      <c r="Q1085" s="1218"/>
      <c r="R1085" s="1221"/>
      <c r="S1085" s="1224"/>
      <c r="T1085" s="1227"/>
      <c r="U1085" s="1224"/>
      <c r="V1085" s="1227"/>
      <c r="W1085" s="1224"/>
      <c r="X1085" s="1227"/>
      <c r="Y1085" s="1224"/>
      <c r="Z1085" s="1227"/>
      <c r="AA1085" s="1227"/>
      <c r="AB1085" s="1227"/>
      <c r="AC1085" s="1230"/>
      <c r="AD1085" s="1193"/>
      <c r="AE1085" s="1234"/>
      <c r="AF1085" s="1199"/>
      <c r="AG1085" s="1193"/>
      <c r="AH1085" s="1196"/>
      <c r="AI1085" s="1199"/>
      <c r="AJ1085" s="1199"/>
      <c r="AK1085" s="1202"/>
      <c r="AL1085" s="1205"/>
      <c r="AM1085" s="1212" t="str">
        <f t="shared" ref="AM1085" si="2177">IF(AND(P1084&lt;&gt;"", OR(W1084&lt;&gt;8,Y1084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85" s="355"/>
      <c r="AO1085" s="1208"/>
      <c r="AP1085" s="1210"/>
      <c r="AQ1085" s="1114"/>
      <c r="AR1085" s="976"/>
      <c r="AS1085" s="976"/>
      <c r="AT1085" s="976"/>
      <c r="AU1085" s="976"/>
      <c r="AV1085" s="976"/>
      <c r="AW1085" s="976"/>
      <c r="AX1085" s="1211"/>
      <c r="AY1085" s="1208"/>
    </row>
    <row r="1086" spans="1:51" ht="14">
      <c r="A1086" s="1282"/>
      <c r="B1086" s="1263"/>
      <c r="C1086" s="1264"/>
      <c r="D1086" s="1264"/>
      <c r="E1086" s="1264"/>
      <c r="F1086" s="1265"/>
      <c r="G1086" s="1270"/>
      <c r="H1086" s="1270"/>
      <c r="I1086" s="1270"/>
      <c r="J1086" s="1270"/>
      <c r="K1086" s="1270"/>
      <c r="L1086" s="1273"/>
      <c r="M1086" s="1276"/>
      <c r="N1086" s="1246"/>
      <c r="O1086" s="1249"/>
      <c r="P1086" s="1215"/>
      <c r="Q1086" s="1218"/>
      <c r="R1086" s="1221"/>
      <c r="S1086" s="1224"/>
      <c r="T1086" s="1227"/>
      <c r="U1086" s="1224"/>
      <c r="V1086" s="1227"/>
      <c r="W1086" s="1224"/>
      <c r="X1086" s="1227"/>
      <c r="Y1086" s="1224"/>
      <c r="Z1086" s="1227"/>
      <c r="AA1086" s="1227"/>
      <c r="AB1086" s="1227"/>
      <c r="AC1086" s="1230"/>
      <c r="AD1086" s="1193"/>
      <c r="AE1086" s="1234"/>
      <c r="AF1086" s="1199"/>
      <c r="AG1086" s="1193"/>
      <c r="AH1086" s="1196"/>
      <c r="AI1086" s="1199"/>
      <c r="AJ1086" s="1199"/>
      <c r="AK1086" s="1202"/>
      <c r="AL1086" s="1205"/>
      <c r="AM1086" s="1213"/>
      <c r="AN1086" s="355"/>
      <c r="AO1086" s="1208"/>
      <c r="AP1086" s="1210"/>
      <c r="AQ1086" s="1114"/>
      <c r="AR1086" s="976"/>
      <c r="AS1086" s="976"/>
      <c r="AT1086" s="976"/>
      <c r="AU1086" s="976"/>
      <c r="AV1086" s="976"/>
      <c r="AW1086" s="976"/>
      <c r="AX1086" s="1211"/>
      <c r="AY1086" s="1208"/>
    </row>
    <row r="1087" spans="1:51" ht="14.5" thickBot="1">
      <c r="A1087" s="1283"/>
      <c r="B1087" s="1266"/>
      <c r="C1087" s="1267"/>
      <c r="D1087" s="1267"/>
      <c r="E1087" s="1267"/>
      <c r="F1087" s="1268"/>
      <c r="G1087" s="1271"/>
      <c r="H1087" s="1271"/>
      <c r="I1087" s="1271"/>
      <c r="J1087" s="1271"/>
      <c r="K1087" s="1271"/>
      <c r="L1087" s="1274"/>
      <c r="M1087" s="1277"/>
      <c r="N1087" s="1247"/>
      <c r="O1087" s="1250"/>
      <c r="P1087" s="1216"/>
      <c r="Q1087" s="1219"/>
      <c r="R1087" s="1222"/>
      <c r="S1087" s="1225"/>
      <c r="T1087" s="1228"/>
      <c r="U1087" s="1225"/>
      <c r="V1087" s="1228"/>
      <c r="W1087" s="1225"/>
      <c r="X1087" s="1228"/>
      <c r="Y1087" s="1225"/>
      <c r="Z1087" s="1228"/>
      <c r="AA1087" s="1228"/>
      <c r="AB1087" s="1228"/>
      <c r="AC1087" s="1231"/>
      <c r="AD1087" s="1194"/>
      <c r="AE1087" s="1235"/>
      <c r="AF1087" s="1200"/>
      <c r="AG1087" s="1194"/>
      <c r="AH1087" s="1197"/>
      <c r="AI1087" s="1200"/>
      <c r="AJ1087" s="1200"/>
      <c r="AK1087" s="1203"/>
      <c r="AL1087" s="1206"/>
      <c r="AM1087" s="651" t="str">
        <f t="shared" si="2100"/>
        <v/>
      </c>
      <c r="AN1087" s="355"/>
      <c r="AO1087" s="1209"/>
      <c r="AP1087" s="1210"/>
      <c r="AQ1087" s="1115"/>
      <c r="AR1087" s="976"/>
      <c r="AS1087" s="976"/>
      <c r="AT1087" s="976"/>
      <c r="AU1087" s="976"/>
      <c r="AV1087" s="976"/>
      <c r="AW1087" s="976"/>
      <c r="AX1087" s="1211"/>
      <c r="AY1087" s="1209"/>
    </row>
    <row r="1088" spans="1:51" ht="14">
      <c r="A1088" s="1280">
        <v>270</v>
      </c>
      <c r="B1088" s="1260" t="str">
        <f>IF(基本情報入力シート!B309="", "",基本情報入力シート!B309)</f>
        <v/>
      </c>
      <c r="C1088" s="1261"/>
      <c r="D1088" s="1261"/>
      <c r="E1088" s="1261"/>
      <c r="F1088" s="1262"/>
      <c r="G1088" s="1269" t="str">
        <f>IF(基本情報入力シート!L309="", "",基本情報入力シート!L309)</f>
        <v/>
      </c>
      <c r="H1088" s="1269" t="str">
        <f>IF(基本情報入力シート!Q309="", "",基本情報入力シート!Q309)</f>
        <v/>
      </c>
      <c r="I1088" s="1269" t="str">
        <f>IF(基本情報入力シート!V309="", "",基本情報入力シート!V309)</f>
        <v/>
      </c>
      <c r="J1088" s="1269" t="str">
        <f>IF(基本情報入力シート!W309="", "",基本情報入力シート!W309)</f>
        <v/>
      </c>
      <c r="K1088" s="1269" t="str">
        <f>IF(基本情報入力シート!X309="", "",基本情報入力シート!X309)</f>
        <v/>
      </c>
      <c r="L1088" s="1272" t="str">
        <f>IF(基本情報入力シート!AC309=0, "",基本情報入力シート!AC309)</f>
        <v/>
      </c>
      <c r="M1088" s="1275" t="str">
        <f>IF(基本情報入力シート!AD309="", "",基本情報入力シート!AD309)</f>
        <v/>
      </c>
      <c r="N1088" s="1245"/>
      <c r="O1088" s="1248" t="str">
        <f>IFERROR(VLOOKUP(K1088,【参考】数式用２!$A$2:$AD$48,MATCH(N1088,【参考】数式用２!$C$4:$AD$4,0)+2,0),"")</f>
        <v/>
      </c>
      <c r="P1088" s="1214"/>
      <c r="Q1088" s="1217" t="str">
        <f>IFERROR(VLOOKUP(K1088,【参考】数式用２!$A$2:$AC$48,MATCH(P1088,【参考】数式用２!$C$4:$AC$4,0)+2,0),"")</f>
        <v/>
      </c>
      <c r="R1088" s="1220" t="s">
        <v>268</v>
      </c>
      <c r="S1088" s="1223"/>
      <c r="T1088" s="1226" t="s">
        <v>356</v>
      </c>
      <c r="U1088" s="1223"/>
      <c r="V1088" s="1226" t="s">
        <v>357</v>
      </c>
      <c r="W1088" s="1223"/>
      <c r="X1088" s="1226" t="s">
        <v>356</v>
      </c>
      <c r="Y1088" s="1223"/>
      <c r="Z1088" s="1226" t="s">
        <v>360</v>
      </c>
      <c r="AA1088" s="1226" t="s">
        <v>171</v>
      </c>
      <c r="AB1088" s="1226" t="str">
        <f t="shared" ref="AB1088" si="2178">IF(S1088&gt;=1,(W1088*12+Y1088)-(S1088*12+U1088)+1,"")</f>
        <v/>
      </c>
      <c r="AC1088" s="1229" t="s">
        <v>359</v>
      </c>
      <c r="AD1088" s="1232" t="str">
        <f t="shared" ref="AD1088" si="2179">IFERROR(ROUNDDOWN(ROUND(L1088*Q1088,0)*M1088,0)*AB1088,"")</f>
        <v/>
      </c>
      <c r="AE1088" s="1233" t="str">
        <f>IFERROR(ROUNDDOWN(ROUNDDOWN(ROUND(L1088*VLOOKUP(K1088,【参考】数式用２!$A$2:$AC$48,MATCH("処遇改善加算Ⅳ",【参考】数式用２!$C$4:$O$4,0)+2,0),0)*M1088,0)*AB1088*0.5,0), "")</f>
        <v/>
      </c>
      <c r="AF1088" s="1198"/>
      <c r="AG1088" s="1193" t="str">
        <f>IF(AND(AQ1088&lt;&gt;"対象外", P1088&lt;&gt;""),ROUNDDOWN(ROUND(L1088*VLOOKUP(K1088,【参考】数式用２!$A$2:$K$48,MATCH("ベア加算あり",【参考】数式用２!$C$4:$K$4,0)+2,0),0)*M1088,0)*AB1088,"")</f>
        <v/>
      </c>
      <c r="AH1088" s="1195"/>
      <c r="AI1088" s="1198"/>
      <c r="AJ1088" s="1198"/>
      <c r="AK1088" s="1201"/>
      <c r="AL1088" s="1204"/>
      <c r="AM1088" s="650" t="str">
        <f t="shared" si="2090"/>
        <v/>
      </c>
      <c r="AN1088" s="355"/>
      <c r="AO1088" s="1207" t="str">
        <f t="shared" ref="AO1088" si="2180">IF(K1088&lt;&gt;"","Q列に色付け","")</f>
        <v/>
      </c>
      <c r="AP1088" s="1210" t="str">
        <f t="shared" ref="AP1088" si="2181">IF(AND(AE1088&lt;&gt;0,AE1088&lt;&gt;""),IF(AF1088="○","入力済","未入力"),"")</f>
        <v/>
      </c>
      <c r="AQ1088" s="1113" t="str">
        <f>IFERROR((VLOOKUP(N1088, 【参考】数式用２!$BE$5:$BE$13, 1,FALSE)), "対象外")</f>
        <v>対象外</v>
      </c>
      <c r="AR1088" s="976" t="str">
        <f t="shared" ref="AR1088" si="2182">IF(AG1088&lt;&gt;"",IF(AH1088="○","入力済","未入力"),"")</f>
        <v/>
      </c>
      <c r="AS1088" s="976" t="str">
        <f t="shared" ref="AS1088" si="2183">IF(AND(P1088&lt;&gt;"", AI1088=""), "未入力", "入力済")</f>
        <v>入力済</v>
      </c>
      <c r="AT1088" s="976" t="str">
        <f t="shared" ref="AT1088" si="2184">IF(AND(P1088&lt;&gt;"", P1088&lt;&gt;"処遇改善加算Ⅳ", AJ1088=""), "未入力", "入力済")</f>
        <v>入力済</v>
      </c>
      <c r="AU1088" s="976" t="str">
        <f>IFERROR(VLOOKUP(K1088, 【参考】数式用２!$BB$5:$BC$48, 2, FALSE), "")</f>
        <v/>
      </c>
      <c r="AV1088" s="976" t="str">
        <f t="shared" ref="AV1088" si="2185">IF(AND(P1088&lt;&gt;"処遇改善加算Ⅲ",P1088&lt;&gt;"処遇改善加算Ⅳ", P1088&lt;&gt;"", AU1088&lt;&gt;"対象外"), 1,"")</f>
        <v/>
      </c>
      <c r="AW1088" s="976" t="str">
        <f>IFERROR("_"&amp;VLOOKUP(K1088, 【参考】数式用２!$AG$2:$AH$48, 2, FALSE), "")</f>
        <v/>
      </c>
      <c r="AX1088" s="1211" t="str">
        <f t="shared" ref="AX1088" si="2186">IF(AND(P1088="処遇改善加算Ⅰ", AL1088=""), "未入力","入力済")</f>
        <v>入力済</v>
      </c>
      <c r="AY1088" s="1207" t="str">
        <f t="shared" ref="AY1088" si="2187">G1088</f>
        <v/>
      </c>
    </row>
    <row r="1089" spans="1:51" ht="14">
      <c r="A1089" s="1281"/>
      <c r="B1089" s="1263"/>
      <c r="C1089" s="1264"/>
      <c r="D1089" s="1264"/>
      <c r="E1089" s="1264"/>
      <c r="F1089" s="1265"/>
      <c r="G1089" s="1270"/>
      <c r="H1089" s="1270"/>
      <c r="I1089" s="1270"/>
      <c r="J1089" s="1270"/>
      <c r="K1089" s="1270"/>
      <c r="L1089" s="1273"/>
      <c r="M1089" s="1276"/>
      <c r="N1089" s="1246"/>
      <c r="O1089" s="1249"/>
      <c r="P1089" s="1215"/>
      <c r="Q1089" s="1218"/>
      <c r="R1089" s="1221"/>
      <c r="S1089" s="1224"/>
      <c r="T1089" s="1227"/>
      <c r="U1089" s="1224"/>
      <c r="V1089" s="1227"/>
      <c r="W1089" s="1224"/>
      <c r="X1089" s="1227"/>
      <c r="Y1089" s="1224"/>
      <c r="Z1089" s="1227"/>
      <c r="AA1089" s="1227"/>
      <c r="AB1089" s="1227"/>
      <c r="AC1089" s="1230"/>
      <c r="AD1089" s="1193"/>
      <c r="AE1089" s="1234"/>
      <c r="AF1089" s="1199"/>
      <c r="AG1089" s="1193"/>
      <c r="AH1089" s="1196"/>
      <c r="AI1089" s="1199"/>
      <c r="AJ1089" s="1199"/>
      <c r="AK1089" s="1202"/>
      <c r="AL1089" s="1205"/>
      <c r="AM1089" s="1212" t="str">
        <f t="shared" ref="AM1089" si="2188">IF(AND(P1088&lt;&gt;"", OR(W1088&lt;&gt;8,Y1088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89" s="355"/>
      <c r="AO1089" s="1208"/>
      <c r="AP1089" s="1210"/>
      <c r="AQ1089" s="1114"/>
      <c r="AR1089" s="976"/>
      <c r="AS1089" s="976"/>
      <c r="AT1089" s="976"/>
      <c r="AU1089" s="976"/>
      <c r="AV1089" s="976"/>
      <c r="AW1089" s="976"/>
      <c r="AX1089" s="1211"/>
      <c r="AY1089" s="1208"/>
    </row>
    <row r="1090" spans="1:51" ht="14">
      <c r="A1090" s="1282"/>
      <c r="B1090" s="1263"/>
      <c r="C1090" s="1264"/>
      <c r="D1090" s="1264"/>
      <c r="E1090" s="1264"/>
      <c r="F1090" s="1265"/>
      <c r="G1090" s="1270"/>
      <c r="H1090" s="1270"/>
      <c r="I1090" s="1270"/>
      <c r="J1090" s="1270"/>
      <c r="K1090" s="1270"/>
      <c r="L1090" s="1273"/>
      <c r="M1090" s="1276"/>
      <c r="N1090" s="1246"/>
      <c r="O1090" s="1249"/>
      <c r="P1090" s="1215"/>
      <c r="Q1090" s="1218"/>
      <c r="R1090" s="1221"/>
      <c r="S1090" s="1224"/>
      <c r="T1090" s="1227"/>
      <c r="U1090" s="1224"/>
      <c r="V1090" s="1227"/>
      <c r="W1090" s="1224"/>
      <c r="X1090" s="1227"/>
      <c r="Y1090" s="1224"/>
      <c r="Z1090" s="1227"/>
      <c r="AA1090" s="1227"/>
      <c r="AB1090" s="1227"/>
      <c r="AC1090" s="1230"/>
      <c r="AD1090" s="1193"/>
      <c r="AE1090" s="1234"/>
      <c r="AF1090" s="1199"/>
      <c r="AG1090" s="1193"/>
      <c r="AH1090" s="1196"/>
      <c r="AI1090" s="1199"/>
      <c r="AJ1090" s="1199"/>
      <c r="AK1090" s="1202"/>
      <c r="AL1090" s="1205"/>
      <c r="AM1090" s="1213"/>
      <c r="AN1090" s="355"/>
      <c r="AO1090" s="1208"/>
      <c r="AP1090" s="1210"/>
      <c r="AQ1090" s="1114"/>
      <c r="AR1090" s="976"/>
      <c r="AS1090" s="976"/>
      <c r="AT1090" s="976"/>
      <c r="AU1090" s="976"/>
      <c r="AV1090" s="976"/>
      <c r="AW1090" s="976"/>
      <c r="AX1090" s="1211"/>
      <c r="AY1090" s="1208"/>
    </row>
    <row r="1091" spans="1:51" ht="14.5" thickBot="1">
      <c r="A1091" s="1283"/>
      <c r="B1091" s="1266"/>
      <c r="C1091" s="1267"/>
      <c r="D1091" s="1267"/>
      <c r="E1091" s="1267"/>
      <c r="F1091" s="1268"/>
      <c r="G1091" s="1271"/>
      <c r="H1091" s="1271"/>
      <c r="I1091" s="1271"/>
      <c r="J1091" s="1271"/>
      <c r="K1091" s="1271"/>
      <c r="L1091" s="1274"/>
      <c r="M1091" s="1277"/>
      <c r="N1091" s="1247"/>
      <c r="O1091" s="1250"/>
      <c r="P1091" s="1216"/>
      <c r="Q1091" s="1219"/>
      <c r="R1091" s="1222"/>
      <c r="S1091" s="1225"/>
      <c r="T1091" s="1228"/>
      <c r="U1091" s="1225"/>
      <c r="V1091" s="1228"/>
      <c r="W1091" s="1225"/>
      <c r="X1091" s="1228"/>
      <c r="Y1091" s="1225"/>
      <c r="Z1091" s="1228"/>
      <c r="AA1091" s="1228"/>
      <c r="AB1091" s="1228"/>
      <c r="AC1091" s="1231"/>
      <c r="AD1091" s="1194"/>
      <c r="AE1091" s="1235"/>
      <c r="AF1091" s="1200"/>
      <c r="AG1091" s="1194"/>
      <c r="AH1091" s="1197"/>
      <c r="AI1091" s="1200"/>
      <c r="AJ1091" s="1200"/>
      <c r="AK1091" s="1203"/>
      <c r="AL1091" s="1206"/>
      <c r="AM1091" s="651" t="str">
        <f t="shared" si="2100"/>
        <v/>
      </c>
      <c r="AN1091" s="355"/>
      <c r="AO1091" s="1209"/>
      <c r="AP1091" s="1210"/>
      <c r="AQ1091" s="1115"/>
      <c r="AR1091" s="976"/>
      <c r="AS1091" s="976"/>
      <c r="AT1091" s="976"/>
      <c r="AU1091" s="976"/>
      <c r="AV1091" s="976"/>
      <c r="AW1091" s="976"/>
      <c r="AX1091" s="1211"/>
      <c r="AY1091" s="1209"/>
    </row>
    <row r="1092" spans="1:51" ht="14">
      <c r="A1092" s="1280">
        <v>271</v>
      </c>
      <c r="B1092" s="1260" t="str">
        <f>IF(基本情報入力シート!B310="", "",基本情報入力シート!B310)</f>
        <v/>
      </c>
      <c r="C1092" s="1261"/>
      <c r="D1092" s="1261"/>
      <c r="E1092" s="1261"/>
      <c r="F1092" s="1262"/>
      <c r="G1092" s="1269" t="str">
        <f>IF(基本情報入力シート!L310="", "",基本情報入力シート!L310)</f>
        <v/>
      </c>
      <c r="H1092" s="1269" t="str">
        <f>IF(基本情報入力シート!Q310="", "",基本情報入力シート!Q310)</f>
        <v/>
      </c>
      <c r="I1092" s="1269" t="str">
        <f>IF(基本情報入力シート!V310="", "",基本情報入力シート!V310)</f>
        <v/>
      </c>
      <c r="J1092" s="1269" t="str">
        <f>IF(基本情報入力シート!W310="", "",基本情報入力シート!W310)</f>
        <v/>
      </c>
      <c r="K1092" s="1269" t="str">
        <f>IF(基本情報入力シート!X310="", "",基本情報入力シート!X310)</f>
        <v/>
      </c>
      <c r="L1092" s="1272" t="str">
        <f>IF(基本情報入力シート!AC310=0, "",基本情報入力シート!AC310)</f>
        <v/>
      </c>
      <c r="M1092" s="1275" t="str">
        <f>IF(基本情報入力シート!AD310="", "",基本情報入力シート!AD310)</f>
        <v/>
      </c>
      <c r="N1092" s="1245"/>
      <c r="O1092" s="1248" t="str">
        <f>IFERROR(VLOOKUP(K1092,【参考】数式用２!$A$2:$AD$48,MATCH(N1092,【参考】数式用２!$C$4:$AD$4,0)+2,0),"")</f>
        <v/>
      </c>
      <c r="P1092" s="1214"/>
      <c r="Q1092" s="1217" t="str">
        <f>IFERROR(VLOOKUP(K1092,【参考】数式用２!$A$2:$AC$48,MATCH(P1092,【参考】数式用２!$C$4:$AC$4,0)+2,0),"")</f>
        <v/>
      </c>
      <c r="R1092" s="1220" t="s">
        <v>268</v>
      </c>
      <c r="S1092" s="1223"/>
      <c r="T1092" s="1226" t="s">
        <v>356</v>
      </c>
      <c r="U1092" s="1223"/>
      <c r="V1092" s="1226" t="s">
        <v>357</v>
      </c>
      <c r="W1092" s="1223"/>
      <c r="X1092" s="1226" t="s">
        <v>356</v>
      </c>
      <c r="Y1092" s="1223"/>
      <c r="Z1092" s="1226" t="s">
        <v>360</v>
      </c>
      <c r="AA1092" s="1226" t="s">
        <v>171</v>
      </c>
      <c r="AB1092" s="1226" t="str">
        <f t="shared" ref="AB1092" si="2189">IF(S1092&gt;=1,(W1092*12+Y1092)-(S1092*12+U1092)+1,"")</f>
        <v/>
      </c>
      <c r="AC1092" s="1229" t="s">
        <v>359</v>
      </c>
      <c r="AD1092" s="1232" t="str">
        <f t="shared" ref="AD1092" si="2190">IFERROR(ROUNDDOWN(ROUND(L1092*Q1092,0)*M1092,0)*AB1092,"")</f>
        <v/>
      </c>
      <c r="AE1092" s="1233" t="str">
        <f>IFERROR(ROUNDDOWN(ROUNDDOWN(ROUND(L1092*VLOOKUP(K1092,【参考】数式用２!$A$2:$AC$48,MATCH("処遇改善加算Ⅳ",【参考】数式用２!$C$4:$O$4,0)+2,0),0)*M1092,0)*AB1092*0.5,0), "")</f>
        <v/>
      </c>
      <c r="AF1092" s="1198"/>
      <c r="AG1092" s="1193" t="str">
        <f>IF(AND(AQ1092&lt;&gt;"対象外", P1092&lt;&gt;""),ROUNDDOWN(ROUND(L1092*VLOOKUP(K1092,【参考】数式用２!$A$2:$K$48,MATCH("ベア加算あり",【参考】数式用２!$C$4:$K$4,0)+2,0),0)*M1092,0)*AB1092,"")</f>
        <v/>
      </c>
      <c r="AH1092" s="1195"/>
      <c r="AI1092" s="1198"/>
      <c r="AJ1092" s="1198"/>
      <c r="AK1092" s="1201"/>
      <c r="AL1092" s="1204"/>
      <c r="AM1092" s="650" t="str">
        <f t="shared" si="2090"/>
        <v/>
      </c>
      <c r="AN1092" s="355"/>
      <c r="AO1092" s="1207" t="str">
        <f t="shared" ref="AO1092" si="2191">IF(K1092&lt;&gt;"","Q列に色付け","")</f>
        <v/>
      </c>
      <c r="AP1092" s="1210" t="str">
        <f t="shared" ref="AP1092" si="2192">IF(AND(AE1092&lt;&gt;0,AE1092&lt;&gt;""),IF(AF1092="○","入力済","未入力"),"")</f>
        <v/>
      </c>
      <c r="AQ1092" s="1113" t="str">
        <f>IFERROR((VLOOKUP(N1092, 【参考】数式用２!$BE$5:$BE$13, 1,FALSE)), "対象外")</f>
        <v>対象外</v>
      </c>
      <c r="AR1092" s="976" t="str">
        <f t="shared" ref="AR1092" si="2193">IF(AG1092&lt;&gt;"",IF(AH1092="○","入力済","未入力"),"")</f>
        <v/>
      </c>
      <c r="AS1092" s="976" t="str">
        <f t="shared" ref="AS1092" si="2194">IF(AND(P1092&lt;&gt;"", AI1092=""), "未入力", "入力済")</f>
        <v>入力済</v>
      </c>
      <c r="AT1092" s="976" t="str">
        <f t="shared" ref="AT1092" si="2195">IF(AND(P1092&lt;&gt;"", P1092&lt;&gt;"処遇改善加算Ⅳ", AJ1092=""), "未入力", "入力済")</f>
        <v>入力済</v>
      </c>
      <c r="AU1092" s="976" t="str">
        <f>IFERROR(VLOOKUP(K1092, 【参考】数式用２!$BB$5:$BC$48, 2, FALSE), "")</f>
        <v/>
      </c>
      <c r="AV1092" s="976" t="str">
        <f t="shared" ref="AV1092" si="2196">IF(AND(P1092&lt;&gt;"処遇改善加算Ⅲ",P1092&lt;&gt;"処遇改善加算Ⅳ", P1092&lt;&gt;"", AU1092&lt;&gt;"対象外"), 1,"")</f>
        <v/>
      </c>
      <c r="AW1092" s="976" t="str">
        <f>IFERROR("_"&amp;VLOOKUP(K1092, 【参考】数式用２!$AG$2:$AH$48, 2, FALSE), "")</f>
        <v/>
      </c>
      <c r="AX1092" s="1211" t="str">
        <f t="shared" ref="AX1092" si="2197">IF(AND(P1092="処遇改善加算Ⅰ", AL1092=""), "未入力","入力済")</f>
        <v>入力済</v>
      </c>
      <c r="AY1092" s="1207" t="str">
        <f t="shared" ref="AY1092" si="2198">G1092</f>
        <v/>
      </c>
    </row>
    <row r="1093" spans="1:51" ht="14">
      <c r="A1093" s="1281"/>
      <c r="B1093" s="1263"/>
      <c r="C1093" s="1264"/>
      <c r="D1093" s="1264"/>
      <c r="E1093" s="1264"/>
      <c r="F1093" s="1265"/>
      <c r="G1093" s="1270"/>
      <c r="H1093" s="1270"/>
      <c r="I1093" s="1270"/>
      <c r="J1093" s="1270"/>
      <c r="K1093" s="1270"/>
      <c r="L1093" s="1273"/>
      <c r="M1093" s="1276"/>
      <c r="N1093" s="1246"/>
      <c r="O1093" s="1249"/>
      <c r="P1093" s="1215"/>
      <c r="Q1093" s="1218"/>
      <c r="R1093" s="1221"/>
      <c r="S1093" s="1224"/>
      <c r="T1093" s="1227"/>
      <c r="U1093" s="1224"/>
      <c r="V1093" s="1227"/>
      <c r="W1093" s="1224"/>
      <c r="X1093" s="1227"/>
      <c r="Y1093" s="1224"/>
      <c r="Z1093" s="1227"/>
      <c r="AA1093" s="1227"/>
      <c r="AB1093" s="1227"/>
      <c r="AC1093" s="1230"/>
      <c r="AD1093" s="1193"/>
      <c r="AE1093" s="1234"/>
      <c r="AF1093" s="1199"/>
      <c r="AG1093" s="1193"/>
      <c r="AH1093" s="1196"/>
      <c r="AI1093" s="1199"/>
      <c r="AJ1093" s="1199"/>
      <c r="AK1093" s="1202"/>
      <c r="AL1093" s="1205"/>
      <c r="AM1093" s="1212" t="str">
        <f t="shared" ref="AM1093" si="2199">IF(AND(P1092&lt;&gt;"", OR(W1092&lt;&gt;8,Y1092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93" s="355"/>
      <c r="AO1093" s="1208"/>
      <c r="AP1093" s="1210"/>
      <c r="AQ1093" s="1114"/>
      <c r="AR1093" s="976"/>
      <c r="AS1093" s="976"/>
      <c r="AT1093" s="976"/>
      <c r="AU1093" s="976"/>
      <c r="AV1093" s="976"/>
      <c r="AW1093" s="976"/>
      <c r="AX1093" s="1211"/>
      <c r="AY1093" s="1208"/>
    </row>
    <row r="1094" spans="1:51" ht="14">
      <c r="A1094" s="1282"/>
      <c r="B1094" s="1263"/>
      <c r="C1094" s="1264"/>
      <c r="D1094" s="1264"/>
      <c r="E1094" s="1264"/>
      <c r="F1094" s="1265"/>
      <c r="G1094" s="1270"/>
      <c r="H1094" s="1270"/>
      <c r="I1094" s="1270"/>
      <c r="J1094" s="1270"/>
      <c r="K1094" s="1270"/>
      <c r="L1094" s="1273"/>
      <c r="M1094" s="1276"/>
      <c r="N1094" s="1246"/>
      <c r="O1094" s="1249"/>
      <c r="P1094" s="1215"/>
      <c r="Q1094" s="1218"/>
      <c r="R1094" s="1221"/>
      <c r="S1094" s="1224"/>
      <c r="T1094" s="1227"/>
      <c r="U1094" s="1224"/>
      <c r="V1094" s="1227"/>
      <c r="W1094" s="1224"/>
      <c r="X1094" s="1227"/>
      <c r="Y1094" s="1224"/>
      <c r="Z1094" s="1227"/>
      <c r="AA1094" s="1227"/>
      <c r="AB1094" s="1227"/>
      <c r="AC1094" s="1230"/>
      <c r="AD1094" s="1193"/>
      <c r="AE1094" s="1234"/>
      <c r="AF1094" s="1199"/>
      <c r="AG1094" s="1193"/>
      <c r="AH1094" s="1196"/>
      <c r="AI1094" s="1199"/>
      <c r="AJ1094" s="1199"/>
      <c r="AK1094" s="1202"/>
      <c r="AL1094" s="1205"/>
      <c r="AM1094" s="1213"/>
      <c r="AN1094" s="355"/>
      <c r="AO1094" s="1208"/>
      <c r="AP1094" s="1210"/>
      <c r="AQ1094" s="1114"/>
      <c r="AR1094" s="976"/>
      <c r="AS1094" s="976"/>
      <c r="AT1094" s="976"/>
      <c r="AU1094" s="976"/>
      <c r="AV1094" s="976"/>
      <c r="AW1094" s="976"/>
      <c r="AX1094" s="1211"/>
      <c r="AY1094" s="1208"/>
    </row>
    <row r="1095" spans="1:51" ht="14.5" thickBot="1">
      <c r="A1095" s="1283"/>
      <c r="B1095" s="1266"/>
      <c r="C1095" s="1267"/>
      <c r="D1095" s="1267"/>
      <c r="E1095" s="1267"/>
      <c r="F1095" s="1268"/>
      <c r="G1095" s="1271"/>
      <c r="H1095" s="1271"/>
      <c r="I1095" s="1271"/>
      <c r="J1095" s="1271"/>
      <c r="K1095" s="1271"/>
      <c r="L1095" s="1274"/>
      <c r="M1095" s="1277"/>
      <c r="N1095" s="1247"/>
      <c r="O1095" s="1250"/>
      <c r="P1095" s="1216"/>
      <c r="Q1095" s="1219"/>
      <c r="R1095" s="1222"/>
      <c r="S1095" s="1225"/>
      <c r="T1095" s="1228"/>
      <c r="U1095" s="1225"/>
      <c r="V1095" s="1228"/>
      <c r="W1095" s="1225"/>
      <c r="X1095" s="1228"/>
      <c r="Y1095" s="1225"/>
      <c r="Z1095" s="1228"/>
      <c r="AA1095" s="1228"/>
      <c r="AB1095" s="1228"/>
      <c r="AC1095" s="1231"/>
      <c r="AD1095" s="1194"/>
      <c r="AE1095" s="1235"/>
      <c r="AF1095" s="1200"/>
      <c r="AG1095" s="1194"/>
      <c r="AH1095" s="1197"/>
      <c r="AI1095" s="1200"/>
      <c r="AJ1095" s="1200"/>
      <c r="AK1095" s="1203"/>
      <c r="AL1095" s="1206"/>
      <c r="AM1095" s="651" t="str">
        <f t="shared" si="2100"/>
        <v/>
      </c>
      <c r="AN1095" s="355"/>
      <c r="AO1095" s="1209"/>
      <c r="AP1095" s="1210"/>
      <c r="AQ1095" s="1115"/>
      <c r="AR1095" s="976"/>
      <c r="AS1095" s="976"/>
      <c r="AT1095" s="976"/>
      <c r="AU1095" s="976"/>
      <c r="AV1095" s="976"/>
      <c r="AW1095" s="976"/>
      <c r="AX1095" s="1211"/>
      <c r="AY1095" s="1209"/>
    </row>
    <row r="1096" spans="1:51" ht="14">
      <c r="A1096" s="1280">
        <v>272</v>
      </c>
      <c r="B1096" s="1260" t="str">
        <f>IF(基本情報入力シート!B311="", "",基本情報入力シート!B311)</f>
        <v/>
      </c>
      <c r="C1096" s="1261"/>
      <c r="D1096" s="1261"/>
      <c r="E1096" s="1261"/>
      <c r="F1096" s="1262"/>
      <c r="G1096" s="1269" t="str">
        <f>IF(基本情報入力シート!L311="", "",基本情報入力シート!L311)</f>
        <v/>
      </c>
      <c r="H1096" s="1269" t="str">
        <f>IF(基本情報入力シート!Q311="", "",基本情報入力シート!Q311)</f>
        <v/>
      </c>
      <c r="I1096" s="1269" t="str">
        <f>IF(基本情報入力シート!V311="", "",基本情報入力シート!V311)</f>
        <v/>
      </c>
      <c r="J1096" s="1269" t="str">
        <f>IF(基本情報入力シート!W311="", "",基本情報入力シート!W311)</f>
        <v/>
      </c>
      <c r="K1096" s="1269" t="str">
        <f>IF(基本情報入力シート!X311="", "",基本情報入力シート!X311)</f>
        <v/>
      </c>
      <c r="L1096" s="1272" t="str">
        <f>IF(基本情報入力シート!AC311=0, "",基本情報入力シート!AC311)</f>
        <v/>
      </c>
      <c r="M1096" s="1275" t="str">
        <f>IF(基本情報入力シート!AD311="", "",基本情報入力シート!AD311)</f>
        <v/>
      </c>
      <c r="N1096" s="1245"/>
      <c r="O1096" s="1248" t="str">
        <f>IFERROR(VLOOKUP(K1096,【参考】数式用２!$A$2:$AD$48,MATCH(N1096,【参考】数式用２!$C$4:$AD$4,0)+2,0),"")</f>
        <v/>
      </c>
      <c r="P1096" s="1214"/>
      <c r="Q1096" s="1217" t="str">
        <f>IFERROR(VLOOKUP(K1096,【参考】数式用２!$A$2:$AC$48,MATCH(P1096,【参考】数式用２!$C$4:$AC$4,0)+2,0),"")</f>
        <v/>
      </c>
      <c r="R1096" s="1220" t="s">
        <v>268</v>
      </c>
      <c r="S1096" s="1223"/>
      <c r="T1096" s="1226" t="s">
        <v>356</v>
      </c>
      <c r="U1096" s="1223"/>
      <c r="V1096" s="1226" t="s">
        <v>357</v>
      </c>
      <c r="W1096" s="1223"/>
      <c r="X1096" s="1226" t="s">
        <v>356</v>
      </c>
      <c r="Y1096" s="1223"/>
      <c r="Z1096" s="1226" t="s">
        <v>360</v>
      </c>
      <c r="AA1096" s="1226" t="s">
        <v>171</v>
      </c>
      <c r="AB1096" s="1226" t="str">
        <f t="shared" ref="AB1096" si="2200">IF(S1096&gt;=1,(W1096*12+Y1096)-(S1096*12+U1096)+1,"")</f>
        <v/>
      </c>
      <c r="AC1096" s="1229" t="s">
        <v>359</v>
      </c>
      <c r="AD1096" s="1232" t="str">
        <f t="shared" ref="AD1096" si="2201">IFERROR(ROUNDDOWN(ROUND(L1096*Q1096,0)*M1096,0)*AB1096,"")</f>
        <v/>
      </c>
      <c r="AE1096" s="1233" t="str">
        <f>IFERROR(ROUNDDOWN(ROUNDDOWN(ROUND(L1096*VLOOKUP(K1096,【参考】数式用２!$A$2:$AC$48,MATCH("処遇改善加算Ⅳ",【参考】数式用２!$C$4:$O$4,0)+2,0),0)*M1096,0)*AB1096*0.5,0), "")</f>
        <v/>
      </c>
      <c r="AF1096" s="1198"/>
      <c r="AG1096" s="1193" t="str">
        <f>IF(AND(AQ1096&lt;&gt;"対象外", P1096&lt;&gt;""),ROUNDDOWN(ROUND(L1096*VLOOKUP(K1096,【参考】数式用２!$A$2:$K$48,MATCH("ベア加算あり",【参考】数式用２!$C$4:$K$4,0)+2,0),0)*M1096,0)*AB1096,"")</f>
        <v/>
      </c>
      <c r="AH1096" s="1195"/>
      <c r="AI1096" s="1198"/>
      <c r="AJ1096" s="1198"/>
      <c r="AK1096" s="1201"/>
      <c r="AL1096" s="1204"/>
      <c r="AM1096" s="650" t="str">
        <f t="shared" si="2090"/>
        <v/>
      </c>
      <c r="AN1096" s="355"/>
      <c r="AO1096" s="1207" t="str">
        <f t="shared" ref="AO1096" si="2202">IF(K1096&lt;&gt;"","Q列に色付け","")</f>
        <v/>
      </c>
      <c r="AP1096" s="1210" t="str">
        <f t="shared" ref="AP1096" si="2203">IF(AND(AE1096&lt;&gt;0,AE1096&lt;&gt;""),IF(AF1096="○","入力済","未入力"),"")</f>
        <v/>
      </c>
      <c r="AQ1096" s="1113" t="str">
        <f>IFERROR((VLOOKUP(N1096, 【参考】数式用２!$BE$5:$BE$13, 1,FALSE)), "対象外")</f>
        <v>対象外</v>
      </c>
      <c r="AR1096" s="976" t="str">
        <f t="shared" ref="AR1096" si="2204">IF(AG1096&lt;&gt;"",IF(AH1096="○","入力済","未入力"),"")</f>
        <v/>
      </c>
      <c r="AS1096" s="976" t="str">
        <f t="shared" ref="AS1096" si="2205">IF(AND(P1096&lt;&gt;"", AI1096=""), "未入力", "入力済")</f>
        <v>入力済</v>
      </c>
      <c r="AT1096" s="976" t="str">
        <f t="shared" ref="AT1096" si="2206">IF(AND(P1096&lt;&gt;"", P1096&lt;&gt;"処遇改善加算Ⅳ", AJ1096=""), "未入力", "入力済")</f>
        <v>入力済</v>
      </c>
      <c r="AU1096" s="976" t="str">
        <f>IFERROR(VLOOKUP(K1096, 【参考】数式用２!$BB$5:$BC$48, 2, FALSE), "")</f>
        <v/>
      </c>
      <c r="AV1096" s="976" t="str">
        <f t="shared" ref="AV1096" si="2207">IF(AND(P1096&lt;&gt;"処遇改善加算Ⅲ",P1096&lt;&gt;"処遇改善加算Ⅳ", P1096&lt;&gt;"", AU1096&lt;&gt;"対象外"), 1,"")</f>
        <v/>
      </c>
      <c r="AW1096" s="976" t="str">
        <f>IFERROR("_"&amp;VLOOKUP(K1096, 【参考】数式用２!$AG$2:$AH$48, 2, FALSE), "")</f>
        <v/>
      </c>
      <c r="AX1096" s="1211" t="str">
        <f t="shared" ref="AX1096" si="2208">IF(AND(P1096="処遇改善加算Ⅰ", AL1096=""), "未入力","入力済")</f>
        <v>入力済</v>
      </c>
      <c r="AY1096" s="1207" t="str">
        <f t="shared" ref="AY1096" si="2209">G1096</f>
        <v/>
      </c>
    </row>
    <row r="1097" spans="1:51" ht="14">
      <c r="A1097" s="1281"/>
      <c r="B1097" s="1263"/>
      <c r="C1097" s="1264"/>
      <c r="D1097" s="1264"/>
      <c r="E1097" s="1264"/>
      <c r="F1097" s="1265"/>
      <c r="G1097" s="1270"/>
      <c r="H1097" s="1270"/>
      <c r="I1097" s="1270"/>
      <c r="J1097" s="1270"/>
      <c r="K1097" s="1270"/>
      <c r="L1097" s="1273"/>
      <c r="M1097" s="1276"/>
      <c r="N1097" s="1246"/>
      <c r="O1097" s="1249"/>
      <c r="P1097" s="1215"/>
      <c r="Q1097" s="1218"/>
      <c r="R1097" s="1221"/>
      <c r="S1097" s="1224"/>
      <c r="T1097" s="1227"/>
      <c r="U1097" s="1224"/>
      <c r="V1097" s="1227"/>
      <c r="W1097" s="1224"/>
      <c r="X1097" s="1227"/>
      <c r="Y1097" s="1224"/>
      <c r="Z1097" s="1227"/>
      <c r="AA1097" s="1227"/>
      <c r="AB1097" s="1227"/>
      <c r="AC1097" s="1230"/>
      <c r="AD1097" s="1193"/>
      <c r="AE1097" s="1234"/>
      <c r="AF1097" s="1199"/>
      <c r="AG1097" s="1193"/>
      <c r="AH1097" s="1196"/>
      <c r="AI1097" s="1199"/>
      <c r="AJ1097" s="1199"/>
      <c r="AK1097" s="1202"/>
      <c r="AL1097" s="1205"/>
      <c r="AM1097" s="1212" t="str">
        <f t="shared" ref="AM1097" si="2210">IF(AND(P1096&lt;&gt;"", OR(W1096&lt;&gt;8,Y1096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097" s="355"/>
      <c r="AO1097" s="1208"/>
      <c r="AP1097" s="1210"/>
      <c r="AQ1097" s="1114"/>
      <c r="AR1097" s="976"/>
      <c r="AS1097" s="976"/>
      <c r="AT1097" s="976"/>
      <c r="AU1097" s="976"/>
      <c r="AV1097" s="976"/>
      <c r="AW1097" s="976"/>
      <c r="AX1097" s="1211"/>
      <c r="AY1097" s="1208"/>
    </row>
    <row r="1098" spans="1:51" ht="14">
      <c r="A1098" s="1282"/>
      <c r="B1098" s="1263"/>
      <c r="C1098" s="1264"/>
      <c r="D1098" s="1264"/>
      <c r="E1098" s="1264"/>
      <c r="F1098" s="1265"/>
      <c r="G1098" s="1270"/>
      <c r="H1098" s="1270"/>
      <c r="I1098" s="1270"/>
      <c r="J1098" s="1270"/>
      <c r="K1098" s="1270"/>
      <c r="L1098" s="1273"/>
      <c r="M1098" s="1276"/>
      <c r="N1098" s="1246"/>
      <c r="O1098" s="1249"/>
      <c r="P1098" s="1215"/>
      <c r="Q1098" s="1218"/>
      <c r="R1098" s="1221"/>
      <c r="S1098" s="1224"/>
      <c r="T1098" s="1227"/>
      <c r="U1098" s="1224"/>
      <c r="V1098" s="1227"/>
      <c r="W1098" s="1224"/>
      <c r="X1098" s="1227"/>
      <c r="Y1098" s="1224"/>
      <c r="Z1098" s="1227"/>
      <c r="AA1098" s="1227"/>
      <c r="AB1098" s="1227"/>
      <c r="AC1098" s="1230"/>
      <c r="AD1098" s="1193"/>
      <c r="AE1098" s="1234"/>
      <c r="AF1098" s="1199"/>
      <c r="AG1098" s="1193"/>
      <c r="AH1098" s="1196"/>
      <c r="AI1098" s="1199"/>
      <c r="AJ1098" s="1199"/>
      <c r="AK1098" s="1202"/>
      <c r="AL1098" s="1205"/>
      <c r="AM1098" s="1213"/>
      <c r="AN1098" s="355"/>
      <c r="AO1098" s="1208"/>
      <c r="AP1098" s="1210"/>
      <c r="AQ1098" s="1114"/>
      <c r="AR1098" s="976"/>
      <c r="AS1098" s="976"/>
      <c r="AT1098" s="976"/>
      <c r="AU1098" s="976"/>
      <c r="AV1098" s="976"/>
      <c r="AW1098" s="976"/>
      <c r="AX1098" s="1211"/>
      <c r="AY1098" s="1208"/>
    </row>
    <row r="1099" spans="1:51" ht="14.5" thickBot="1">
      <c r="A1099" s="1283"/>
      <c r="B1099" s="1266"/>
      <c r="C1099" s="1267"/>
      <c r="D1099" s="1267"/>
      <c r="E1099" s="1267"/>
      <c r="F1099" s="1268"/>
      <c r="G1099" s="1271"/>
      <c r="H1099" s="1271"/>
      <c r="I1099" s="1271"/>
      <c r="J1099" s="1271"/>
      <c r="K1099" s="1271"/>
      <c r="L1099" s="1274"/>
      <c r="M1099" s="1277"/>
      <c r="N1099" s="1247"/>
      <c r="O1099" s="1250"/>
      <c r="P1099" s="1216"/>
      <c r="Q1099" s="1219"/>
      <c r="R1099" s="1222"/>
      <c r="S1099" s="1225"/>
      <c r="T1099" s="1228"/>
      <c r="U1099" s="1225"/>
      <c r="V1099" s="1228"/>
      <c r="W1099" s="1225"/>
      <c r="X1099" s="1228"/>
      <c r="Y1099" s="1225"/>
      <c r="Z1099" s="1228"/>
      <c r="AA1099" s="1228"/>
      <c r="AB1099" s="1228"/>
      <c r="AC1099" s="1231"/>
      <c r="AD1099" s="1194"/>
      <c r="AE1099" s="1235"/>
      <c r="AF1099" s="1200"/>
      <c r="AG1099" s="1194"/>
      <c r="AH1099" s="1197"/>
      <c r="AI1099" s="1200"/>
      <c r="AJ1099" s="1200"/>
      <c r="AK1099" s="1203"/>
      <c r="AL1099" s="1206"/>
      <c r="AM1099" s="651" t="str">
        <f t="shared" si="2100"/>
        <v/>
      </c>
      <c r="AN1099" s="355"/>
      <c r="AO1099" s="1209"/>
      <c r="AP1099" s="1210"/>
      <c r="AQ1099" s="1115"/>
      <c r="AR1099" s="976"/>
      <c r="AS1099" s="976"/>
      <c r="AT1099" s="976"/>
      <c r="AU1099" s="976"/>
      <c r="AV1099" s="976"/>
      <c r="AW1099" s="976"/>
      <c r="AX1099" s="1211"/>
      <c r="AY1099" s="1209"/>
    </row>
    <row r="1100" spans="1:51" ht="14">
      <c r="A1100" s="1280">
        <v>273</v>
      </c>
      <c r="B1100" s="1260" t="str">
        <f>IF(基本情報入力シート!B312="", "",基本情報入力シート!B312)</f>
        <v/>
      </c>
      <c r="C1100" s="1261"/>
      <c r="D1100" s="1261"/>
      <c r="E1100" s="1261"/>
      <c r="F1100" s="1262"/>
      <c r="G1100" s="1269" t="str">
        <f>IF(基本情報入力シート!L312="", "",基本情報入力シート!L312)</f>
        <v/>
      </c>
      <c r="H1100" s="1269" t="str">
        <f>IF(基本情報入力シート!Q312="", "",基本情報入力シート!Q312)</f>
        <v/>
      </c>
      <c r="I1100" s="1269" t="str">
        <f>IF(基本情報入力シート!V312="", "",基本情報入力シート!V312)</f>
        <v/>
      </c>
      <c r="J1100" s="1269" t="str">
        <f>IF(基本情報入力シート!W312="", "",基本情報入力シート!W312)</f>
        <v/>
      </c>
      <c r="K1100" s="1269" t="str">
        <f>IF(基本情報入力シート!X312="", "",基本情報入力シート!X312)</f>
        <v/>
      </c>
      <c r="L1100" s="1272" t="str">
        <f>IF(基本情報入力シート!AC312=0, "",基本情報入力シート!AC312)</f>
        <v/>
      </c>
      <c r="M1100" s="1275" t="str">
        <f>IF(基本情報入力シート!AD312="", "",基本情報入力シート!AD312)</f>
        <v/>
      </c>
      <c r="N1100" s="1245"/>
      <c r="O1100" s="1248" t="str">
        <f>IFERROR(VLOOKUP(K1100,【参考】数式用２!$A$2:$AD$48,MATCH(N1100,【参考】数式用２!$C$4:$AD$4,0)+2,0),"")</f>
        <v/>
      </c>
      <c r="P1100" s="1214"/>
      <c r="Q1100" s="1217" t="str">
        <f>IFERROR(VLOOKUP(K1100,【参考】数式用２!$A$2:$AC$48,MATCH(P1100,【参考】数式用２!$C$4:$AC$4,0)+2,0),"")</f>
        <v/>
      </c>
      <c r="R1100" s="1220" t="s">
        <v>268</v>
      </c>
      <c r="S1100" s="1223"/>
      <c r="T1100" s="1226" t="s">
        <v>356</v>
      </c>
      <c r="U1100" s="1223"/>
      <c r="V1100" s="1226" t="s">
        <v>357</v>
      </c>
      <c r="W1100" s="1223"/>
      <c r="X1100" s="1226" t="s">
        <v>356</v>
      </c>
      <c r="Y1100" s="1223"/>
      <c r="Z1100" s="1226" t="s">
        <v>360</v>
      </c>
      <c r="AA1100" s="1226" t="s">
        <v>171</v>
      </c>
      <c r="AB1100" s="1226" t="str">
        <f t="shared" ref="AB1100" si="2211">IF(S1100&gt;=1,(W1100*12+Y1100)-(S1100*12+U1100)+1,"")</f>
        <v/>
      </c>
      <c r="AC1100" s="1229" t="s">
        <v>359</v>
      </c>
      <c r="AD1100" s="1232" t="str">
        <f t="shared" ref="AD1100" si="2212">IFERROR(ROUNDDOWN(ROUND(L1100*Q1100,0)*M1100,0)*AB1100,"")</f>
        <v/>
      </c>
      <c r="AE1100" s="1233" t="str">
        <f>IFERROR(ROUNDDOWN(ROUNDDOWN(ROUND(L1100*VLOOKUP(K1100,【参考】数式用２!$A$2:$AC$48,MATCH("処遇改善加算Ⅳ",【参考】数式用２!$C$4:$O$4,0)+2,0),0)*M1100,0)*AB1100*0.5,0), "")</f>
        <v/>
      </c>
      <c r="AF1100" s="1198"/>
      <c r="AG1100" s="1193" t="str">
        <f>IF(AND(AQ1100&lt;&gt;"対象外", P1100&lt;&gt;""),ROUNDDOWN(ROUND(L1100*VLOOKUP(K1100,【参考】数式用２!$A$2:$K$48,MATCH("ベア加算あり",【参考】数式用２!$C$4:$K$4,0)+2,0),0)*M1100,0)*AB1100,"")</f>
        <v/>
      </c>
      <c r="AH1100" s="1195"/>
      <c r="AI1100" s="1198"/>
      <c r="AJ1100" s="1198"/>
      <c r="AK1100" s="1201"/>
      <c r="AL1100" s="1204"/>
      <c r="AM1100" s="650" t="str">
        <f t="shared" si="2090"/>
        <v/>
      </c>
      <c r="AN1100" s="355"/>
      <c r="AO1100" s="1207" t="str">
        <f t="shared" ref="AO1100" si="2213">IF(K1100&lt;&gt;"","Q列に色付け","")</f>
        <v/>
      </c>
      <c r="AP1100" s="1210" t="str">
        <f t="shared" ref="AP1100" si="2214">IF(AND(AE1100&lt;&gt;0,AE1100&lt;&gt;""),IF(AF1100="○","入力済","未入力"),"")</f>
        <v/>
      </c>
      <c r="AQ1100" s="1113" t="str">
        <f>IFERROR((VLOOKUP(N1100, 【参考】数式用２!$BE$5:$BE$13, 1,FALSE)), "対象外")</f>
        <v>対象外</v>
      </c>
      <c r="AR1100" s="976" t="str">
        <f t="shared" ref="AR1100" si="2215">IF(AG1100&lt;&gt;"",IF(AH1100="○","入力済","未入力"),"")</f>
        <v/>
      </c>
      <c r="AS1100" s="976" t="str">
        <f t="shared" ref="AS1100" si="2216">IF(AND(P1100&lt;&gt;"", AI1100=""), "未入力", "入力済")</f>
        <v>入力済</v>
      </c>
      <c r="AT1100" s="976" t="str">
        <f t="shared" ref="AT1100" si="2217">IF(AND(P1100&lt;&gt;"", P1100&lt;&gt;"処遇改善加算Ⅳ", AJ1100=""), "未入力", "入力済")</f>
        <v>入力済</v>
      </c>
      <c r="AU1100" s="976" t="str">
        <f>IFERROR(VLOOKUP(K1100, 【参考】数式用２!$BB$5:$BC$48, 2, FALSE), "")</f>
        <v/>
      </c>
      <c r="AV1100" s="976" t="str">
        <f t="shared" ref="AV1100" si="2218">IF(AND(P1100&lt;&gt;"処遇改善加算Ⅲ",P1100&lt;&gt;"処遇改善加算Ⅳ", P1100&lt;&gt;"", AU1100&lt;&gt;"対象外"), 1,"")</f>
        <v/>
      </c>
      <c r="AW1100" s="976" t="str">
        <f>IFERROR("_"&amp;VLOOKUP(K1100, 【参考】数式用２!$AG$2:$AH$48, 2, FALSE), "")</f>
        <v/>
      </c>
      <c r="AX1100" s="1211" t="str">
        <f t="shared" ref="AX1100" si="2219">IF(AND(P1100="処遇改善加算Ⅰ", AL1100=""), "未入力","入力済")</f>
        <v>入力済</v>
      </c>
      <c r="AY1100" s="1207" t="str">
        <f t="shared" ref="AY1100" si="2220">G1100</f>
        <v/>
      </c>
    </row>
    <row r="1101" spans="1:51" ht="14">
      <c r="A1101" s="1281"/>
      <c r="B1101" s="1263"/>
      <c r="C1101" s="1264"/>
      <c r="D1101" s="1264"/>
      <c r="E1101" s="1264"/>
      <c r="F1101" s="1265"/>
      <c r="G1101" s="1270"/>
      <c r="H1101" s="1270"/>
      <c r="I1101" s="1270"/>
      <c r="J1101" s="1270"/>
      <c r="K1101" s="1270"/>
      <c r="L1101" s="1273"/>
      <c r="M1101" s="1276"/>
      <c r="N1101" s="1246"/>
      <c r="O1101" s="1249"/>
      <c r="P1101" s="1215"/>
      <c r="Q1101" s="1218"/>
      <c r="R1101" s="1221"/>
      <c r="S1101" s="1224"/>
      <c r="T1101" s="1227"/>
      <c r="U1101" s="1224"/>
      <c r="V1101" s="1227"/>
      <c r="W1101" s="1224"/>
      <c r="X1101" s="1227"/>
      <c r="Y1101" s="1224"/>
      <c r="Z1101" s="1227"/>
      <c r="AA1101" s="1227"/>
      <c r="AB1101" s="1227"/>
      <c r="AC1101" s="1230"/>
      <c r="AD1101" s="1193"/>
      <c r="AE1101" s="1234"/>
      <c r="AF1101" s="1199"/>
      <c r="AG1101" s="1193"/>
      <c r="AH1101" s="1196"/>
      <c r="AI1101" s="1199"/>
      <c r="AJ1101" s="1199"/>
      <c r="AK1101" s="1202"/>
      <c r="AL1101" s="1205"/>
      <c r="AM1101" s="1212" t="str">
        <f t="shared" ref="AM1101" si="2221">IF(AND(P1100&lt;&gt;"", OR(W1100&lt;&gt;8,Y1100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01" s="355"/>
      <c r="AO1101" s="1208"/>
      <c r="AP1101" s="1210"/>
      <c r="AQ1101" s="1114"/>
      <c r="AR1101" s="976"/>
      <c r="AS1101" s="976"/>
      <c r="AT1101" s="976"/>
      <c r="AU1101" s="976"/>
      <c r="AV1101" s="976"/>
      <c r="AW1101" s="976"/>
      <c r="AX1101" s="1211"/>
      <c r="AY1101" s="1208"/>
    </row>
    <row r="1102" spans="1:51" ht="14">
      <c r="A1102" s="1282"/>
      <c r="B1102" s="1263"/>
      <c r="C1102" s="1264"/>
      <c r="D1102" s="1264"/>
      <c r="E1102" s="1264"/>
      <c r="F1102" s="1265"/>
      <c r="G1102" s="1270"/>
      <c r="H1102" s="1270"/>
      <c r="I1102" s="1270"/>
      <c r="J1102" s="1270"/>
      <c r="K1102" s="1270"/>
      <c r="L1102" s="1273"/>
      <c r="M1102" s="1276"/>
      <c r="N1102" s="1246"/>
      <c r="O1102" s="1249"/>
      <c r="P1102" s="1215"/>
      <c r="Q1102" s="1218"/>
      <c r="R1102" s="1221"/>
      <c r="S1102" s="1224"/>
      <c r="T1102" s="1227"/>
      <c r="U1102" s="1224"/>
      <c r="V1102" s="1227"/>
      <c r="W1102" s="1224"/>
      <c r="X1102" s="1227"/>
      <c r="Y1102" s="1224"/>
      <c r="Z1102" s="1227"/>
      <c r="AA1102" s="1227"/>
      <c r="AB1102" s="1227"/>
      <c r="AC1102" s="1230"/>
      <c r="AD1102" s="1193"/>
      <c r="AE1102" s="1234"/>
      <c r="AF1102" s="1199"/>
      <c r="AG1102" s="1193"/>
      <c r="AH1102" s="1196"/>
      <c r="AI1102" s="1199"/>
      <c r="AJ1102" s="1199"/>
      <c r="AK1102" s="1202"/>
      <c r="AL1102" s="1205"/>
      <c r="AM1102" s="1213"/>
      <c r="AN1102" s="355"/>
      <c r="AO1102" s="1208"/>
      <c r="AP1102" s="1210"/>
      <c r="AQ1102" s="1114"/>
      <c r="AR1102" s="976"/>
      <c r="AS1102" s="976"/>
      <c r="AT1102" s="976"/>
      <c r="AU1102" s="976"/>
      <c r="AV1102" s="976"/>
      <c r="AW1102" s="976"/>
      <c r="AX1102" s="1211"/>
      <c r="AY1102" s="1208"/>
    </row>
    <row r="1103" spans="1:51" ht="14.5" thickBot="1">
      <c r="A1103" s="1283"/>
      <c r="B1103" s="1266"/>
      <c r="C1103" s="1267"/>
      <c r="D1103" s="1267"/>
      <c r="E1103" s="1267"/>
      <c r="F1103" s="1268"/>
      <c r="G1103" s="1271"/>
      <c r="H1103" s="1271"/>
      <c r="I1103" s="1271"/>
      <c r="J1103" s="1271"/>
      <c r="K1103" s="1271"/>
      <c r="L1103" s="1274"/>
      <c r="M1103" s="1277"/>
      <c r="N1103" s="1247"/>
      <c r="O1103" s="1250"/>
      <c r="P1103" s="1216"/>
      <c r="Q1103" s="1219"/>
      <c r="R1103" s="1222"/>
      <c r="S1103" s="1225"/>
      <c r="T1103" s="1228"/>
      <c r="U1103" s="1225"/>
      <c r="V1103" s="1228"/>
      <c r="W1103" s="1225"/>
      <c r="X1103" s="1228"/>
      <c r="Y1103" s="1225"/>
      <c r="Z1103" s="1228"/>
      <c r="AA1103" s="1228"/>
      <c r="AB1103" s="1228"/>
      <c r="AC1103" s="1231"/>
      <c r="AD1103" s="1194"/>
      <c r="AE1103" s="1235"/>
      <c r="AF1103" s="1200"/>
      <c r="AG1103" s="1194"/>
      <c r="AH1103" s="1197"/>
      <c r="AI1103" s="1200"/>
      <c r="AJ1103" s="1200"/>
      <c r="AK1103" s="1203"/>
      <c r="AL1103" s="1206"/>
      <c r="AM1103" s="651" t="str">
        <f t="shared" si="2100"/>
        <v/>
      </c>
      <c r="AN1103" s="355"/>
      <c r="AO1103" s="1209"/>
      <c r="AP1103" s="1210"/>
      <c r="AQ1103" s="1115"/>
      <c r="AR1103" s="976"/>
      <c r="AS1103" s="976"/>
      <c r="AT1103" s="976"/>
      <c r="AU1103" s="976"/>
      <c r="AV1103" s="976"/>
      <c r="AW1103" s="976"/>
      <c r="AX1103" s="1211"/>
      <c r="AY1103" s="1209"/>
    </row>
    <row r="1104" spans="1:51" ht="14">
      <c r="A1104" s="1280">
        <v>274</v>
      </c>
      <c r="B1104" s="1260" t="str">
        <f>IF(基本情報入力シート!B313="", "",基本情報入力シート!B313)</f>
        <v/>
      </c>
      <c r="C1104" s="1261"/>
      <c r="D1104" s="1261"/>
      <c r="E1104" s="1261"/>
      <c r="F1104" s="1262"/>
      <c r="G1104" s="1269" t="str">
        <f>IF(基本情報入力シート!L313="", "",基本情報入力シート!L313)</f>
        <v/>
      </c>
      <c r="H1104" s="1269" t="str">
        <f>IF(基本情報入力シート!Q313="", "",基本情報入力シート!Q313)</f>
        <v/>
      </c>
      <c r="I1104" s="1269" t="str">
        <f>IF(基本情報入力シート!V313="", "",基本情報入力シート!V313)</f>
        <v/>
      </c>
      <c r="J1104" s="1269" t="str">
        <f>IF(基本情報入力シート!W313="", "",基本情報入力シート!W313)</f>
        <v/>
      </c>
      <c r="K1104" s="1269" t="str">
        <f>IF(基本情報入力シート!X313="", "",基本情報入力シート!X313)</f>
        <v/>
      </c>
      <c r="L1104" s="1272" t="str">
        <f>IF(基本情報入力シート!AC313=0, "",基本情報入力シート!AC313)</f>
        <v/>
      </c>
      <c r="M1104" s="1275" t="str">
        <f>IF(基本情報入力シート!AD313="", "",基本情報入力シート!AD313)</f>
        <v/>
      </c>
      <c r="N1104" s="1245"/>
      <c r="O1104" s="1248" t="str">
        <f>IFERROR(VLOOKUP(K1104,【参考】数式用２!$A$2:$AD$48,MATCH(N1104,【参考】数式用２!$C$4:$AD$4,0)+2,0),"")</f>
        <v/>
      </c>
      <c r="P1104" s="1214"/>
      <c r="Q1104" s="1217" t="str">
        <f>IFERROR(VLOOKUP(K1104,【参考】数式用２!$A$2:$AC$48,MATCH(P1104,【参考】数式用２!$C$4:$AC$4,0)+2,0),"")</f>
        <v/>
      </c>
      <c r="R1104" s="1220" t="s">
        <v>268</v>
      </c>
      <c r="S1104" s="1223"/>
      <c r="T1104" s="1226" t="s">
        <v>356</v>
      </c>
      <c r="U1104" s="1223"/>
      <c r="V1104" s="1226" t="s">
        <v>357</v>
      </c>
      <c r="W1104" s="1223"/>
      <c r="X1104" s="1226" t="s">
        <v>356</v>
      </c>
      <c r="Y1104" s="1223"/>
      <c r="Z1104" s="1226" t="s">
        <v>360</v>
      </c>
      <c r="AA1104" s="1226" t="s">
        <v>171</v>
      </c>
      <c r="AB1104" s="1226" t="str">
        <f t="shared" ref="AB1104" si="2222">IF(S1104&gt;=1,(W1104*12+Y1104)-(S1104*12+U1104)+1,"")</f>
        <v/>
      </c>
      <c r="AC1104" s="1229" t="s">
        <v>359</v>
      </c>
      <c r="AD1104" s="1232" t="str">
        <f t="shared" ref="AD1104" si="2223">IFERROR(ROUNDDOWN(ROUND(L1104*Q1104,0)*M1104,0)*AB1104,"")</f>
        <v/>
      </c>
      <c r="AE1104" s="1233" t="str">
        <f>IFERROR(ROUNDDOWN(ROUNDDOWN(ROUND(L1104*VLOOKUP(K1104,【参考】数式用２!$A$2:$AC$48,MATCH("処遇改善加算Ⅳ",【参考】数式用２!$C$4:$O$4,0)+2,0),0)*M1104,0)*AB1104*0.5,0), "")</f>
        <v/>
      </c>
      <c r="AF1104" s="1198"/>
      <c r="AG1104" s="1193" t="str">
        <f>IF(AND(AQ1104&lt;&gt;"対象外", P1104&lt;&gt;""),ROUNDDOWN(ROUND(L1104*VLOOKUP(K1104,【参考】数式用２!$A$2:$K$48,MATCH("ベア加算あり",【参考】数式用２!$C$4:$K$4,0)+2,0),0)*M1104,0)*AB1104,"")</f>
        <v/>
      </c>
      <c r="AH1104" s="1195"/>
      <c r="AI1104" s="1198"/>
      <c r="AJ1104" s="1198"/>
      <c r="AK1104" s="1201"/>
      <c r="AL1104" s="1204"/>
      <c r="AM1104" s="650" t="str">
        <f t="shared" si="2090"/>
        <v/>
      </c>
      <c r="AN1104" s="355"/>
      <c r="AO1104" s="1207" t="str">
        <f t="shared" ref="AO1104" si="2224">IF(K1104&lt;&gt;"","Q列に色付け","")</f>
        <v/>
      </c>
      <c r="AP1104" s="1210" t="str">
        <f t="shared" ref="AP1104" si="2225">IF(AND(AE1104&lt;&gt;0,AE1104&lt;&gt;""),IF(AF1104="○","入力済","未入力"),"")</f>
        <v/>
      </c>
      <c r="AQ1104" s="1113" t="str">
        <f>IFERROR((VLOOKUP(N1104, 【参考】数式用２!$BE$5:$BE$13, 1,FALSE)), "対象外")</f>
        <v>対象外</v>
      </c>
      <c r="AR1104" s="976" t="str">
        <f t="shared" ref="AR1104" si="2226">IF(AG1104&lt;&gt;"",IF(AH1104="○","入力済","未入力"),"")</f>
        <v/>
      </c>
      <c r="AS1104" s="976" t="str">
        <f t="shared" ref="AS1104" si="2227">IF(AND(P1104&lt;&gt;"", AI1104=""), "未入力", "入力済")</f>
        <v>入力済</v>
      </c>
      <c r="AT1104" s="976" t="str">
        <f t="shared" ref="AT1104" si="2228">IF(AND(P1104&lt;&gt;"", P1104&lt;&gt;"処遇改善加算Ⅳ", AJ1104=""), "未入力", "入力済")</f>
        <v>入力済</v>
      </c>
      <c r="AU1104" s="976" t="str">
        <f>IFERROR(VLOOKUP(K1104, 【参考】数式用２!$BB$5:$BC$48, 2, FALSE), "")</f>
        <v/>
      </c>
      <c r="AV1104" s="976" t="str">
        <f t="shared" ref="AV1104" si="2229">IF(AND(P1104&lt;&gt;"処遇改善加算Ⅲ",P1104&lt;&gt;"処遇改善加算Ⅳ", P1104&lt;&gt;"", AU1104&lt;&gt;"対象外"), 1,"")</f>
        <v/>
      </c>
      <c r="AW1104" s="976" t="str">
        <f>IFERROR("_"&amp;VLOOKUP(K1104, 【参考】数式用２!$AG$2:$AH$48, 2, FALSE), "")</f>
        <v/>
      </c>
      <c r="AX1104" s="1211" t="str">
        <f t="shared" ref="AX1104" si="2230">IF(AND(P1104="処遇改善加算Ⅰ", AL1104=""), "未入力","入力済")</f>
        <v>入力済</v>
      </c>
      <c r="AY1104" s="1207" t="str">
        <f t="shared" ref="AY1104" si="2231">G1104</f>
        <v/>
      </c>
    </row>
    <row r="1105" spans="1:51" ht="14">
      <c r="A1105" s="1281"/>
      <c r="B1105" s="1263"/>
      <c r="C1105" s="1264"/>
      <c r="D1105" s="1264"/>
      <c r="E1105" s="1264"/>
      <c r="F1105" s="1265"/>
      <c r="G1105" s="1270"/>
      <c r="H1105" s="1270"/>
      <c r="I1105" s="1270"/>
      <c r="J1105" s="1270"/>
      <c r="K1105" s="1270"/>
      <c r="L1105" s="1273"/>
      <c r="M1105" s="1276"/>
      <c r="N1105" s="1246"/>
      <c r="O1105" s="1249"/>
      <c r="P1105" s="1215"/>
      <c r="Q1105" s="1218"/>
      <c r="R1105" s="1221"/>
      <c r="S1105" s="1224"/>
      <c r="T1105" s="1227"/>
      <c r="U1105" s="1224"/>
      <c r="V1105" s="1227"/>
      <c r="W1105" s="1224"/>
      <c r="X1105" s="1227"/>
      <c r="Y1105" s="1224"/>
      <c r="Z1105" s="1227"/>
      <c r="AA1105" s="1227"/>
      <c r="AB1105" s="1227"/>
      <c r="AC1105" s="1230"/>
      <c r="AD1105" s="1193"/>
      <c r="AE1105" s="1234"/>
      <c r="AF1105" s="1199"/>
      <c r="AG1105" s="1193"/>
      <c r="AH1105" s="1196"/>
      <c r="AI1105" s="1199"/>
      <c r="AJ1105" s="1199"/>
      <c r="AK1105" s="1202"/>
      <c r="AL1105" s="1205"/>
      <c r="AM1105" s="1212" t="str">
        <f t="shared" ref="AM1105" si="2232">IF(AND(P1104&lt;&gt;"", OR(W1104&lt;&gt;8,Y1104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05" s="355"/>
      <c r="AO1105" s="1208"/>
      <c r="AP1105" s="1210"/>
      <c r="AQ1105" s="1114"/>
      <c r="AR1105" s="976"/>
      <c r="AS1105" s="976"/>
      <c r="AT1105" s="976"/>
      <c r="AU1105" s="976"/>
      <c r="AV1105" s="976"/>
      <c r="AW1105" s="976"/>
      <c r="AX1105" s="1211"/>
      <c r="AY1105" s="1208"/>
    </row>
    <row r="1106" spans="1:51" ht="14">
      <c r="A1106" s="1282"/>
      <c r="B1106" s="1263"/>
      <c r="C1106" s="1264"/>
      <c r="D1106" s="1264"/>
      <c r="E1106" s="1264"/>
      <c r="F1106" s="1265"/>
      <c r="G1106" s="1270"/>
      <c r="H1106" s="1270"/>
      <c r="I1106" s="1270"/>
      <c r="J1106" s="1270"/>
      <c r="K1106" s="1270"/>
      <c r="L1106" s="1273"/>
      <c r="M1106" s="1276"/>
      <c r="N1106" s="1246"/>
      <c r="O1106" s="1249"/>
      <c r="P1106" s="1215"/>
      <c r="Q1106" s="1218"/>
      <c r="R1106" s="1221"/>
      <c r="S1106" s="1224"/>
      <c r="T1106" s="1227"/>
      <c r="U1106" s="1224"/>
      <c r="V1106" s="1227"/>
      <c r="W1106" s="1224"/>
      <c r="X1106" s="1227"/>
      <c r="Y1106" s="1224"/>
      <c r="Z1106" s="1227"/>
      <c r="AA1106" s="1227"/>
      <c r="AB1106" s="1227"/>
      <c r="AC1106" s="1230"/>
      <c r="AD1106" s="1193"/>
      <c r="AE1106" s="1234"/>
      <c r="AF1106" s="1199"/>
      <c r="AG1106" s="1193"/>
      <c r="AH1106" s="1196"/>
      <c r="AI1106" s="1199"/>
      <c r="AJ1106" s="1199"/>
      <c r="AK1106" s="1202"/>
      <c r="AL1106" s="1205"/>
      <c r="AM1106" s="1213"/>
      <c r="AN1106" s="355"/>
      <c r="AO1106" s="1208"/>
      <c r="AP1106" s="1210"/>
      <c r="AQ1106" s="1114"/>
      <c r="AR1106" s="976"/>
      <c r="AS1106" s="976"/>
      <c r="AT1106" s="976"/>
      <c r="AU1106" s="976"/>
      <c r="AV1106" s="976"/>
      <c r="AW1106" s="976"/>
      <c r="AX1106" s="1211"/>
      <c r="AY1106" s="1208"/>
    </row>
    <row r="1107" spans="1:51" ht="14.5" thickBot="1">
      <c r="A1107" s="1283"/>
      <c r="B1107" s="1266"/>
      <c r="C1107" s="1267"/>
      <c r="D1107" s="1267"/>
      <c r="E1107" s="1267"/>
      <c r="F1107" s="1268"/>
      <c r="G1107" s="1271"/>
      <c r="H1107" s="1271"/>
      <c r="I1107" s="1271"/>
      <c r="J1107" s="1271"/>
      <c r="K1107" s="1271"/>
      <c r="L1107" s="1274"/>
      <c r="M1107" s="1277"/>
      <c r="N1107" s="1247"/>
      <c r="O1107" s="1250"/>
      <c r="P1107" s="1216"/>
      <c r="Q1107" s="1219"/>
      <c r="R1107" s="1222"/>
      <c r="S1107" s="1225"/>
      <c r="T1107" s="1228"/>
      <c r="U1107" s="1225"/>
      <c r="V1107" s="1228"/>
      <c r="W1107" s="1225"/>
      <c r="X1107" s="1228"/>
      <c r="Y1107" s="1225"/>
      <c r="Z1107" s="1228"/>
      <c r="AA1107" s="1228"/>
      <c r="AB1107" s="1228"/>
      <c r="AC1107" s="1231"/>
      <c r="AD1107" s="1194"/>
      <c r="AE1107" s="1235"/>
      <c r="AF1107" s="1200"/>
      <c r="AG1107" s="1194"/>
      <c r="AH1107" s="1197"/>
      <c r="AI1107" s="1200"/>
      <c r="AJ1107" s="1200"/>
      <c r="AK1107" s="1203"/>
      <c r="AL1107" s="1206"/>
      <c r="AM1107" s="651" t="str">
        <f t="shared" si="2100"/>
        <v/>
      </c>
      <c r="AN1107" s="355"/>
      <c r="AO1107" s="1209"/>
      <c r="AP1107" s="1210"/>
      <c r="AQ1107" s="1115"/>
      <c r="AR1107" s="976"/>
      <c r="AS1107" s="976"/>
      <c r="AT1107" s="976"/>
      <c r="AU1107" s="976"/>
      <c r="AV1107" s="976"/>
      <c r="AW1107" s="976"/>
      <c r="AX1107" s="1211"/>
      <c r="AY1107" s="1209"/>
    </row>
    <row r="1108" spans="1:51" ht="14">
      <c r="A1108" s="1280">
        <v>275</v>
      </c>
      <c r="B1108" s="1260" t="str">
        <f>IF(基本情報入力シート!B314="", "",基本情報入力シート!B314)</f>
        <v/>
      </c>
      <c r="C1108" s="1261"/>
      <c r="D1108" s="1261"/>
      <c r="E1108" s="1261"/>
      <c r="F1108" s="1262"/>
      <c r="G1108" s="1269" t="str">
        <f>IF(基本情報入力シート!L314="", "",基本情報入力シート!L314)</f>
        <v/>
      </c>
      <c r="H1108" s="1269" t="str">
        <f>IF(基本情報入力シート!Q314="", "",基本情報入力シート!Q314)</f>
        <v/>
      </c>
      <c r="I1108" s="1269" t="str">
        <f>IF(基本情報入力シート!V314="", "",基本情報入力シート!V314)</f>
        <v/>
      </c>
      <c r="J1108" s="1269" t="str">
        <f>IF(基本情報入力シート!W314="", "",基本情報入力シート!W314)</f>
        <v/>
      </c>
      <c r="K1108" s="1269" t="str">
        <f>IF(基本情報入力シート!X314="", "",基本情報入力シート!X314)</f>
        <v/>
      </c>
      <c r="L1108" s="1272" t="str">
        <f>IF(基本情報入力シート!AC314=0, "",基本情報入力シート!AC314)</f>
        <v/>
      </c>
      <c r="M1108" s="1275" t="str">
        <f>IF(基本情報入力シート!AD314="", "",基本情報入力シート!AD314)</f>
        <v/>
      </c>
      <c r="N1108" s="1245"/>
      <c r="O1108" s="1248" t="str">
        <f>IFERROR(VLOOKUP(K1108,【参考】数式用２!$A$2:$AD$48,MATCH(N1108,【参考】数式用２!$C$4:$AD$4,0)+2,0),"")</f>
        <v/>
      </c>
      <c r="P1108" s="1214"/>
      <c r="Q1108" s="1217" t="str">
        <f>IFERROR(VLOOKUP(K1108,【参考】数式用２!$A$2:$AC$48,MATCH(P1108,【参考】数式用２!$C$4:$AC$4,0)+2,0),"")</f>
        <v/>
      </c>
      <c r="R1108" s="1220" t="s">
        <v>268</v>
      </c>
      <c r="S1108" s="1223"/>
      <c r="T1108" s="1226" t="s">
        <v>356</v>
      </c>
      <c r="U1108" s="1223"/>
      <c r="V1108" s="1226" t="s">
        <v>357</v>
      </c>
      <c r="W1108" s="1223"/>
      <c r="X1108" s="1226" t="s">
        <v>356</v>
      </c>
      <c r="Y1108" s="1223"/>
      <c r="Z1108" s="1226" t="s">
        <v>360</v>
      </c>
      <c r="AA1108" s="1226" t="s">
        <v>171</v>
      </c>
      <c r="AB1108" s="1226" t="str">
        <f t="shared" ref="AB1108" si="2233">IF(S1108&gt;=1,(W1108*12+Y1108)-(S1108*12+U1108)+1,"")</f>
        <v/>
      </c>
      <c r="AC1108" s="1229" t="s">
        <v>359</v>
      </c>
      <c r="AD1108" s="1232" t="str">
        <f t="shared" ref="AD1108" si="2234">IFERROR(ROUNDDOWN(ROUND(L1108*Q1108,0)*M1108,0)*AB1108,"")</f>
        <v/>
      </c>
      <c r="AE1108" s="1233" t="str">
        <f>IFERROR(ROUNDDOWN(ROUNDDOWN(ROUND(L1108*VLOOKUP(K1108,【参考】数式用２!$A$2:$AC$48,MATCH("処遇改善加算Ⅳ",【参考】数式用２!$C$4:$O$4,0)+2,0),0)*M1108,0)*AB1108*0.5,0), "")</f>
        <v/>
      </c>
      <c r="AF1108" s="1198"/>
      <c r="AG1108" s="1193" t="str">
        <f>IF(AND(AQ1108&lt;&gt;"対象外", P1108&lt;&gt;""),ROUNDDOWN(ROUND(L1108*VLOOKUP(K1108,【参考】数式用２!$A$2:$K$48,MATCH("ベア加算あり",【参考】数式用２!$C$4:$K$4,0)+2,0),0)*M1108,0)*AB1108,"")</f>
        <v/>
      </c>
      <c r="AH1108" s="1195"/>
      <c r="AI1108" s="1198"/>
      <c r="AJ1108" s="1198"/>
      <c r="AK1108" s="1201"/>
      <c r="AL1108" s="1204"/>
      <c r="AM1108" s="650" t="str">
        <f t="shared" si="2090"/>
        <v/>
      </c>
      <c r="AN1108" s="355"/>
      <c r="AO1108" s="1207" t="str">
        <f t="shared" ref="AO1108" si="2235">IF(K1108&lt;&gt;"","Q列に色付け","")</f>
        <v/>
      </c>
      <c r="AP1108" s="1210" t="str">
        <f t="shared" ref="AP1108" si="2236">IF(AND(AE1108&lt;&gt;0,AE1108&lt;&gt;""),IF(AF1108="○","入力済","未入力"),"")</f>
        <v/>
      </c>
      <c r="AQ1108" s="1113" t="str">
        <f>IFERROR((VLOOKUP(N1108, 【参考】数式用２!$BE$5:$BE$13, 1,FALSE)), "対象外")</f>
        <v>対象外</v>
      </c>
      <c r="AR1108" s="976" t="str">
        <f t="shared" ref="AR1108" si="2237">IF(AG1108&lt;&gt;"",IF(AH1108="○","入力済","未入力"),"")</f>
        <v/>
      </c>
      <c r="AS1108" s="976" t="str">
        <f t="shared" ref="AS1108" si="2238">IF(AND(P1108&lt;&gt;"", AI1108=""), "未入力", "入力済")</f>
        <v>入力済</v>
      </c>
      <c r="AT1108" s="976" t="str">
        <f t="shared" ref="AT1108" si="2239">IF(AND(P1108&lt;&gt;"", P1108&lt;&gt;"処遇改善加算Ⅳ", AJ1108=""), "未入力", "入力済")</f>
        <v>入力済</v>
      </c>
      <c r="AU1108" s="976" t="str">
        <f>IFERROR(VLOOKUP(K1108, 【参考】数式用２!$BB$5:$BC$48, 2, FALSE), "")</f>
        <v/>
      </c>
      <c r="AV1108" s="976" t="str">
        <f t="shared" ref="AV1108" si="2240">IF(AND(P1108&lt;&gt;"処遇改善加算Ⅲ",P1108&lt;&gt;"処遇改善加算Ⅳ", P1108&lt;&gt;"", AU1108&lt;&gt;"対象外"), 1,"")</f>
        <v/>
      </c>
      <c r="AW1108" s="976" t="str">
        <f>IFERROR("_"&amp;VLOOKUP(K1108, 【参考】数式用２!$AG$2:$AH$48, 2, FALSE), "")</f>
        <v/>
      </c>
      <c r="AX1108" s="1211" t="str">
        <f t="shared" ref="AX1108" si="2241">IF(AND(P1108="処遇改善加算Ⅰ", AL1108=""), "未入力","入力済")</f>
        <v>入力済</v>
      </c>
      <c r="AY1108" s="1207" t="str">
        <f t="shared" ref="AY1108" si="2242">G1108</f>
        <v/>
      </c>
    </row>
    <row r="1109" spans="1:51" ht="14">
      <c r="A1109" s="1281"/>
      <c r="B1109" s="1263"/>
      <c r="C1109" s="1264"/>
      <c r="D1109" s="1264"/>
      <c r="E1109" s="1264"/>
      <c r="F1109" s="1265"/>
      <c r="G1109" s="1270"/>
      <c r="H1109" s="1270"/>
      <c r="I1109" s="1270"/>
      <c r="J1109" s="1270"/>
      <c r="K1109" s="1270"/>
      <c r="L1109" s="1273"/>
      <c r="M1109" s="1276"/>
      <c r="N1109" s="1246"/>
      <c r="O1109" s="1249"/>
      <c r="P1109" s="1215"/>
      <c r="Q1109" s="1218"/>
      <c r="R1109" s="1221"/>
      <c r="S1109" s="1224"/>
      <c r="T1109" s="1227"/>
      <c r="U1109" s="1224"/>
      <c r="V1109" s="1227"/>
      <c r="W1109" s="1224"/>
      <c r="X1109" s="1227"/>
      <c r="Y1109" s="1224"/>
      <c r="Z1109" s="1227"/>
      <c r="AA1109" s="1227"/>
      <c r="AB1109" s="1227"/>
      <c r="AC1109" s="1230"/>
      <c r="AD1109" s="1193"/>
      <c r="AE1109" s="1234"/>
      <c r="AF1109" s="1199"/>
      <c r="AG1109" s="1193"/>
      <c r="AH1109" s="1196"/>
      <c r="AI1109" s="1199"/>
      <c r="AJ1109" s="1199"/>
      <c r="AK1109" s="1202"/>
      <c r="AL1109" s="1205"/>
      <c r="AM1109" s="1212" t="str">
        <f t="shared" ref="AM1109" si="2243">IF(AND(P1108&lt;&gt;"", OR(W1108&lt;&gt;8,Y1108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09" s="355"/>
      <c r="AO1109" s="1208"/>
      <c r="AP1109" s="1210"/>
      <c r="AQ1109" s="1114"/>
      <c r="AR1109" s="976"/>
      <c r="AS1109" s="976"/>
      <c r="AT1109" s="976"/>
      <c r="AU1109" s="976"/>
      <c r="AV1109" s="976"/>
      <c r="AW1109" s="976"/>
      <c r="AX1109" s="1211"/>
      <c r="AY1109" s="1208"/>
    </row>
    <row r="1110" spans="1:51" ht="14">
      <c r="A1110" s="1282"/>
      <c r="B1110" s="1263"/>
      <c r="C1110" s="1264"/>
      <c r="D1110" s="1264"/>
      <c r="E1110" s="1264"/>
      <c r="F1110" s="1265"/>
      <c r="G1110" s="1270"/>
      <c r="H1110" s="1270"/>
      <c r="I1110" s="1270"/>
      <c r="J1110" s="1270"/>
      <c r="K1110" s="1270"/>
      <c r="L1110" s="1273"/>
      <c r="M1110" s="1276"/>
      <c r="N1110" s="1246"/>
      <c r="O1110" s="1249"/>
      <c r="P1110" s="1215"/>
      <c r="Q1110" s="1218"/>
      <c r="R1110" s="1221"/>
      <c r="S1110" s="1224"/>
      <c r="T1110" s="1227"/>
      <c r="U1110" s="1224"/>
      <c r="V1110" s="1227"/>
      <c r="W1110" s="1224"/>
      <c r="X1110" s="1227"/>
      <c r="Y1110" s="1224"/>
      <c r="Z1110" s="1227"/>
      <c r="AA1110" s="1227"/>
      <c r="AB1110" s="1227"/>
      <c r="AC1110" s="1230"/>
      <c r="AD1110" s="1193"/>
      <c r="AE1110" s="1234"/>
      <c r="AF1110" s="1199"/>
      <c r="AG1110" s="1193"/>
      <c r="AH1110" s="1196"/>
      <c r="AI1110" s="1199"/>
      <c r="AJ1110" s="1199"/>
      <c r="AK1110" s="1202"/>
      <c r="AL1110" s="1205"/>
      <c r="AM1110" s="1213"/>
      <c r="AN1110" s="355"/>
      <c r="AO1110" s="1208"/>
      <c r="AP1110" s="1210"/>
      <c r="AQ1110" s="1114"/>
      <c r="AR1110" s="976"/>
      <c r="AS1110" s="976"/>
      <c r="AT1110" s="976"/>
      <c r="AU1110" s="976"/>
      <c r="AV1110" s="976"/>
      <c r="AW1110" s="976"/>
      <c r="AX1110" s="1211"/>
      <c r="AY1110" s="1208"/>
    </row>
    <row r="1111" spans="1:51" ht="14.5" thickBot="1">
      <c r="A1111" s="1283"/>
      <c r="B1111" s="1266"/>
      <c r="C1111" s="1267"/>
      <c r="D1111" s="1267"/>
      <c r="E1111" s="1267"/>
      <c r="F1111" s="1268"/>
      <c r="G1111" s="1271"/>
      <c r="H1111" s="1271"/>
      <c r="I1111" s="1271"/>
      <c r="J1111" s="1271"/>
      <c r="K1111" s="1271"/>
      <c r="L1111" s="1274"/>
      <c r="M1111" s="1277"/>
      <c r="N1111" s="1247"/>
      <c r="O1111" s="1250"/>
      <c r="P1111" s="1216"/>
      <c r="Q1111" s="1219"/>
      <c r="R1111" s="1222"/>
      <c r="S1111" s="1225"/>
      <c r="T1111" s="1228"/>
      <c r="U1111" s="1225"/>
      <c r="V1111" s="1228"/>
      <c r="W1111" s="1225"/>
      <c r="X1111" s="1228"/>
      <c r="Y1111" s="1225"/>
      <c r="Z1111" s="1228"/>
      <c r="AA1111" s="1228"/>
      <c r="AB1111" s="1228"/>
      <c r="AC1111" s="1231"/>
      <c r="AD1111" s="1194"/>
      <c r="AE1111" s="1235"/>
      <c r="AF1111" s="1200"/>
      <c r="AG1111" s="1194"/>
      <c r="AH1111" s="1197"/>
      <c r="AI1111" s="1200"/>
      <c r="AJ1111" s="1200"/>
      <c r="AK1111" s="1203"/>
      <c r="AL1111" s="1206"/>
      <c r="AM1111" s="651" t="str">
        <f t="shared" si="2100"/>
        <v/>
      </c>
      <c r="AN1111" s="355"/>
      <c r="AO1111" s="1209"/>
      <c r="AP1111" s="1210"/>
      <c r="AQ1111" s="1115"/>
      <c r="AR1111" s="976"/>
      <c r="AS1111" s="976"/>
      <c r="AT1111" s="976"/>
      <c r="AU1111" s="976"/>
      <c r="AV1111" s="976"/>
      <c r="AW1111" s="976"/>
      <c r="AX1111" s="1211"/>
      <c r="AY1111" s="1209"/>
    </row>
    <row r="1112" spans="1:51" ht="14">
      <c r="A1112" s="1280">
        <v>276</v>
      </c>
      <c r="B1112" s="1260" t="str">
        <f>IF(基本情報入力シート!B315="", "",基本情報入力シート!B315)</f>
        <v/>
      </c>
      <c r="C1112" s="1261"/>
      <c r="D1112" s="1261"/>
      <c r="E1112" s="1261"/>
      <c r="F1112" s="1262"/>
      <c r="G1112" s="1269" t="str">
        <f>IF(基本情報入力シート!L315="", "",基本情報入力シート!L315)</f>
        <v/>
      </c>
      <c r="H1112" s="1269" t="str">
        <f>IF(基本情報入力シート!Q315="", "",基本情報入力シート!Q315)</f>
        <v/>
      </c>
      <c r="I1112" s="1269" t="str">
        <f>IF(基本情報入力シート!V315="", "",基本情報入力シート!V315)</f>
        <v/>
      </c>
      <c r="J1112" s="1269" t="str">
        <f>IF(基本情報入力シート!W315="", "",基本情報入力シート!W315)</f>
        <v/>
      </c>
      <c r="K1112" s="1269" t="str">
        <f>IF(基本情報入力シート!X315="", "",基本情報入力シート!X315)</f>
        <v/>
      </c>
      <c r="L1112" s="1272" t="str">
        <f>IF(基本情報入力シート!AC315=0, "",基本情報入力シート!AC315)</f>
        <v/>
      </c>
      <c r="M1112" s="1275" t="str">
        <f>IF(基本情報入力シート!AD315="", "",基本情報入力シート!AD315)</f>
        <v/>
      </c>
      <c r="N1112" s="1245"/>
      <c r="O1112" s="1248" t="str">
        <f>IFERROR(VLOOKUP(K1112,【参考】数式用２!$A$2:$AD$48,MATCH(N1112,【参考】数式用２!$C$4:$AD$4,0)+2,0),"")</f>
        <v/>
      </c>
      <c r="P1112" s="1214"/>
      <c r="Q1112" s="1217" t="str">
        <f>IFERROR(VLOOKUP(K1112,【参考】数式用２!$A$2:$AC$48,MATCH(P1112,【参考】数式用２!$C$4:$AC$4,0)+2,0),"")</f>
        <v/>
      </c>
      <c r="R1112" s="1220" t="s">
        <v>268</v>
      </c>
      <c r="S1112" s="1223"/>
      <c r="T1112" s="1226" t="s">
        <v>356</v>
      </c>
      <c r="U1112" s="1223"/>
      <c r="V1112" s="1226" t="s">
        <v>357</v>
      </c>
      <c r="W1112" s="1223"/>
      <c r="X1112" s="1226" t="s">
        <v>356</v>
      </c>
      <c r="Y1112" s="1223"/>
      <c r="Z1112" s="1226" t="s">
        <v>360</v>
      </c>
      <c r="AA1112" s="1226" t="s">
        <v>171</v>
      </c>
      <c r="AB1112" s="1226" t="str">
        <f t="shared" ref="AB1112" si="2244">IF(S1112&gt;=1,(W1112*12+Y1112)-(S1112*12+U1112)+1,"")</f>
        <v/>
      </c>
      <c r="AC1112" s="1229" t="s">
        <v>359</v>
      </c>
      <c r="AD1112" s="1232" t="str">
        <f t="shared" ref="AD1112" si="2245">IFERROR(ROUNDDOWN(ROUND(L1112*Q1112,0)*M1112,0)*AB1112,"")</f>
        <v/>
      </c>
      <c r="AE1112" s="1233" t="str">
        <f>IFERROR(ROUNDDOWN(ROUNDDOWN(ROUND(L1112*VLOOKUP(K1112,【参考】数式用２!$A$2:$AC$48,MATCH("処遇改善加算Ⅳ",【参考】数式用２!$C$4:$O$4,0)+2,0),0)*M1112,0)*AB1112*0.5,0), "")</f>
        <v/>
      </c>
      <c r="AF1112" s="1198"/>
      <c r="AG1112" s="1193" t="str">
        <f>IF(AND(AQ1112&lt;&gt;"対象外", P1112&lt;&gt;""),ROUNDDOWN(ROUND(L1112*VLOOKUP(K1112,【参考】数式用２!$A$2:$K$48,MATCH("ベア加算あり",【参考】数式用２!$C$4:$K$4,0)+2,0),0)*M1112,0)*AB1112,"")</f>
        <v/>
      </c>
      <c r="AH1112" s="1195"/>
      <c r="AI1112" s="1198"/>
      <c r="AJ1112" s="1198"/>
      <c r="AK1112" s="1201"/>
      <c r="AL1112" s="1204"/>
      <c r="AM1112" s="650" t="str">
        <f t="shared" si="2090"/>
        <v/>
      </c>
      <c r="AN1112" s="355"/>
      <c r="AO1112" s="1207" t="str">
        <f t="shared" ref="AO1112" si="2246">IF(K1112&lt;&gt;"","Q列に色付け","")</f>
        <v/>
      </c>
      <c r="AP1112" s="1210" t="str">
        <f t="shared" ref="AP1112" si="2247">IF(AND(AE1112&lt;&gt;0,AE1112&lt;&gt;""),IF(AF1112="○","入力済","未入力"),"")</f>
        <v/>
      </c>
      <c r="AQ1112" s="1113" t="str">
        <f>IFERROR((VLOOKUP(N1112, 【参考】数式用２!$BE$5:$BE$13, 1,FALSE)), "対象外")</f>
        <v>対象外</v>
      </c>
      <c r="AR1112" s="976" t="str">
        <f t="shared" ref="AR1112" si="2248">IF(AG1112&lt;&gt;"",IF(AH1112="○","入力済","未入力"),"")</f>
        <v/>
      </c>
      <c r="AS1112" s="976" t="str">
        <f t="shared" ref="AS1112" si="2249">IF(AND(P1112&lt;&gt;"", AI1112=""), "未入力", "入力済")</f>
        <v>入力済</v>
      </c>
      <c r="AT1112" s="976" t="str">
        <f t="shared" ref="AT1112" si="2250">IF(AND(P1112&lt;&gt;"", P1112&lt;&gt;"処遇改善加算Ⅳ", AJ1112=""), "未入力", "入力済")</f>
        <v>入力済</v>
      </c>
      <c r="AU1112" s="976" t="str">
        <f>IFERROR(VLOOKUP(K1112, 【参考】数式用２!$BB$5:$BC$48, 2, FALSE), "")</f>
        <v/>
      </c>
      <c r="AV1112" s="976" t="str">
        <f t="shared" ref="AV1112" si="2251">IF(AND(P1112&lt;&gt;"処遇改善加算Ⅲ",P1112&lt;&gt;"処遇改善加算Ⅳ", P1112&lt;&gt;"", AU1112&lt;&gt;"対象外"), 1,"")</f>
        <v/>
      </c>
      <c r="AW1112" s="976" t="str">
        <f>IFERROR("_"&amp;VLOOKUP(K1112, 【参考】数式用２!$AG$2:$AH$48, 2, FALSE), "")</f>
        <v/>
      </c>
      <c r="AX1112" s="1211" t="str">
        <f t="shared" ref="AX1112" si="2252">IF(AND(P1112="処遇改善加算Ⅰ", AL1112=""), "未入力","入力済")</f>
        <v>入力済</v>
      </c>
      <c r="AY1112" s="1207" t="str">
        <f t="shared" ref="AY1112" si="2253">G1112</f>
        <v/>
      </c>
    </row>
    <row r="1113" spans="1:51" ht="14">
      <c r="A1113" s="1281"/>
      <c r="B1113" s="1263"/>
      <c r="C1113" s="1264"/>
      <c r="D1113" s="1264"/>
      <c r="E1113" s="1264"/>
      <c r="F1113" s="1265"/>
      <c r="G1113" s="1270"/>
      <c r="H1113" s="1270"/>
      <c r="I1113" s="1270"/>
      <c r="J1113" s="1270"/>
      <c r="K1113" s="1270"/>
      <c r="L1113" s="1273"/>
      <c r="M1113" s="1276"/>
      <c r="N1113" s="1246"/>
      <c r="O1113" s="1249"/>
      <c r="P1113" s="1215"/>
      <c r="Q1113" s="1218"/>
      <c r="R1113" s="1221"/>
      <c r="S1113" s="1224"/>
      <c r="T1113" s="1227"/>
      <c r="U1113" s="1224"/>
      <c r="V1113" s="1227"/>
      <c r="W1113" s="1224"/>
      <c r="X1113" s="1227"/>
      <c r="Y1113" s="1224"/>
      <c r="Z1113" s="1227"/>
      <c r="AA1113" s="1227"/>
      <c r="AB1113" s="1227"/>
      <c r="AC1113" s="1230"/>
      <c r="AD1113" s="1193"/>
      <c r="AE1113" s="1234"/>
      <c r="AF1113" s="1199"/>
      <c r="AG1113" s="1193"/>
      <c r="AH1113" s="1196"/>
      <c r="AI1113" s="1199"/>
      <c r="AJ1113" s="1199"/>
      <c r="AK1113" s="1202"/>
      <c r="AL1113" s="1205"/>
      <c r="AM1113" s="1212" t="str">
        <f t="shared" ref="AM1113" si="2254">IF(AND(P1112&lt;&gt;"", OR(W1112&lt;&gt;8,Y1112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13" s="355"/>
      <c r="AO1113" s="1208"/>
      <c r="AP1113" s="1210"/>
      <c r="AQ1113" s="1114"/>
      <c r="AR1113" s="976"/>
      <c r="AS1113" s="976"/>
      <c r="AT1113" s="976"/>
      <c r="AU1113" s="976"/>
      <c r="AV1113" s="976"/>
      <c r="AW1113" s="976"/>
      <c r="AX1113" s="1211"/>
      <c r="AY1113" s="1208"/>
    </row>
    <row r="1114" spans="1:51" ht="14">
      <c r="A1114" s="1282"/>
      <c r="B1114" s="1263"/>
      <c r="C1114" s="1264"/>
      <c r="D1114" s="1264"/>
      <c r="E1114" s="1264"/>
      <c r="F1114" s="1265"/>
      <c r="G1114" s="1270"/>
      <c r="H1114" s="1270"/>
      <c r="I1114" s="1270"/>
      <c r="J1114" s="1270"/>
      <c r="K1114" s="1270"/>
      <c r="L1114" s="1273"/>
      <c r="M1114" s="1276"/>
      <c r="N1114" s="1246"/>
      <c r="O1114" s="1249"/>
      <c r="P1114" s="1215"/>
      <c r="Q1114" s="1218"/>
      <c r="R1114" s="1221"/>
      <c r="S1114" s="1224"/>
      <c r="T1114" s="1227"/>
      <c r="U1114" s="1224"/>
      <c r="V1114" s="1227"/>
      <c r="W1114" s="1224"/>
      <c r="X1114" s="1227"/>
      <c r="Y1114" s="1224"/>
      <c r="Z1114" s="1227"/>
      <c r="AA1114" s="1227"/>
      <c r="AB1114" s="1227"/>
      <c r="AC1114" s="1230"/>
      <c r="AD1114" s="1193"/>
      <c r="AE1114" s="1234"/>
      <c r="AF1114" s="1199"/>
      <c r="AG1114" s="1193"/>
      <c r="AH1114" s="1196"/>
      <c r="AI1114" s="1199"/>
      <c r="AJ1114" s="1199"/>
      <c r="AK1114" s="1202"/>
      <c r="AL1114" s="1205"/>
      <c r="AM1114" s="1213"/>
      <c r="AN1114" s="355"/>
      <c r="AO1114" s="1208"/>
      <c r="AP1114" s="1210"/>
      <c r="AQ1114" s="1114"/>
      <c r="AR1114" s="976"/>
      <c r="AS1114" s="976"/>
      <c r="AT1114" s="976"/>
      <c r="AU1114" s="976"/>
      <c r="AV1114" s="976"/>
      <c r="AW1114" s="976"/>
      <c r="AX1114" s="1211"/>
      <c r="AY1114" s="1208"/>
    </row>
    <row r="1115" spans="1:51" ht="14.5" thickBot="1">
      <c r="A1115" s="1283"/>
      <c r="B1115" s="1266"/>
      <c r="C1115" s="1267"/>
      <c r="D1115" s="1267"/>
      <c r="E1115" s="1267"/>
      <c r="F1115" s="1268"/>
      <c r="G1115" s="1271"/>
      <c r="H1115" s="1271"/>
      <c r="I1115" s="1271"/>
      <c r="J1115" s="1271"/>
      <c r="K1115" s="1271"/>
      <c r="L1115" s="1274"/>
      <c r="M1115" s="1277"/>
      <c r="N1115" s="1247"/>
      <c r="O1115" s="1250"/>
      <c r="P1115" s="1216"/>
      <c r="Q1115" s="1219"/>
      <c r="R1115" s="1222"/>
      <c r="S1115" s="1225"/>
      <c r="T1115" s="1228"/>
      <c r="U1115" s="1225"/>
      <c r="V1115" s="1228"/>
      <c r="W1115" s="1225"/>
      <c r="X1115" s="1228"/>
      <c r="Y1115" s="1225"/>
      <c r="Z1115" s="1228"/>
      <c r="AA1115" s="1228"/>
      <c r="AB1115" s="1228"/>
      <c r="AC1115" s="1231"/>
      <c r="AD1115" s="1194"/>
      <c r="AE1115" s="1235"/>
      <c r="AF1115" s="1200"/>
      <c r="AG1115" s="1194"/>
      <c r="AH1115" s="1197"/>
      <c r="AI1115" s="1200"/>
      <c r="AJ1115" s="1200"/>
      <c r="AK1115" s="1203"/>
      <c r="AL1115" s="1206"/>
      <c r="AM1115" s="651" t="str">
        <f t="shared" si="2100"/>
        <v/>
      </c>
      <c r="AN1115" s="355"/>
      <c r="AO1115" s="1209"/>
      <c r="AP1115" s="1210"/>
      <c r="AQ1115" s="1115"/>
      <c r="AR1115" s="976"/>
      <c r="AS1115" s="976"/>
      <c r="AT1115" s="976"/>
      <c r="AU1115" s="976"/>
      <c r="AV1115" s="976"/>
      <c r="AW1115" s="976"/>
      <c r="AX1115" s="1211"/>
      <c r="AY1115" s="1209"/>
    </row>
    <row r="1116" spans="1:51" ht="14">
      <c r="A1116" s="1280">
        <v>277</v>
      </c>
      <c r="B1116" s="1260" t="str">
        <f>IF(基本情報入力シート!B316="", "",基本情報入力シート!B316)</f>
        <v/>
      </c>
      <c r="C1116" s="1261"/>
      <c r="D1116" s="1261"/>
      <c r="E1116" s="1261"/>
      <c r="F1116" s="1262"/>
      <c r="G1116" s="1269" t="str">
        <f>IF(基本情報入力シート!L316="", "",基本情報入力シート!L316)</f>
        <v/>
      </c>
      <c r="H1116" s="1269" t="str">
        <f>IF(基本情報入力シート!Q316="", "",基本情報入力シート!Q316)</f>
        <v/>
      </c>
      <c r="I1116" s="1269" t="str">
        <f>IF(基本情報入力シート!V316="", "",基本情報入力シート!V316)</f>
        <v/>
      </c>
      <c r="J1116" s="1269" t="str">
        <f>IF(基本情報入力シート!W316="", "",基本情報入力シート!W316)</f>
        <v/>
      </c>
      <c r="K1116" s="1269" t="str">
        <f>IF(基本情報入力シート!X316="", "",基本情報入力シート!X316)</f>
        <v/>
      </c>
      <c r="L1116" s="1272" t="str">
        <f>IF(基本情報入力シート!AC316=0, "",基本情報入力シート!AC316)</f>
        <v/>
      </c>
      <c r="M1116" s="1275" t="str">
        <f>IF(基本情報入力シート!AD316="", "",基本情報入力シート!AD316)</f>
        <v/>
      </c>
      <c r="N1116" s="1245"/>
      <c r="O1116" s="1248" t="str">
        <f>IFERROR(VLOOKUP(K1116,【参考】数式用２!$A$2:$AD$48,MATCH(N1116,【参考】数式用２!$C$4:$AD$4,0)+2,0),"")</f>
        <v/>
      </c>
      <c r="P1116" s="1214"/>
      <c r="Q1116" s="1217" t="str">
        <f>IFERROR(VLOOKUP(K1116,【参考】数式用２!$A$2:$AC$48,MATCH(P1116,【参考】数式用２!$C$4:$AC$4,0)+2,0),"")</f>
        <v/>
      </c>
      <c r="R1116" s="1220" t="s">
        <v>268</v>
      </c>
      <c r="S1116" s="1223"/>
      <c r="T1116" s="1226" t="s">
        <v>356</v>
      </c>
      <c r="U1116" s="1223"/>
      <c r="V1116" s="1226" t="s">
        <v>357</v>
      </c>
      <c r="W1116" s="1223"/>
      <c r="X1116" s="1226" t="s">
        <v>356</v>
      </c>
      <c r="Y1116" s="1223"/>
      <c r="Z1116" s="1226" t="s">
        <v>360</v>
      </c>
      <c r="AA1116" s="1226" t="s">
        <v>171</v>
      </c>
      <c r="AB1116" s="1226" t="str">
        <f t="shared" ref="AB1116" si="2255">IF(S1116&gt;=1,(W1116*12+Y1116)-(S1116*12+U1116)+1,"")</f>
        <v/>
      </c>
      <c r="AC1116" s="1229" t="s">
        <v>359</v>
      </c>
      <c r="AD1116" s="1232" t="str">
        <f t="shared" ref="AD1116" si="2256">IFERROR(ROUNDDOWN(ROUND(L1116*Q1116,0)*M1116,0)*AB1116,"")</f>
        <v/>
      </c>
      <c r="AE1116" s="1233" t="str">
        <f>IFERROR(ROUNDDOWN(ROUNDDOWN(ROUND(L1116*VLOOKUP(K1116,【参考】数式用２!$A$2:$AC$48,MATCH("処遇改善加算Ⅳ",【参考】数式用２!$C$4:$O$4,0)+2,0),0)*M1116,0)*AB1116*0.5,0), "")</f>
        <v/>
      </c>
      <c r="AF1116" s="1198"/>
      <c r="AG1116" s="1193" t="str">
        <f>IF(AND(AQ1116&lt;&gt;"対象外", P1116&lt;&gt;""),ROUNDDOWN(ROUND(L1116*VLOOKUP(K1116,【参考】数式用２!$A$2:$K$48,MATCH("ベア加算あり",【参考】数式用２!$C$4:$K$4,0)+2,0),0)*M1116,0)*AB1116,"")</f>
        <v/>
      </c>
      <c r="AH1116" s="1195"/>
      <c r="AI1116" s="1198"/>
      <c r="AJ1116" s="1198"/>
      <c r="AK1116" s="1201"/>
      <c r="AL1116" s="1204"/>
      <c r="AM1116" s="650" t="str">
        <f t="shared" si="2090"/>
        <v/>
      </c>
      <c r="AN1116" s="355"/>
      <c r="AO1116" s="1207" t="str">
        <f t="shared" ref="AO1116" si="2257">IF(K1116&lt;&gt;"","Q列に色付け","")</f>
        <v/>
      </c>
      <c r="AP1116" s="1210" t="str">
        <f t="shared" ref="AP1116" si="2258">IF(AND(AE1116&lt;&gt;0,AE1116&lt;&gt;""),IF(AF1116="○","入力済","未入力"),"")</f>
        <v/>
      </c>
      <c r="AQ1116" s="1113" t="str">
        <f>IFERROR((VLOOKUP(N1116, 【参考】数式用２!$BE$5:$BE$13, 1,FALSE)), "対象外")</f>
        <v>対象外</v>
      </c>
      <c r="AR1116" s="976" t="str">
        <f t="shared" ref="AR1116" si="2259">IF(AG1116&lt;&gt;"",IF(AH1116="○","入力済","未入力"),"")</f>
        <v/>
      </c>
      <c r="AS1116" s="976" t="str">
        <f t="shared" ref="AS1116" si="2260">IF(AND(P1116&lt;&gt;"", AI1116=""), "未入力", "入力済")</f>
        <v>入力済</v>
      </c>
      <c r="AT1116" s="976" t="str">
        <f t="shared" ref="AT1116" si="2261">IF(AND(P1116&lt;&gt;"", P1116&lt;&gt;"処遇改善加算Ⅳ", AJ1116=""), "未入力", "入力済")</f>
        <v>入力済</v>
      </c>
      <c r="AU1116" s="976" t="str">
        <f>IFERROR(VLOOKUP(K1116, 【参考】数式用２!$BB$5:$BC$48, 2, FALSE), "")</f>
        <v/>
      </c>
      <c r="AV1116" s="976" t="str">
        <f t="shared" ref="AV1116" si="2262">IF(AND(P1116&lt;&gt;"処遇改善加算Ⅲ",P1116&lt;&gt;"処遇改善加算Ⅳ", P1116&lt;&gt;"", AU1116&lt;&gt;"対象外"), 1,"")</f>
        <v/>
      </c>
      <c r="AW1116" s="976" t="str">
        <f>IFERROR("_"&amp;VLOOKUP(K1116, 【参考】数式用２!$AG$2:$AH$48, 2, FALSE), "")</f>
        <v/>
      </c>
      <c r="AX1116" s="1211" t="str">
        <f t="shared" ref="AX1116" si="2263">IF(AND(P1116="処遇改善加算Ⅰ", AL1116=""), "未入力","入力済")</f>
        <v>入力済</v>
      </c>
      <c r="AY1116" s="1207" t="str">
        <f t="shared" ref="AY1116" si="2264">G1116</f>
        <v/>
      </c>
    </row>
    <row r="1117" spans="1:51" ht="14">
      <c r="A1117" s="1281"/>
      <c r="B1117" s="1263"/>
      <c r="C1117" s="1264"/>
      <c r="D1117" s="1264"/>
      <c r="E1117" s="1264"/>
      <c r="F1117" s="1265"/>
      <c r="G1117" s="1270"/>
      <c r="H1117" s="1270"/>
      <c r="I1117" s="1270"/>
      <c r="J1117" s="1270"/>
      <c r="K1117" s="1270"/>
      <c r="L1117" s="1273"/>
      <c r="M1117" s="1276"/>
      <c r="N1117" s="1246"/>
      <c r="O1117" s="1249"/>
      <c r="P1117" s="1215"/>
      <c r="Q1117" s="1218"/>
      <c r="R1117" s="1221"/>
      <c r="S1117" s="1224"/>
      <c r="T1117" s="1227"/>
      <c r="U1117" s="1224"/>
      <c r="V1117" s="1227"/>
      <c r="W1117" s="1224"/>
      <c r="X1117" s="1227"/>
      <c r="Y1117" s="1224"/>
      <c r="Z1117" s="1227"/>
      <c r="AA1117" s="1227"/>
      <c r="AB1117" s="1227"/>
      <c r="AC1117" s="1230"/>
      <c r="AD1117" s="1193"/>
      <c r="AE1117" s="1234"/>
      <c r="AF1117" s="1199"/>
      <c r="AG1117" s="1193"/>
      <c r="AH1117" s="1196"/>
      <c r="AI1117" s="1199"/>
      <c r="AJ1117" s="1199"/>
      <c r="AK1117" s="1202"/>
      <c r="AL1117" s="1205"/>
      <c r="AM1117" s="1212" t="str">
        <f t="shared" ref="AM1117" si="2265">IF(AND(P1116&lt;&gt;"", OR(W1116&lt;&gt;8,Y1116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17" s="355"/>
      <c r="AO1117" s="1208"/>
      <c r="AP1117" s="1210"/>
      <c r="AQ1117" s="1114"/>
      <c r="AR1117" s="976"/>
      <c r="AS1117" s="976"/>
      <c r="AT1117" s="976"/>
      <c r="AU1117" s="976"/>
      <c r="AV1117" s="976"/>
      <c r="AW1117" s="976"/>
      <c r="AX1117" s="1211"/>
      <c r="AY1117" s="1208"/>
    </row>
    <row r="1118" spans="1:51" ht="14">
      <c r="A1118" s="1282"/>
      <c r="B1118" s="1263"/>
      <c r="C1118" s="1264"/>
      <c r="D1118" s="1264"/>
      <c r="E1118" s="1264"/>
      <c r="F1118" s="1265"/>
      <c r="G1118" s="1270"/>
      <c r="H1118" s="1270"/>
      <c r="I1118" s="1270"/>
      <c r="J1118" s="1270"/>
      <c r="K1118" s="1270"/>
      <c r="L1118" s="1273"/>
      <c r="M1118" s="1276"/>
      <c r="N1118" s="1246"/>
      <c r="O1118" s="1249"/>
      <c r="P1118" s="1215"/>
      <c r="Q1118" s="1218"/>
      <c r="R1118" s="1221"/>
      <c r="S1118" s="1224"/>
      <c r="T1118" s="1227"/>
      <c r="U1118" s="1224"/>
      <c r="V1118" s="1227"/>
      <c r="W1118" s="1224"/>
      <c r="X1118" s="1227"/>
      <c r="Y1118" s="1224"/>
      <c r="Z1118" s="1227"/>
      <c r="AA1118" s="1227"/>
      <c r="AB1118" s="1227"/>
      <c r="AC1118" s="1230"/>
      <c r="AD1118" s="1193"/>
      <c r="AE1118" s="1234"/>
      <c r="AF1118" s="1199"/>
      <c r="AG1118" s="1193"/>
      <c r="AH1118" s="1196"/>
      <c r="AI1118" s="1199"/>
      <c r="AJ1118" s="1199"/>
      <c r="AK1118" s="1202"/>
      <c r="AL1118" s="1205"/>
      <c r="AM1118" s="1213"/>
      <c r="AN1118" s="355"/>
      <c r="AO1118" s="1208"/>
      <c r="AP1118" s="1210"/>
      <c r="AQ1118" s="1114"/>
      <c r="AR1118" s="976"/>
      <c r="AS1118" s="976"/>
      <c r="AT1118" s="976"/>
      <c r="AU1118" s="976"/>
      <c r="AV1118" s="976"/>
      <c r="AW1118" s="976"/>
      <c r="AX1118" s="1211"/>
      <c r="AY1118" s="1208"/>
    </row>
    <row r="1119" spans="1:51" ht="14.5" thickBot="1">
      <c r="A1119" s="1283"/>
      <c r="B1119" s="1266"/>
      <c r="C1119" s="1267"/>
      <c r="D1119" s="1267"/>
      <c r="E1119" s="1267"/>
      <c r="F1119" s="1268"/>
      <c r="G1119" s="1271"/>
      <c r="H1119" s="1271"/>
      <c r="I1119" s="1271"/>
      <c r="J1119" s="1271"/>
      <c r="K1119" s="1271"/>
      <c r="L1119" s="1274"/>
      <c r="M1119" s="1277"/>
      <c r="N1119" s="1247"/>
      <c r="O1119" s="1250"/>
      <c r="P1119" s="1216"/>
      <c r="Q1119" s="1219"/>
      <c r="R1119" s="1222"/>
      <c r="S1119" s="1225"/>
      <c r="T1119" s="1228"/>
      <c r="U1119" s="1225"/>
      <c r="V1119" s="1228"/>
      <c r="W1119" s="1225"/>
      <c r="X1119" s="1228"/>
      <c r="Y1119" s="1225"/>
      <c r="Z1119" s="1228"/>
      <c r="AA1119" s="1228"/>
      <c r="AB1119" s="1228"/>
      <c r="AC1119" s="1231"/>
      <c r="AD1119" s="1194"/>
      <c r="AE1119" s="1235"/>
      <c r="AF1119" s="1200"/>
      <c r="AG1119" s="1194"/>
      <c r="AH1119" s="1197"/>
      <c r="AI1119" s="1200"/>
      <c r="AJ1119" s="1200"/>
      <c r="AK1119" s="1203"/>
      <c r="AL1119" s="1206"/>
      <c r="AM1119" s="651" t="str">
        <f t="shared" si="2100"/>
        <v/>
      </c>
      <c r="AN1119" s="355"/>
      <c r="AO1119" s="1209"/>
      <c r="AP1119" s="1210"/>
      <c r="AQ1119" s="1115"/>
      <c r="AR1119" s="976"/>
      <c r="AS1119" s="976"/>
      <c r="AT1119" s="976"/>
      <c r="AU1119" s="976"/>
      <c r="AV1119" s="976"/>
      <c r="AW1119" s="976"/>
      <c r="AX1119" s="1211"/>
      <c r="AY1119" s="1209"/>
    </row>
    <row r="1120" spans="1:51" ht="14">
      <c r="A1120" s="1280">
        <v>278</v>
      </c>
      <c r="B1120" s="1260" t="str">
        <f>IF(基本情報入力シート!B317="", "",基本情報入力シート!B317)</f>
        <v/>
      </c>
      <c r="C1120" s="1261"/>
      <c r="D1120" s="1261"/>
      <c r="E1120" s="1261"/>
      <c r="F1120" s="1262"/>
      <c r="G1120" s="1269" t="str">
        <f>IF(基本情報入力シート!L317="", "",基本情報入力シート!L317)</f>
        <v/>
      </c>
      <c r="H1120" s="1269" t="str">
        <f>IF(基本情報入力シート!Q317="", "",基本情報入力シート!Q317)</f>
        <v/>
      </c>
      <c r="I1120" s="1269" t="str">
        <f>IF(基本情報入力シート!V317="", "",基本情報入力シート!V317)</f>
        <v/>
      </c>
      <c r="J1120" s="1269" t="str">
        <f>IF(基本情報入力シート!W317="", "",基本情報入力シート!W317)</f>
        <v/>
      </c>
      <c r="K1120" s="1269" t="str">
        <f>IF(基本情報入力シート!X317="", "",基本情報入力シート!X317)</f>
        <v/>
      </c>
      <c r="L1120" s="1272" t="str">
        <f>IF(基本情報入力シート!AC317=0, "",基本情報入力シート!AC317)</f>
        <v/>
      </c>
      <c r="M1120" s="1275" t="str">
        <f>IF(基本情報入力シート!AD317="", "",基本情報入力シート!AD317)</f>
        <v/>
      </c>
      <c r="N1120" s="1245"/>
      <c r="O1120" s="1248" t="str">
        <f>IFERROR(VLOOKUP(K1120,【参考】数式用２!$A$2:$AD$48,MATCH(N1120,【参考】数式用２!$C$4:$AD$4,0)+2,0),"")</f>
        <v/>
      </c>
      <c r="P1120" s="1214"/>
      <c r="Q1120" s="1217" t="str">
        <f>IFERROR(VLOOKUP(K1120,【参考】数式用２!$A$2:$AC$48,MATCH(P1120,【参考】数式用２!$C$4:$AC$4,0)+2,0),"")</f>
        <v/>
      </c>
      <c r="R1120" s="1220" t="s">
        <v>268</v>
      </c>
      <c r="S1120" s="1223"/>
      <c r="T1120" s="1226" t="s">
        <v>356</v>
      </c>
      <c r="U1120" s="1223"/>
      <c r="V1120" s="1226" t="s">
        <v>357</v>
      </c>
      <c r="W1120" s="1223"/>
      <c r="X1120" s="1226" t="s">
        <v>356</v>
      </c>
      <c r="Y1120" s="1223"/>
      <c r="Z1120" s="1226" t="s">
        <v>360</v>
      </c>
      <c r="AA1120" s="1226" t="s">
        <v>171</v>
      </c>
      <c r="AB1120" s="1226" t="str">
        <f t="shared" ref="AB1120" si="2266">IF(S1120&gt;=1,(W1120*12+Y1120)-(S1120*12+U1120)+1,"")</f>
        <v/>
      </c>
      <c r="AC1120" s="1229" t="s">
        <v>359</v>
      </c>
      <c r="AD1120" s="1232" t="str">
        <f t="shared" ref="AD1120" si="2267">IFERROR(ROUNDDOWN(ROUND(L1120*Q1120,0)*M1120,0)*AB1120,"")</f>
        <v/>
      </c>
      <c r="AE1120" s="1233" t="str">
        <f>IFERROR(ROUNDDOWN(ROUNDDOWN(ROUND(L1120*VLOOKUP(K1120,【参考】数式用２!$A$2:$AC$48,MATCH("処遇改善加算Ⅳ",【参考】数式用２!$C$4:$O$4,0)+2,0),0)*M1120,0)*AB1120*0.5,0), "")</f>
        <v/>
      </c>
      <c r="AF1120" s="1198"/>
      <c r="AG1120" s="1193" t="str">
        <f>IF(AND(AQ1120&lt;&gt;"対象外", P1120&lt;&gt;""),ROUNDDOWN(ROUND(L1120*VLOOKUP(K1120,【参考】数式用２!$A$2:$K$48,MATCH("ベア加算あり",【参考】数式用２!$C$4:$K$4,0)+2,0),0)*M1120,0)*AB1120,"")</f>
        <v/>
      </c>
      <c r="AH1120" s="1195"/>
      <c r="AI1120" s="1198"/>
      <c r="AJ1120" s="1198"/>
      <c r="AK1120" s="1201"/>
      <c r="AL1120" s="1204"/>
      <c r="AM1120" s="650" t="str">
        <f t="shared" ref="AM1120:AM1180" si="2268">IF(Q1120="","",IF(Q1120&lt;O1120,"！加算の要件上は問題ありませんが、令和６年度末の加算率と比較して、令和７年度の加算率が低くなっています。",""))</f>
        <v/>
      </c>
      <c r="AN1120" s="355"/>
      <c r="AO1120" s="1207" t="str">
        <f t="shared" ref="AO1120" si="2269">IF(K1120&lt;&gt;"","Q列に色付け","")</f>
        <v/>
      </c>
      <c r="AP1120" s="1210" t="str">
        <f t="shared" ref="AP1120" si="2270">IF(AND(AE1120&lt;&gt;0,AE1120&lt;&gt;""),IF(AF1120="○","入力済","未入力"),"")</f>
        <v/>
      </c>
      <c r="AQ1120" s="1113" t="str">
        <f>IFERROR((VLOOKUP(N1120, 【参考】数式用２!$BE$5:$BE$13, 1,FALSE)), "対象外")</f>
        <v>対象外</v>
      </c>
      <c r="AR1120" s="976" t="str">
        <f t="shared" ref="AR1120" si="2271">IF(AG1120&lt;&gt;"",IF(AH1120="○","入力済","未入力"),"")</f>
        <v/>
      </c>
      <c r="AS1120" s="976" t="str">
        <f t="shared" ref="AS1120" si="2272">IF(AND(P1120&lt;&gt;"", AI1120=""), "未入力", "入力済")</f>
        <v>入力済</v>
      </c>
      <c r="AT1120" s="976" t="str">
        <f t="shared" ref="AT1120" si="2273">IF(AND(P1120&lt;&gt;"", P1120&lt;&gt;"処遇改善加算Ⅳ", AJ1120=""), "未入力", "入力済")</f>
        <v>入力済</v>
      </c>
      <c r="AU1120" s="976" t="str">
        <f>IFERROR(VLOOKUP(K1120, 【参考】数式用２!$BB$5:$BC$48, 2, FALSE), "")</f>
        <v/>
      </c>
      <c r="AV1120" s="976" t="str">
        <f t="shared" ref="AV1120" si="2274">IF(AND(P1120&lt;&gt;"処遇改善加算Ⅲ",P1120&lt;&gt;"処遇改善加算Ⅳ", P1120&lt;&gt;"", AU1120&lt;&gt;"対象外"), 1,"")</f>
        <v/>
      </c>
      <c r="AW1120" s="976" t="str">
        <f>IFERROR("_"&amp;VLOOKUP(K1120, 【参考】数式用２!$AG$2:$AH$48, 2, FALSE), "")</f>
        <v/>
      </c>
      <c r="AX1120" s="1211" t="str">
        <f t="shared" ref="AX1120" si="2275">IF(AND(P1120="処遇改善加算Ⅰ", AL1120=""), "未入力","入力済")</f>
        <v>入力済</v>
      </c>
      <c r="AY1120" s="1207" t="str">
        <f t="shared" ref="AY1120" si="2276">G1120</f>
        <v/>
      </c>
    </row>
    <row r="1121" spans="1:51" ht="14">
      <c r="A1121" s="1281"/>
      <c r="B1121" s="1263"/>
      <c r="C1121" s="1264"/>
      <c r="D1121" s="1264"/>
      <c r="E1121" s="1264"/>
      <c r="F1121" s="1265"/>
      <c r="G1121" s="1270"/>
      <c r="H1121" s="1270"/>
      <c r="I1121" s="1270"/>
      <c r="J1121" s="1270"/>
      <c r="K1121" s="1270"/>
      <c r="L1121" s="1273"/>
      <c r="M1121" s="1276"/>
      <c r="N1121" s="1246"/>
      <c r="O1121" s="1249"/>
      <c r="P1121" s="1215"/>
      <c r="Q1121" s="1218"/>
      <c r="R1121" s="1221"/>
      <c r="S1121" s="1224"/>
      <c r="T1121" s="1227"/>
      <c r="U1121" s="1224"/>
      <c r="V1121" s="1227"/>
      <c r="W1121" s="1224"/>
      <c r="X1121" s="1227"/>
      <c r="Y1121" s="1224"/>
      <c r="Z1121" s="1227"/>
      <c r="AA1121" s="1227"/>
      <c r="AB1121" s="1227"/>
      <c r="AC1121" s="1230"/>
      <c r="AD1121" s="1193"/>
      <c r="AE1121" s="1234"/>
      <c r="AF1121" s="1199"/>
      <c r="AG1121" s="1193"/>
      <c r="AH1121" s="1196"/>
      <c r="AI1121" s="1199"/>
      <c r="AJ1121" s="1199"/>
      <c r="AK1121" s="1202"/>
      <c r="AL1121" s="1205"/>
      <c r="AM1121" s="1212" t="str">
        <f t="shared" ref="AM1121" si="2277">IF(AND(P1120&lt;&gt;"", OR(W1120&lt;&gt;8,Y1120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21" s="355"/>
      <c r="AO1121" s="1208"/>
      <c r="AP1121" s="1210"/>
      <c r="AQ1121" s="1114"/>
      <c r="AR1121" s="976"/>
      <c r="AS1121" s="976"/>
      <c r="AT1121" s="976"/>
      <c r="AU1121" s="976"/>
      <c r="AV1121" s="976"/>
      <c r="AW1121" s="976"/>
      <c r="AX1121" s="1211"/>
      <c r="AY1121" s="1208"/>
    </row>
    <row r="1122" spans="1:51" ht="14">
      <c r="A1122" s="1282"/>
      <c r="B1122" s="1263"/>
      <c r="C1122" s="1264"/>
      <c r="D1122" s="1264"/>
      <c r="E1122" s="1264"/>
      <c r="F1122" s="1265"/>
      <c r="G1122" s="1270"/>
      <c r="H1122" s="1270"/>
      <c r="I1122" s="1270"/>
      <c r="J1122" s="1270"/>
      <c r="K1122" s="1270"/>
      <c r="L1122" s="1273"/>
      <c r="M1122" s="1276"/>
      <c r="N1122" s="1246"/>
      <c r="O1122" s="1249"/>
      <c r="P1122" s="1215"/>
      <c r="Q1122" s="1218"/>
      <c r="R1122" s="1221"/>
      <c r="S1122" s="1224"/>
      <c r="T1122" s="1227"/>
      <c r="U1122" s="1224"/>
      <c r="V1122" s="1227"/>
      <c r="W1122" s="1224"/>
      <c r="X1122" s="1227"/>
      <c r="Y1122" s="1224"/>
      <c r="Z1122" s="1227"/>
      <c r="AA1122" s="1227"/>
      <c r="AB1122" s="1227"/>
      <c r="AC1122" s="1230"/>
      <c r="AD1122" s="1193"/>
      <c r="AE1122" s="1234"/>
      <c r="AF1122" s="1199"/>
      <c r="AG1122" s="1193"/>
      <c r="AH1122" s="1196"/>
      <c r="AI1122" s="1199"/>
      <c r="AJ1122" s="1199"/>
      <c r="AK1122" s="1202"/>
      <c r="AL1122" s="1205"/>
      <c r="AM1122" s="1213"/>
      <c r="AN1122" s="355"/>
      <c r="AO1122" s="1208"/>
      <c r="AP1122" s="1210"/>
      <c r="AQ1122" s="1114"/>
      <c r="AR1122" s="976"/>
      <c r="AS1122" s="976"/>
      <c r="AT1122" s="976"/>
      <c r="AU1122" s="976"/>
      <c r="AV1122" s="976"/>
      <c r="AW1122" s="976"/>
      <c r="AX1122" s="1211"/>
      <c r="AY1122" s="1208"/>
    </row>
    <row r="1123" spans="1:51" ht="14.5" thickBot="1">
      <c r="A1123" s="1283"/>
      <c r="B1123" s="1266"/>
      <c r="C1123" s="1267"/>
      <c r="D1123" s="1267"/>
      <c r="E1123" s="1267"/>
      <c r="F1123" s="1268"/>
      <c r="G1123" s="1271"/>
      <c r="H1123" s="1271"/>
      <c r="I1123" s="1271"/>
      <c r="J1123" s="1271"/>
      <c r="K1123" s="1271"/>
      <c r="L1123" s="1274"/>
      <c r="M1123" s="1277"/>
      <c r="N1123" s="1247"/>
      <c r="O1123" s="1250"/>
      <c r="P1123" s="1216"/>
      <c r="Q1123" s="1219"/>
      <c r="R1123" s="1222"/>
      <c r="S1123" s="1225"/>
      <c r="T1123" s="1228"/>
      <c r="U1123" s="1225"/>
      <c r="V1123" s="1228"/>
      <c r="W1123" s="1225"/>
      <c r="X1123" s="1228"/>
      <c r="Y1123" s="1225"/>
      <c r="Z1123" s="1228"/>
      <c r="AA1123" s="1228"/>
      <c r="AB1123" s="1228"/>
      <c r="AC1123" s="1231"/>
      <c r="AD1123" s="1194"/>
      <c r="AE1123" s="1235"/>
      <c r="AF1123" s="1200"/>
      <c r="AG1123" s="1194"/>
      <c r="AH1123" s="1197"/>
      <c r="AI1123" s="1200"/>
      <c r="AJ1123" s="1200"/>
      <c r="AK1123" s="1203"/>
      <c r="AL1123" s="1206"/>
      <c r="AM1123" s="651" t="str">
        <f t="shared" ref="AM1123:AM1183" si="2278">IF(P1120="","",
IF(OR(AF1120="",
AND(AG1120&lt;&gt;"",AH1120=""),
AND(P1120&lt;&gt;"",AI1120=""),
AND(P1120&lt;&gt;"処遇改善加算Ⅳ",AJ1120=""),
AND(OR(P1120="処遇改善加算Ⅰ",P1120="処遇改善加算Ⅱ"),AU1120="対象",AK1120=""),
AND(P1120="処遇改善加算Ⅰ",AL1120="")),
"！記入が必要な欄（オレンジ色のセル）に空欄があります。空欄を埋めてください。",""))</f>
        <v/>
      </c>
      <c r="AN1123" s="355"/>
      <c r="AO1123" s="1209"/>
      <c r="AP1123" s="1210"/>
      <c r="AQ1123" s="1115"/>
      <c r="AR1123" s="976"/>
      <c r="AS1123" s="976"/>
      <c r="AT1123" s="976"/>
      <c r="AU1123" s="976"/>
      <c r="AV1123" s="976"/>
      <c r="AW1123" s="976"/>
      <c r="AX1123" s="1211"/>
      <c r="AY1123" s="1209"/>
    </row>
    <row r="1124" spans="1:51" ht="14">
      <c r="A1124" s="1280">
        <v>279</v>
      </c>
      <c r="B1124" s="1260" t="str">
        <f>IF(基本情報入力シート!B318="", "",基本情報入力シート!B318)</f>
        <v/>
      </c>
      <c r="C1124" s="1261"/>
      <c r="D1124" s="1261"/>
      <c r="E1124" s="1261"/>
      <c r="F1124" s="1262"/>
      <c r="G1124" s="1269" t="str">
        <f>IF(基本情報入力シート!L318="", "",基本情報入力シート!L318)</f>
        <v/>
      </c>
      <c r="H1124" s="1269" t="str">
        <f>IF(基本情報入力シート!Q318="", "",基本情報入力シート!Q318)</f>
        <v/>
      </c>
      <c r="I1124" s="1269" t="str">
        <f>IF(基本情報入力シート!V318="", "",基本情報入力シート!V318)</f>
        <v/>
      </c>
      <c r="J1124" s="1269" t="str">
        <f>IF(基本情報入力シート!W318="", "",基本情報入力シート!W318)</f>
        <v/>
      </c>
      <c r="K1124" s="1269" t="str">
        <f>IF(基本情報入力シート!X318="", "",基本情報入力シート!X318)</f>
        <v/>
      </c>
      <c r="L1124" s="1272" t="str">
        <f>IF(基本情報入力シート!AC318=0, "",基本情報入力シート!AC318)</f>
        <v/>
      </c>
      <c r="M1124" s="1275" t="str">
        <f>IF(基本情報入力シート!AD318="", "",基本情報入力シート!AD318)</f>
        <v/>
      </c>
      <c r="N1124" s="1245"/>
      <c r="O1124" s="1248" t="str">
        <f>IFERROR(VLOOKUP(K1124,【参考】数式用２!$A$2:$AD$48,MATCH(N1124,【参考】数式用２!$C$4:$AD$4,0)+2,0),"")</f>
        <v/>
      </c>
      <c r="P1124" s="1214"/>
      <c r="Q1124" s="1217" t="str">
        <f>IFERROR(VLOOKUP(K1124,【参考】数式用２!$A$2:$AC$48,MATCH(P1124,【参考】数式用２!$C$4:$AC$4,0)+2,0),"")</f>
        <v/>
      </c>
      <c r="R1124" s="1220" t="s">
        <v>268</v>
      </c>
      <c r="S1124" s="1223"/>
      <c r="T1124" s="1226" t="s">
        <v>356</v>
      </c>
      <c r="U1124" s="1223"/>
      <c r="V1124" s="1226" t="s">
        <v>357</v>
      </c>
      <c r="W1124" s="1223"/>
      <c r="X1124" s="1226" t="s">
        <v>356</v>
      </c>
      <c r="Y1124" s="1223"/>
      <c r="Z1124" s="1226" t="s">
        <v>360</v>
      </c>
      <c r="AA1124" s="1226" t="s">
        <v>171</v>
      </c>
      <c r="AB1124" s="1226" t="str">
        <f t="shared" ref="AB1124" si="2279">IF(S1124&gt;=1,(W1124*12+Y1124)-(S1124*12+U1124)+1,"")</f>
        <v/>
      </c>
      <c r="AC1124" s="1229" t="s">
        <v>359</v>
      </c>
      <c r="AD1124" s="1232" t="str">
        <f t="shared" ref="AD1124" si="2280">IFERROR(ROUNDDOWN(ROUND(L1124*Q1124,0)*M1124,0)*AB1124,"")</f>
        <v/>
      </c>
      <c r="AE1124" s="1233" t="str">
        <f>IFERROR(ROUNDDOWN(ROUNDDOWN(ROUND(L1124*VLOOKUP(K1124,【参考】数式用２!$A$2:$AC$48,MATCH("処遇改善加算Ⅳ",【参考】数式用２!$C$4:$O$4,0)+2,0),0)*M1124,0)*AB1124*0.5,0), "")</f>
        <v/>
      </c>
      <c r="AF1124" s="1198"/>
      <c r="AG1124" s="1193" t="str">
        <f>IF(AND(AQ1124&lt;&gt;"対象外", P1124&lt;&gt;""),ROUNDDOWN(ROUND(L1124*VLOOKUP(K1124,【参考】数式用２!$A$2:$K$48,MATCH("ベア加算あり",【参考】数式用２!$C$4:$K$4,0)+2,0),0)*M1124,0)*AB1124,"")</f>
        <v/>
      </c>
      <c r="AH1124" s="1195"/>
      <c r="AI1124" s="1198"/>
      <c r="AJ1124" s="1198"/>
      <c r="AK1124" s="1201"/>
      <c r="AL1124" s="1204"/>
      <c r="AM1124" s="650" t="str">
        <f t="shared" si="2268"/>
        <v/>
      </c>
      <c r="AN1124" s="355"/>
      <c r="AO1124" s="1207" t="str">
        <f t="shared" ref="AO1124" si="2281">IF(K1124&lt;&gt;"","Q列に色付け","")</f>
        <v/>
      </c>
      <c r="AP1124" s="1210" t="str">
        <f t="shared" ref="AP1124" si="2282">IF(AND(AE1124&lt;&gt;0,AE1124&lt;&gt;""),IF(AF1124="○","入力済","未入力"),"")</f>
        <v/>
      </c>
      <c r="AQ1124" s="1113" t="str">
        <f>IFERROR((VLOOKUP(N1124, 【参考】数式用２!$BE$5:$BE$13, 1,FALSE)), "対象外")</f>
        <v>対象外</v>
      </c>
      <c r="AR1124" s="976" t="str">
        <f t="shared" ref="AR1124" si="2283">IF(AG1124&lt;&gt;"",IF(AH1124="○","入力済","未入力"),"")</f>
        <v/>
      </c>
      <c r="AS1124" s="976" t="str">
        <f t="shared" ref="AS1124" si="2284">IF(AND(P1124&lt;&gt;"", AI1124=""), "未入力", "入力済")</f>
        <v>入力済</v>
      </c>
      <c r="AT1124" s="976" t="str">
        <f t="shared" ref="AT1124" si="2285">IF(AND(P1124&lt;&gt;"", P1124&lt;&gt;"処遇改善加算Ⅳ", AJ1124=""), "未入力", "入力済")</f>
        <v>入力済</v>
      </c>
      <c r="AU1124" s="976" t="str">
        <f>IFERROR(VLOOKUP(K1124, 【参考】数式用２!$BB$5:$BC$48, 2, FALSE), "")</f>
        <v/>
      </c>
      <c r="AV1124" s="976" t="str">
        <f t="shared" ref="AV1124" si="2286">IF(AND(P1124&lt;&gt;"処遇改善加算Ⅲ",P1124&lt;&gt;"処遇改善加算Ⅳ", P1124&lt;&gt;"", AU1124&lt;&gt;"対象外"), 1,"")</f>
        <v/>
      </c>
      <c r="AW1124" s="976" t="str">
        <f>IFERROR("_"&amp;VLOOKUP(K1124, 【参考】数式用２!$AG$2:$AH$48, 2, FALSE), "")</f>
        <v/>
      </c>
      <c r="AX1124" s="1211" t="str">
        <f t="shared" ref="AX1124" si="2287">IF(AND(P1124="処遇改善加算Ⅰ", AL1124=""), "未入力","入力済")</f>
        <v>入力済</v>
      </c>
      <c r="AY1124" s="1207" t="str">
        <f t="shared" ref="AY1124" si="2288">G1124</f>
        <v/>
      </c>
    </row>
    <row r="1125" spans="1:51" ht="14">
      <c r="A1125" s="1281"/>
      <c r="B1125" s="1263"/>
      <c r="C1125" s="1264"/>
      <c r="D1125" s="1264"/>
      <c r="E1125" s="1264"/>
      <c r="F1125" s="1265"/>
      <c r="G1125" s="1270"/>
      <c r="H1125" s="1270"/>
      <c r="I1125" s="1270"/>
      <c r="J1125" s="1270"/>
      <c r="K1125" s="1270"/>
      <c r="L1125" s="1273"/>
      <c r="M1125" s="1276"/>
      <c r="N1125" s="1246"/>
      <c r="O1125" s="1249"/>
      <c r="P1125" s="1215"/>
      <c r="Q1125" s="1218"/>
      <c r="R1125" s="1221"/>
      <c r="S1125" s="1224"/>
      <c r="T1125" s="1227"/>
      <c r="U1125" s="1224"/>
      <c r="V1125" s="1227"/>
      <c r="W1125" s="1224"/>
      <c r="X1125" s="1227"/>
      <c r="Y1125" s="1224"/>
      <c r="Z1125" s="1227"/>
      <c r="AA1125" s="1227"/>
      <c r="AB1125" s="1227"/>
      <c r="AC1125" s="1230"/>
      <c r="AD1125" s="1193"/>
      <c r="AE1125" s="1234"/>
      <c r="AF1125" s="1199"/>
      <c r="AG1125" s="1193"/>
      <c r="AH1125" s="1196"/>
      <c r="AI1125" s="1199"/>
      <c r="AJ1125" s="1199"/>
      <c r="AK1125" s="1202"/>
      <c r="AL1125" s="1205"/>
      <c r="AM1125" s="1212" t="str">
        <f t="shared" ref="AM1125" si="2289">IF(AND(P1124&lt;&gt;"", OR(W1124&lt;&gt;8,Y1124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25" s="355"/>
      <c r="AO1125" s="1208"/>
      <c r="AP1125" s="1210"/>
      <c r="AQ1125" s="1114"/>
      <c r="AR1125" s="976"/>
      <c r="AS1125" s="976"/>
      <c r="AT1125" s="976"/>
      <c r="AU1125" s="976"/>
      <c r="AV1125" s="976"/>
      <c r="AW1125" s="976"/>
      <c r="AX1125" s="1211"/>
      <c r="AY1125" s="1208"/>
    </row>
    <row r="1126" spans="1:51" ht="14">
      <c r="A1126" s="1282"/>
      <c r="B1126" s="1263"/>
      <c r="C1126" s="1264"/>
      <c r="D1126" s="1264"/>
      <c r="E1126" s="1264"/>
      <c r="F1126" s="1265"/>
      <c r="G1126" s="1270"/>
      <c r="H1126" s="1270"/>
      <c r="I1126" s="1270"/>
      <c r="J1126" s="1270"/>
      <c r="K1126" s="1270"/>
      <c r="L1126" s="1273"/>
      <c r="M1126" s="1276"/>
      <c r="N1126" s="1246"/>
      <c r="O1126" s="1249"/>
      <c r="P1126" s="1215"/>
      <c r="Q1126" s="1218"/>
      <c r="R1126" s="1221"/>
      <c r="S1126" s="1224"/>
      <c r="T1126" s="1227"/>
      <c r="U1126" s="1224"/>
      <c r="V1126" s="1227"/>
      <c r="W1126" s="1224"/>
      <c r="X1126" s="1227"/>
      <c r="Y1126" s="1224"/>
      <c r="Z1126" s="1227"/>
      <c r="AA1126" s="1227"/>
      <c r="AB1126" s="1227"/>
      <c r="AC1126" s="1230"/>
      <c r="AD1126" s="1193"/>
      <c r="AE1126" s="1234"/>
      <c r="AF1126" s="1199"/>
      <c r="AG1126" s="1193"/>
      <c r="AH1126" s="1196"/>
      <c r="AI1126" s="1199"/>
      <c r="AJ1126" s="1199"/>
      <c r="AK1126" s="1202"/>
      <c r="AL1126" s="1205"/>
      <c r="AM1126" s="1213"/>
      <c r="AN1126" s="355"/>
      <c r="AO1126" s="1208"/>
      <c r="AP1126" s="1210"/>
      <c r="AQ1126" s="1114"/>
      <c r="AR1126" s="976"/>
      <c r="AS1126" s="976"/>
      <c r="AT1126" s="976"/>
      <c r="AU1126" s="976"/>
      <c r="AV1126" s="976"/>
      <c r="AW1126" s="976"/>
      <c r="AX1126" s="1211"/>
      <c r="AY1126" s="1208"/>
    </row>
    <row r="1127" spans="1:51" ht="14.5" thickBot="1">
      <c r="A1127" s="1283"/>
      <c r="B1127" s="1266"/>
      <c r="C1127" s="1267"/>
      <c r="D1127" s="1267"/>
      <c r="E1127" s="1267"/>
      <c r="F1127" s="1268"/>
      <c r="G1127" s="1271"/>
      <c r="H1127" s="1271"/>
      <c r="I1127" s="1271"/>
      <c r="J1127" s="1271"/>
      <c r="K1127" s="1271"/>
      <c r="L1127" s="1274"/>
      <c r="M1127" s="1277"/>
      <c r="N1127" s="1247"/>
      <c r="O1127" s="1250"/>
      <c r="P1127" s="1216"/>
      <c r="Q1127" s="1219"/>
      <c r="R1127" s="1222"/>
      <c r="S1127" s="1225"/>
      <c r="T1127" s="1228"/>
      <c r="U1127" s="1225"/>
      <c r="V1127" s="1228"/>
      <c r="W1127" s="1225"/>
      <c r="X1127" s="1228"/>
      <c r="Y1127" s="1225"/>
      <c r="Z1127" s="1228"/>
      <c r="AA1127" s="1228"/>
      <c r="AB1127" s="1228"/>
      <c r="AC1127" s="1231"/>
      <c r="AD1127" s="1194"/>
      <c r="AE1127" s="1235"/>
      <c r="AF1127" s="1200"/>
      <c r="AG1127" s="1194"/>
      <c r="AH1127" s="1197"/>
      <c r="AI1127" s="1200"/>
      <c r="AJ1127" s="1200"/>
      <c r="AK1127" s="1203"/>
      <c r="AL1127" s="1206"/>
      <c r="AM1127" s="651" t="str">
        <f t="shared" si="2278"/>
        <v/>
      </c>
      <c r="AN1127" s="355"/>
      <c r="AO1127" s="1209"/>
      <c r="AP1127" s="1210"/>
      <c r="AQ1127" s="1115"/>
      <c r="AR1127" s="976"/>
      <c r="AS1127" s="976"/>
      <c r="AT1127" s="976"/>
      <c r="AU1127" s="976"/>
      <c r="AV1127" s="976"/>
      <c r="AW1127" s="976"/>
      <c r="AX1127" s="1211"/>
      <c r="AY1127" s="1209"/>
    </row>
    <row r="1128" spans="1:51" ht="14">
      <c r="A1128" s="1280">
        <v>280</v>
      </c>
      <c r="B1128" s="1260" t="str">
        <f>IF(基本情報入力シート!B319="", "",基本情報入力シート!B319)</f>
        <v/>
      </c>
      <c r="C1128" s="1261"/>
      <c r="D1128" s="1261"/>
      <c r="E1128" s="1261"/>
      <c r="F1128" s="1262"/>
      <c r="G1128" s="1269" t="str">
        <f>IF(基本情報入力シート!L319="", "",基本情報入力シート!L319)</f>
        <v/>
      </c>
      <c r="H1128" s="1269" t="str">
        <f>IF(基本情報入力シート!Q319="", "",基本情報入力シート!Q319)</f>
        <v/>
      </c>
      <c r="I1128" s="1269" t="str">
        <f>IF(基本情報入力シート!V319="", "",基本情報入力シート!V319)</f>
        <v/>
      </c>
      <c r="J1128" s="1269" t="str">
        <f>IF(基本情報入力シート!W319="", "",基本情報入力シート!W319)</f>
        <v/>
      </c>
      <c r="K1128" s="1269" t="str">
        <f>IF(基本情報入力シート!X319="", "",基本情報入力シート!X319)</f>
        <v/>
      </c>
      <c r="L1128" s="1272" t="str">
        <f>IF(基本情報入力シート!AC319=0, "",基本情報入力シート!AC319)</f>
        <v/>
      </c>
      <c r="M1128" s="1275" t="str">
        <f>IF(基本情報入力シート!AD319="", "",基本情報入力シート!AD319)</f>
        <v/>
      </c>
      <c r="N1128" s="1245"/>
      <c r="O1128" s="1248" t="str">
        <f>IFERROR(VLOOKUP(K1128,【参考】数式用２!$A$2:$AD$48,MATCH(N1128,【参考】数式用２!$C$4:$AD$4,0)+2,0),"")</f>
        <v/>
      </c>
      <c r="P1128" s="1214"/>
      <c r="Q1128" s="1217" t="str">
        <f>IFERROR(VLOOKUP(K1128,【参考】数式用２!$A$2:$AC$48,MATCH(P1128,【参考】数式用２!$C$4:$AC$4,0)+2,0),"")</f>
        <v/>
      </c>
      <c r="R1128" s="1220" t="s">
        <v>268</v>
      </c>
      <c r="S1128" s="1223"/>
      <c r="T1128" s="1226" t="s">
        <v>356</v>
      </c>
      <c r="U1128" s="1223"/>
      <c r="V1128" s="1226" t="s">
        <v>357</v>
      </c>
      <c r="W1128" s="1223"/>
      <c r="X1128" s="1226" t="s">
        <v>356</v>
      </c>
      <c r="Y1128" s="1223"/>
      <c r="Z1128" s="1226" t="s">
        <v>360</v>
      </c>
      <c r="AA1128" s="1226" t="s">
        <v>171</v>
      </c>
      <c r="AB1128" s="1226" t="str">
        <f t="shared" ref="AB1128" si="2290">IF(S1128&gt;=1,(W1128*12+Y1128)-(S1128*12+U1128)+1,"")</f>
        <v/>
      </c>
      <c r="AC1128" s="1229" t="s">
        <v>359</v>
      </c>
      <c r="AD1128" s="1232" t="str">
        <f t="shared" ref="AD1128" si="2291">IFERROR(ROUNDDOWN(ROUND(L1128*Q1128,0)*M1128,0)*AB1128,"")</f>
        <v/>
      </c>
      <c r="AE1128" s="1233" t="str">
        <f>IFERROR(ROUNDDOWN(ROUNDDOWN(ROUND(L1128*VLOOKUP(K1128,【参考】数式用２!$A$2:$AC$48,MATCH("処遇改善加算Ⅳ",【参考】数式用２!$C$4:$O$4,0)+2,0),0)*M1128,0)*AB1128*0.5,0), "")</f>
        <v/>
      </c>
      <c r="AF1128" s="1198"/>
      <c r="AG1128" s="1193" t="str">
        <f>IF(AND(AQ1128&lt;&gt;"対象外", P1128&lt;&gt;""),ROUNDDOWN(ROUND(L1128*VLOOKUP(K1128,【参考】数式用２!$A$2:$K$48,MATCH("ベア加算あり",【参考】数式用２!$C$4:$K$4,0)+2,0),0)*M1128,0)*AB1128,"")</f>
        <v/>
      </c>
      <c r="AH1128" s="1195"/>
      <c r="AI1128" s="1198"/>
      <c r="AJ1128" s="1198"/>
      <c r="AK1128" s="1201"/>
      <c r="AL1128" s="1204"/>
      <c r="AM1128" s="650" t="str">
        <f t="shared" si="2268"/>
        <v/>
      </c>
      <c r="AN1128" s="355"/>
      <c r="AO1128" s="1207" t="str">
        <f t="shared" ref="AO1128" si="2292">IF(K1128&lt;&gt;"","Q列に色付け","")</f>
        <v/>
      </c>
      <c r="AP1128" s="1210" t="str">
        <f t="shared" ref="AP1128" si="2293">IF(AND(AE1128&lt;&gt;0,AE1128&lt;&gt;""),IF(AF1128="○","入力済","未入力"),"")</f>
        <v/>
      </c>
      <c r="AQ1128" s="1113" t="str">
        <f>IFERROR((VLOOKUP(N1128, 【参考】数式用２!$BE$5:$BE$13, 1,FALSE)), "対象外")</f>
        <v>対象外</v>
      </c>
      <c r="AR1128" s="976" t="str">
        <f t="shared" ref="AR1128" si="2294">IF(AG1128&lt;&gt;"",IF(AH1128="○","入力済","未入力"),"")</f>
        <v/>
      </c>
      <c r="AS1128" s="976" t="str">
        <f t="shared" ref="AS1128" si="2295">IF(AND(P1128&lt;&gt;"", AI1128=""), "未入力", "入力済")</f>
        <v>入力済</v>
      </c>
      <c r="AT1128" s="976" t="str">
        <f t="shared" ref="AT1128" si="2296">IF(AND(P1128&lt;&gt;"", P1128&lt;&gt;"処遇改善加算Ⅳ", AJ1128=""), "未入力", "入力済")</f>
        <v>入力済</v>
      </c>
      <c r="AU1128" s="976" t="str">
        <f>IFERROR(VLOOKUP(K1128, 【参考】数式用２!$BB$5:$BC$48, 2, FALSE), "")</f>
        <v/>
      </c>
      <c r="AV1128" s="976" t="str">
        <f t="shared" ref="AV1128" si="2297">IF(AND(P1128&lt;&gt;"処遇改善加算Ⅲ",P1128&lt;&gt;"処遇改善加算Ⅳ", P1128&lt;&gt;"", AU1128&lt;&gt;"対象外"), 1,"")</f>
        <v/>
      </c>
      <c r="AW1128" s="976" t="str">
        <f>IFERROR("_"&amp;VLOOKUP(K1128, 【参考】数式用２!$AG$2:$AH$48, 2, FALSE), "")</f>
        <v/>
      </c>
      <c r="AX1128" s="1211" t="str">
        <f t="shared" ref="AX1128" si="2298">IF(AND(P1128="処遇改善加算Ⅰ", AL1128=""), "未入力","入力済")</f>
        <v>入力済</v>
      </c>
      <c r="AY1128" s="1207" t="str">
        <f t="shared" ref="AY1128" si="2299">G1128</f>
        <v/>
      </c>
    </row>
    <row r="1129" spans="1:51" ht="14">
      <c r="A1129" s="1281"/>
      <c r="B1129" s="1263"/>
      <c r="C1129" s="1264"/>
      <c r="D1129" s="1264"/>
      <c r="E1129" s="1264"/>
      <c r="F1129" s="1265"/>
      <c r="G1129" s="1270"/>
      <c r="H1129" s="1270"/>
      <c r="I1129" s="1270"/>
      <c r="J1129" s="1270"/>
      <c r="K1129" s="1270"/>
      <c r="L1129" s="1273"/>
      <c r="M1129" s="1276"/>
      <c r="N1129" s="1246"/>
      <c r="O1129" s="1249"/>
      <c r="P1129" s="1215"/>
      <c r="Q1129" s="1218"/>
      <c r="R1129" s="1221"/>
      <c r="S1129" s="1224"/>
      <c r="T1129" s="1227"/>
      <c r="U1129" s="1224"/>
      <c r="V1129" s="1227"/>
      <c r="W1129" s="1224"/>
      <c r="X1129" s="1227"/>
      <c r="Y1129" s="1224"/>
      <c r="Z1129" s="1227"/>
      <c r="AA1129" s="1227"/>
      <c r="AB1129" s="1227"/>
      <c r="AC1129" s="1230"/>
      <c r="AD1129" s="1193"/>
      <c r="AE1129" s="1234"/>
      <c r="AF1129" s="1199"/>
      <c r="AG1129" s="1193"/>
      <c r="AH1129" s="1196"/>
      <c r="AI1129" s="1199"/>
      <c r="AJ1129" s="1199"/>
      <c r="AK1129" s="1202"/>
      <c r="AL1129" s="1205"/>
      <c r="AM1129" s="1212" t="str">
        <f t="shared" ref="AM1129" si="2300">IF(AND(P1128&lt;&gt;"", OR(W1128&lt;&gt;8,Y1128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29" s="355"/>
      <c r="AO1129" s="1208"/>
      <c r="AP1129" s="1210"/>
      <c r="AQ1129" s="1114"/>
      <c r="AR1129" s="976"/>
      <c r="AS1129" s="976"/>
      <c r="AT1129" s="976"/>
      <c r="AU1129" s="976"/>
      <c r="AV1129" s="976"/>
      <c r="AW1129" s="976"/>
      <c r="AX1129" s="1211"/>
      <c r="AY1129" s="1208"/>
    </row>
    <row r="1130" spans="1:51" ht="14">
      <c r="A1130" s="1282"/>
      <c r="B1130" s="1263"/>
      <c r="C1130" s="1264"/>
      <c r="D1130" s="1264"/>
      <c r="E1130" s="1264"/>
      <c r="F1130" s="1265"/>
      <c r="G1130" s="1270"/>
      <c r="H1130" s="1270"/>
      <c r="I1130" s="1270"/>
      <c r="J1130" s="1270"/>
      <c r="K1130" s="1270"/>
      <c r="L1130" s="1273"/>
      <c r="M1130" s="1276"/>
      <c r="N1130" s="1246"/>
      <c r="O1130" s="1249"/>
      <c r="P1130" s="1215"/>
      <c r="Q1130" s="1218"/>
      <c r="R1130" s="1221"/>
      <c r="S1130" s="1224"/>
      <c r="T1130" s="1227"/>
      <c r="U1130" s="1224"/>
      <c r="V1130" s="1227"/>
      <c r="W1130" s="1224"/>
      <c r="X1130" s="1227"/>
      <c r="Y1130" s="1224"/>
      <c r="Z1130" s="1227"/>
      <c r="AA1130" s="1227"/>
      <c r="AB1130" s="1227"/>
      <c r="AC1130" s="1230"/>
      <c r="AD1130" s="1193"/>
      <c r="AE1130" s="1234"/>
      <c r="AF1130" s="1199"/>
      <c r="AG1130" s="1193"/>
      <c r="AH1130" s="1196"/>
      <c r="AI1130" s="1199"/>
      <c r="AJ1130" s="1199"/>
      <c r="AK1130" s="1202"/>
      <c r="AL1130" s="1205"/>
      <c r="AM1130" s="1213"/>
      <c r="AN1130" s="355"/>
      <c r="AO1130" s="1208"/>
      <c r="AP1130" s="1210"/>
      <c r="AQ1130" s="1114"/>
      <c r="AR1130" s="976"/>
      <c r="AS1130" s="976"/>
      <c r="AT1130" s="976"/>
      <c r="AU1130" s="976"/>
      <c r="AV1130" s="976"/>
      <c r="AW1130" s="976"/>
      <c r="AX1130" s="1211"/>
      <c r="AY1130" s="1208"/>
    </row>
    <row r="1131" spans="1:51" ht="14.5" thickBot="1">
      <c r="A1131" s="1283"/>
      <c r="B1131" s="1266"/>
      <c r="C1131" s="1267"/>
      <c r="D1131" s="1267"/>
      <c r="E1131" s="1267"/>
      <c r="F1131" s="1268"/>
      <c r="G1131" s="1271"/>
      <c r="H1131" s="1271"/>
      <c r="I1131" s="1271"/>
      <c r="J1131" s="1271"/>
      <c r="K1131" s="1271"/>
      <c r="L1131" s="1274"/>
      <c r="M1131" s="1277"/>
      <c r="N1131" s="1247"/>
      <c r="O1131" s="1250"/>
      <c r="P1131" s="1216"/>
      <c r="Q1131" s="1219"/>
      <c r="R1131" s="1222"/>
      <c r="S1131" s="1225"/>
      <c r="T1131" s="1228"/>
      <c r="U1131" s="1225"/>
      <c r="V1131" s="1228"/>
      <c r="W1131" s="1225"/>
      <c r="X1131" s="1228"/>
      <c r="Y1131" s="1225"/>
      <c r="Z1131" s="1228"/>
      <c r="AA1131" s="1228"/>
      <c r="AB1131" s="1228"/>
      <c r="AC1131" s="1231"/>
      <c r="AD1131" s="1194"/>
      <c r="AE1131" s="1235"/>
      <c r="AF1131" s="1200"/>
      <c r="AG1131" s="1194"/>
      <c r="AH1131" s="1197"/>
      <c r="AI1131" s="1200"/>
      <c r="AJ1131" s="1200"/>
      <c r="AK1131" s="1203"/>
      <c r="AL1131" s="1206"/>
      <c r="AM1131" s="651" t="str">
        <f t="shared" si="2278"/>
        <v/>
      </c>
      <c r="AN1131" s="355"/>
      <c r="AO1131" s="1209"/>
      <c r="AP1131" s="1210"/>
      <c r="AQ1131" s="1115"/>
      <c r="AR1131" s="976"/>
      <c r="AS1131" s="976"/>
      <c r="AT1131" s="976"/>
      <c r="AU1131" s="976"/>
      <c r="AV1131" s="976"/>
      <c r="AW1131" s="976"/>
      <c r="AX1131" s="1211"/>
      <c r="AY1131" s="1209"/>
    </row>
    <row r="1132" spans="1:51" ht="14">
      <c r="A1132" s="1280">
        <v>281</v>
      </c>
      <c r="B1132" s="1260" t="str">
        <f>IF(基本情報入力シート!B320="", "",基本情報入力シート!B320)</f>
        <v/>
      </c>
      <c r="C1132" s="1261"/>
      <c r="D1132" s="1261"/>
      <c r="E1132" s="1261"/>
      <c r="F1132" s="1262"/>
      <c r="G1132" s="1269" t="str">
        <f>IF(基本情報入力シート!L320="", "",基本情報入力シート!L320)</f>
        <v/>
      </c>
      <c r="H1132" s="1269" t="str">
        <f>IF(基本情報入力シート!Q320="", "",基本情報入力シート!Q320)</f>
        <v/>
      </c>
      <c r="I1132" s="1269" t="str">
        <f>IF(基本情報入力シート!V320="", "",基本情報入力シート!V320)</f>
        <v/>
      </c>
      <c r="J1132" s="1269" t="str">
        <f>IF(基本情報入力シート!W320="", "",基本情報入力シート!W320)</f>
        <v/>
      </c>
      <c r="K1132" s="1269" t="str">
        <f>IF(基本情報入力シート!X320="", "",基本情報入力シート!X320)</f>
        <v/>
      </c>
      <c r="L1132" s="1272" t="str">
        <f>IF(基本情報入力シート!AC320=0, "",基本情報入力シート!AC320)</f>
        <v/>
      </c>
      <c r="M1132" s="1275" t="str">
        <f>IF(基本情報入力シート!AD320="", "",基本情報入力シート!AD320)</f>
        <v/>
      </c>
      <c r="N1132" s="1245"/>
      <c r="O1132" s="1248" t="str">
        <f>IFERROR(VLOOKUP(K1132,【参考】数式用２!$A$2:$AD$48,MATCH(N1132,【参考】数式用２!$C$4:$AD$4,0)+2,0),"")</f>
        <v/>
      </c>
      <c r="P1132" s="1214"/>
      <c r="Q1132" s="1217" t="str">
        <f>IFERROR(VLOOKUP(K1132,【参考】数式用２!$A$2:$AC$48,MATCH(P1132,【参考】数式用２!$C$4:$AC$4,0)+2,0),"")</f>
        <v/>
      </c>
      <c r="R1132" s="1220" t="s">
        <v>268</v>
      </c>
      <c r="S1132" s="1223"/>
      <c r="T1132" s="1226" t="s">
        <v>356</v>
      </c>
      <c r="U1132" s="1223"/>
      <c r="V1132" s="1226" t="s">
        <v>357</v>
      </c>
      <c r="W1132" s="1223"/>
      <c r="X1132" s="1226" t="s">
        <v>356</v>
      </c>
      <c r="Y1132" s="1223"/>
      <c r="Z1132" s="1226" t="s">
        <v>360</v>
      </c>
      <c r="AA1132" s="1226" t="s">
        <v>171</v>
      </c>
      <c r="AB1132" s="1226" t="str">
        <f t="shared" ref="AB1132" si="2301">IF(S1132&gt;=1,(W1132*12+Y1132)-(S1132*12+U1132)+1,"")</f>
        <v/>
      </c>
      <c r="AC1132" s="1229" t="s">
        <v>359</v>
      </c>
      <c r="AD1132" s="1232" t="str">
        <f t="shared" ref="AD1132" si="2302">IFERROR(ROUNDDOWN(ROUND(L1132*Q1132,0)*M1132,0)*AB1132,"")</f>
        <v/>
      </c>
      <c r="AE1132" s="1233" t="str">
        <f>IFERROR(ROUNDDOWN(ROUNDDOWN(ROUND(L1132*VLOOKUP(K1132,【参考】数式用２!$A$2:$AC$48,MATCH("処遇改善加算Ⅳ",【参考】数式用２!$C$4:$O$4,0)+2,0),0)*M1132,0)*AB1132*0.5,0), "")</f>
        <v/>
      </c>
      <c r="AF1132" s="1198"/>
      <c r="AG1132" s="1193" t="str">
        <f>IF(AND(AQ1132&lt;&gt;"対象外", P1132&lt;&gt;""),ROUNDDOWN(ROUND(L1132*VLOOKUP(K1132,【参考】数式用２!$A$2:$K$48,MATCH("ベア加算あり",【参考】数式用２!$C$4:$K$4,0)+2,0),0)*M1132,0)*AB1132,"")</f>
        <v/>
      </c>
      <c r="AH1132" s="1195"/>
      <c r="AI1132" s="1198"/>
      <c r="AJ1132" s="1198"/>
      <c r="AK1132" s="1201"/>
      <c r="AL1132" s="1204"/>
      <c r="AM1132" s="650" t="str">
        <f t="shared" si="2268"/>
        <v/>
      </c>
      <c r="AN1132" s="355"/>
      <c r="AO1132" s="1207" t="str">
        <f t="shared" ref="AO1132" si="2303">IF(K1132&lt;&gt;"","Q列に色付け","")</f>
        <v/>
      </c>
      <c r="AP1132" s="1210" t="str">
        <f t="shared" ref="AP1132" si="2304">IF(AND(AE1132&lt;&gt;0,AE1132&lt;&gt;""),IF(AF1132="○","入力済","未入力"),"")</f>
        <v/>
      </c>
      <c r="AQ1132" s="1113" t="str">
        <f>IFERROR((VLOOKUP(N1132, 【参考】数式用２!$BE$5:$BE$13, 1,FALSE)), "対象外")</f>
        <v>対象外</v>
      </c>
      <c r="AR1132" s="976" t="str">
        <f t="shared" ref="AR1132" si="2305">IF(AG1132&lt;&gt;"",IF(AH1132="○","入力済","未入力"),"")</f>
        <v/>
      </c>
      <c r="AS1132" s="976" t="str">
        <f t="shared" ref="AS1132" si="2306">IF(AND(P1132&lt;&gt;"", AI1132=""), "未入力", "入力済")</f>
        <v>入力済</v>
      </c>
      <c r="AT1132" s="976" t="str">
        <f t="shared" ref="AT1132" si="2307">IF(AND(P1132&lt;&gt;"", P1132&lt;&gt;"処遇改善加算Ⅳ", AJ1132=""), "未入力", "入力済")</f>
        <v>入力済</v>
      </c>
      <c r="AU1132" s="976" t="str">
        <f>IFERROR(VLOOKUP(K1132, 【参考】数式用２!$BB$5:$BC$48, 2, FALSE), "")</f>
        <v/>
      </c>
      <c r="AV1132" s="976" t="str">
        <f t="shared" ref="AV1132" si="2308">IF(AND(P1132&lt;&gt;"処遇改善加算Ⅲ",P1132&lt;&gt;"処遇改善加算Ⅳ", P1132&lt;&gt;"", AU1132&lt;&gt;"対象外"), 1,"")</f>
        <v/>
      </c>
      <c r="AW1132" s="976" t="str">
        <f>IFERROR("_"&amp;VLOOKUP(K1132, 【参考】数式用２!$AG$2:$AH$48, 2, FALSE), "")</f>
        <v/>
      </c>
      <c r="AX1132" s="1211" t="str">
        <f t="shared" ref="AX1132" si="2309">IF(AND(P1132="処遇改善加算Ⅰ", AL1132=""), "未入力","入力済")</f>
        <v>入力済</v>
      </c>
      <c r="AY1132" s="1207" t="str">
        <f t="shared" ref="AY1132" si="2310">G1132</f>
        <v/>
      </c>
    </row>
    <row r="1133" spans="1:51" ht="14">
      <c r="A1133" s="1281"/>
      <c r="B1133" s="1263"/>
      <c r="C1133" s="1264"/>
      <c r="D1133" s="1264"/>
      <c r="E1133" s="1264"/>
      <c r="F1133" s="1265"/>
      <c r="G1133" s="1270"/>
      <c r="H1133" s="1270"/>
      <c r="I1133" s="1270"/>
      <c r="J1133" s="1270"/>
      <c r="K1133" s="1270"/>
      <c r="L1133" s="1273"/>
      <c r="M1133" s="1276"/>
      <c r="N1133" s="1246"/>
      <c r="O1133" s="1249"/>
      <c r="P1133" s="1215"/>
      <c r="Q1133" s="1218"/>
      <c r="R1133" s="1221"/>
      <c r="S1133" s="1224"/>
      <c r="T1133" s="1227"/>
      <c r="U1133" s="1224"/>
      <c r="V1133" s="1227"/>
      <c r="W1133" s="1224"/>
      <c r="X1133" s="1227"/>
      <c r="Y1133" s="1224"/>
      <c r="Z1133" s="1227"/>
      <c r="AA1133" s="1227"/>
      <c r="AB1133" s="1227"/>
      <c r="AC1133" s="1230"/>
      <c r="AD1133" s="1193"/>
      <c r="AE1133" s="1234"/>
      <c r="AF1133" s="1199"/>
      <c r="AG1133" s="1193"/>
      <c r="AH1133" s="1196"/>
      <c r="AI1133" s="1199"/>
      <c r="AJ1133" s="1199"/>
      <c r="AK1133" s="1202"/>
      <c r="AL1133" s="1205"/>
      <c r="AM1133" s="1212" t="str">
        <f t="shared" ref="AM1133" si="2311">IF(AND(P1132&lt;&gt;"", OR(W1132&lt;&gt;8,Y1132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33" s="355"/>
      <c r="AO1133" s="1208"/>
      <c r="AP1133" s="1210"/>
      <c r="AQ1133" s="1114"/>
      <c r="AR1133" s="976"/>
      <c r="AS1133" s="976"/>
      <c r="AT1133" s="976"/>
      <c r="AU1133" s="976"/>
      <c r="AV1133" s="976"/>
      <c r="AW1133" s="976"/>
      <c r="AX1133" s="1211"/>
      <c r="AY1133" s="1208"/>
    </row>
    <row r="1134" spans="1:51" ht="14">
      <c r="A1134" s="1282"/>
      <c r="B1134" s="1263"/>
      <c r="C1134" s="1264"/>
      <c r="D1134" s="1264"/>
      <c r="E1134" s="1264"/>
      <c r="F1134" s="1265"/>
      <c r="G1134" s="1270"/>
      <c r="H1134" s="1270"/>
      <c r="I1134" s="1270"/>
      <c r="J1134" s="1270"/>
      <c r="K1134" s="1270"/>
      <c r="L1134" s="1273"/>
      <c r="M1134" s="1276"/>
      <c r="N1134" s="1246"/>
      <c r="O1134" s="1249"/>
      <c r="P1134" s="1215"/>
      <c r="Q1134" s="1218"/>
      <c r="R1134" s="1221"/>
      <c r="S1134" s="1224"/>
      <c r="T1134" s="1227"/>
      <c r="U1134" s="1224"/>
      <c r="V1134" s="1227"/>
      <c r="W1134" s="1224"/>
      <c r="X1134" s="1227"/>
      <c r="Y1134" s="1224"/>
      <c r="Z1134" s="1227"/>
      <c r="AA1134" s="1227"/>
      <c r="AB1134" s="1227"/>
      <c r="AC1134" s="1230"/>
      <c r="AD1134" s="1193"/>
      <c r="AE1134" s="1234"/>
      <c r="AF1134" s="1199"/>
      <c r="AG1134" s="1193"/>
      <c r="AH1134" s="1196"/>
      <c r="AI1134" s="1199"/>
      <c r="AJ1134" s="1199"/>
      <c r="AK1134" s="1202"/>
      <c r="AL1134" s="1205"/>
      <c r="AM1134" s="1213"/>
      <c r="AN1134" s="355"/>
      <c r="AO1134" s="1208"/>
      <c r="AP1134" s="1210"/>
      <c r="AQ1134" s="1114"/>
      <c r="AR1134" s="976"/>
      <c r="AS1134" s="976"/>
      <c r="AT1134" s="976"/>
      <c r="AU1134" s="976"/>
      <c r="AV1134" s="976"/>
      <c r="AW1134" s="976"/>
      <c r="AX1134" s="1211"/>
      <c r="AY1134" s="1208"/>
    </row>
    <row r="1135" spans="1:51" ht="14.5" thickBot="1">
      <c r="A1135" s="1283"/>
      <c r="B1135" s="1266"/>
      <c r="C1135" s="1267"/>
      <c r="D1135" s="1267"/>
      <c r="E1135" s="1267"/>
      <c r="F1135" s="1268"/>
      <c r="G1135" s="1271"/>
      <c r="H1135" s="1271"/>
      <c r="I1135" s="1271"/>
      <c r="J1135" s="1271"/>
      <c r="K1135" s="1271"/>
      <c r="L1135" s="1274"/>
      <c r="M1135" s="1277"/>
      <c r="N1135" s="1247"/>
      <c r="O1135" s="1250"/>
      <c r="P1135" s="1216"/>
      <c r="Q1135" s="1219"/>
      <c r="R1135" s="1222"/>
      <c r="S1135" s="1225"/>
      <c r="T1135" s="1228"/>
      <c r="U1135" s="1225"/>
      <c r="V1135" s="1228"/>
      <c r="W1135" s="1225"/>
      <c r="X1135" s="1228"/>
      <c r="Y1135" s="1225"/>
      <c r="Z1135" s="1228"/>
      <c r="AA1135" s="1228"/>
      <c r="AB1135" s="1228"/>
      <c r="AC1135" s="1231"/>
      <c r="AD1135" s="1194"/>
      <c r="AE1135" s="1235"/>
      <c r="AF1135" s="1200"/>
      <c r="AG1135" s="1194"/>
      <c r="AH1135" s="1197"/>
      <c r="AI1135" s="1200"/>
      <c r="AJ1135" s="1200"/>
      <c r="AK1135" s="1203"/>
      <c r="AL1135" s="1206"/>
      <c r="AM1135" s="651" t="str">
        <f t="shared" si="2278"/>
        <v/>
      </c>
      <c r="AN1135" s="355"/>
      <c r="AO1135" s="1209"/>
      <c r="AP1135" s="1210"/>
      <c r="AQ1135" s="1115"/>
      <c r="AR1135" s="976"/>
      <c r="AS1135" s="976"/>
      <c r="AT1135" s="976"/>
      <c r="AU1135" s="976"/>
      <c r="AV1135" s="976"/>
      <c r="AW1135" s="976"/>
      <c r="AX1135" s="1211"/>
      <c r="AY1135" s="1209"/>
    </row>
    <row r="1136" spans="1:51" ht="14">
      <c r="A1136" s="1280">
        <v>282</v>
      </c>
      <c r="B1136" s="1260" t="str">
        <f>IF(基本情報入力シート!B321="", "",基本情報入力シート!B321)</f>
        <v/>
      </c>
      <c r="C1136" s="1261"/>
      <c r="D1136" s="1261"/>
      <c r="E1136" s="1261"/>
      <c r="F1136" s="1262"/>
      <c r="G1136" s="1269" t="str">
        <f>IF(基本情報入力シート!L321="", "",基本情報入力シート!L321)</f>
        <v/>
      </c>
      <c r="H1136" s="1269" t="str">
        <f>IF(基本情報入力シート!Q321="", "",基本情報入力シート!Q321)</f>
        <v/>
      </c>
      <c r="I1136" s="1269" t="str">
        <f>IF(基本情報入力シート!V321="", "",基本情報入力シート!V321)</f>
        <v/>
      </c>
      <c r="J1136" s="1269" t="str">
        <f>IF(基本情報入力シート!W321="", "",基本情報入力シート!W321)</f>
        <v/>
      </c>
      <c r="K1136" s="1269" t="str">
        <f>IF(基本情報入力シート!X321="", "",基本情報入力シート!X321)</f>
        <v/>
      </c>
      <c r="L1136" s="1272" t="str">
        <f>IF(基本情報入力シート!AC321=0, "",基本情報入力シート!AC321)</f>
        <v/>
      </c>
      <c r="M1136" s="1275" t="str">
        <f>IF(基本情報入力シート!AD321="", "",基本情報入力シート!AD321)</f>
        <v/>
      </c>
      <c r="N1136" s="1245"/>
      <c r="O1136" s="1248" t="str">
        <f>IFERROR(VLOOKUP(K1136,【参考】数式用２!$A$2:$AD$48,MATCH(N1136,【参考】数式用２!$C$4:$AD$4,0)+2,0),"")</f>
        <v/>
      </c>
      <c r="P1136" s="1214"/>
      <c r="Q1136" s="1217" t="str">
        <f>IFERROR(VLOOKUP(K1136,【参考】数式用２!$A$2:$AC$48,MATCH(P1136,【参考】数式用２!$C$4:$AC$4,0)+2,0),"")</f>
        <v/>
      </c>
      <c r="R1136" s="1220" t="s">
        <v>268</v>
      </c>
      <c r="S1136" s="1223"/>
      <c r="T1136" s="1226" t="s">
        <v>356</v>
      </c>
      <c r="U1136" s="1223"/>
      <c r="V1136" s="1226" t="s">
        <v>357</v>
      </c>
      <c r="W1136" s="1223"/>
      <c r="X1136" s="1226" t="s">
        <v>356</v>
      </c>
      <c r="Y1136" s="1223"/>
      <c r="Z1136" s="1226" t="s">
        <v>360</v>
      </c>
      <c r="AA1136" s="1226" t="s">
        <v>171</v>
      </c>
      <c r="AB1136" s="1226" t="str">
        <f t="shared" ref="AB1136" si="2312">IF(S1136&gt;=1,(W1136*12+Y1136)-(S1136*12+U1136)+1,"")</f>
        <v/>
      </c>
      <c r="AC1136" s="1229" t="s">
        <v>359</v>
      </c>
      <c r="AD1136" s="1232" t="str">
        <f t="shared" ref="AD1136" si="2313">IFERROR(ROUNDDOWN(ROUND(L1136*Q1136,0)*M1136,0)*AB1136,"")</f>
        <v/>
      </c>
      <c r="AE1136" s="1233" t="str">
        <f>IFERROR(ROUNDDOWN(ROUNDDOWN(ROUND(L1136*VLOOKUP(K1136,【参考】数式用２!$A$2:$AC$48,MATCH("処遇改善加算Ⅳ",【参考】数式用２!$C$4:$O$4,0)+2,0),0)*M1136,0)*AB1136*0.5,0), "")</f>
        <v/>
      </c>
      <c r="AF1136" s="1198"/>
      <c r="AG1136" s="1193" t="str">
        <f>IF(AND(AQ1136&lt;&gt;"対象外", P1136&lt;&gt;""),ROUNDDOWN(ROUND(L1136*VLOOKUP(K1136,【参考】数式用２!$A$2:$K$48,MATCH("ベア加算あり",【参考】数式用２!$C$4:$K$4,0)+2,0),0)*M1136,0)*AB1136,"")</f>
        <v/>
      </c>
      <c r="AH1136" s="1195"/>
      <c r="AI1136" s="1198"/>
      <c r="AJ1136" s="1198"/>
      <c r="AK1136" s="1201"/>
      <c r="AL1136" s="1204"/>
      <c r="AM1136" s="650" t="str">
        <f t="shared" si="2268"/>
        <v/>
      </c>
      <c r="AN1136" s="355"/>
      <c r="AO1136" s="1207" t="str">
        <f t="shared" ref="AO1136" si="2314">IF(K1136&lt;&gt;"","Q列に色付け","")</f>
        <v/>
      </c>
      <c r="AP1136" s="1210" t="str">
        <f t="shared" ref="AP1136" si="2315">IF(AND(AE1136&lt;&gt;0,AE1136&lt;&gt;""),IF(AF1136="○","入力済","未入力"),"")</f>
        <v/>
      </c>
      <c r="AQ1136" s="1113" t="str">
        <f>IFERROR((VLOOKUP(N1136, 【参考】数式用２!$BE$5:$BE$13, 1,FALSE)), "対象外")</f>
        <v>対象外</v>
      </c>
      <c r="AR1136" s="976" t="str">
        <f t="shared" ref="AR1136" si="2316">IF(AG1136&lt;&gt;"",IF(AH1136="○","入力済","未入力"),"")</f>
        <v/>
      </c>
      <c r="AS1136" s="976" t="str">
        <f t="shared" ref="AS1136" si="2317">IF(AND(P1136&lt;&gt;"", AI1136=""), "未入力", "入力済")</f>
        <v>入力済</v>
      </c>
      <c r="AT1136" s="976" t="str">
        <f t="shared" ref="AT1136" si="2318">IF(AND(P1136&lt;&gt;"", P1136&lt;&gt;"処遇改善加算Ⅳ", AJ1136=""), "未入力", "入力済")</f>
        <v>入力済</v>
      </c>
      <c r="AU1136" s="976" t="str">
        <f>IFERROR(VLOOKUP(K1136, 【参考】数式用２!$BB$5:$BC$48, 2, FALSE), "")</f>
        <v/>
      </c>
      <c r="AV1136" s="976" t="str">
        <f t="shared" ref="AV1136" si="2319">IF(AND(P1136&lt;&gt;"処遇改善加算Ⅲ",P1136&lt;&gt;"処遇改善加算Ⅳ", P1136&lt;&gt;"", AU1136&lt;&gt;"対象外"), 1,"")</f>
        <v/>
      </c>
      <c r="AW1136" s="976" t="str">
        <f>IFERROR("_"&amp;VLOOKUP(K1136, 【参考】数式用２!$AG$2:$AH$48, 2, FALSE), "")</f>
        <v/>
      </c>
      <c r="AX1136" s="1211" t="str">
        <f t="shared" ref="AX1136" si="2320">IF(AND(P1136="処遇改善加算Ⅰ", AL1136=""), "未入力","入力済")</f>
        <v>入力済</v>
      </c>
      <c r="AY1136" s="1207" t="str">
        <f t="shared" ref="AY1136" si="2321">G1136</f>
        <v/>
      </c>
    </row>
    <row r="1137" spans="1:51" ht="14">
      <c r="A1137" s="1281"/>
      <c r="B1137" s="1263"/>
      <c r="C1137" s="1264"/>
      <c r="D1137" s="1264"/>
      <c r="E1137" s="1264"/>
      <c r="F1137" s="1265"/>
      <c r="G1137" s="1270"/>
      <c r="H1137" s="1270"/>
      <c r="I1137" s="1270"/>
      <c r="J1137" s="1270"/>
      <c r="K1137" s="1270"/>
      <c r="L1137" s="1273"/>
      <c r="M1137" s="1276"/>
      <c r="N1137" s="1246"/>
      <c r="O1137" s="1249"/>
      <c r="P1137" s="1215"/>
      <c r="Q1137" s="1218"/>
      <c r="R1137" s="1221"/>
      <c r="S1137" s="1224"/>
      <c r="T1137" s="1227"/>
      <c r="U1137" s="1224"/>
      <c r="V1137" s="1227"/>
      <c r="W1137" s="1224"/>
      <c r="X1137" s="1227"/>
      <c r="Y1137" s="1224"/>
      <c r="Z1137" s="1227"/>
      <c r="AA1137" s="1227"/>
      <c r="AB1137" s="1227"/>
      <c r="AC1137" s="1230"/>
      <c r="AD1137" s="1193"/>
      <c r="AE1137" s="1234"/>
      <c r="AF1137" s="1199"/>
      <c r="AG1137" s="1193"/>
      <c r="AH1137" s="1196"/>
      <c r="AI1137" s="1199"/>
      <c r="AJ1137" s="1199"/>
      <c r="AK1137" s="1202"/>
      <c r="AL1137" s="1205"/>
      <c r="AM1137" s="1212" t="str">
        <f t="shared" ref="AM1137" si="2322">IF(AND(P1136&lt;&gt;"", OR(W1136&lt;&gt;8,Y1136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37" s="355"/>
      <c r="AO1137" s="1208"/>
      <c r="AP1137" s="1210"/>
      <c r="AQ1137" s="1114"/>
      <c r="AR1137" s="976"/>
      <c r="AS1137" s="976"/>
      <c r="AT1137" s="976"/>
      <c r="AU1137" s="976"/>
      <c r="AV1137" s="976"/>
      <c r="AW1137" s="976"/>
      <c r="AX1137" s="1211"/>
      <c r="AY1137" s="1208"/>
    </row>
    <row r="1138" spans="1:51" ht="14">
      <c r="A1138" s="1282"/>
      <c r="B1138" s="1263"/>
      <c r="C1138" s="1264"/>
      <c r="D1138" s="1264"/>
      <c r="E1138" s="1264"/>
      <c r="F1138" s="1265"/>
      <c r="G1138" s="1270"/>
      <c r="H1138" s="1270"/>
      <c r="I1138" s="1270"/>
      <c r="J1138" s="1270"/>
      <c r="K1138" s="1270"/>
      <c r="L1138" s="1273"/>
      <c r="M1138" s="1276"/>
      <c r="N1138" s="1246"/>
      <c r="O1138" s="1249"/>
      <c r="P1138" s="1215"/>
      <c r="Q1138" s="1218"/>
      <c r="R1138" s="1221"/>
      <c r="S1138" s="1224"/>
      <c r="T1138" s="1227"/>
      <c r="U1138" s="1224"/>
      <c r="V1138" s="1227"/>
      <c r="W1138" s="1224"/>
      <c r="X1138" s="1227"/>
      <c r="Y1138" s="1224"/>
      <c r="Z1138" s="1227"/>
      <c r="AA1138" s="1227"/>
      <c r="AB1138" s="1227"/>
      <c r="AC1138" s="1230"/>
      <c r="AD1138" s="1193"/>
      <c r="AE1138" s="1234"/>
      <c r="AF1138" s="1199"/>
      <c r="AG1138" s="1193"/>
      <c r="AH1138" s="1196"/>
      <c r="AI1138" s="1199"/>
      <c r="AJ1138" s="1199"/>
      <c r="AK1138" s="1202"/>
      <c r="AL1138" s="1205"/>
      <c r="AM1138" s="1213"/>
      <c r="AN1138" s="355"/>
      <c r="AO1138" s="1208"/>
      <c r="AP1138" s="1210"/>
      <c r="AQ1138" s="1114"/>
      <c r="AR1138" s="976"/>
      <c r="AS1138" s="976"/>
      <c r="AT1138" s="976"/>
      <c r="AU1138" s="976"/>
      <c r="AV1138" s="976"/>
      <c r="AW1138" s="976"/>
      <c r="AX1138" s="1211"/>
      <c r="AY1138" s="1208"/>
    </row>
    <row r="1139" spans="1:51" ht="14.5" thickBot="1">
      <c r="A1139" s="1283"/>
      <c r="B1139" s="1266"/>
      <c r="C1139" s="1267"/>
      <c r="D1139" s="1267"/>
      <c r="E1139" s="1267"/>
      <c r="F1139" s="1268"/>
      <c r="G1139" s="1271"/>
      <c r="H1139" s="1271"/>
      <c r="I1139" s="1271"/>
      <c r="J1139" s="1271"/>
      <c r="K1139" s="1271"/>
      <c r="L1139" s="1274"/>
      <c r="M1139" s="1277"/>
      <c r="N1139" s="1247"/>
      <c r="O1139" s="1250"/>
      <c r="P1139" s="1216"/>
      <c r="Q1139" s="1219"/>
      <c r="R1139" s="1222"/>
      <c r="S1139" s="1225"/>
      <c r="T1139" s="1228"/>
      <c r="U1139" s="1225"/>
      <c r="V1139" s="1228"/>
      <c r="W1139" s="1225"/>
      <c r="X1139" s="1228"/>
      <c r="Y1139" s="1225"/>
      <c r="Z1139" s="1228"/>
      <c r="AA1139" s="1228"/>
      <c r="AB1139" s="1228"/>
      <c r="AC1139" s="1231"/>
      <c r="AD1139" s="1194"/>
      <c r="AE1139" s="1235"/>
      <c r="AF1139" s="1200"/>
      <c r="AG1139" s="1194"/>
      <c r="AH1139" s="1197"/>
      <c r="AI1139" s="1200"/>
      <c r="AJ1139" s="1200"/>
      <c r="AK1139" s="1203"/>
      <c r="AL1139" s="1206"/>
      <c r="AM1139" s="651" t="str">
        <f t="shared" si="2278"/>
        <v/>
      </c>
      <c r="AN1139" s="355"/>
      <c r="AO1139" s="1209"/>
      <c r="AP1139" s="1210"/>
      <c r="AQ1139" s="1115"/>
      <c r="AR1139" s="976"/>
      <c r="AS1139" s="976"/>
      <c r="AT1139" s="976"/>
      <c r="AU1139" s="976"/>
      <c r="AV1139" s="976"/>
      <c r="AW1139" s="976"/>
      <c r="AX1139" s="1211"/>
      <c r="AY1139" s="1209"/>
    </row>
    <row r="1140" spans="1:51" ht="14">
      <c r="A1140" s="1280">
        <v>283</v>
      </c>
      <c r="B1140" s="1260" t="str">
        <f>IF(基本情報入力シート!B322="", "",基本情報入力シート!B322)</f>
        <v/>
      </c>
      <c r="C1140" s="1261"/>
      <c r="D1140" s="1261"/>
      <c r="E1140" s="1261"/>
      <c r="F1140" s="1262"/>
      <c r="G1140" s="1269" t="str">
        <f>IF(基本情報入力シート!L322="", "",基本情報入力シート!L322)</f>
        <v/>
      </c>
      <c r="H1140" s="1269" t="str">
        <f>IF(基本情報入力シート!Q322="", "",基本情報入力シート!Q322)</f>
        <v/>
      </c>
      <c r="I1140" s="1269" t="str">
        <f>IF(基本情報入力シート!V322="", "",基本情報入力シート!V322)</f>
        <v/>
      </c>
      <c r="J1140" s="1269" t="str">
        <f>IF(基本情報入力シート!W322="", "",基本情報入力シート!W322)</f>
        <v/>
      </c>
      <c r="K1140" s="1269" t="str">
        <f>IF(基本情報入力シート!X322="", "",基本情報入力シート!X322)</f>
        <v/>
      </c>
      <c r="L1140" s="1272" t="str">
        <f>IF(基本情報入力シート!AC322=0, "",基本情報入力シート!AC322)</f>
        <v/>
      </c>
      <c r="M1140" s="1275" t="str">
        <f>IF(基本情報入力シート!AD322="", "",基本情報入力シート!AD322)</f>
        <v/>
      </c>
      <c r="N1140" s="1245"/>
      <c r="O1140" s="1248" t="str">
        <f>IFERROR(VLOOKUP(K1140,【参考】数式用２!$A$2:$AD$48,MATCH(N1140,【参考】数式用２!$C$4:$AD$4,0)+2,0),"")</f>
        <v/>
      </c>
      <c r="P1140" s="1214"/>
      <c r="Q1140" s="1217" t="str">
        <f>IFERROR(VLOOKUP(K1140,【参考】数式用２!$A$2:$AC$48,MATCH(P1140,【参考】数式用２!$C$4:$AC$4,0)+2,0),"")</f>
        <v/>
      </c>
      <c r="R1140" s="1220" t="s">
        <v>268</v>
      </c>
      <c r="S1140" s="1223"/>
      <c r="T1140" s="1226" t="s">
        <v>356</v>
      </c>
      <c r="U1140" s="1223"/>
      <c r="V1140" s="1226" t="s">
        <v>357</v>
      </c>
      <c r="W1140" s="1223"/>
      <c r="X1140" s="1226" t="s">
        <v>356</v>
      </c>
      <c r="Y1140" s="1223"/>
      <c r="Z1140" s="1226" t="s">
        <v>360</v>
      </c>
      <c r="AA1140" s="1226" t="s">
        <v>171</v>
      </c>
      <c r="AB1140" s="1226" t="str">
        <f t="shared" ref="AB1140" si="2323">IF(S1140&gt;=1,(W1140*12+Y1140)-(S1140*12+U1140)+1,"")</f>
        <v/>
      </c>
      <c r="AC1140" s="1229" t="s">
        <v>359</v>
      </c>
      <c r="AD1140" s="1232" t="str">
        <f t="shared" ref="AD1140" si="2324">IFERROR(ROUNDDOWN(ROUND(L1140*Q1140,0)*M1140,0)*AB1140,"")</f>
        <v/>
      </c>
      <c r="AE1140" s="1233" t="str">
        <f>IFERROR(ROUNDDOWN(ROUNDDOWN(ROUND(L1140*VLOOKUP(K1140,【参考】数式用２!$A$2:$AC$48,MATCH("処遇改善加算Ⅳ",【参考】数式用２!$C$4:$O$4,0)+2,0),0)*M1140,0)*AB1140*0.5,0), "")</f>
        <v/>
      </c>
      <c r="AF1140" s="1198"/>
      <c r="AG1140" s="1193" t="str">
        <f>IF(AND(AQ1140&lt;&gt;"対象外", P1140&lt;&gt;""),ROUNDDOWN(ROUND(L1140*VLOOKUP(K1140,【参考】数式用２!$A$2:$K$48,MATCH("ベア加算あり",【参考】数式用２!$C$4:$K$4,0)+2,0),0)*M1140,0)*AB1140,"")</f>
        <v/>
      </c>
      <c r="AH1140" s="1195"/>
      <c r="AI1140" s="1198"/>
      <c r="AJ1140" s="1198"/>
      <c r="AK1140" s="1201"/>
      <c r="AL1140" s="1204"/>
      <c r="AM1140" s="650" t="str">
        <f t="shared" si="2268"/>
        <v/>
      </c>
      <c r="AN1140" s="355"/>
      <c r="AO1140" s="1207" t="str">
        <f t="shared" ref="AO1140" si="2325">IF(K1140&lt;&gt;"","Q列に色付け","")</f>
        <v/>
      </c>
      <c r="AP1140" s="1210" t="str">
        <f t="shared" ref="AP1140" si="2326">IF(AND(AE1140&lt;&gt;0,AE1140&lt;&gt;""),IF(AF1140="○","入力済","未入力"),"")</f>
        <v/>
      </c>
      <c r="AQ1140" s="1113" t="str">
        <f>IFERROR((VLOOKUP(N1140, 【参考】数式用２!$BE$5:$BE$13, 1,FALSE)), "対象外")</f>
        <v>対象外</v>
      </c>
      <c r="AR1140" s="976" t="str">
        <f t="shared" ref="AR1140" si="2327">IF(AG1140&lt;&gt;"",IF(AH1140="○","入力済","未入力"),"")</f>
        <v/>
      </c>
      <c r="AS1140" s="976" t="str">
        <f t="shared" ref="AS1140" si="2328">IF(AND(P1140&lt;&gt;"", AI1140=""), "未入力", "入力済")</f>
        <v>入力済</v>
      </c>
      <c r="AT1140" s="976" t="str">
        <f t="shared" ref="AT1140" si="2329">IF(AND(P1140&lt;&gt;"", P1140&lt;&gt;"処遇改善加算Ⅳ", AJ1140=""), "未入力", "入力済")</f>
        <v>入力済</v>
      </c>
      <c r="AU1140" s="976" t="str">
        <f>IFERROR(VLOOKUP(K1140, 【参考】数式用２!$BB$5:$BC$48, 2, FALSE), "")</f>
        <v/>
      </c>
      <c r="AV1140" s="976" t="str">
        <f t="shared" ref="AV1140" si="2330">IF(AND(P1140&lt;&gt;"処遇改善加算Ⅲ",P1140&lt;&gt;"処遇改善加算Ⅳ", P1140&lt;&gt;"", AU1140&lt;&gt;"対象外"), 1,"")</f>
        <v/>
      </c>
      <c r="AW1140" s="976" t="str">
        <f>IFERROR("_"&amp;VLOOKUP(K1140, 【参考】数式用２!$AG$2:$AH$48, 2, FALSE), "")</f>
        <v/>
      </c>
      <c r="AX1140" s="1211" t="str">
        <f t="shared" ref="AX1140" si="2331">IF(AND(P1140="処遇改善加算Ⅰ", AL1140=""), "未入力","入力済")</f>
        <v>入力済</v>
      </c>
      <c r="AY1140" s="1207" t="str">
        <f t="shared" ref="AY1140" si="2332">G1140</f>
        <v/>
      </c>
    </row>
    <row r="1141" spans="1:51" ht="14">
      <c r="A1141" s="1281"/>
      <c r="B1141" s="1263"/>
      <c r="C1141" s="1264"/>
      <c r="D1141" s="1264"/>
      <c r="E1141" s="1264"/>
      <c r="F1141" s="1265"/>
      <c r="G1141" s="1270"/>
      <c r="H1141" s="1270"/>
      <c r="I1141" s="1270"/>
      <c r="J1141" s="1270"/>
      <c r="K1141" s="1270"/>
      <c r="L1141" s="1273"/>
      <c r="M1141" s="1276"/>
      <c r="N1141" s="1246"/>
      <c r="O1141" s="1249"/>
      <c r="P1141" s="1215"/>
      <c r="Q1141" s="1218"/>
      <c r="R1141" s="1221"/>
      <c r="S1141" s="1224"/>
      <c r="T1141" s="1227"/>
      <c r="U1141" s="1224"/>
      <c r="V1141" s="1227"/>
      <c r="W1141" s="1224"/>
      <c r="X1141" s="1227"/>
      <c r="Y1141" s="1224"/>
      <c r="Z1141" s="1227"/>
      <c r="AA1141" s="1227"/>
      <c r="AB1141" s="1227"/>
      <c r="AC1141" s="1230"/>
      <c r="AD1141" s="1193"/>
      <c r="AE1141" s="1234"/>
      <c r="AF1141" s="1199"/>
      <c r="AG1141" s="1193"/>
      <c r="AH1141" s="1196"/>
      <c r="AI1141" s="1199"/>
      <c r="AJ1141" s="1199"/>
      <c r="AK1141" s="1202"/>
      <c r="AL1141" s="1205"/>
      <c r="AM1141" s="1212" t="str">
        <f t="shared" ref="AM1141" si="2333">IF(AND(P1140&lt;&gt;"", OR(W1140&lt;&gt;8,Y1140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41" s="355"/>
      <c r="AO1141" s="1208"/>
      <c r="AP1141" s="1210"/>
      <c r="AQ1141" s="1114"/>
      <c r="AR1141" s="976"/>
      <c r="AS1141" s="976"/>
      <c r="AT1141" s="976"/>
      <c r="AU1141" s="976"/>
      <c r="AV1141" s="976"/>
      <c r="AW1141" s="976"/>
      <c r="AX1141" s="1211"/>
      <c r="AY1141" s="1208"/>
    </row>
    <row r="1142" spans="1:51" ht="14">
      <c r="A1142" s="1282"/>
      <c r="B1142" s="1263"/>
      <c r="C1142" s="1264"/>
      <c r="D1142" s="1264"/>
      <c r="E1142" s="1264"/>
      <c r="F1142" s="1265"/>
      <c r="G1142" s="1270"/>
      <c r="H1142" s="1270"/>
      <c r="I1142" s="1270"/>
      <c r="J1142" s="1270"/>
      <c r="K1142" s="1270"/>
      <c r="L1142" s="1273"/>
      <c r="M1142" s="1276"/>
      <c r="N1142" s="1246"/>
      <c r="O1142" s="1249"/>
      <c r="P1142" s="1215"/>
      <c r="Q1142" s="1218"/>
      <c r="R1142" s="1221"/>
      <c r="S1142" s="1224"/>
      <c r="T1142" s="1227"/>
      <c r="U1142" s="1224"/>
      <c r="V1142" s="1227"/>
      <c r="W1142" s="1224"/>
      <c r="X1142" s="1227"/>
      <c r="Y1142" s="1224"/>
      <c r="Z1142" s="1227"/>
      <c r="AA1142" s="1227"/>
      <c r="AB1142" s="1227"/>
      <c r="AC1142" s="1230"/>
      <c r="AD1142" s="1193"/>
      <c r="AE1142" s="1234"/>
      <c r="AF1142" s="1199"/>
      <c r="AG1142" s="1193"/>
      <c r="AH1142" s="1196"/>
      <c r="AI1142" s="1199"/>
      <c r="AJ1142" s="1199"/>
      <c r="AK1142" s="1202"/>
      <c r="AL1142" s="1205"/>
      <c r="AM1142" s="1213"/>
      <c r="AN1142" s="355"/>
      <c r="AO1142" s="1208"/>
      <c r="AP1142" s="1210"/>
      <c r="AQ1142" s="1114"/>
      <c r="AR1142" s="976"/>
      <c r="AS1142" s="976"/>
      <c r="AT1142" s="976"/>
      <c r="AU1142" s="976"/>
      <c r="AV1142" s="976"/>
      <c r="AW1142" s="976"/>
      <c r="AX1142" s="1211"/>
      <c r="AY1142" s="1208"/>
    </row>
    <row r="1143" spans="1:51" ht="14.5" thickBot="1">
      <c r="A1143" s="1283"/>
      <c r="B1143" s="1266"/>
      <c r="C1143" s="1267"/>
      <c r="D1143" s="1267"/>
      <c r="E1143" s="1267"/>
      <c r="F1143" s="1268"/>
      <c r="G1143" s="1271"/>
      <c r="H1143" s="1271"/>
      <c r="I1143" s="1271"/>
      <c r="J1143" s="1271"/>
      <c r="K1143" s="1271"/>
      <c r="L1143" s="1274"/>
      <c r="M1143" s="1277"/>
      <c r="N1143" s="1247"/>
      <c r="O1143" s="1250"/>
      <c r="P1143" s="1216"/>
      <c r="Q1143" s="1219"/>
      <c r="R1143" s="1222"/>
      <c r="S1143" s="1225"/>
      <c r="T1143" s="1228"/>
      <c r="U1143" s="1225"/>
      <c r="V1143" s="1228"/>
      <c r="W1143" s="1225"/>
      <c r="X1143" s="1228"/>
      <c r="Y1143" s="1225"/>
      <c r="Z1143" s="1228"/>
      <c r="AA1143" s="1228"/>
      <c r="AB1143" s="1228"/>
      <c r="AC1143" s="1231"/>
      <c r="AD1143" s="1194"/>
      <c r="AE1143" s="1235"/>
      <c r="AF1143" s="1200"/>
      <c r="AG1143" s="1194"/>
      <c r="AH1143" s="1197"/>
      <c r="AI1143" s="1200"/>
      <c r="AJ1143" s="1200"/>
      <c r="AK1143" s="1203"/>
      <c r="AL1143" s="1206"/>
      <c r="AM1143" s="651" t="str">
        <f t="shared" si="2278"/>
        <v/>
      </c>
      <c r="AN1143" s="355"/>
      <c r="AO1143" s="1209"/>
      <c r="AP1143" s="1210"/>
      <c r="AQ1143" s="1115"/>
      <c r="AR1143" s="976"/>
      <c r="AS1143" s="976"/>
      <c r="AT1143" s="976"/>
      <c r="AU1143" s="976"/>
      <c r="AV1143" s="976"/>
      <c r="AW1143" s="976"/>
      <c r="AX1143" s="1211"/>
      <c r="AY1143" s="1209"/>
    </row>
    <row r="1144" spans="1:51" ht="14">
      <c r="A1144" s="1280">
        <v>284</v>
      </c>
      <c r="B1144" s="1260" t="str">
        <f>IF(基本情報入力シート!B323="", "",基本情報入力シート!B323)</f>
        <v/>
      </c>
      <c r="C1144" s="1261"/>
      <c r="D1144" s="1261"/>
      <c r="E1144" s="1261"/>
      <c r="F1144" s="1262"/>
      <c r="G1144" s="1269" t="str">
        <f>IF(基本情報入力シート!L323="", "",基本情報入力シート!L323)</f>
        <v/>
      </c>
      <c r="H1144" s="1269" t="str">
        <f>IF(基本情報入力シート!Q323="", "",基本情報入力シート!Q323)</f>
        <v/>
      </c>
      <c r="I1144" s="1269" t="str">
        <f>IF(基本情報入力シート!V323="", "",基本情報入力シート!V323)</f>
        <v/>
      </c>
      <c r="J1144" s="1269" t="str">
        <f>IF(基本情報入力シート!W323="", "",基本情報入力シート!W323)</f>
        <v/>
      </c>
      <c r="K1144" s="1269" t="str">
        <f>IF(基本情報入力シート!X323="", "",基本情報入力シート!X323)</f>
        <v/>
      </c>
      <c r="L1144" s="1272" t="str">
        <f>IF(基本情報入力シート!AC323=0, "",基本情報入力シート!AC323)</f>
        <v/>
      </c>
      <c r="M1144" s="1275" t="str">
        <f>IF(基本情報入力シート!AD323="", "",基本情報入力シート!AD323)</f>
        <v/>
      </c>
      <c r="N1144" s="1245"/>
      <c r="O1144" s="1248" t="str">
        <f>IFERROR(VLOOKUP(K1144,【参考】数式用２!$A$2:$AD$48,MATCH(N1144,【参考】数式用２!$C$4:$AD$4,0)+2,0),"")</f>
        <v/>
      </c>
      <c r="P1144" s="1214"/>
      <c r="Q1144" s="1217" t="str">
        <f>IFERROR(VLOOKUP(K1144,【参考】数式用２!$A$2:$AC$48,MATCH(P1144,【参考】数式用２!$C$4:$AC$4,0)+2,0),"")</f>
        <v/>
      </c>
      <c r="R1144" s="1220" t="s">
        <v>268</v>
      </c>
      <c r="S1144" s="1223"/>
      <c r="T1144" s="1226" t="s">
        <v>356</v>
      </c>
      <c r="U1144" s="1223"/>
      <c r="V1144" s="1226" t="s">
        <v>357</v>
      </c>
      <c r="W1144" s="1223"/>
      <c r="X1144" s="1226" t="s">
        <v>356</v>
      </c>
      <c r="Y1144" s="1223"/>
      <c r="Z1144" s="1226" t="s">
        <v>360</v>
      </c>
      <c r="AA1144" s="1226" t="s">
        <v>171</v>
      </c>
      <c r="AB1144" s="1226" t="str">
        <f t="shared" ref="AB1144" si="2334">IF(S1144&gt;=1,(W1144*12+Y1144)-(S1144*12+U1144)+1,"")</f>
        <v/>
      </c>
      <c r="AC1144" s="1229" t="s">
        <v>359</v>
      </c>
      <c r="AD1144" s="1232" t="str">
        <f t="shared" ref="AD1144" si="2335">IFERROR(ROUNDDOWN(ROUND(L1144*Q1144,0)*M1144,0)*AB1144,"")</f>
        <v/>
      </c>
      <c r="AE1144" s="1233" t="str">
        <f>IFERROR(ROUNDDOWN(ROUNDDOWN(ROUND(L1144*VLOOKUP(K1144,【参考】数式用２!$A$2:$AC$48,MATCH("処遇改善加算Ⅳ",【参考】数式用２!$C$4:$O$4,0)+2,0),0)*M1144,0)*AB1144*0.5,0), "")</f>
        <v/>
      </c>
      <c r="AF1144" s="1198"/>
      <c r="AG1144" s="1193" t="str">
        <f>IF(AND(AQ1144&lt;&gt;"対象外", P1144&lt;&gt;""),ROUNDDOWN(ROUND(L1144*VLOOKUP(K1144,【参考】数式用２!$A$2:$K$48,MATCH("ベア加算あり",【参考】数式用２!$C$4:$K$4,0)+2,0),0)*M1144,0)*AB1144,"")</f>
        <v/>
      </c>
      <c r="AH1144" s="1195"/>
      <c r="AI1144" s="1198"/>
      <c r="AJ1144" s="1198"/>
      <c r="AK1144" s="1201"/>
      <c r="AL1144" s="1204"/>
      <c r="AM1144" s="650" t="str">
        <f t="shared" si="2268"/>
        <v/>
      </c>
      <c r="AN1144" s="355"/>
      <c r="AO1144" s="1207" t="str">
        <f t="shared" ref="AO1144" si="2336">IF(K1144&lt;&gt;"","Q列に色付け","")</f>
        <v/>
      </c>
      <c r="AP1144" s="1210" t="str">
        <f t="shared" ref="AP1144" si="2337">IF(AND(AE1144&lt;&gt;0,AE1144&lt;&gt;""),IF(AF1144="○","入力済","未入力"),"")</f>
        <v/>
      </c>
      <c r="AQ1144" s="1113" t="str">
        <f>IFERROR((VLOOKUP(N1144, 【参考】数式用２!$BE$5:$BE$13, 1,FALSE)), "対象外")</f>
        <v>対象外</v>
      </c>
      <c r="AR1144" s="976" t="str">
        <f t="shared" ref="AR1144" si="2338">IF(AG1144&lt;&gt;"",IF(AH1144="○","入力済","未入力"),"")</f>
        <v/>
      </c>
      <c r="AS1144" s="976" t="str">
        <f t="shared" ref="AS1144" si="2339">IF(AND(P1144&lt;&gt;"", AI1144=""), "未入力", "入力済")</f>
        <v>入力済</v>
      </c>
      <c r="AT1144" s="976" t="str">
        <f t="shared" ref="AT1144" si="2340">IF(AND(P1144&lt;&gt;"", P1144&lt;&gt;"処遇改善加算Ⅳ", AJ1144=""), "未入力", "入力済")</f>
        <v>入力済</v>
      </c>
      <c r="AU1144" s="976" t="str">
        <f>IFERROR(VLOOKUP(K1144, 【参考】数式用２!$BB$5:$BC$48, 2, FALSE), "")</f>
        <v/>
      </c>
      <c r="AV1144" s="976" t="str">
        <f t="shared" ref="AV1144" si="2341">IF(AND(P1144&lt;&gt;"処遇改善加算Ⅲ",P1144&lt;&gt;"処遇改善加算Ⅳ", P1144&lt;&gt;"", AU1144&lt;&gt;"対象外"), 1,"")</f>
        <v/>
      </c>
      <c r="AW1144" s="976" t="str">
        <f>IFERROR("_"&amp;VLOOKUP(K1144, 【参考】数式用２!$AG$2:$AH$48, 2, FALSE), "")</f>
        <v/>
      </c>
      <c r="AX1144" s="1211" t="str">
        <f t="shared" ref="AX1144" si="2342">IF(AND(P1144="処遇改善加算Ⅰ", AL1144=""), "未入力","入力済")</f>
        <v>入力済</v>
      </c>
      <c r="AY1144" s="1207" t="str">
        <f t="shared" ref="AY1144" si="2343">G1144</f>
        <v/>
      </c>
    </row>
    <row r="1145" spans="1:51" ht="14">
      <c r="A1145" s="1281"/>
      <c r="B1145" s="1263"/>
      <c r="C1145" s="1264"/>
      <c r="D1145" s="1264"/>
      <c r="E1145" s="1264"/>
      <c r="F1145" s="1265"/>
      <c r="G1145" s="1270"/>
      <c r="H1145" s="1270"/>
      <c r="I1145" s="1270"/>
      <c r="J1145" s="1270"/>
      <c r="K1145" s="1270"/>
      <c r="L1145" s="1273"/>
      <c r="M1145" s="1276"/>
      <c r="N1145" s="1246"/>
      <c r="O1145" s="1249"/>
      <c r="P1145" s="1215"/>
      <c r="Q1145" s="1218"/>
      <c r="R1145" s="1221"/>
      <c r="S1145" s="1224"/>
      <c r="T1145" s="1227"/>
      <c r="U1145" s="1224"/>
      <c r="V1145" s="1227"/>
      <c r="W1145" s="1224"/>
      <c r="X1145" s="1227"/>
      <c r="Y1145" s="1224"/>
      <c r="Z1145" s="1227"/>
      <c r="AA1145" s="1227"/>
      <c r="AB1145" s="1227"/>
      <c r="AC1145" s="1230"/>
      <c r="AD1145" s="1193"/>
      <c r="AE1145" s="1234"/>
      <c r="AF1145" s="1199"/>
      <c r="AG1145" s="1193"/>
      <c r="AH1145" s="1196"/>
      <c r="AI1145" s="1199"/>
      <c r="AJ1145" s="1199"/>
      <c r="AK1145" s="1202"/>
      <c r="AL1145" s="1205"/>
      <c r="AM1145" s="1212" t="str">
        <f t="shared" ref="AM1145" si="2344">IF(AND(P1144&lt;&gt;"", OR(W1144&lt;&gt;8,Y1144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45" s="355"/>
      <c r="AO1145" s="1208"/>
      <c r="AP1145" s="1210"/>
      <c r="AQ1145" s="1114"/>
      <c r="AR1145" s="976"/>
      <c r="AS1145" s="976"/>
      <c r="AT1145" s="976"/>
      <c r="AU1145" s="976"/>
      <c r="AV1145" s="976"/>
      <c r="AW1145" s="976"/>
      <c r="AX1145" s="1211"/>
      <c r="AY1145" s="1208"/>
    </row>
    <row r="1146" spans="1:51" ht="14">
      <c r="A1146" s="1282"/>
      <c r="B1146" s="1263"/>
      <c r="C1146" s="1264"/>
      <c r="D1146" s="1264"/>
      <c r="E1146" s="1264"/>
      <c r="F1146" s="1265"/>
      <c r="G1146" s="1270"/>
      <c r="H1146" s="1270"/>
      <c r="I1146" s="1270"/>
      <c r="J1146" s="1270"/>
      <c r="K1146" s="1270"/>
      <c r="L1146" s="1273"/>
      <c r="M1146" s="1276"/>
      <c r="N1146" s="1246"/>
      <c r="O1146" s="1249"/>
      <c r="P1146" s="1215"/>
      <c r="Q1146" s="1218"/>
      <c r="R1146" s="1221"/>
      <c r="S1146" s="1224"/>
      <c r="T1146" s="1227"/>
      <c r="U1146" s="1224"/>
      <c r="V1146" s="1227"/>
      <c r="W1146" s="1224"/>
      <c r="X1146" s="1227"/>
      <c r="Y1146" s="1224"/>
      <c r="Z1146" s="1227"/>
      <c r="AA1146" s="1227"/>
      <c r="AB1146" s="1227"/>
      <c r="AC1146" s="1230"/>
      <c r="AD1146" s="1193"/>
      <c r="AE1146" s="1234"/>
      <c r="AF1146" s="1199"/>
      <c r="AG1146" s="1193"/>
      <c r="AH1146" s="1196"/>
      <c r="AI1146" s="1199"/>
      <c r="AJ1146" s="1199"/>
      <c r="AK1146" s="1202"/>
      <c r="AL1146" s="1205"/>
      <c r="AM1146" s="1213"/>
      <c r="AN1146" s="355"/>
      <c r="AO1146" s="1208"/>
      <c r="AP1146" s="1210"/>
      <c r="AQ1146" s="1114"/>
      <c r="AR1146" s="976"/>
      <c r="AS1146" s="976"/>
      <c r="AT1146" s="976"/>
      <c r="AU1146" s="976"/>
      <c r="AV1146" s="976"/>
      <c r="AW1146" s="976"/>
      <c r="AX1146" s="1211"/>
      <c r="AY1146" s="1208"/>
    </row>
    <row r="1147" spans="1:51" ht="14.5" thickBot="1">
      <c r="A1147" s="1283"/>
      <c r="B1147" s="1266"/>
      <c r="C1147" s="1267"/>
      <c r="D1147" s="1267"/>
      <c r="E1147" s="1267"/>
      <c r="F1147" s="1268"/>
      <c r="G1147" s="1271"/>
      <c r="H1147" s="1271"/>
      <c r="I1147" s="1271"/>
      <c r="J1147" s="1271"/>
      <c r="K1147" s="1271"/>
      <c r="L1147" s="1274"/>
      <c r="M1147" s="1277"/>
      <c r="N1147" s="1247"/>
      <c r="O1147" s="1250"/>
      <c r="P1147" s="1216"/>
      <c r="Q1147" s="1219"/>
      <c r="R1147" s="1222"/>
      <c r="S1147" s="1225"/>
      <c r="T1147" s="1228"/>
      <c r="U1147" s="1225"/>
      <c r="V1147" s="1228"/>
      <c r="W1147" s="1225"/>
      <c r="X1147" s="1228"/>
      <c r="Y1147" s="1225"/>
      <c r="Z1147" s="1228"/>
      <c r="AA1147" s="1228"/>
      <c r="AB1147" s="1228"/>
      <c r="AC1147" s="1231"/>
      <c r="AD1147" s="1194"/>
      <c r="AE1147" s="1235"/>
      <c r="AF1147" s="1200"/>
      <c r="AG1147" s="1194"/>
      <c r="AH1147" s="1197"/>
      <c r="AI1147" s="1200"/>
      <c r="AJ1147" s="1200"/>
      <c r="AK1147" s="1203"/>
      <c r="AL1147" s="1206"/>
      <c r="AM1147" s="651" t="str">
        <f t="shared" si="2278"/>
        <v/>
      </c>
      <c r="AN1147" s="355"/>
      <c r="AO1147" s="1209"/>
      <c r="AP1147" s="1210"/>
      <c r="AQ1147" s="1115"/>
      <c r="AR1147" s="976"/>
      <c r="AS1147" s="976"/>
      <c r="AT1147" s="976"/>
      <c r="AU1147" s="976"/>
      <c r="AV1147" s="976"/>
      <c r="AW1147" s="976"/>
      <c r="AX1147" s="1211"/>
      <c r="AY1147" s="1209"/>
    </row>
    <row r="1148" spans="1:51" ht="14">
      <c r="A1148" s="1280">
        <v>285</v>
      </c>
      <c r="B1148" s="1260" t="str">
        <f>IF(基本情報入力シート!B324="", "",基本情報入力シート!B324)</f>
        <v/>
      </c>
      <c r="C1148" s="1261"/>
      <c r="D1148" s="1261"/>
      <c r="E1148" s="1261"/>
      <c r="F1148" s="1262"/>
      <c r="G1148" s="1269" t="str">
        <f>IF(基本情報入力シート!L324="", "",基本情報入力シート!L324)</f>
        <v/>
      </c>
      <c r="H1148" s="1269" t="str">
        <f>IF(基本情報入力シート!Q324="", "",基本情報入力シート!Q324)</f>
        <v/>
      </c>
      <c r="I1148" s="1269" t="str">
        <f>IF(基本情報入力シート!V324="", "",基本情報入力シート!V324)</f>
        <v/>
      </c>
      <c r="J1148" s="1269" t="str">
        <f>IF(基本情報入力シート!W324="", "",基本情報入力シート!W324)</f>
        <v/>
      </c>
      <c r="K1148" s="1269" t="str">
        <f>IF(基本情報入力シート!X324="", "",基本情報入力シート!X324)</f>
        <v/>
      </c>
      <c r="L1148" s="1272" t="str">
        <f>IF(基本情報入力シート!AC324=0, "",基本情報入力シート!AC324)</f>
        <v/>
      </c>
      <c r="M1148" s="1275" t="str">
        <f>IF(基本情報入力シート!AD324="", "",基本情報入力シート!AD324)</f>
        <v/>
      </c>
      <c r="N1148" s="1245"/>
      <c r="O1148" s="1248" t="str">
        <f>IFERROR(VLOOKUP(K1148,【参考】数式用２!$A$2:$AD$48,MATCH(N1148,【参考】数式用２!$C$4:$AD$4,0)+2,0),"")</f>
        <v/>
      </c>
      <c r="P1148" s="1214"/>
      <c r="Q1148" s="1217" t="str">
        <f>IFERROR(VLOOKUP(K1148,【参考】数式用２!$A$2:$AC$48,MATCH(P1148,【参考】数式用２!$C$4:$AC$4,0)+2,0),"")</f>
        <v/>
      </c>
      <c r="R1148" s="1220" t="s">
        <v>268</v>
      </c>
      <c r="S1148" s="1223"/>
      <c r="T1148" s="1226" t="s">
        <v>356</v>
      </c>
      <c r="U1148" s="1223"/>
      <c r="V1148" s="1226" t="s">
        <v>357</v>
      </c>
      <c r="W1148" s="1223"/>
      <c r="X1148" s="1226" t="s">
        <v>356</v>
      </c>
      <c r="Y1148" s="1223"/>
      <c r="Z1148" s="1226" t="s">
        <v>360</v>
      </c>
      <c r="AA1148" s="1226" t="s">
        <v>171</v>
      </c>
      <c r="AB1148" s="1226" t="str">
        <f t="shared" ref="AB1148" si="2345">IF(S1148&gt;=1,(W1148*12+Y1148)-(S1148*12+U1148)+1,"")</f>
        <v/>
      </c>
      <c r="AC1148" s="1229" t="s">
        <v>359</v>
      </c>
      <c r="AD1148" s="1232" t="str">
        <f t="shared" ref="AD1148" si="2346">IFERROR(ROUNDDOWN(ROUND(L1148*Q1148,0)*M1148,0)*AB1148,"")</f>
        <v/>
      </c>
      <c r="AE1148" s="1233" t="str">
        <f>IFERROR(ROUNDDOWN(ROUNDDOWN(ROUND(L1148*VLOOKUP(K1148,【参考】数式用２!$A$2:$AC$48,MATCH("処遇改善加算Ⅳ",【参考】数式用２!$C$4:$O$4,0)+2,0),0)*M1148,0)*AB1148*0.5,0), "")</f>
        <v/>
      </c>
      <c r="AF1148" s="1198"/>
      <c r="AG1148" s="1193" t="str">
        <f>IF(AND(AQ1148&lt;&gt;"対象外", P1148&lt;&gt;""),ROUNDDOWN(ROUND(L1148*VLOOKUP(K1148,【参考】数式用２!$A$2:$K$48,MATCH("ベア加算あり",【参考】数式用２!$C$4:$K$4,0)+2,0),0)*M1148,0)*AB1148,"")</f>
        <v/>
      </c>
      <c r="AH1148" s="1195"/>
      <c r="AI1148" s="1198"/>
      <c r="AJ1148" s="1198"/>
      <c r="AK1148" s="1201"/>
      <c r="AL1148" s="1204"/>
      <c r="AM1148" s="650" t="str">
        <f t="shared" si="2268"/>
        <v/>
      </c>
      <c r="AN1148" s="355"/>
      <c r="AO1148" s="1207" t="str">
        <f t="shared" ref="AO1148" si="2347">IF(K1148&lt;&gt;"","Q列に色付け","")</f>
        <v/>
      </c>
      <c r="AP1148" s="1210" t="str">
        <f t="shared" ref="AP1148" si="2348">IF(AND(AE1148&lt;&gt;0,AE1148&lt;&gt;""),IF(AF1148="○","入力済","未入力"),"")</f>
        <v/>
      </c>
      <c r="AQ1148" s="1113" t="str">
        <f>IFERROR((VLOOKUP(N1148, 【参考】数式用２!$BE$5:$BE$13, 1,FALSE)), "対象外")</f>
        <v>対象外</v>
      </c>
      <c r="AR1148" s="976" t="str">
        <f t="shared" ref="AR1148" si="2349">IF(AG1148&lt;&gt;"",IF(AH1148="○","入力済","未入力"),"")</f>
        <v/>
      </c>
      <c r="AS1148" s="976" t="str">
        <f t="shared" ref="AS1148" si="2350">IF(AND(P1148&lt;&gt;"", AI1148=""), "未入力", "入力済")</f>
        <v>入力済</v>
      </c>
      <c r="AT1148" s="976" t="str">
        <f t="shared" ref="AT1148" si="2351">IF(AND(P1148&lt;&gt;"", P1148&lt;&gt;"処遇改善加算Ⅳ", AJ1148=""), "未入力", "入力済")</f>
        <v>入力済</v>
      </c>
      <c r="AU1148" s="976" t="str">
        <f>IFERROR(VLOOKUP(K1148, 【参考】数式用２!$BB$5:$BC$48, 2, FALSE), "")</f>
        <v/>
      </c>
      <c r="AV1148" s="976" t="str">
        <f t="shared" ref="AV1148" si="2352">IF(AND(P1148&lt;&gt;"処遇改善加算Ⅲ",P1148&lt;&gt;"処遇改善加算Ⅳ", P1148&lt;&gt;"", AU1148&lt;&gt;"対象外"), 1,"")</f>
        <v/>
      </c>
      <c r="AW1148" s="976" t="str">
        <f>IFERROR("_"&amp;VLOOKUP(K1148, 【参考】数式用２!$AG$2:$AH$48, 2, FALSE), "")</f>
        <v/>
      </c>
      <c r="AX1148" s="1211" t="str">
        <f t="shared" ref="AX1148" si="2353">IF(AND(P1148="処遇改善加算Ⅰ", AL1148=""), "未入力","入力済")</f>
        <v>入力済</v>
      </c>
      <c r="AY1148" s="1207" t="str">
        <f t="shared" ref="AY1148" si="2354">G1148</f>
        <v/>
      </c>
    </row>
    <row r="1149" spans="1:51" ht="14">
      <c r="A1149" s="1281"/>
      <c r="B1149" s="1263"/>
      <c r="C1149" s="1264"/>
      <c r="D1149" s="1264"/>
      <c r="E1149" s="1264"/>
      <c r="F1149" s="1265"/>
      <c r="G1149" s="1270"/>
      <c r="H1149" s="1270"/>
      <c r="I1149" s="1270"/>
      <c r="J1149" s="1270"/>
      <c r="K1149" s="1270"/>
      <c r="L1149" s="1273"/>
      <c r="M1149" s="1276"/>
      <c r="N1149" s="1246"/>
      <c r="O1149" s="1249"/>
      <c r="P1149" s="1215"/>
      <c r="Q1149" s="1218"/>
      <c r="R1149" s="1221"/>
      <c r="S1149" s="1224"/>
      <c r="T1149" s="1227"/>
      <c r="U1149" s="1224"/>
      <c r="V1149" s="1227"/>
      <c r="W1149" s="1224"/>
      <c r="X1149" s="1227"/>
      <c r="Y1149" s="1224"/>
      <c r="Z1149" s="1227"/>
      <c r="AA1149" s="1227"/>
      <c r="AB1149" s="1227"/>
      <c r="AC1149" s="1230"/>
      <c r="AD1149" s="1193"/>
      <c r="AE1149" s="1234"/>
      <c r="AF1149" s="1199"/>
      <c r="AG1149" s="1193"/>
      <c r="AH1149" s="1196"/>
      <c r="AI1149" s="1199"/>
      <c r="AJ1149" s="1199"/>
      <c r="AK1149" s="1202"/>
      <c r="AL1149" s="1205"/>
      <c r="AM1149" s="1212" t="str">
        <f t="shared" ref="AM1149" si="2355">IF(AND(P1148&lt;&gt;"", OR(W1148&lt;&gt;8,Y1148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49" s="355"/>
      <c r="AO1149" s="1208"/>
      <c r="AP1149" s="1210"/>
      <c r="AQ1149" s="1114"/>
      <c r="AR1149" s="976"/>
      <c r="AS1149" s="976"/>
      <c r="AT1149" s="976"/>
      <c r="AU1149" s="976"/>
      <c r="AV1149" s="976"/>
      <c r="AW1149" s="976"/>
      <c r="AX1149" s="1211"/>
      <c r="AY1149" s="1208"/>
    </row>
    <row r="1150" spans="1:51" ht="14">
      <c r="A1150" s="1282"/>
      <c r="B1150" s="1263"/>
      <c r="C1150" s="1264"/>
      <c r="D1150" s="1264"/>
      <c r="E1150" s="1264"/>
      <c r="F1150" s="1265"/>
      <c r="G1150" s="1270"/>
      <c r="H1150" s="1270"/>
      <c r="I1150" s="1270"/>
      <c r="J1150" s="1270"/>
      <c r="K1150" s="1270"/>
      <c r="L1150" s="1273"/>
      <c r="M1150" s="1276"/>
      <c r="N1150" s="1246"/>
      <c r="O1150" s="1249"/>
      <c r="P1150" s="1215"/>
      <c r="Q1150" s="1218"/>
      <c r="R1150" s="1221"/>
      <c r="S1150" s="1224"/>
      <c r="T1150" s="1227"/>
      <c r="U1150" s="1224"/>
      <c r="V1150" s="1227"/>
      <c r="W1150" s="1224"/>
      <c r="X1150" s="1227"/>
      <c r="Y1150" s="1224"/>
      <c r="Z1150" s="1227"/>
      <c r="AA1150" s="1227"/>
      <c r="AB1150" s="1227"/>
      <c r="AC1150" s="1230"/>
      <c r="AD1150" s="1193"/>
      <c r="AE1150" s="1234"/>
      <c r="AF1150" s="1199"/>
      <c r="AG1150" s="1193"/>
      <c r="AH1150" s="1196"/>
      <c r="AI1150" s="1199"/>
      <c r="AJ1150" s="1199"/>
      <c r="AK1150" s="1202"/>
      <c r="AL1150" s="1205"/>
      <c r="AM1150" s="1213"/>
      <c r="AN1150" s="355"/>
      <c r="AO1150" s="1208"/>
      <c r="AP1150" s="1210"/>
      <c r="AQ1150" s="1114"/>
      <c r="AR1150" s="976"/>
      <c r="AS1150" s="976"/>
      <c r="AT1150" s="976"/>
      <c r="AU1150" s="976"/>
      <c r="AV1150" s="976"/>
      <c r="AW1150" s="976"/>
      <c r="AX1150" s="1211"/>
      <c r="AY1150" s="1208"/>
    </row>
    <row r="1151" spans="1:51" ht="14.5" thickBot="1">
      <c r="A1151" s="1283"/>
      <c r="B1151" s="1266"/>
      <c r="C1151" s="1267"/>
      <c r="D1151" s="1267"/>
      <c r="E1151" s="1267"/>
      <c r="F1151" s="1268"/>
      <c r="G1151" s="1271"/>
      <c r="H1151" s="1271"/>
      <c r="I1151" s="1271"/>
      <c r="J1151" s="1271"/>
      <c r="K1151" s="1271"/>
      <c r="L1151" s="1274"/>
      <c r="M1151" s="1277"/>
      <c r="N1151" s="1247"/>
      <c r="O1151" s="1250"/>
      <c r="P1151" s="1216"/>
      <c r="Q1151" s="1219"/>
      <c r="R1151" s="1222"/>
      <c r="S1151" s="1225"/>
      <c r="T1151" s="1228"/>
      <c r="U1151" s="1225"/>
      <c r="V1151" s="1228"/>
      <c r="W1151" s="1225"/>
      <c r="X1151" s="1228"/>
      <c r="Y1151" s="1225"/>
      <c r="Z1151" s="1228"/>
      <c r="AA1151" s="1228"/>
      <c r="AB1151" s="1228"/>
      <c r="AC1151" s="1231"/>
      <c r="AD1151" s="1194"/>
      <c r="AE1151" s="1235"/>
      <c r="AF1151" s="1200"/>
      <c r="AG1151" s="1194"/>
      <c r="AH1151" s="1197"/>
      <c r="AI1151" s="1200"/>
      <c r="AJ1151" s="1200"/>
      <c r="AK1151" s="1203"/>
      <c r="AL1151" s="1206"/>
      <c r="AM1151" s="651" t="str">
        <f t="shared" si="2278"/>
        <v/>
      </c>
      <c r="AN1151" s="355"/>
      <c r="AO1151" s="1209"/>
      <c r="AP1151" s="1210"/>
      <c r="AQ1151" s="1115"/>
      <c r="AR1151" s="976"/>
      <c r="AS1151" s="976"/>
      <c r="AT1151" s="976"/>
      <c r="AU1151" s="976"/>
      <c r="AV1151" s="976"/>
      <c r="AW1151" s="976"/>
      <c r="AX1151" s="1211"/>
      <c r="AY1151" s="1209"/>
    </row>
    <row r="1152" spans="1:51" ht="14">
      <c r="A1152" s="1280">
        <v>286</v>
      </c>
      <c r="B1152" s="1260" t="str">
        <f>IF(基本情報入力シート!B325="", "",基本情報入力シート!B325)</f>
        <v/>
      </c>
      <c r="C1152" s="1261"/>
      <c r="D1152" s="1261"/>
      <c r="E1152" s="1261"/>
      <c r="F1152" s="1262"/>
      <c r="G1152" s="1269" t="str">
        <f>IF(基本情報入力シート!L325="", "",基本情報入力シート!L325)</f>
        <v/>
      </c>
      <c r="H1152" s="1269" t="str">
        <f>IF(基本情報入力シート!Q325="", "",基本情報入力シート!Q325)</f>
        <v/>
      </c>
      <c r="I1152" s="1269" t="str">
        <f>IF(基本情報入力シート!V325="", "",基本情報入力シート!V325)</f>
        <v/>
      </c>
      <c r="J1152" s="1269" t="str">
        <f>IF(基本情報入力シート!W325="", "",基本情報入力シート!W325)</f>
        <v/>
      </c>
      <c r="K1152" s="1269" t="str">
        <f>IF(基本情報入力シート!X325="", "",基本情報入力シート!X325)</f>
        <v/>
      </c>
      <c r="L1152" s="1272" t="str">
        <f>IF(基本情報入力シート!AC325=0, "",基本情報入力シート!AC325)</f>
        <v/>
      </c>
      <c r="M1152" s="1275" t="str">
        <f>IF(基本情報入力シート!AD325="", "",基本情報入力シート!AD325)</f>
        <v/>
      </c>
      <c r="N1152" s="1245"/>
      <c r="O1152" s="1248" t="str">
        <f>IFERROR(VLOOKUP(K1152,【参考】数式用２!$A$2:$AD$48,MATCH(N1152,【参考】数式用２!$C$4:$AD$4,0)+2,0),"")</f>
        <v/>
      </c>
      <c r="P1152" s="1214"/>
      <c r="Q1152" s="1217" t="str">
        <f>IFERROR(VLOOKUP(K1152,【参考】数式用２!$A$2:$AC$48,MATCH(P1152,【参考】数式用２!$C$4:$AC$4,0)+2,0),"")</f>
        <v/>
      </c>
      <c r="R1152" s="1220" t="s">
        <v>268</v>
      </c>
      <c r="S1152" s="1223"/>
      <c r="T1152" s="1226" t="s">
        <v>356</v>
      </c>
      <c r="U1152" s="1223"/>
      <c r="V1152" s="1226" t="s">
        <v>357</v>
      </c>
      <c r="W1152" s="1223"/>
      <c r="X1152" s="1226" t="s">
        <v>356</v>
      </c>
      <c r="Y1152" s="1223"/>
      <c r="Z1152" s="1226" t="s">
        <v>360</v>
      </c>
      <c r="AA1152" s="1226" t="s">
        <v>171</v>
      </c>
      <c r="AB1152" s="1226" t="str">
        <f t="shared" ref="AB1152" si="2356">IF(S1152&gt;=1,(W1152*12+Y1152)-(S1152*12+U1152)+1,"")</f>
        <v/>
      </c>
      <c r="AC1152" s="1229" t="s">
        <v>359</v>
      </c>
      <c r="AD1152" s="1232" t="str">
        <f t="shared" ref="AD1152" si="2357">IFERROR(ROUNDDOWN(ROUND(L1152*Q1152,0)*M1152,0)*AB1152,"")</f>
        <v/>
      </c>
      <c r="AE1152" s="1233" t="str">
        <f>IFERROR(ROUNDDOWN(ROUNDDOWN(ROUND(L1152*VLOOKUP(K1152,【参考】数式用２!$A$2:$AC$48,MATCH("処遇改善加算Ⅳ",【参考】数式用２!$C$4:$O$4,0)+2,0),0)*M1152,0)*AB1152*0.5,0), "")</f>
        <v/>
      </c>
      <c r="AF1152" s="1198"/>
      <c r="AG1152" s="1193" t="str">
        <f>IF(AND(AQ1152&lt;&gt;"対象外", P1152&lt;&gt;""),ROUNDDOWN(ROUND(L1152*VLOOKUP(K1152,【参考】数式用２!$A$2:$K$48,MATCH("ベア加算あり",【参考】数式用２!$C$4:$K$4,0)+2,0),0)*M1152,0)*AB1152,"")</f>
        <v/>
      </c>
      <c r="AH1152" s="1195"/>
      <c r="AI1152" s="1198"/>
      <c r="AJ1152" s="1198"/>
      <c r="AK1152" s="1201"/>
      <c r="AL1152" s="1204"/>
      <c r="AM1152" s="650" t="str">
        <f t="shared" si="2268"/>
        <v/>
      </c>
      <c r="AN1152" s="355"/>
      <c r="AO1152" s="1207" t="str">
        <f t="shared" ref="AO1152" si="2358">IF(K1152&lt;&gt;"","Q列に色付け","")</f>
        <v/>
      </c>
      <c r="AP1152" s="1210" t="str">
        <f t="shared" ref="AP1152" si="2359">IF(AND(AE1152&lt;&gt;0,AE1152&lt;&gt;""),IF(AF1152="○","入力済","未入力"),"")</f>
        <v/>
      </c>
      <c r="AQ1152" s="1113" t="str">
        <f>IFERROR((VLOOKUP(N1152, 【参考】数式用２!$BE$5:$BE$13, 1,FALSE)), "対象外")</f>
        <v>対象外</v>
      </c>
      <c r="AR1152" s="976" t="str">
        <f t="shared" ref="AR1152" si="2360">IF(AG1152&lt;&gt;"",IF(AH1152="○","入力済","未入力"),"")</f>
        <v/>
      </c>
      <c r="AS1152" s="976" t="str">
        <f t="shared" ref="AS1152" si="2361">IF(AND(P1152&lt;&gt;"", AI1152=""), "未入力", "入力済")</f>
        <v>入力済</v>
      </c>
      <c r="AT1152" s="976" t="str">
        <f t="shared" ref="AT1152" si="2362">IF(AND(P1152&lt;&gt;"", P1152&lt;&gt;"処遇改善加算Ⅳ", AJ1152=""), "未入力", "入力済")</f>
        <v>入力済</v>
      </c>
      <c r="AU1152" s="976" t="str">
        <f>IFERROR(VLOOKUP(K1152, 【参考】数式用２!$BB$5:$BC$48, 2, FALSE), "")</f>
        <v/>
      </c>
      <c r="AV1152" s="976" t="str">
        <f t="shared" ref="AV1152" si="2363">IF(AND(P1152&lt;&gt;"処遇改善加算Ⅲ",P1152&lt;&gt;"処遇改善加算Ⅳ", P1152&lt;&gt;"", AU1152&lt;&gt;"対象外"), 1,"")</f>
        <v/>
      </c>
      <c r="AW1152" s="976" t="str">
        <f>IFERROR("_"&amp;VLOOKUP(K1152, 【参考】数式用２!$AG$2:$AH$48, 2, FALSE), "")</f>
        <v/>
      </c>
      <c r="AX1152" s="1211" t="str">
        <f t="shared" ref="AX1152" si="2364">IF(AND(P1152="処遇改善加算Ⅰ", AL1152=""), "未入力","入力済")</f>
        <v>入力済</v>
      </c>
      <c r="AY1152" s="1207" t="str">
        <f t="shared" ref="AY1152" si="2365">G1152</f>
        <v/>
      </c>
    </row>
    <row r="1153" spans="1:51" ht="14">
      <c r="A1153" s="1281"/>
      <c r="B1153" s="1263"/>
      <c r="C1153" s="1264"/>
      <c r="D1153" s="1264"/>
      <c r="E1153" s="1264"/>
      <c r="F1153" s="1265"/>
      <c r="G1153" s="1270"/>
      <c r="H1153" s="1270"/>
      <c r="I1153" s="1270"/>
      <c r="J1153" s="1270"/>
      <c r="K1153" s="1270"/>
      <c r="L1153" s="1273"/>
      <c r="M1153" s="1276"/>
      <c r="N1153" s="1246"/>
      <c r="O1153" s="1249"/>
      <c r="P1153" s="1215"/>
      <c r="Q1153" s="1218"/>
      <c r="R1153" s="1221"/>
      <c r="S1153" s="1224"/>
      <c r="T1153" s="1227"/>
      <c r="U1153" s="1224"/>
      <c r="V1153" s="1227"/>
      <c r="W1153" s="1224"/>
      <c r="X1153" s="1227"/>
      <c r="Y1153" s="1224"/>
      <c r="Z1153" s="1227"/>
      <c r="AA1153" s="1227"/>
      <c r="AB1153" s="1227"/>
      <c r="AC1153" s="1230"/>
      <c r="AD1153" s="1193"/>
      <c r="AE1153" s="1234"/>
      <c r="AF1153" s="1199"/>
      <c r="AG1153" s="1193"/>
      <c r="AH1153" s="1196"/>
      <c r="AI1153" s="1199"/>
      <c r="AJ1153" s="1199"/>
      <c r="AK1153" s="1202"/>
      <c r="AL1153" s="1205"/>
      <c r="AM1153" s="1212" t="str">
        <f t="shared" ref="AM1153" si="2366">IF(AND(P1152&lt;&gt;"", OR(W1152&lt;&gt;8,Y1152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53" s="355"/>
      <c r="AO1153" s="1208"/>
      <c r="AP1153" s="1210"/>
      <c r="AQ1153" s="1114"/>
      <c r="AR1153" s="976"/>
      <c r="AS1153" s="976"/>
      <c r="AT1153" s="976"/>
      <c r="AU1153" s="976"/>
      <c r="AV1153" s="976"/>
      <c r="AW1153" s="976"/>
      <c r="AX1153" s="1211"/>
      <c r="AY1153" s="1208"/>
    </row>
    <row r="1154" spans="1:51" ht="14">
      <c r="A1154" s="1282"/>
      <c r="B1154" s="1263"/>
      <c r="C1154" s="1264"/>
      <c r="D1154" s="1264"/>
      <c r="E1154" s="1264"/>
      <c r="F1154" s="1265"/>
      <c r="G1154" s="1270"/>
      <c r="H1154" s="1270"/>
      <c r="I1154" s="1270"/>
      <c r="J1154" s="1270"/>
      <c r="K1154" s="1270"/>
      <c r="L1154" s="1273"/>
      <c r="M1154" s="1276"/>
      <c r="N1154" s="1246"/>
      <c r="O1154" s="1249"/>
      <c r="P1154" s="1215"/>
      <c r="Q1154" s="1218"/>
      <c r="R1154" s="1221"/>
      <c r="S1154" s="1224"/>
      <c r="T1154" s="1227"/>
      <c r="U1154" s="1224"/>
      <c r="V1154" s="1227"/>
      <c r="W1154" s="1224"/>
      <c r="X1154" s="1227"/>
      <c r="Y1154" s="1224"/>
      <c r="Z1154" s="1227"/>
      <c r="AA1154" s="1227"/>
      <c r="AB1154" s="1227"/>
      <c r="AC1154" s="1230"/>
      <c r="AD1154" s="1193"/>
      <c r="AE1154" s="1234"/>
      <c r="AF1154" s="1199"/>
      <c r="AG1154" s="1193"/>
      <c r="AH1154" s="1196"/>
      <c r="AI1154" s="1199"/>
      <c r="AJ1154" s="1199"/>
      <c r="AK1154" s="1202"/>
      <c r="AL1154" s="1205"/>
      <c r="AM1154" s="1213"/>
      <c r="AN1154" s="355"/>
      <c r="AO1154" s="1208"/>
      <c r="AP1154" s="1210"/>
      <c r="AQ1154" s="1114"/>
      <c r="AR1154" s="976"/>
      <c r="AS1154" s="976"/>
      <c r="AT1154" s="976"/>
      <c r="AU1154" s="976"/>
      <c r="AV1154" s="976"/>
      <c r="AW1154" s="976"/>
      <c r="AX1154" s="1211"/>
      <c r="AY1154" s="1208"/>
    </row>
    <row r="1155" spans="1:51" ht="14.5" thickBot="1">
      <c r="A1155" s="1283"/>
      <c r="B1155" s="1266"/>
      <c r="C1155" s="1267"/>
      <c r="D1155" s="1267"/>
      <c r="E1155" s="1267"/>
      <c r="F1155" s="1268"/>
      <c r="G1155" s="1271"/>
      <c r="H1155" s="1271"/>
      <c r="I1155" s="1271"/>
      <c r="J1155" s="1271"/>
      <c r="K1155" s="1271"/>
      <c r="L1155" s="1274"/>
      <c r="M1155" s="1277"/>
      <c r="N1155" s="1247"/>
      <c r="O1155" s="1250"/>
      <c r="P1155" s="1216"/>
      <c r="Q1155" s="1219"/>
      <c r="R1155" s="1222"/>
      <c r="S1155" s="1225"/>
      <c r="T1155" s="1228"/>
      <c r="U1155" s="1225"/>
      <c r="V1155" s="1228"/>
      <c r="W1155" s="1225"/>
      <c r="X1155" s="1228"/>
      <c r="Y1155" s="1225"/>
      <c r="Z1155" s="1228"/>
      <c r="AA1155" s="1228"/>
      <c r="AB1155" s="1228"/>
      <c r="AC1155" s="1231"/>
      <c r="AD1155" s="1194"/>
      <c r="AE1155" s="1235"/>
      <c r="AF1155" s="1200"/>
      <c r="AG1155" s="1194"/>
      <c r="AH1155" s="1197"/>
      <c r="AI1155" s="1200"/>
      <c r="AJ1155" s="1200"/>
      <c r="AK1155" s="1203"/>
      <c r="AL1155" s="1206"/>
      <c r="AM1155" s="651" t="str">
        <f t="shared" si="2278"/>
        <v/>
      </c>
      <c r="AN1155" s="355"/>
      <c r="AO1155" s="1209"/>
      <c r="AP1155" s="1210"/>
      <c r="AQ1155" s="1115"/>
      <c r="AR1155" s="976"/>
      <c r="AS1155" s="976"/>
      <c r="AT1155" s="976"/>
      <c r="AU1155" s="976"/>
      <c r="AV1155" s="976"/>
      <c r="AW1155" s="976"/>
      <c r="AX1155" s="1211"/>
      <c r="AY1155" s="1209"/>
    </row>
    <row r="1156" spans="1:51" ht="14">
      <c r="A1156" s="1280">
        <v>287</v>
      </c>
      <c r="B1156" s="1260" t="str">
        <f>IF(基本情報入力シート!B326="", "",基本情報入力シート!B326)</f>
        <v/>
      </c>
      <c r="C1156" s="1261"/>
      <c r="D1156" s="1261"/>
      <c r="E1156" s="1261"/>
      <c r="F1156" s="1262"/>
      <c r="G1156" s="1269" t="str">
        <f>IF(基本情報入力シート!L326="", "",基本情報入力シート!L326)</f>
        <v/>
      </c>
      <c r="H1156" s="1269" t="str">
        <f>IF(基本情報入力シート!Q326="", "",基本情報入力シート!Q326)</f>
        <v/>
      </c>
      <c r="I1156" s="1269" t="str">
        <f>IF(基本情報入力シート!V326="", "",基本情報入力シート!V326)</f>
        <v/>
      </c>
      <c r="J1156" s="1269" t="str">
        <f>IF(基本情報入力シート!W326="", "",基本情報入力シート!W326)</f>
        <v/>
      </c>
      <c r="K1156" s="1269" t="str">
        <f>IF(基本情報入力シート!X326="", "",基本情報入力シート!X326)</f>
        <v/>
      </c>
      <c r="L1156" s="1272" t="str">
        <f>IF(基本情報入力シート!AC326=0, "",基本情報入力シート!AC326)</f>
        <v/>
      </c>
      <c r="M1156" s="1275" t="str">
        <f>IF(基本情報入力シート!AD326="", "",基本情報入力シート!AD326)</f>
        <v/>
      </c>
      <c r="N1156" s="1245"/>
      <c r="O1156" s="1248" t="str">
        <f>IFERROR(VLOOKUP(K1156,【参考】数式用２!$A$2:$AD$48,MATCH(N1156,【参考】数式用２!$C$4:$AD$4,0)+2,0),"")</f>
        <v/>
      </c>
      <c r="P1156" s="1214"/>
      <c r="Q1156" s="1217" t="str">
        <f>IFERROR(VLOOKUP(K1156,【参考】数式用２!$A$2:$AC$48,MATCH(P1156,【参考】数式用２!$C$4:$AC$4,0)+2,0),"")</f>
        <v/>
      </c>
      <c r="R1156" s="1220" t="s">
        <v>268</v>
      </c>
      <c r="S1156" s="1223"/>
      <c r="T1156" s="1226" t="s">
        <v>356</v>
      </c>
      <c r="U1156" s="1223"/>
      <c r="V1156" s="1226" t="s">
        <v>357</v>
      </c>
      <c r="W1156" s="1223"/>
      <c r="X1156" s="1226" t="s">
        <v>356</v>
      </c>
      <c r="Y1156" s="1223"/>
      <c r="Z1156" s="1226" t="s">
        <v>360</v>
      </c>
      <c r="AA1156" s="1226" t="s">
        <v>171</v>
      </c>
      <c r="AB1156" s="1226" t="str">
        <f t="shared" ref="AB1156" si="2367">IF(S1156&gt;=1,(W1156*12+Y1156)-(S1156*12+U1156)+1,"")</f>
        <v/>
      </c>
      <c r="AC1156" s="1229" t="s">
        <v>359</v>
      </c>
      <c r="AD1156" s="1232" t="str">
        <f t="shared" ref="AD1156" si="2368">IFERROR(ROUNDDOWN(ROUND(L1156*Q1156,0)*M1156,0)*AB1156,"")</f>
        <v/>
      </c>
      <c r="AE1156" s="1233" t="str">
        <f>IFERROR(ROUNDDOWN(ROUNDDOWN(ROUND(L1156*VLOOKUP(K1156,【参考】数式用２!$A$2:$AC$48,MATCH("処遇改善加算Ⅳ",【参考】数式用２!$C$4:$O$4,0)+2,0),0)*M1156,0)*AB1156*0.5,0), "")</f>
        <v/>
      </c>
      <c r="AF1156" s="1198"/>
      <c r="AG1156" s="1193" t="str">
        <f>IF(AND(AQ1156&lt;&gt;"対象外", P1156&lt;&gt;""),ROUNDDOWN(ROUND(L1156*VLOOKUP(K1156,【参考】数式用２!$A$2:$K$48,MATCH("ベア加算あり",【参考】数式用２!$C$4:$K$4,0)+2,0),0)*M1156,0)*AB1156,"")</f>
        <v/>
      </c>
      <c r="AH1156" s="1195"/>
      <c r="AI1156" s="1198"/>
      <c r="AJ1156" s="1198"/>
      <c r="AK1156" s="1201"/>
      <c r="AL1156" s="1204"/>
      <c r="AM1156" s="650" t="str">
        <f t="shared" si="2268"/>
        <v/>
      </c>
      <c r="AN1156" s="355"/>
      <c r="AO1156" s="1207" t="str">
        <f t="shared" ref="AO1156" si="2369">IF(K1156&lt;&gt;"","Q列に色付け","")</f>
        <v/>
      </c>
      <c r="AP1156" s="1210" t="str">
        <f t="shared" ref="AP1156" si="2370">IF(AND(AE1156&lt;&gt;0,AE1156&lt;&gt;""),IF(AF1156="○","入力済","未入力"),"")</f>
        <v/>
      </c>
      <c r="AQ1156" s="1113" t="str">
        <f>IFERROR((VLOOKUP(N1156, 【参考】数式用２!$BE$5:$BE$13, 1,FALSE)), "対象外")</f>
        <v>対象外</v>
      </c>
      <c r="AR1156" s="976" t="str">
        <f t="shared" ref="AR1156" si="2371">IF(AG1156&lt;&gt;"",IF(AH1156="○","入力済","未入力"),"")</f>
        <v/>
      </c>
      <c r="AS1156" s="976" t="str">
        <f t="shared" ref="AS1156" si="2372">IF(AND(P1156&lt;&gt;"", AI1156=""), "未入力", "入力済")</f>
        <v>入力済</v>
      </c>
      <c r="AT1156" s="976" t="str">
        <f t="shared" ref="AT1156" si="2373">IF(AND(P1156&lt;&gt;"", P1156&lt;&gt;"処遇改善加算Ⅳ", AJ1156=""), "未入力", "入力済")</f>
        <v>入力済</v>
      </c>
      <c r="AU1156" s="976" t="str">
        <f>IFERROR(VLOOKUP(K1156, 【参考】数式用２!$BB$5:$BC$48, 2, FALSE), "")</f>
        <v/>
      </c>
      <c r="AV1156" s="976" t="str">
        <f t="shared" ref="AV1156" si="2374">IF(AND(P1156&lt;&gt;"処遇改善加算Ⅲ",P1156&lt;&gt;"処遇改善加算Ⅳ", P1156&lt;&gt;"", AU1156&lt;&gt;"対象外"), 1,"")</f>
        <v/>
      </c>
      <c r="AW1156" s="976" t="str">
        <f>IFERROR("_"&amp;VLOOKUP(K1156, 【参考】数式用２!$AG$2:$AH$48, 2, FALSE), "")</f>
        <v/>
      </c>
      <c r="AX1156" s="1211" t="str">
        <f t="shared" ref="AX1156" si="2375">IF(AND(P1156="処遇改善加算Ⅰ", AL1156=""), "未入力","入力済")</f>
        <v>入力済</v>
      </c>
      <c r="AY1156" s="1207" t="str">
        <f t="shared" ref="AY1156" si="2376">G1156</f>
        <v/>
      </c>
    </row>
    <row r="1157" spans="1:51" ht="14">
      <c r="A1157" s="1281"/>
      <c r="B1157" s="1263"/>
      <c r="C1157" s="1264"/>
      <c r="D1157" s="1264"/>
      <c r="E1157" s="1264"/>
      <c r="F1157" s="1265"/>
      <c r="G1157" s="1270"/>
      <c r="H1157" s="1270"/>
      <c r="I1157" s="1270"/>
      <c r="J1157" s="1270"/>
      <c r="K1157" s="1270"/>
      <c r="L1157" s="1273"/>
      <c r="M1157" s="1276"/>
      <c r="N1157" s="1246"/>
      <c r="O1157" s="1249"/>
      <c r="P1157" s="1215"/>
      <c r="Q1157" s="1218"/>
      <c r="R1157" s="1221"/>
      <c r="S1157" s="1224"/>
      <c r="T1157" s="1227"/>
      <c r="U1157" s="1224"/>
      <c r="V1157" s="1227"/>
      <c r="W1157" s="1224"/>
      <c r="X1157" s="1227"/>
      <c r="Y1157" s="1224"/>
      <c r="Z1157" s="1227"/>
      <c r="AA1157" s="1227"/>
      <c r="AB1157" s="1227"/>
      <c r="AC1157" s="1230"/>
      <c r="AD1157" s="1193"/>
      <c r="AE1157" s="1234"/>
      <c r="AF1157" s="1199"/>
      <c r="AG1157" s="1193"/>
      <c r="AH1157" s="1196"/>
      <c r="AI1157" s="1199"/>
      <c r="AJ1157" s="1199"/>
      <c r="AK1157" s="1202"/>
      <c r="AL1157" s="1205"/>
      <c r="AM1157" s="1212" t="str">
        <f t="shared" ref="AM1157" si="2377">IF(AND(P1156&lt;&gt;"", OR(W1156&lt;&gt;8,Y1156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57" s="355"/>
      <c r="AO1157" s="1208"/>
      <c r="AP1157" s="1210"/>
      <c r="AQ1157" s="1114"/>
      <c r="AR1157" s="976"/>
      <c r="AS1157" s="976"/>
      <c r="AT1157" s="976"/>
      <c r="AU1157" s="976"/>
      <c r="AV1157" s="976"/>
      <c r="AW1157" s="976"/>
      <c r="AX1157" s="1211"/>
      <c r="AY1157" s="1208"/>
    </row>
    <row r="1158" spans="1:51" ht="14">
      <c r="A1158" s="1282"/>
      <c r="B1158" s="1263"/>
      <c r="C1158" s="1264"/>
      <c r="D1158" s="1264"/>
      <c r="E1158" s="1264"/>
      <c r="F1158" s="1265"/>
      <c r="G1158" s="1270"/>
      <c r="H1158" s="1270"/>
      <c r="I1158" s="1270"/>
      <c r="J1158" s="1270"/>
      <c r="K1158" s="1270"/>
      <c r="L1158" s="1273"/>
      <c r="M1158" s="1276"/>
      <c r="N1158" s="1246"/>
      <c r="O1158" s="1249"/>
      <c r="P1158" s="1215"/>
      <c r="Q1158" s="1218"/>
      <c r="R1158" s="1221"/>
      <c r="S1158" s="1224"/>
      <c r="T1158" s="1227"/>
      <c r="U1158" s="1224"/>
      <c r="V1158" s="1227"/>
      <c r="W1158" s="1224"/>
      <c r="X1158" s="1227"/>
      <c r="Y1158" s="1224"/>
      <c r="Z1158" s="1227"/>
      <c r="AA1158" s="1227"/>
      <c r="AB1158" s="1227"/>
      <c r="AC1158" s="1230"/>
      <c r="AD1158" s="1193"/>
      <c r="AE1158" s="1234"/>
      <c r="AF1158" s="1199"/>
      <c r="AG1158" s="1193"/>
      <c r="AH1158" s="1196"/>
      <c r="AI1158" s="1199"/>
      <c r="AJ1158" s="1199"/>
      <c r="AK1158" s="1202"/>
      <c r="AL1158" s="1205"/>
      <c r="AM1158" s="1213"/>
      <c r="AN1158" s="355"/>
      <c r="AO1158" s="1208"/>
      <c r="AP1158" s="1210"/>
      <c r="AQ1158" s="1114"/>
      <c r="AR1158" s="976"/>
      <c r="AS1158" s="976"/>
      <c r="AT1158" s="976"/>
      <c r="AU1158" s="976"/>
      <c r="AV1158" s="976"/>
      <c r="AW1158" s="976"/>
      <c r="AX1158" s="1211"/>
      <c r="AY1158" s="1208"/>
    </row>
    <row r="1159" spans="1:51" ht="14.5" thickBot="1">
      <c r="A1159" s="1283"/>
      <c r="B1159" s="1266"/>
      <c r="C1159" s="1267"/>
      <c r="D1159" s="1267"/>
      <c r="E1159" s="1267"/>
      <c r="F1159" s="1268"/>
      <c r="G1159" s="1271"/>
      <c r="H1159" s="1271"/>
      <c r="I1159" s="1271"/>
      <c r="J1159" s="1271"/>
      <c r="K1159" s="1271"/>
      <c r="L1159" s="1274"/>
      <c r="M1159" s="1277"/>
      <c r="N1159" s="1247"/>
      <c r="O1159" s="1250"/>
      <c r="P1159" s="1216"/>
      <c r="Q1159" s="1219"/>
      <c r="R1159" s="1222"/>
      <c r="S1159" s="1225"/>
      <c r="T1159" s="1228"/>
      <c r="U1159" s="1225"/>
      <c r="V1159" s="1228"/>
      <c r="W1159" s="1225"/>
      <c r="X1159" s="1228"/>
      <c r="Y1159" s="1225"/>
      <c r="Z1159" s="1228"/>
      <c r="AA1159" s="1228"/>
      <c r="AB1159" s="1228"/>
      <c r="AC1159" s="1231"/>
      <c r="AD1159" s="1194"/>
      <c r="AE1159" s="1235"/>
      <c r="AF1159" s="1200"/>
      <c r="AG1159" s="1194"/>
      <c r="AH1159" s="1197"/>
      <c r="AI1159" s="1200"/>
      <c r="AJ1159" s="1200"/>
      <c r="AK1159" s="1203"/>
      <c r="AL1159" s="1206"/>
      <c r="AM1159" s="651" t="str">
        <f t="shared" si="2278"/>
        <v/>
      </c>
      <c r="AN1159" s="355"/>
      <c r="AO1159" s="1209"/>
      <c r="AP1159" s="1210"/>
      <c r="AQ1159" s="1115"/>
      <c r="AR1159" s="976"/>
      <c r="AS1159" s="976"/>
      <c r="AT1159" s="976"/>
      <c r="AU1159" s="976"/>
      <c r="AV1159" s="976"/>
      <c r="AW1159" s="976"/>
      <c r="AX1159" s="1211"/>
      <c r="AY1159" s="1209"/>
    </row>
    <row r="1160" spans="1:51" ht="14">
      <c r="A1160" s="1280">
        <v>288</v>
      </c>
      <c r="B1160" s="1260" t="str">
        <f>IF(基本情報入力シート!B327="", "",基本情報入力シート!B327)</f>
        <v/>
      </c>
      <c r="C1160" s="1261"/>
      <c r="D1160" s="1261"/>
      <c r="E1160" s="1261"/>
      <c r="F1160" s="1262"/>
      <c r="G1160" s="1269" t="str">
        <f>IF(基本情報入力シート!L327="", "",基本情報入力シート!L327)</f>
        <v/>
      </c>
      <c r="H1160" s="1269" t="str">
        <f>IF(基本情報入力シート!Q327="", "",基本情報入力シート!Q327)</f>
        <v/>
      </c>
      <c r="I1160" s="1269" t="str">
        <f>IF(基本情報入力シート!V327="", "",基本情報入力シート!V327)</f>
        <v/>
      </c>
      <c r="J1160" s="1269" t="str">
        <f>IF(基本情報入力シート!W327="", "",基本情報入力シート!W327)</f>
        <v/>
      </c>
      <c r="K1160" s="1269" t="str">
        <f>IF(基本情報入力シート!X327="", "",基本情報入力シート!X327)</f>
        <v/>
      </c>
      <c r="L1160" s="1272" t="str">
        <f>IF(基本情報入力シート!AC327=0, "",基本情報入力シート!AC327)</f>
        <v/>
      </c>
      <c r="M1160" s="1275" t="str">
        <f>IF(基本情報入力シート!AD327="", "",基本情報入力シート!AD327)</f>
        <v/>
      </c>
      <c r="N1160" s="1245"/>
      <c r="O1160" s="1248" t="str">
        <f>IFERROR(VLOOKUP(K1160,【参考】数式用２!$A$2:$AD$48,MATCH(N1160,【参考】数式用２!$C$4:$AD$4,0)+2,0),"")</f>
        <v/>
      </c>
      <c r="P1160" s="1214"/>
      <c r="Q1160" s="1217" t="str">
        <f>IFERROR(VLOOKUP(K1160,【参考】数式用２!$A$2:$AC$48,MATCH(P1160,【参考】数式用２!$C$4:$AC$4,0)+2,0),"")</f>
        <v/>
      </c>
      <c r="R1160" s="1220" t="s">
        <v>268</v>
      </c>
      <c r="S1160" s="1223"/>
      <c r="T1160" s="1226" t="s">
        <v>356</v>
      </c>
      <c r="U1160" s="1223"/>
      <c r="V1160" s="1226" t="s">
        <v>357</v>
      </c>
      <c r="W1160" s="1223"/>
      <c r="X1160" s="1226" t="s">
        <v>356</v>
      </c>
      <c r="Y1160" s="1223"/>
      <c r="Z1160" s="1226" t="s">
        <v>360</v>
      </c>
      <c r="AA1160" s="1226" t="s">
        <v>171</v>
      </c>
      <c r="AB1160" s="1226" t="str">
        <f t="shared" ref="AB1160" si="2378">IF(S1160&gt;=1,(W1160*12+Y1160)-(S1160*12+U1160)+1,"")</f>
        <v/>
      </c>
      <c r="AC1160" s="1229" t="s">
        <v>359</v>
      </c>
      <c r="AD1160" s="1232" t="str">
        <f t="shared" ref="AD1160" si="2379">IFERROR(ROUNDDOWN(ROUND(L1160*Q1160,0)*M1160,0)*AB1160,"")</f>
        <v/>
      </c>
      <c r="AE1160" s="1233" t="str">
        <f>IFERROR(ROUNDDOWN(ROUNDDOWN(ROUND(L1160*VLOOKUP(K1160,【参考】数式用２!$A$2:$AC$48,MATCH("処遇改善加算Ⅳ",【参考】数式用２!$C$4:$O$4,0)+2,0),0)*M1160,0)*AB1160*0.5,0), "")</f>
        <v/>
      </c>
      <c r="AF1160" s="1198"/>
      <c r="AG1160" s="1193" t="str">
        <f>IF(AND(AQ1160&lt;&gt;"対象外", P1160&lt;&gt;""),ROUNDDOWN(ROUND(L1160*VLOOKUP(K1160,【参考】数式用２!$A$2:$K$48,MATCH("ベア加算あり",【参考】数式用２!$C$4:$K$4,0)+2,0),0)*M1160,0)*AB1160,"")</f>
        <v/>
      </c>
      <c r="AH1160" s="1195"/>
      <c r="AI1160" s="1198"/>
      <c r="AJ1160" s="1198"/>
      <c r="AK1160" s="1201"/>
      <c r="AL1160" s="1204"/>
      <c r="AM1160" s="650" t="str">
        <f t="shared" si="2268"/>
        <v/>
      </c>
      <c r="AN1160" s="355"/>
      <c r="AO1160" s="1207" t="str">
        <f t="shared" ref="AO1160" si="2380">IF(K1160&lt;&gt;"","Q列に色付け","")</f>
        <v/>
      </c>
      <c r="AP1160" s="1210" t="str">
        <f t="shared" ref="AP1160" si="2381">IF(AND(AE1160&lt;&gt;0,AE1160&lt;&gt;""),IF(AF1160="○","入力済","未入力"),"")</f>
        <v/>
      </c>
      <c r="AQ1160" s="1113" t="str">
        <f>IFERROR((VLOOKUP(N1160, 【参考】数式用２!$BE$5:$BE$13, 1,FALSE)), "対象外")</f>
        <v>対象外</v>
      </c>
      <c r="AR1160" s="976" t="str">
        <f t="shared" ref="AR1160" si="2382">IF(AG1160&lt;&gt;"",IF(AH1160="○","入力済","未入力"),"")</f>
        <v/>
      </c>
      <c r="AS1160" s="976" t="str">
        <f t="shared" ref="AS1160" si="2383">IF(AND(P1160&lt;&gt;"", AI1160=""), "未入力", "入力済")</f>
        <v>入力済</v>
      </c>
      <c r="AT1160" s="976" t="str">
        <f t="shared" ref="AT1160" si="2384">IF(AND(P1160&lt;&gt;"", P1160&lt;&gt;"処遇改善加算Ⅳ", AJ1160=""), "未入力", "入力済")</f>
        <v>入力済</v>
      </c>
      <c r="AU1160" s="976" t="str">
        <f>IFERROR(VLOOKUP(K1160, 【参考】数式用２!$BB$5:$BC$48, 2, FALSE), "")</f>
        <v/>
      </c>
      <c r="AV1160" s="976" t="str">
        <f t="shared" ref="AV1160" si="2385">IF(AND(P1160&lt;&gt;"処遇改善加算Ⅲ",P1160&lt;&gt;"処遇改善加算Ⅳ", P1160&lt;&gt;"", AU1160&lt;&gt;"対象外"), 1,"")</f>
        <v/>
      </c>
      <c r="AW1160" s="976" t="str">
        <f>IFERROR("_"&amp;VLOOKUP(K1160, 【参考】数式用２!$AG$2:$AH$48, 2, FALSE), "")</f>
        <v/>
      </c>
      <c r="AX1160" s="1211" t="str">
        <f t="shared" ref="AX1160" si="2386">IF(AND(P1160="処遇改善加算Ⅰ", AL1160=""), "未入力","入力済")</f>
        <v>入力済</v>
      </c>
      <c r="AY1160" s="1207" t="str">
        <f t="shared" ref="AY1160" si="2387">G1160</f>
        <v/>
      </c>
    </row>
    <row r="1161" spans="1:51" ht="14">
      <c r="A1161" s="1281"/>
      <c r="B1161" s="1263"/>
      <c r="C1161" s="1264"/>
      <c r="D1161" s="1264"/>
      <c r="E1161" s="1264"/>
      <c r="F1161" s="1265"/>
      <c r="G1161" s="1270"/>
      <c r="H1161" s="1270"/>
      <c r="I1161" s="1270"/>
      <c r="J1161" s="1270"/>
      <c r="K1161" s="1270"/>
      <c r="L1161" s="1273"/>
      <c r="M1161" s="1276"/>
      <c r="N1161" s="1246"/>
      <c r="O1161" s="1249"/>
      <c r="P1161" s="1215"/>
      <c r="Q1161" s="1218"/>
      <c r="R1161" s="1221"/>
      <c r="S1161" s="1224"/>
      <c r="T1161" s="1227"/>
      <c r="U1161" s="1224"/>
      <c r="V1161" s="1227"/>
      <c r="W1161" s="1224"/>
      <c r="X1161" s="1227"/>
      <c r="Y1161" s="1224"/>
      <c r="Z1161" s="1227"/>
      <c r="AA1161" s="1227"/>
      <c r="AB1161" s="1227"/>
      <c r="AC1161" s="1230"/>
      <c r="AD1161" s="1193"/>
      <c r="AE1161" s="1234"/>
      <c r="AF1161" s="1199"/>
      <c r="AG1161" s="1193"/>
      <c r="AH1161" s="1196"/>
      <c r="AI1161" s="1199"/>
      <c r="AJ1161" s="1199"/>
      <c r="AK1161" s="1202"/>
      <c r="AL1161" s="1205"/>
      <c r="AM1161" s="1212" t="str">
        <f t="shared" ref="AM1161" si="2388">IF(AND(P1160&lt;&gt;"", OR(W1160&lt;&gt;8,Y1160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61" s="355"/>
      <c r="AO1161" s="1208"/>
      <c r="AP1161" s="1210"/>
      <c r="AQ1161" s="1114"/>
      <c r="AR1161" s="976"/>
      <c r="AS1161" s="976"/>
      <c r="AT1161" s="976"/>
      <c r="AU1161" s="976"/>
      <c r="AV1161" s="976"/>
      <c r="AW1161" s="976"/>
      <c r="AX1161" s="1211"/>
      <c r="AY1161" s="1208"/>
    </row>
    <row r="1162" spans="1:51" ht="14">
      <c r="A1162" s="1282"/>
      <c r="B1162" s="1263"/>
      <c r="C1162" s="1264"/>
      <c r="D1162" s="1264"/>
      <c r="E1162" s="1264"/>
      <c r="F1162" s="1265"/>
      <c r="G1162" s="1270"/>
      <c r="H1162" s="1270"/>
      <c r="I1162" s="1270"/>
      <c r="J1162" s="1270"/>
      <c r="K1162" s="1270"/>
      <c r="L1162" s="1273"/>
      <c r="M1162" s="1276"/>
      <c r="N1162" s="1246"/>
      <c r="O1162" s="1249"/>
      <c r="P1162" s="1215"/>
      <c r="Q1162" s="1218"/>
      <c r="R1162" s="1221"/>
      <c r="S1162" s="1224"/>
      <c r="T1162" s="1227"/>
      <c r="U1162" s="1224"/>
      <c r="V1162" s="1227"/>
      <c r="W1162" s="1224"/>
      <c r="X1162" s="1227"/>
      <c r="Y1162" s="1224"/>
      <c r="Z1162" s="1227"/>
      <c r="AA1162" s="1227"/>
      <c r="AB1162" s="1227"/>
      <c r="AC1162" s="1230"/>
      <c r="AD1162" s="1193"/>
      <c r="AE1162" s="1234"/>
      <c r="AF1162" s="1199"/>
      <c r="AG1162" s="1193"/>
      <c r="AH1162" s="1196"/>
      <c r="AI1162" s="1199"/>
      <c r="AJ1162" s="1199"/>
      <c r="AK1162" s="1202"/>
      <c r="AL1162" s="1205"/>
      <c r="AM1162" s="1213"/>
      <c r="AN1162" s="355"/>
      <c r="AO1162" s="1208"/>
      <c r="AP1162" s="1210"/>
      <c r="AQ1162" s="1114"/>
      <c r="AR1162" s="976"/>
      <c r="AS1162" s="976"/>
      <c r="AT1162" s="976"/>
      <c r="AU1162" s="976"/>
      <c r="AV1162" s="976"/>
      <c r="AW1162" s="976"/>
      <c r="AX1162" s="1211"/>
      <c r="AY1162" s="1208"/>
    </row>
    <row r="1163" spans="1:51" ht="14.5" thickBot="1">
      <c r="A1163" s="1283"/>
      <c r="B1163" s="1266"/>
      <c r="C1163" s="1267"/>
      <c r="D1163" s="1267"/>
      <c r="E1163" s="1267"/>
      <c r="F1163" s="1268"/>
      <c r="G1163" s="1271"/>
      <c r="H1163" s="1271"/>
      <c r="I1163" s="1271"/>
      <c r="J1163" s="1271"/>
      <c r="K1163" s="1271"/>
      <c r="L1163" s="1274"/>
      <c r="M1163" s="1277"/>
      <c r="N1163" s="1247"/>
      <c r="O1163" s="1250"/>
      <c r="P1163" s="1216"/>
      <c r="Q1163" s="1219"/>
      <c r="R1163" s="1222"/>
      <c r="S1163" s="1225"/>
      <c r="T1163" s="1228"/>
      <c r="U1163" s="1225"/>
      <c r="V1163" s="1228"/>
      <c r="W1163" s="1225"/>
      <c r="X1163" s="1228"/>
      <c r="Y1163" s="1225"/>
      <c r="Z1163" s="1228"/>
      <c r="AA1163" s="1228"/>
      <c r="AB1163" s="1228"/>
      <c r="AC1163" s="1231"/>
      <c r="AD1163" s="1194"/>
      <c r="AE1163" s="1235"/>
      <c r="AF1163" s="1200"/>
      <c r="AG1163" s="1194"/>
      <c r="AH1163" s="1197"/>
      <c r="AI1163" s="1200"/>
      <c r="AJ1163" s="1200"/>
      <c r="AK1163" s="1203"/>
      <c r="AL1163" s="1206"/>
      <c r="AM1163" s="651" t="str">
        <f t="shared" si="2278"/>
        <v/>
      </c>
      <c r="AN1163" s="355"/>
      <c r="AO1163" s="1209"/>
      <c r="AP1163" s="1210"/>
      <c r="AQ1163" s="1115"/>
      <c r="AR1163" s="976"/>
      <c r="AS1163" s="976"/>
      <c r="AT1163" s="976"/>
      <c r="AU1163" s="976"/>
      <c r="AV1163" s="976"/>
      <c r="AW1163" s="976"/>
      <c r="AX1163" s="1211"/>
      <c r="AY1163" s="1209"/>
    </row>
    <row r="1164" spans="1:51" ht="14">
      <c r="A1164" s="1280">
        <v>289</v>
      </c>
      <c r="B1164" s="1260" t="str">
        <f>IF(基本情報入力シート!B328="", "",基本情報入力シート!B328)</f>
        <v/>
      </c>
      <c r="C1164" s="1261"/>
      <c r="D1164" s="1261"/>
      <c r="E1164" s="1261"/>
      <c r="F1164" s="1262"/>
      <c r="G1164" s="1269" t="str">
        <f>IF(基本情報入力シート!L328="", "",基本情報入力シート!L328)</f>
        <v/>
      </c>
      <c r="H1164" s="1269" t="str">
        <f>IF(基本情報入力シート!Q328="", "",基本情報入力シート!Q328)</f>
        <v/>
      </c>
      <c r="I1164" s="1269" t="str">
        <f>IF(基本情報入力シート!V328="", "",基本情報入力シート!V328)</f>
        <v/>
      </c>
      <c r="J1164" s="1269" t="str">
        <f>IF(基本情報入力シート!W328="", "",基本情報入力シート!W328)</f>
        <v/>
      </c>
      <c r="K1164" s="1269" t="str">
        <f>IF(基本情報入力シート!X328="", "",基本情報入力シート!X328)</f>
        <v/>
      </c>
      <c r="L1164" s="1272" t="str">
        <f>IF(基本情報入力シート!AC328=0, "",基本情報入力シート!AC328)</f>
        <v/>
      </c>
      <c r="M1164" s="1275" t="str">
        <f>IF(基本情報入力シート!AD328="", "",基本情報入力シート!AD328)</f>
        <v/>
      </c>
      <c r="N1164" s="1245"/>
      <c r="O1164" s="1248" t="str">
        <f>IFERROR(VLOOKUP(K1164,【参考】数式用２!$A$2:$AD$48,MATCH(N1164,【参考】数式用２!$C$4:$AD$4,0)+2,0),"")</f>
        <v/>
      </c>
      <c r="P1164" s="1214"/>
      <c r="Q1164" s="1217" t="str">
        <f>IFERROR(VLOOKUP(K1164,【参考】数式用２!$A$2:$AC$48,MATCH(P1164,【参考】数式用２!$C$4:$AC$4,0)+2,0),"")</f>
        <v/>
      </c>
      <c r="R1164" s="1220" t="s">
        <v>268</v>
      </c>
      <c r="S1164" s="1223"/>
      <c r="T1164" s="1226" t="s">
        <v>356</v>
      </c>
      <c r="U1164" s="1223"/>
      <c r="V1164" s="1226" t="s">
        <v>357</v>
      </c>
      <c r="W1164" s="1223"/>
      <c r="X1164" s="1226" t="s">
        <v>356</v>
      </c>
      <c r="Y1164" s="1223"/>
      <c r="Z1164" s="1226" t="s">
        <v>360</v>
      </c>
      <c r="AA1164" s="1226" t="s">
        <v>171</v>
      </c>
      <c r="AB1164" s="1226" t="str">
        <f t="shared" ref="AB1164" si="2389">IF(S1164&gt;=1,(W1164*12+Y1164)-(S1164*12+U1164)+1,"")</f>
        <v/>
      </c>
      <c r="AC1164" s="1229" t="s">
        <v>359</v>
      </c>
      <c r="AD1164" s="1232" t="str">
        <f t="shared" ref="AD1164" si="2390">IFERROR(ROUNDDOWN(ROUND(L1164*Q1164,0)*M1164,0)*AB1164,"")</f>
        <v/>
      </c>
      <c r="AE1164" s="1233" t="str">
        <f>IFERROR(ROUNDDOWN(ROUNDDOWN(ROUND(L1164*VLOOKUP(K1164,【参考】数式用２!$A$2:$AC$48,MATCH("処遇改善加算Ⅳ",【参考】数式用２!$C$4:$O$4,0)+2,0),0)*M1164,0)*AB1164*0.5,0), "")</f>
        <v/>
      </c>
      <c r="AF1164" s="1198"/>
      <c r="AG1164" s="1193" t="str">
        <f>IF(AND(AQ1164&lt;&gt;"対象外", P1164&lt;&gt;""),ROUNDDOWN(ROUND(L1164*VLOOKUP(K1164,【参考】数式用２!$A$2:$K$48,MATCH("ベア加算あり",【参考】数式用２!$C$4:$K$4,0)+2,0),0)*M1164,0)*AB1164,"")</f>
        <v/>
      </c>
      <c r="AH1164" s="1195"/>
      <c r="AI1164" s="1198"/>
      <c r="AJ1164" s="1198"/>
      <c r="AK1164" s="1201"/>
      <c r="AL1164" s="1204"/>
      <c r="AM1164" s="650" t="str">
        <f t="shared" si="2268"/>
        <v/>
      </c>
      <c r="AN1164" s="355"/>
      <c r="AO1164" s="1207" t="str">
        <f t="shared" ref="AO1164" si="2391">IF(K1164&lt;&gt;"","Q列に色付け","")</f>
        <v/>
      </c>
      <c r="AP1164" s="1210" t="str">
        <f t="shared" ref="AP1164" si="2392">IF(AND(AE1164&lt;&gt;0,AE1164&lt;&gt;""),IF(AF1164="○","入力済","未入力"),"")</f>
        <v/>
      </c>
      <c r="AQ1164" s="1113" t="str">
        <f>IFERROR((VLOOKUP(N1164, 【参考】数式用２!$BE$5:$BE$13, 1,FALSE)), "対象外")</f>
        <v>対象外</v>
      </c>
      <c r="AR1164" s="976" t="str">
        <f t="shared" ref="AR1164" si="2393">IF(AG1164&lt;&gt;"",IF(AH1164="○","入力済","未入力"),"")</f>
        <v/>
      </c>
      <c r="AS1164" s="976" t="str">
        <f t="shared" ref="AS1164" si="2394">IF(AND(P1164&lt;&gt;"", AI1164=""), "未入力", "入力済")</f>
        <v>入力済</v>
      </c>
      <c r="AT1164" s="976" t="str">
        <f t="shared" ref="AT1164" si="2395">IF(AND(P1164&lt;&gt;"", P1164&lt;&gt;"処遇改善加算Ⅳ", AJ1164=""), "未入力", "入力済")</f>
        <v>入力済</v>
      </c>
      <c r="AU1164" s="976" t="str">
        <f>IFERROR(VLOOKUP(K1164, 【参考】数式用２!$BB$5:$BC$48, 2, FALSE), "")</f>
        <v/>
      </c>
      <c r="AV1164" s="976" t="str">
        <f t="shared" ref="AV1164" si="2396">IF(AND(P1164&lt;&gt;"処遇改善加算Ⅲ",P1164&lt;&gt;"処遇改善加算Ⅳ", P1164&lt;&gt;"", AU1164&lt;&gt;"対象外"), 1,"")</f>
        <v/>
      </c>
      <c r="AW1164" s="976" t="str">
        <f>IFERROR("_"&amp;VLOOKUP(K1164, 【参考】数式用２!$AG$2:$AH$48, 2, FALSE), "")</f>
        <v/>
      </c>
      <c r="AX1164" s="1211" t="str">
        <f t="shared" ref="AX1164" si="2397">IF(AND(P1164="処遇改善加算Ⅰ", AL1164=""), "未入力","入力済")</f>
        <v>入力済</v>
      </c>
      <c r="AY1164" s="1207" t="str">
        <f t="shared" ref="AY1164" si="2398">G1164</f>
        <v/>
      </c>
    </row>
    <row r="1165" spans="1:51" ht="14">
      <c r="A1165" s="1281"/>
      <c r="B1165" s="1263"/>
      <c r="C1165" s="1264"/>
      <c r="D1165" s="1264"/>
      <c r="E1165" s="1264"/>
      <c r="F1165" s="1265"/>
      <c r="G1165" s="1270"/>
      <c r="H1165" s="1270"/>
      <c r="I1165" s="1270"/>
      <c r="J1165" s="1270"/>
      <c r="K1165" s="1270"/>
      <c r="L1165" s="1273"/>
      <c r="M1165" s="1276"/>
      <c r="N1165" s="1246"/>
      <c r="O1165" s="1249"/>
      <c r="P1165" s="1215"/>
      <c r="Q1165" s="1218"/>
      <c r="R1165" s="1221"/>
      <c r="S1165" s="1224"/>
      <c r="T1165" s="1227"/>
      <c r="U1165" s="1224"/>
      <c r="V1165" s="1227"/>
      <c r="W1165" s="1224"/>
      <c r="X1165" s="1227"/>
      <c r="Y1165" s="1224"/>
      <c r="Z1165" s="1227"/>
      <c r="AA1165" s="1227"/>
      <c r="AB1165" s="1227"/>
      <c r="AC1165" s="1230"/>
      <c r="AD1165" s="1193"/>
      <c r="AE1165" s="1234"/>
      <c r="AF1165" s="1199"/>
      <c r="AG1165" s="1193"/>
      <c r="AH1165" s="1196"/>
      <c r="AI1165" s="1199"/>
      <c r="AJ1165" s="1199"/>
      <c r="AK1165" s="1202"/>
      <c r="AL1165" s="1205"/>
      <c r="AM1165" s="1212" t="str">
        <f t="shared" ref="AM1165" si="2399">IF(AND(P1164&lt;&gt;"", OR(W1164&lt;&gt;8,Y1164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65" s="355"/>
      <c r="AO1165" s="1208"/>
      <c r="AP1165" s="1210"/>
      <c r="AQ1165" s="1114"/>
      <c r="AR1165" s="976"/>
      <c r="AS1165" s="976"/>
      <c r="AT1165" s="976"/>
      <c r="AU1165" s="976"/>
      <c r="AV1165" s="976"/>
      <c r="AW1165" s="976"/>
      <c r="AX1165" s="1211"/>
      <c r="AY1165" s="1208"/>
    </row>
    <row r="1166" spans="1:51" ht="14">
      <c r="A1166" s="1282"/>
      <c r="B1166" s="1263"/>
      <c r="C1166" s="1264"/>
      <c r="D1166" s="1264"/>
      <c r="E1166" s="1264"/>
      <c r="F1166" s="1265"/>
      <c r="G1166" s="1270"/>
      <c r="H1166" s="1270"/>
      <c r="I1166" s="1270"/>
      <c r="J1166" s="1270"/>
      <c r="K1166" s="1270"/>
      <c r="L1166" s="1273"/>
      <c r="M1166" s="1276"/>
      <c r="N1166" s="1246"/>
      <c r="O1166" s="1249"/>
      <c r="P1166" s="1215"/>
      <c r="Q1166" s="1218"/>
      <c r="R1166" s="1221"/>
      <c r="S1166" s="1224"/>
      <c r="T1166" s="1227"/>
      <c r="U1166" s="1224"/>
      <c r="V1166" s="1227"/>
      <c r="W1166" s="1224"/>
      <c r="X1166" s="1227"/>
      <c r="Y1166" s="1224"/>
      <c r="Z1166" s="1227"/>
      <c r="AA1166" s="1227"/>
      <c r="AB1166" s="1227"/>
      <c r="AC1166" s="1230"/>
      <c r="AD1166" s="1193"/>
      <c r="AE1166" s="1234"/>
      <c r="AF1166" s="1199"/>
      <c r="AG1166" s="1193"/>
      <c r="AH1166" s="1196"/>
      <c r="AI1166" s="1199"/>
      <c r="AJ1166" s="1199"/>
      <c r="AK1166" s="1202"/>
      <c r="AL1166" s="1205"/>
      <c r="AM1166" s="1213"/>
      <c r="AN1166" s="355"/>
      <c r="AO1166" s="1208"/>
      <c r="AP1166" s="1210"/>
      <c r="AQ1166" s="1114"/>
      <c r="AR1166" s="976"/>
      <c r="AS1166" s="976"/>
      <c r="AT1166" s="976"/>
      <c r="AU1166" s="976"/>
      <c r="AV1166" s="976"/>
      <c r="AW1166" s="976"/>
      <c r="AX1166" s="1211"/>
      <c r="AY1166" s="1208"/>
    </row>
    <row r="1167" spans="1:51" ht="14.5" thickBot="1">
      <c r="A1167" s="1283"/>
      <c r="B1167" s="1266"/>
      <c r="C1167" s="1267"/>
      <c r="D1167" s="1267"/>
      <c r="E1167" s="1267"/>
      <c r="F1167" s="1268"/>
      <c r="G1167" s="1271"/>
      <c r="H1167" s="1271"/>
      <c r="I1167" s="1271"/>
      <c r="J1167" s="1271"/>
      <c r="K1167" s="1271"/>
      <c r="L1167" s="1274"/>
      <c r="M1167" s="1277"/>
      <c r="N1167" s="1247"/>
      <c r="O1167" s="1250"/>
      <c r="P1167" s="1216"/>
      <c r="Q1167" s="1219"/>
      <c r="R1167" s="1222"/>
      <c r="S1167" s="1225"/>
      <c r="T1167" s="1228"/>
      <c r="U1167" s="1225"/>
      <c r="V1167" s="1228"/>
      <c r="W1167" s="1225"/>
      <c r="X1167" s="1228"/>
      <c r="Y1167" s="1225"/>
      <c r="Z1167" s="1228"/>
      <c r="AA1167" s="1228"/>
      <c r="AB1167" s="1228"/>
      <c r="AC1167" s="1231"/>
      <c r="AD1167" s="1194"/>
      <c r="AE1167" s="1235"/>
      <c r="AF1167" s="1200"/>
      <c r="AG1167" s="1194"/>
      <c r="AH1167" s="1197"/>
      <c r="AI1167" s="1200"/>
      <c r="AJ1167" s="1200"/>
      <c r="AK1167" s="1203"/>
      <c r="AL1167" s="1206"/>
      <c r="AM1167" s="651" t="str">
        <f t="shared" si="2278"/>
        <v/>
      </c>
      <c r="AN1167" s="355"/>
      <c r="AO1167" s="1209"/>
      <c r="AP1167" s="1210"/>
      <c r="AQ1167" s="1115"/>
      <c r="AR1167" s="976"/>
      <c r="AS1167" s="976"/>
      <c r="AT1167" s="976"/>
      <c r="AU1167" s="976"/>
      <c r="AV1167" s="976"/>
      <c r="AW1167" s="976"/>
      <c r="AX1167" s="1211"/>
      <c r="AY1167" s="1209"/>
    </row>
    <row r="1168" spans="1:51" ht="14">
      <c r="A1168" s="1280">
        <v>290</v>
      </c>
      <c r="B1168" s="1260" t="str">
        <f>IF(基本情報入力シート!B329="", "",基本情報入力シート!B329)</f>
        <v/>
      </c>
      <c r="C1168" s="1261"/>
      <c r="D1168" s="1261"/>
      <c r="E1168" s="1261"/>
      <c r="F1168" s="1262"/>
      <c r="G1168" s="1269" t="str">
        <f>IF(基本情報入力シート!L329="", "",基本情報入力シート!L329)</f>
        <v/>
      </c>
      <c r="H1168" s="1269" t="str">
        <f>IF(基本情報入力シート!Q329="", "",基本情報入力シート!Q329)</f>
        <v/>
      </c>
      <c r="I1168" s="1269" t="str">
        <f>IF(基本情報入力シート!V329="", "",基本情報入力シート!V329)</f>
        <v/>
      </c>
      <c r="J1168" s="1269" t="str">
        <f>IF(基本情報入力シート!W329="", "",基本情報入力シート!W329)</f>
        <v/>
      </c>
      <c r="K1168" s="1269" t="str">
        <f>IF(基本情報入力シート!X329="", "",基本情報入力シート!X329)</f>
        <v/>
      </c>
      <c r="L1168" s="1272" t="str">
        <f>IF(基本情報入力シート!AC329=0, "",基本情報入力シート!AC329)</f>
        <v/>
      </c>
      <c r="M1168" s="1275" t="str">
        <f>IF(基本情報入力シート!AD329="", "",基本情報入力シート!AD329)</f>
        <v/>
      </c>
      <c r="N1168" s="1245"/>
      <c r="O1168" s="1248" t="str">
        <f>IFERROR(VLOOKUP(K1168,【参考】数式用２!$A$2:$AD$48,MATCH(N1168,【参考】数式用２!$C$4:$AD$4,0)+2,0),"")</f>
        <v/>
      </c>
      <c r="P1168" s="1214"/>
      <c r="Q1168" s="1217" t="str">
        <f>IFERROR(VLOOKUP(K1168,【参考】数式用２!$A$2:$AC$48,MATCH(P1168,【参考】数式用２!$C$4:$AC$4,0)+2,0),"")</f>
        <v/>
      </c>
      <c r="R1168" s="1220" t="s">
        <v>268</v>
      </c>
      <c r="S1168" s="1223"/>
      <c r="T1168" s="1226" t="s">
        <v>356</v>
      </c>
      <c r="U1168" s="1223"/>
      <c r="V1168" s="1226" t="s">
        <v>357</v>
      </c>
      <c r="W1168" s="1223"/>
      <c r="X1168" s="1226" t="s">
        <v>356</v>
      </c>
      <c r="Y1168" s="1223"/>
      <c r="Z1168" s="1226" t="s">
        <v>360</v>
      </c>
      <c r="AA1168" s="1226" t="s">
        <v>171</v>
      </c>
      <c r="AB1168" s="1226" t="str">
        <f t="shared" ref="AB1168" si="2400">IF(S1168&gt;=1,(W1168*12+Y1168)-(S1168*12+U1168)+1,"")</f>
        <v/>
      </c>
      <c r="AC1168" s="1229" t="s">
        <v>359</v>
      </c>
      <c r="AD1168" s="1232" t="str">
        <f t="shared" ref="AD1168" si="2401">IFERROR(ROUNDDOWN(ROUND(L1168*Q1168,0)*M1168,0)*AB1168,"")</f>
        <v/>
      </c>
      <c r="AE1168" s="1233" t="str">
        <f>IFERROR(ROUNDDOWN(ROUNDDOWN(ROUND(L1168*VLOOKUP(K1168,【参考】数式用２!$A$2:$AC$48,MATCH("処遇改善加算Ⅳ",【参考】数式用２!$C$4:$O$4,0)+2,0),0)*M1168,0)*AB1168*0.5,0), "")</f>
        <v/>
      </c>
      <c r="AF1168" s="1198"/>
      <c r="AG1168" s="1193" t="str">
        <f>IF(AND(AQ1168&lt;&gt;"対象外", P1168&lt;&gt;""),ROUNDDOWN(ROUND(L1168*VLOOKUP(K1168,【参考】数式用２!$A$2:$K$48,MATCH("ベア加算あり",【参考】数式用２!$C$4:$K$4,0)+2,0),0)*M1168,0)*AB1168,"")</f>
        <v/>
      </c>
      <c r="AH1168" s="1195"/>
      <c r="AI1168" s="1198"/>
      <c r="AJ1168" s="1198"/>
      <c r="AK1168" s="1201"/>
      <c r="AL1168" s="1204"/>
      <c r="AM1168" s="650" t="str">
        <f t="shared" si="2268"/>
        <v/>
      </c>
      <c r="AN1168" s="355"/>
      <c r="AO1168" s="1207" t="str">
        <f t="shared" ref="AO1168" si="2402">IF(K1168&lt;&gt;"","Q列に色付け","")</f>
        <v/>
      </c>
      <c r="AP1168" s="1210" t="str">
        <f t="shared" ref="AP1168" si="2403">IF(AND(AE1168&lt;&gt;0,AE1168&lt;&gt;""),IF(AF1168="○","入力済","未入力"),"")</f>
        <v/>
      </c>
      <c r="AQ1168" s="1113" t="str">
        <f>IFERROR((VLOOKUP(N1168, 【参考】数式用２!$BE$5:$BE$13, 1,FALSE)), "対象外")</f>
        <v>対象外</v>
      </c>
      <c r="AR1168" s="976" t="str">
        <f t="shared" ref="AR1168" si="2404">IF(AG1168&lt;&gt;"",IF(AH1168="○","入力済","未入力"),"")</f>
        <v/>
      </c>
      <c r="AS1168" s="976" t="str">
        <f t="shared" ref="AS1168" si="2405">IF(AND(P1168&lt;&gt;"", AI1168=""), "未入力", "入力済")</f>
        <v>入力済</v>
      </c>
      <c r="AT1168" s="976" t="str">
        <f t="shared" ref="AT1168" si="2406">IF(AND(P1168&lt;&gt;"", P1168&lt;&gt;"処遇改善加算Ⅳ", AJ1168=""), "未入力", "入力済")</f>
        <v>入力済</v>
      </c>
      <c r="AU1168" s="976" t="str">
        <f>IFERROR(VLOOKUP(K1168, 【参考】数式用２!$BB$5:$BC$48, 2, FALSE), "")</f>
        <v/>
      </c>
      <c r="AV1168" s="976" t="str">
        <f t="shared" ref="AV1168" si="2407">IF(AND(P1168&lt;&gt;"処遇改善加算Ⅲ",P1168&lt;&gt;"処遇改善加算Ⅳ", P1168&lt;&gt;"", AU1168&lt;&gt;"対象外"), 1,"")</f>
        <v/>
      </c>
      <c r="AW1168" s="976" t="str">
        <f>IFERROR("_"&amp;VLOOKUP(K1168, 【参考】数式用２!$AG$2:$AH$48, 2, FALSE), "")</f>
        <v/>
      </c>
      <c r="AX1168" s="1211" t="str">
        <f t="shared" ref="AX1168" si="2408">IF(AND(P1168="処遇改善加算Ⅰ", AL1168=""), "未入力","入力済")</f>
        <v>入力済</v>
      </c>
      <c r="AY1168" s="1207" t="str">
        <f t="shared" ref="AY1168" si="2409">G1168</f>
        <v/>
      </c>
    </row>
    <row r="1169" spans="1:51" ht="14">
      <c r="A1169" s="1281"/>
      <c r="B1169" s="1263"/>
      <c r="C1169" s="1264"/>
      <c r="D1169" s="1264"/>
      <c r="E1169" s="1264"/>
      <c r="F1169" s="1265"/>
      <c r="G1169" s="1270"/>
      <c r="H1169" s="1270"/>
      <c r="I1169" s="1270"/>
      <c r="J1169" s="1270"/>
      <c r="K1169" s="1270"/>
      <c r="L1169" s="1273"/>
      <c r="M1169" s="1276"/>
      <c r="N1169" s="1246"/>
      <c r="O1169" s="1249"/>
      <c r="P1169" s="1215"/>
      <c r="Q1169" s="1218"/>
      <c r="R1169" s="1221"/>
      <c r="S1169" s="1224"/>
      <c r="T1169" s="1227"/>
      <c r="U1169" s="1224"/>
      <c r="V1169" s="1227"/>
      <c r="W1169" s="1224"/>
      <c r="X1169" s="1227"/>
      <c r="Y1169" s="1224"/>
      <c r="Z1169" s="1227"/>
      <c r="AA1169" s="1227"/>
      <c r="AB1169" s="1227"/>
      <c r="AC1169" s="1230"/>
      <c r="AD1169" s="1193"/>
      <c r="AE1169" s="1234"/>
      <c r="AF1169" s="1199"/>
      <c r="AG1169" s="1193"/>
      <c r="AH1169" s="1196"/>
      <c r="AI1169" s="1199"/>
      <c r="AJ1169" s="1199"/>
      <c r="AK1169" s="1202"/>
      <c r="AL1169" s="1205"/>
      <c r="AM1169" s="1212" t="str">
        <f t="shared" ref="AM1169" si="2410">IF(AND(P1168&lt;&gt;"", OR(W1168&lt;&gt;8,Y1168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69" s="355"/>
      <c r="AO1169" s="1208"/>
      <c r="AP1169" s="1210"/>
      <c r="AQ1169" s="1114"/>
      <c r="AR1169" s="976"/>
      <c r="AS1169" s="976"/>
      <c r="AT1169" s="976"/>
      <c r="AU1169" s="976"/>
      <c r="AV1169" s="976"/>
      <c r="AW1169" s="976"/>
      <c r="AX1169" s="1211"/>
      <c r="AY1169" s="1208"/>
    </row>
    <row r="1170" spans="1:51" ht="14">
      <c r="A1170" s="1282"/>
      <c r="B1170" s="1263"/>
      <c r="C1170" s="1264"/>
      <c r="D1170" s="1264"/>
      <c r="E1170" s="1264"/>
      <c r="F1170" s="1265"/>
      <c r="G1170" s="1270"/>
      <c r="H1170" s="1270"/>
      <c r="I1170" s="1270"/>
      <c r="J1170" s="1270"/>
      <c r="K1170" s="1270"/>
      <c r="L1170" s="1273"/>
      <c r="M1170" s="1276"/>
      <c r="N1170" s="1246"/>
      <c r="O1170" s="1249"/>
      <c r="P1170" s="1215"/>
      <c r="Q1170" s="1218"/>
      <c r="R1170" s="1221"/>
      <c r="S1170" s="1224"/>
      <c r="T1170" s="1227"/>
      <c r="U1170" s="1224"/>
      <c r="V1170" s="1227"/>
      <c r="W1170" s="1224"/>
      <c r="X1170" s="1227"/>
      <c r="Y1170" s="1224"/>
      <c r="Z1170" s="1227"/>
      <c r="AA1170" s="1227"/>
      <c r="AB1170" s="1227"/>
      <c r="AC1170" s="1230"/>
      <c r="AD1170" s="1193"/>
      <c r="AE1170" s="1234"/>
      <c r="AF1170" s="1199"/>
      <c r="AG1170" s="1193"/>
      <c r="AH1170" s="1196"/>
      <c r="AI1170" s="1199"/>
      <c r="AJ1170" s="1199"/>
      <c r="AK1170" s="1202"/>
      <c r="AL1170" s="1205"/>
      <c r="AM1170" s="1213"/>
      <c r="AN1170" s="355"/>
      <c r="AO1170" s="1208"/>
      <c r="AP1170" s="1210"/>
      <c r="AQ1170" s="1114"/>
      <c r="AR1170" s="976"/>
      <c r="AS1170" s="976"/>
      <c r="AT1170" s="976"/>
      <c r="AU1170" s="976"/>
      <c r="AV1170" s="976"/>
      <c r="AW1170" s="976"/>
      <c r="AX1170" s="1211"/>
      <c r="AY1170" s="1208"/>
    </row>
    <row r="1171" spans="1:51" ht="14.5" thickBot="1">
      <c r="A1171" s="1283"/>
      <c r="B1171" s="1266"/>
      <c r="C1171" s="1267"/>
      <c r="D1171" s="1267"/>
      <c r="E1171" s="1267"/>
      <c r="F1171" s="1268"/>
      <c r="G1171" s="1271"/>
      <c r="H1171" s="1271"/>
      <c r="I1171" s="1271"/>
      <c r="J1171" s="1271"/>
      <c r="K1171" s="1271"/>
      <c r="L1171" s="1274"/>
      <c r="M1171" s="1277"/>
      <c r="N1171" s="1247"/>
      <c r="O1171" s="1250"/>
      <c r="P1171" s="1216"/>
      <c r="Q1171" s="1219"/>
      <c r="R1171" s="1222"/>
      <c r="S1171" s="1225"/>
      <c r="T1171" s="1228"/>
      <c r="U1171" s="1225"/>
      <c r="V1171" s="1228"/>
      <c r="W1171" s="1225"/>
      <c r="X1171" s="1228"/>
      <c r="Y1171" s="1225"/>
      <c r="Z1171" s="1228"/>
      <c r="AA1171" s="1228"/>
      <c r="AB1171" s="1228"/>
      <c r="AC1171" s="1231"/>
      <c r="AD1171" s="1194"/>
      <c r="AE1171" s="1235"/>
      <c r="AF1171" s="1200"/>
      <c r="AG1171" s="1194"/>
      <c r="AH1171" s="1197"/>
      <c r="AI1171" s="1200"/>
      <c r="AJ1171" s="1200"/>
      <c r="AK1171" s="1203"/>
      <c r="AL1171" s="1206"/>
      <c r="AM1171" s="651" t="str">
        <f t="shared" si="2278"/>
        <v/>
      </c>
      <c r="AN1171" s="355"/>
      <c r="AO1171" s="1209"/>
      <c r="AP1171" s="1210"/>
      <c r="AQ1171" s="1115"/>
      <c r="AR1171" s="976"/>
      <c r="AS1171" s="976"/>
      <c r="AT1171" s="976"/>
      <c r="AU1171" s="976"/>
      <c r="AV1171" s="976"/>
      <c r="AW1171" s="976"/>
      <c r="AX1171" s="1211"/>
      <c r="AY1171" s="1209"/>
    </row>
    <row r="1172" spans="1:51" ht="14">
      <c r="A1172" s="1280">
        <v>291</v>
      </c>
      <c r="B1172" s="1260" t="str">
        <f>IF(基本情報入力シート!B330="", "",基本情報入力シート!B330)</f>
        <v/>
      </c>
      <c r="C1172" s="1261"/>
      <c r="D1172" s="1261"/>
      <c r="E1172" s="1261"/>
      <c r="F1172" s="1262"/>
      <c r="G1172" s="1269" t="str">
        <f>IF(基本情報入力シート!L330="", "",基本情報入力シート!L330)</f>
        <v/>
      </c>
      <c r="H1172" s="1269" t="str">
        <f>IF(基本情報入力シート!Q330="", "",基本情報入力シート!Q330)</f>
        <v/>
      </c>
      <c r="I1172" s="1269" t="str">
        <f>IF(基本情報入力シート!V330="", "",基本情報入力シート!V330)</f>
        <v/>
      </c>
      <c r="J1172" s="1269" t="str">
        <f>IF(基本情報入力シート!W330="", "",基本情報入力シート!W330)</f>
        <v/>
      </c>
      <c r="K1172" s="1269" t="str">
        <f>IF(基本情報入力シート!X330="", "",基本情報入力シート!X330)</f>
        <v/>
      </c>
      <c r="L1172" s="1272" t="str">
        <f>IF(基本情報入力シート!AC330=0, "",基本情報入力シート!AC330)</f>
        <v/>
      </c>
      <c r="M1172" s="1275" t="str">
        <f>IF(基本情報入力シート!AD330="", "",基本情報入力シート!AD330)</f>
        <v/>
      </c>
      <c r="N1172" s="1245"/>
      <c r="O1172" s="1248" t="str">
        <f>IFERROR(VLOOKUP(K1172,【参考】数式用２!$A$2:$AD$48,MATCH(N1172,【参考】数式用２!$C$4:$AD$4,0)+2,0),"")</f>
        <v/>
      </c>
      <c r="P1172" s="1214"/>
      <c r="Q1172" s="1217" t="str">
        <f>IFERROR(VLOOKUP(K1172,【参考】数式用２!$A$2:$AC$48,MATCH(P1172,【参考】数式用２!$C$4:$AC$4,0)+2,0),"")</f>
        <v/>
      </c>
      <c r="R1172" s="1220" t="s">
        <v>268</v>
      </c>
      <c r="S1172" s="1223"/>
      <c r="T1172" s="1226" t="s">
        <v>356</v>
      </c>
      <c r="U1172" s="1223"/>
      <c r="V1172" s="1226" t="s">
        <v>357</v>
      </c>
      <c r="W1172" s="1223"/>
      <c r="X1172" s="1226" t="s">
        <v>356</v>
      </c>
      <c r="Y1172" s="1223"/>
      <c r="Z1172" s="1226" t="s">
        <v>360</v>
      </c>
      <c r="AA1172" s="1226" t="s">
        <v>171</v>
      </c>
      <c r="AB1172" s="1226" t="str">
        <f t="shared" ref="AB1172" si="2411">IF(S1172&gt;=1,(W1172*12+Y1172)-(S1172*12+U1172)+1,"")</f>
        <v/>
      </c>
      <c r="AC1172" s="1229" t="s">
        <v>359</v>
      </c>
      <c r="AD1172" s="1232" t="str">
        <f t="shared" ref="AD1172" si="2412">IFERROR(ROUNDDOWN(ROUND(L1172*Q1172,0)*M1172,0)*AB1172,"")</f>
        <v/>
      </c>
      <c r="AE1172" s="1233" t="str">
        <f>IFERROR(ROUNDDOWN(ROUNDDOWN(ROUND(L1172*VLOOKUP(K1172,【参考】数式用２!$A$2:$AC$48,MATCH("処遇改善加算Ⅳ",【参考】数式用２!$C$4:$O$4,0)+2,0),0)*M1172,0)*AB1172*0.5,0), "")</f>
        <v/>
      </c>
      <c r="AF1172" s="1198"/>
      <c r="AG1172" s="1193" t="str">
        <f>IF(AND(AQ1172&lt;&gt;"対象外", P1172&lt;&gt;""),ROUNDDOWN(ROUND(L1172*VLOOKUP(K1172,【参考】数式用２!$A$2:$K$48,MATCH("ベア加算あり",【参考】数式用２!$C$4:$K$4,0)+2,0),0)*M1172,0)*AB1172,"")</f>
        <v/>
      </c>
      <c r="AH1172" s="1195"/>
      <c r="AI1172" s="1198"/>
      <c r="AJ1172" s="1198"/>
      <c r="AK1172" s="1201"/>
      <c r="AL1172" s="1204"/>
      <c r="AM1172" s="650" t="str">
        <f t="shared" si="2268"/>
        <v/>
      </c>
      <c r="AN1172" s="355"/>
      <c r="AO1172" s="1207" t="str">
        <f t="shared" ref="AO1172" si="2413">IF(K1172&lt;&gt;"","Q列に色付け","")</f>
        <v/>
      </c>
      <c r="AP1172" s="1210" t="str">
        <f t="shared" ref="AP1172" si="2414">IF(AND(AE1172&lt;&gt;0,AE1172&lt;&gt;""),IF(AF1172="○","入力済","未入力"),"")</f>
        <v/>
      </c>
      <c r="AQ1172" s="1113" t="str">
        <f>IFERROR((VLOOKUP(N1172, 【参考】数式用２!$BE$5:$BE$13, 1,FALSE)), "対象外")</f>
        <v>対象外</v>
      </c>
      <c r="AR1172" s="976" t="str">
        <f t="shared" ref="AR1172" si="2415">IF(AG1172&lt;&gt;"",IF(AH1172="○","入力済","未入力"),"")</f>
        <v/>
      </c>
      <c r="AS1172" s="976" t="str">
        <f t="shared" ref="AS1172" si="2416">IF(AND(P1172&lt;&gt;"", AI1172=""), "未入力", "入力済")</f>
        <v>入力済</v>
      </c>
      <c r="AT1172" s="976" t="str">
        <f t="shared" ref="AT1172" si="2417">IF(AND(P1172&lt;&gt;"", P1172&lt;&gt;"処遇改善加算Ⅳ", AJ1172=""), "未入力", "入力済")</f>
        <v>入力済</v>
      </c>
      <c r="AU1172" s="976" t="str">
        <f>IFERROR(VLOOKUP(K1172, 【参考】数式用２!$BB$5:$BC$48, 2, FALSE), "")</f>
        <v/>
      </c>
      <c r="AV1172" s="976" t="str">
        <f t="shared" ref="AV1172" si="2418">IF(AND(P1172&lt;&gt;"処遇改善加算Ⅲ",P1172&lt;&gt;"処遇改善加算Ⅳ", P1172&lt;&gt;"", AU1172&lt;&gt;"対象外"), 1,"")</f>
        <v/>
      </c>
      <c r="AW1172" s="976" t="str">
        <f>IFERROR("_"&amp;VLOOKUP(K1172, 【参考】数式用２!$AG$2:$AH$48, 2, FALSE), "")</f>
        <v/>
      </c>
      <c r="AX1172" s="1211" t="str">
        <f t="shared" ref="AX1172" si="2419">IF(AND(P1172="処遇改善加算Ⅰ", AL1172=""), "未入力","入力済")</f>
        <v>入力済</v>
      </c>
      <c r="AY1172" s="1207" t="str">
        <f t="shared" ref="AY1172" si="2420">G1172</f>
        <v/>
      </c>
    </row>
    <row r="1173" spans="1:51" ht="14">
      <c r="A1173" s="1281"/>
      <c r="B1173" s="1263"/>
      <c r="C1173" s="1264"/>
      <c r="D1173" s="1264"/>
      <c r="E1173" s="1264"/>
      <c r="F1173" s="1265"/>
      <c r="G1173" s="1270"/>
      <c r="H1173" s="1270"/>
      <c r="I1173" s="1270"/>
      <c r="J1173" s="1270"/>
      <c r="K1173" s="1270"/>
      <c r="L1173" s="1273"/>
      <c r="M1173" s="1276"/>
      <c r="N1173" s="1246"/>
      <c r="O1173" s="1249"/>
      <c r="P1173" s="1215"/>
      <c r="Q1173" s="1218"/>
      <c r="R1173" s="1221"/>
      <c r="S1173" s="1224"/>
      <c r="T1173" s="1227"/>
      <c r="U1173" s="1224"/>
      <c r="V1173" s="1227"/>
      <c r="W1173" s="1224"/>
      <c r="X1173" s="1227"/>
      <c r="Y1173" s="1224"/>
      <c r="Z1173" s="1227"/>
      <c r="AA1173" s="1227"/>
      <c r="AB1173" s="1227"/>
      <c r="AC1173" s="1230"/>
      <c r="AD1173" s="1193"/>
      <c r="AE1173" s="1234"/>
      <c r="AF1173" s="1199"/>
      <c r="AG1173" s="1193"/>
      <c r="AH1173" s="1196"/>
      <c r="AI1173" s="1199"/>
      <c r="AJ1173" s="1199"/>
      <c r="AK1173" s="1202"/>
      <c r="AL1173" s="1205"/>
      <c r="AM1173" s="1212" t="str">
        <f t="shared" ref="AM1173" si="2421">IF(AND(P1172&lt;&gt;"", OR(W1172&lt;&gt;8,Y1172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73" s="355"/>
      <c r="AO1173" s="1208"/>
      <c r="AP1173" s="1210"/>
      <c r="AQ1173" s="1114"/>
      <c r="AR1173" s="976"/>
      <c r="AS1173" s="976"/>
      <c r="AT1173" s="976"/>
      <c r="AU1173" s="976"/>
      <c r="AV1173" s="976"/>
      <c r="AW1173" s="976"/>
      <c r="AX1173" s="1211"/>
      <c r="AY1173" s="1208"/>
    </row>
    <row r="1174" spans="1:51" ht="14">
      <c r="A1174" s="1282"/>
      <c r="B1174" s="1263"/>
      <c r="C1174" s="1264"/>
      <c r="D1174" s="1264"/>
      <c r="E1174" s="1264"/>
      <c r="F1174" s="1265"/>
      <c r="G1174" s="1270"/>
      <c r="H1174" s="1270"/>
      <c r="I1174" s="1270"/>
      <c r="J1174" s="1270"/>
      <c r="K1174" s="1270"/>
      <c r="L1174" s="1273"/>
      <c r="M1174" s="1276"/>
      <c r="N1174" s="1246"/>
      <c r="O1174" s="1249"/>
      <c r="P1174" s="1215"/>
      <c r="Q1174" s="1218"/>
      <c r="R1174" s="1221"/>
      <c r="S1174" s="1224"/>
      <c r="T1174" s="1227"/>
      <c r="U1174" s="1224"/>
      <c r="V1174" s="1227"/>
      <c r="W1174" s="1224"/>
      <c r="X1174" s="1227"/>
      <c r="Y1174" s="1224"/>
      <c r="Z1174" s="1227"/>
      <c r="AA1174" s="1227"/>
      <c r="AB1174" s="1227"/>
      <c r="AC1174" s="1230"/>
      <c r="AD1174" s="1193"/>
      <c r="AE1174" s="1234"/>
      <c r="AF1174" s="1199"/>
      <c r="AG1174" s="1193"/>
      <c r="AH1174" s="1196"/>
      <c r="AI1174" s="1199"/>
      <c r="AJ1174" s="1199"/>
      <c r="AK1174" s="1202"/>
      <c r="AL1174" s="1205"/>
      <c r="AM1174" s="1213"/>
      <c r="AN1174" s="355"/>
      <c r="AO1174" s="1208"/>
      <c r="AP1174" s="1210"/>
      <c r="AQ1174" s="1114"/>
      <c r="AR1174" s="976"/>
      <c r="AS1174" s="976"/>
      <c r="AT1174" s="976"/>
      <c r="AU1174" s="976"/>
      <c r="AV1174" s="976"/>
      <c r="AW1174" s="976"/>
      <c r="AX1174" s="1211"/>
      <c r="AY1174" s="1208"/>
    </row>
    <row r="1175" spans="1:51" ht="14.5" thickBot="1">
      <c r="A1175" s="1283"/>
      <c r="B1175" s="1266"/>
      <c r="C1175" s="1267"/>
      <c r="D1175" s="1267"/>
      <c r="E1175" s="1267"/>
      <c r="F1175" s="1268"/>
      <c r="G1175" s="1271"/>
      <c r="H1175" s="1271"/>
      <c r="I1175" s="1271"/>
      <c r="J1175" s="1271"/>
      <c r="K1175" s="1271"/>
      <c r="L1175" s="1274"/>
      <c r="M1175" s="1277"/>
      <c r="N1175" s="1247"/>
      <c r="O1175" s="1250"/>
      <c r="P1175" s="1216"/>
      <c r="Q1175" s="1219"/>
      <c r="R1175" s="1222"/>
      <c r="S1175" s="1225"/>
      <c r="T1175" s="1228"/>
      <c r="U1175" s="1225"/>
      <c r="V1175" s="1228"/>
      <c r="W1175" s="1225"/>
      <c r="X1175" s="1228"/>
      <c r="Y1175" s="1225"/>
      <c r="Z1175" s="1228"/>
      <c r="AA1175" s="1228"/>
      <c r="AB1175" s="1228"/>
      <c r="AC1175" s="1231"/>
      <c r="AD1175" s="1194"/>
      <c r="AE1175" s="1235"/>
      <c r="AF1175" s="1200"/>
      <c r="AG1175" s="1194"/>
      <c r="AH1175" s="1197"/>
      <c r="AI1175" s="1200"/>
      <c r="AJ1175" s="1200"/>
      <c r="AK1175" s="1203"/>
      <c r="AL1175" s="1206"/>
      <c r="AM1175" s="651" t="str">
        <f t="shared" si="2278"/>
        <v/>
      </c>
      <c r="AN1175" s="355"/>
      <c r="AO1175" s="1209"/>
      <c r="AP1175" s="1210"/>
      <c r="AQ1175" s="1115"/>
      <c r="AR1175" s="976"/>
      <c r="AS1175" s="976"/>
      <c r="AT1175" s="976"/>
      <c r="AU1175" s="976"/>
      <c r="AV1175" s="976"/>
      <c r="AW1175" s="976"/>
      <c r="AX1175" s="1211"/>
      <c r="AY1175" s="1209"/>
    </row>
    <row r="1176" spans="1:51" ht="14">
      <c r="A1176" s="1280">
        <v>292</v>
      </c>
      <c r="B1176" s="1260" t="str">
        <f>IF(基本情報入力シート!B331="", "",基本情報入力シート!B331)</f>
        <v/>
      </c>
      <c r="C1176" s="1261"/>
      <c r="D1176" s="1261"/>
      <c r="E1176" s="1261"/>
      <c r="F1176" s="1262"/>
      <c r="G1176" s="1269" t="str">
        <f>IF(基本情報入力シート!L331="", "",基本情報入力シート!L331)</f>
        <v/>
      </c>
      <c r="H1176" s="1269" t="str">
        <f>IF(基本情報入力シート!Q331="", "",基本情報入力シート!Q331)</f>
        <v/>
      </c>
      <c r="I1176" s="1269" t="str">
        <f>IF(基本情報入力シート!V331="", "",基本情報入力シート!V331)</f>
        <v/>
      </c>
      <c r="J1176" s="1269" t="str">
        <f>IF(基本情報入力シート!W331="", "",基本情報入力シート!W331)</f>
        <v/>
      </c>
      <c r="K1176" s="1269" t="str">
        <f>IF(基本情報入力シート!X331="", "",基本情報入力シート!X331)</f>
        <v/>
      </c>
      <c r="L1176" s="1272" t="str">
        <f>IF(基本情報入力シート!AC331=0, "",基本情報入力シート!AC331)</f>
        <v/>
      </c>
      <c r="M1176" s="1275" t="str">
        <f>IF(基本情報入力シート!AD331="", "",基本情報入力シート!AD331)</f>
        <v/>
      </c>
      <c r="N1176" s="1245"/>
      <c r="O1176" s="1248" t="str">
        <f>IFERROR(VLOOKUP(K1176,【参考】数式用２!$A$2:$AD$48,MATCH(N1176,【参考】数式用２!$C$4:$AD$4,0)+2,0),"")</f>
        <v/>
      </c>
      <c r="P1176" s="1214"/>
      <c r="Q1176" s="1217" t="str">
        <f>IFERROR(VLOOKUP(K1176,【参考】数式用２!$A$2:$AC$48,MATCH(P1176,【参考】数式用２!$C$4:$AC$4,0)+2,0),"")</f>
        <v/>
      </c>
      <c r="R1176" s="1220" t="s">
        <v>268</v>
      </c>
      <c r="S1176" s="1223"/>
      <c r="T1176" s="1226" t="s">
        <v>356</v>
      </c>
      <c r="U1176" s="1223"/>
      <c r="V1176" s="1226" t="s">
        <v>357</v>
      </c>
      <c r="W1176" s="1223"/>
      <c r="X1176" s="1226" t="s">
        <v>356</v>
      </c>
      <c r="Y1176" s="1223"/>
      <c r="Z1176" s="1226" t="s">
        <v>360</v>
      </c>
      <c r="AA1176" s="1226" t="s">
        <v>171</v>
      </c>
      <c r="AB1176" s="1226" t="str">
        <f t="shared" ref="AB1176" si="2422">IF(S1176&gt;=1,(W1176*12+Y1176)-(S1176*12+U1176)+1,"")</f>
        <v/>
      </c>
      <c r="AC1176" s="1229" t="s">
        <v>359</v>
      </c>
      <c r="AD1176" s="1232" t="str">
        <f t="shared" ref="AD1176" si="2423">IFERROR(ROUNDDOWN(ROUND(L1176*Q1176,0)*M1176,0)*AB1176,"")</f>
        <v/>
      </c>
      <c r="AE1176" s="1233" t="str">
        <f>IFERROR(ROUNDDOWN(ROUNDDOWN(ROUND(L1176*VLOOKUP(K1176,【参考】数式用２!$A$2:$AC$48,MATCH("処遇改善加算Ⅳ",【参考】数式用２!$C$4:$O$4,0)+2,0),0)*M1176,0)*AB1176*0.5,0), "")</f>
        <v/>
      </c>
      <c r="AF1176" s="1198"/>
      <c r="AG1176" s="1193" t="str">
        <f>IF(AND(AQ1176&lt;&gt;"対象外", P1176&lt;&gt;""),ROUNDDOWN(ROUND(L1176*VLOOKUP(K1176,【参考】数式用２!$A$2:$K$48,MATCH("ベア加算あり",【参考】数式用２!$C$4:$K$4,0)+2,0),0)*M1176,0)*AB1176,"")</f>
        <v/>
      </c>
      <c r="AH1176" s="1195"/>
      <c r="AI1176" s="1198"/>
      <c r="AJ1176" s="1198"/>
      <c r="AK1176" s="1201"/>
      <c r="AL1176" s="1204"/>
      <c r="AM1176" s="650" t="str">
        <f t="shared" si="2268"/>
        <v/>
      </c>
      <c r="AN1176" s="355"/>
      <c r="AO1176" s="1207" t="str">
        <f t="shared" ref="AO1176" si="2424">IF(K1176&lt;&gt;"","Q列に色付け","")</f>
        <v/>
      </c>
      <c r="AP1176" s="1210" t="str">
        <f t="shared" ref="AP1176" si="2425">IF(AND(AE1176&lt;&gt;0,AE1176&lt;&gt;""),IF(AF1176="○","入力済","未入力"),"")</f>
        <v/>
      </c>
      <c r="AQ1176" s="1113" t="str">
        <f>IFERROR((VLOOKUP(N1176, 【参考】数式用２!$BE$5:$BE$13, 1,FALSE)), "対象外")</f>
        <v>対象外</v>
      </c>
      <c r="AR1176" s="976" t="str">
        <f t="shared" ref="AR1176" si="2426">IF(AG1176&lt;&gt;"",IF(AH1176="○","入力済","未入力"),"")</f>
        <v/>
      </c>
      <c r="AS1176" s="976" t="str">
        <f t="shared" ref="AS1176" si="2427">IF(AND(P1176&lt;&gt;"", AI1176=""), "未入力", "入力済")</f>
        <v>入力済</v>
      </c>
      <c r="AT1176" s="976" t="str">
        <f t="shared" ref="AT1176" si="2428">IF(AND(P1176&lt;&gt;"", P1176&lt;&gt;"処遇改善加算Ⅳ", AJ1176=""), "未入力", "入力済")</f>
        <v>入力済</v>
      </c>
      <c r="AU1176" s="976" t="str">
        <f>IFERROR(VLOOKUP(K1176, 【参考】数式用２!$BB$5:$BC$48, 2, FALSE), "")</f>
        <v/>
      </c>
      <c r="AV1176" s="976" t="str">
        <f t="shared" ref="AV1176" si="2429">IF(AND(P1176&lt;&gt;"処遇改善加算Ⅲ",P1176&lt;&gt;"処遇改善加算Ⅳ", P1176&lt;&gt;"", AU1176&lt;&gt;"対象外"), 1,"")</f>
        <v/>
      </c>
      <c r="AW1176" s="976" t="str">
        <f>IFERROR("_"&amp;VLOOKUP(K1176, 【参考】数式用２!$AG$2:$AH$48, 2, FALSE), "")</f>
        <v/>
      </c>
      <c r="AX1176" s="1211" t="str">
        <f t="shared" ref="AX1176" si="2430">IF(AND(P1176="処遇改善加算Ⅰ", AL1176=""), "未入力","入力済")</f>
        <v>入力済</v>
      </c>
      <c r="AY1176" s="1207" t="str">
        <f t="shared" ref="AY1176" si="2431">G1176</f>
        <v/>
      </c>
    </row>
    <row r="1177" spans="1:51" ht="14">
      <c r="A1177" s="1281"/>
      <c r="B1177" s="1263"/>
      <c r="C1177" s="1264"/>
      <c r="D1177" s="1264"/>
      <c r="E1177" s="1264"/>
      <c r="F1177" s="1265"/>
      <c r="G1177" s="1270"/>
      <c r="H1177" s="1270"/>
      <c r="I1177" s="1270"/>
      <c r="J1177" s="1270"/>
      <c r="K1177" s="1270"/>
      <c r="L1177" s="1273"/>
      <c r="M1177" s="1276"/>
      <c r="N1177" s="1246"/>
      <c r="O1177" s="1249"/>
      <c r="P1177" s="1215"/>
      <c r="Q1177" s="1218"/>
      <c r="R1177" s="1221"/>
      <c r="S1177" s="1224"/>
      <c r="T1177" s="1227"/>
      <c r="U1177" s="1224"/>
      <c r="V1177" s="1227"/>
      <c r="W1177" s="1224"/>
      <c r="X1177" s="1227"/>
      <c r="Y1177" s="1224"/>
      <c r="Z1177" s="1227"/>
      <c r="AA1177" s="1227"/>
      <c r="AB1177" s="1227"/>
      <c r="AC1177" s="1230"/>
      <c r="AD1177" s="1193"/>
      <c r="AE1177" s="1234"/>
      <c r="AF1177" s="1199"/>
      <c r="AG1177" s="1193"/>
      <c r="AH1177" s="1196"/>
      <c r="AI1177" s="1199"/>
      <c r="AJ1177" s="1199"/>
      <c r="AK1177" s="1202"/>
      <c r="AL1177" s="1205"/>
      <c r="AM1177" s="1212" t="str">
        <f t="shared" ref="AM1177" si="2432">IF(AND(P1176&lt;&gt;"", OR(W1176&lt;&gt;8,Y1176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77" s="355"/>
      <c r="AO1177" s="1208"/>
      <c r="AP1177" s="1210"/>
      <c r="AQ1177" s="1114"/>
      <c r="AR1177" s="976"/>
      <c r="AS1177" s="976"/>
      <c r="AT1177" s="976"/>
      <c r="AU1177" s="976"/>
      <c r="AV1177" s="976"/>
      <c r="AW1177" s="976"/>
      <c r="AX1177" s="1211"/>
      <c r="AY1177" s="1208"/>
    </row>
    <row r="1178" spans="1:51" ht="14">
      <c r="A1178" s="1282"/>
      <c r="B1178" s="1263"/>
      <c r="C1178" s="1264"/>
      <c r="D1178" s="1264"/>
      <c r="E1178" s="1264"/>
      <c r="F1178" s="1265"/>
      <c r="G1178" s="1270"/>
      <c r="H1178" s="1270"/>
      <c r="I1178" s="1270"/>
      <c r="J1178" s="1270"/>
      <c r="K1178" s="1270"/>
      <c r="L1178" s="1273"/>
      <c r="M1178" s="1276"/>
      <c r="N1178" s="1246"/>
      <c r="O1178" s="1249"/>
      <c r="P1178" s="1215"/>
      <c r="Q1178" s="1218"/>
      <c r="R1178" s="1221"/>
      <c r="S1178" s="1224"/>
      <c r="T1178" s="1227"/>
      <c r="U1178" s="1224"/>
      <c r="V1178" s="1227"/>
      <c r="W1178" s="1224"/>
      <c r="X1178" s="1227"/>
      <c r="Y1178" s="1224"/>
      <c r="Z1178" s="1227"/>
      <c r="AA1178" s="1227"/>
      <c r="AB1178" s="1227"/>
      <c r="AC1178" s="1230"/>
      <c r="AD1178" s="1193"/>
      <c r="AE1178" s="1234"/>
      <c r="AF1178" s="1199"/>
      <c r="AG1178" s="1193"/>
      <c r="AH1178" s="1196"/>
      <c r="AI1178" s="1199"/>
      <c r="AJ1178" s="1199"/>
      <c r="AK1178" s="1202"/>
      <c r="AL1178" s="1205"/>
      <c r="AM1178" s="1213"/>
      <c r="AN1178" s="355"/>
      <c r="AO1178" s="1208"/>
      <c r="AP1178" s="1210"/>
      <c r="AQ1178" s="1114"/>
      <c r="AR1178" s="976"/>
      <c r="AS1178" s="976"/>
      <c r="AT1178" s="976"/>
      <c r="AU1178" s="976"/>
      <c r="AV1178" s="976"/>
      <c r="AW1178" s="976"/>
      <c r="AX1178" s="1211"/>
      <c r="AY1178" s="1208"/>
    </row>
    <row r="1179" spans="1:51" ht="14.5" thickBot="1">
      <c r="A1179" s="1283"/>
      <c r="B1179" s="1266"/>
      <c r="C1179" s="1267"/>
      <c r="D1179" s="1267"/>
      <c r="E1179" s="1267"/>
      <c r="F1179" s="1268"/>
      <c r="G1179" s="1271"/>
      <c r="H1179" s="1271"/>
      <c r="I1179" s="1271"/>
      <c r="J1179" s="1271"/>
      <c r="K1179" s="1271"/>
      <c r="L1179" s="1274"/>
      <c r="M1179" s="1277"/>
      <c r="N1179" s="1247"/>
      <c r="O1179" s="1250"/>
      <c r="P1179" s="1216"/>
      <c r="Q1179" s="1219"/>
      <c r="R1179" s="1222"/>
      <c r="S1179" s="1225"/>
      <c r="T1179" s="1228"/>
      <c r="U1179" s="1225"/>
      <c r="V1179" s="1228"/>
      <c r="W1179" s="1225"/>
      <c r="X1179" s="1228"/>
      <c r="Y1179" s="1225"/>
      <c r="Z1179" s="1228"/>
      <c r="AA1179" s="1228"/>
      <c r="AB1179" s="1228"/>
      <c r="AC1179" s="1231"/>
      <c r="AD1179" s="1194"/>
      <c r="AE1179" s="1235"/>
      <c r="AF1179" s="1200"/>
      <c r="AG1179" s="1194"/>
      <c r="AH1179" s="1197"/>
      <c r="AI1179" s="1200"/>
      <c r="AJ1179" s="1200"/>
      <c r="AK1179" s="1203"/>
      <c r="AL1179" s="1206"/>
      <c r="AM1179" s="651" t="str">
        <f t="shared" si="2278"/>
        <v/>
      </c>
      <c r="AN1179" s="355"/>
      <c r="AO1179" s="1209"/>
      <c r="AP1179" s="1210"/>
      <c r="AQ1179" s="1115"/>
      <c r="AR1179" s="976"/>
      <c r="AS1179" s="976"/>
      <c r="AT1179" s="976"/>
      <c r="AU1179" s="976"/>
      <c r="AV1179" s="976"/>
      <c r="AW1179" s="976"/>
      <c r="AX1179" s="1211"/>
      <c r="AY1179" s="1209"/>
    </row>
    <row r="1180" spans="1:51" ht="14">
      <c r="A1180" s="1280">
        <v>293</v>
      </c>
      <c r="B1180" s="1260" t="str">
        <f>IF(基本情報入力シート!B332="", "",基本情報入力シート!B332)</f>
        <v/>
      </c>
      <c r="C1180" s="1261"/>
      <c r="D1180" s="1261"/>
      <c r="E1180" s="1261"/>
      <c r="F1180" s="1262"/>
      <c r="G1180" s="1269" t="str">
        <f>IF(基本情報入力シート!L332="", "",基本情報入力シート!L332)</f>
        <v/>
      </c>
      <c r="H1180" s="1269" t="str">
        <f>IF(基本情報入力シート!Q332="", "",基本情報入力シート!Q332)</f>
        <v/>
      </c>
      <c r="I1180" s="1269" t="str">
        <f>IF(基本情報入力シート!V332="", "",基本情報入力シート!V332)</f>
        <v/>
      </c>
      <c r="J1180" s="1269" t="str">
        <f>IF(基本情報入力シート!W332="", "",基本情報入力シート!W332)</f>
        <v/>
      </c>
      <c r="K1180" s="1269" t="str">
        <f>IF(基本情報入力シート!X332="", "",基本情報入力シート!X332)</f>
        <v/>
      </c>
      <c r="L1180" s="1272" t="str">
        <f>IF(基本情報入力シート!AC332=0, "",基本情報入力シート!AC332)</f>
        <v/>
      </c>
      <c r="M1180" s="1275" t="str">
        <f>IF(基本情報入力シート!AD332="", "",基本情報入力シート!AD332)</f>
        <v/>
      </c>
      <c r="N1180" s="1245"/>
      <c r="O1180" s="1248" t="str">
        <f>IFERROR(VLOOKUP(K1180,【参考】数式用２!$A$2:$AD$48,MATCH(N1180,【参考】数式用２!$C$4:$AD$4,0)+2,0),"")</f>
        <v/>
      </c>
      <c r="P1180" s="1214"/>
      <c r="Q1180" s="1217" t="str">
        <f>IFERROR(VLOOKUP(K1180,【参考】数式用２!$A$2:$AC$48,MATCH(P1180,【参考】数式用２!$C$4:$AC$4,0)+2,0),"")</f>
        <v/>
      </c>
      <c r="R1180" s="1220" t="s">
        <v>268</v>
      </c>
      <c r="S1180" s="1223"/>
      <c r="T1180" s="1226" t="s">
        <v>356</v>
      </c>
      <c r="U1180" s="1223"/>
      <c r="V1180" s="1226" t="s">
        <v>357</v>
      </c>
      <c r="W1180" s="1223"/>
      <c r="X1180" s="1226" t="s">
        <v>356</v>
      </c>
      <c r="Y1180" s="1223"/>
      <c r="Z1180" s="1226" t="s">
        <v>360</v>
      </c>
      <c r="AA1180" s="1226" t="s">
        <v>171</v>
      </c>
      <c r="AB1180" s="1226" t="str">
        <f t="shared" ref="AB1180" si="2433">IF(S1180&gt;=1,(W1180*12+Y1180)-(S1180*12+U1180)+1,"")</f>
        <v/>
      </c>
      <c r="AC1180" s="1229" t="s">
        <v>359</v>
      </c>
      <c r="AD1180" s="1232" t="str">
        <f t="shared" ref="AD1180" si="2434">IFERROR(ROUNDDOWN(ROUND(L1180*Q1180,0)*M1180,0)*AB1180,"")</f>
        <v/>
      </c>
      <c r="AE1180" s="1233" t="str">
        <f>IFERROR(ROUNDDOWN(ROUNDDOWN(ROUND(L1180*VLOOKUP(K1180,【参考】数式用２!$A$2:$AC$48,MATCH("処遇改善加算Ⅳ",【参考】数式用２!$C$4:$O$4,0)+2,0),0)*M1180,0)*AB1180*0.5,0), "")</f>
        <v/>
      </c>
      <c r="AF1180" s="1198"/>
      <c r="AG1180" s="1193" t="str">
        <f>IF(AND(AQ1180&lt;&gt;"対象外", P1180&lt;&gt;""),ROUNDDOWN(ROUND(L1180*VLOOKUP(K1180,【参考】数式用２!$A$2:$K$48,MATCH("ベア加算あり",【参考】数式用２!$C$4:$K$4,0)+2,0),0)*M1180,0)*AB1180,"")</f>
        <v/>
      </c>
      <c r="AH1180" s="1195"/>
      <c r="AI1180" s="1198"/>
      <c r="AJ1180" s="1198"/>
      <c r="AK1180" s="1201"/>
      <c r="AL1180" s="1204"/>
      <c r="AM1180" s="650" t="str">
        <f t="shared" si="2268"/>
        <v/>
      </c>
      <c r="AN1180" s="355"/>
      <c r="AO1180" s="1207" t="str">
        <f t="shared" ref="AO1180" si="2435">IF(K1180&lt;&gt;"","Q列に色付け","")</f>
        <v/>
      </c>
      <c r="AP1180" s="1210" t="str">
        <f t="shared" ref="AP1180" si="2436">IF(AND(AE1180&lt;&gt;0,AE1180&lt;&gt;""),IF(AF1180="○","入力済","未入力"),"")</f>
        <v/>
      </c>
      <c r="AQ1180" s="1113" t="str">
        <f>IFERROR((VLOOKUP(N1180, 【参考】数式用２!$BE$5:$BE$13, 1,FALSE)), "対象外")</f>
        <v>対象外</v>
      </c>
      <c r="AR1180" s="976" t="str">
        <f t="shared" ref="AR1180" si="2437">IF(AG1180&lt;&gt;"",IF(AH1180="○","入力済","未入力"),"")</f>
        <v/>
      </c>
      <c r="AS1180" s="976" t="str">
        <f t="shared" ref="AS1180" si="2438">IF(AND(P1180&lt;&gt;"", AI1180=""), "未入力", "入力済")</f>
        <v>入力済</v>
      </c>
      <c r="AT1180" s="976" t="str">
        <f t="shared" ref="AT1180" si="2439">IF(AND(P1180&lt;&gt;"", P1180&lt;&gt;"処遇改善加算Ⅳ", AJ1180=""), "未入力", "入力済")</f>
        <v>入力済</v>
      </c>
      <c r="AU1180" s="976" t="str">
        <f>IFERROR(VLOOKUP(K1180, 【参考】数式用２!$BB$5:$BC$48, 2, FALSE), "")</f>
        <v/>
      </c>
      <c r="AV1180" s="976" t="str">
        <f t="shared" ref="AV1180" si="2440">IF(AND(P1180&lt;&gt;"処遇改善加算Ⅲ",P1180&lt;&gt;"処遇改善加算Ⅳ", P1180&lt;&gt;"", AU1180&lt;&gt;"対象外"), 1,"")</f>
        <v/>
      </c>
      <c r="AW1180" s="976" t="str">
        <f>IFERROR("_"&amp;VLOOKUP(K1180, 【参考】数式用２!$AG$2:$AH$48, 2, FALSE), "")</f>
        <v/>
      </c>
      <c r="AX1180" s="1211" t="str">
        <f t="shared" ref="AX1180" si="2441">IF(AND(P1180="処遇改善加算Ⅰ", AL1180=""), "未入力","入力済")</f>
        <v>入力済</v>
      </c>
      <c r="AY1180" s="1207" t="str">
        <f t="shared" ref="AY1180" si="2442">G1180</f>
        <v/>
      </c>
    </row>
    <row r="1181" spans="1:51" ht="14">
      <c r="A1181" s="1281"/>
      <c r="B1181" s="1263"/>
      <c r="C1181" s="1264"/>
      <c r="D1181" s="1264"/>
      <c r="E1181" s="1264"/>
      <c r="F1181" s="1265"/>
      <c r="G1181" s="1270"/>
      <c r="H1181" s="1270"/>
      <c r="I1181" s="1270"/>
      <c r="J1181" s="1270"/>
      <c r="K1181" s="1270"/>
      <c r="L1181" s="1273"/>
      <c r="M1181" s="1276"/>
      <c r="N1181" s="1246"/>
      <c r="O1181" s="1249"/>
      <c r="P1181" s="1215"/>
      <c r="Q1181" s="1218"/>
      <c r="R1181" s="1221"/>
      <c r="S1181" s="1224"/>
      <c r="T1181" s="1227"/>
      <c r="U1181" s="1224"/>
      <c r="V1181" s="1227"/>
      <c r="W1181" s="1224"/>
      <c r="X1181" s="1227"/>
      <c r="Y1181" s="1224"/>
      <c r="Z1181" s="1227"/>
      <c r="AA1181" s="1227"/>
      <c r="AB1181" s="1227"/>
      <c r="AC1181" s="1230"/>
      <c r="AD1181" s="1193"/>
      <c r="AE1181" s="1234"/>
      <c r="AF1181" s="1199"/>
      <c r="AG1181" s="1193"/>
      <c r="AH1181" s="1196"/>
      <c r="AI1181" s="1199"/>
      <c r="AJ1181" s="1199"/>
      <c r="AK1181" s="1202"/>
      <c r="AL1181" s="1205"/>
      <c r="AM1181" s="1212" t="str">
        <f t="shared" ref="AM1181" si="2443">IF(AND(P1180&lt;&gt;"", OR(W1180&lt;&gt;8,Y1180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81" s="355"/>
      <c r="AO1181" s="1208"/>
      <c r="AP1181" s="1210"/>
      <c r="AQ1181" s="1114"/>
      <c r="AR1181" s="976"/>
      <c r="AS1181" s="976"/>
      <c r="AT1181" s="976"/>
      <c r="AU1181" s="976"/>
      <c r="AV1181" s="976"/>
      <c r="AW1181" s="976"/>
      <c r="AX1181" s="1211"/>
      <c r="AY1181" s="1208"/>
    </row>
    <row r="1182" spans="1:51" ht="14">
      <c r="A1182" s="1282"/>
      <c r="B1182" s="1263"/>
      <c r="C1182" s="1264"/>
      <c r="D1182" s="1264"/>
      <c r="E1182" s="1264"/>
      <c r="F1182" s="1265"/>
      <c r="G1182" s="1270"/>
      <c r="H1182" s="1270"/>
      <c r="I1182" s="1270"/>
      <c r="J1182" s="1270"/>
      <c r="K1182" s="1270"/>
      <c r="L1182" s="1273"/>
      <c r="M1182" s="1276"/>
      <c r="N1182" s="1246"/>
      <c r="O1182" s="1249"/>
      <c r="P1182" s="1215"/>
      <c r="Q1182" s="1218"/>
      <c r="R1182" s="1221"/>
      <c r="S1182" s="1224"/>
      <c r="T1182" s="1227"/>
      <c r="U1182" s="1224"/>
      <c r="V1182" s="1227"/>
      <c r="W1182" s="1224"/>
      <c r="X1182" s="1227"/>
      <c r="Y1182" s="1224"/>
      <c r="Z1182" s="1227"/>
      <c r="AA1182" s="1227"/>
      <c r="AB1182" s="1227"/>
      <c r="AC1182" s="1230"/>
      <c r="AD1182" s="1193"/>
      <c r="AE1182" s="1234"/>
      <c r="AF1182" s="1199"/>
      <c r="AG1182" s="1193"/>
      <c r="AH1182" s="1196"/>
      <c r="AI1182" s="1199"/>
      <c r="AJ1182" s="1199"/>
      <c r="AK1182" s="1202"/>
      <c r="AL1182" s="1205"/>
      <c r="AM1182" s="1213"/>
      <c r="AN1182" s="355"/>
      <c r="AO1182" s="1208"/>
      <c r="AP1182" s="1210"/>
      <c r="AQ1182" s="1114"/>
      <c r="AR1182" s="976"/>
      <c r="AS1182" s="976"/>
      <c r="AT1182" s="976"/>
      <c r="AU1182" s="976"/>
      <c r="AV1182" s="976"/>
      <c r="AW1182" s="976"/>
      <c r="AX1182" s="1211"/>
      <c r="AY1182" s="1208"/>
    </row>
    <row r="1183" spans="1:51" ht="14.5" thickBot="1">
      <c r="A1183" s="1283"/>
      <c r="B1183" s="1266"/>
      <c r="C1183" s="1267"/>
      <c r="D1183" s="1267"/>
      <c r="E1183" s="1267"/>
      <c r="F1183" s="1268"/>
      <c r="G1183" s="1271"/>
      <c r="H1183" s="1271"/>
      <c r="I1183" s="1271"/>
      <c r="J1183" s="1271"/>
      <c r="K1183" s="1271"/>
      <c r="L1183" s="1274"/>
      <c r="M1183" s="1277"/>
      <c r="N1183" s="1247"/>
      <c r="O1183" s="1250"/>
      <c r="P1183" s="1216"/>
      <c r="Q1183" s="1219"/>
      <c r="R1183" s="1222"/>
      <c r="S1183" s="1225"/>
      <c r="T1183" s="1228"/>
      <c r="U1183" s="1225"/>
      <c r="V1183" s="1228"/>
      <c r="W1183" s="1225"/>
      <c r="X1183" s="1228"/>
      <c r="Y1183" s="1225"/>
      <c r="Z1183" s="1228"/>
      <c r="AA1183" s="1228"/>
      <c r="AB1183" s="1228"/>
      <c r="AC1183" s="1231"/>
      <c r="AD1183" s="1194"/>
      <c r="AE1183" s="1235"/>
      <c r="AF1183" s="1200"/>
      <c r="AG1183" s="1194"/>
      <c r="AH1183" s="1197"/>
      <c r="AI1183" s="1200"/>
      <c r="AJ1183" s="1200"/>
      <c r="AK1183" s="1203"/>
      <c r="AL1183" s="1206"/>
      <c r="AM1183" s="651" t="str">
        <f t="shared" si="2278"/>
        <v/>
      </c>
      <c r="AN1183" s="355"/>
      <c r="AO1183" s="1209"/>
      <c r="AP1183" s="1210"/>
      <c r="AQ1183" s="1115"/>
      <c r="AR1183" s="976"/>
      <c r="AS1183" s="976"/>
      <c r="AT1183" s="976"/>
      <c r="AU1183" s="976"/>
      <c r="AV1183" s="976"/>
      <c r="AW1183" s="976"/>
      <c r="AX1183" s="1211"/>
      <c r="AY1183" s="1209"/>
    </row>
    <row r="1184" spans="1:51" ht="14">
      <c r="A1184" s="1280">
        <v>294</v>
      </c>
      <c r="B1184" s="1260" t="str">
        <f>IF(基本情報入力シート!B333="", "",基本情報入力シート!B333)</f>
        <v/>
      </c>
      <c r="C1184" s="1261"/>
      <c r="D1184" s="1261"/>
      <c r="E1184" s="1261"/>
      <c r="F1184" s="1262"/>
      <c r="G1184" s="1269" t="str">
        <f>IF(基本情報入力シート!L333="", "",基本情報入力シート!L333)</f>
        <v/>
      </c>
      <c r="H1184" s="1269" t="str">
        <f>IF(基本情報入力シート!Q333="", "",基本情報入力シート!Q333)</f>
        <v/>
      </c>
      <c r="I1184" s="1269" t="str">
        <f>IF(基本情報入力シート!V333="", "",基本情報入力シート!V333)</f>
        <v/>
      </c>
      <c r="J1184" s="1269" t="str">
        <f>IF(基本情報入力シート!W333="", "",基本情報入力シート!W333)</f>
        <v/>
      </c>
      <c r="K1184" s="1269" t="str">
        <f>IF(基本情報入力シート!X333="", "",基本情報入力シート!X333)</f>
        <v/>
      </c>
      <c r="L1184" s="1272" t="str">
        <f>IF(基本情報入力シート!AC333=0, "",基本情報入力シート!AC333)</f>
        <v/>
      </c>
      <c r="M1184" s="1275" t="str">
        <f>IF(基本情報入力シート!AD333="", "",基本情報入力シート!AD333)</f>
        <v/>
      </c>
      <c r="N1184" s="1245"/>
      <c r="O1184" s="1248" t="str">
        <f>IFERROR(VLOOKUP(K1184,【参考】数式用２!$A$2:$AD$48,MATCH(N1184,【参考】数式用２!$C$4:$AD$4,0)+2,0),"")</f>
        <v/>
      </c>
      <c r="P1184" s="1214"/>
      <c r="Q1184" s="1217" t="str">
        <f>IFERROR(VLOOKUP(K1184,【参考】数式用２!$A$2:$AC$48,MATCH(P1184,【参考】数式用２!$C$4:$AC$4,0)+2,0),"")</f>
        <v/>
      </c>
      <c r="R1184" s="1220" t="s">
        <v>268</v>
      </c>
      <c r="S1184" s="1223"/>
      <c r="T1184" s="1226" t="s">
        <v>356</v>
      </c>
      <c r="U1184" s="1223"/>
      <c r="V1184" s="1226" t="s">
        <v>357</v>
      </c>
      <c r="W1184" s="1223"/>
      <c r="X1184" s="1226" t="s">
        <v>356</v>
      </c>
      <c r="Y1184" s="1223"/>
      <c r="Z1184" s="1226" t="s">
        <v>360</v>
      </c>
      <c r="AA1184" s="1226" t="s">
        <v>171</v>
      </c>
      <c r="AB1184" s="1226" t="str">
        <f t="shared" ref="AB1184" si="2444">IF(S1184&gt;=1,(W1184*12+Y1184)-(S1184*12+U1184)+1,"")</f>
        <v/>
      </c>
      <c r="AC1184" s="1229" t="s">
        <v>359</v>
      </c>
      <c r="AD1184" s="1232" t="str">
        <f t="shared" ref="AD1184" si="2445">IFERROR(ROUNDDOWN(ROUND(L1184*Q1184,0)*M1184,0)*AB1184,"")</f>
        <v/>
      </c>
      <c r="AE1184" s="1233" t="str">
        <f>IFERROR(ROUNDDOWN(ROUNDDOWN(ROUND(L1184*VLOOKUP(K1184,【参考】数式用２!$A$2:$AC$48,MATCH("処遇改善加算Ⅳ",【参考】数式用２!$C$4:$O$4,0)+2,0),0)*M1184,0)*AB1184*0.5,0), "")</f>
        <v/>
      </c>
      <c r="AF1184" s="1198"/>
      <c r="AG1184" s="1193" t="str">
        <f>IF(AND(AQ1184&lt;&gt;"対象外", P1184&lt;&gt;""),ROUNDDOWN(ROUND(L1184*VLOOKUP(K1184,【参考】数式用２!$A$2:$K$48,MATCH("ベア加算あり",【参考】数式用２!$C$4:$K$4,0)+2,0),0)*M1184,0)*AB1184,"")</f>
        <v/>
      </c>
      <c r="AH1184" s="1195"/>
      <c r="AI1184" s="1198"/>
      <c r="AJ1184" s="1198"/>
      <c r="AK1184" s="1201"/>
      <c r="AL1184" s="1204"/>
      <c r="AM1184" s="650" t="str">
        <f t="shared" ref="AM1184:AM1244" si="2446">IF(Q1184="","",IF(Q1184&lt;O1184,"！加算の要件上は問題ありませんが、令和６年度末の加算率と比較して、令和７年度の加算率が低くなっています。",""))</f>
        <v/>
      </c>
      <c r="AN1184" s="355"/>
      <c r="AO1184" s="1207" t="str">
        <f t="shared" ref="AO1184" si="2447">IF(K1184&lt;&gt;"","Q列に色付け","")</f>
        <v/>
      </c>
      <c r="AP1184" s="1210" t="str">
        <f t="shared" ref="AP1184" si="2448">IF(AND(AE1184&lt;&gt;0,AE1184&lt;&gt;""),IF(AF1184="○","入力済","未入力"),"")</f>
        <v/>
      </c>
      <c r="AQ1184" s="1113" t="str">
        <f>IFERROR((VLOOKUP(N1184, 【参考】数式用２!$BE$5:$BE$13, 1,FALSE)), "対象外")</f>
        <v>対象外</v>
      </c>
      <c r="AR1184" s="976" t="str">
        <f t="shared" ref="AR1184" si="2449">IF(AG1184&lt;&gt;"",IF(AH1184="○","入力済","未入力"),"")</f>
        <v/>
      </c>
      <c r="AS1184" s="976" t="str">
        <f t="shared" ref="AS1184" si="2450">IF(AND(P1184&lt;&gt;"", AI1184=""), "未入力", "入力済")</f>
        <v>入力済</v>
      </c>
      <c r="AT1184" s="976" t="str">
        <f t="shared" ref="AT1184" si="2451">IF(AND(P1184&lt;&gt;"", P1184&lt;&gt;"処遇改善加算Ⅳ", AJ1184=""), "未入力", "入力済")</f>
        <v>入力済</v>
      </c>
      <c r="AU1184" s="976" t="str">
        <f>IFERROR(VLOOKUP(K1184, 【参考】数式用２!$BB$5:$BC$48, 2, FALSE), "")</f>
        <v/>
      </c>
      <c r="AV1184" s="976" t="str">
        <f t="shared" ref="AV1184" si="2452">IF(AND(P1184&lt;&gt;"処遇改善加算Ⅲ",P1184&lt;&gt;"処遇改善加算Ⅳ", P1184&lt;&gt;"", AU1184&lt;&gt;"対象外"), 1,"")</f>
        <v/>
      </c>
      <c r="AW1184" s="976" t="str">
        <f>IFERROR("_"&amp;VLOOKUP(K1184, 【参考】数式用２!$AG$2:$AH$48, 2, FALSE), "")</f>
        <v/>
      </c>
      <c r="AX1184" s="1211" t="str">
        <f t="shared" ref="AX1184" si="2453">IF(AND(P1184="処遇改善加算Ⅰ", AL1184=""), "未入力","入力済")</f>
        <v>入力済</v>
      </c>
      <c r="AY1184" s="1207" t="str">
        <f t="shared" ref="AY1184" si="2454">G1184</f>
        <v/>
      </c>
    </row>
    <row r="1185" spans="1:51" ht="14">
      <c r="A1185" s="1281"/>
      <c r="B1185" s="1263"/>
      <c r="C1185" s="1264"/>
      <c r="D1185" s="1264"/>
      <c r="E1185" s="1264"/>
      <c r="F1185" s="1265"/>
      <c r="G1185" s="1270"/>
      <c r="H1185" s="1270"/>
      <c r="I1185" s="1270"/>
      <c r="J1185" s="1270"/>
      <c r="K1185" s="1270"/>
      <c r="L1185" s="1273"/>
      <c r="M1185" s="1276"/>
      <c r="N1185" s="1246"/>
      <c r="O1185" s="1249"/>
      <c r="P1185" s="1215"/>
      <c r="Q1185" s="1218"/>
      <c r="R1185" s="1221"/>
      <c r="S1185" s="1224"/>
      <c r="T1185" s="1227"/>
      <c r="U1185" s="1224"/>
      <c r="V1185" s="1227"/>
      <c r="W1185" s="1224"/>
      <c r="X1185" s="1227"/>
      <c r="Y1185" s="1224"/>
      <c r="Z1185" s="1227"/>
      <c r="AA1185" s="1227"/>
      <c r="AB1185" s="1227"/>
      <c r="AC1185" s="1230"/>
      <c r="AD1185" s="1193"/>
      <c r="AE1185" s="1234"/>
      <c r="AF1185" s="1199"/>
      <c r="AG1185" s="1193"/>
      <c r="AH1185" s="1196"/>
      <c r="AI1185" s="1199"/>
      <c r="AJ1185" s="1199"/>
      <c r="AK1185" s="1202"/>
      <c r="AL1185" s="1205"/>
      <c r="AM1185" s="1212" t="str">
        <f t="shared" ref="AM1185" si="2455">IF(AND(P1184&lt;&gt;"", OR(W1184&lt;&gt;8,Y1184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85" s="355"/>
      <c r="AO1185" s="1208"/>
      <c r="AP1185" s="1210"/>
      <c r="AQ1185" s="1114"/>
      <c r="AR1185" s="976"/>
      <c r="AS1185" s="976"/>
      <c r="AT1185" s="976"/>
      <c r="AU1185" s="976"/>
      <c r="AV1185" s="976"/>
      <c r="AW1185" s="976"/>
      <c r="AX1185" s="1211"/>
      <c r="AY1185" s="1208"/>
    </row>
    <row r="1186" spans="1:51" ht="14">
      <c r="A1186" s="1282"/>
      <c r="B1186" s="1263"/>
      <c r="C1186" s="1264"/>
      <c r="D1186" s="1264"/>
      <c r="E1186" s="1264"/>
      <c r="F1186" s="1265"/>
      <c r="G1186" s="1270"/>
      <c r="H1186" s="1270"/>
      <c r="I1186" s="1270"/>
      <c r="J1186" s="1270"/>
      <c r="K1186" s="1270"/>
      <c r="L1186" s="1273"/>
      <c r="M1186" s="1276"/>
      <c r="N1186" s="1246"/>
      <c r="O1186" s="1249"/>
      <c r="P1186" s="1215"/>
      <c r="Q1186" s="1218"/>
      <c r="R1186" s="1221"/>
      <c r="S1186" s="1224"/>
      <c r="T1186" s="1227"/>
      <c r="U1186" s="1224"/>
      <c r="V1186" s="1227"/>
      <c r="W1186" s="1224"/>
      <c r="X1186" s="1227"/>
      <c r="Y1186" s="1224"/>
      <c r="Z1186" s="1227"/>
      <c r="AA1186" s="1227"/>
      <c r="AB1186" s="1227"/>
      <c r="AC1186" s="1230"/>
      <c r="AD1186" s="1193"/>
      <c r="AE1186" s="1234"/>
      <c r="AF1186" s="1199"/>
      <c r="AG1186" s="1193"/>
      <c r="AH1186" s="1196"/>
      <c r="AI1186" s="1199"/>
      <c r="AJ1186" s="1199"/>
      <c r="AK1186" s="1202"/>
      <c r="AL1186" s="1205"/>
      <c r="AM1186" s="1213"/>
      <c r="AN1186" s="355"/>
      <c r="AO1186" s="1208"/>
      <c r="AP1186" s="1210"/>
      <c r="AQ1186" s="1114"/>
      <c r="AR1186" s="976"/>
      <c r="AS1186" s="976"/>
      <c r="AT1186" s="976"/>
      <c r="AU1186" s="976"/>
      <c r="AV1186" s="976"/>
      <c r="AW1186" s="976"/>
      <c r="AX1186" s="1211"/>
      <c r="AY1186" s="1208"/>
    </row>
    <row r="1187" spans="1:51" ht="14.5" thickBot="1">
      <c r="A1187" s="1283"/>
      <c r="B1187" s="1266"/>
      <c r="C1187" s="1267"/>
      <c r="D1187" s="1267"/>
      <c r="E1187" s="1267"/>
      <c r="F1187" s="1268"/>
      <c r="G1187" s="1271"/>
      <c r="H1187" s="1271"/>
      <c r="I1187" s="1271"/>
      <c r="J1187" s="1271"/>
      <c r="K1187" s="1271"/>
      <c r="L1187" s="1274"/>
      <c r="M1187" s="1277"/>
      <c r="N1187" s="1247"/>
      <c r="O1187" s="1250"/>
      <c r="P1187" s="1216"/>
      <c r="Q1187" s="1219"/>
      <c r="R1187" s="1222"/>
      <c r="S1187" s="1225"/>
      <c r="T1187" s="1228"/>
      <c r="U1187" s="1225"/>
      <c r="V1187" s="1228"/>
      <c r="W1187" s="1225"/>
      <c r="X1187" s="1228"/>
      <c r="Y1187" s="1225"/>
      <c r="Z1187" s="1228"/>
      <c r="AA1187" s="1228"/>
      <c r="AB1187" s="1228"/>
      <c r="AC1187" s="1231"/>
      <c r="AD1187" s="1194"/>
      <c r="AE1187" s="1235"/>
      <c r="AF1187" s="1200"/>
      <c r="AG1187" s="1194"/>
      <c r="AH1187" s="1197"/>
      <c r="AI1187" s="1200"/>
      <c r="AJ1187" s="1200"/>
      <c r="AK1187" s="1203"/>
      <c r="AL1187" s="1206"/>
      <c r="AM1187" s="651" t="str">
        <f t="shared" ref="AM1187:AM1247" si="2456">IF(P1184="","",
IF(OR(AF1184="",
AND(AG1184&lt;&gt;"",AH1184=""),
AND(P1184&lt;&gt;"",AI1184=""),
AND(P1184&lt;&gt;"処遇改善加算Ⅳ",AJ1184=""),
AND(OR(P1184="処遇改善加算Ⅰ",P1184="処遇改善加算Ⅱ"),AU1184="対象",AK1184=""),
AND(P1184="処遇改善加算Ⅰ",AL1184="")),
"！記入が必要な欄（オレンジ色のセル）に空欄があります。空欄を埋めてください。",""))</f>
        <v/>
      </c>
      <c r="AN1187" s="355"/>
      <c r="AO1187" s="1209"/>
      <c r="AP1187" s="1210"/>
      <c r="AQ1187" s="1115"/>
      <c r="AR1187" s="976"/>
      <c r="AS1187" s="976"/>
      <c r="AT1187" s="976"/>
      <c r="AU1187" s="976"/>
      <c r="AV1187" s="976"/>
      <c r="AW1187" s="976"/>
      <c r="AX1187" s="1211"/>
      <c r="AY1187" s="1209"/>
    </row>
    <row r="1188" spans="1:51" ht="14">
      <c r="A1188" s="1280">
        <v>295</v>
      </c>
      <c r="B1188" s="1260" t="str">
        <f>IF(基本情報入力シート!B334="", "",基本情報入力シート!B334)</f>
        <v/>
      </c>
      <c r="C1188" s="1261"/>
      <c r="D1188" s="1261"/>
      <c r="E1188" s="1261"/>
      <c r="F1188" s="1262"/>
      <c r="G1188" s="1269" t="str">
        <f>IF(基本情報入力シート!L334="", "",基本情報入力シート!L334)</f>
        <v/>
      </c>
      <c r="H1188" s="1269" t="str">
        <f>IF(基本情報入力シート!Q334="", "",基本情報入力シート!Q334)</f>
        <v/>
      </c>
      <c r="I1188" s="1269" t="str">
        <f>IF(基本情報入力シート!V334="", "",基本情報入力シート!V334)</f>
        <v/>
      </c>
      <c r="J1188" s="1269" t="str">
        <f>IF(基本情報入力シート!W334="", "",基本情報入力シート!W334)</f>
        <v/>
      </c>
      <c r="K1188" s="1269" t="str">
        <f>IF(基本情報入力シート!X334="", "",基本情報入力シート!X334)</f>
        <v/>
      </c>
      <c r="L1188" s="1272" t="str">
        <f>IF(基本情報入力シート!AC334=0, "",基本情報入力シート!AC334)</f>
        <v/>
      </c>
      <c r="M1188" s="1275" t="str">
        <f>IF(基本情報入力シート!AD334="", "",基本情報入力シート!AD334)</f>
        <v/>
      </c>
      <c r="N1188" s="1245"/>
      <c r="O1188" s="1248" t="str">
        <f>IFERROR(VLOOKUP(K1188,【参考】数式用２!$A$2:$AD$48,MATCH(N1188,【参考】数式用２!$C$4:$AD$4,0)+2,0),"")</f>
        <v/>
      </c>
      <c r="P1188" s="1214"/>
      <c r="Q1188" s="1217" t="str">
        <f>IFERROR(VLOOKUP(K1188,【参考】数式用２!$A$2:$AC$48,MATCH(P1188,【参考】数式用２!$C$4:$AC$4,0)+2,0),"")</f>
        <v/>
      </c>
      <c r="R1188" s="1220" t="s">
        <v>268</v>
      </c>
      <c r="S1188" s="1223"/>
      <c r="T1188" s="1226" t="s">
        <v>356</v>
      </c>
      <c r="U1188" s="1223"/>
      <c r="V1188" s="1226" t="s">
        <v>357</v>
      </c>
      <c r="W1188" s="1223"/>
      <c r="X1188" s="1226" t="s">
        <v>356</v>
      </c>
      <c r="Y1188" s="1223"/>
      <c r="Z1188" s="1226" t="s">
        <v>360</v>
      </c>
      <c r="AA1188" s="1226" t="s">
        <v>171</v>
      </c>
      <c r="AB1188" s="1226" t="str">
        <f t="shared" ref="AB1188" si="2457">IF(S1188&gt;=1,(W1188*12+Y1188)-(S1188*12+U1188)+1,"")</f>
        <v/>
      </c>
      <c r="AC1188" s="1229" t="s">
        <v>359</v>
      </c>
      <c r="AD1188" s="1232" t="str">
        <f t="shared" ref="AD1188" si="2458">IFERROR(ROUNDDOWN(ROUND(L1188*Q1188,0)*M1188,0)*AB1188,"")</f>
        <v/>
      </c>
      <c r="AE1188" s="1233" t="str">
        <f>IFERROR(ROUNDDOWN(ROUNDDOWN(ROUND(L1188*VLOOKUP(K1188,【参考】数式用２!$A$2:$AC$48,MATCH("処遇改善加算Ⅳ",【参考】数式用２!$C$4:$O$4,0)+2,0),0)*M1188,0)*AB1188*0.5,0), "")</f>
        <v/>
      </c>
      <c r="AF1188" s="1198"/>
      <c r="AG1188" s="1193" t="str">
        <f>IF(AND(AQ1188&lt;&gt;"対象外", P1188&lt;&gt;""),ROUNDDOWN(ROUND(L1188*VLOOKUP(K1188,【参考】数式用２!$A$2:$K$48,MATCH("ベア加算あり",【参考】数式用２!$C$4:$K$4,0)+2,0),0)*M1188,0)*AB1188,"")</f>
        <v/>
      </c>
      <c r="AH1188" s="1195"/>
      <c r="AI1188" s="1198"/>
      <c r="AJ1188" s="1198"/>
      <c r="AK1188" s="1201"/>
      <c r="AL1188" s="1204"/>
      <c r="AM1188" s="650" t="str">
        <f t="shared" si="2446"/>
        <v/>
      </c>
      <c r="AN1188" s="355"/>
      <c r="AO1188" s="1207" t="str">
        <f t="shared" ref="AO1188" si="2459">IF(K1188&lt;&gt;"","Q列に色付け","")</f>
        <v/>
      </c>
      <c r="AP1188" s="1210" t="str">
        <f t="shared" ref="AP1188" si="2460">IF(AND(AE1188&lt;&gt;0,AE1188&lt;&gt;""),IF(AF1188="○","入力済","未入力"),"")</f>
        <v/>
      </c>
      <c r="AQ1188" s="1113" t="str">
        <f>IFERROR((VLOOKUP(N1188, 【参考】数式用２!$BE$5:$BE$13, 1,FALSE)), "対象外")</f>
        <v>対象外</v>
      </c>
      <c r="AR1188" s="976" t="str">
        <f t="shared" ref="AR1188" si="2461">IF(AG1188&lt;&gt;"",IF(AH1188="○","入力済","未入力"),"")</f>
        <v/>
      </c>
      <c r="AS1188" s="976" t="str">
        <f t="shared" ref="AS1188" si="2462">IF(AND(P1188&lt;&gt;"", AI1188=""), "未入力", "入力済")</f>
        <v>入力済</v>
      </c>
      <c r="AT1188" s="976" t="str">
        <f t="shared" ref="AT1188" si="2463">IF(AND(P1188&lt;&gt;"", P1188&lt;&gt;"処遇改善加算Ⅳ", AJ1188=""), "未入力", "入力済")</f>
        <v>入力済</v>
      </c>
      <c r="AU1188" s="976" t="str">
        <f>IFERROR(VLOOKUP(K1188, 【参考】数式用２!$BB$5:$BC$48, 2, FALSE), "")</f>
        <v/>
      </c>
      <c r="AV1188" s="976" t="str">
        <f t="shared" ref="AV1188" si="2464">IF(AND(P1188&lt;&gt;"処遇改善加算Ⅲ",P1188&lt;&gt;"処遇改善加算Ⅳ", P1188&lt;&gt;"", AU1188&lt;&gt;"対象外"), 1,"")</f>
        <v/>
      </c>
      <c r="AW1188" s="976" t="str">
        <f>IFERROR("_"&amp;VLOOKUP(K1188, 【参考】数式用２!$AG$2:$AH$48, 2, FALSE), "")</f>
        <v/>
      </c>
      <c r="AX1188" s="1211" t="str">
        <f t="shared" ref="AX1188" si="2465">IF(AND(P1188="処遇改善加算Ⅰ", AL1188=""), "未入力","入力済")</f>
        <v>入力済</v>
      </c>
      <c r="AY1188" s="1207" t="str">
        <f t="shared" ref="AY1188" si="2466">G1188</f>
        <v/>
      </c>
    </row>
    <row r="1189" spans="1:51" ht="14">
      <c r="A1189" s="1281"/>
      <c r="B1189" s="1263"/>
      <c r="C1189" s="1264"/>
      <c r="D1189" s="1264"/>
      <c r="E1189" s="1264"/>
      <c r="F1189" s="1265"/>
      <c r="G1189" s="1270"/>
      <c r="H1189" s="1270"/>
      <c r="I1189" s="1270"/>
      <c r="J1189" s="1270"/>
      <c r="K1189" s="1270"/>
      <c r="L1189" s="1273"/>
      <c r="M1189" s="1276"/>
      <c r="N1189" s="1246"/>
      <c r="O1189" s="1249"/>
      <c r="P1189" s="1215"/>
      <c r="Q1189" s="1218"/>
      <c r="R1189" s="1221"/>
      <c r="S1189" s="1224"/>
      <c r="T1189" s="1227"/>
      <c r="U1189" s="1224"/>
      <c r="V1189" s="1227"/>
      <c r="W1189" s="1224"/>
      <c r="X1189" s="1227"/>
      <c r="Y1189" s="1224"/>
      <c r="Z1189" s="1227"/>
      <c r="AA1189" s="1227"/>
      <c r="AB1189" s="1227"/>
      <c r="AC1189" s="1230"/>
      <c r="AD1189" s="1193"/>
      <c r="AE1189" s="1234"/>
      <c r="AF1189" s="1199"/>
      <c r="AG1189" s="1193"/>
      <c r="AH1189" s="1196"/>
      <c r="AI1189" s="1199"/>
      <c r="AJ1189" s="1199"/>
      <c r="AK1189" s="1202"/>
      <c r="AL1189" s="1205"/>
      <c r="AM1189" s="1212" t="str">
        <f t="shared" ref="AM1189" si="2467">IF(AND(P1188&lt;&gt;"", OR(W1188&lt;&gt;8,Y1188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89" s="355"/>
      <c r="AO1189" s="1208"/>
      <c r="AP1189" s="1210"/>
      <c r="AQ1189" s="1114"/>
      <c r="AR1189" s="976"/>
      <c r="AS1189" s="976"/>
      <c r="AT1189" s="976"/>
      <c r="AU1189" s="976"/>
      <c r="AV1189" s="976"/>
      <c r="AW1189" s="976"/>
      <c r="AX1189" s="1211"/>
      <c r="AY1189" s="1208"/>
    </row>
    <row r="1190" spans="1:51" ht="14">
      <c r="A1190" s="1282"/>
      <c r="B1190" s="1263"/>
      <c r="C1190" s="1264"/>
      <c r="D1190" s="1264"/>
      <c r="E1190" s="1264"/>
      <c r="F1190" s="1265"/>
      <c r="G1190" s="1270"/>
      <c r="H1190" s="1270"/>
      <c r="I1190" s="1270"/>
      <c r="J1190" s="1270"/>
      <c r="K1190" s="1270"/>
      <c r="L1190" s="1273"/>
      <c r="M1190" s="1276"/>
      <c r="N1190" s="1246"/>
      <c r="O1190" s="1249"/>
      <c r="P1190" s="1215"/>
      <c r="Q1190" s="1218"/>
      <c r="R1190" s="1221"/>
      <c r="S1190" s="1224"/>
      <c r="T1190" s="1227"/>
      <c r="U1190" s="1224"/>
      <c r="V1190" s="1227"/>
      <c r="W1190" s="1224"/>
      <c r="X1190" s="1227"/>
      <c r="Y1190" s="1224"/>
      <c r="Z1190" s="1227"/>
      <c r="AA1190" s="1227"/>
      <c r="AB1190" s="1227"/>
      <c r="AC1190" s="1230"/>
      <c r="AD1190" s="1193"/>
      <c r="AE1190" s="1234"/>
      <c r="AF1190" s="1199"/>
      <c r="AG1190" s="1193"/>
      <c r="AH1190" s="1196"/>
      <c r="AI1190" s="1199"/>
      <c r="AJ1190" s="1199"/>
      <c r="AK1190" s="1202"/>
      <c r="AL1190" s="1205"/>
      <c r="AM1190" s="1213"/>
      <c r="AN1190" s="355"/>
      <c r="AO1190" s="1208"/>
      <c r="AP1190" s="1210"/>
      <c r="AQ1190" s="1114"/>
      <c r="AR1190" s="976"/>
      <c r="AS1190" s="976"/>
      <c r="AT1190" s="976"/>
      <c r="AU1190" s="976"/>
      <c r="AV1190" s="976"/>
      <c r="AW1190" s="976"/>
      <c r="AX1190" s="1211"/>
      <c r="AY1190" s="1208"/>
    </row>
    <row r="1191" spans="1:51" ht="14.5" thickBot="1">
      <c r="A1191" s="1283"/>
      <c r="B1191" s="1266"/>
      <c r="C1191" s="1267"/>
      <c r="D1191" s="1267"/>
      <c r="E1191" s="1267"/>
      <c r="F1191" s="1268"/>
      <c r="G1191" s="1271"/>
      <c r="H1191" s="1271"/>
      <c r="I1191" s="1271"/>
      <c r="J1191" s="1271"/>
      <c r="K1191" s="1271"/>
      <c r="L1191" s="1274"/>
      <c r="M1191" s="1277"/>
      <c r="N1191" s="1247"/>
      <c r="O1191" s="1250"/>
      <c r="P1191" s="1216"/>
      <c r="Q1191" s="1219"/>
      <c r="R1191" s="1222"/>
      <c r="S1191" s="1225"/>
      <c r="T1191" s="1228"/>
      <c r="U1191" s="1225"/>
      <c r="V1191" s="1228"/>
      <c r="W1191" s="1225"/>
      <c r="X1191" s="1228"/>
      <c r="Y1191" s="1225"/>
      <c r="Z1191" s="1228"/>
      <c r="AA1191" s="1228"/>
      <c r="AB1191" s="1228"/>
      <c r="AC1191" s="1231"/>
      <c r="AD1191" s="1194"/>
      <c r="AE1191" s="1235"/>
      <c r="AF1191" s="1200"/>
      <c r="AG1191" s="1194"/>
      <c r="AH1191" s="1197"/>
      <c r="AI1191" s="1200"/>
      <c r="AJ1191" s="1200"/>
      <c r="AK1191" s="1203"/>
      <c r="AL1191" s="1206"/>
      <c r="AM1191" s="651" t="str">
        <f t="shared" si="2456"/>
        <v/>
      </c>
      <c r="AN1191" s="355"/>
      <c r="AO1191" s="1209"/>
      <c r="AP1191" s="1210"/>
      <c r="AQ1191" s="1115"/>
      <c r="AR1191" s="976"/>
      <c r="AS1191" s="976"/>
      <c r="AT1191" s="976"/>
      <c r="AU1191" s="976"/>
      <c r="AV1191" s="976"/>
      <c r="AW1191" s="976"/>
      <c r="AX1191" s="1211"/>
      <c r="AY1191" s="1209"/>
    </row>
    <row r="1192" spans="1:51" ht="14">
      <c r="A1192" s="1280">
        <v>296</v>
      </c>
      <c r="B1192" s="1260" t="str">
        <f>IF(基本情報入力シート!B335="", "",基本情報入力シート!B335)</f>
        <v/>
      </c>
      <c r="C1192" s="1261"/>
      <c r="D1192" s="1261"/>
      <c r="E1192" s="1261"/>
      <c r="F1192" s="1262"/>
      <c r="G1192" s="1269" t="str">
        <f>IF(基本情報入力シート!L335="", "",基本情報入力シート!L335)</f>
        <v/>
      </c>
      <c r="H1192" s="1269" t="str">
        <f>IF(基本情報入力シート!Q335="", "",基本情報入力シート!Q335)</f>
        <v/>
      </c>
      <c r="I1192" s="1269" t="str">
        <f>IF(基本情報入力シート!V335="", "",基本情報入力シート!V335)</f>
        <v/>
      </c>
      <c r="J1192" s="1269" t="str">
        <f>IF(基本情報入力シート!W335="", "",基本情報入力シート!W335)</f>
        <v/>
      </c>
      <c r="K1192" s="1269" t="str">
        <f>IF(基本情報入力シート!X335="", "",基本情報入力シート!X335)</f>
        <v/>
      </c>
      <c r="L1192" s="1272" t="str">
        <f>IF(基本情報入力シート!AC335=0, "",基本情報入力シート!AC335)</f>
        <v/>
      </c>
      <c r="M1192" s="1275" t="str">
        <f>IF(基本情報入力シート!AD335="", "",基本情報入力シート!AD335)</f>
        <v/>
      </c>
      <c r="N1192" s="1245"/>
      <c r="O1192" s="1248" t="str">
        <f>IFERROR(VLOOKUP(K1192,【参考】数式用２!$A$2:$AD$48,MATCH(N1192,【参考】数式用２!$C$4:$AD$4,0)+2,0),"")</f>
        <v/>
      </c>
      <c r="P1192" s="1214"/>
      <c r="Q1192" s="1217" t="str">
        <f>IFERROR(VLOOKUP(K1192,【参考】数式用２!$A$2:$AC$48,MATCH(P1192,【参考】数式用２!$C$4:$AC$4,0)+2,0),"")</f>
        <v/>
      </c>
      <c r="R1192" s="1220" t="s">
        <v>268</v>
      </c>
      <c r="S1192" s="1223"/>
      <c r="T1192" s="1226" t="s">
        <v>356</v>
      </c>
      <c r="U1192" s="1223"/>
      <c r="V1192" s="1226" t="s">
        <v>357</v>
      </c>
      <c r="W1192" s="1223"/>
      <c r="X1192" s="1226" t="s">
        <v>356</v>
      </c>
      <c r="Y1192" s="1223"/>
      <c r="Z1192" s="1226" t="s">
        <v>360</v>
      </c>
      <c r="AA1192" s="1226" t="s">
        <v>171</v>
      </c>
      <c r="AB1192" s="1226" t="str">
        <f t="shared" ref="AB1192" si="2468">IF(S1192&gt;=1,(W1192*12+Y1192)-(S1192*12+U1192)+1,"")</f>
        <v/>
      </c>
      <c r="AC1192" s="1229" t="s">
        <v>359</v>
      </c>
      <c r="AD1192" s="1232" t="str">
        <f t="shared" ref="AD1192" si="2469">IFERROR(ROUNDDOWN(ROUND(L1192*Q1192,0)*M1192,0)*AB1192,"")</f>
        <v/>
      </c>
      <c r="AE1192" s="1233" t="str">
        <f>IFERROR(ROUNDDOWN(ROUNDDOWN(ROUND(L1192*VLOOKUP(K1192,【参考】数式用２!$A$2:$AC$48,MATCH("処遇改善加算Ⅳ",【参考】数式用２!$C$4:$O$4,0)+2,0),0)*M1192,0)*AB1192*0.5,0), "")</f>
        <v/>
      </c>
      <c r="AF1192" s="1198"/>
      <c r="AG1192" s="1193" t="str">
        <f>IF(AND(AQ1192&lt;&gt;"対象外", P1192&lt;&gt;""),ROUNDDOWN(ROUND(L1192*VLOOKUP(K1192,【参考】数式用２!$A$2:$K$48,MATCH("ベア加算あり",【参考】数式用２!$C$4:$K$4,0)+2,0),0)*M1192,0)*AB1192,"")</f>
        <v/>
      </c>
      <c r="AH1192" s="1195"/>
      <c r="AI1192" s="1198"/>
      <c r="AJ1192" s="1198"/>
      <c r="AK1192" s="1201"/>
      <c r="AL1192" s="1204"/>
      <c r="AM1192" s="650" t="str">
        <f t="shared" si="2446"/>
        <v/>
      </c>
      <c r="AN1192" s="355"/>
      <c r="AO1192" s="1207" t="str">
        <f t="shared" ref="AO1192" si="2470">IF(K1192&lt;&gt;"","Q列に色付け","")</f>
        <v/>
      </c>
      <c r="AP1192" s="1210" t="str">
        <f t="shared" ref="AP1192" si="2471">IF(AND(AE1192&lt;&gt;0,AE1192&lt;&gt;""),IF(AF1192="○","入力済","未入力"),"")</f>
        <v/>
      </c>
      <c r="AQ1192" s="1113" t="str">
        <f>IFERROR((VLOOKUP(N1192, 【参考】数式用２!$BE$5:$BE$13, 1,FALSE)), "対象外")</f>
        <v>対象外</v>
      </c>
      <c r="AR1192" s="976" t="str">
        <f t="shared" ref="AR1192" si="2472">IF(AG1192&lt;&gt;"",IF(AH1192="○","入力済","未入力"),"")</f>
        <v/>
      </c>
      <c r="AS1192" s="976" t="str">
        <f t="shared" ref="AS1192" si="2473">IF(AND(P1192&lt;&gt;"", AI1192=""), "未入力", "入力済")</f>
        <v>入力済</v>
      </c>
      <c r="AT1192" s="976" t="str">
        <f t="shared" ref="AT1192" si="2474">IF(AND(P1192&lt;&gt;"", P1192&lt;&gt;"処遇改善加算Ⅳ", AJ1192=""), "未入力", "入力済")</f>
        <v>入力済</v>
      </c>
      <c r="AU1192" s="976" t="str">
        <f>IFERROR(VLOOKUP(K1192, 【参考】数式用２!$BB$5:$BC$48, 2, FALSE), "")</f>
        <v/>
      </c>
      <c r="AV1192" s="976" t="str">
        <f t="shared" ref="AV1192" si="2475">IF(AND(P1192&lt;&gt;"処遇改善加算Ⅲ",P1192&lt;&gt;"処遇改善加算Ⅳ", P1192&lt;&gt;"", AU1192&lt;&gt;"対象外"), 1,"")</f>
        <v/>
      </c>
      <c r="AW1192" s="976" t="str">
        <f>IFERROR("_"&amp;VLOOKUP(K1192, 【参考】数式用２!$AG$2:$AH$48, 2, FALSE), "")</f>
        <v/>
      </c>
      <c r="AX1192" s="1211" t="str">
        <f t="shared" ref="AX1192" si="2476">IF(AND(P1192="処遇改善加算Ⅰ", AL1192=""), "未入力","入力済")</f>
        <v>入力済</v>
      </c>
      <c r="AY1192" s="1207" t="str">
        <f t="shared" ref="AY1192" si="2477">G1192</f>
        <v/>
      </c>
    </row>
    <row r="1193" spans="1:51" ht="14">
      <c r="A1193" s="1281"/>
      <c r="B1193" s="1263"/>
      <c r="C1193" s="1264"/>
      <c r="D1193" s="1264"/>
      <c r="E1193" s="1264"/>
      <c r="F1193" s="1265"/>
      <c r="G1193" s="1270"/>
      <c r="H1193" s="1270"/>
      <c r="I1193" s="1270"/>
      <c r="J1193" s="1270"/>
      <c r="K1193" s="1270"/>
      <c r="L1193" s="1273"/>
      <c r="M1193" s="1276"/>
      <c r="N1193" s="1246"/>
      <c r="O1193" s="1249"/>
      <c r="P1193" s="1215"/>
      <c r="Q1193" s="1218"/>
      <c r="R1193" s="1221"/>
      <c r="S1193" s="1224"/>
      <c r="T1193" s="1227"/>
      <c r="U1193" s="1224"/>
      <c r="V1193" s="1227"/>
      <c r="W1193" s="1224"/>
      <c r="X1193" s="1227"/>
      <c r="Y1193" s="1224"/>
      <c r="Z1193" s="1227"/>
      <c r="AA1193" s="1227"/>
      <c r="AB1193" s="1227"/>
      <c r="AC1193" s="1230"/>
      <c r="AD1193" s="1193"/>
      <c r="AE1193" s="1234"/>
      <c r="AF1193" s="1199"/>
      <c r="AG1193" s="1193"/>
      <c r="AH1193" s="1196"/>
      <c r="AI1193" s="1199"/>
      <c r="AJ1193" s="1199"/>
      <c r="AK1193" s="1202"/>
      <c r="AL1193" s="1205"/>
      <c r="AM1193" s="1212" t="str">
        <f t="shared" ref="AM1193" si="2478">IF(AND(P1192&lt;&gt;"", OR(W1192&lt;&gt;8,Y1192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93" s="355"/>
      <c r="AO1193" s="1208"/>
      <c r="AP1193" s="1210"/>
      <c r="AQ1193" s="1114"/>
      <c r="AR1193" s="976"/>
      <c r="AS1193" s="976"/>
      <c r="AT1193" s="976"/>
      <c r="AU1193" s="976"/>
      <c r="AV1193" s="976"/>
      <c r="AW1193" s="976"/>
      <c r="AX1193" s="1211"/>
      <c r="AY1193" s="1208"/>
    </row>
    <row r="1194" spans="1:51" ht="14">
      <c r="A1194" s="1282"/>
      <c r="B1194" s="1263"/>
      <c r="C1194" s="1264"/>
      <c r="D1194" s="1264"/>
      <c r="E1194" s="1264"/>
      <c r="F1194" s="1265"/>
      <c r="G1194" s="1270"/>
      <c r="H1194" s="1270"/>
      <c r="I1194" s="1270"/>
      <c r="J1194" s="1270"/>
      <c r="K1194" s="1270"/>
      <c r="L1194" s="1273"/>
      <c r="M1194" s="1276"/>
      <c r="N1194" s="1246"/>
      <c r="O1194" s="1249"/>
      <c r="P1194" s="1215"/>
      <c r="Q1194" s="1218"/>
      <c r="R1194" s="1221"/>
      <c r="S1194" s="1224"/>
      <c r="T1194" s="1227"/>
      <c r="U1194" s="1224"/>
      <c r="V1194" s="1227"/>
      <c r="W1194" s="1224"/>
      <c r="X1194" s="1227"/>
      <c r="Y1194" s="1224"/>
      <c r="Z1194" s="1227"/>
      <c r="AA1194" s="1227"/>
      <c r="AB1194" s="1227"/>
      <c r="AC1194" s="1230"/>
      <c r="AD1194" s="1193"/>
      <c r="AE1194" s="1234"/>
      <c r="AF1194" s="1199"/>
      <c r="AG1194" s="1193"/>
      <c r="AH1194" s="1196"/>
      <c r="AI1194" s="1199"/>
      <c r="AJ1194" s="1199"/>
      <c r="AK1194" s="1202"/>
      <c r="AL1194" s="1205"/>
      <c r="AM1194" s="1213"/>
      <c r="AN1194" s="355"/>
      <c r="AO1194" s="1208"/>
      <c r="AP1194" s="1210"/>
      <c r="AQ1194" s="1114"/>
      <c r="AR1194" s="976"/>
      <c r="AS1194" s="976"/>
      <c r="AT1194" s="976"/>
      <c r="AU1194" s="976"/>
      <c r="AV1194" s="976"/>
      <c r="AW1194" s="976"/>
      <c r="AX1194" s="1211"/>
      <c r="AY1194" s="1208"/>
    </row>
    <row r="1195" spans="1:51" ht="14.5" thickBot="1">
      <c r="A1195" s="1283"/>
      <c r="B1195" s="1266"/>
      <c r="C1195" s="1267"/>
      <c r="D1195" s="1267"/>
      <c r="E1195" s="1267"/>
      <c r="F1195" s="1268"/>
      <c r="G1195" s="1271"/>
      <c r="H1195" s="1271"/>
      <c r="I1195" s="1271"/>
      <c r="J1195" s="1271"/>
      <c r="K1195" s="1271"/>
      <c r="L1195" s="1274"/>
      <c r="M1195" s="1277"/>
      <c r="N1195" s="1247"/>
      <c r="O1195" s="1250"/>
      <c r="P1195" s="1216"/>
      <c r="Q1195" s="1219"/>
      <c r="R1195" s="1222"/>
      <c r="S1195" s="1225"/>
      <c r="T1195" s="1228"/>
      <c r="U1195" s="1225"/>
      <c r="V1195" s="1228"/>
      <c r="W1195" s="1225"/>
      <c r="X1195" s="1228"/>
      <c r="Y1195" s="1225"/>
      <c r="Z1195" s="1228"/>
      <c r="AA1195" s="1228"/>
      <c r="AB1195" s="1228"/>
      <c r="AC1195" s="1231"/>
      <c r="AD1195" s="1194"/>
      <c r="AE1195" s="1235"/>
      <c r="AF1195" s="1200"/>
      <c r="AG1195" s="1194"/>
      <c r="AH1195" s="1197"/>
      <c r="AI1195" s="1200"/>
      <c r="AJ1195" s="1200"/>
      <c r="AK1195" s="1203"/>
      <c r="AL1195" s="1206"/>
      <c r="AM1195" s="651" t="str">
        <f t="shared" si="2456"/>
        <v/>
      </c>
      <c r="AN1195" s="355"/>
      <c r="AO1195" s="1209"/>
      <c r="AP1195" s="1210"/>
      <c r="AQ1195" s="1115"/>
      <c r="AR1195" s="976"/>
      <c r="AS1195" s="976"/>
      <c r="AT1195" s="976"/>
      <c r="AU1195" s="976"/>
      <c r="AV1195" s="976"/>
      <c r="AW1195" s="976"/>
      <c r="AX1195" s="1211"/>
      <c r="AY1195" s="1209"/>
    </row>
    <row r="1196" spans="1:51" ht="14">
      <c r="A1196" s="1280">
        <v>297</v>
      </c>
      <c r="B1196" s="1260" t="str">
        <f>IF(基本情報入力シート!B336="", "",基本情報入力シート!B336)</f>
        <v/>
      </c>
      <c r="C1196" s="1261"/>
      <c r="D1196" s="1261"/>
      <c r="E1196" s="1261"/>
      <c r="F1196" s="1262"/>
      <c r="G1196" s="1269" t="str">
        <f>IF(基本情報入力シート!L336="", "",基本情報入力シート!L336)</f>
        <v/>
      </c>
      <c r="H1196" s="1269" t="str">
        <f>IF(基本情報入力シート!Q336="", "",基本情報入力シート!Q336)</f>
        <v/>
      </c>
      <c r="I1196" s="1269" t="str">
        <f>IF(基本情報入力シート!V336="", "",基本情報入力シート!V336)</f>
        <v/>
      </c>
      <c r="J1196" s="1269" t="str">
        <f>IF(基本情報入力シート!W336="", "",基本情報入力シート!W336)</f>
        <v/>
      </c>
      <c r="K1196" s="1269" t="str">
        <f>IF(基本情報入力シート!X336="", "",基本情報入力シート!X336)</f>
        <v/>
      </c>
      <c r="L1196" s="1272" t="str">
        <f>IF(基本情報入力シート!AC336=0, "",基本情報入力シート!AC336)</f>
        <v/>
      </c>
      <c r="M1196" s="1275" t="str">
        <f>IF(基本情報入力シート!AD336="", "",基本情報入力シート!AD336)</f>
        <v/>
      </c>
      <c r="N1196" s="1245"/>
      <c r="O1196" s="1248" t="str">
        <f>IFERROR(VLOOKUP(K1196,【参考】数式用２!$A$2:$AD$48,MATCH(N1196,【参考】数式用２!$C$4:$AD$4,0)+2,0),"")</f>
        <v/>
      </c>
      <c r="P1196" s="1214"/>
      <c r="Q1196" s="1217" t="str">
        <f>IFERROR(VLOOKUP(K1196,【参考】数式用２!$A$2:$AC$48,MATCH(P1196,【参考】数式用２!$C$4:$AC$4,0)+2,0),"")</f>
        <v/>
      </c>
      <c r="R1196" s="1220" t="s">
        <v>268</v>
      </c>
      <c r="S1196" s="1223"/>
      <c r="T1196" s="1226" t="s">
        <v>356</v>
      </c>
      <c r="U1196" s="1223"/>
      <c r="V1196" s="1226" t="s">
        <v>357</v>
      </c>
      <c r="W1196" s="1223"/>
      <c r="X1196" s="1226" t="s">
        <v>356</v>
      </c>
      <c r="Y1196" s="1223"/>
      <c r="Z1196" s="1226" t="s">
        <v>360</v>
      </c>
      <c r="AA1196" s="1226" t="s">
        <v>171</v>
      </c>
      <c r="AB1196" s="1226" t="str">
        <f t="shared" ref="AB1196" si="2479">IF(S1196&gt;=1,(W1196*12+Y1196)-(S1196*12+U1196)+1,"")</f>
        <v/>
      </c>
      <c r="AC1196" s="1229" t="s">
        <v>359</v>
      </c>
      <c r="AD1196" s="1232" t="str">
        <f t="shared" ref="AD1196" si="2480">IFERROR(ROUNDDOWN(ROUND(L1196*Q1196,0)*M1196,0)*AB1196,"")</f>
        <v/>
      </c>
      <c r="AE1196" s="1233" t="str">
        <f>IFERROR(ROUNDDOWN(ROUNDDOWN(ROUND(L1196*VLOOKUP(K1196,【参考】数式用２!$A$2:$AC$48,MATCH("処遇改善加算Ⅳ",【参考】数式用２!$C$4:$O$4,0)+2,0),0)*M1196,0)*AB1196*0.5,0), "")</f>
        <v/>
      </c>
      <c r="AF1196" s="1198"/>
      <c r="AG1196" s="1193" t="str">
        <f>IF(AND(AQ1196&lt;&gt;"対象外", P1196&lt;&gt;""),ROUNDDOWN(ROUND(L1196*VLOOKUP(K1196,【参考】数式用２!$A$2:$K$48,MATCH("ベア加算あり",【参考】数式用２!$C$4:$K$4,0)+2,0),0)*M1196,0)*AB1196,"")</f>
        <v/>
      </c>
      <c r="AH1196" s="1195"/>
      <c r="AI1196" s="1198"/>
      <c r="AJ1196" s="1198"/>
      <c r="AK1196" s="1201"/>
      <c r="AL1196" s="1204"/>
      <c r="AM1196" s="650" t="str">
        <f t="shared" si="2446"/>
        <v/>
      </c>
      <c r="AN1196" s="355"/>
      <c r="AO1196" s="1207" t="str">
        <f t="shared" ref="AO1196" si="2481">IF(K1196&lt;&gt;"","Q列に色付け","")</f>
        <v/>
      </c>
      <c r="AP1196" s="1210" t="str">
        <f t="shared" ref="AP1196" si="2482">IF(AND(AE1196&lt;&gt;0,AE1196&lt;&gt;""),IF(AF1196="○","入力済","未入力"),"")</f>
        <v/>
      </c>
      <c r="AQ1196" s="1113" t="str">
        <f>IFERROR((VLOOKUP(N1196, 【参考】数式用２!$BE$5:$BE$13, 1,FALSE)), "対象外")</f>
        <v>対象外</v>
      </c>
      <c r="AR1196" s="976" t="str">
        <f t="shared" ref="AR1196" si="2483">IF(AG1196&lt;&gt;"",IF(AH1196="○","入力済","未入力"),"")</f>
        <v/>
      </c>
      <c r="AS1196" s="976" t="str">
        <f t="shared" ref="AS1196" si="2484">IF(AND(P1196&lt;&gt;"", AI1196=""), "未入力", "入力済")</f>
        <v>入力済</v>
      </c>
      <c r="AT1196" s="976" t="str">
        <f t="shared" ref="AT1196" si="2485">IF(AND(P1196&lt;&gt;"", P1196&lt;&gt;"処遇改善加算Ⅳ", AJ1196=""), "未入力", "入力済")</f>
        <v>入力済</v>
      </c>
      <c r="AU1196" s="976" t="str">
        <f>IFERROR(VLOOKUP(K1196, 【参考】数式用２!$BB$5:$BC$48, 2, FALSE), "")</f>
        <v/>
      </c>
      <c r="AV1196" s="976" t="str">
        <f t="shared" ref="AV1196" si="2486">IF(AND(P1196&lt;&gt;"処遇改善加算Ⅲ",P1196&lt;&gt;"処遇改善加算Ⅳ", P1196&lt;&gt;"", AU1196&lt;&gt;"対象外"), 1,"")</f>
        <v/>
      </c>
      <c r="AW1196" s="976" t="str">
        <f>IFERROR("_"&amp;VLOOKUP(K1196, 【参考】数式用２!$AG$2:$AH$48, 2, FALSE), "")</f>
        <v/>
      </c>
      <c r="AX1196" s="1211" t="str">
        <f t="shared" ref="AX1196" si="2487">IF(AND(P1196="処遇改善加算Ⅰ", AL1196=""), "未入力","入力済")</f>
        <v>入力済</v>
      </c>
      <c r="AY1196" s="1207" t="str">
        <f t="shared" ref="AY1196" si="2488">G1196</f>
        <v/>
      </c>
    </row>
    <row r="1197" spans="1:51" ht="14">
      <c r="A1197" s="1281"/>
      <c r="B1197" s="1263"/>
      <c r="C1197" s="1264"/>
      <c r="D1197" s="1264"/>
      <c r="E1197" s="1264"/>
      <c r="F1197" s="1265"/>
      <c r="G1197" s="1270"/>
      <c r="H1197" s="1270"/>
      <c r="I1197" s="1270"/>
      <c r="J1197" s="1270"/>
      <c r="K1197" s="1270"/>
      <c r="L1197" s="1273"/>
      <c r="M1197" s="1276"/>
      <c r="N1197" s="1246"/>
      <c r="O1197" s="1249"/>
      <c r="P1197" s="1215"/>
      <c r="Q1197" s="1218"/>
      <c r="R1197" s="1221"/>
      <c r="S1197" s="1224"/>
      <c r="T1197" s="1227"/>
      <c r="U1197" s="1224"/>
      <c r="V1197" s="1227"/>
      <c r="W1197" s="1224"/>
      <c r="X1197" s="1227"/>
      <c r="Y1197" s="1224"/>
      <c r="Z1197" s="1227"/>
      <c r="AA1197" s="1227"/>
      <c r="AB1197" s="1227"/>
      <c r="AC1197" s="1230"/>
      <c r="AD1197" s="1193"/>
      <c r="AE1197" s="1234"/>
      <c r="AF1197" s="1199"/>
      <c r="AG1197" s="1193"/>
      <c r="AH1197" s="1196"/>
      <c r="AI1197" s="1199"/>
      <c r="AJ1197" s="1199"/>
      <c r="AK1197" s="1202"/>
      <c r="AL1197" s="1205"/>
      <c r="AM1197" s="1212" t="str">
        <f t="shared" ref="AM1197" si="2489">IF(AND(P1196&lt;&gt;"", OR(W1196&lt;&gt;8,Y1196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197" s="355"/>
      <c r="AO1197" s="1208"/>
      <c r="AP1197" s="1210"/>
      <c r="AQ1197" s="1114"/>
      <c r="AR1197" s="976"/>
      <c r="AS1197" s="976"/>
      <c r="AT1197" s="976"/>
      <c r="AU1197" s="976"/>
      <c r="AV1197" s="976"/>
      <c r="AW1197" s="976"/>
      <c r="AX1197" s="1211"/>
      <c r="AY1197" s="1208"/>
    </row>
    <row r="1198" spans="1:51" ht="14">
      <c r="A1198" s="1282"/>
      <c r="B1198" s="1263"/>
      <c r="C1198" s="1264"/>
      <c r="D1198" s="1264"/>
      <c r="E1198" s="1264"/>
      <c r="F1198" s="1265"/>
      <c r="G1198" s="1270"/>
      <c r="H1198" s="1270"/>
      <c r="I1198" s="1270"/>
      <c r="J1198" s="1270"/>
      <c r="K1198" s="1270"/>
      <c r="L1198" s="1273"/>
      <c r="M1198" s="1276"/>
      <c r="N1198" s="1246"/>
      <c r="O1198" s="1249"/>
      <c r="P1198" s="1215"/>
      <c r="Q1198" s="1218"/>
      <c r="R1198" s="1221"/>
      <c r="S1198" s="1224"/>
      <c r="T1198" s="1227"/>
      <c r="U1198" s="1224"/>
      <c r="V1198" s="1227"/>
      <c r="W1198" s="1224"/>
      <c r="X1198" s="1227"/>
      <c r="Y1198" s="1224"/>
      <c r="Z1198" s="1227"/>
      <c r="AA1198" s="1227"/>
      <c r="AB1198" s="1227"/>
      <c r="AC1198" s="1230"/>
      <c r="AD1198" s="1193"/>
      <c r="AE1198" s="1234"/>
      <c r="AF1198" s="1199"/>
      <c r="AG1198" s="1193"/>
      <c r="AH1198" s="1196"/>
      <c r="AI1198" s="1199"/>
      <c r="AJ1198" s="1199"/>
      <c r="AK1198" s="1202"/>
      <c r="AL1198" s="1205"/>
      <c r="AM1198" s="1213"/>
      <c r="AN1198" s="355"/>
      <c r="AO1198" s="1208"/>
      <c r="AP1198" s="1210"/>
      <c r="AQ1198" s="1114"/>
      <c r="AR1198" s="976"/>
      <c r="AS1198" s="976"/>
      <c r="AT1198" s="976"/>
      <c r="AU1198" s="976"/>
      <c r="AV1198" s="976"/>
      <c r="AW1198" s="976"/>
      <c r="AX1198" s="1211"/>
      <c r="AY1198" s="1208"/>
    </row>
    <row r="1199" spans="1:51" ht="14.5" thickBot="1">
      <c r="A1199" s="1283"/>
      <c r="B1199" s="1266"/>
      <c r="C1199" s="1267"/>
      <c r="D1199" s="1267"/>
      <c r="E1199" s="1267"/>
      <c r="F1199" s="1268"/>
      <c r="G1199" s="1271"/>
      <c r="H1199" s="1271"/>
      <c r="I1199" s="1271"/>
      <c r="J1199" s="1271"/>
      <c r="K1199" s="1271"/>
      <c r="L1199" s="1274"/>
      <c r="M1199" s="1277"/>
      <c r="N1199" s="1247"/>
      <c r="O1199" s="1250"/>
      <c r="P1199" s="1216"/>
      <c r="Q1199" s="1219"/>
      <c r="R1199" s="1222"/>
      <c r="S1199" s="1225"/>
      <c r="T1199" s="1228"/>
      <c r="U1199" s="1225"/>
      <c r="V1199" s="1228"/>
      <c r="W1199" s="1225"/>
      <c r="X1199" s="1228"/>
      <c r="Y1199" s="1225"/>
      <c r="Z1199" s="1228"/>
      <c r="AA1199" s="1228"/>
      <c r="AB1199" s="1228"/>
      <c r="AC1199" s="1231"/>
      <c r="AD1199" s="1194"/>
      <c r="AE1199" s="1235"/>
      <c r="AF1199" s="1200"/>
      <c r="AG1199" s="1194"/>
      <c r="AH1199" s="1197"/>
      <c r="AI1199" s="1200"/>
      <c r="AJ1199" s="1200"/>
      <c r="AK1199" s="1203"/>
      <c r="AL1199" s="1206"/>
      <c r="AM1199" s="651" t="str">
        <f t="shared" si="2456"/>
        <v/>
      </c>
      <c r="AN1199" s="355"/>
      <c r="AO1199" s="1209"/>
      <c r="AP1199" s="1210"/>
      <c r="AQ1199" s="1115"/>
      <c r="AR1199" s="976"/>
      <c r="AS1199" s="976"/>
      <c r="AT1199" s="976"/>
      <c r="AU1199" s="976"/>
      <c r="AV1199" s="976"/>
      <c r="AW1199" s="976"/>
      <c r="AX1199" s="1211"/>
      <c r="AY1199" s="1209"/>
    </row>
    <row r="1200" spans="1:51" ht="14">
      <c r="A1200" s="1280">
        <v>298</v>
      </c>
      <c r="B1200" s="1260" t="str">
        <f>IF(基本情報入力シート!B337="", "",基本情報入力シート!B337)</f>
        <v/>
      </c>
      <c r="C1200" s="1261"/>
      <c r="D1200" s="1261"/>
      <c r="E1200" s="1261"/>
      <c r="F1200" s="1262"/>
      <c r="G1200" s="1269" t="str">
        <f>IF(基本情報入力シート!L337="", "",基本情報入力シート!L337)</f>
        <v/>
      </c>
      <c r="H1200" s="1269" t="str">
        <f>IF(基本情報入力シート!Q337="", "",基本情報入力シート!Q337)</f>
        <v/>
      </c>
      <c r="I1200" s="1269" t="str">
        <f>IF(基本情報入力シート!V337="", "",基本情報入力シート!V337)</f>
        <v/>
      </c>
      <c r="J1200" s="1269" t="str">
        <f>IF(基本情報入力シート!W337="", "",基本情報入力シート!W337)</f>
        <v/>
      </c>
      <c r="K1200" s="1269" t="str">
        <f>IF(基本情報入力シート!X337="", "",基本情報入力シート!X337)</f>
        <v/>
      </c>
      <c r="L1200" s="1272" t="str">
        <f>IF(基本情報入力シート!AC337=0, "",基本情報入力シート!AC337)</f>
        <v/>
      </c>
      <c r="M1200" s="1275" t="str">
        <f>IF(基本情報入力シート!AD337="", "",基本情報入力シート!AD337)</f>
        <v/>
      </c>
      <c r="N1200" s="1245"/>
      <c r="O1200" s="1248" t="str">
        <f>IFERROR(VLOOKUP(K1200,【参考】数式用２!$A$2:$AD$48,MATCH(N1200,【参考】数式用２!$C$4:$AD$4,0)+2,0),"")</f>
        <v/>
      </c>
      <c r="P1200" s="1214"/>
      <c r="Q1200" s="1217" t="str">
        <f>IFERROR(VLOOKUP(K1200,【参考】数式用２!$A$2:$AC$48,MATCH(P1200,【参考】数式用２!$C$4:$AC$4,0)+2,0),"")</f>
        <v/>
      </c>
      <c r="R1200" s="1220" t="s">
        <v>268</v>
      </c>
      <c r="S1200" s="1223"/>
      <c r="T1200" s="1226" t="s">
        <v>356</v>
      </c>
      <c r="U1200" s="1223"/>
      <c r="V1200" s="1226" t="s">
        <v>357</v>
      </c>
      <c r="W1200" s="1223"/>
      <c r="X1200" s="1226" t="s">
        <v>356</v>
      </c>
      <c r="Y1200" s="1223"/>
      <c r="Z1200" s="1226" t="s">
        <v>360</v>
      </c>
      <c r="AA1200" s="1226" t="s">
        <v>171</v>
      </c>
      <c r="AB1200" s="1226" t="str">
        <f t="shared" ref="AB1200" si="2490">IF(S1200&gt;=1,(W1200*12+Y1200)-(S1200*12+U1200)+1,"")</f>
        <v/>
      </c>
      <c r="AC1200" s="1229" t="s">
        <v>359</v>
      </c>
      <c r="AD1200" s="1232" t="str">
        <f t="shared" ref="AD1200" si="2491">IFERROR(ROUNDDOWN(ROUND(L1200*Q1200,0)*M1200,0)*AB1200,"")</f>
        <v/>
      </c>
      <c r="AE1200" s="1233" t="str">
        <f>IFERROR(ROUNDDOWN(ROUNDDOWN(ROUND(L1200*VLOOKUP(K1200,【参考】数式用２!$A$2:$AC$48,MATCH("処遇改善加算Ⅳ",【参考】数式用２!$C$4:$O$4,0)+2,0),0)*M1200,0)*AB1200*0.5,0), "")</f>
        <v/>
      </c>
      <c r="AF1200" s="1198"/>
      <c r="AG1200" s="1193" t="str">
        <f>IF(AND(AQ1200&lt;&gt;"対象外", P1200&lt;&gt;""),ROUNDDOWN(ROUND(L1200*VLOOKUP(K1200,【参考】数式用２!$A$2:$K$48,MATCH("ベア加算あり",【参考】数式用２!$C$4:$K$4,0)+2,0),0)*M1200,0)*AB1200,"")</f>
        <v/>
      </c>
      <c r="AH1200" s="1195"/>
      <c r="AI1200" s="1198"/>
      <c r="AJ1200" s="1198"/>
      <c r="AK1200" s="1201"/>
      <c r="AL1200" s="1204"/>
      <c r="AM1200" s="650" t="str">
        <f t="shared" si="2446"/>
        <v/>
      </c>
      <c r="AN1200" s="355"/>
      <c r="AO1200" s="1207" t="str">
        <f t="shared" ref="AO1200" si="2492">IF(K1200&lt;&gt;"","Q列に色付け","")</f>
        <v/>
      </c>
      <c r="AP1200" s="1210" t="str">
        <f t="shared" ref="AP1200" si="2493">IF(AND(AE1200&lt;&gt;0,AE1200&lt;&gt;""),IF(AF1200="○","入力済","未入力"),"")</f>
        <v/>
      </c>
      <c r="AQ1200" s="1113" t="str">
        <f>IFERROR((VLOOKUP(N1200, 【参考】数式用２!$BE$5:$BE$13, 1,FALSE)), "対象外")</f>
        <v>対象外</v>
      </c>
      <c r="AR1200" s="976" t="str">
        <f t="shared" ref="AR1200" si="2494">IF(AG1200&lt;&gt;"",IF(AH1200="○","入力済","未入力"),"")</f>
        <v/>
      </c>
      <c r="AS1200" s="976" t="str">
        <f t="shared" ref="AS1200" si="2495">IF(AND(P1200&lt;&gt;"", AI1200=""), "未入力", "入力済")</f>
        <v>入力済</v>
      </c>
      <c r="AT1200" s="976" t="str">
        <f t="shared" ref="AT1200" si="2496">IF(AND(P1200&lt;&gt;"", P1200&lt;&gt;"処遇改善加算Ⅳ", AJ1200=""), "未入力", "入力済")</f>
        <v>入力済</v>
      </c>
      <c r="AU1200" s="976" t="str">
        <f>IFERROR(VLOOKUP(K1200, 【参考】数式用２!$BB$5:$BC$48, 2, FALSE), "")</f>
        <v/>
      </c>
      <c r="AV1200" s="976" t="str">
        <f t="shared" ref="AV1200" si="2497">IF(AND(P1200&lt;&gt;"処遇改善加算Ⅲ",P1200&lt;&gt;"処遇改善加算Ⅳ", P1200&lt;&gt;"", AU1200&lt;&gt;"対象外"), 1,"")</f>
        <v/>
      </c>
      <c r="AW1200" s="976" t="str">
        <f>IFERROR("_"&amp;VLOOKUP(K1200, 【参考】数式用２!$AG$2:$AH$48, 2, FALSE), "")</f>
        <v/>
      </c>
      <c r="AX1200" s="1211" t="str">
        <f t="shared" ref="AX1200" si="2498">IF(AND(P1200="処遇改善加算Ⅰ", AL1200=""), "未入力","入力済")</f>
        <v>入力済</v>
      </c>
      <c r="AY1200" s="1207" t="str">
        <f t="shared" ref="AY1200" si="2499">G1200</f>
        <v/>
      </c>
    </row>
    <row r="1201" spans="1:51" ht="14">
      <c r="A1201" s="1281"/>
      <c r="B1201" s="1263"/>
      <c r="C1201" s="1264"/>
      <c r="D1201" s="1264"/>
      <c r="E1201" s="1264"/>
      <c r="F1201" s="1265"/>
      <c r="G1201" s="1270"/>
      <c r="H1201" s="1270"/>
      <c r="I1201" s="1270"/>
      <c r="J1201" s="1270"/>
      <c r="K1201" s="1270"/>
      <c r="L1201" s="1273"/>
      <c r="M1201" s="1276"/>
      <c r="N1201" s="1246"/>
      <c r="O1201" s="1249"/>
      <c r="P1201" s="1215"/>
      <c r="Q1201" s="1218"/>
      <c r="R1201" s="1221"/>
      <c r="S1201" s="1224"/>
      <c r="T1201" s="1227"/>
      <c r="U1201" s="1224"/>
      <c r="V1201" s="1227"/>
      <c r="W1201" s="1224"/>
      <c r="X1201" s="1227"/>
      <c r="Y1201" s="1224"/>
      <c r="Z1201" s="1227"/>
      <c r="AA1201" s="1227"/>
      <c r="AB1201" s="1227"/>
      <c r="AC1201" s="1230"/>
      <c r="AD1201" s="1193"/>
      <c r="AE1201" s="1234"/>
      <c r="AF1201" s="1199"/>
      <c r="AG1201" s="1193"/>
      <c r="AH1201" s="1196"/>
      <c r="AI1201" s="1199"/>
      <c r="AJ1201" s="1199"/>
      <c r="AK1201" s="1202"/>
      <c r="AL1201" s="1205"/>
      <c r="AM1201" s="1212" t="str">
        <f t="shared" ref="AM1201" si="2500">IF(AND(P1200&lt;&gt;"", OR(W1200&lt;&gt;8,Y1200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01" s="355"/>
      <c r="AO1201" s="1208"/>
      <c r="AP1201" s="1210"/>
      <c r="AQ1201" s="1114"/>
      <c r="AR1201" s="976"/>
      <c r="AS1201" s="976"/>
      <c r="AT1201" s="976"/>
      <c r="AU1201" s="976"/>
      <c r="AV1201" s="976"/>
      <c r="AW1201" s="976"/>
      <c r="AX1201" s="1211"/>
      <c r="AY1201" s="1208"/>
    </row>
    <row r="1202" spans="1:51" ht="14">
      <c r="A1202" s="1282"/>
      <c r="B1202" s="1263"/>
      <c r="C1202" s="1264"/>
      <c r="D1202" s="1264"/>
      <c r="E1202" s="1264"/>
      <c r="F1202" s="1265"/>
      <c r="G1202" s="1270"/>
      <c r="H1202" s="1270"/>
      <c r="I1202" s="1270"/>
      <c r="J1202" s="1270"/>
      <c r="K1202" s="1270"/>
      <c r="L1202" s="1273"/>
      <c r="M1202" s="1276"/>
      <c r="N1202" s="1246"/>
      <c r="O1202" s="1249"/>
      <c r="P1202" s="1215"/>
      <c r="Q1202" s="1218"/>
      <c r="R1202" s="1221"/>
      <c r="S1202" s="1224"/>
      <c r="T1202" s="1227"/>
      <c r="U1202" s="1224"/>
      <c r="V1202" s="1227"/>
      <c r="W1202" s="1224"/>
      <c r="X1202" s="1227"/>
      <c r="Y1202" s="1224"/>
      <c r="Z1202" s="1227"/>
      <c r="AA1202" s="1227"/>
      <c r="AB1202" s="1227"/>
      <c r="AC1202" s="1230"/>
      <c r="AD1202" s="1193"/>
      <c r="AE1202" s="1234"/>
      <c r="AF1202" s="1199"/>
      <c r="AG1202" s="1193"/>
      <c r="AH1202" s="1196"/>
      <c r="AI1202" s="1199"/>
      <c r="AJ1202" s="1199"/>
      <c r="AK1202" s="1202"/>
      <c r="AL1202" s="1205"/>
      <c r="AM1202" s="1213"/>
      <c r="AN1202" s="355"/>
      <c r="AO1202" s="1208"/>
      <c r="AP1202" s="1210"/>
      <c r="AQ1202" s="1114"/>
      <c r="AR1202" s="976"/>
      <c r="AS1202" s="976"/>
      <c r="AT1202" s="976"/>
      <c r="AU1202" s="976"/>
      <c r="AV1202" s="976"/>
      <c r="AW1202" s="976"/>
      <c r="AX1202" s="1211"/>
      <c r="AY1202" s="1208"/>
    </row>
    <row r="1203" spans="1:51" ht="14.5" thickBot="1">
      <c r="A1203" s="1283"/>
      <c r="B1203" s="1266"/>
      <c r="C1203" s="1267"/>
      <c r="D1203" s="1267"/>
      <c r="E1203" s="1267"/>
      <c r="F1203" s="1268"/>
      <c r="G1203" s="1271"/>
      <c r="H1203" s="1271"/>
      <c r="I1203" s="1271"/>
      <c r="J1203" s="1271"/>
      <c r="K1203" s="1271"/>
      <c r="L1203" s="1274"/>
      <c r="M1203" s="1277"/>
      <c r="N1203" s="1247"/>
      <c r="O1203" s="1250"/>
      <c r="P1203" s="1216"/>
      <c r="Q1203" s="1219"/>
      <c r="R1203" s="1222"/>
      <c r="S1203" s="1225"/>
      <c r="T1203" s="1228"/>
      <c r="U1203" s="1225"/>
      <c r="V1203" s="1228"/>
      <c r="W1203" s="1225"/>
      <c r="X1203" s="1228"/>
      <c r="Y1203" s="1225"/>
      <c r="Z1203" s="1228"/>
      <c r="AA1203" s="1228"/>
      <c r="AB1203" s="1228"/>
      <c r="AC1203" s="1231"/>
      <c r="AD1203" s="1194"/>
      <c r="AE1203" s="1235"/>
      <c r="AF1203" s="1200"/>
      <c r="AG1203" s="1194"/>
      <c r="AH1203" s="1197"/>
      <c r="AI1203" s="1200"/>
      <c r="AJ1203" s="1200"/>
      <c r="AK1203" s="1203"/>
      <c r="AL1203" s="1206"/>
      <c r="AM1203" s="651" t="str">
        <f t="shared" si="2456"/>
        <v/>
      </c>
      <c r="AN1203" s="355"/>
      <c r="AO1203" s="1209"/>
      <c r="AP1203" s="1210"/>
      <c r="AQ1203" s="1115"/>
      <c r="AR1203" s="976"/>
      <c r="AS1203" s="976"/>
      <c r="AT1203" s="976"/>
      <c r="AU1203" s="976"/>
      <c r="AV1203" s="976"/>
      <c r="AW1203" s="976"/>
      <c r="AX1203" s="1211"/>
      <c r="AY1203" s="1209"/>
    </row>
    <row r="1204" spans="1:51" ht="14">
      <c r="A1204" s="1280">
        <v>299</v>
      </c>
      <c r="B1204" s="1260" t="str">
        <f>IF(基本情報入力シート!B338="", "",基本情報入力シート!B338)</f>
        <v/>
      </c>
      <c r="C1204" s="1261"/>
      <c r="D1204" s="1261"/>
      <c r="E1204" s="1261"/>
      <c r="F1204" s="1262"/>
      <c r="G1204" s="1269" t="str">
        <f>IF(基本情報入力シート!L338="", "",基本情報入力シート!L338)</f>
        <v/>
      </c>
      <c r="H1204" s="1269" t="str">
        <f>IF(基本情報入力シート!Q338="", "",基本情報入力シート!Q338)</f>
        <v/>
      </c>
      <c r="I1204" s="1269" t="str">
        <f>IF(基本情報入力シート!V338="", "",基本情報入力シート!V338)</f>
        <v/>
      </c>
      <c r="J1204" s="1269" t="str">
        <f>IF(基本情報入力シート!W338="", "",基本情報入力シート!W338)</f>
        <v/>
      </c>
      <c r="K1204" s="1269" t="str">
        <f>IF(基本情報入力シート!X338="", "",基本情報入力シート!X338)</f>
        <v/>
      </c>
      <c r="L1204" s="1272" t="str">
        <f>IF(基本情報入力シート!AC338=0, "",基本情報入力シート!AC338)</f>
        <v/>
      </c>
      <c r="M1204" s="1275" t="str">
        <f>IF(基本情報入力シート!AD338="", "",基本情報入力シート!AD338)</f>
        <v/>
      </c>
      <c r="N1204" s="1245"/>
      <c r="O1204" s="1248" t="str">
        <f>IFERROR(VLOOKUP(K1204,【参考】数式用２!$A$2:$AD$48,MATCH(N1204,【参考】数式用２!$C$4:$AD$4,0)+2,0),"")</f>
        <v/>
      </c>
      <c r="P1204" s="1214"/>
      <c r="Q1204" s="1217" t="str">
        <f>IFERROR(VLOOKUP(K1204,【参考】数式用２!$A$2:$AC$48,MATCH(P1204,【参考】数式用２!$C$4:$AC$4,0)+2,0),"")</f>
        <v/>
      </c>
      <c r="R1204" s="1220" t="s">
        <v>268</v>
      </c>
      <c r="S1204" s="1223"/>
      <c r="T1204" s="1226" t="s">
        <v>356</v>
      </c>
      <c r="U1204" s="1223"/>
      <c r="V1204" s="1226" t="s">
        <v>357</v>
      </c>
      <c r="W1204" s="1223"/>
      <c r="X1204" s="1226" t="s">
        <v>356</v>
      </c>
      <c r="Y1204" s="1223"/>
      <c r="Z1204" s="1226" t="s">
        <v>360</v>
      </c>
      <c r="AA1204" s="1226" t="s">
        <v>171</v>
      </c>
      <c r="AB1204" s="1226" t="str">
        <f t="shared" ref="AB1204" si="2501">IF(S1204&gt;=1,(W1204*12+Y1204)-(S1204*12+U1204)+1,"")</f>
        <v/>
      </c>
      <c r="AC1204" s="1229" t="s">
        <v>359</v>
      </c>
      <c r="AD1204" s="1232" t="str">
        <f t="shared" ref="AD1204" si="2502">IFERROR(ROUNDDOWN(ROUND(L1204*Q1204,0)*M1204,0)*AB1204,"")</f>
        <v/>
      </c>
      <c r="AE1204" s="1233" t="str">
        <f>IFERROR(ROUNDDOWN(ROUNDDOWN(ROUND(L1204*VLOOKUP(K1204,【参考】数式用２!$A$2:$AC$48,MATCH("処遇改善加算Ⅳ",【参考】数式用２!$C$4:$O$4,0)+2,0),0)*M1204,0)*AB1204*0.5,0), "")</f>
        <v/>
      </c>
      <c r="AF1204" s="1198"/>
      <c r="AG1204" s="1193" t="str">
        <f>IF(AND(AQ1204&lt;&gt;"対象外", P1204&lt;&gt;""),ROUNDDOWN(ROUND(L1204*VLOOKUP(K1204,【参考】数式用２!$A$2:$K$48,MATCH("ベア加算あり",【参考】数式用２!$C$4:$K$4,0)+2,0),0)*M1204,0)*AB1204,"")</f>
        <v/>
      </c>
      <c r="AH1204" s="1195"/>
      <c r="AI1204" s="1198"/>
      <c r="AJ1204" s="1198"/>
      <c r="AK1204" s="1201"/>
      <c r="AL1204" s="1204"/>
      <c r="AM1204" s="650" t="str">
        <f t="shared" si="2446"/>
        <v/>
      </c>
      <c r="AN1204" s="355"/>
      <c r="AO1204" s="1207" t="str">
        <f t="shared" ref="AO1204" si="2503">IF(K1204&lt;&gt;"","Q列に色付け","")</f>
        <v/>
      </c>
      <c r="AP1204" s="1210" t="str">
        <f t="shared" ref="AP1204" si="2504">IF(AND(AE1204&lt;&gt;0,AE1204&lt;&gt;""),IF(AF1204="○","入力済","未入力"),"")</f>
        <v/>
      </c>
      <c r="AQ1204" s="1113" t="str">
        <f>IFERROR((VLOOKUP(N1204, 【参考】数式用２!$BE$5:$BE$13, 1,FALSE)), "対象外")</f>
        <v>対象外</v>
      </c>
      <c r="AR1204" s="976" t="str">
        <f t="shared" ref="AR1204" si="2505">IF(AG1204&lt;&gt;"",IF(AH1204="○","入力済","未入力"),"")</f>
        <v/>
      </c>
      <c r="AS1204" s="976" t="str">
        <f t="shared" ref="AS1204" si="2506">IF(AND(P1204&lt;&gt;"", AI1204=""), "未入力", "入力済")</f>
        <v>入力済</v>
      </c>
      <c r="AT1204" s="976" t="str">
        <f t="shared" ref="AT1204" si="2507">IF(AND(P1204&lt;&gt;"", P1204&lt;&gt;"処遇改善加算Ⅳ", AJ1204=""), "未入力", "入力済")</f>
        <v>入力済</v>
      </c>
      <c r="AU1204" s="976" t="str">
        <f>IFERROR(VLOOKUP(K1204, 【参考】数式用２!$BB$5:$BC$48, 2, FALSE), "")</f>
        <v/>
      </c>
      <c r="AV1204" s="976" t="str">
        <f t="shared" ref="AV1204" si="2508">IF(AND(P1204&lt;&gt;"処遇改善加算Ⅲ",P1204&lt;&gt;"処遇改善加算Ⅳ", P1204&lt;&gt;"", AU1204&lt;&gt;"対象外"), 1,"")</f>
        <v/>
      </c>
      <c r="AW1204" s="976" t="str">
        <f>IFERROR("_"&amp;VLOOKUP(K1204, 【参考】数式用２!$AG$2:$AH$48, 2, FALSE), "")</f>
        <v/>
      </c>
      <c r="AX1204" s="1211" t="str">
        <f t="shared" ref="AX1204" si="2509">IF(AND(P1204="処遇改善加算Ⅰ", AL1204=""), "未入力","入力済")</f>
        <v>入力済</v>
      </c>
      <c r="AY1204" s="1207" t="str">
        <f t="shared" ref="AY1204" si="2510">G1204</f>
        <v/>
      </c>
    </row>
    <row r="1205" spans="1:51" ht="14">
      <c r="A1205" s="1281"/>
      <c r="B1205" s="1263"/>
      <c r="C1205" s="1264"/>
      <c r="D1205" s="1264"/>
      <c r="E1205" s="1264"/>
      <c r="F1205" s="1265"/>
      <c r="G1205" s="1270"/>
      <c r="H1205" s="1270"/>
      <c r="I1205" s="1270"/>
      <c r="J1205" s="1270"/>
      <c r="K1205" s="1270"/>
      <c r="L1205" s="1273"/>
      <c r="M1205" s="1276"/>
      <c r="N1205" s="1246"/>
      <c r="O1205" s="1249"/>
      <c r="P1205" s="1215"/>
      <c r="Q1205" s="1218"/>
      <c r="R1205" s="1221"/>
      <c r="S1205" s="1224"/>
      <c r="T1205" s="1227"/>
      <c r="U1205" s="1224"/>
      <c r="V1205" s="1227"/>
      <c r="W1205" s="1224"/>
      <c r="X1205" s="1227"/>
      <c r="Y1205" s="1224"/>
      <c r="Z1205" s="1227"/>
      <c r="AA1205" s="1227"/>
      <c r="AB1205" s="1227"/>
      <c r="AC1205" s="1230"/>
      <c r="AD1205" s="1193"/>
      <c r="AE1205" s="1234"/>
      <c r="AF1205" s="1199"/>
      <c r="AG1205" s="1193"/>
      <c r="AH1205" s="1196"/>
      <c r="AI1205" s="1199"/>
      <c r="AJ1205" s="1199"/>
      <c r="AK1205" s="1202"/>
      <c r="AL1205" s="1205"/>
      <c r="AM1205" s="1212" t="str">
        <f t="shared" ref="AM1205" si="2511">IF(AND(P1204&lt;&gt;"", OR(W1204&lt;&gt;8,Y1204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05" s="355"/>
      <c r="AO1205" s="1208"/>
      <c r="AP1205" s="1210"/>
      <c r="AQ1205" s="1114"/>
      <c r="AR1205" s="976"/>
      <c r="AS1205" s="976"/>
      <c r="AT1205" s="976"/>
      <c r="AU1205" s="976"/>
      <c r="AV1205" s="976"/>
      <c r="AW1205" s="976"/>
      <c r="AX1205" s="1211"/>
      <c r="AY1205" s="1208"/>
    </row>
    <row r="1206" spans="1:51" ht="14">
      <c r="A1206" s="1282"/>
      <c r="B1206" s="1263"/>
      <c r="C1206" s="1264"/>
      <c r="D1206" s="1264"/>
      <c r="E1206" s="1264"/>
      <c r="F1206" s="1265"/>
      <c r="G1206" s="1270"/>
      <c r="H1206" s="1270"/>
      <c r="I1206" s="1270"/>
      <c r="J1206" s="1270"/>
      <c r="K1206" s="1270"/>
      <c r="L1206" s="1273"/>
      <c r="M1206" s="1276"/>
      <c r="N1206" s="1246"/>
      <c r="O1206" s="1249"/>
      <c r="P1206" s="1215"/>
      <c r="Q1206" s="1218"/>
      <c r="R1206" s="1221"/>
      <c r="S1206" s="1224"/>
      <c r="T1206" s="1227"/>
      <c r="U1206" s="1224"/>
      <c r="V1206" s="1227"/>
      <c r="W1206" s="1224"/>
      <c r="X1206" s="1227"/>
      <c r="Y1206" s="1224"/>
      <c r="Z1206" s="1227"/>
      <c r="AA1206" s="1227"/>
      <c r="AB1206" s="1227"/>
      <c r="AC1206" s="1230"/>
      <c r="AD1206" s="1193"/>
      <c r="AE1206" s="1234"/>
      <c r="AF1206" s="1199"/>
      <c r="AG1206" s="1193"/>
      <c r="AH1206" s="1196"/>
      <c r="AI1206" s="1199"/>
      <c r="AJ1206" s="1199"/>
      <c r="AK1206" s="1202"/>
      <c r="AL1206" s="1205"/>
      <c r="AM1206" s="1213"/>
      <c r="AN1206" s="355"/>
      <c r="AO1206" s="1208"/>
      <c r="AP1206" s="1210"/>
      <c r="AQ1206" s="1114"/>
      <c r="AR1206" s="976"/>
      <c r="AS1206" s="976"/>
      <c r="AT1206" s="976"/>
      <c r="AU1206" s="976"/>
      <c r="AV1206" s="976"/>
      <c r="AW1206" s="976"/>
      <c r="AX1206" s="1211"/>
      <c r="AY1206" s="1208"/>
    </row>
    <row r="1207" spans="1:51" ht="14.5" thickBot="1">
      <c r="A1207" s="1283"/>
      <c r="B1207" s="1266"/>
      <c r="C1207" s="1267"/>
      <c r="D1207" s="1267"/>
      <c r="E1207" s="1267"/>
      <c r="F1207" s="1268"/>
      <c r="G1207" s="1271"/>
      <c r="H1207" s="1271"/>
      <c r="I1207" s="1271"/>
      <c r="J1207" s="1271"/>
      <c r="K1207" s="1271"/>
      <c r="L1207" s="1274"/>
      <c r="M1207" s="1277"/>
      <c r="N1207" s="1247"/>
      <c r="O1207" s="1250"/>
      <c r="P1207" s="1216"/>
      <c r="Q1207" s="1219"/>
      <c r="R1207" s="1222"/>
      <c r="S1207" s="1225"/>
      <c r="T1207" s="1228"/>
      <c r="U1207" s="1225"/>
      <c r="V1207" s="1228"/>
      <c r="W1207" s="1225"/>
      <c r="X1207" s="1228"/>
      <c r="Y1207" s="1225"/>
      <c r="Z1207" s="1228"/>
      <c r="AA1207" s="1228"/>
      <c r="AB1207" s="1228"/>
      <c r="AC1207" s="1231"/>
      <c r="AD1207" s="1194"/>
      <c r="AE1207" s="1235"/>
      <c r="AF1207" s="1200"/>
      <c r="AG1207" s="1194"/>
      <c r="AH1207" s="1197"/>
      <c r="AI1207" s="1200"/>
      <c r="AJ1207" s="1200"/>
      <c r="AK1207" s="1203"/>
      <c r="AL1207" s="1206"/>
      <c r="AM1207" s="651" t="str">
        <f t="shared" si="2456"/>
        <v/>
      </c>
      <c r="AN1207" s="355"/>
      <c r="AO1207" s="1209"/>
      <c r="AP1207" s="1210"/>
      <c r="AQ1207" s="1115"/>
      <c r="AR1207" s="976"/>
      <c r="AS1207" s="976"/>
      <c r="AT1207" s="976"/>
      <c r="AU1207" s="976"/>
      <c r="AV1207" s="976"/>
      <c r="AW1207" s="976"/>
      <c r="AX1207" s="1211"/>
      <c r="AY1207" s="1209"/>
    </row>
    <row r="1208" spans="1:51" ht="14">
      <c r="A1208" s="1280">
        <v>300</v>
      </c>
      <c r="B1208" s="1260" t="str">
        <f>IF(基本情報入力シート!B339="", "",基本情報入力シート!B339)</f>
        <v/>
      </c>
      <c r="C1208" s="1261"/>
      <c r="D1208" s="1261"/>
      <c r="E1208" s="1261"/>
      <c r="F1208" s="1262"/>
      <c r="G1208" s="1269" t="str">
        <f>IF(基本情報入力シート!L339="", "",基本情報入力シート!L339)</f>
        <v/>
      </c>
      <c r="H1208" s="1269" t="str">
        <f>IF(基本情報入力シート!Q339="", "",基本情報入力シート!Q339)</f>
        <v/>
      </c>
      <c r="I1208" s="1269" t="str">
        <f>IF(基本情報入力シート!V339="", "",基本情報入力シート!V339)</f>
        <v/>
      </c>
      <c r="J1208" s="1269" t="str">
        <f>IF(基本情報入力シート!W339="", "",基本情報入力シート!W339)</f>
        <v/>
      </c>
      <c r="K1208" s="1269" t="str">
        <f>IF(基本情報入力シート!X339="", "",基本情報入力シート!X339)</f>
        <v/>
      </c>
      <c r="L1208" s="1272" t="str">
        <f>IF(基本情報入力シート!AC339=0, "",基本情報入力シート!AC339)</f>
        <v/>
      </c>
      <c r="M1208" s="1275" t="str">
        <f>IF(基本情報入力シート!AD339="", "",基本情報入力シート!AD339)</f>
        <v/>
      </c>
      <c r="N1208" s="1245"/>
      <c r="O1208" s="1248" t="str">
        <f>IFERROR(VLOOKUP(K1208,【参考】数式用２!$A$2:$AD$48,MATCH(N1208,【参考】数式用２!$C$4:$AD$4,0)+2,0),"")</f>
        <v/>
      </c>
      <c r="P1208" s="1214"/>
      <c r="Q1208" s="1217" t="str">
        <f>IFERROR(VLOOKUP(K1208,【参考】数式用２!$A$2:$AC$48,MATCH(P1208,【参考】数式用２!$C$4:$AC$4,0)+2,0),"")</f>
        <v/>
      </c>
      <c r="R1208" s="1220" t="s">
        <v>268</v>
      </c>
      <c r="S1208" s="1223"/>
      <c r="T1208" s="1226" t="s">
        <v>356</v>
      </c>
      <c r="U1208" s="1223"/>
      <c r="V1208" s="1226" t="s">
        <v>357</v>
      </c>
      <c r="W1208" s="1223"/>
      <c r="X1208" s="1226" t="s">
        <v>356</v>
      </c>
      <c r="Y1208" s="1223"/>
      <c r="Z1208" s="1226" t="s">
        <v>360</v>
      </c>
      <c r="AA1208" s="1226" t="s">
        <v>171</v>
      </c>
      <c r="AB1208" s="1226" t="str">
        <f t="shared" ref="AB1208" si="2512">IF(S1208&gt;=1,(W1208*12+Y1208)-(S1208*12+U1208)+1,"")</f>
        <v/>
      </c>
      <c r="AC1208" s="1229" t="s">
        <v>359</v>
      </c>
      <c r="AD1208" s="1232" t="str">
        <f t="shared" ref="AD1208" si="2513">IFERROR(ROUNDDOWN(ROUND(L1208*Q1208,0)*M1208,0)*AB1208,"")</f>
        <v/>
      </c>
      <c r="AE1208" s="1233" t="str">
        <f>IFERROR(ROUNDDOWN(ROUNDDOWN(ROUND(L1208*VLOOKUP(K1208,【参考】数式用２!$A$2:$AC$48,MATCH("処遇改善加算Ⅳ",【参考】数式用２!$C$4:$O$4,0)+2,0),0)*M1208,0)*AB1208*0.5,0), "")</f>
        <v/>
      </c>
      <c r="AF1208" s="1198"/>
      <c r="AG1208" s="1193" t="str">
        <f>IF(AND(AQ1208&lt;&gt;"対象外", P1208&lt;&gt;""),ROUNDDOWN(ROUND(L1208*VLOOKUP(K1208,【参考】数式用２!$A$2:$K$48,MATCH("ベア加算あり",【参考】数式用２!$C$4:$K$4,0)+2,0),0)*M1208,0)*AB1208,"")</f>
        <v/>
      </c>
      <c r="AH1208" s="1195"/>
      <c r="AI1208" s="1198"/>
      <c r="AJ1208" s="1198"/>
      <c r="AK1208" s="1201"/>
      <c r="AL1208" s="1204"/>
      <c r="AM1208" s="650" t="str">
        <f t="shared" si="2446"/>
        <v/>
      </c>
      <c r="AN1208" s="355"/>
      <c r="AO1208" s="1207" t="str">
        <f t="shared" ref="AO1208" si="2514">IF(K1208&lt;&gt;"","Q列に色付け","")</f>
        <v/>
      </c>
      <c r="AP1208" s="1210" t="str">
        <f t="shared" ref="AP1208" si="2515">IF(AND(AE1208&lt;&gt;0,AE1208&lt;&gt;""),IF(AF1208="○","入力済","未入力"),"")</f>
        <v/>
      </c>
      <c r="AQ1208" s="1113" t="str">
        <f>IFERROR((VLOOKUP(N1208, 【参考】数式用２!$BE$5:$BE$13, 1,FALSE)), "対象外")</f>
        <v>対象外</v>
      </c>
      <c r="AR1208" s="976" t="str">
        <f t="shared" ref="AR1208" si="2516">IF(AG1208&lt;&gt;"",IF(AH1208="○","入力済","未入力"),"")</f>
        <v/>
      </c>
      <c r="AS1208" s="976" t="str">
        <f t="shared" ref="AS1208" si="2517">IF(AND(P1208&lt;&gt;"", AI1208=""), "未入力", "入力済")</f>
        <v>入力済</v>
      </c>
      <c r="AT1208" s="976" t="str">
        <f t="shared" ref="AT1208" si="2518">IF(AND(P1208&lt;&gt;"", P1208&lt;&gt;"処遇改善加算Ⅳ", AJ1208=""), "未入力", "入力済")</f>
        <v>入力済</v>
      </c>
      <c r="AU1208" s="976" t="str">
        <f>IFERROR(VLOOKUP(K1208, 【参考】数式用２!$BB$5:$BC$48, 2, FALSE), "")</f>
        <v/>
      </c>
      <c r="AV1208" s="976" t="str">
        <f t="shared" ref="AV1208" si="2519">IF(AND(P1208&lt;&gt;"処遇改善加算Ⅲ",P1208&lt;&gt;"処遇改善加算Ⅳ", P1208&lt;&gt;"", AU1208&lt;&gt;"対象外"), 1,"")</f>
        <v/>
      </c>
      <c r="AW1208" s="976" t="str">
        <f>IFERROR("_"&amp;VLOOKUP(K1208, 【参考】数式用２!$AG$2:$AH$48, 2, FALSE), "")</f>
        <v/>
      </c>
      <c r="AX1208" s="1211" t="str">
        <f t="shared" ref="AX1208" si="2520">IF(AND(P1208="処遇改善加算Ⅰ", AL1208=""), "未入力","入力済")</f>
        <v>入力済</v>
      </c>
      <c r="AY1208" s="1207" t="str">
        <f t="shared" ref="AY1208" si="2521">G1208</f>
        <v/>
      </c>
    </row>
    <row r="1209" spans="1:51" ht="14">
      <c r="A1209" s="1281"/>
      <c r="B1209" s="1263"/>
      <c r="C1209" s="1264"/>
      <c r="D1209" s="1264"/>
      <c r="E1209" s="1264"/>
      <c r="F1209" s="1265"/>
      <c r="G1209" s="1270"/>
      <c r="H1209" s="1270"/>
      <c r="I1209" s="1270"/>
      <c r="J1209" s="1270"/>
      <c r="K1209" s="1270"/>
      <c r="L1209" s="1273"/>
      <c r="M1209" s="1276"/>
      <c r="N1209" s="1246"/>
      <c r="O1209" s="1249"/>
      <c r="P1209" s="1215"/>
      <c r="Q1209" s="1218"/>
      <c r="R1209" s="1221"/>
      <c r="S1209" s="1224"/>
      <c r="T1209" s="1227"/>
      <c r="U1209" s="1224"/>
      <c r="V1209" s="1227"/>
      <c r="W1209" s="1224"/>
      <c r="X1209" s="1227"/>
      <c r="Y1209" s="1224"/>
      <c r="Z1209" s="1227"/>
      <c r="AA1209" s="1227"/>
      <c r="AB1209" s="1227"/>
      <c r="AC1209" s="1230"/>
      <c r="AD1209" s="1193"/>
      <c r="AE1209" s="1234"/>
      <c r="AF1209" s="1199"/>
      <c r="AG1209" s="1193"/>
      <c r="AH1209" s="1196"/>
      <c r="AI1209" s="1199"/>
      <c r="AJ1209" s="1199"/>
      <c r="AK1209" s="1202"/>
      <c r="AL1209" s="1205"/>
      <c r="AM1209" s="1212" t="str">
        <f t="shared" ref="AM1209" si="2522">IF(AND(P1208&lt;&gt;"", OR(W1208&lt;&gt;8,Y1208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09" s="355"/>
      <c r="AO1209" s="1208"/>
      <c r="AP1209" s="1210"/>
      <c r="AQ1209" s="1114"/>
      <c r="AR1209" s="976"/>
      <c r="AS1209" s="976"/>
      <c r="AT1209" s="976"/>
      <c r="AU1209" s="976"/>
      <c r="AV1209" s="976"/>
      <c r="AW1209" s="976"/>
      <c r="AX1209" s="1211"/>
      <c r="AY1209" s="1208"/>
    </row>
    <row r="1210" spans="1:51" ht="14">
      <c r="A1210" s="1282"/>
      <c r="B1210" s="1263"/>
      <c r="C1210" s="1264"/>
      <c r="D1210" s="1264"/>
      <c r="E1210" s="1264"/>
      <c r="F1210" s="1265"/>
      <c r="G1210" s="1270"/>
      <c r="H1210" s="1270"/>
      <c r="I1210" s="1270"/>
      <c r="J1210" s="1270"/>
      <c r="K1210" s="1270"/>
      <c r="L1210" s="1273"/>
      <c r="M1210" s="1276"/>
      <c r="N1210" s="1246"/>
      <c r="O1210" s="1249"/>
      <c r="P1210" s="1215"/>
      <c r="Q1210" s="1218"/>
      <c r="R1210" s="1221"/>
      <c r="S1210" s="1224"/>
      <c r="T1210" s="1227"/>
      <c r="U1210" s="1224"/>
      <c r="V1210" s="1227"/>
      <c r="W1210" s="1224"/>
      <c r="X1210" s="1227"/>
      <c r="Y1210" s="1224"/>
      <c r="Z1210" s="1227"/>
      <c r="AA1210" s="1227"/>
      <c r="AB1210" s="1227"/>
      <c r="AC1210" s="1230"/>
      <c r="AD1210" s="1193"/>
      <c r="AE1210" s="1234"/>
      <c r="AF1210" s="1199"/>
      <c r="AG1210" s="1193"/>
      <c r="AH1210" s="1196"/>
      <c r="AI1210" s="1199"/>
      <c r="AJ1210" s="1199"/>
      <c r="AK1210" s="1202"/>
      <c r="AL1210" s="1205"/>
      <c r="AM1210" s="1213"/>
      <c r="AN1210" s="355"/>
      <c r="AO1210" s="1208"/>
      <c r="AP1210" s="1210"/>
      <c r="AQ1210" s="1114"/>
      <c r="AR1210" s="976"/>
      <c r="AS1210" s="976"/>
      <c r="AT1210" s="976"/>
      <c r="AU1210" s="976"/>
      <c r="AV1210" s="976"/>
      <c r="AW1210" s="976"/>
      <c r="AX1210" s="1211"/>
      <c r="AY1210" s="1208"/>
    </row>
    <row r="1211" spans="1:51" ht="14.5" thickBot="1">
      <c r="A1211" s="1283"/>
      <c r="B1211" s="1266"/>
      <c r="C1211" s="1267"/>
      <c r="D1211" s="1267"/>
      <c r="E1211" s="1267"/>
      <c r="F1211" s="1268"/>
      <c r="G1211" s="1271"/>
      <c r="H1211" s="1271"/>
      <c r="I1211" s="1271"/>
      <c r="J1211" s="1271"/>
      <c r="K1211" s="1271"/>
      <c r="L1211" s="1274"/>
      <c r="M1211" s="1277"/>
      <c r="N1211" s="1247"/>
      <c r="O1211" s="1250"/>
      <c r="P1211" s="1216"/>
      <c r="Q1211" s="1219"/>
      <c r="R1211" s="1222"/>
      <c r="S1211" s="1225"/>
      <c r="T1211" s="1228"/>
      <c r="U1211" s="1225"/>
      <c r="V1211" s="1228"/>
      <c r="W1211" s="1225"/>
      <c r="X1211" s="1228"/>
      <c r="Y1211" s="1225"/>
      <c r="Z1211" s="1228"/>
      <c r="AA1211" s="1228"/>
      <c r="AB1211" s="1228"/>
      <c r="AC1211" s="1231"/>
      <c r="AD1211" s="1194"/>
      <c r="AE1211" s="1235"/>
      <c r="AF1211" s="1200"/>
      <c r="AG1211" s="1194"/>
      <c r="AH1211" s="1197"/>
      <c r="AI1211" s="1200"/>
      <c r="AJ1211" s="1200"/>
      <c r="AK1211" s="1203"/>
      <c r="AL1211" s="1206"/>
      <c r="AM1211" s="651" t="str">
        <f t="shared" si="2456"/>
        <v/>
      </c>
      <c r="AN1211" s="355"/>
      <c r="AO1211" s="1209"/>
      <c r="AP1211" s="1210"/>
      <c r="AQ1211" s="1115"/>
      <c r="AR1211" s="976"/>
      <c r="AS1211" s="976"/>
      <c r="AT1211" s="976"/>
      <c r="AU1211" s="976"/>
      <c r="AV1211" s="976"/>
      <c r="AW1211" s="976"/>
      <c r="AX1211" s="1211"/>
      <c r="AY1211" s="1209"/>
    </row>
    <row r="1212" spans="1:51" ht="14">
      <c r="A1212" s="1280">
        <v>301</v>
      </c>
      <c r="B1212" s="1260" t="str">
        <f>IF(基本情報入力シート!B340="", "",基本情報入力シート!B340)</f>
        <v/>
      </c>
      <c r="C1212" s="1261"/>
      <c r="D1212" s="1261"/>
      <c r="E1212" s="1261"/>
      <c r="F1212" s="1262"/>
      <c r="G1212" s="1269" t="str">
        <f>IF(基本情報入力シート!L340="", "",基本情報入力シート!L340)</f>
        <v/>
      </c>
      <c r="H1212" s="1269" t="str">
        <f>IF(基本情報入力シート!Q340="", "",基本情報入力シート!Q340)</f>
        <v/>
      </c>
      <c r="I1212" s="1269" t="str">
        <f>IF(基本情報入力シート!V340="", "",基本情報入力シート!V340)</f>
        <v/>
      </c>
      <c r="J1212" s="1269" t="str">
        <f>IF(基本情報入力シート!W340="", "",基本情報入力シート!W340)</f>
        <v/>
      </c>
      <c r="K1212" s="1269" t="str">
        <f>IF(基本情報入力シート!X340="", "",基本情報入力シート!X340)</f>
        <v/>
      </c>
      <c r="L1212" s="1272" t="str">
        <f>IF(基本情報入力シート!AC340=0, "",基本情報入力シート!AC340)</f>
        <v/>
      </c>
      <c r="M1212" s="1275" t="str">
        <f>IF(基本情報入力シート!AD340="", "",基本情報入力シート!AD340)</f>
        <v/>
      </c>
      <c r="N1212" s="1245"/>
      <c r="O1212" s="1248" t="str">
        <f>IFERROR(VLOOKUP(K1212,【参考】数式用２!$A$2:$AD$48,MATCH(N1212,【参考】数式用２!$C$4:$AD$4,0)+2,0),"")</f>
        <v/>
      </c>
      <c r="P1212" s="1214"/>
      <c r="Q1212" s="1217" t="str">
        <f>IFERROR(VLOOKUP(K1212,【参考】数式用２!$A$2:$AC$48,MATCH(P1212,【参考】数式用２!$C$4:$AC$4,0)+2,0),"")</f>
        <v/>
      </c>
      <c r="R1212" s="1220" t="s">
        <v>268</v>
      </c>
      <c r="S1212" s="1223"/>
      <c r="T1212" s="1226" t="s">
        <v>356</v>
      </c>
      <c r="U1212" s="1223"/>
      <c r="V1212" s="1226" t="s">
        <v>357</v>
      </c>
      <c r="W1212" s="1223"/>
      <c r="X1212" s="1226" t="s">
        <v>356</v>
      </c>
      <c r="Y1212" s="1223"/>
      <c r="Z1212" s="1226" t="s">
        <v>360</v>
      </c>
      <c r="AA1212" s="1226" t="s">
        <v>171</v>
      </c>
      <c r="AB1212" s="1226" t="str">
        <f t="shared" ref="AB1212" si="2523">IF(S1212&gt;=1,(W1212*12+Y1212)-(S1212*12+U1212)+1,"")</f>
        <v/>
      </c>
      <c r="AC1212" s="1229" t="s">
        <v>359</v>
      </c>
      <c r="AD1212" s="1232" t="str">
        <f t="shared" ref="AD1212" si="2524">IFERROR(ROUNDDOWN(ROUND(L1212*Q1212,0)*M1212,0)*AB1212,"")</f>
        <v/>
      </c>
      <c r="AE1212" s="1233" t="str">
        <f>IFERROR(ROUNDDOWN(ROUNDDOWN(ROUND(L1212*VLOOKUP(K1212,【参考】数式用２!$A$2:$AC$48,MATCH("処遇改善加算Ⅳ",【参考】数式用２!$C$4:$O$4,0)+2,0),0)*M1212,0)*AB1212*0.5,0), "")</f>
        <v/>
      </c>
      <c r="AF1212" s="1198"/>
      <c r="AG1212" s="1193" t="str">
        <f>IF(AND(AQ1212&lt;&gt;"対象外", P1212&lt;&gt;""),ROUNDDOWN(ROUND(L1212*VLOOKUP(K1212,【参考】数式用２!$A$2:$K$48,MATCH("ベア加算あり",【参考】数式用２!$C$4:$K$4,0)+2,0),0)*M1212,0)*AB1212,"")</f>
        <v/>
      </c>
      <c r="AH1212" s="1195"/>
      <c r="AI1212" s="1198"/>
      <c r="AJ1212" s="1198"/>
      <c r="AK1212" s="1201"/>
      <c r="AL1212" s="1204"/>
      <c r="AM1212" s="650" t="str">
        <f t="shared" si="2446"/>
        <v/>
      </c>
      <c r="AN1212" s="355"/>
      <c r="AO1212" s="1207" t="str">
        <f t="shared" ref="AO1212" si="2525">IF(K1212&lt;&gt;"","Q列に色付け","")</f>
        <v/>
      </c>
      <c r="AP1212" s="1210" t="str">
        <f t="shared" ref="AP1212" si="2526">IF(AND(AE1212&lt;&gt;0,AE1212&lt;&gt;""),IF(AF1212="○","入力済","未入力"),"")</f>
        <v/>
      </c>
      <c r="AQ1212" s="1113" t="str">
        <f>IFERROR((VLOOKUP(N1212, 【参考】数式用２!$BE$5:$BE$13, 1,FALSE)), "対象外")</f>
        <v>対象外</v>
      </c>
      <c r="AR1212" s="976" t="str">
        <f t="shared" ref="AR1212" si="2527">IF(AG1212&lt;&gt;"",IF(AH1212="○","入力済","未入力"),"")</f>
        <v/>
      </c>
      <c r="AS1212" s="976" t="str">
        <f t="shared" ref="AS1212" si="2528">IF(AND(P1212&lt;&gt;"", AI1212=""), "未入力", "入力済")</f>
        <v>入力済</v>
      </c>
      <c r="AT1212" s="976" t="str">
        <f t="shared" ref="AT1212" si="2529">IF(AND(P1212&lt;&gt;"", P1212&lt;&gt;"処遇改善加算Ⅳ", AJ1212=""), "未入力", "入力済")</f>
        <v>入力済</v>
      </c>
      <c r="AU1212" s="976" t="str">
        <f>IFERROR(VLOOKUP(K1212, 【参考】数式用２!$BB$5:$BC$48, 2, FALSE), "")</f>
        <v/>
      </c>
      <c r="AV1212" s="976" t="str">
        <f t="shared" ref="AV1212" si="2530">IF(AND(P1212&lt;&gt;"処遇改善加算Ⅲ",P1212&lt;&gt;"処遇改善加算Ⅳ", P1212&lt;&gt;"", AU1212&lt;&gt;"対象外"), 1,"")</f>
        <v/>
      </c>
      <c r="AW1212" s="976" t="str">
        <f>IFERROR("_"&amp;VLOOKUP(K1212, 【参考】数式用２!$AG$2:$AH$48, 2, FALSE), "")</f>
        <v/>
      </c>
      <c r="AX1212" s="1211" t="str">
        <f t="shared" ref="AX1212" si="2531">IF(AND(P1212="処遇改善加算Ⅰ", AL1212=""), "未入力","入力済")</f>
        <v>入力済</v>
      </c>
      <c r="AY1212" s="1207" t="str">
        <f t="shared" ref="AY1212" si="2532">G1212</f>
        <v/>
      </c>
    </row>
    <row r="1213" spans="1:51" ht="14">
      <c r="A1213" s="1281"/>
      <c r="B1213" s="1263"/>
      <c r="C1213" s="1264"/>
      <c r="D1213" s="1264"/>
      <c r="E1213" s="1264"/>
      <c r="F1213" s="1265"/>
      <c r="G1213" s="1270"/>
      <c r="H1213" s="1270"/>
      <c r="I1213" s="1270"/>
      <c r="J1213" s="1270"/>
      <c r="K1213" s="1270"/>
      <c r="L1213" s="1273"/>
      <c r="M1213" s="1276"/>
      <c r="N1213" s="1246"/>
      <c r="O1213" s="1249"/>
      <c r="P1213" s="1215"/>
      <c r="Q1213" s="1218"/>
      <c r="R1213" s="1221"/>
      <c r="S1213" s="1224"/>
      <c r="T1213" s="1227"/>
      <c r="U1213" s="1224"/>
      <c r="V1213" s="1227"/>
      <c r="W1213" s="1224"/>
      <c r="X1213" s="1227"/>
      <c r="Y1213" s="1224"/>
      <c r="Z1213" s="1227"/>
      <c r="AA1213" s="1227"/>
      <c r="AB1213" s="1227"/>
      <c r="AC1213" s="1230"/>
      <c r="AD1213" s="1193"/>
      <c r="AE1213" s="1234"/>
      <c r="AF1213" s="1199"/>
      <c r="AG1213" s="1193"/>
      <c r="AH1213" s="1196"/>
      <c r="AI1213" s="1199"/>
      <c r="AJ1213" s="1199"/>
      <c r="AK1213" s="1202"/>
      <c r="AL1213" s="1205"/>
      <c r="AM1213" s="1212" t="str">
        <f t="shared" ref="AM1213" si="2533">IF(AND(P1212&lt;&gt;"", OR(W1212&lt;&gt;8,Y1212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13" s="355"/>
      <c r="AO1213" s="1208"/>
      <c r="AP1213" s="1210"/>
      <c r="AQ1213" s="1114"/>
      <c r="AR1213" s="976"/>
      <c r="AS1213" s="976"/>
      <c r="AT1213" s="976"/>
      <c r="AU1213" s="976"/>
      <c r="AV1213" s="976"/>
      <c r="AW1213" s="976"/>
      <c r="AX1213" s="1211"/>
      <c r="AY1213" s="1208"/>
    </row>
    <row r="1214" spans="1:51" ht="14">
      <c r="A1214" s="1282"/>
      <c r="B1214" s="1263"/>
      <c r="C1214" s="1264"/>
      <c r="D1214" s="1264"/>
      <c r="E1214" s="1264"/>
      <c r="F1214" s="1265"/>
      <c r="G1214" s="1270"/>
      <c r="H1214" s="1270"/>
      <c r="I1214" s="1270"/>
      <c r="J1214" s="1270"/>
      <c r="K1214" s="1270"/>
      <c r="L1214" s="1273"/>
      <c r="M1214" s="1276"/>
      <c r="N1214" s="1246"/>
      <c r="O1214" s="1249"/>
      <c r="P1214" s="1215"/>
      <c r="Q1214" s="1218"/>
      <c r="R1214" s="1221"/>
      <c r="S1214" s="1224"/>
      <c r="T1214" s="1227"/>
      <c r="U1214" s="1224"/>
      <c r="V1214" s="1227"/>
      <c r="W1214" s="1224"/>
      <c r="X1214" s="1227"/>
      <c r="Y1214" s="1224"/>
      <c r="Z1214" s="1227"/>
      <c r="AA1214" s="1227"/>
      <c r="AB1214" s="1227"/>
      <c r="AC1214" s="1230"/>
      <c r="AD1214" s="1193"/>
      <c r="AE1214" s="1234"/>
      <c r="AF1214" s="1199"/>
      <c r="AG1214" s="1193"/>
      <c r="AH1214" s="1196"/>
      <c r="AI1214" s="1199"/>
      <c r="AJ1214" s="1199"/>
      <c r="AK1214" s="1202"/>
      <c r="AL1214" s="1205"/>
      <c r="AM1214" s="1213"/>
      <c r="AN1214" s="355"/>
      <c r="AO1214" s="1208"/>
      <c r="AP1214" s="1210"/>
      <c r="AQ1214" s="1114"/>
      <c r="AR1214" s="976"/>
      <c r="AS1214" s="976"/>
      <c r="AT1214" s="976"/>
      <c r="AU1214" s="976"/>
      <c r="AV1214" s="976"/>
      <c r="AW1214" s="976"/>
      <c r="AX1214" s="1211"/>
      <c r="AY1214" s="1208"/>
    </row>
    <row r="1215" spans="1:51" ht="14.5" thickBot="1">
      <c r="A1215" s="1283"/>
      <c r="B1215" s="1266"/>
      <c r="C1215" s="1267"/>
      <c r="D1215" s="1267"/>
      <c r="E1215" s="1267"/>
      <c r="F1215" s="1268"/>
      <c r="G1215" s="1271"/>
      <c r="H1215" s="1271"/>
      <c r="I1215" s="1271"/>
      <c r="J1215" s="1271"/>
      <c r="K1215" s="1271"/>
      <c r="L1215" s="1274"/>
      <c r="M1215" s="1277"/>
      <c r="N1215" s="1247"/>
      <c r="O1215" s="1250"/>
      <c r="P1215" s="1216"/>
      <c r="Q1215" s="1219"/>
      <c r="R1215" s="1222"/>
      <c r="S1215" s="1225"/>
      <c r="T1215" s="1228"/>
      <c r="U1215" s="1225"/>
      <c r="V1215" s="1228"/>
      <c r="W1215" s="1225"/>
      <c r="X1215" s="1228"/>
      <c r="Y1215" s="1225"/>
      <c r="Z1215" s="1228"/>
      <c r="AA1215" s="1228"/>
      <c r="AB1215" s="1228"/>
      <c r="AC1215" s="1231"/>
      <c r="AD1215" s="1194"/>
      <c r="AE1215" s="1235"/>
      <c r="AF1215" s="1200"/>
      <c r="AG1215" s="1194"/>
      <c r="AH1215" s="1197"/>
      <c r="AI1215" s="1200"/>
      <c r="AJ1215" s="1200"/>
      <c r="AK1215" s="1203"/>
      <c r="AL1215" s="1206"/>
      <c r="AM1215" s="651" t="str">
        <f t="shared" si="2456"/>
        <v/>
      </c>
      <c r="AN1215" s="355"/>
      <c r="AO1215" s="1209"/>
      <c r="AP1215" s="1210"/>
      <c r="AQ1215" s="1115"/>
      <c r="AR1215" s="976"/>
      <c r="AS1215" s="976"/>
      <c r="AT1215" s="976"/>
      <c r="AU1215" s="976"/>
      <c r="AV1215" s="976"/>
      <c r="AW1215" s="976"/>
      <c r="AX1215" s="1211"/>
      <c r="AY1215" s="1209"/>
    </row>
    <row r="1216" spans="1:51" ht="14">
      <c r="A1216" s="1280">
        <v>302</v>
      </c>
      <c r="B1216" s="1260" t="str">
        <f>IF(基本情報入力シート!B341="", "",基本情報入力シート!B341)</f>
        <v/>
      </c>
      <c r="C1216" s="1261"/>
      <c r="D1216" s="1261"/>
      <c r="E1216" s="1261"/>
      <c r="F1216" s="1262"/>
      <c r="G1216" s="1269" t="str">
        <f>IF(基本情報入力シート!L341="", "",基本情報入力シート!L341)</f>
        <v/>
      </c>
      <c r="H1216" s="1269" t="str">
        <f>IF(基本情報入力シート!Q341="", "",基本情報入力シート!Q341)</f>
        <v/>
      </c>
      <c r="I1216" s="1269" t="str">
        <f>IF(基本情報入力シート!V341="", "",基本情報入力シート!V341)</f>
        <v/>
      </c>
      <c r="J1216" s="1269" t="str">
        <f>IF(基本情報入力シート!W341="", "",基本情報入力シート!W341)</f>
        <v/>
      </c>
      <c r="K1216" s="1269" t="str">
        <f>IF(基本情報入力シート!X341="", "",基本情報入力シート!X341)</f>
        <v/>
      </c>
      <c r="L1216" s="1272" t="str">
        <f>IF(基本情報入力シート!AC341=0, "",基本情報入力シート!AC341)</f>
        <v/>
      </c>
      <c r="M1216" s="1275" t="str">
        <f>IF(基本情報入力シート!AD341="", "",基本情報入力シート!AD341)</f>
        <v/>
      </c>
      <c r="N1216" s="1245"/>
      <c r="O1216" s="1248" t="str">
        <f>IFERROR(VLOOKUP(K1216,【参考】数式用２!$A$2:$AD$48,MATCH(N1216,【参考】数式用２!$C$4:$AD$4,0)+2,0),"")</f>
        <v/>
      </c>
      <c r="P1216" s="1214"/>
      <c r="Q1216" s="1217" t="str">
        <f>IFERROR(VLOOKUP(K1216,【参考】数式用２!$A$2:$AC$48,MATCH(P1216,【参考】数式用２!$C$4:$AC$4,0)+2,0),"")</f>
        <v/>
      </c>
      <c r="R1216" s="1220" t="s">
        <v>268</v>
      </c>
      <c r="S1216" s="1223"/>
      <c r="T1216" s="1226" t="s">
        <v>356</v>
      </c>
      <c r="U1216" s="1223"/>
      <c r="V1216" s="1226" t="s">
        <v>357</v>
      </c>
      <c r="W1216" s="1223"/>
      <c r="X1216" s="1226" t="s">
        <v>356</v>
      </c>
      <c r="Y1216" s="1223"/>
      <c r="Z1216" s="1226" t="s">
        <v>360</v>
      </c>
      <c r="AA1216" s="1226" t="s">
        <v>171</v>
      </c>
      <c r="AB1216" s="1226" t="str">
        <f t="shared" ref="AB1216" si="2534">IF(S1216&gt;=1,(W1216*12+Y1216)-(S1216*12+U1216)+1,"")</f>
        <v/>
      </c>
      <c r="AC1216" s="1229" t="s">
        <v>359</v>
      </c>
      <c r="AD1216" s="1232" t="str">
        <f t="shared" ref="AD1216" si="2535">IFERROR(ROUNDDOWN(ROUND(L1216*Q1216,0)*M1216,0)*AB1216,"")</f>
        <v/>
      </c>
      <c r="AE1216" s="1233" t="str">
        <f>IFERROR(ROUNDDOWN(ROUNDDOWN(ROUND(L1216*VLOOKUP(K1216,【参考】数式用２!$A$2:$AC$48,MATCH("処遇改善加算Ⅳ",【参考】数式用２!$C$4:$O$4,0)+2,0),0)*M1216,0)*AB1216*0.5,0), "")</f>
        <v/>
      </c>
      <c r="AF1216" s="1198"/>
      <c r="AG1216" s="1193" t="str">
        <f>IF(AND(AQ1216&lt;&gt;"対象外", P1216&lt;&gt;""),ROUNDDOWN(ROUND(L1216*VLOOKUP(K1216,【参考】数式用２!$A$2:$K$48,MATCH("ベア加算あり",【参考】数式用２!$C$4:$K$4,0)+2,0),0)*M1216,0)*AB1216,"")</f>
        <v/>
      </c>
      <c r="AH1216" s="1195"/>
      <c r="AI1216" s="1198"/>
      <c r="AJ1216" s="1198"/>
      <c r="AK1216" s="1201"/>
      <c r="AL1216" s="1204"/>
      <c r="AM1216" s="650" t="str">
        <f t="shared" si="2446"/>
        <v/>
      </c>
      <c r="AN1216" s="355"/>
      <c r="AO1216" s="1207" t="str">
        <f t="shared" ref="AO1216" si="2536">IF(K1216&lt;&gt;"","Q列に色付け","")</f>
        <v/>
      </c>
      <c r="AP1216" s="1210" t="str">
        <f t="shared" ref="AP1216" si="2537">IF(AND(AE1216&lt;&gt;0,AE1216&lt;&gt;""),IF(AF1216="○","入力済","未入力"),"")</f>
        <v/>
      </c>
      <c r="AQ1216" s="1113" t="str">
        <f>IFERROR((VLOOKUP(N1216, 【参考】数式用２!$BE$5:$BE$13, 1,FALSE)), "対象外")</f>
        <v>対象外</v>
      </c>
      <c r="AR1216" s="976" t="str">
        <f t="shared" ref="AR1216" si="2538">IF(AG1216&lt;&gt;"",IF(AH1216="○","入力済","未入力"),"")</f>
        <v/>
      </c>
      <c r="AS1216" s="976" t="str">
        <f t="shared" ref="AS1216" si="2539">IF(AND(P1216&lt;&gt;"", AI1216=""), "未入力", "入力済")</f>
        <v>入力済</v>
      </c>
      <c r="AT1216" s="976" t="str">
        <f t="shared" ref="AT1216" si="2540">IF(AND(P1216&lt;&gt;"", P1216&lt;&gt;"処遇改善加算Ⅳ", AJ1216=""), "未入力", "入力済")</f>
        <v>入力済</v>
      </c>
      <c r="AU1216" s="976" t="str">
        <f>IFERROR(VLOOKUP(K1216, 【参考】数式用２!$BB$5:$BC$48, 2, FALSE), "")</f>
        <v/>
      </c>
      <c r="AV1216" s="976" t="str">
        <f t="shared" ref="AV1216" si="2541">IF(AND(P1216&lt;&gt;"処遇改善加算Ⅲ",P1216&lt;&gt;"処遇改善加算Ⅳ", P1216&lt;&gt;"", AU1216&lt;&gt;"対象外"), 1,"")</f>
        <v/>
      </c>
      <c r="AW1216" s="976" t="str">
        <f>IFERROR("_"&amp;VLOOKUP(K1216, 【参考】数式用２!$AG$2:$AH$48, 2, FALSE), "")</f>
        <v/>
      </c>
      <c r="AX1216" s="1211" t="str">
        <f t="shared" ref="AX1216" si="2542">IF(AND(P1216="処遇改善加算Ⅰ", AL1216=""), "未入力","入力済")</f>
        <v>入力済</v>
      </c>
      <c r="AY1216" s="1207" t="str">
        <f t="shared" ref="AY1216" si="2543">G1216</f>
        <v/>
      </c>
    </row>
    <row r="1217" spans="1:51" ht="14">
      <c r="A1217" s="1281"/>
      <c r="B1217" s="1263"/>
      <c r="C1217" s="1264"/>
      <c r="D1217" s="1264"/>
      <c r="E1217" s="1264"/>
      <c r="F1217" s="1265"/>
      <c r="G1217" s="1270"/>
      <c r="H1217" s="1270"/>
      <c r="I1217" s="1270"/>
      <c r="J1217" s="1270"/>
      <c r="K1217" s="1270"/>
      <c r="L1217" s="1273"/>
      <c r="M1217" s="1276"/>
      <c r="N1217" s="1246"/>
      <c r="O1217" s="1249"/>
      <c r="P1217" s="1215"/>
      <c r="Q1217" s="1218"/>
      <c r="R1217" s="1221"/>
      <c r="S1217" s="1224"/>
      <c r="T1217" s="1227"/>
      <c r="U1217" s="1224"/>
      <c r="V1217" s="1227"/>
      <c r="W1217" s="1224"/>
      <c r="X1217" s="1227"/>
      <c r="Y1217" s="1224"/>
      <c r="Z1217" s="1227"/>
      <c r="AA1217" s="1227"/>
      <c r="AB1217" s="1227"/>
      <c r="AC1217" s="1230"/>
      <c r="AD1217" s="1193"/>
      <c r="AE1217" s="1234"/>
      <c r="AF1217" s="1199"/>
      <c r="AG1217" s="1193"/>
      <c r="AH1217" s="1196"/>
      <c r="AI1217" s="1199"/>
      <c r="AJ1217" s="1199"/>
      <c r="AK1217" s="1202"/>
      <c r="AL1217" s="1205"/>
      <c r="AM1217" s="1212" t="str">
        <f t="shared" ref="AM1217" si="2544">IF(AND(P1216&lt;&gt;"", OR(W1216&lt;&gt;8,Y1216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17" s="355"/>
      <c r="AO1217" s="1208"/>
      <c r="AP1217" s="1210"/>
      <c r="AQ1217" s="1114"/>
      <c r="AR1217" s="976"/>
      <c r="AS1217" s="976"/>
      <c r="AT1217" s="976"/>
      <c r="AU1217" s="976"/>
      <c r="AV1217" s="976"/>
      <c r="AW1217" s="976"/>
      <c r="AX1217" s="1211"/>
      <c r="AY1217" s="1208"/>
    </row>
    <row r="1218" spans="1:51" ht="14">
      <c r="A1218" s="1282"/>
      <c r="B1218" s="1263"/>
      <c r="C1218" s="1264"/>
      <c r="D1218" s="1264"/>
      <c r="E1218" s="1264"/>
      <c r="F1218" s="1265"/>
      <c r="G1218" s="1270"/>
      <c r="H1218" s="1270"/>
      <c r="I1218" s="1270"/>
      <c r="J1218" s="1270"/>
      <c r="K1218" s="1270"/>
      <c r="L1218" s="1273"/>
      <c r="M1218" s="1276"/>
      <c r="N1218" s="1246"/>
      <c r="O1218" s="1249"/>
      <c r="P1218" s="1215"/>
      <c r="Q1218" s="1218"/>
      <c r="R1218" s="1221"/>
      <c r="S1218" s="1224"/>
      <c r="T1218" s="1227"/>
      <c r="U1218" s="1224"/>
      <c r="V1218" s="1227"/>
      <c r="W1218" s="1224"/>
      <c r="X1218" s="1227"/>
      <c r="Y1218" s="1224"/>
      <c r="Z1218" s="1227"/>
      <c r="AA1218" s="1227"/>
      <c r="AB1218" s="1227"/>
      <c r="AC1218" s="1230"/>
      <c r="AD1218" s="1193"/>
      <c r="AE1218" s="1234"/>
      <c r="AF1218" s="1199"/>
      <c r="AG1218" s="1193"/>
      <c r="AH1218" s="1196"/>
      <c r="AI1218" s="1199"/>
      <c r="AJ1218" s="1199"/>
      <c r="AK1218" s="1202"/>
      <c r="AL1218" s="1205"/>
      <c r="AM1218" s="1213"/>
      <c r="AN1218" s="355"/>
      <c r="AO1218" s="1208"/>
      <c r="AP1218" s="1210"/>
      <c r="AQ1218" s="1114"/>
      <c r="AR1218" s="976"/>
      <c r="AS1218" s="976"/>
      <c r="AT1218" s="976"/>
      <c r="AU1218" s="976"/>
      <c r="AV1218" s="976"/>
      <c r="AW1218" s="976"/>
      <c r="AX1218" s="1211"/>
      <c r="AY1218" s="1208"/>
    </row>
    <row r="1219" spans="1:51" ht="14.5" thickBot="1">
      <c r="A1219" s="1283"/>
      <c r="B1219" s="1266"/>
      <c r="C1219" s="1267"/>
      <c r="D1219" s="1267"/>
      <c r="E1219" s="1267"/>
      <c r="F1219" s="1268"/>
      <c r="G1219" s="1271"/>
      <c r="H1219" s="1271"/>
      <c r="I1219" s="1271"/>
      <c r="J1219" s="1271"/>
      <c r="K1219" s="1271"/>
      <c r="L1219" s="1274"/>
      <c r="M1219" s="1277"/>
      <c r="N1219" s="1247"/>
      <c r="O1219" s="1250"/>
      <c r="P1219" s="1216"/>
      <c r="Q1219" s="1219"/>
      <c r="R1219" s="1222"/>
      <c r="S1219" s="1225"/>
      <c r="T1219" s="1228"/>
      <c r="U1219" s="1225"/>
      <c r="V1219" s="1228"/>
      <c r="W1219" s="1225"/>
      <c r="X1219" s="1228"/>
      <c r="Y1219" s="1225"/>
      <c r="Z1219" s="1228"/>
      <c r="AA1219" s="1228"/>
      <c r="AB1219" s="1228"/>
      <c r="AC1219" s="1231"/>
      <c r="AD1219" s="1194"/>
      <c r="AE1219" s="1235"/>
      <c r="AF1219" s="1200"/>
      <c r="AG1219" s="1194"/>
      <c r="AH1219" s="1197"/>
      <c r="AI1219" s="1200"/>
      <c r="AJ1219" s="1200"/>
      <c r="AK1219" s="1203"/>
      <c r="AL1219" s="1206"/>
      <c r="AM1219" s="651" t="str">
        <f t="shared" si="2456"/>
        <v/>
      </c>
      <c r="AN1219" s="355"/>
      <c r="AO1219" s="1209"/>
      <c r="AP1219" s="1210"/>
      <c r="AQ1219" s="1115"/>
      <c r="AR1219" s="976"/>
      <c r="AS1219" s="976"/>
      <c r="AT1219" s="976"/>
      <c r="AU1219" s="976"/>
      <c r="AV1219" s="976"/>
      <c r="AW1219" s="976"/>
      <c r="AX1219" s="1211"/>
      <c r="AY1219" s="1209"/>
    </row>
    <row r="1220" spans="1:51" ht="14">
      <c r="A1220" s="1280">
        <v>303</v>
      </c>
      <c r="B1220" s="1260" t="str">
        <f>IF(基本情報入力シート!B342="", "",基本情報入力シート!B342)</f>
        <v/>
      </c>
      <c r="C1220" s="1261"/>
      <c r="D1220" s="1261"/>
      <c r="E1220" s="1261"/>
      <c r="F1220" s="1262"/>
      <c r="G1220" s="1269" t="str">
        <f>IF(基本情報入力シート!L342="", "",基本情報入力シート!L342)</f>
        <v/>
      </c>
      <c r="H1220" s="1269" t="str">
        <f>IF(基本情報入力シート!Q342="", "",基本情報入力シート!Q342)</f>
        <v/>
      </c>
      <c r="I1220" s="1269" t="str">
        <f>IF(基本情報入力シート!V342="", "",基本情報入力シート!V342)</f>
        <v/>
      </c>
      <c r="J1220" s="1269" t="str">
        <f>IF(基本情報入力シート!W342="", "",基本情報入力シート!W342)</f>
        <v/>
      </c>
      <c r="K1220" s="1269" t="str">
        <f>IF(基本情報入力シート!X342="", "",基本情報入力シート!X342)</f>
        <v/>
      </c>
      <c r="L1220" s="1272" t="str">
        <f>IF(基本情報入力シート!AC342=0, "",基本情報入力シート!AC342)</f>
        <v/>
      </c>
      <c r="M1220" s="1275" t="str">
        <f>IF(基本情報入力シート!AD342="", "",基本情報入力シート!AD342)</f>
        <v/>
      </c>
      <c r="N1220" s="1245"/>
      <c r="O1220" s="1248" t="str">
        <f>IFERROR(VLOOKUP(K1220,【参考】数式用２!$A$2:$AD$48,MATCH(N1220,【参考】数式用２!$C$4:$AD$4,0)+2,0),"")</f>
        <v/>
      </c>
      <c r="P1220" s="1214"/>
      <c r="Q1220" s="1217" t="str">
        <f>IFERROR(VLOOKUP(K1220,【参考】数式用２!$A$2:$AC$48,MATCH(P1220,【参考】数式用２!$C$4:$AC$4,0)+2,0),"")</f>
        <v/>
      </c>
      <c r="R1220" s="1220" t="s">
        <v>268</v>
      </c>
      <c r="S1220" s="1223"/>
      <c r="T1220" s="1226" t="s">
        <v>356</v>
      </c>
      <c r="U1220" s="1223"/>
      <c r="V1220" s="1226" t="s">
        <v>357</v>
      </c>
      <c r="W1220" s="1223"/>
      <c r="X1220" s="1226" t="s">
        <v>356</v>
      </c>
      <c r="Y1220" s="1223"/>
      <c r="Z1220" s="1226" t="s">
        <v>360</v>
      </c>
      <c r="AA1220" s="1226" t="s">
        <v>171</v>
      </c>
      <c r="AB1220" s="1226" t="str">
        <f t="shared" ref="AB1220" si="2545">IF(S1220&gt;=1,(W1220*12+Y1220)-(S1220*12+U1220)+1,"")</f>
        <v/>
      </c>
      <c r="AC1220" s="1229" t="s">
        <v>359</v>
      </c>
      <c r="AD1220" s="1232" t="str">
        <f t="shared" ref="AD1220" si="2546">IFERROR(ROUNDDOWN(ROUND(L1220*Q1220,0)*M1220,0)*AB1220,"")</f>
        <v/>
      </c>
      <c r="AE1220" s="1233" t="str">
        <f>IFERROR(ROUNDDOWN(ROUNDDOWN(ROUND(L1220*VLOOKUP(K1220,【参考】数式用２!$A$2:$AC$48,MATCH("処遇改善加算Ⅳ",【参考】数式用２!$C$4:$O$4,0)+2,0),0)*M1220,0)*AB1220*0.5,0), "")</f>
        <v/>
      </c>
      <c r="AF1220" s="1198"/>
      <c r="AG1220" s="1193" t="str">
        <f>IF(AND(AQ1220&lt;&gt;"対象外", P1220&lt;&gt;""),ROUNDDOWN(ROUND(L1220*VLOOKUP(K1220,【参考】数式用２!$A$2:$K$48,MATCH("ベア加算あり",【参考】数式用２!$C$4:$K$4,0)+2,0),0)*M1220,0)*AB1220,"")</f>
        <v/>
      </c>
      <c r="AH1220" s="1195"/>
      <c r="AI1220" s="1198"/>
      <c r="AJ1220" s="1198"/>
      <c r="AK1220" s="1201"/>
      <c r="AL1220" s="1204"/>
      <c r="AM1220" s="650" t="str">
        <f t="shared" si="2446"/>
        <v/>
      </c>
      <c r="AN1220" s="355"/>
      <c r="AO1220" s="1207" t="str">
        <f t="shared" ref="AO1220" si="2547">IF(K1220&lt;&gt;"","Q列に色付け","")</f>
        <v/>
      </c>
      <c r="AP1220" s="1210" t="str">
        <f t="shared" ref="AP1220" si="2548">IF(AND(AE1220&lt;&gt;0,AE1220&lt;&gt;""),IF(AF1220="○","入力済","未入力"),"")</f>
        <v/>
      </c>
      <c r="AQ1220" s="1113" t="str">
        <f>IFERROR((VLOOKUP(N1220, 【参考】数式用２!$BE$5:$BE$13, 1,FALSE)), "対象外")</f>
        <v>対象外</v>
      </c>
      <c r="AR1220" s="976" t="str">
        <f t="shared" ref="AR1220" si="2549">IF(AG1220&lt;&gt;"",IF(AH1220="○","入力済","未入力"),"")</f>
        <v/>
      </c>
      <c r="AS1220" s="976" t="str">
        <f t="shared" ref="AS1220" si="2550">IF(AND(P1220&lt;&gt;"", AI1220=""), "未入力", "入力済")</f>
        <v>入力済</v>
      </c>
      <c r="AT1220" s="976" t="str">
        <f t="shared" ref="AT1220" si="2551">IF(AND(P1220&lt;&gt;"", P1220&lt;&gt;"処遇改善加算Ⅳ", AJ1220=""), "未入力", "入力済")</f>
        <v>入力済</v>
      </c>
      <c r="AU1220" s="976" t="str">
        <f>IFERROR(VLOOKUP(K1220, 【参考】数式用２!$BB$5:$BC$48, 2, FALSE), "")</f>
        <v/>
      </c>
      <c r="AV1220" s="976" t="str">
        <f t="shared" ref="AV1220" si="2552">IF(AND(P1220&lt;&gt;"処遇改善加算Ⅲ",P1220&lt;&gt;"処遇改善加算Ⅳ", P1220&lt;&gt;"", AU1220&lt;&gt;"対象外"), 1,"")</f>
        <v/>
      </c>
      <c r="AW1220" s="976" t="str">
        <f>IFERROR("_"&amp;VLOOKUP(K1220, 【参考】数式用２!$AG$2:$AH$48, 2, FALSE), "")</f>
        <v/>
      </c>
      <c r="AX1220" s="1211" t="str">
        <f t="shared" ref="AX1220" si="2553">IF(AND(P1220="処遇改善加算Ⅰ", AL1220=""), "未入力","入力済")</f>
        <v>入力済</v>
      </c>
      <c r="AY1220" s="1207" t="str">
        <f t="shared" ref="AY1220" si="2554">G1220</f>
        <v/>
      </c>
    </row>
    <row r="1221" spans="1:51" ht="14">
      <c r="A1221" s="1281"/>
      <c r="B1221" s="1263"/>
      <c r="C1221" s="1264"/>
      <c r="D1221" s="1264"/>
      <c r="E1221" s="1264"/>
      <c r="F1221" s="1265"/>
      <c r="G1221" s="1270"/>
      <c r="H1221" s="1270"/>
      <c r="I1221" s="1270"/>
      <c r="J1221" s="1270"/>
      <c r="K1221" s="1270"/>
      <c r="L1221" s="1273"/>
      <c r="M1221" s="1276"/>
      <c r="N1221" s="1246"/>
      <c r="O1221" s="1249"/>
      <c r="P1221" s="1215"/>
      <c r="Q1221" s="1218"/>
      <c r="R1221" s="1221"/>
      <c r="S1221" s="1224"/>
      <c r="T1221" s="1227"/>
      <c r="U1221" s="1224"/>
      <c r="V1221" s="1227"/>
      <c r="W1221" s="1224"/>
      <c r="X1221" s="1227"/>
      <c r="Y1221" s="1224"/>
      <c r="Z1221" s="1227"/>
      <c r="AA1221" s="1227"/>
      <c r="AB1221" s="1227"/>
      <c r="AC1221" s="1230"/>
      <c r="AD1221" s="1193"/>
      <c r="AE1221" s="1234"/>
      <c r="AF1221" s="1199"/>
      <c r="AG1221" s="1193"/>
      <c r="AH1221" s="1196"/>
      <c r="AI1221" s="1199"/>
      <c r="AJ1221" s="1199"/>
      <c r="AK1221" s="1202"/>
      <c r="AL1221" s="1205"/>
      <c r="AM1221" s="1212" t="str">
        <f t="shared" ref="AM1221" si="2555">IF(AND(P1220&lt;&gt;"", OR(W1220&lt;&gt;8,Y1220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21" s="355"/>
      <c r="AO1221" s="1208"/>
      <c r="AP1221" s="1210"/>
      <c r="AQ1221" s="1114"/>
      <c r="AR1221" s="976"/>
      <c r="AS1221" s="976"/>
      <c r="AT1221" s="976"/>
      <c r="AU1221" s="976"/>
      <c r="AV1221" s="976"/>
      <c r="AW1221" s="976"/>
      <c r="AX1221" s="1211"/>
      <c r="AY1221" s="1208"/>
    </row>
    <row r="1222" spans="1:51" ht="14">
      <c r="A1222" s="1282"/>
      <c r="B1222" s="1263"/>
      <c r="C1222" s="1264"/>
      <c r="D1222" s="1264"/>
      <c r="E1222" s="1264"/>
      <c r="F1222" s="1265"/>
      <c r="G1222" s="1270"/>
      <c r="H1222" s="1270"/>
      <c r="I1222" s="1270"/>
      <c r="J1222" s="1270"/>
      <c r="K1222" s="1270"/>
      <c r="L1222" s="1273"/>
      <c r="M1222" s="1276"/>
      <c r="N1222" s="1246"/>
      <c r="O1222" s="1249"/>
      <c r="P1222" s="1215"/>
      <c r="Q1222" s="1218"/>
      <c r="R1222" s="1221"/>
      <c r="S1222" s="1224"/>
      <c r="T1222" s="1227"/>
      <c r="U1222" s="1224"/>
      <c r="V1222" s="1227"/>
      <c r="W1222" s="1224"/>
      <c r="X1222" s="1227"/>
      <c r="Y1222" s="1224"/>
      <c r="Z1222" s="1227"/>
      <c r="AA1222" s="1227"/>
      <c r="AB1222" s="1227"/>
      <c r="AC1222" s="1230"/>
      <c r="AD1222" s="1193"/>
      <c r="AE1222" s="1234"/>
      <c r="AF1222" s="1199"/>
      <c r="AG1222" s="1193"/>
      <c r="AH1222" s="1196"/>
      <c r="AI1222" s="1199"/>
      <c r="AJ1222" s="1199"/>
      <c r="AK1222" s="1202"/>
      <c r="AL1222" s="1205"/>
      <c r="AM1222" s="1213"/>
      <c r="AN1222" s="355"/>
      <c r="AO1222" s="1208"/>
      <c r="AP1222" s="1210"/>
      <c r="AQ1222" s="1114"/>
      <c r="AR1222" s="976"/>
      <c r="AS1222" s="976"/>
      <c r="AT1222" s="976"/>
      <c r="AU1222" s="976"/>
      <c r="AV1222" s="976"/>
      <c r="AW1222" s="976"/>
      <c r="AX1222" s="1211"/>
      <c r="AY1222" s="1208"/>
    </row>
    <row r="1223" spans="1:51" ht="14.5" thickBot="1">
      <c r="A1223" s="1283"/>
      <c r="B1223" s="1266"/>
      <c r="C1223" s="1267"/>
      <c r="D1223" s="1267"/>
      <c r="E1223" s="1267"/>
      <c r="F1223" s="1268"/>
      <c r="G1223" s="1271"/>
      <c r="H1223" s="1271"/>
      <c r="I1223" s="1271"/>
      <c r="J1223" s="1271"/>
      <c r="K1223" s="1271"/>
      <c r="L1223" s="1274"/>
      <c r="M1223" s="1277"/>
      <c r="N1223" s="1247"/>
      <c r="O1223" s="1250"/>
      <c r="P1223" s="1216"/>
      <c r="Q1223" s="1219"/>
      <c r="R1223" s="1222"/>
      <c r="S1223" s="1225"/>
      <c r="T1223" s="1228"/>
      <c r="U1223" s="1225"/>
      <c r="V1223" s="1228"/>
      <c r="W1223" s="1225"/>
      <c r="X1223" s="1228"/>
      <c r="Y1223" s="1225"/>
      <c r="Z1223" s="1228"/>
      <c r="AA1223" s="1228"/>
      <c r="AB1223" s="1228"/>
      <c r="AC1223" s="1231"/>
      <c r="AD1223" s="1194"/>
      <c r="AE1223" s="1235"/>
      <c r="AF1223" s="1200"/>
      <c r="AG1223" s="1194"/>
      <c r="AH1223" s="1197"/>
      <c r="AI1223" s="1200"/>
      <c r="AJ1223" s="1200"/>
      <c r="AK1223" s="1203"/>
      <c r="AL1223" s="1206"/>
      <c r="AM1223" s="651" t="str">
        <f t="shared" si="2456"/>
        <v/>
      </c>
      <c r="AN1223" s="355"/>
      <c r="AO1223" s="1209"/>
      <c r="AP1223" s="1210"/>
      <c r="AQ1223" s="1115"/>
      <c r="AR1223" s="976"/>
      <c r="AS1223" s="976"/>
      <c r="AT1223" s="976"/>
      <c r="AU1223" s="976"/>
      <c r="AV1223" s="976"/>
      <c r="AW1223" s="976"/>
      <c r="AX1223" s="1211"/>
      <c r="AY1223" s="1209"/>
    </row>
    <row r="1224" spans="1:51" ht="14">
      <c r="A1224" s="1280">
        <v>304</v>
      </c>
      <c r="B1224" s="1260" t="str">
        <f>IF(基本情報入力シート!B343="", "",基本情報入力シート!B343)</f>
        <v/>
      </c>
      <c r="C1224" s="1261"/>
      <c r="D1224" s="1261"/>
      <c r="E1224" s="1261"/>
      <c r="F1224" s="1262"/>
      <c r="G1224" s="1269" t="str">
        <f>IF(基本情報入力シート!L343="", "",基本情報入力シート!L343)</f>
        <v/>
      </c>
      <c r="H1224" s="1269" t="str">
        <f>IF(基本情報入力シート!Q343="", "",基本情報入力シート!Q343)</f>
        <v/>
      </c>
      <c r="I1224" s="1269" t="str">
        <f>IF(基本情報入力シート!V343="", "",基本情報入力シート!V343)</f>
        <v/>
      </c>
      <c r="J1224" s="1269" t="str">
        <f>IF(基本情報入力シート!W343="", "",基本情報入力シート!W343)</f>
        <v/>
      </c>
      <c r="K1224" s="1269" t="str">
        <f>IF(基本情報入力シート!X343="", "",基本情報入力シート!X343)</f>
        <v/>
      </c>
      <c r="L1224" s="1272" t="str">
        <f>IF(基本情報入力シート!AC343=0, "",基本情報入力シート!AC343)</f>
        <v/>
      </c>
      <c r="M1224" s="1275" t="str">
        <f>IF(基本情報入力シート!AD343="", "",基本情報入力シート!AD343)</f>
        <v/>
      </c>
      <c r="N1224" s="1245"/>
      <c r="O1224" s="1248" t="str">
        <f>IFERROR(VLOOKUP(K1224,【参考】数式用２!$A$2:$AD$48,MATCH(N1224,【参考】数式用２!$C$4:$AD$4,0)+2,0),"")</f>
        <v/>
      </c>
      <c r="P1224" s="1214"/>
      <c r="Q1224" s="1217" t="str">
        <f>IFERROR(VLOOKUP(K1224,【参考】数式用２!$A$2:$AC$48,MATCH(P1224,【参考】数式用２!$C$4:$AC$4,0)+2,0),"")</f>
        <v/>
      </c>
      <c r="R1224" s="1220" t="s">
        <v>268</v>
      </c>
      <c r="S1224" s="1223"/>
      <c r="T1224" s="1226" t="s">
        <v>356</v>
      </c>
      <c r="U1224" s="1223"/>
      <c r="V1224" s="1226" t="s">
        <v>357</v>
      </c>
      <c r="W1224" s="1223"/>
      <c r="X1224" s="1226" t="s">
        <v>356</v>
      </c>
      <c r="Y1224" s="1223"/>
      <c r="Z1224" s="1226" t="s">
        <v>360</v>
      </c>
      <c r="AA1224" s="1226" t="s">
        <v>171</v>
      </c>
      <c r="AB1224" s="1226" t="str">
        <f t="shared" ref="AB1224" si="2556">IF(S1224&gt;=1,(W1224*12+Y1224)-(S1224*12+U1224)+1,"")</f>
        <v/>
      </c>
      <c r="AC1224" s="1229" t="s">
        <v>359</v>
      </c>
      <c r="AD1224" s="1232" t="str">
        <f t="shared" ref="AD1224" si="2557">IFERROR(ROUNDDOWN(ROUND(L1224*Q1224,0)*M1224,0)*AB1224,"")</f>
        <v/>
      </c>
      <c r="AE1224" s="1233" t="str">
        <f>IFERROR(ROUNDDOWN(ROUNDDOWN(ROUND(L1224*VLOOKUP(K1224,【参考】数式用２!$A$2:$AC$48,MATCH("処遇改善加算Ⅳ",【参考】数式用２!$C$4:$O$4,0)+2,0),0)*M1224,0)*AB1224*0.5,0), "")</f>
        <v/>
      </c>
      <c r="AF1224" s="1198"/>
      <c r="AG1224" s="1193" t="str">
        <f>IF(AND(AQ1224&lt;&gt;"対象外", P1224&lt;&gt;""),ROUNDDOWN(ROUND(L1224*VLOOKUP(K1224,【参考】数式用２!$A$2:$K$48,MATCH("ベア加算あり",【参考】数式用２!$C$4:$K$4,0)+2,0),0)*M1224,0)*AB1224,"")</f>
        <v/>
      </c>
      <c r="AH1224" s="1195"/>
      <c r="AI1224" s="1198"/>
      <c r="AJ1224" s="1198"/>
      <c r="AK1224" s="1201"/>
      <c r="AL1224" s="1204"/>
      <c r="AM1224" s="650" t="str">
        <f t="shared" si="2446"/>
        <v/>
      </c>
      <c r="AN1224" s="355"/>
      <c r="AO1224" s="1207" t="str">
        <f t="shared" ref="AO1224" si="2558">IF(K1224&lt;&gt;"","Q列に色付け","")</f>
        <v/>
      </c>
      <c r="AP1224" s="1210" t="str">
        <f t="shared" ref="AP1224" si="2559">IF(AND(AE1224&lt;&gt;0,AE1224&lt;&gt;""),IF(AF1224="○","入力済","未入力"),"")</f>
        <v/>
      </c>
      <c r="AQ1224" s="1113" t="str">
        <f>IFERROR((VLOOKUP(N1224, 【参考】数式用２!$BE$5:$BE$13, 1,FALSE)), "対象外")</f>
        <v>対象外</v>
      </c>
      <c r="AR1224" s="976" t="str">
        <f t="shared" ref="AR1224" si="2560">IF(AG1224&lt;&gt;"",IF(AH1224="○","入力済","未入力"),"")</f>
        <v/>
      </c>
      <c r="AS1224" s="976" t="str">
        <f t="shared" ref="AS1224" si="2561">IF(AND(P1224&lt;&gt;"", AI1224=""), "未入力", "入力済")</f>
        <v>入力済</v>
      </c>
      <c r="AT1224" s="976" t="str">
        <f t="shared" ref="AT1224" si="2562">IF(AND(P1224&lt;&gt;"", P1224&lt;&gt;"処遇改善加算Ⅳ", AJ1224=""), "未入力", "入力済")</f>
        <v>入力済</v>
      </c>
      <c r="AU1224" s="976" t="str">
        <f>IFERROR(VLOOKUP(K1224, 【参考】数式用２!$BB$5:$BC$48, 2, FALSE), "")</f>
        <v/>
      </c>
      <c r="AV1224" s="976" t="str">
        <f t="shared" ref="AV1224" si="2563">IF(AND(P1224&lt;&gt;"処遇改善加算Ⅲ",P1224&lt;&gt;"処遇改善加算Ⅳ", P1224&lt;&gt;"", AU1224&lt;&gt;"対象外"), 1,"")</f>
        <v/>
      </c>
      <c r="AW1224" s="976" t="str">
        <f>IFERROR("_"&amp;VLOOKUP(K1224, 【参考】数式用２!$AG$2:$AH$48, 2, FALSE), "")</f>
        <v/>
      </c>
      <c r="AX1224" s="1211" t="str">
        <f t="shared" ref="AX1224" si="2564">IF(AND(P1224="処遇改善加算Ⅰ", AL1224=""), "未入力","入力済")</f>
        <v>入力済</v>
      </c>
      <c r="AY1224" s="1207" t="str">
        <f t="shared" ref="AY1224" si="2565">G1224</f>
        <v/>
      </c>
    </row>
    <row r="1225" spans="1:51" ht="14">
      <c r="A1225" s="1281"/>
      <c r="B1225" s="1263"/>
      <c r="C1225" s="1264"/>
      <c r="D1225" s="1264"/>
      <c r="E1225" s="1264"/>
      <c r="F1225" s="1265"/>
      <c r="G1225" s="1270"/>
      <c r="H1225" s="1270"/>
      <c r="I1225" s="1270"/>
      <c r="J1225" s="1270"/>
      <c r="K1225" s="1270"/>
      <c r="L1225" s="1273"/>
      <c r="M1225" s="1276"/>
      <c r="N1225" s="1246"/>
      <c r="O1225" s="1249"/>
      <c r="P1225" s="1215"/>
      <c r="Q1225" s="1218"/>
      <c r="R1225" s="1221"/>
      <c r="S1225" s="1224"/>
      <c r="T1225" s="1227"/>
      <c r="U1225" s="1224"/>
      <c r="V1225" s="1227"/>
      <c r="W1225" s="1224"/>
      <c r="X1225" s="1227"/>
      <c r="Y1225" s="1224"/>
      <c r="Z1225" s="1227"/>
      <c r="AA1225" s="1227"/>
      <c r="AB1225" s="1227"/>
      <c r="AC1225" s="1230"/>
      <c r="AD1225" s="1193"/>
      <c r="AE1225" s="1234"/>
      <c r="AF1225" s="1199"/>
      <c r="AG1225" s="1193"/>
      <c r="AH1225" s="1196"/>
      <c r="AI1225" s="1199"/>
      <c r="AJ1225" s="1199"/>
      <c r="AK1225" s="1202"/>
      <c r="AL1225" s="1205"/>
      <c r="AM1225" s="1212" t="str">
        <f t="shared" ref="AM1225" si="2566">IF(AND(P1224&lt;&gt;"", OR(W1224&lt;&gt;8,Y1224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25" s="355"/>
      <c r="AO1225" s="1208"/>
      <c r="AP1225" s="1210"/>
      <c r="AQ1225" s="1114"/>
      <c r="AR1225" s="976"/>
      <c r="AS1225" s="976"/>
      <c r="AT1225" s="976"/>
      <c r="AU1225" s="976"/>
      <c r="AV1225" s="976"/>
      <c r="AW1225" s="976"/>
      <c r="AX1225" s="1211"/>
      <c r="AY1225" s="1208"/>
    </row>
    <row r="1226" spans="1:51" ht="14">
      <c r="A1226" s="1282"/>
      <c r="B1226" s="1263"/>
      <c r="C1226" s="1264"/>
      <c r="D1226" s="1264"/>
      <c r="E1226" s="1264"/>
      <c r="F1226" s="1265"/>
      <c r="G1226" s="1270"/>
      <c r="H1226" s="1270"/>
      <c r="I1226" s="1270"/>
      <c r="J1226" s="1270"/>
      <c r="K1226" s="1270"/>
      <c r="L1226" s="1273"/>
      <c r="M1226" s="1276"/>
      <c r="N1226" s="1246"/>
      <c r="O1226" s="1249"/>
      <c r="P1226" s="1215"/>
      <c r="Q1226" s="1218"/>
      <c r="R1226" s="1221"/>
      <c r="S1226" s="1224"/>
      <c r="T1226" s="1227"/>
      <c r="U1226" s="1224"/>
      <c r="V1226" s="1227"/>
      <c r="W1226" s="1224"/>
      <c r="X1226" s="1227"/>
      <c r="Y1226" s="1224"/>
      <c r="Z1226" s="1227"/>
      <c r="AA1226" s="1227"/>
      <c r="AB1226" s="1227"/>
      <c r="AC1226" s="1230"/>
      <c r="AD1226" s="1193"/>
      <c r="AE1226" s="1234"/>
      <c r="AF1226" s="1199"/>
      <c r="AG1226" s="1193"/>
      <c r="AH1226" s="1196"/>
      <c r="AI1226" s="1199"/>
      <c r="AJ1226" s="1199"/>
      <c r="AK1226" s="1202"/>
      <c r="AL1226" s="1205"/>
      <c r="AM1226" s="1213"/>
      <c r="AN1226" s="355"/>
      <c r="AO1226" s="1208"/>
      <c r="AP1226" s="1210"/>
      <c r="AQ1226" s="1114"/>
      <c r="AR1226" s="976"/>
      <c r="AS1226" s="976"/>
      <c r="AT1226" s="976"/>
      <c r="AU1226" s="976"/>
      <c r="AV1226" s="976"/>
      <c r="AW1226" s="976"/>
      <c r="AX1226" s="1211"/>
      <c r="AY1226" s="1208"/>
    </row>
    <row r="1227" spans="1:51" ht="14.5" thickBot="1">
      <c r="A1227" s="1283"/>
      <c r="B1227" s="1266"/>
      <c r="C1227" s="1267"/>
      <c r="D1227" s="1267"/>
      <c r="E1227" s="1267"/>
      <c r="F1227" s="1268"/>
      <c r="G1227" s="1271"/>
      <c r="H1227" s="1271"/>
      <c r="I1227" s="1271"/>
      <c r="J1227" s="1271"/>
      <c r="K1227" s="1271"/>
      <c r="L1227" s="1274"/>
      <c r="M1227" s="1277"/>
      <c r="N1227" s="1247"/>
      <c r="O1227" s="1250"/>
      <c r="P1227" s="1216"/>
      <c r="Q1227" s="1219"/>
      <c r="R1227" s="1222"/>
      <c r="S1227" s="1225"/>
      <c r="T1227" s="1228"/>
      <c r="U1227" s="1225"/>
      <c r="V1227" s="1228"/>
      <c r="W1227" s="1225"/>
      <c r="X1227" s="1228"/>
      <c r="Y1227" s="1225"/>
      <c r="Z1227" s="1228"/>
      <c r="AA1227" s="1228"/>
      <c r="AB1227" s="1228"/>
      <c r="AC1227" s="1231"/>
      <c r="AD1227" s="1194"/>
      <c r="AE1227" s="1235"/>
      <c r="AF1227" s="1200"/>
      <c r="AG1227" s="1194"/>
      <c r="AH1227" s="1197"/>
      <c r="AI1227" s="1200"/>
      <c r="AJ1227" s="1200"/>
      <c r="AK1227" s="1203"/>
      <c r="AL1227" s="1206"/>
      <c r="AM1227" s="651" t="str">
        <f t="shared" si="2456"/>
        <v/>
      </c>
      <c r="AN1227" s="355"/>
      <c r="AO1227" s="1209"/>
      <c r="AP1227" s="1210"/>
      <c r="AQ1227" s="1115"/>
      <c r="AR1227" s="976"/>
      <c r="AS1227" s="976"/>
      <c r="AT1227" s="976"/>
      <c r="AU1227" s="976"/>
      <c r="AV1227" s="976"/>
      <c r="AW1227" s="976"/>
      <c r="AX1227" s="1211"/>
      <c r="AY1227" s="1209"/>
    </row>
    <row r="1228" spans="1:51" ht="14">
      <c r="A1228" s="1280">
        <v>305</v>
      </c>
      <c r="B1228" s="1260" t="str">
        <f>IF(基本情報入力シート!B344="", "",基本情報入力シート!B344)</f>
        <v/>
      </c>
      <c r="C1228" s="1261"/>
      <c r="D1228" s="1261"/>
      <c r="E1228" s="1261"/>
      <c r="F1228" s="1262"/>
      <c r="G1228" s="1269" t="str">
        <f>IF(基本情報入力シート!L344="", "",基本情報入力シート!L344)</f>
        <v/>
      </c>
      <c r="H1228" s="1269" t="str">
        <f>IF(基本情報入力シート!Q344="", "",基本情報入力シート!Q344)</f>
        <v/>
      </c>
      <c r="I1228" s="1269" t="str">
        <f>IF(基本情報入力シート!V344="", "",基本情報入力シート!V344)</f>
        <v/>
      </c>
      <c r="J1228" s="1269" t="str">
        <f>IF(基本情報入力シート!W344="", "",基本情報入力シート!W344)</f>
        <v/>
      </c>
      <c r="K1228" s="1269" t="str">
        <f>IF(基本情報入力シート!X344="", "",基本情報入力シート!X344)</f>
        <v/>
      </c>
      <c r="L1228" s="1272" t="str">
        <f>IF(基本情報入力シート!AC344=0, "",基本情報入力シート!AC344)</f>
        <v/>
      </c>
      <c r="M1228" s="1275" t="str">
        <f>IF(基本情報入力シート!AD344="", "",基本情報入力シート!AD344)</f>
        <v/>
      </c>
      <c r="N1228" s="1245"/>
      <c r="O1228" s="1248" t="str">
        <f>IFERROR(VLOOKUP(K1228,【参考】数式用２!$A$2:$AD$48,MATCH(N1228,【参考】数式用２!$C$4:$AD$4,0)+2,0),"")</f>
        <v/>
      </c>
      <c r="P1228" s="1214"/>
      <c r="Q1228" s="1217" t="str">
        <f>IFERROR(VLOOKUP(K1228,【参考】数式用２!$A$2:$AC$48,MATCH(P1228,【参考】数式用２!$C$4:$AC$4,0)+2,0),"")</f>
        <v/>
      </c>
      <c r="R1228" s="1220" t="s">
        <v>268</v>
      </c>
      <c r="S1228" s="1223"/>
      <c r="T1228" s="1226" t="s">
        <v>356</v>
      </c>
      <c r="U1228" s="1223"/>
      <c r="V1228" s="1226" t="s">
        <v>357</v>
      </c>
      <c r="W1228" s="1223"/>
      <c r="X1228" s="1226" t="s">
        <v>356</v>
      </c>
      <c r="Y1228" s="1223"/>
      <c r="Z1228" s="1226" t="s">
        <v>360</v>
      </c>
      <c r="AA1228" s="1226" t="s">
        <v>171</v>
      </c>
      <c r="AB1228" s="1226" t="str">
        <f t="shared" ref="AB1228" si="2567">IF(S1228&gt;=1,(W1228*12+Y1228)-(S1228*12+U1228)+1,"")</f>
        <v/>
      </c>
      <c r="AC1228" s="1229" t="s">
        <v>359</v>
      </c>
      <c r="AD1228" s="1232" t="str">
        <f t="shared" ref="AD1228" si="2568">IFERROR(ROUNDDOWN(ROUND(L1228*Q1228,0)*M1228,0)*AB1228,"")</f>
        <v/>
      </c>
      <c r="AE1228" s="1233" t="str">
        <f>IFERROR(ROUNDDOWN(ROUNDDOWN(ROUND(L1228*VLOOKUP(K1228,【参考】数式用２!$A$2:$AC$48,MATCH("処遇改善加算Ⅳ",【参考】数式用２!$C$4:$O$4,0)+2,0),0)*M1228,0)*AB1228*0.5,0), "")</f>
        <v/>
      </c>
      <c r="AF1228" s="1198"/>
      <c r="AG1228" s="1193" t="str">
        <f>IF(AND(AQ1228&lt;&gt;"対象外", P1228&lt;&gt;""),ROUNDDOWN(ROUND(L1228*VLOOKUP(K1228,【参考】数式用２!$A$2:$K$48,MATCH("ベア加算あり",【参考】数式用２!$C$4:$K$4,0)+2,0),0)*M1228,0)*AB1228,"")</f>
        <v/>
      </c>
      <c r="AH1228" s="1195"/>
      <c r="AI1228" s="1198"/>
      <c r="AJ1228" s="1198"/>
      <c r="AK1228" s="1201"/>
      <c r="AL1228" s="1204"/>
      <c r="AM1228" s="650" t="str">
        <f t="shared" si="2446"/>
        <v/>
      </c>
      <c r="AN1228" s="355"/>
      <c r="AO1228" s="1207" t="str">
        <f t="shared" ref="AO1228" si="2569">IF(K1228&lt;&gt;"","Q列に色付け","")</f>
        <v/>
      </c>
      <c r="AP1228" s="1210" t="str">
        <f t="shared" ref="AP1228" si="2570">IF(AND(AE1228&lt;&gt;0,AE1228&lt;&gt;""),IF(AF1228="○","入力済","未入力"),"")</f>
        <v/>
      </c>
      <c r="AQ1228" s="1113" t="str">
        <f>IFERROR((VLOOKUP(N1228, 【参考】数式用２!$BE$5:$BE$13, 1,FALSE)), "対象外")</f>
        <v>対象外</v>
      </c>
      <c r="AR1228" s="976" t="str">
        <f t="shared" ref="AR1228" si="2571">IF(AG1228&lt;&gt;"",IF(AH1228="○","入力済","未入力"),"")</f>
        <v/>
      </c>
      <c r="AS1228" s="976" t="str">
        <f t="shared" ref="AS1228" si="2572">IF(AND(P1228&lt;&gt;"", AI1228=""), "未入力", "入力済")</f>
        <v>入力済</v>
      </c>
      <c r="AT1228" s="976" t="str">
        <f t="shared" ref="AT1228" si="2573">IF(AND(P1228&lt;&gt;"", P1228&lt;&gt;"処遇改善加算Ⅳ", AJ1228=""), "未入力", "入力済")</f>
        <v>入力済</v>
      </c>
      <c r="AU1228" s="976" t="str">
        <f>IFERROR(VLOOKUP(K1228, 【参考】数式用２!$BB$5:$BC$48, 2, FALSE), "")</f>
        <v/>
      </c>
      <c r="AV1228" s="976" t="str">
        <f t="shared" ref="AV1228" si="2574">IF(AND(P1228&lt;&gt;"処遇改善加算Ⅲ",P1228&lt;&gt;"処遇改善加算Ⅳ", P1228&lt;&gt;"", AU1228&lt;&gt;"対象外"), 1,"")</f>
        <v/>
      </c>
      <c r="AW1228" s="976" t="str">
        <f>IFERROR("_"&amp;VLOOKUP(K1228, 【参考】数式用２!$AG$2:$AH$48, 2, FALSE), "")</f>
        <v/>
      </c>
      <c r="AX1228" s="1211" t="str">
        <f t="shared" ref="AX1228" si="2575">IF(AND(P1228="処遇改善加算Ⅰ", AL1228=""), "未入力","入力済")</f>
        <v>入力済</v>
      </c>
      <c r="AY1228" s="1207" t="str">
        <f t="shared" ref="AY1228" si="2576">G1228</f>
        <v/>
      </c>
    </row>
    <row r="1229" spans="1:51" ht="14">
      <c r="A1229" s="1281"/>
      <c r="B1229" s="1263"/>
      <c r="C1229" s="1264"/>
      <c r="D1229" s="1264"/>
      <c r="E1229" s="1264"/>
      <c r="F1229" s="1265"/>
      <c r="G1229" s="1270"/>
      <c r="H1229" s="1270"/>
      <c r="I1229" s="1270"/>
      <c r="J1229" s="1270"/>
      <c r="K1229" s="1270"/>
      <c r="L1229" s="1273"/>
      <c r="M1229" s="1276"/>
      <c r="N1229" s="1246"/>
      <c r="O1229" s="1249"/>
      <c r="P1229" s="1215"/>
      <c r="Q1229" s="1218"/>
      <c r="R1229" s="1221"/>
      <c r="S1229" s="1224"/>
      <c r="T1229" s="1227"/>
      <c r="U1229" s="1224"/>
      <c r="V1229" s="1227"/>
      <c r="W1229" s="1224"/>
      <c r="X1229" s="1227"/>
      <c r="Y1229" s="1224"/>
      <c r="Z1229" s="1227"/>
      <c r="AA1229" s="1227"/>
      <c r="AB1229" s="1227"/>
      <c r="AC1229" s="1230"/>
      <c r="AD1229" s="1193"/>
      <c r="AE1229" s="1234"/>
      <c r="AF1229" s="1199"/>
      <c r="AG1229" s="1193"/>
      <c r="AH1229" s="1196"/>
      <c r="AI1229" s="1199"/>
      <c r="AJ1229" s="1199"/>
      <c r="AK1229" s="1202"/>
      <c r="AL1229" s="1205"/>
      <c r="AM1229" s="1212" t="str">
        <f t="shared" ref="AM1229" si="2577">IF(AND(P1228&lt;&gt;"", OR(W1228&lt;&gt;8,Y1228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29" s="355"/>
      <c r="AO1229" s="1208"/>
      <c r="AP1229" s="1210"/>
      <c r="AQ1229" s="1114"/>
      <c r="AR1229" s="976"/>
      <c r="AS1229" s="976"/>
      <c r="AT1229" s="976"/>
      <c r="AU1229" s="976"/>
      <c r="AV1229" s="976"/>
      <c r="AW1229" s="976"/>
      <c r="AX1229" s="1211"/>
      <c r="AY1229" s="1208"/>
    </row>
    <row r="1230" spans="1:51" ht="14">
      <c r="A1230" s="1282"/>
      <c r="B1230" s="1263"/>
      <c r="C1230" s="1264"/>
      <c r="D1230" s="1264"/>
      <c r="E1230" s="1264"/>
      <c r="F1230" s="1265"/>
      <c r="G1230" s="1270"/>
      <c r="H1230" s="1270"/>
      <c r="I1230" s="1270"/>
      <c r="J1230" s="1270"/>
      <c r="K1230" s="1270"/>
      <c r="L1230" s="1273"/>
      <c r="M1230" s="1276"/>
      <c r="N1230" s="1246"/>
      <c r="O1230" s="1249"/>
      <c r="P1230" s="1215"/>
      <c r="Q1230" s="1218"/>
      <c r="R1230" s="1221"/>
      <c r="S1230" s="1224"/>
      <c r="T1230" s="1227"/>
      <c r="U1230" s="1224"/>
      <c r="V1230" s="1227"/>
      <c r="W1230" s="1224"/>
      <c r="X1230" s="1227"/>
      <c r="Y1230" s="1224"/>
      <c r="Z1230" s="1227"/>
      <c r="AA1230" s="1227"/>
      <c r="AB1230" s="1227"/>
      <c r="AC1230" s="1230"/>
      <c r="AD1230" s="1193"/>
      <c r="AE1230" s="1234"/>
      <c r="AF1230" s="1199"/>
      <c r="AG1230" s="1193"/>
      <c r="AH1230" s="1196"/>
      <c r="AI1230" s="1199"/>
      <c r="AJ1230" s="1199"/>
      <c r="AK1230" s="1202"/>
      <c r="AL1230" s="1205"/>
      <c r="AM1230" s="1213"/>
      <c r="AN1230" s="355"/>
      <c r="AO1230" s="1208"/>
      <c r="AP1230" s="1210"/>
      <c r="AQ1230" s="1114"/>
      <c r="AR1230" s="976"/>
      <c r="AS1230" s="976"/>
      <c r="AT1230" s="976"/>
      <c r="AU1230" s="976"/>
      <c r="AV1230" s="976"/>
      <c r="AW1230" s="976"/>
      <c r="AX1230" s="1211"/>
      <c r="AY1230" s="1208"/>
    </row>
    <row r="1231" spans="1:51" ht="14.5" thickBot="1">
      <c r="A1231" s="1283"/>
      <c r="B1231" s="1266"/>
      <c r="C1231" s="1267"/>
      <c r="D1231" s="1267"/>
      <c r="E1231" s="1267"/>
      <c r="F1231" s="1268"/>
      <c r="G1231" s="1271"/>
      <c r="H1231" s="1271"/>
      <c r="I1231" s="1271"/>
      <c r="J1231" s="1271"/>
      <c r="K1231" s="1271"/>
      <c r="L1231" s="1274"/>
      <c r="M1231" s="1277"/>
      <c r="N1231" s="1247"/>
      <c r="O1231" s="1250"/>
      <c r="P1231" s="1216"/>
      <c r="Q1231" s="1219"/>
      <c r="R1231" s="1222"/>
      <c r="S1231" s="1225"/>
      <c r="T1231" s="1228"/>
      <c r="U1231" s="1225"/>
      <c r="V1231" s="1228"/>
      <c r="W1231" s="1225"/>
      <c r="X1231" s="1228"/>
      <c r="Y1231" s="1225"/>
      <c r="Z1231" s="1228"/>
      <c r="AA1231" s="1228"/>
      <c r="AB1231" s="1228"/>
      <c r="AC1231" s="1231"/>
      <c r="AD1231" s="1194"/>
      <c r="AE1231" s="1235"/>
      <c r="AF1231" s="1200"/>
      <c r="AG1231" s="1194"/>
      <c r="AH1231" s="1197"/>
      <c r="AI1231" s="1200"/>
      <c r="AJ1231" s="1200"/>
      <c r="AK1231" s="1203"/>
      <c r="AL1231" s="1206"/>
      <c r="AM1231" s="651" t="str">
        <f t="shared" si="2456"/>
        <v/>
      </c>
      <c r="AN1231" s="355"/>
      <c r="AO1231" s="1209"/>
      <c r="AP1231" s="1210"/>
      <c r="AQ1231" s="1115"/>
      <c r="AR1231" s="976"/>
      <c r="AS1231" s="976"/>
      <c r="AT1231" s="976"/>
      <c r="AU1231" s="976"/>
      <c r="AV1231" s="976"/>
      <c r="AW1231" s="976"/>
      <c r="AX1231" s="1211"/>
      <c r="AY1231" s="1209"/>
    </row>
    <row r="1232" spans="1:51" ht="14">
      <c r="A1232" s="1280">
        <v>306</v>
      </c>
      <c r="B1232" s="1260" t="str">
        <f>IF(基本情報入力シート!B345="", "",基本情報入力シート!B345)</f>
        <v/>
      </c>
      <c r="C1232" s="1261"/>
      <c r="D1232" s="1261"/>
      <c r="E1232" s="1261"/>
      <c r="F1232" s="1262"/>
      <c r="G1232" s="1269" t="str">
        <f>IF(基本情報入力シート!L345="", "",基本情報入力シート!L345)</f>
        <v/>
      </c>
      <c r="H1232" s="1269" t="str">
        <f>IF(基本情報入力シート!Q345="", "",基本情報入力シート!Q345)</f>
        <v/>
      </c>
      <c r="I1232" s="1269" t="str">
        <f>IF(基本情報入力シート!V345="", "",基本情報入力シート!V345)</f>
        <v/>
      </c>
      <c r="J1232" s="1269" t="str">
        <f>IF(基本情報入力シート!W345="", "",基本情報入力シート!W345)</f>
        <v/>
      </c>
      <c r="K1232" s="1269" t="str">
        <f>IF(基本情報入力シート!X345="", "",基本情報入力シート!X345)</f>
        <v/>
      </c>
      <c r="L1232" s="1272" t="str">
        <f>IF(基本情報入力シート!AC345=0, "",基本情報入力シート!AC345)</f>
        <v/>
      </c>
      <c r="M1232" s="1275" t="str">
        <f>IF(基本情報入力シート!AD345="", "",基本情報入力シート!AD345)</f>
        <v/>
      </c>
      <c r="N1232" s="1245"/>
      <c r="O1232" s="1248" t="str">
        <f>IFERROR(VLOOKUP(K1232,【参考】数式用２!$A$2:$AD$48,MATCH(N1232,【参考】数式用２!$C$4:$AD$4,0)+2,0),"")</f>
        <v/>
      </c>
      <c r="P1232" s="1214"/>
      <c r="Q1232" s="1217" t="str">
        <f>IFERROR(VLOOKUP(K1232,【参考】数式用２!$A$2:$AC$48,MATCH(P1232,【参考】数式用２!$C$4:$AC$4,0)+2,0),"")</f>
        <v/>
      </c>
      <c r="R1232" s="1220" t="s">
        <v>268</v>
      </c>
      <c r="S1232" s="1223"/>
      <c r="T1232" s="1226" t="s">
        <v>356</v>
      </c>
      <c r="U1232" s="1223"/>
      <c r="V1232" s="1226" t="s">
        <v>357</v>
      </c>
      <c r="W1232" s="1223"/>
      <c r="X1232" s="1226" t="s">
        <v>356</v>
      </c>
      <c r="Y1232" s="1223"/>
      <c r="Z1232" s="1226" t="s">
        <v>360</v>
      </c>
      <c r="AA1232" s="1226" t="s">
        <v>171</v>
      </c>
      <c r="AB1232" s="1226" t="str">
        <f t="shared" ref="AB1232" si="2578">IF(S1232&gt;=1,(W1232*12+Y1232)-(S1232*12+U1232)+1,"")</f>
        <v/>
      </c>
      <c r="AC1232" s="1229" t="s">
        <v>359</v>
      </c>
      <c r="AD1232" s="1232" t="str">
        <f t="shared" ref="AD1232" si="2579">IFERROR(ROUNDDOWN(ROUND(L1232*Q1232,0)*M1232,0)*AB1232,"")</f>
        <v/>
      </c>
      <c r="AE1232" s="1233" t="str">
        <f>IFERROR(ROUNDDOWN(ROUNDDOWN(ROUND(L1232*VLOOKUP(K1232,【参考】数式用２!$A$2:$AC$48,MATCH("処遇改善加算Ⅳ",【参考】数式用２!$C$4:$O$4,0)+2,0),0)*M1232,0)*AB1232*0.5,0), "")</f>
        <v/>
      </c>
      <c r="AF1232" s="1198"/>
      <c r="AG1232" s="1193" t="str">
        <f>IF(AND(AQ1232&lt;&gt;"対象外", P1232&lt;&gt;""),ROUNDDOWN(ROUND(L1232*VLOOKUP(K1232,【参考】数式用２!$A$2:$K$48,MATCH("ベア加算あり",【参考】数式用２!$C$4:$K$4,0)+2,0),0)*M1232,0)*AB1232,"")</f>
        <v/>
      </c>
      <c r="AH1232" s="1195"/>
      <c r="AI1232" s="1198"/>
      <c r="AJ1232" s="1198"/>
      <c r="AK1232" s="1201"/>
      <c r="AL1232" s="1204"/>
      <c r="AM1232" s="650" t="str">
        <f t="shared" si="2446"/>
        <v/>
      </c>
      <c r="AN1232" s="355"/>
      <c r="AO1232" s="1207" t="str">
        <f t="shared" ref="AO1232" si="2580">IF(K1232&lt;&gt;"","Q列に色付け","")</f>
        <v/>
      </c>
      <c r="AP1232" s="1210" t="str">
        <f t="shared" ref="AP1232" si="2581">IF(AND(AE1232&lt;&gt;0,AE1232&lt;&gt;""),IF(AF1232="○","入力済","未入力"),"")</f>
        <v/>
      </c>
      <c r="AQ1232" s="1113" t="str">
        <f>IFERROR((VLOOKUP(N1232, 【参考】数式用２!$BE$5:$BE$13, 1,FALSE)), "対象外")</f>
        <v>対象外</v>
      </c>
      <c r="AR1232" s="976" t="str">
        <f t="shared" ref="AR1232" si="2582">IF(AG1232&lt;&gt;"",IF(AH1232="○","入力済","未入力"),"")</f>
        <v/>
      </c>
      <c r="AS1232" s="976" t="str">
        <f t="shared" ref="AS1232" si="2583">IF(AND(P1232&lt;&gt;"", AI1232=""), "未入力", "入力済")</f>
        <v>入力済</v>
      </c>
      <c r="AT1232" s="976" t="str">
        <f t="shared" ref="AT1232" si="2584">IF(AND(P1232&lt;&gt;"", P1232&lt;&gt;"処遇改善加算Ⅳ", AJ1232=""), "未入力", "入力済")</f>
        <v>入力済</v>
      </c>
      <c r="AU1232" s="976" t="str">
        <f>IFERROR(VLOOKUP(K1232, 【参考】数式用２!$BB$5:$BC$48, 2, FALSE), "")</f>
        <v/>
      </c>
      <c r="AV1232" s="976" t="str">
        <f t="shared" ref="AV1232" si="2585">IF(AND(P1232&lt;&gt;"処遇改善加算Ⅲ",P1232&lt;&gt;"処遇改善加算Ⅳ", P1232&lt;&gt;"", AU1232&lt;&gt;"対象外"), 1,"")</f>
        <v/>
      </c>
      <c r="AW1232" s="976" t="str">
        <f>IFERROR("_"&amp;VLOOKUP(K1232, 【参考】数式用２!$AG$2:$AH$48, 2, FALSE), "")</f>
        <v/>
      </c>
      <c r="AX1232" s="1211" t="str">
        <f t="shared" ref="AX1232" si="2586">IF(AND(P1232="処遇改善加算Ⅰ", AL1232=""), "未入力","入力済")</f>
        <v>入力済</v>
      </c>
      <c r="AY1232" s="1207" t="str">
        <f t="shared" ref="AY1232" si="2587">G1232</f>
        <v/>
      </c>
    </row>
    <row r="1233" spans="1:51" ht="14">
      <c r="A1233" s="1281"/>
      <c r="B1233" s="1263"/>
      <c r="C1233" s="1264"/>
      <c r="D1233" s="1264"/>
      <c r="E1233" s="1264"/>
      <c r="F1233" s="1265"/>
      <c r="G1233" s="1270"/>
      <c r="H1233" s="1270"/>
      <c r="I1233" s="1270"/>
      <c r="J1233" s="1270"/>
      <c r="K1233" s="1270"/>
      <c r="L1233" s="1273"/>
      <c r="M1233" s="1276"/>
      <c r="N1233" s="1246"/>
      <c r="O1233" s="1249"/>
      <c r="P1233" s="1215"/>
      <c r="Q1233" s="1218"/>
      <c r="R1233" s="1221"/>
      <c r="S1233" s="1224"/>
      <c r="T1233" s="1227"/>
      <c r="U1233" s="1224"/>
      <c r="V1233" s="1227"/>
      <c r="W1233" s="1224"/>
      <c r="X1233" s="1227"/>
      <c r="Y1233" s="1224"/>
      <c r="Z1233" s="1227"/>
      <c r="AA1233" s="1227"/>
      <c r="AB1233" s="1227"/>
      <c r="AC1233" s="1230"/>
      <c r="AD1233" s="1193"/>
      <c r="AE1233" s="1234"/>
      <c r="AF1233" s="1199"/>
      <c r="AG1233" s="1193"/>
      <c r="AH1233" s="1196"/>
      <c r="AI1233" s="1199"/>
      <c r="AJ1233" s="1199"/>
      <c r="AK1233" s="1202"/>
      <c r="AL1233" s="1205"/>
      <c r="AM1233" s="1212" t="str">
        <f t="shared" ref="AM1233" si="2588">IF(AND(P1232&lt;&gt;"", OR(W1232&lt;&gt;8,Y1232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33" s="355"/>
      <c r="AO1233" s="1208"/>
      <c r="AP1233" s="1210"/>
      <c r="AQ1233" s="1114"/>
      <c r="AR1233" s="976"/>
      <c r="AS1233" s="976"/>
      <c r="AT1233" s="976"/>
      <c r="AU1233" s="976"/>
      <c r="AV1233" s="976"/>
      <c r="AW1233" s="976"/>
      <c r="AX1233" s="1211"/>
      <c r="AY1233" s="1208"/>
    </row>
    <row r="1234" spans="1:51" ht="14">
      <c r="A1234" s="1282"/>
      <c r="B1234" s="1263"/>
      <c r="C1234" s="1264"/>
      <c r="D1234" s="1264"/>
      <c r="E1234" s="1264"/>
      <c r="F1234" s="1265"/>
      <c r="G1234" s="1270"/>
      <c r="H1234" s="1270"/>
      <c r="I1234" s="1270"/>
      <c r="J1234" s="1270"/>
      <c r="K1234" s="1270"/>
      <c r="L1234" s="1273"/>
      <c r="M1234" s="1276"/>
      <c r="N1234" s="1246"/>
      <c r="O1234" s="1249"/>
      <c r="P1234" s="1215"/>
      <c r="Q1234" s="1218"/>
      <c r="R1234" s="1221"/>
      <c r="S1234" s="1224"/>
      <c r="T1234" s="1227"/>
      <c r="U1234" s="1224"/>
      <c r="V1234" s="1227"/>
      <c r="W1234" s="1224"/>
      <c r="X1234" s="1227"/>
      <c r="Y1234" s="1224"/>
      <c r="Z1234" s="1227"/>
      <c r="AA1234" s="1227"/>
      <c r="AB1234" s="1227"/>
      <c r="AC1234" s="1230"/>
      <c r="AD1234" s="1193"/>
      <c r="AE1234" s="1234"/>
      <c r="AF1234" s="1199"/>
      <c r="AG1234" s="1193"/>
      <c r="AH1234" s="1196"/>
      <c r="AI1234" s="1199"/>
      <c r="AJ1234" s="1199"/>
      <c r="AK1234" s="1202"/>
      <c r="AL1234" s="1205"/>
      <c r="AM1234" s="1213"/>
      <c r="AN1234" s="355"/>
      <c r="AO1234" s="1208"/>
      <c r="AP1234" s="1210"/>
      <c r="AQ1234" s="1114"/>
      <c r="AR1234" s="976"/>
      <c r="AS1234" s="976"/>
      <c r="AT1234" s="976"/>
      <c r="AU1234" s="976"/>
      <c r="AV1234" s="976"/>
      <c r="AW1234" s="976"/>
      <c r="AX1234" s="1211"/>
      <c r="AY1234" s="1208"/>
    </row>
    <row r="1235" spans="1:51" ht="14.5" thickBot="1">
      <c r="A1235" s="1283"/>
      <c r="B1235" s="1266"/>
      <c r="C1235" s="1267"/>
      <c r="D1235" s="1267"/>
      <c r="E1235" s="1267"/>
      <c r="F1235" s="1268"/>
      <c r="G1235" s="1271"/>
      <c r="H1235" s="1271"/>
      <c r="I1235" s="1271"/>
      <c r="J1235" s="1271"/>
      <c r="K1235" s="1271"/>
      <c r="L1235" s="1274"/>
      <c r="M1235" s="1277"/>
      <c r="N1235" s="1247"/>
      <c r="O1235" s="1250"/>
      <c r="P1235" s="1216"/>
      <c r="Q1235" s="1219"/>
      <c r="R1235" s="1222"/>
      <c r="S1235" s="1225"/>
      <c r="T1235" s="1228"/>
      <c r="U1235" s="1225"/>
      <c r="V1235" s="1228"/>
      <c r="W1235" s="1225"/>
      <c r="X1235" s="1228"/>
      <c r="Y1235" s="1225"/>
      <c r="Z1235" s="1228"/>
      <c r="AA1235" s="1228"/>
      <c r="AB1235" s="1228"/>
      <c r="AC1235" s="1231"/>
      <c r="AD1235" s="1194"/>
      <c r="AE1235" s="1235"/>
      <c r="AF1235" s="1200"/>
      <c r="AG1235" s="1194"/>
      <c r="AH1235" s="1197"/>
      <c r="AI1235" s="1200"/>
      <c r="AJ1235" s="1200"/>
      <c r="AK1235" s="1203"/>
      <c r="AL1235" s="1206"/>
      <c r="AM1235" s="651" t="str">
        <f t="shared" si="2456"/>
        <v/>
      </c>
      <c r="AN1235" s="355"/>
      <c r="AO1235" s="1209"/>
      <c r="AP1235" s="1210"/>
      <c r="AQ1235" s="1115"/>
      <c r="AR1235" s="976"/>
      <c r="AS1235" s="976"/>
      <c r="AT1235" s="976"/>
      <c r="AU1235" s="976"/>
      <c r="AV1235" s="976"/>
      <c r="AW1235" s="976"/>
      <c r="AX1235" s="1211"/>
      <c r="AY1235" s="1209"/>
    </row>
    <row r="1236" spans="1:51" ht="14">
      <c r="A1236" s="1280">
        <v>307</v>
      </c>
      <c r="B1236" s="1260" t="str">
        <f>IF(基本情報入力シート!B346="", "",基本情報入力シート!B346)</f>
        <v/>
      </c>
      <c r="C1236" s="1261"/>
      <c r="D1236" s="1261"/>
      <c r="E1236" s="1261"/>
      <c r="F1236" s="1262"/>
      <c r="G1236" s="1269" t="str">
        <f>IF(基本情報入力シート!L346="", "",基本情報入力シート!L346)</f>
        <v/>
      </c>
      <c r="H1236" s="1269" t="str">
        <f>IF(基本情報入力シート!Q346="", "",基本情報入力シート!Q346)</f>
        <v/>
      </c>
      <c r="I1236" s="1269" t="str">
        <f>IF(基本情報入力シート!V346="", "",基本情報入力シート!V346)</f>
        <v/>
      </c>
      <c r="J1236" s="1269" t="str">
        <f>IF(基本情報入力シート!W346="", "",基本情報入力シート!W346)</f>
        <v/>
      </c>
      <c r="K1236" s="1269" t="str">
        <f>IF(基本情報入力シート!X346="", "",基本情報入力シート!X346)</f>
        <v/>
      </c>
      <c r="L1236" s="1272" t="str">
        <f>IF(基本情報入力シート!AC346=0, "",基本情報入力シート!AC346)</f>
        <v/>
      </c>
      <c r="M1236" s="1275" t="str">
        <f>IF(基本情報入力シート!AD346="", "",基本情報入力シート!AD346)</f>
        <v/>
      </c>
      <c r="N1236" s="1245"/>
      <c r="O1236" s="1248" t="str">
        <f>IFERROR(VLOOKUP(K1236,【参考】数式用２!$A$2:$AD$48,MATCH(N1236,【参考】数式用２!$C$4:$AD$4,0)+2,0),"")</f>
        <v/>
      </c>
      <c r="P1236" s="1214"/>
      <c r="Q1236" s="1217" t="str">
        <f>IFERROR(VLOOKUP(K1236,【参考】数式用２!$A$2:$AC$48,MATCH(P1236,【参考】数式用２!$C$4:$AC$4,0)+2,0),"")</f>
        <v/>
      </c>
      <c r="R1236" s="1220" t="s">
        <v>268</v>
      </c>
      <c r="S1236" s="1223"/>
      <c r="T1236" s="1226" t="s">
        <v>356</v>
      </c>
      <c r="U1236" s="1223"/>
      <c r="V1236" s="1226" t="s">
        <v>357</v>
      </c>
      <c r="W1236" s="1223"/>
      <c r="X1236" s="1226" t="s">
        <v>356</v>
      </c>
      <c r="Y1236" s="1223"/>
      <c r="Z1236" s="1226" t="s">
        <v>360</v>
      </c>
      <c r="AA1236" s="1226" t="s">
        <v>171</v>
      </c>
      <c r="AB1236" s="1226" t="str">
        <f t="shared" ref="AB1236" si="2589">IF(S1236&gt;=1,(W1236*12+Y1236)-(S1236*12+U1236)+1,"")</f>
        <v/>
      </c>
      <c r="AC1236" s="1229" t="s">
        <v>359</v>
      </c>
      <c r="AD1236" s="1232" t="str">
        <f t="shared" ref="AD1236" si="2590">IFERROR(ROUNDDOWN(ROUND(L1236*Q1236,0)*M1236,0)*AB1236,"")</f>
        <v/>
      </c>
      <c r="AE1236" s="1233" t="str">
        <f>IFERROR(ROUNDDOWN(ROUNDDOWN(ROUND(L1236*VLOOKUP(K1236,【参考】数式用２!$A$2:$AC$48,MATCH("処遇改善加算Ⅳ",【参考】数式用２!$C$4:$O$4,0)+2,0),0)*M1236,0)*AB1236*0.5,0), "")</f>
        <v/>
      </c>
      <c r="AF1236" s="1198"/>
      <c r="AG1236" s="1193" t="str">
        <f>IF(AND(AQ1236&lt;&gt;"対象外", P1236&lt;&gt;""),ROUNDDOWN(ROUND(L1236*VLOOKUP(K1236,【参考】数式用２!$A$2:$K$48,MATCH("ベア加算あり",【参考】数式用２!$C$4:$K$4,0)+2,0),0)*M1236,0)*AB1236,"")</f>
        <v/>
      </c>
      <c r="AH1236" s="1195"/>
      <c r="AI1236" s="1198"/>
      <c r="AJ1236" s="1198"/>
      <c r="AK1236" s="1201"/>
      <c r="AL1236" s="1204"/>
      <c r="AM1236" s="650" t="str">
        <f t="shared" si="2446"/>
        <v/>
      </c>
      <c r="AN1236" s="355"/>
      <c r="AO1236" s="1207" t="str">
        <f t="shared" ref="AO1236" si="2591">IF(K1236&lt;&gt;"","Q列に色付け","")</f>
        <v/>
      </c>
      <c r="AP1236" s="1210" t="str">
        <f t="shared" ref="AP1236" si="2592">IF(AND(AE1236&lt;&gt;0,AE1236&lt;&gt;""),IF(AF1236="○","入力済","未入力"),"")</f>
        <v/>
      </c>
      <c r="AQ1236" s="1113" t="str">
        <f>IFERROR((VLOOKUP(N1236, 【参考】数式用２!$BE$5:$BE$13, 1,FALSE)), "対象外")</f>
        <v>対象外</v>
      </c>
      <c r="AR1236" s="976" t="str">
        <f t="shared" ref="AR1236" si="2593">IF(AG1236&lt;&gt;"",IF(AH1236="○","入力済","未入力"),"")</f>
        <v/>
      </c>
      <c r="AS1236" s="976" t="str">
        <f t="shared" ref="AS1236" si="2594">IF(AND(P1236&lt;&gt;"", AI1236=""), "未入力", "入力済")</f>
        <v>入力済</v>
      </c>
      <c r="AT1236" s="976" t="str">
        <f t="shared" ref="AT1236" si="2595">IF(AND(P1236&lt;&gt;"", P1236&lt;&gt;"処遇改善加算Ⅳ", AJ1236=""), "未入力", "入力済")</f>
        <v>入力済</v>
      </c>
      <c r="AU1236" s="976" t="str">
        <f>IFERROR(VLOOKUP(K1236, 【参考】数式用２!$BB$5:$BC$48, 2, FALSE), "")</f>
        <v/>
      </c>
      <c r="AV1236" s="976" t="str">
        <f t="shared" ref="AV1236" si="2596">IF(AND(P1236&lt;&gt;"処遇改善加算Ⅲ",P1236&lt;&gt;"処遇改善加算Ⅳ", P1236&lt;&gt;"", AU1236&lt;&gt;"対象外"), 1,"")</f>
        <v/>
      </c>
      <c r="AW1236" s="976" t="str">
        <f>IFERROR("_"&amp;VLOOKUP(K1236, 【参考】数式用２!$AG$2:$AH$48, 2, FALSE), "")</f>
        <v/>
      </c>
      <c r="AX1236" s="1211" t="str">
        <f t="shared" ref="AX1236" si="2597">IF(AND(P1236="処遇改善加算Ⅰ", AL1236=""), "未入力","入力済")</f>
        <v>入力済</v>
      </c>
      <c r="AY1236" s="1207" t="str">
        <f t="shared" ref="AY1236" si="2598">G1236</f>
        <v/>
      </c>
    </row>
    <row r="1237" spans="1:51" ht="14">
      <c r="A1237" s="1281"/>
      <c r="B1237" s="1263"/>
      <c r="C1237" s="1264"/>
      <c r="D1237" s="1264"/>
      <c r="E1237" s="1264"/>
      <c r="F1237" s="1265"/>
      <c r="G1237" s="1270"/>
      <c r="H1237" s="1270"/>
      <c r="I1237" s="1270"/>
      <c r="J1237" s="1270"/>
      <c r="K1237" s="1270"/>
      <c r="L1237" s="1273"/>
      <c r="M1237" s="1276"/>
      <c r="N1237" s="1246"/>
      <c r="O1237" s="1249"/>
      <c r="P1237" s="1215"/>
      <c r="Q1237" s="1218"/>
      <c r="R1237" s="1221"/>
      <c r="S1237" s="1224"/>
      <c r="T1237" s="1227"/>
      <c r="U1237" s="1224"/>
      <c r="V1237" s="1227"/>
      <c r="W1237" s="1224"/>
      <c r="X1237" s="1227"/>
      <c r="Y1237" s="1224"/>
      <c r="Z1237" s="1227"/>
      <c r="AA1237" s="1227"/>
      <c r="AB1237" s="1227"/>
      <c r="AC1237" s="1230"/>
      <c r="AD1237" s="1193"/>
      <c r="AE1237" s="1234"/>
      <c r="AF1237" s="1199"/>
      <c r="AG1237" s="1193"/>
      <c r="AH1237" s="1196"/>
      <c r="AI1237" s="1199"/>
      <c r="AJ1237" s="1199"/>
      <c r="AK1237" s="1202"/>
      <c r="AL1237" s="1205"/>
      <c r="AM1237" s="1212" t="str">
        <f t="shared" ref="AM1237" si="2599">IF(AND(P1236&lt;&gt;"", OR(W1236&lt;&gt;8,Y1236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37" s="355"/>
      <c r="AO1237" s="1208"/>
      <c r="AP1237" s="1210"/>
      <c r="AQ1237" s="1114"/>
      <c r="AR1237" s="976"/>
      <c r="AS1237" s="976"/>
      <c r="AT1237" s="976"/>
      <c r="AU1237" s="976"/>
      <c r="AV1237" s="976"/>
      <c r="AW1237" s="976"/>
      <c r="AX1237" s="1211"/>
      <c r="AY1237" s="1208"/>
    </row>
    <row r="1238" spans="1:51" ht="14">
      <c r="A1238" s="1282"/>
      <c r="B1238" s="1263"/>
      <c r="C1238" s="1264"/>
      <c r="D1238" s="1264"/>
      <c r="E1238" s="1264"/>
      <c r="F1238" s="1265"/>
      <c r="G1238" s="1270"/>
      <c r="H1238" s="1270"/>
      <c r="I1238" s="1270"/>
      <c r="J1238" s="1270"/>
      <c r="K1238" s="1270"/>
      <c r="L1238" s="1273"/>
      <c r="M1238" s="1276"/>
      <c r="N1238" s="1246"/>
      <c r="O1238" s="1249"/>
      <c r="P1238" s="1215"/>
      <c r="Q1238" s="1218"/>
      <c r="R1238" s="1221"/>
      <c r="S1238" s="1224"/>
      <c r="T1238" s="1227"/>
      <c r="U1238" s="1224"/>
      <c r="V1238" s="1227"/>
      <c r="W1238" s="1224"/>
      <c r="X1238" s="1227"/>
      <c r="Y1238" s="1224"/>
      <c r="Z1238" s="1227"/>
      <c r="AA1238" s="1227"/>
      <c r="AB1238" s="1227"/>
      <c r="AC1238" s="1230"/>
      <c r="AD1238" s="1193"/>
      <c r="AE1238" s="1234"/>
      <c r="AF1238" s="1199"/>
      <c r="AG1238" s="1193"/>
      <c r="AH1238" s="1196"/>
      <c r="AI1238" s="1199"/>
      <c r="AJ1238" s="1199"/>
      <c r="AK1238" s="1202"/>
      <c r="AL1238" s="1205"/>
      <c r="AM1238" s="1213"/>
      <c r="AN1238" s="355"/>
      <c r="AO1238" s="1208"/>
      <c r="AP1238" s="1210"/>
      <c r="AQ1238" s="1114"/>
      <c r="AR1238" s="976"/>
      <c r="AS1238" s="976"/>
      <c r="AT1238" s="976"/>
      <c r="AU1238" s="976"/>
      <c r="AV1238" s="976"/>
      <c r="AW1238" s="976"/>
      <c r="AX1238" s="1211"/>
      <c r="AY1238" s="1208"/>
    </row>
    <row r="1239" spans="1:51" ht="14.5" thickBot="1">
      <c r="A1239" s="1283"/>
      <c r="B1239" s="1266"/>
      <c r="C1239" s="1267"/>
      <c r="D1239" s="1267"/>
      <c r="E1239" s="1267"/>
      <c r="F1239" s="1268"/>
      <c r="G1239" s="1271"/>
      <c r="H1239" s="1271"/>
      <c r="I1239" s="1271"/>
      <c r="J1239" s="1271"/>
      <c r="K1239" s="1271"/>
      <c r="L1239" s="1274"/>
      <c r="M1239" s="1277"/>
      <c r="N1239" s="1247"/>
      <c r="O1239" s="1250"/>
      <c r="P1239" s="1216"/>
      <c r="Q1239" s="1219"/>
      <c r="R1239" s="1222"/>
      <c r="S1239" s="1225"/>
      <c r="T1239" s="1228"/>
      <c r="U1239" s="1225"/>
      <c r="V1239" s="1228"/>
      <c r="W1239" s="1225"/>
      <c r="X1239" s="1228"/>
      <c r="Y1239" s="1225"/>
      <c r="Z1239" s="1228"/>
      <c r="AA1239" s="1228"/>
      <c r="AB1239" s="1228"/>
      <c r="AC1239" s="1231"/>
      <c r="AD1239" s="1194"/>
      <c r="AE1239" s="1235"/>
      <c r="AF1239" s="1200"/>
      <c r="AG1239" s="1194"/>
      <c r="AH1239" s="1197"/>
      <c r="AI1239" s="1200"/>
      <c r="AJ1239" s="1200"/>
      <c r="AK1239" s="1203"/>
      <c r="AL1239" s="1206"/>
      <c r="AM1239" s="651" t="str">
        <f t="shared" si="2456"/>
        <v/>
      </c>
      <c r="AN1239" s="355"/>
      <c r="AO1239" s="1209"/>
      <c r="AP1239" s="1210"/>
      <c r="AQ1239" s="1115"/>
      <c r="AR1239" s="976"/>
      <c r="AS1239" s="976"/>
      <c r="AT1239" s="976"/>
      <c r="AU1239" s="976"/>
      <c r="AV1239" s="976"/>
      <c r="AW1239" s="976"/>
      <c r="AX1239" s="1211"/>
      <c r="AY1239" s="1209"/>
    </row>
    <row r="1240" spans="1:51" ht="14">
      <c r="A1240" s="1280">
        <v>308</v>
      </c>
      <c r="B1240" s="1260" t="str">
        <f>IF(基本情報入力シート!B347="", "",基本情報入力シート!B347)</f>
        <v/>
      </c>
      <c r="C1240" s="1261"/>
      <c r="D1240" s="1261"/>
      <c r="E1240" s="1261"/>
      <c r="F1240" s="1262"/>
      <c r="G1240" s="1269" t="str">
        <f>IF(基本情報入力シート!L347="", "",基本情報入力シート!L347)</f>
        <v/>
      </c>
      <c r="H1240" s="1269" t="str">
        <f>IF(基本情報入力シート!Q347="", "",基本情報入力シート!Q347)</f>
        <v/>
      </c>
      <c r="I1240" s="1269" t="str">
        <f>IF(基本情報入力シート!V347="", "",基本情報入力シート!V347)</f>
        <v/>
      </c>
      <c r="J1240" s="1269" t="str">
        <f>IF(基本情報入力シート!W347="", "",基本情報入力シート!W347)</f>
        <v/>
      </c>
      <c r="K1240" s="1269" t="str">
        <f>IF(基本情報入力シート!X347="", "",基本情報入力シート!X347)</f>
        <v/>
      </c>
      <c r="L1240" s="1272" t="str">
        <f>IF(基本情報入力シート!AC347=0, "",基本情報入力シート!AC347)</f>
        <v/>
      </c>
      <c r="M1240" s="1275" t="str">
        <f>IF(基本情報入力シート!AD347="", "",基本情報入力シート!AD347)</f>
        <v/>
      </c>
      <c r="N1240" s="1245"/>
      <c r="O1240" s="1248" t="str">
        <f>IFERROR(VLOOKUP(K1240,【参考】数式用２!$A$2:$AD$48,MATCH(N1240,【参考】数式用２!$C$4:$AD$4,0)+2,0),"")</f>
        <v/>
      </c>
      <c r="P1240" s="1214"/>
      <c r="Q1240" s="1217" t="str">
        <f>IFERROR(VLOOKUP(K1240,【参考】数式用２!$A$2:$AC$48,MATCH(P1240,【参考】数式用２!$C$4:$AC$4,0)+2,0),"")</f>
        <v/>
      </c>
      <c r="R1240" s="1220" t="s">
        <v>268</v>
      </c>
      <c r="S1240" s="1223"/>
      <c r="T1240" s="1226" t="s">
        <v>356</v>
      </c>
      <c r="U1240" s="1223"/>
      <c r="V1240" s="1226" t="s">
        <v>357</v>
      </c>
      <c r="W1240" s="1223"/>
      <c r="X1240" s="1226" t="s">
        <v>356</v>
      </c>
      <c r="Y1240" s="1223"/>
      <c r="Z1240" s="1226" t="s">
        <v>360</v>
      </c>
      <c r="AA1240" s="1226" t="s">
        <v>171</v>
      </c>
      <c r="AB1240" s="1226" t="str">
        <f t="shared" ref="AB1240" si="2600">IF(S1240&gt;=1,(W1240*12+Y1240)-(S1240*12+U1240)+1,"")</f>
        <v/>
      </c>
      <c r="AC1240" s="1229" t="s">
        <v>359</v>
      </c>
      <c r="AD1240" s="1232" t="str">
        <f t="shared" ref="AD1240" si="2601">IFERROR(ROUNDDOWN(ROUND(L1240*Q1240,0)*M1240,0)*AB1240,"")</f>
        <v/>
      </c>
      <c r="AE1240" s="1233" t="str">
        <f>IFERROR(ROUNDDOWN(ROUNDDOWN(ROUND(L1240*VLOOKUP(K1240,【参考】数式用２!$A$2:$AC$48,MATCH("処遇改善加算Ⅳ",【参考】数式用２!$C$4:$O$4,0)+2,0),0)*M1240,0)*AB1240*0.5,0), "")</f>
        <v/>
      </c>
      <c r="AF1240" s="1198"/>
      <c r="AG1240" s="1193" t="str">
        <f>IF(AND(AQ1240&lt;&gt;"対象外", P1240&lt;&gt;""),ROUNDDOWN(ROUND(L1240*VLOOKUP(K1240,【参考】数式用２!$A$2:$K$48,MATCH("ベア加算あり",【参考】数式用２!$C$4:$K$4,0)+2,0),0)*M1240,0)*AB1240,"")</f>
        <v/>
      </c>
      <c r="AH1240" s="1195"/>
      <c r="AI1240" s="1198"/>
      <c r="AJ1240" s="1198"/>
      <c r="AK1240" s="1201"/>
      <c r="AL1240" s="1204"/>
      <c r="AM1240" s="650" t="str">
        <f t="shared" si="2446"/>
        <v/>
      </c>
      <c r="AN1240" s="355"/>
      <c r="AO1240" s="1207" t="str">
        <f t="shared" ref="AO1240" si="2602">IF(K1240&lt;&gt;"","Q列に色付け","")</f>
        <v/>
      </c>
      <c r="AP1240" s="1210" t="str">
        <f t="shared" ref="AP1240" si="2603">IF(AND(AE1240&lt;&gt;0,AE1240&lt;&gt;""),IF(AF1240="○","入力済","未入力"),"")</f>
        <v/>
      </c>
      <c r="AQ1240" s="1113" t="str">
        <f>IFERROR((VLOOKUP(N1240, 【参考】数式用２!$BE$5:$BE$13, 1,FALSE)), "対象外")</f>
        <v>対象外</v>
      </c>
      <c r="AR1240" s="976" t="str">
        <f t="shared" ref="AR1240" si="2604">IF(AG1240&lt;&gt;"",IF(AH1240="○","入力済","未入力"),"")</f>
        <v/>
      </c>
      <c r="AS1240" s="976" t="str">
        <f t="shared" ref="AS1240" si="2605">IF(AND(P1240&lt;&gt;"", AI1240=""), "未入力", "入力済")</f>
        <v>入力済</v>
      </c>
      <c r="AT1240" s="976" t="str">
        <f t="shared" ref="AT1240" si="2606">IF(AND(P1240&lt;&gt;"", P1240&lt;&gt;"処遇改善加算Ⅳ", AJ1240=""), "未入力", "入力済")</f>
        <v>入力済</v>
      </c>
      <c r="AU1240" s="976" t="str">
        <f>IFERROR(VLOOKUP(K1240, 【参考】数式用２!$BB$5:$BC$48, 2, FALSE), "")</f>
        <v/>
      </c>
      <c r="AV1240" s="976" t="str">
        <f t="shared" ref="AV1240" si="2607">IF(AND(P1240&lt;&gt;"処遇改善加算Ⅲ",P1240&lt;&gt;"処遇改善加算Ⅳ", P1240&lt;&gt;"", AU1240&lt;&gt;"対象外"), 1,"")</f>
        <v/>
      </c>
      <c r="AW1240" s="976" t="str">
        <f>IFERROR("_"&amp;VLOOKUP(K1240, 【参考】数式用２!$AG$2:$AH$48, 2, FALSE), "")</f>
        <v/>
      </c>
      <c r="AX1240" s="1211" t="str">
        <f t="shared" ref="AX1240" si="2608">IF(AND(P1240="処遇改善加算Ⅰ", AL1240=""), "未入力","入力済")</f>
        <v>入力済</v>
      </c>
      <c r="AY1240" s="1207" t="str">
        <f t="shared" ref="AY1240" si="2609">G1240</f>
        <v/>
      </c>
    </row>
    <row r="1241" spans="1:51" ht="14">
      <c r="A1241" s="1281"/>
      <c r="B1241" s="1263"/>
      <c r="C1241" s="1264"/>
      <c r="D1241" s="1264"/>
      <c r="E1241" s="1264"/>
      <c r="F1241" s="1265"/>
      <c r="G1241" s="1270"/>
      <c r="H1241" s="1270"/>
      <c r="I1241" s="1270"/>
      <c r="J1241" s="1270"/>
      <c r="K1241" s="1270"/>
      <c r="L1241" s="1273"/>
      <c r="M1241" s="1276"/>
      <c r="N1241" s="1246"/>
      <c r="O1241" s="1249"/>
      <c r="P1241" s="1215"/>
      <c r="Q1241" s="1218"/>
      <c r="R1241" s="1221"/>
      <c r="S1241" s="1224"/>
      <c r="T1241" s="1227"/>
      <c r="U1241" s="1224"/>
      <c r="V1241" s="1227"/>
      <c r="W1241" s="1224"/>
      <c r="X1241" s="1227"/>
      <c r="Y1241" s="1224"/>
      <c r="Z1241" s="1227"/>
      <c r="AA1241" s="1227"/>
      <c r="AB1241" s="1227"/>
      <c r="AC1241" s="1230"/>
      <c r="AD1241" s="1193"/>
      <c r="AE1241" s="1234"/>
      <c r="AF1241" s="1199"/>
      <c r="AG1241" s="1193"/>
      <c r="AH1241" s="1196"/>
      <c r="AI1241" s="1199"/>
      <c r="AJ1241" s="1199"/>
      <c r="AK1241" s="1202"/>
      <c r="AL1241" s="1205"/>
      <c r="AM1241" s="1212" t="str">
        <f t="shared" ref="AM1241" si="2610">IF(AND(P1240&lt;&gt;"", OR(W1240&lt;&gt;8,Y1240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41" s="355"/>
      <c r="AO1241" s="1208"/>
      <c r="AP1241" s="1210"/>
      <c r="AQ1241" s="1114"/>
      <c r="AR1241" s="976"/>
      <c r="AS1241" s="976"/>
      <c r="AT1241" s="976"/>
      <c r="AU1241" s="976"/>
      <c r="AV1241" s="976"/>
      <c r="AW1241" s="976"/>
      <c r="AX1241" s="1211"/>
      <c r="AY1241" s="1208"/>
    </row>
    <row r="1242" spans="1:51" ht="14">
      <c r="A1242" s="1282"/>
      <c r="B1242" s="1263"/>
      <c r="C1242" s="1264"/>
      <c r="D1242" s="1264"/>
      <c r="E1242" s="1264"/>
      <c r="F1242" s="1265"/>
      <c r="G1242" s="1270"/>
      <c r="H1242" s="1270"/>
      <c r="I1242" s="1270"/>
      <c r="J1242" s="1270"/>
      <c r="K1242" s="1270"/>
      <c r="L1242" s="1273"/>
      <c r="M1242" s="1276"/>
      <c r="N1242" s="1246"/>
      <c r="O1242" s="1249"/>
      <c r="P1242" s="1215"/>
      <c r="Q1242" s="1218"/>
      <c r="R1242" s="1221"/>
      <c r="S1242" s="1224"/>
      <c r="T1242" s="1227"/>
      <c r="U1242" s="1224"/>
      <c r="V1242" s="1227"/>
      <c r="W1242" s="1224"/>
      <c r="X1242" s="1227"/>
      <c r="Y1242" s="1224"/>
      <c r="Z1242" s="1227"/>
      <c r="AA1242" s="1227"/>
      <c r="AB1242" s="1227"/>
      <c r="AC1242" s="1230"/>
      <c r="AD1242" s="1193"/>
      <c r="AE1242" s="1234"/>
      <c r="AF1242" s="1199"/>
      <c r="AG1242" s="1193"/>
      <c r="AH1242" s="1196"/>
      <c r="AI1242" s="1199"/>
      <c r="AJ1242" s="1199"/>
      <c r="AK1242" s="1202"/>
      <c r="AL1242" s="1205"/>
      <c r="AM1242" s="1213"/>
      <c r="AN1242" s="355"/>
      <c r="AO1242" s="1208"/>
      <c r="AP1242" s="1210"/>
      <c r="AQ1242" s="1114"/>
      <c r="AR1242" s="976"/>
      <c r="AS1242" s="976"/>
      <c r="AT1242" s="976"/>
      <c r="AU1242" s="976"/>
      <c r="AV1242" s="976"/>
      <c r="AW1242" s="976"/>
      <c r="AX1242" s="1211"/>
      <c r="AY1242" s="1208"/>
    </row>
    <row r="1243" spans="1:51" ht="14.5" thickBot="1">
      <c r="A1243" s="1283"/>
      <c r="B1243" s="1266"/>
      <c r="C1243" s="1267"/>
      <c r="D1243" s="1267"/>
      <c r="E1243" s="1267"/>
      <c r="F1243" s="1268"/>
      <c r="G1243" s="1271"/>
      <c r="H1243" s="1271"/>
      <c r="I1243" s="1271"/>
      <c r="J1243" s="1271"/>
      <c r="K1243" s="1271"/>
      <c r="L1243" s="1274"/>
      <c r="M1243" s="1277"/>
      <c r="N1243" s="1247"/>
      <c r="O1243" s="1250"/>
      <c r="P1243" s="1216"/>
      <c r="Q1243" s="1219"/>
      <c r="R1243" s="1222"/>
      <c r="S1243" s="1225"/>
      <c r="T1243" s="1228"/>
      <c r="U1243" s="1225"/>
      <c r="V1243" s="1228"/>
      <c r="W1243" s="1225"/>
      <c r="X1243" s="1228"/>
      <c r="Y1243" s="1225"/>
      <c r="Z1243" s="1228"/>
      <c r="AA1243" s="1228"/>
      <c r="AB1243" s="1228"/>
      <c r="AC1243" s="1231"/>
      <c r="AD1243" s="1194"/>
      <c r="AE1243" s="1235"/>
      <c r="AF1243" s="1200"/>
      <c r="AG1243" s="1194"/>
      <c r="AH1243" s="1197"/>
      <c r="AI1243" s="1200"/>
      <c r="AJ1243" s="1200"/>
      <c r="AK1243" s="1203"/>
      <c r="AL1243" s="1206"/>
      <c r="AM1243" s="651" t="str">
        <f t="shared" si="2456"/>
        <v/>
      </c>
      <c r="AN1243" s="355"/>
      <c r="AO1243" s="1209"/>
      <c r="AP1243" s="1210"/>
      <c r="AQ1243" s="1115"/>
      <c r="AR1243" s="976"/>
      <c r="AS1243" s="976"/>
      <c r="AT1243" s="976"/>
      <c r="AU1243" s="976"/>
      <c r="AV1243" s="976"/>
      <c r="AW1243" s="976"/>
      <c r="AX1243" s="1211"/>
      <c r="AY1243" s="1209"/>
    </row>
    <row r="1244" spans="1:51" ht="14">
      <c r="A1244" s="1280">
        <v>309</v>
      </c>
      <c r="B1244" s="1260" t="str">
        <f>IF(基本情報入力シート!B348="", "",基本情報入力シート!B348)</f>
        <v/>
      </c>
      <c r="C1244" s="1261"/>
      <c r="D1244" s="1261"/>
      <c r="E1244" s="1261"/>
      <c r="F1244" s="1262"/>
      <c r="G1244" s="1269" t="str">
        <f>IF(基本情報入力シート!L348="", "",基本情報入力シート!L348)</f>
        <v/>
      </c>
      <c r="H1244" s="1269" t="str">
        <f>IF(基本情報入力シート!Q348="", "",基本情報入力シート!Q348)</f>
        <v/>
      </c>
      <c r="I1244" s="1269" t="str">
        <f>IF(基本情報入力シート!V348="", "",基本情報入力シート!V348)</f>
        <v/>
      </c>
      <c r="J1244" s="1269" t="str">
        <f>IF(基本情報入力シート!W348="", "",基本情報入力シート!W348)</f>
        <v/>
      </c>
      <c r="K1244" s="1269" t="str">
        <f>IF(基本情報入力シート!X348="", "",基本情報入力シート!X348)</f>
        <v/>
      </c>
      <c r="L1244" s="1272" t="str">
        <f>IF(基本情報入力シート!AC348=0, "",基本情報入力シート!AC348)</f>
        <v/>
      </c>
      <c r="M1244" s="1275" t="str">
        <f>IF(基本情報入力シート!AD348="", "",基本情報入力シート!AD348)</f>
        <v/>
      </c>
      <c r="N1244" s="1245"/>
      <c r="O1244" s="1248" t="str">
        <f>IFERROR(VLOOKUP(K1244,【参考】数式用２!$A$2:$AD$48,MATCH(N1244,【参考】数式用２!$C$4:$AD$4,0)+2,0),"")</f>
        <v/>
      </c>
      <c r="P1244" s="1214"/>
      <c r="Q1244" s="1217" t="str">
        <f>IFERROR(VLOOKUP(K1244,【参考】数式用２!$A$2:$AC$48,MATCH(P1244,【参考】数式用２!$C$4:$AC$4,0)+2,0),"")</f>
        <v/>
      </c>
      <c r="R1244" s="1220" t="s">
        <v>268</v>
      </c>
      <c r="S1244" s="1223"/>
      <c r="T1244" s="1226" t="s">
        <v>356</v>
      </c>
      <c r="U1244" s="1223"/>
      <c r="V1244" s="1226" t="s">
        <v>357</v>
      </c>
      <c r="W1244" s="1223"/>
      <c r="X1244" s="1226" t="s">
        <v>356</v>
      </c>
      <c r="Y1244" s="1223"/>
      <c r="Z1244" s="1226" t="s">
        <v>360</v>
      </c>
      <c r="AA1244" s="1226" t="s">
        <v>171</v>
      </c>
      <c r="AB1244" s="1226" t="str">
        <f t="shared" ref="AB1244" si="2611">IF(S1244&gt;=1,(W1244*12+Y1244)-(S1244*12+U1244)+1,"")</f>
        <v/>
      </c>
      <c r="AC1244" s="1229" t="s">
        <v>359</v>
      </c>
      <c r="AD1244" s="1232" t="str">
        <f t="shared" ref="AD1244" si="2612">IFERROR(ROUNDDOWN(ROUND(L1244*Q1244,0)*M1244,0)*AB1244,"")</f>
        <v/>
      </c>
      <c r="AE1244" s="1233" t="str">
        <f>IFERROR(ROUNDDOWN(ROUNDDOWN(ROUND(L1244*VLOOKUP(K1244,【参考】数式用２!$A$2:$AC$48,MATCH("処遇改善加算Ⅳ",【参考】数式用２!$C$4:$O$4,0)+2,0),0)*M1244,0)*AB1244*0.5,0), "")</f>
        <v/>
      </c>
      <c r="AF1244" s="1198"/>
      <c r="AG1244" s="1193" t="str">
        <f>IF(AND(AQ1244&lt;&gt;"対象外", P1244&lt;&gt;""),ROUNDDOWN(ROUND(L1244*VLOOKUP(K1244,【参考】数式用２!$A$2:$K$48,MATCH("ベア加算あり",【参考】数式用２!$C$4:$K$4,0)+2,0),0)*M1244,0)*AB1244,"")</f>
        <v/>
      </c>
      <c r="AH1244" s="1195"/>
      <c r="AI1244" s="1198"/>
      <c r="AJ1244" s="1198"/>
      <c r="AK1244" s="1201"/>
      <c r="AL1244" s="1204"/>
      <c r="AM1244" s="650" t="str">
        <f t="shared" si="2446"/>
        <v/>
      </c>
      <c r="AN1244" s="355"/>
      <c r="AO1244" s="1207" t="str">
        <f t="shared" ref="AO1244" si="2613">IF(K1244&lt;&gt;"","Q列に色付け","")</f>
        <v/>
      </c>
      <c r="AP1244" s="1210" t="str">
        <f t="shared" ref="AP1244" si="2614">IF(AND(AE1244&lt;&gt;0,AE1244&lt;&gt;""),IF(AF1244="○","入力済","未入力"),"")</f>
        <v/>
      </c>
      <c r="AQ1244" s="1113" t="str">
        <f>IFERROR((VLOOKUP(N1244, 【参考】数式用２!$BE$5:$BE$13, 1,FALSE)), "対象外")</f>
        <v>対象外</v>
      </c>
      <c r="AR1244" s="976" t="str">
        <f t="shared" ref="AR1244" si="2615">IF(AG1244&lt;&gt;"",IF(AH1244="○","入力済","未入力"),"")</f>
        <v/>
      </c>
      <c r="AS1244" s="976" t="str">
        <f t="shared" ref="AS1244" si="2616">IF(AND(P1244&lt;&gt;"", AI1244=""), "未入力", "入力済")</f>
        <v>入力済</v>
      </c>
      <c r="AT1244" s="976" t="str">
        <f t="shared" ref="AT1244" si="2617">IF(AND(P1244&lt;&gt;"", P1244&lt;&gt;"処遇改善加算Ⅳ", AJ1244=""), "未入力", "入力済")</f>
        <v>入力済</v>
      </c>
      <c r="AU1244" s="976" t="str">
        <f>IFERROR(VLOOKUP(K1244, 【参考】数式用２!$BB$5:$BC$48, 2, FALSE), "")</f>
        <v/>
      </c>
      <c r="AV1244" s="976" t="str">
        <f t="shared" ref="AV1244" si="2618">IF(AND(P1244&lt;&gt;"処遇改善加算Ⅲ",P1244&lt;&gt;"処遇改善加算Ⅳ", P1244&lt;&gt;"", AU1244&lt;&gt;"対象外"), 1,"")</f>
        <v/>
      </c>
      <c r="AW1244" s="976" t="str">
        <f>IFERROR("_"&amp;VLOOKUP(K1244, 【参考】数式用２!$AG$2:$AH$48, 2, FALSE), "")</f>
        <v/>
      </c>
      <c r="AX1244" s="1211" t="str">
        <f t="shared" ref="AX1244" si="2619">IF(AND(P1244="処遇改善加算Ⅰ", AL1244=""), "未入力","入力済")</f>
        <v>入力済</v>
      </c>
      <c r="AY1244" s="1207" t="str">
        <f t="shared" ref="AY1244" si="2620">G1244</f>
        <v/>
      </c>
    </row>
    <row r="1245" spans="1:51" ht="14">
      <c r="A1245" s="1281"/>
      <c r="B1245" s="1263"/>
      <c r="C1245" s="1264"/>
      <c r="D1245" s="1264"/>
      <c r="E1245" s="1264"/>
      <c r="F1245" s="1265"/>
      <c r="G1245" s="1270"/>
      <c r="H1245" s="1270"/>
      <c r="I1245" s="1270"/>
      <c r="J1245" s="1270"/>
      <c r="K1245" s="1270"/>
      <c r="L1245" s="1273"/>
      <c r="M1245" s="1276"/>
      <c r="N1245" s="1246"/>
      <c r="O1245" s="1249"/>
      <c r="P1245" s="1215"/>
      <c r="Q1245" s="1218"/>
      <c r="R1245" s="1221"/>
      <c r="S1245" s="1224"/>
      <c r="T1245" s="1227"/>
      <c r="U1245" s="1224"/>
      <c r="V1245" s="1227"/>
      <c r="W1245" s="1224"/>
      <c r="X1245" s="1227"/>
      <c r="Y1245" s="1224"/>
      <c r="Z1245" s="1227"/>
      <c r="AA1245" s="1227"/>
      <c r="AB1245" s="1227"/>
      <c r="AC1245" s="1230"/>
      <c r="AD1245" s="1193"/>
      <c r="AE1245" s="1234"/>
      <c r="AF1245" s="1199"/>
      <c r="AG1245" s="1193"/>
      <c r="AH1245" s="1196"/>
      <c r="AI1245" s="1199"/>
      <c r="AJ1245" s="1199"/>
      <c r="AK1245" s="1202"/>
      <c r="AL1245" s="1205"/>
      <c r="AM1245" s="1212" t="str">
        <f t="shared" ref="AM1245" si="2621">IF(AND(P1244&lt;&gt;"", OR(W1244&lt;&gt;8,Y1244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45" s="355"/>
      <c r="AO1245" s="1208"/>
      <c r="AP1245" s="1210"/>
      <c r="AQ1245" s="1114"/>
      <c r="AR1245" s="976"/>
      <c r="AS1245" s="976"/>
      <c r="AT1245" s="976"/>
      <c r="AU1245" s="976"/>
      <c r="AV1245" s="976"/>
      <c r="AW1245" s="976"/>
      <c r="AX1245" s="1211"/>
      <c r="AY1245" s="1208"/>
    </row>
    <row r="1246" spans="1:51" ht="14">
      <c r="A1246" s="1282"/>
      <c r="B1246" s="1263"/>
      <c r="C1246" s="1264"/>
      <c r="D1246" s="1264"/>
      <c r="E1246" s="1264"/>
      <c r="F1246" s="1265"/>
      <c r="G1246" s="1270"/>
      <c r="H1246" s="1270"/>
      <c r="I1246" s="1270"/>
      <c r="J1246" s="1270"/>
      <c r="K1246" s="1270"/>
      <c r="L1246" s="1273"/>
      <c r="M1246" s="1276"/>
      <c r="N1246" s="1246"/>
      <c r="O1246" s="1249"/>
      <c r="P1246" s="1215"/>
      <c r="Q1246" s="1218"/>
      <c r="R1246" s="1221"/>
      <c r="S1246" s="1224"/>
      <c r="T1246" s="1227"/>
      <c r="U1246" s="1224"/>
      <c r="V1246" s="1227"/>
      <c r="W1246" s="1224"/>
      <c r="X1246" s="1227"/>
      <c r="Y1246" s="1224"/>
      <c r="Z1246" s="1227"/>
      <c r="AA1246" s="1227"/>
      <c r="AB1246" s="1227"/>
      <c r="AC1246" s="1230"/>
      <c r="AD1246" s="1193"/>
      <c r="AE1246" s="1234"/>
      <c r="AF1246" s="1199"/>
      <c r="AG1246" s="1193"/>
      <c r="AH1246" s="1196"/>
      <c r="AI1246" s="1199"/>
      <c r="AJ1246" s="1199"/>
      <c r="AK1246" s="1202"/>
      <c r="AL1246" s="1205"/>
      <c r="AM1246" s="1213"/>
      <c r="AN1246" s="355"/>
      <c r="AO1246" s="1208"/>
      <c r="AP1246" s="1210"/>
      <c r="AQ1246" s="1114"/>
      <c r="AR1246" s="976"/>
      <c r="AS1246" s="976"/>
      <c r="AT1246" s="976"/>
      <c r="AU1246" s="976"/>
      <c r="AV1246" s="976"/>
      <c r="AW1246" s="976"/>
      <c r="AX1246" s="1211"/>
      <c r="AY1246" s="1208"/>
    </row>
    <row r="1247" spans="1:51" ht="14.5" thickBot="1">
      <c r="A1247" s="1283"/>
      <c r="B1247" s="1266"/>
      <c r="C1247" s="1267"/>
      <c r="D1247" s="1267"/>
      <c r="E1247" s="1267"/>
      <c r="F1247" s="1268"/>
      <c r="G1247" s="1271"/>
      <c r="H1247" s="1271"/>
      <c r="I1247" s="1271"/>
      <c r="J1247" s="1271"/>
      <c r="K1247" s="1271"/>
      <c r="L1247" s="1274"/>
      <c r="M1247" s="1277"/>
      <c r="N1247" s="1247"/>
      <c r="O1247" s="1250"/>
      <c r="P1247" s="1216"/>
      <c r="Q1247" s="1219"/>
      <c r="R1247" s="1222"/>
      <c r="S1247" s="1225"/>
      <c r="T1247" s="1228"/>
      <c r="U1247" s="1225"/>
      <c r="V1247" s="1228"/>
      <c r="W1247" s="1225"/>
      <c r="X1247" s="1228"/>
      <c r="Y1247" s="1225"/>
      <c r="Z1247" s="1228"/>
      <c r="AA1247" s="1228"/>
      <c r="AB1247" s="1228"/>
      <c r="AC1247" s="1231"/>
      <c r="AD1247" s="1194"/>
      <c r="AE1247" s="1235"/>
      <c r="AF1247" s="1200"/>
      <c r="AG1247" s="1194"/>
      <c r="AH1247" s="1197"/>
      <c r="AI1247" s="1200"/>
      <c r="AJ1247" s="1200"/>
      <c r="AK1247" s="1203"/>
      <c r="AL1247" s="1206"/>
      <c r="AM1247" s="651" t="str">
        <f t="shared" si="2456"/>
        <v/>
      </c>
      <c r="AN1247" s="355"/>
      <c r="AO1247" s="1209"/>
      <c r="AP1247" s="1210"/>
      <c r="AQ1247" s="1115"/>
      <c r="AR1247" s="976"/>
      <c r="AS1247" s="976"/>
      <c r="AT1247" s="976"/>
      <c r="AU1247" s="976"/>
      <c r="AV1247" s="976"/>
      <c r="AW1247" s="976"/>
      <c r="AX1247" s="1211"/>
      <c r="AY1247" s="1209"/>
    </row>
    <row r="1248" spans="1:51" ht="14">
      <c r="A1248" s="1280">
        <v>310</v>
      </c>
      <c r="B1248" s="1260" t="str">
        <f>IF(基本情報入力シート!B349="", "",基本情報入力シート!B349)</f>
        <v/>
      </c>
      <c r="C1248" s="1261"/>
      <c r="D1248" s="1261"/>
      <c r="E1248" s="1261"/>
      <c r="F1248" s="1262"/>
      <c r="G1248" s="1269" t="str">
        <f>IF(基本情報入力シート!L349="", "",基本情報入力シート!L349)</f>
        <v/>
      </c>
      <c r="H1248" s="1269" t="str">
        <f>IF(基本情報入力シート!Q349="", "",基本情報入力シート!Q349)</f>
        <v/>
      </c>
      <c r="I1248" s="1269" t="str">
        <f>IF(基本情報入力シート!V349="", "",基本情報入力シート!V349)</f>
        <v/>
      </c>
      <c r="J1248" s="1269" t="str">
        <f>IF(基本情報入力シート!W349="", "",基本情報入力シート!W349)</f>
        <v/>
      </c>
      <c r="K1248" s="1269" t="str">
        <f>IF(基本情報入力シート!X349="", "",基本情報入力シート!X349)</f>
        <v/>
      </c>
      <c r="L1248" s="1272" t="str">
        <f>IF(基本情報入力シート!AC349=0, "",基本情報入力シート!AC349)</f>
        <v/>
      </c>
      <c r="M1248" s="1275" t="str">
        <f>IF(基本情報入力シート!AD349="", "",基本情報入力シート!AD349)</f>
        <v/>
      </c>
      <c r="N1248" s="1245"/>
      <c r="O1248" s="1248" t="str">
        <f>IFERROR(VLOOKUP(K1248,【参考】数式用２!$A$2:$AD$48,MATCH(N1248,【参考】数式用２!$C$4:$AD$4,0)+2,0),"")</f>
        <v/>
      </c>
      <c r="P1248" s="1214"/>
      <c r="Q1248" s="1217" t="str">
        <f>IFERROR(VLOOKUP(K1248,【参考】数式用２!$A$2:$AC$48,MATCH(P1248,【参考】数式用２!$C$4:$AC$4,0)+2,0),"")</f>
        <v/>
      </c>
      <c r="R1248" s="1220" t="s">
        <v>268</v>
      </c>
      <c r="S1248" s="1223"/>
      <c r="T1248" s="1226" t="s">
        <v>356</v>
      </c>
      <c r="U1248" s="1223"/>
      <c r="V1248" s="1226" t="s">
        <v>357</v>
      </c>
      <c r="W1248" s="1223"/>
      <c r="X1248" s="1226" t="s">
        <v>356</v>
      </c>
      <c r="Y1248" s="1223"/>
      <c r="Z1248" s="1226" t="s">
        <v>360</v>
      </c>
      <c r="AA1248" s="1226" t="s">
        <v>171</v>
      </c>
      <c r="AB1248" s="1226" t="str">
        <f t="shared" ref="AB1248" si="2622">IF(S1248&gt;=1,(W1248*12+Y1248)-(S1248*12+U1248)+1,"")</f>
        <v/>
      </c>
      <c r="AC1248" s="1229" t="s">
        <v>359</v>
      </c>
      <c r="AD1248" s="1232" t="str">
        <f t="shared" ref="AD1248" si="2623">IFERROR(ROUNDDOWN(ROUND(L1248*Q1248,0)*M1248,0)*AB1248,"")</f>
        <v/>
      </c>
      <c r="AE1248" s="1233" t="str">
        <f>IFERROR(ROUNDDOWN(ROUNDDOWN(ROUND(L1248*VLOOKUP(K1248,【参考】数式用２!$A$2:$AC$48,MATCH("処遇改善加算Ⅳ",【参考】数式用２!$C$4:$O$4,0)+2,0),0)*M1248,0)*AB1248*0.5,0), "")</f>
        <v/>
      </c>
      <c r="AF1248" s="1198"/>
      <c r="AG1248" s="1193" t="str">
        <f>IF(AND(AQ1248&lt;&gt;"対象外", P1248&lt;&gt;""),ROUNDDOWN(ROUND(L1248*VLOOKUP(K1248,【参考】数式用２!$A$2:$K$48,MATCH("ベア加算あり",【参考】数式用２!$C$4:$K$4,0)+2,0),0)*M1248,0)*AB1248,"")</f>
        <v/>
      </c>
      <c r="AH1248" s="1195"/>
      <c r="AI1248" s="1198"/>
      <c r="AJ1248" s="1198"/>
      <c r="AK1248" s="1201"/>
      <c r="AL1248" s="1204"/>
      <c r="AM1248" s="650" t="str">
        <f t="shared" ref="AM1248:AM1308" si="2624">IF(Q1248="","",IF(Q1248&lt;O1248,"！加算の要件上は問題ありませんが、令和６年度末の加算率と比較して、令和７年度の加算率が低くなっています。",""))</f>
        <v/>
      </c>
      <c r="AN1248" s="355"/>
      <c r="AO1248" s="1207" t="str">
        <f t="shared" ref="AO1248" si="2625">IF(K1248&lt;&gt;"","Q列に色付け","")</f>
        <v/>
      </c>
      <c r="AP1248" s="1210" t="str">
        <f t="shared" ref="AP1248" si="2626">IF(AND(AE1248&lt;&gt;0,AE1248&lt;&gt;""),IF(AF1248="○","入力済","未入力"),"")</f>
        <v/>
      </c>
      <c r="AQ1248" s="1113" t="str">
        <f>IFERROR((VLOOKUP(N1248, 【参考】数式用２!$BE$5:$BE$13, 1,FALSE)), "対象外")</f>
        <v>対象外</v>
      </c>
      <c r="AR1248" s="976" t="str">
        <f t="shared" ref="AR1248" si="2627">IF(AG1248&lt;&gt;"",IF(AH1248="○","入力済","未入力"),"")</f>
        <v/>
      </c>
      <c r="AS1248" s="976" t="str">
        <f t="shared" ref="AS1248" si="2628">IF(AND(P1248&lt;&gt;"", AI1248=""), "未入力", "入力済")</f>
        <v>入力済</v>
      </c>
      <c r="AT1248" s="976" t="str">
        <f t="shared" ref="AT1248" si="2629">IF(AND(P1248&lt;&gt;"", P1248&lt;&gt;"処遇改善加算Ⅳ", AJ1248=""), "未入力", "入力済")</f>
        <v>入力済</v>
      </c>
      <c r="AU1248" s="976" t="str">
        <f>IFERROR(VLOOKUP(K1248, 【参考】数式用２!$BB$5:$BC$48, 2, FALSE), "")</f>
        <v/>
      </c>
      <c r="AV1248" s="976" t="str">
        <f t="shared" ref="AV1248" si="2630">IF(AND(P1248&lt;&gt;"処遇改善加算Ⅲ",P1248&lt;&gt;"処遇改善加算Ⅳ", P1248&lt;&gt;"", AU1248&lt;&gt;"対象外"), 1,"")</f>
        <v/>
      </c>
      <c r="AW1248" s="976" t="str">
        <f>IFERROR("_"&amp;VLOOKUP(K1248, 【参考】数式用２!$AG$2:$AH$48, 2, FALSE), "")</f>
        <v/>
      </c>
      <c r="AX1248" s="1211" t="str">
        <f t="shared" ref="AX1248" si="2631">IF(AND(P1248="処遇改善加算Ⅰ", AL1248=""), "未入力","入力済")</f>
        <v>入力済</v>
      </c>
      <c r="AY1248" s="1207" t="str">
        <f t="shared" ref="AY1248" si="2632">G1248</f>
        <v/>
      </c>
    </row>
    <row r="1249" spans="1:51" ht="14">
      <c r="A1249" s="1281"/>
      <c r="B1249" s="1263"/>
      <c r="C1249" s="1264"/>
      <c r="D1249" s="1264"/>
      <c r="E1249" s="1264"/>
      <c r="F1249" s="1265"/>
      <c r="G1249" s="1270"/>
      <c r="H1249" s="1270"/>
      <c r="I1249" s="1270"/>
      <c r="J1249" s="1270"/>
      <c r="K1249" s="1270"/>
      <c r="L1249" s="1273"/>
      <c r="M1249" s="1276"/>
      <c r="N1249" s="1246"/>
      <c r="O1249" s="1249"/>
      <c r="P1249" s="1215"/>
      <c r="Q1249" s="1218"/>
      <c r="R1249" s="1221"/>
      <c r="S1249" s="1224"/>
      <c r="T1249" s="1227"/>
      <c r="U1249" s="1224"/>
      <c r="V1249" s="1227"/>
      <c r="W1249" s="1224"/>
      <c r="X1249" s="1227"/>
      <c r="Y1249" s="1224"/>
      <c r="Z1249" s="1227"/>
      <c r="AA1249" s="1227"/>
      <c r="AB1249" s="1227"/>
      <c r="AC1249" s="1230"/>
      <c r="AD1249" s="1193"/>
      <c r="AE1249" s="1234"/>
      <c r="AF1249" s="1199"/>
      <c r="AG1249" s="1193"/>
      <c r="AH1249" s="1196"/>
      <c r="AI1249" s="1199"/>
      <c r="AJ1249" s="1199"/>
      <c r="AK1249" s="1202"/>
      <c r="AL1249" s="1205"/>
      <c r="AM1249" s="1212" t="str">
        <f t="shared" ref="AM1249" si="2633">IF(AND(P1248&lt;&gt;"", OR(W1248&lt;&gt;8,Y1248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49" s="355"/>
      <c r="AO1249" s="1208"/>
      <c r="AP1249" s="1210"/>
      <c r="AQ1249" s="1114"/>
      <c r="AR1249" s="976"/>
      <c r="AS1249" s="976"/>
      <c r="AT1249" s="976"/>
      <c r="AU1249" s="976"/>
      <c r="AV1249" s="976"/>
      <c r="AW1249" s="976"/>
      <c r="AX1249" s="1211"/>
      <c r="AY1249" s="1208"/>
    </row>
    <row r="1250" spans="1:51" ht="14">
      <c r="A1250" s="1282"/>
      <c r="B1250" s="1263"/>
      <c r="C1250" s="1264"/>
      <c r="D1250" s="1264"/>
      <c r="E1250" s="1264"/>
      <c r="F1250" s="1265"/>
      <c r="G1250" s="1270"/>
      <c r="H1250" s="1270"/>
      <c r="I1250" s="1270"/>
      <c r="J1250" s="1270"/>
      <c r="K1250" s="1270"/>
      <c r="L1250" s="1273"/>
      <c r="M1250" s="1276"/>
      <c r="N1250" s="1246"/>
      <c r="O1250" s="1249"/>
      <c r="P1250" s="1215"/>
      <c r="Q1250" s="1218"/>
      <c r="R1250" s="1221"/>
      <c r="S1250" s="1224"/>
      <c r="T1250" s="1227"/>
      <c r="U1250" s="1224"/>
      <c r="V1250" s="1227"/>
      <c r="W1250" s="1224"/>
      <c r="X1250" s="1227"/>
      <c r="Y1250" s="1224"/>
      <c r="Z1250" s="1227"/>
      <c r="AA1250" s="1227"/>
      <c r="AB1250" s="1227"/>
      <c r="AC1250" s="1230"/>
      <c r="AD1250" s="1193"/>
      <c r="AE1250" s="1234"/>
      <c r="AF1250" s="1199"/>
      <c r="AG1250" s="1193"/>
      <c r="AH1250" s="1196"/>
      <c r="AI1250" s="1199"/>
      <c r="AJ1250" s="1199"/>
      <c r="AK1250" s="1202"/>
      <c r="AL1250" s="1205"/>
      <c r="AM1250" s="1213"/>
      <c r="AN1250" s="355"/>
      <c r="AO1250" s="1208"/>
      <c r="AP1250" s="1210"/>
      <c r="AQ1250" s="1114"/>
      <c r="AR1250" s="976"/>
      <c r="AS1250" s="976"/>
      <c r="AT1250" s="976"/>
      <c r="AU1250" s="976"/>
      <c r="AV1250" s="976"/>
      <c r="AW1250" s="976"/>
      <c r="AX1250" s="1211"/>
      <c r="AY1250" s="1208"/>
    </row>
    <row r="1251" spans="1:51" ht="14.5" thickBot="1">
      <c r="A1251" s="1283"/>
      <c r="B1251" s="1266"/>
      <c r="C1251" s="1267"/>
      <c r="D1251" s="1267"/>
      <c r="E1251" s="1267"/>
      <c r="F1251" s="1268"/>
      <c r="G1251" s="1271"/>
      <c r="H1251" s="1271"/>
      <c r="I1251" s="1271"/>
      <c r="J1251" s="1271"/>
      <c r="K1251" s="1271"/>
      <c r="L1251" s="1274"/>
      <c r="M1251" s="1277"/>
      <c r="N1251" s="1247"/>
      <c r="O1251" s="1250"/>
      <c r="P1251" s="1216"/>
      <c r="Q1251" s="1219"/>
      <c r="R1251" s="1222"/>
      <c r="S1251" s="1225"/>
      <c r="T1251" s="1228"/>
      <c r="U1251" s="1225"/>
      <c r="V1251" s="1228"/>
      <c r="W1251" s="1225"/>
      <c r="X1251" s="1228"/>
      <c r="Y1251" s="1225"/>
      <c r="Z1251" s="1228"/>
      <c r="AA1251" s="1228"/>
      <c r="AB1251" s="1228"/>
      <c r="AC1251" s="1231"/>
      <c r="AD1251" s="1194"/>
      <c r="AE1251" s="1235"/>
      <c r="AF1251" s="1200"/>
      <c r="AG1251" s="1194"/>
      <c r="AH1251" s="1197"/>
      <c r="AI1251" s="1200"/>
      <c r="AJ1251" s="1200"/>
      <c r="AK1251" s="1203"/>
      <c r="AL1251" s="1206"/>
      <c r="AM1251" s="651" t="str">
        <f t="shared" ref="AM1251:AM1311" si="2634">IF(P1248="","",
IF(OR(AF1248="",
AND(AG1248&lt;&gt;"",AH1248=""),
AND(P1248&lt;&gt;"",AI1248=""),
AND(P1248&lt;&gt;"処遇改善加算Ⅳ",AJ1248=""),
AND(OR(P1248="処遇改善加算Ⅰ",P1248="処遇改善加算Ⅱ"),AU1248="対象",AK1248=""),
AND(P1248="処遇改善加算Ⅰ",AL1248="")),
"！記入が必要な欄（オレンジ色のセル）に空欄があります。空欄を埋めてください。",""))</f>
        <v/>
      </c>
      <c r="AN1251" s="355"/>
      <c r="AO1251" s="1209"/>
      <c r="AP1251" s="1210"/>
      <c r="AQ1251" s="1115"/>
      <c r="AR1251" s="976"/>
      <c r="AS1251" s="976"/>
      <c r="AT1251" s="976"/>
      <c r="AU1251" s="976"/>
      <c r="AV1251" s="976"/>
      <c r="AW1251" s="976"/>
      <c r="AX1251" s="1211"/>
      <c r="AY1251" s="1209"/>
    </row>
    <row r="1252" spans="1:51" ht="14">
      <c r="A1252" s="1280">
        <v>311</v>
      </c>
      <c r="B1252" s="1260" t="str">
        <f>IF(基本情報入力シート!B350="", "",基本情報入力シート!B350)</f>
        <v/>
      </c>
      <c r="C1252" s="1261"/>
      <c r="D1252" s="1261"/>
      <c r="E1252" s="1261"/>
      <c r="F1252" s="1262"/>
      <c r="G1252" s="1269" t="str">
        <f>IF(基本情報入力シート!L350="", "",基本情報入力シート!L350)</f>
        <v/>
      </c>
      <c r="H1252" s="1269" t="str">
        <f>IF(基本情報入力シート!Q350="", "",基本情報入力シート!Q350)</f>
        <v/>
      </c>
      <c r="I1252" s="1269" t="str">
        <f>IF(基本情報入力シート!V350="", "",基本情報入力シート!V350)</f>
        <v/>
      </c>
      <c r="J1252" s="1269" t="str">
        <f>IF(基本情報入力シート!W350="", "",基本情報入力シート!W350)</f>
        <v/>
      </c>
      <c r="K1252" s="1269" t="str">
        <f>IF(基本情報入力シート!X350="", "",基本情報入力シート!X350)</f>
        <v/>
      </c>
      <c r="L1252" s="1272" t="str">
        <f>IF(基本情報入力シート!AC350=0, "",基本情報入力シート!AC350)</f>
        <v/>
      </c>
      <c r="M1252" s="1275" t="str">
        <f>IF(基本情報入力シート!AD350="", "",基本情報入力シート!AD350)</f>
        <v/>
      </c>
      <c r="N1252" s="1245"/>
      <c r="O1252" s="1248" t="str">
        <f>IFERROR(VLOOKUP(K1252,【参考】数式用２!$A$2:$AD$48,MATCH(N1252,【参考】数式用２!$C$4:$AD$4,0)+2,0),"")</f>
        <v/>
      </c>
      <c r="P1252" s="1214"/>
      <c r="Q1252" s="1217" t="str">
        <f>IFERROR(VLOOKUP(K1252,【参考】数式用２!$A$2:$AC$48,MATCH(P1252,【参考】数式用２!$C$4:$AC$4,0)+2,0),"")</f>
        <v/>
      </c>
      <c r="R1252" s="1220" t="s">
        <v>268</v>
      </c>
      <c r="S1252" s="1223"/>
      <c r="T1252" s="1226" t="s">
        <v>356</v>
      </c>
      <c r="U1252" s="1223"/>
      <c r="V1252" s="1226" t="s">
        <v>357</v>
      </c>
      <c r="W1252" s="1223"/>
      <c r="X1252" s="1226" t="s">
        <v>356</v>
      </c>
      <c r="Y1252" s="1223"/>
      <c r="Z1252" s="1226" t="s">
        <v>360</v>
      </c>
      <c r="AA1252" s="1226" t="s">
        <v>171</v>
      </c>
      <c r="AB1252" s="1226" t="str">
        <f t="shared" ref="AB1252" si="2635">IF(S1252&gt;=1,(W1252*12+Y1252)-(S1252*12+U1252)+1,"")</f>
        <v/>
      </c>
      <c r="AC1252" s="1229" t="s">
        <v>359</v>
      </c>
      <c r="AD1252" s="1232" t="str">
        <f t="shared" ref="AD1252" si="2636">IFERROR(ROUNDDOWN(ROUND(L1252*Q1252,0)*M1252,0)*AB1252,"")</f>
        <v/>
      </c>
      <c r="AE1252" s="1233" t="str">
        <f>IFERROR(ROUNDDOWN(ROUNDDOWN(ROUND(L1252*VLOOKUP(K1252,【参考】数式用２!$A$2:$AC$48,MATCH("処遇改善加算Ⅳ",【参考】数式用２!$C$4:$O$4,0)+2,0),0)*M1252,0)*AB1252*0.5,0), "")</f>
        <v/>
      </c>
      <c r="AF1252" s="1198"/>
      <c r="AG1252" s="1193" t="str">
        <f>IF(AND(AQ1252&lt;&gt;"対象外", P1252&lt;&gt;""),ROUNDDOWN(ROUND(L1252*VLOOKUP(K1252,【参考】数式用２!$A$2:$K$48,MATCH("ベア加算あり",【参考】数式用２!$C$4:$K$4,0)+2,0),0)*M1252,0)*AB1252,"")</f>
        <v/>
      </c>
      <c r="AH1252" s="1195"/>
      <c r="AI1252" s="1198"/>
      <c r="AJ1252" s="1198"/>
      <c r="AK1252" s="1201"/>
      <c r="AL1252" s="1204"/>
      <c r="AM1252" s="650" t="str">
        <f t="shared" si="2624"/>
        <v/>
      </c>
      <c r="AN1252" s="355"/>
      <c r="AO1252" s="1207" t="str">
        <f t="shared" ref="AO1252" si="2637">IF(K1252&lt;&gt;"","Q列に色付け","")</f>
        <v/>
      </c>
      <c r="AP1252" s="1210" t="str">
        <f t="shared" ref="AP1252" si="2638">IF(AND(AE1252&lt;&gt;0,AE1252&lt;&gt;""),IF(AF1252="○","入力済","未入力"),"")</f>
        <v/>
      </c>
      <c r="AQ1252" s="1113" t="str">
        <f>IFERROR((VLOOKUP(N1252, 【参考】数式用２!$BE$5:$BE$13, 1,FALSE)), "対象外")</f>
        <v>対象外</v>
      </c>
      <c r="AR1252" s="976" t="str">
        <f t="shared" ref="AR1252" si="2639">IF(AG1252&lt;&gt;"",IF(AH1252="○","入力済","未入力"),"")</f>
        <v/>
      </c>
      <c r="AS1252" s="976" t="str">
        <f t="shared" ref="AS1252" si="2640">IF(AND(P1252&lt;&gt;"", AI1252=""), "未入力", "入力済")</f>
        <v>入力済</v>
      </c>
      <c r="AT1252" s="976" t="str">
        <f t="shared" ref="AT1252" si="2641">IF(AND(P1252&lt;&gt;"", P1252&lt;&gt;"処遇改善加算Ⅳ", AJ1252=""), "未入力", "入力済")</f>
        <v>入力済</v>
      </c>
      <c r="AU1252" s="976" t="str">
        <f>IFERROR(VLOOKUP(K1252, 【参考】数式用２!$BB$5:$BC$48, 2, FALSE), "")</f>
        <v/>
      </c>
      <c r="AV1252" s="976" t="str">
        <f t="shared" ref="AV1252" si="2642">IF(AND(P1252&lt;&gt;"処遇改善加算Ⅲ",P1252&lt;&gt;"処遇改善加算Ⅳ", P1252&lt;&gt;"", AU1252&lt;&gt;"対象外"), 1,"")</f>
        <v/>
      </c>
      <c r="AW1252" s="976" t="str">
        <f>IFERROR("_"&amp;VLOOKUP(K1252, 【参考】数式用２!$AG$2:$AH$48, 2, FALSE), "")</f>
        <v/>
      </c>
      <c r="AX1252" s="1211" t="str">
        <f t="shared" ref="AX1252" si="2643">IF(AND(P1252="処遇改善加算Ⅰ", AL1252=""), "未入力","入力済")</f>
        <v>入力済</v>
      </c>
      <c r="AY1252" s="1207" t="str">
        <f t="shared" ref="AY1252" si="2644">G1252</f>
        <v/>
      </c>
    </row>
    <row r="1253" spans="1:51" ht="14">
      <c r="A1253" s="1281"/>
      <c r="B1253" s="1263"/>
      <c r="C1253" s="1264"/>
      <c r="D1253" s="1264"/>
      <c r="E1253" s="1264"/>
      <c r="F1253" s="1265"/>
      <c r="G1253" s="1270"/>
      <c r="H1253" s="1270"/>
      <c r="I1253" s="1270"/>
      <c r="J1253" s="1270"/>
      <c r="K1253" s="1270"/>
      <c r="L1253" s="1273"/>
      <c r="M1253" s="1276"/>
      <c r="N1253" s="1246"/>
      <c r="O1253" s="1249"/>
      <c r="P1253" s="1215"/>
      <c r="Q1253" s="1218"/>
      <c r="R1253" s="1221"/>
      <c r="S1253" s="1224"/>
      <c r="T1253" s="1227"/>
      <c r="U1253" s="1224"/>
      <c r="V1253" s="1227"/>
      <c r="W1253" s="1224"/>
      <c r="X1253" s="1227"/>
      <c r="Y1253" s="1224"/>
      <c r="Z1253" s="1227"/>
      <c r="AA1253" s="1227"/>
      <c r="AB1253" s="1227"/>
      <c r="AC1253" s="1230"/>
      <c r="AD1253" s="1193"/>
      <c r="AE1253" s="1234"/>
      <c r="AF1253" s="1199"/>
      <c r="AG1253" s="1193"/>
      <c r="AH1253" s="1196"/>
      <c r="AI1253" s="1199"/>
      <c r="AJ1253" s="1199"/>
      <c r="AK1253" s="1202"/>
      <c r="AL1253" s="1205"/>
      <c r="AM1253" s="1212" t="str">
        <f t="shared" ref="AM1253" si="2645">IF(AND(P1252&lt;&gt;"", OR(W1252&lt;&gt;8,Y1252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53" s="355"/>
      <c r="AO1253" s="1208"/>
      <c r="AP1253" s="1210"/>
      <c r="AQ1253" s="1114"/>
      <c r="AR1253" s="976"/>
      <c r="AS1253" s="976"/>
      <c r="AT1253" s="976"/>
      <c r="AU1253" s="976"/>
      <c r="AV1253" s="976"/>
      <c r="AW1253" s="976"/>
      <c r="AX1253" s="1211"/>
      <c r="AY1253" s="1208"/>
    </row>
    <row r="1254" spans="1:51" ht="14">
      <c r="A1254" s="1282"/>
      <c r="B1254" s="1263"/>
      <c r="C1254" s="1264"/>
      <c r="D1254" s="1264"/>
      <c r="E1254" s="1264"/>
      <c r="F1254" s="1265"/>
      <c r="G1254" s="1270"/>
      <c r="H1254" s="1270"/>
      <c r="I1254" s="1270"/>
      <c r="J1254" s="1270"/>
      <c r="K1254" s="1270"/>
      <c r="L1254" s="1273"/>
      <c r="M1254" s="1276"/>
      <c r="N1254" s="1246"/>
      <c r="O1254" s="1249"/>
      <c r="P1254" s="1215"/>
      <c r="Q1254" s="1218"/>
      <c r="R1254" s="1221"/>
      <c r="S1254" s="1224"/>
      <c r="T1254" s="1227"/>
      <c r="U1254" s="1224"/>
      <c r="V1254" s="1227"/>
      <c r="W1254" s="1224"/>
      <c r="X1254" s="1227"/>
      <c r="Y1254" s="1224"/>
      <c r="Z1254" s="1227"/>
      <c r="AA1254" s="1227"/>
      <c r="AB1254" s="1227"/>
      <c r="AC1254" s="1230"/>
      <c r="AD1254" s="1193"/>
      <c r="AE1254" s="1234"/>
      <c r="AF1254" s="1199"/>
      <c r="AG1254" s="1193"/>
      <c r="AH1254" s="1196"/>
      <c r="AI1254" s="1199"/>
      <c r="AJ1254" s="1199"/>
      <c r="AK1254" s="1202"/>
      <c r="AL1254" s="1205"/>
      <c r="AM1254" s="1213"/>
      <c r="AN1254" s="355"/>
      <c r="AO1254" s="1208"/>
      <c r="AP1254" s="1210"/>
      <c r="AQ1254" s="1114"/>
      <c r="AR1254" s="976"/>
      <c r="AS1254" s="976"/>
      <c r="AT1254" s="976"/>
      <c r="AU1254" s="976"/>
      <c r="AV1254" s="976"/>
      <c r="AW1254" s="976"/>
      <c r="AX1254" s="1211"/>
      <c r="AY1254" s="1208"/>
    </row>
    <row r="1255" spans="1:51" ht="14.5" thickBot="1">
      <c r="A1255" s="1283"/>
      <c r="B1255" s="1266"/>
      <c r="C1255" s="1267"/>
      <c r="D1255" s="1267"/>
      <c r="E1255" s="1267"/>
      <c r="F1255" s="1268"/>
      <c r="G1255" s="1271"/>
      <c r="H1255" s="1271"/>
      <c r="I1255" s="1271"/>
      <c r="J1255" s="1271"/>
      <c r="K1255" s="1271"/>
      <c r="L1255" s="1274"/>
      <c r="M1255" s="1277"/>
      <c r="N1255" s="1247"/>
      <c r="O1255" s="1250"/>
      <c r="P1255" s="1216"/>
      <c r="Q1255" s="1219"/>
      <c r="R1255" s="1222"/>
      <c r="S1255" s="1225"/>
      <c r="T1255" s="1228"/>
      <c r="U1255" s="1225"/>
      <c r="V1255" s="1228"/>
      <c r="W1255" s="1225"/>
      <c r="X1255" s="1228"/>
      <c r="Y1255" s="1225"/>
      <c r="Z1255" s="1228"/>
      <c r="AA1255" s="1228"/>
      <c r="AB1255" s="1228"/>
      <c r="AC1255" s="1231"/>
      <c r="AD1255" s="1194"/>
      <c r="AE1255" s="1235"/>
      <c r="AF1255" s="1200"/>
      <c r="AG1255" s="1194"/>
      <c r="AH1255" s="1197"/>
      <c r="AI1255" s="1200"/>
      <c r="AJ1255" s="1200"/>
      <c r="AK1255" s="1203"/>
      <c r="AL1255" s="1206"/>
      <c r="AM1255" s="651" t="str">
        <f t="shared" si="2634"/>
        <v/>
      </c>
      <c r="AN1255" s="355"/>
      <c r="AO1255" s="1209"/>
      <c r="AP1255" s="1210"/>
      <c r="AQ1255" s="1115"/>
      <c r="AR1255" s="976"/>
      <c r="AS1255" s="976"/>
      <c r="AT1255" s="976"/>
      <c r="AU1255" s="976"/>
      <c r="AV1255" s="976"/>
      <c r="AW1255" s="976"/>
      <c r="AX1255" s="1211"/>
      <c r="AY1255" s="1209"/>
    </row>
    <row r="1256" spans="1:51" ht="14">
      <c r="A1256" s="1280">
        <v>312</v>
      </c>
      <c r="B1256" s="1260" t="str">
        <f>IF(基本情報入力シート!B351="", "",基本情報入力シート!B351)</f>
        <v/>
      </c>
      <c r="C1256" s="1261"/>
      <c r="D1256" s="1261"/>
      <c r="E1256" s="1261"/>
      <c r="F1256" s="1262"/>
      <c r="G1256" s="1269" t="str">
        <f>IF(基本情報入力シート!L351="", "",基本情報入力シート!L351)</f>
        <v/>
      </c>
      <c r="H1256" s="1269" t="str">
        <f>IF(基本情報入力シート!Q351="", "",基本情報入力シート!Q351)</f>
        <v/>
      </c>
      <c r="I1256" s="1269" t="str">
        <f>IF(基本情報入力シート!V351="", "",基本情報入力シート!V351)</f>
        <v/>
      </c>
      <c r="J1256" s="1269" t="str">
        <f>IF(基本情報入力シート!W351="", "",基本情報入力シート!W351)</f>
        <v/>
      </c>
      <c r="K1256" s="1269" t="str">
        <f>IF(基本情報入力シート!X351="", "",基本情報入力シート!X351)</f>
        <v/>
      </c>
      <c r="L1256" s="1272" t="str">
        <f>IF(基本情報入力シート!AC351=0, "",基本情報入力シート!AC351)</f>
        <v/>
      </c>
      <c r="M1256" s="1275" t="str">
        <f>IF(基本情報入力シート!AD351="", "",基本情報入力シート!AD351)</f>
        <v/>
      </c>
      <c r="N1256" s="1245"/>
      <c r="O1256" s="1248" t="str">
        <f>IFERROR(VLOOKUP(K1256,【参考】数式用２!$A$2:$AD$48,MATCH(N1256,【参考】数式用２!$C$4:$AD$4,0)+2,0),"")</f>
        <v/>
      </c>
      <c r="P1256" s="1214"/>
      <c r="Q1256" s="1217" t="str">
        <f>IFERROR(VLOOKUP(K1256,【参考】数式用２!$A$2:$AC$48,MATCH(P1256,【参考】数式用２!$C$4:$AC$4,0)+2,0),"")</f>
        <v/>
      </c>
      <c r="R1256" s="1220" t="s">
        <v>268</v>
      </c>
      <c r="S1256" s="1223"/>
      <c r="T1256" s="1226" t="s">
        <v>356</v>
      </c>
      <c r="U1256" s="1223"/>
      <c r="V1256" s="1226" t="s">
        <v>357</v>
      </c>
      <c r="W1256" s="1223"/>
      <c r="X1256" s="1226" t="s">
        <v>356</v>
      </c>
      <c r="Y1256" s="1223"/>
      <c r="Z1256" s="1226" t="s">
        <v>360</v>
      </c>
      <c r="AA1256" s="1226" t="s">
        <v>171</v>
      </c>
      <c r="AB1256" s="1226" t="str">
        <f t="shared" ref="AB1256" si="2646">IF(S1256&gt;=1,(W1256*12+Y1256)-(S1256*12+U1256)+1,"")</f>
        <v/>
      </c>
      <c r="AC1256" s="1229" t="s">
        <v>359</v>
      </c>
      <c r="AD1256" s="1232" t="str">
        <f t="shared" ref="AD1256" si="2647">IFERROR(ROUNDDOWN(ROUND(L1256*Q1256,0)*M1256,0)*AB1256,"")</f>
        <v/>
      </c>
      <c r="AE1256" s="1233" t="str">
        <f>IFERROR(ROUNDDOWN(ROUNDDOWN(ROUND(L1256*VLOOKUP(K1256,【参考】数式用２!$A$2:$AC$48,MATCH("処遇改善加算Ⅳ",【参考】数式用２!$C$4:$O$4,0)+2,0),0)*M1256,0)*AB1256*0.5,0), "")</f>
        <v/>
      </c>
      <c r="AF1256" s="1198"/>
      <c r="AG1256" s="1193" t="str">
        <f>IF(AND(AQ1256&lt;&gt;"対象外", P1256&lt;&gt;""),ROUNDDOWN(ROUND(L1256*VLOOKUP(K1256,【参考】数式用２!$A$2:$K$48,MATCH("ベア加算あり",【参考】数式用２!$C$4:$K$4,0)+2,0),0)*M1256,0)*AB1256,"")</f>
        <v/>
      </c>
      <c r="AH1256" s="1195"/>
      <c r="AI1256" s="1198"/>
      <c r="AJ1256" s="1198"/>
      <c r="AK1256" s="1201"/>
      <c r="AL1256" s="1204"/>
      <c r="AM1256" s="650" t="str">
        <f t="shared" si="2624"/>
        <v/>
      </c>
      <c r="AN1256" s="355"/>
      <c r="AO1256" s="1207" t="str">
        <f t="shared" ref="AO1256" si="2648">IF(K1256&lt;&gt;"","Q列に色付け","")</f>
        <v/>
      </c>
      <c r="AP1256" s="1210" t="str">
        <f t="shared" ref="AP1256" si="2649">IF(AND(AE1256&lt;&gt;0,AE1256&lt;&gt;""),IF(AF1256="○","入力済","未入力"),"")</f>
        <v/>
      </c>
      <c r="AQ1256" s="1113" t="str">
        <f>IFERROR((VLOOKUP(N1256, 【参考】数式用２!$BE$5:$BE$13, 1,FALSE)), "対象外")</f>
        <v>対象外</v>
      </c>
      <c r="AR1256" s="976" t="str">
        <f t="shared" ref="AR1256" si="2650">IF(AG1256&lt;&gt;"",IF(AH1256="○","入力済","未入力"),"")</f>
        <v/>
      </c>
      <c r="AS1256" s="976" t="str">
        <f t="shared" ref="AS1256" si="2651">IF(AND(P1256&lt;&gt;"", AI1256=""), "未入力", "入力済")</f>
        <v>入力済</v>
      </c>
      <c r="AT1256" s="976" t="str">
        <f t="shared" ref="AT1256" si="2652">IF(AND(P1256&lt;&gt;"", P1256&lt;&gt;"処遇改善加算Ⅳ", AJ1256=""), "未入力", "入力済")</f>
        <v>入力済</v>
      </c>
      <c r="AU1256" s="976" t="str">
        <f>IFERROR(VLOOKUP(K1256, 【参考】数式用２!$BB$5:$BC$48, 2, FALSE), "")</f>
        <v/>
      </c>
      <c r="AV1256" s="976" t="str">
        <f t="shared" ref="AV1256" si="2653">IF(AND(P1256&lt;&gt;"処遇改善加算Ⅲ",P1256&lt;&gt;"処遇改善加算Ⅳ", P1256&lt;&gt;"", AU1256&lt;&gt;"対象外"), 1,"")</f>
        <v/>
      </c>
      <c r="AW1256" s="976" t="str">
        <f>IFERROR("_"&amp;VLOOKUP(K1256, 【参考】数式用２!$AG$2:$AH$48, 2, FALSE), "")</f>
        <v/>
      </c>
      <c r="AX1256" s="1211" t="str">
        <f t="shared" ref="AX1256" si="2654">IF(AND(P1256="処遇改善加算Ⅰ", AL1256=""), "未入力","入力済")</f>
        <v>入力済</v>
      </c>
      <c r="AY1256" s="1207" t="str">
        <f t="shared" ref="AY1256" si="2655">G1256</f>
        <v/>
      </c>
    </row>
    <row r="1257" spans="1:51" ht="14">
      <c r="A1257" s="1281"/>
      <c r="B1257" s="1263"/>
      <c r="C1257" s="1264"/>
      <c r="D1257" s="1264"/>
      <c r="E1257" s="1264"/>
      <c r="F1257" s="1265"/>
      <c r="G1257" s="1270"/>
      <c r="H1257" s="1270"/>
      <c r="I1257" s="1270"/>
      <c r="J1257" s="1270"/>
      <c r="K1257" s="1270"/>
      <c r="L1257" s="1273"/>
      <c r="M1257" s="1276"/>
      <c r="N1257" s="1246"/>
      <c r="O1257" s="1249"/>
      <c r="P1257" s="1215"/>
      <c r="Q1257" s="1218"/>
      <c r="R1257" s="1221"/>
      <c r="S1257" s="1224"/>
      <c r="T1257" s="1227"/>
      <c r="U1257" s="1224"/>
      <c r="V1257" s="1227"/>
      <c r="W1257" s="1224"/>
      <c r="X1257" s="1227"/>
      <c r="Y1257" s="1224"/>
      <c r="Z1257" s="1227"/>
      <c r="AA1257" s="1227"/>
      <c r="AB1257" s="1227"/>
      <c r="AC1257" s="1230"/>
      <c r="AD1257" s="1193"/>
      <c r="AE1257" s="1234"/>
      <c r="AF1257" s="1199"/>
      <c r="AG1257" s="1193"/>
      <c r="AH1257" s="1196"/>
      <c r="AI1257" s="1199"/>
      <c r="AJ1257" s="1199"/>
      <c r="AK1257" s="1202"/>
      <c r="AL1257" s="1205"/>
      <c r="AM1257" s="1212" t="str">
        <f t="shared" ref="AM1257" si="2656">IF(AND(P1256&lt;&gt;"", OR(W1256&lt;&gt;8,Y1256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57" s="355"/>
      <c r="AO1257" s="1208"/>
      <c r="AP1257" s="1210"/>
      <c r="AQ1257" s="1114"/>
      <c r="AR1257" s="976"/>
      <c r="AS1257" s="976"/>
      <c r="AT1257" s="976"/>
      <c r="AU1257" s="976"/>
      <c r="AV1257" s="976"/>
      <c r="AW1257" s="976"/>
      <c r="AX1257" s="1211"/>
      <c r="AY1257" s="1208"/>
    </row>
    <row r="1258" spans="1:51" ht="14">
      <c r="A1258" s="1282"/>
      <c r="B1258" s="1263"/>
      <c r="C1258" s="1264"/>
      <c r="D1258" s="1264"/>
      <c r="E1258" s="1264"/>
      <c r="F1258" s="1265"/>
      <c r="G1258" s="1270"/>
      <c r="H1258" s="1270"/>
      <c r="I1258" s="1270"/>
      <c r="J1258" s="1270"/>
      <c r="K1258" s="1270"/>
      <c r="L1258" s="1273"/>
      <c r="M1258" s="1276"/>
      <c r="N1258" s="1246"/>
      <c r="O1258" s="1249"/>
      <c r="P1258" s="1215"/>
      <c r="Q1258" s="1218"/>
      <c r="R1258" s="1221"/>
      <c r="S1258" s="1224"/>
      <c r="T1258" s="1227"/>
      <c r="U1258" s="1224"/>
      <c r="V1258" s="1227"/>
      <c r="W1258" s="1224"/>
      <c r="X1258" s="1227"/>
      <c r="Y1258" s="1224"/>
      <c r="Z1258" s="1227"/>
      <c r="AA1258" s="1227"/>
      <c r="AB1258" s="1227"/>
      <c r="AC1258" s="1230"/>
      <c r="AD1258" s="1193"/>
      <c r="AE1258" s="1234"/>
      <c r="AF1258" s="1199"/>
      <c r="AG1258" s="1193"/>
      <c r="AH1258" s="1196"/>
      <c r="AI1258" s="1199"/>
      <c r="AJ1258" s="1199"/>
      <c r="AK1258" s="1202"/>
      <c r="AL1258" s="1205"/>
      <c r="AM1258" s="1213"/>
      <c r="AN1258" s="355"/>
      <c r="AO1258" s="1208"/>
      <c r="AP1258" s="1210"/>
      <c r="AQ1258" s="1114"/>
      <c r="AR1258" s="976"/>
      <c r="AS1258" s="976"/>
      <c r="AT1258" s="976"/>
      <c r="AU1258" s="976"/>
      <c r="AV1258" s="976"/>
      <c r="AW1258" s="976"/>
      <c r="AX1258" s="1211"/>
      <c r="AY1258" s="1208"/>
    </row>
    <row r="1259" spans="1:51" ht="14.5" thickBot="1">
      <c r="A1259" s="1283"/>
      <c r="B1259" s="1266"/>
      <c r="C1259" s="1267"/>
      <c r="D1259" s="1267"/>
      <c r="E1259" s="1267"/>
      <c r="F1259" s="1268"/>
      <c r="G1259" s="1271"/>
      <c r="H1259" s="1271"/>
      <c r="I1259" s="1271"/>
      <c r="J1259" s="1271"/>
      <c r="K1259" s="1271"/>
      <c r="L1259" s="1274"/>
      <c r="M1259" s="1277"/>
      <c r="N1259" s="1247"/>
      <c r="O1259" s="1250"/>
      <c r="P1259" s="1216"/>
      <c r="Q1259" s="1219"/>
      <c r="R1259" s="1222"/>
      <c r="S1259" s="1225"/>
      <c r="T1259" s="1228"/>
      <c r="U1259" s="1225"/>
      <c r="V1259" s="1228"/>
      <c r="W1259" s="1225"/>
      <c r="X1259" s="1228"/>
      <c r="Y1259" s="1225"/>
      <c r="Z1259" s="1228"/>
      <c r="AA1259" s="1228"/>
      <c r="AB1259" s="1228"/>
      <c r="AC1259" s="1231"/>
      <c r="AD1259" s="1194"/>
      <c r="AE1259" s="1235"/>
      <c r="AF1259" s="1200"/>
      <c r="AG1259" s="1194"/>
      <c r="AH1259" s="1197"/>
      <c r="AI1259" s="1200"/>
      <c r="AJ1259" s="1200"/>
      <c r="AK1259" s="1203"/>
      <c r="AL1259" s="1206"/>
      <c r="AM1259" s="651" t="str">
        <f t="shared" si="2634"/>
        <v/>
      </c>
      <c r="AN1259" s="355"/>
      <c r="AO1259" s="1209"/>
      <c r="AP1259" s="1210"/>
      <c r="AQ1259" s="1115"/>
      <c r="AR1259" s="976"/>
      <c r="AS1259" s="976"/>
      <c r="AT1259" s="976"/>
      <c r="AU1259" s="976"/>
      <c r="AV1259" s="976"/>
      <c r="AW1259" s="976"/>
      <c r="AX1259" s="1211"/>
      <c r="AY1259" s="1209"/>
    </row>
    <row r="1260" spans="1:51" ht="14">
      <c r="A1260" s="1280">
        <v>313</v>
      </c>
      <c r="B1260" s="1260" t="str">
        <f>IF(基本情報入力シート!B352="", "",基本情報入力シート!B352)</f>
        <v/>
      </c>
      <c r="C1260" s="1261"/>
      <c r="D1260" s="1261"/>
      <c r="E1260" s="1261"/>
      <c r="F1260" s="1262"/>
      <c r="G1260" s="1269" t="str">
        <f>IF(基本情報入力シート!L352="", "",基本情報入力シート!L352)</f>
        <v/>
      </c>
      <c r="H1260" s="1269" t="str">
        <f>IF(基本情報入力シート!Q352="", "",基本情報入力シート!Q352)</f>
        <v/>
      </c>
      <c r="I1260" s="1269" t="str">
        <f>IF(基本情報入力シート!V352="", "",基本情報入力シート!V352)</f>
        <v/>
      </c>
      <c r="J1260" s="1269" t="str">
        <f>IF(基本情報入力シート!W352="", "",基本情報入力シート!W352)</f>
        <v/>
      </c>
      <c r="K1260" s="1269" t="str">
        <f>IF(基本情報入力シート!X352="", "",基本情報入力シート!X352)</f>
        <v/>
      </c>
      <c r="L1260" s="1272" t="str">
        <f>IF(基本情報入力シート!AC352=0, "",基本情報入力シート!AC352)</f>
        <v/>
      </c>
      <c r="M1260" s="1275" t="str">
        <f>IF(基本情報入力シート!AD352="", "",基本情報入力シート!AD352)</f>
        <v/>
      </c>
      <c r="N1260" s="1245"/>
      <c r="O1260" s="1248" t="str">
        <f>IFERROR(VLOOKUP(K1260,【参考】数式用２!$A$2:$AD$48,MATCH(N1260,【参考】数式用２!$C$4:$AD$4,0)+2,0),"")</f>
        <v/>
      </c>
      <c r="P1260" s="1214"/>
      <c r="Q1260" s="1217" t="str">
        <f>IFERROR(VLOOKUP(K1260,【参考】数式用２!$A$2:$AC$48,MATCH(P1260,【参考】数式用２!$C$4:$AC$4,0)+2,0),"")</f>
        <v/>
      </c>
      <c r="R1260" s="1220" t="s">
        <v>268</v>
      </c>
      <c r="S1260" s="1223"/>
      <c r="T1260" s="1226" t="s">
        <v>356</v>
      </c>
      <c r="U1260" s="1223"/>
      <c r="V1260" s="1226" t="s">
        <v>357</v>
      </c>
      <c r="W1260" s="1223"/>
      <c r="X1260" s="1226" t="s">
        <v>356</v>
      </c>
      <c r="Y1260" s="1223"/>
      <c r="Z1260" s="1226" t="s">
        <v>360</v>
      </c>
      <c r="AA1260" s="1226" t="s">
        <v>171</v>
      </c>
      <c r="AB1260" s="1226" t="str">
        <f t="shared" ref="AB1260" si="2657">IF(S1260&gt;=1,(W1260*12+Y1260)-(S1260*12+U1260)+1,"")</f>
        <v/>
      </c>
      <c r="AC1260" s="1229" t="s">
        <v>359</v>
      </c>
      <c r="AD1260" s="1232" t="str">
        <f t="shared" ref="AD1260" si="2658">IFERROR(ROUNDDOWN(ROUND(L1260*Q1260,0)*M1260,0)*AB1260,"")</f>
        <v/>
      </c>
      <c r="AE1260" s="1233" t="str">
        <f>IFERROR(ROUNDDOWN(ROUNDDOWN(ROUND(L1260*VLOOKUP(K1260,【参考】数式用２!$A$2:$AC$48,MATCH("処遇改善加算Ⅳ",【参考】数式用２!$C$4:$O$4,0)+2,0),0)*M1260,0)*AB1260*0.5,0), "")</f>
        <v/>
      </c>
      <c r="AF1260" s="1198"/>
      <c r="AG1260" s="1193" t="str">
        <f>IF(AND(AQ1260&lt;&gt;"対象外", P1260&lt;&gt;""),ROUNDDOWN(ROUND(L1260*VLOOKUP(K1260,【参考】数式用２!$A$2:$K$48,MATCH("ベア加算あり",【参考】数式用２!$C$4:$K$4,0)+2,0),0)*M1260,0)*AB1260,"")</f>
        <v/>
      </c>
      <c r="AH1260" s="1195"/>
      <c r="AI1260" s="1198"/>
      <c r="AJ1260" s="1198"/>
      <c r="AK1260" s="1201"/>
      <c r="AL1260" s="1204"/>
      <c r="AM1260" s="650" t="str">
        <f t="shared" si="2624"/>
        <v/>
      </c>
      <c r="AN1260" s="355"/>
      <c r="AO1260" s="1207" t="str">
        <f t="shared" ref="AO1260" si="2659">IF(K1260&lt;&gt;"","Q列に色付け","")</f>
        <v/>
      </c>
      <c r="AP1260" s="1210" t="str">
        <f t="shared" ref="AP1260" si="2660">IF(AND(AE1260&lt;&gt;0,AE1260&lt;&gt;""),IF(AF1260="○","入力済","未入力"),"")</f>
        <v/>
      </c>
      <c r="AQ1260" s="1113" t="str">
        <f>IFERROR((VLOOKUP(N1260, 【参考】数式用２!$BE$5:$BE$13, 1,FALSE)), "対象外")</f>
        <v>対象外</v>
      </c>
      <c r="AR1260" s="976" t="str">
        <f t="shared" ref="AR1260" si="2661">IF(AG1260&lt;&gt;"",IF(AH1260="○","入力済","未入力"),"")</f>
        <v/>
      </c>
      <c r="AS1260" s="976" t="str">
        <f t="shared" ref="AS1260" si="2662">IF(AND(P1260&lt;&gt;"", AI1260=""), "未入力", "入力済")</f>
        <v>入力済</v>
      </c>
      <c r="AT1260" s="976" t="str">
        <f t="shared" ref="AT1260" si="2663">IF(AND(P1260&lt;&gt;"", P1260&lt;&gt;"処遇改善加算Ⅳ", AJ1260=""), "未入力", "入力済")</f>
        <v>入力済</v>
      </c>
      <c r="AU1260" s="976" t="str">
        <f>IFERROR(VLOOKUP(K1260, 【参考】数式用２!$BB$5:$BC$48, 2, FALSE), "")</f>
        <v/>
      </c>
      <c r="AV1260" s="976" t="str">
        <f t="shared" ref="AV1260" si="2664">IF(AND(P1260&lt;&gt;"処遇改善加算Ⅲ",P1260&lt;&gt;"処遇改善加算Ⅳ", P1260&lt;&gt;"", AU1260&lt;&gt;"対象外"), 1,"")</f>
        <v/>
      </c>
      <c r="AW1260" s="976" t="str">
        <f>IFERROR("_"&amp;VLOOKUP(K1260, 【参考】数式用２!$AG$2:$AH$48, 2, FALSE), "")</f>
        <v/>
      </c>
      <c r="AX1260" s="1211" t="str">
        <f t="shared" ref="AX1260" si="2665">IF(AND(P1260="処遇改善加算Ⅰ", AL1260=""), "未入力","入力済")</f>
        <v>入力済</v>
      </c>
      <c r="AY1260" s="1207" t="str">
        <f t="shared" ref="AY1260" si="2666">G1260</f>
        <v/>
      </c>
    </row>
    <row r="1261" spans="1:51" ht="14">
      <c r="A1261" s="1281"/>
      <c r="B1261" s="1263"/>
      <c r="C1261" s="1264"/>
      <c r="D1261" s="1264"/>
      <c r="E1261" s="1264"/>
      <c r="F1261" s="1265"/>
      <c r="G1261" s="1270"/>
      <c r="H1261" s="1270"/>
      <c r="I1261" s="1270"/>
      <c r="J1261" s="1270"/>
      <c r="K1261" s="1270"/>
      <c r="L1261" s="1273"/>
      <c r="M1261" s="1276"/>
      <c r="N1261" s="1246"/>
      <c r="O1261" s="1249"/>
      <c r="P1261" s="1215"/>
      <c r="Q1261" s="1218"/>
      <c r="R1261" s="1221"/>
      <c r="S1261" s="1224"/>
      <c r="T1261" s="1227"/>
      <c r="U1261" s="1224"/>
      <c r="V1261" s="1227"/>
      <c r="W1261" s="1224"/>
      <c r="X1261" s="1227"/>
      <c r="Y1261" s="1224"/>
      <c r="Z1261" s="1227"/>
      <c r="AA1261" s="1227"/>
      <c r="AB1261" s="1227"/>
      <c r="AC1261" s="1230"/>
      <c r="AD1261" s="1193"/>
      <c r="AE1261" s="1234"/>
      <c r="AF1261" s="1199"/>
      <c r="AG1261" s="1193"/>
      <c r="AH1261" s="1196"/>
      <c r="AI1261" s="1199"/>
      <c r="AJ1261" s="1199"/>
      <c r="AK1261" s="1202"/>
      <c r="AL1261" s="1205"/>
      <c r="AM1261" s="1212" t="str">
        <f t="shared" ref="AM1261" si="2667">IF(AND(P1260&lt;&gt;"", OR(W1260&lt;&gt;8,Y1260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61" s="355"/>
      <c r="AO1261" s="1208"/>
      <c r="AP1261" s="1210"/>
      <c r="AQ1261" s="1114"/>
      <c r="AR1261" s="976"/>
      <c r="AS1261" s="976"/>
      <c r="AT1261" s="976"/>
      <c r="AU1261" s="976"/>
      <c r="AV1261" s="976"/>
      <c r="AW1261" s="976"/>
      <c r="AX1261" s="1211"/>
      <c r="AY1261" s="1208"/>
    </row>
    <row r="1262" spans="1:51" ht="14">
      <c r="A1262" s="1282"/>
      <c r="B1262" s="1263"/>
      <c r="C1262" s="1264"/>
      <c r="D1262" s="1264"/>
      <c r="E1262" s="1264"/>
      <c r="F1262" s="1265"/>
      <c r="G1262" s="1270"/>
      <c r="H1262" s="1270"/>
      <c r="I1262" s="1270"/>
      <c r="J1262" s="1270"/>
      <c r="K1262" s="1270"/>
      <c r="L1262" s="1273"/>
      <c r="M1262" s="1276"/>
      <c r="N1262" s="1246"/>
      <c r="O1262" s="1249"/>
      <c r="P1262" s="1215"/>
      <c r="Q1262" s="1218"/>
      <c r="R1262" s="1221"/>
      <c r="S1262" s="1224"/>
      <c r="T1262" s="1227"/>
      <c r="U1262" s="1224"/>
      <c r="V1262" s="1227"/>
      <c r="W1262" s="1224"/>
      <c r="X1262" s="1227"/>
      <c r="Y1262" s="1224"/>
      <c r="Z1262" s="1227"/>
      <c r="AA1262" s="1227"/>
      <c r="AB1262" s="1227"/>
      <c r="AC1262" s="1230"/>
      <c r="AD1262" s="1193"/>
      <c r="AE1262" s="1234"/>
      <c r="AF1262" s="1199"/>
      <c r="AG1262" s="1193"/>
      <c r="AH1262" s="1196"/>
      <c r="AI1262" s="1199"/>
      <c r="AJ1262" s="1199"/>
      <c r="AK1262" s="1202"/>
      <c r="AL1262" s="1205"/>
      <c r="AM1262" s="1213"/>
      <c r="AN1262" s="355"/>
      <c r="AO1262" s="1208"/>
      <c r="AP1262" s="1210"/>
      <c r="AQ1262" s="1114"/>
      <c r="AR1262" s="976"/>
      <c r="AS1262" s="976"/>
      <c r="AT1262" s="976"/>
      <c r="AU1262" s="976"/>
      <c r="AV1262" s="976"/>
      <c r="AW1262" s="976"/>
      <c r="AX1262" s="1211"/>
      <c r="AY1262" s="1208"/>
    </row>
    <row r="1263" spans="1:51" ht="14.5" thickBot="1">
      <c r="A1263" s="1283"/>
      <c r="B1263" s="1266"/>
      <c r="C1263" s="1267"/>
      <c r="D1263" s="1267"/>
      <c r="E1263" s="1267"/>
      <c r="F1263" s="1268"/>
      <c r="G1263" s="1271"/>
      <c r="H1263" s="1271"/>
      <c r="I1263" s="1271"/>
      <c r="J1263" s="1271"/>
      <c r="K1263" s="1271"/>
      <c r="L1263" s="1274"/>
      <c r="M1263" s="1277"/>
      <c r="N1263" s="1247"/>
      <c r="O1263" s="1250"/>
      <c r="P1263" s="1216"/>
      <c r="Q1263" s="1219"/>
      <c r="R1263" s="1222"/>
      <c r="S1263" s="1225"/>
      <c r="T1263" s="1228"/>
      <c r="U1263" s="1225"/>
      <c r="V1263" s="1228"/>
      <c r="W1263" s="1225"/>
      <c r="X1263" s="1228"/>
      <c r="Y1263" s="1225"/>
      <c r="Z1263" s="1228"/>
      <c r="AA1263" s="1228"/>
      <c r="AB1263" s="1228"/>
      <c r="AC1263" s="1231"/>
      <c r="AD1263" s="1194"/>
      <c r="AE1263" s="1235"/>
      <c r="AF1263" s="1200"/>
      <c r="AG1263" s="1194"/>
      <c r="AH1263" s="1197"/>
      <c r="AI1263" s="1200"/>
      <c r="AJ1263" s="1200"/>
      <c r="AK1263" s="1203"/>
      <c r="AL1263" s="1206"/>
      <c r="AM1263" s="651" t="str">
        <f t="shared" si="2634"/>
        <v/>
      </c>
      <c r="AN1263" s="355"/>
      <c r="AO1263" s="1209"/>
      <c r="AP1263" s="1210"/>
      <c r="AQ1263" s="1115"/>
      <c r="AR1263" s="976"/>
      <c r="AS1263" s="976"/>
      <c r="AT1263" s="976"/>
      <c r="AU1263" s="976"/>
      <c r="AV1263" s="976"/>
      <c r="AW1263" s="976"/>
      <c r="AX1263" s="1211"/>
      <c r="AY1263" s="1209"/>
    </row>
    <row r="1264" spans="1:51" ht="14">
      <c r="A1264" s="1280">
        <v>314</v>
      </c>
      <c r="B1264" s="1260" t="str">
        <f>IF(基本情報入力シート!B353="", "",基本情報入力シート!B353)</f>
        <v/>
      </c>
      <c r="C1264" s="1261"/>
      <c r="D1264" s="1261"/>
      <c r="E1264" s="1261"/>
      <c r="F1264" s="1262"/>
      <c r="G1264" s="1269" t="str">
        <f>IF(基本情報入力シート!L353="", "",基本情報入力シート!L353)</f>
        <v/>
      </c>
      <c r="H1264" s="1269" t="str">
        <f>IF(基本情報入力シート!Q353="", "",基本情報入力シート!Q353)</f>
        <v/>
      </c>
      <c r="I1264" s="1269" t="str">
        <f>IF(基本情報入力シート!V353="", "",基本情報入力シート!V353)</f>
        <v/>
      </c>
      <c r="J1264" s="1269" t="str">
        <f>IF(基本情報入力シート!W353="", "",基本情報入力シート!W353)</f>
        <v/>
      </c>
      <c r="K1264" s="1269" t="str">
        <f>IF(基本情報入力シート!X353="", "",基本情報入力シート!X353)</f>
        <v/>
      </c>
      <c r="L1264" s="1272" t="str">
        <f>IF(基本情報入力シート!AC353=0, "",基本情報入力シート!AC353)</f>
        <v/>
      </c>
      <c r="M1264" s="1275" t="str">
        <f>IF(基本情報入力シート!AD353="", "",基本情報入力シート!AD353)</f>
        <v/>
      </c>
      <c r="N1264" s="1245"/>
      <c r="O1264" s="1248" t="str">
        <f>IFERROR(VLOOKUP(K1264,【参考】数式用２!$A$2:$AD$48,MATCH(N1264,【参考】数式用２!$C$4:$AD$4,0)+2,0),"")</f>
        <v/>
      </c>
      <c r="P1264" s="1214"/>
      <c r="Q1264" s="1217" t="str">
        <f>IFERROR(VLOOKUP(K1264,【参考】数式用２!$A$2:$AC$48,MATCH(P1264,【参考】数式用２!$C$4:$AC$4,0)+2,0),"")</f>
        <v/>
      </c>
      <c r="R1264" s="1220" t="s">
        <v>268</v>
      </c>
      <c r="S1264" s="1223"/>
      <c r="T1264" s="1226" t="s">
        <v>356</v>
      </c>
      <c r="U1264" s="1223"/>
      <c r="V1264" s="1226" t="s">
        <v>357</v>
      </c>
      <c r="W1264" s="1223"/>
      <c r="X1264" s="1226" t="s">
        <v>356</v>
      </c>
      <c r="Y1264" s="1223"/>
      <c r="Z1264" s="1226" t="s">
        <v>360</v>
      </c>
      <c r="AA1264" s="1226" t="s">
        <v>171</v>
      </c>
      <c r="AB1264" s="1226" t="str">
        <f t="shared" ref="AB1264" si="2668">IF(S1264&gt;=1,(W1264*12+Y1264)-(S1264*12+U1264)+1,"")</f>
        <v/>
      </c>
      <c r="AC1264" s="1229" t="s">
        <v>359</v>
      </c>
      <c r="AD1264" s="1232" t="str">
        <f t="shared" ref="AD1264" si="2669">IFERROR(ROUNDDOWN(ROUND(L1264*Q1264,0)*M1264,0)*AB1264,"")</f>
        <v/>
      </c>
      <c r="AE1264" s="1233" t="str">
        <f>IFERROR(ROUNDDOWN(ROUNDDOWN(ROUND(L1264*VLOOKUP(K1264,【参考】数式用２!$A$2:$AC$48,MATCH("処遇改善加算Ⅳ",【参考】数式用２!$C$4:$O$4,0)+2,0),0)*M1264,0)*AB1264*0.5,0), "")</f>
        <v/>
      </c>
      <c r="AF1264" s="1198"/>
      <c r="AG1264" s="1193" t="str">
        <f>IF(AND(AQ1264&lt;&gt;"対象外", P1264&lt;&gt;""),ROUNDDOWN(ROUND(L1264*VLOOKUP(K1264,【参考】数式用２!$A$2:$K$48,MATCH("ベア加算あり",【参考】数式用２!$C$4:$K$4,0)+2,0),0)*M1264,0)*AB1264,"")</f>
        <v/>
      </c>
      <c r="AH1264" s="1195"/>
      <c r="AI1264" s="1198"/>
      <c r="AJ1264" s="1198"/>
      <c r="AK1264" s="1201"/>
      <c r="AL1264" s="1204"/>
      <c r="AM1264" s="650" t="str">
        <f t="shared" si="2624"/>
        <v/>
      </c>
      <c r="AN1264" s="355"/>
      <c r="AO1264" s="1207" t="str">
        <f t="shared" ref="AO1264" si="2670">IF(K1264&lt;&gt;"","Q列に色付け","")</f>
        <v/>
      </c>
      <c r="AP1264" s="1210" t="str">
        <f t="shared" ref="AP1264" si="2671">IF(AND(AE1264&lt;&gt;0,AE1264&lt;&gt;""),IF(AF1264="○","入力済","未入力"),"")</f>
        <v/>
      </c>
      <c r="AQ1264" s="1113" t="str">
        <f>IFERROR((VLOOKUP(N1264, 【参考】数式用２!$BE$5:$BE$13, 1,FALSE)), "対象外")</f>
        <v>対象外</v>
      </c>
      <c r="AR1264" s="976" t="str">
        <f t="shared" ref="AR1264" si="2672">IF(AG1264&lt;&gt;"",IF(AH1264="○","入力済","未入力"),"")</f>
        <v/>
      </c>
      <c r="AS1264" s="976" t="str">
        <f t="shared" ref="AS1264" si="2673">IF(AND(P1264&lt;&gt;"", AI1264=""), "未入力", "入力済")</f>
        <v>入力済</v>
      </c>
      <c r="AT1264" s="976" t="str">
        <f t="shared" ref="AT1264" si="2674">IF(AND(P1264&lt;&gt;"", P1264&lt;&gt;"処遇改善加算Ⅳ", AJ1264=""), "未入力", "入力済")</f>
        <v>入力済</v>
      </c>
      <c r="AU1264" s="976" t="str">
        <f>IFERROR(VLOOKUP(K1264, 【参考】数式用２!$BB$5:$BC$48, 2, FALSE), "")</f>
        <v/>
      </c>
      <c r="AV1264" s="976" t="str">
        <f t="shared" ref="AV1264" si="2675">IF(AND(P1264&lt;&gt;"処遇改善加算Ⅲ",P1264&lt;&gt;"処遇改善加算Ⅳ", P1264&lt;&gt;"", AU1264&lt;&gt;"対象外"), 1,"")</f>
        <v/>
      </c>
      <c r="AW1264" s="976" t="str">
        <f>IFERROR("_"&amp;VLOOKUP(K1264, 【参考】数式用２!$AG$2:$AH$48, 2, FALSE), "")</f>
        <v/>
      </c>
      <c r="AX1264" s="1211" t="str">
        <f t="shared" ref="AX1264" si="2676">IF(AND(P1264="処遇改善加算Ⅰ", AL1264=""), "未入力","入力済")</f>
        <v>入力済</v>
      </c>
      <c r="AY1264" s="1207" t="str">
        <f t="shared" ref="AY1264" si="2677">G1264</f>
        <v/>
      </c>
    </row>
    <row r="1265" spans="1:51" ht="14">
      <c r="A1265" s="1281"/>
      <c r="B1265" s="1263"/>
      <c r="C1265" s="1264"/>
      <c r="D1265" s="1264"/>
      <c r="E1265" s="1264"/>
      <c r="F1265" s="1265"/>
      <c r="G1265" s="1270"/>
      <c r="H1265" s="1270"/>
      <c r="I1265" s="1270"/>
      <c r="J1265" s="1270"/>
      <c r="K1265" s="1270"/>
      <c r="L1265" s="1273"/>
      <c r="M1265" s="1276"/>
      <c r="N1265" s="1246"/>
      <c r="O1265" s="1249"/>
      <c r="P1265" s="1215"/>
      <c r="Q1265" s="1218"/>
      <c r="R1265" s="1221"/>
      <c r="S1265" s="1224"/>
      <c r="T1265" s="1227"/>
      <c r="U1265" s="1224"/>
      <c r="V1265" s="1227"/>
      <c r="W1265" s="1224"/>
      <c r="X1265" s="1227"/>
      <c r="Y1265" s="1224"/>
      <c r="Z1265" s="1227"/>
      <c r="AA1265" s="1227"/>
      <c r="AB1265" s="1227"/>
      <c r="AC1265" s="1230"/>
      <c r="AD1265" s="1193"/>
      <c r="AE1265" s="1234"/>
      <c r="AF1265" s="1199"/>
      <c r="AG1265" s="1193"/>
      <c r="AH1265" s="1196"/>
      <c r="AI1265" s="1199"/>
      <c r="AJ1265" s="1199"/>
      <c r="AK1265" s="1202"/>
      <c r="AL1265" s="1205"/>
      <c r="AM1265" s="1212" t="str">
        <f t="shared" ref="AM1265" si="2678">IF(AND(P1264&lt;&gt;"", OR(W1264&lt;&gt;8,Y1264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65" s="355"/>
      <c r="AO1265" s="1208"/>
      <c r="AP1265" s="1210"/>
      <c r="AQ1265" s="1114"/>
      <c r="AR1265" s="976"/>
      <c r="AS1265" s="976"/>
      <c r="AT1265" s="976"/>
      <c r="AU1265" s="976"/>
      <c r="AV1265" s="976"/>
      <c r="AW1265" s="976"/>
      <c r="AX1265" s="1211"/>
      <c r="AY1265" s="1208"/>
    </row>
    <row r="1266" spans="1:51" ht="14">
      <c r="A1266" s="1282"/>
      <c r="B1266" s="1263"/>
      <c r="C1266" s="1264"/>
      <c r="D1266" s="1264"/>
      <c r="E1266" s="1264"/>
      <c r="F1266" s="1265"/>
      <c r="G1266" s="1270"/>
      <c r="H1266" s="1270"/>
      <c r="I1266" s="1270"/>
      <c r="J1266" s="1270"/>
      <c r="K1266" s="1270"/>
      <c r="L1266" s="1273"/>
      <c r="M1266" s="1276"/>
      <c r="N1266" s="1246"/>
      <c r="O1266" s="1249"/>
      <c r="P1266" s="1215"/>
      <c r="Q1266" s="1218"/>
      <c r="R1266" s="1221"/>
      <c r="S1266" s="1224"/>
      <c r="T1266" s="1227"/>
      <c r="U1266" s="1224"/>
      <c r="V1266" s="1227"/>
      <c r="W1266" s="1224"/>
      <c r="X1266" s="1227"/>
      <c r="Y1266" s="1224"/>
      <c r="Z1266" s="1227"/>
      <c r="AA1266" s="1227"/>
      <c r="AB1266" s="1227"/>
      <c r="AC1266" s="1230"/>
      <c r="AD1266" s="1193"/>
      <c r="AE1266" s="1234"/>
      <c r="AF1266" s="1199"/>
      <c r="AG1266" s="1193"/>
      <c r="AH1266" s="1196"/>
      <c r="AI1266" s="1199"/>
      <c r="AJ1266" s="1199"/>
      <c r="AK1266" s="1202"/>
      <c r="AL1266" s="1205"/>
      <c r="AM1266" s="1213"/>
      <c r="AN1266" s="355"/>
      <c r="AO1266" s="1208"/>
      <c r="AP1266" s="1210"/>
      <c r="AQ1266" s="1114"/>
      <c r="AR1266" s="976"/>
      <c r="AS1266" s="976"/>
      <c r="AT1266" s="976"/>
      <c r="AU1266" s="976"/>
      <c r="AV1266" s="976"/>
      <c r="AW1266" s="976"/>
      <c r="AX1266" s="1211"/>
      <c r="AY1266" s="1208"/>
    </row>
    <row r="1267" spans="1:51" ht="14.5" thickBot="1">
      <c r="A1267" s="1283"/>
      <c r="B1267" s="1266"/>
      <c r="C1267" s="1267"/>
      <c r="D1267" s="1267"/>
      <c r="E1267" s="1267"/>
      <c r="F1267" s="1268"/>
      <c r="G1267" s="1271"/>
      <c r="H1267" s="1271"/>
      <c r="I1267" s="1271"/>
      <c r="J1267" s="1271"/>
      <c r="K1267" s="1271"/>
      <c r="L1267" s="1274"/>
      <c r="M1267" s="1277"/>
      <c r="N1267" s="1247"/>
      <c r="O1267" s="1250"/>
      <c r="P1267" s="1216"/>
      <c r="Q1267" s="1219"/>
      <c r="R1267" s="1222"/>
      <c r="S1267" s="1225"/>
      <c r="T1267" s="1228"/>
      <c r="U1267" s="1225"/>
      <c r="V1267" s="1228"/>
      <c r="W1267" s="1225"/>
      <c r="X1267" s="1228"/>
      <c r="Y1267" s="1225"/>
      <c r="Z1267" s="1228"/>
      <c r="AA1267" s="1228"/>
      <c r="AB1267" s="1228"/>
      <c r="AC1267" s="1231"/>
      <c r="AD1267" s="1194"/>
      <c r="AE1267" s="1235"/>
      <c r="AF1267" s="1200"/>
      <c r="AG1267" s="1194"/>
      <c r="AH1267" s="1197"/>
      <c r="AI1267" s="1200"/>
      <c r="AJ1267" s="1200"/>
      <c r="AK1267" s="1203"/>
      <c r="AL1267" s="1206"/>
      <c r="AM1267" s="651" t="str">
        <f t="shared" si="2634"/>
        <v/>
      </c>
      <c r="AN1267" s="355"/>
      <c r="AO1267" s="1209"/>
      <c r="AP1267" s="1210"/>
      <c r="AQ1267" s="1115"/>
      <c r="AR1267" s="976"/>
      <c r="AS1267" s="976"/>
      <c r="AT1267" s="976"/>
      <c r="AU1267" s="976"/>
      <c r="AV1267" s="976"/>
      <c r="AW1267" s="976"/>
      <c r="AX1267" s="1211"/>
      <c r="AY1267" s="1209"/>
    </row>
    <row r="1268" spans="1:51" ht="14">
      <c r="A1268" s="1280">
        <v>315</v>
      </c>
      <c r="B1268" s="1260" t="str">
        <f>IF(基本情報入力シート!B354="", "",基本情報入力シート!B354)</f>
        <v/>
      </c>
      <c r="C1268" s="1261"/>
      <c r="D1268" s="1261"/>
      <c r="E1268" s="1261"/>
      <c r="F1268" s="1262"/>
      <c r="G1268" s="1269" t="str">
        <f>IF(基本情報入力シート!L354="", "",基本情報入力シート!L354)</f>
        <v/>
      </c>
      <c r="H1268" s="1269" t="str">
        <f>IF(基本情報入力シート!Q354="", "",基本情報入力シート!Q354)</f>
        <v/>
      </c>
      <c r="I1268" s="1269" t="str">
        <f>IF(基本情報入力シート!V354="", "",基本情報入力シート!V354)</f>
        <v/>
      </c>
      <c r="J1268" s="1269" t="str">
        <f>IF(基本情報入力シート!W354="", "",基本情報入力シート!W354)</f>
        <v/>
      </c>
      <c r="K1268" s="1269" t="str">
        <f>IF(基本情報入力シート!X354="", "",基本情報入力シート!X354)</f>
        <v/>
      </c>
      <c r="L1268" s="1272" t="str">
        <f>IF(基本情報入力シート!AC354=0, "",基本情報入力シート!AC354)</f>
        <v/>
      </c>
      <c r="M1268" s="1275" t="str">
        <f>IF(基本情報入力シート!AD354="", "",基本情報入力シート!AD354)</f>
        <v/>
      </c>
      <c r="N1268" s="1245"/>
      <c r="O1268" s="1248" t="str">
        <f>IFERROR(VLOOKUP(K1268,【参考】数式用２!$A$2:$AD$48,MATCH(N1268,【参考】数式用２!$C$4:$AD$4,0)+2,0),"")</f>
        <v/>
      </c>
      <c r="P1268" s="1214"/>
      <c r="Q1268" s="1217" t="str">
        <f>IFERROR(VLOOKUP(K1268,【参考】数式用２!$A$2:$AC$48,MATCH(P1268,【参考】数式用２!$C$4:$AC$4,0)+2,0),"")</f>
        <v/>
      </c>
      <c r="R1268" s="1220" t="s">
        <v>268</v>
      </c>
      <c r="S1268" s="1223"/>
      <c r="T1268" s="1226" t="s">
        <v>356</v>
      </c>
      <c r="U1268" s="1223"/>
      <c r="V1268" s="1226" t="s">
        <v>357</v>
      </c>
      <c r="W1268" s="1223"/>
      <c r="X1268" s="1226" t="s">
        <v>356</v>
      </c>
      <c r="Y1268" s="1223"/>
      <c r="Z1268" s="1226" t="s">
        <v>360</v>
      </c>
      <c r="AA1268" s="1226" t="s">
        <v>171</v>
      </c>
      <c r="AB1268" s="1226" t="str">
        <f t="shared" ref="AB1268" si="2679">IF(S1268&gt;=1,(W1268*12+Y1268)-(S1268*12+U1268)+1,"")</f>
        <v/>
      </c>
      <c r="AC1268" s="1229" t="s">
        <v>359</v>
      </c>
      <c r="AD1268" s="1232" t="str">
        <f t="shared" ref="AD1268" si="2680">IFERROR(ROUNDDOWN(ROUND(L1268*Q1268,0)*M1268,0)*AB1268,"")</f>
        <v/>
      </c>
      <c r="AE1268" s="1233" t="str">
        <f>IFERROR(ROUNDDOWN(ROUNDDOWN(ROUND(L1268*VLOOKUP(K1268,【参考】数式用２!$A$2:$AC$48,MATCH("処遇改善加算Ⅳ",【参考】数式用２!$C$4:$O$4,0)+2,0),0)*M1268,0)*AB1268*0.5,0), "")</f>
        <v/>
      </c>
      <c r="AF1268" s="1198"/>
      <c r="AG1268" s="1193" t="str">
        <f>IF(AND(AQ1268&lt;&gt;"対象外", P1268&lt;&gt;""),ROUNDDOWN(ROUND(L1268*VLOOKUP(K1268,【参考】数式用２!$A$2:$K$48,MATCH("ベア加算あり",【参考】数式用２!$C$4:$K$4,0)+2,0),0)*M1268,0)*AB1268,"")</f>
        <v/>
      </c>
      <c r="AH1268" s="1195"/>
      <c r="AI1268" s="1198"/>
      <c r="AJ1268" s="1198"/>
      <c r="AK1268" s="1201"/>
      <c r="AL1268" s="1204"/>
      <c r="AM1268" s="650" t="str">
        <f t="shared" si="2624"/>
        <v/>
      </c>
      <c r="AN1268" s="355"/>
      <c r="AO1268" s="1207" t="str">
        <f t="shared" ref="AO1268" si="2681">IF(K1268&lt;&gt;"","Q列に色付け","")</f>
        <v/>
      </c>
      <c r="AP1268" s="1210" t="str">
        <f t="shared" ref="AP1268" si="2682">IF(AND(AE1268&lt;&gt;0,AE1268&lt;&gt;""),IF(AF1268="○","入力済","未入力"),"")</f>
        <v/>
      </c>
      <c r="AQ1268" s="1113" t="str">
        <f>IFERROR((VLOOKUP(N1268, 【参考】数式用２!$BE$5:$BE$13, 1,FALSE)), "対象外")</f>
        <v>対象外</v>
      </c>
      <c r="AR1268" s="976" t="str">
        <f t="shared" ref="AR1268" si="2683">IF(AG1268&lt;&gt;"",IF(AH1268="○","入力済","未入力"),"")</f>
        <v/>
      </c>
      <c r="AS1268" s="976" t="str">
        <f t="shared" ref="AS1268" si="2684">IF(AND(P1268&lt;&gt;"", AI1268=""), "未入力", "入力済")</f>
        <v>入力済</v>
      </c>
      <c r="AT1268" s="976" t="str">
        <f t="shared" ref="AT1268" si="2685">IF(AND(P1268&lt;&gt;"", P1268&lt;&gt;"処遇改善加算Ⅳ", AJ1268=""), "未入力", "入力済")</f>
        <v>入力済</v>
      </c>
      <c r="AU1268" s="976" t="str">
        <f>IFERROR(VLOOKUP(K1268, 【参考】数式用２!$BB$5:$BC$48, 2, FALSE), "")</f>
        <v/>
      </c>
      <c r="AV1268" s="976" t="str">
        <f t="shared" ref="AV1268" si="2686">IF(AND(P1268&lt;&gt;"処遇改善加算Ⅲ",P1268&lt;&gt;"処遇改善加算Ⅳ", P1268&lt;&gt;"", AU1268&lt;&gt;"対象外"), 1,"")</f>
        <v/>
      </c>
      <c r="AW1268" s="976" t="str">
        <f>IFERROR("_"&amp;VLOOKUP(K1268, 【参考】数式用２!$AG$2:$AH$48, 2, FALSE), "")</f>
        <v/>
      </c>
      <c r="AX1268" s="1211" t="str">
        <f t="shared" ref="AX1268" si="2687">IF(AND(P1268="処遇改善加算Ⅰ", AL1268=""), "未入力","入力済")</f>
        <v>入力済</v>
      </c>
      <c r="AY1268" s="1207" t="str">
        <f t="shared" ref="AY1268" si="2688">G1268</f>
        <v/>
      </c>
    </row>
    <row r="1269" spans="1:51" ht="14">
      <c r="A1269" s="1281"/>
      <c r="B1269" s="1263"/>
      <c r="C1269" s="1264"/>
      <c r="D1269" s="1264"/>
      <c r="E1269" s="1264"/>
      <c r="F1269" s="1265"/>
      <c r="G1269" s="1270"/>
      <c r="H1269" s="1270"/>
      <c r="I1269" s="1270"/>
      <c r="J1269" s="1270"/>
      <c r="K1269" s="1270"/>
      <c r="L1269" s="1273"/>
      <c r="M1269" s="1276"/>
      <c r="N1269" s="1246"/>
      <c r="O1269" s="1249"/>
      <c r="P1269" s="1215"/>
      <c r="Q1269" s="1218"/>
      <c r="R1269" s="1221"/>
      <c r="S1269" s="1224"/>
      <c r="T1269" s="1227"/>
      <c r="U1269" s="1224"/>
      <c r="V1269" s="1227"/>
      <c r="W1269" s="1224"/>
      <c r="X1269" s="1227"/>
      <c r="Y1269" s="1224"/>
      <c r="Z1269" s="1227"/>
      <c r="AA1269" s="1227"/>
      <c r="AB1269" s="1227"/>
      <c r="AC1269" s="1230"/>
      <c r="AD1269" s="1193"/>
      <c r="AE1269" s="1234"/>
      <c r="AF1269" s="1199"/>
      <c r="AG1269" s="1193"/>
      <c r="AH1269" s="1196"/>
      <c r="AI1269" s="1199"/>
      <c r="AJ1269" s="1199"/>
      <c r="AK1269" s="1202"/>
      <c r="AL1269" s="1205"/>
      <c r="AM1269" s="1212" t="str">
        <f t="shared" ref="AM1269" si="2689">IF(AND(P1268&lt;&gt;"", OR(W1268&lt;&gt;8,Y1268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69" s="355"/>
      <c r="AO1269" s="1208"/>
      <c r="AP1269" s="1210"/>
      <c r="AQ1269" s="1114"/>
      <c r="AR1269" s="976"/>
      <c r="AS1269" s="976"/>
      <c r="AT1269" s="976"/>
      <c r="AU1269" s="976"/>
      <c r="AV1269" s="976"/>
      <c r="AW1269" s="976"/>
      <c r="AX1269" s="1211"/>
      <c r="AY1269" s="1208"/>
    </row>
    <row r="1270" spans="1:51" ht="14">
      <c r="A1270" s="1282"/>
      <c r="B1270" s="1263"/>
      <c r="C1270" s="1264"/>
      <c r="D1270" s="1264"/>
      <c r="E1270" s="1264"/>
      <c r="F1270" s="1265"/>
      <c r="G1270" s="1270"/>
      <c r="H1270" s="1270"/>
      <c r="I1270" s="1270"/>
      <c r="J1270" s="1270"/>
      <c r="K1270" s="1270"/>
      <c r="L1270" s="1273"/>
      <c r="M1270" s="1276"/>
      <c r="N1270" s="1246"/>
      <c r="O1270" s="1249"/>
      <c r="P1270" s="1215"/>
      <c r="Q1270" s="1218"/>
      <c r="R1270" s="1221"/>
      <c r="S1270" s="1224"/>
      <c r="T1270" s="1227"/>
      <c r="U1270" s="1224"/>
      <c r="V1270" s="1227"/>
      <c r="W1270" s="1224"/>
      <c r="X1270" s="1227"/>
      <c r="Y1270" s="1224"/>
      <c r="Z1270" s="1227"/>
      <c r="AA1270" s="1227"/>
      <c r="AB1270" s="1227"/>
      <c r="AC1270" s="1230"/>
      <c r="AD1270" s="1193"/>
      <c r="AE1270" s="1234"/>
      <c r="AF1270" s="1199"/>
      <c r="AG1270" s="1193"/>
      <c r="AH1270" s="1196"/>
      <c r="AI1270" s="1199"/>
      <c r="AJ1270" s="1199"/>
      <c r="AK1270" s="1202"/>
      <c r="AL1270" s="1205"/>
      <c r="AM1270" s="1213"/>
      <c r="AN1270" s="355"/>
      <c r="AO1270" s="1208"/>
      <c r="AP1270" s="1210"/>
      <c r="AQ1270" s="1114"/>
      <c r="AR1270" s="976"/>
      <c r="AS1270" s="976"/>
      <c r="AT1270" s="976"/>
      <c r="AU1270" s="976"/>
      <c r="AV1270" s="976"/>
      <c r="AW1270" s="976"/>
      <c r="AX1270" s="1211"/>
      <c r="AY1270" s="1208"/>
    </row>
    <row r="1271" spans="1:51" ht="14.5" thickBot="1">
      <c r="A1271" s="1283"/>
      <c r="B1271" s="1266"/>
      <c r="C1271" s="1267"/>
      <c r="D1271" s="1267"/>
      <c r="E1271" s="1267"/>
      <c r="F1271" s="1268"/>
      <c r="G1271" s="1271"/>
      <c r="H1271" s="1271"/>
      <c r="I1271" s="1271"/>
      <c r="J1271" s="1271"/>
      <c r="K1271" s="1271"/>
      <c r="L1271" s="1274"/>
      <c r="M1271" s="1277"/>
      <c r="N1271" s="1247"/>
      <c r="O1271" s="1250"/>
      <c r="P1271" s="1216"/>
      <c r="Q1271" s="1219"/>
      <c r="R1271" s="1222"/>
      <c r="S1271" s="1225"/>
      <c r="T1271" s="1228"/>
      <c r="U1271" s="1225"/>
      <c r="V1271" s="1228"/>
      <c r="W1271" s="1225"/>
      <c r="X1271" s="1228"/>
      <c r="Y1271" s="1225"/>
      <c r="Z1271" s="1228"/>
      <c r="AA1271" s="1228"/>
      <c r="AB1271" s="1228"/>
      <c r="AC1271" s="1231"/>
      <c r="AD1271" s="1194"/>
      <c r="AE1271" s="1235"/>
      <c r="AF1271" s="1200"/>
      <c r="AG1271" s="1194"/>
      <c r="AH1271" s="1197"/>
      <c r="AI1271" s="1200"/>
      <c r="AJ1271" s="1200"/>
      <c r="AK1271" s="1203"/>
      <c r="AL1271" s="1206"/>
      <c r="AM1271" s="651" t="str">
        <f t="shared" si="2634"/>
        <v/>
      </c>
      <c r="AN1271" s="355"/>
      <c r="AO1271" s="1209"/>
      <c r="AP1271" s="1210"/>
      <c r="AQ1271" s="1115"/>
      <c r="AR1271" s="976"/>
      <c r="AS1271" s="976"/>
      <c r="AT1271" s="976"/>
      <c r="AU1271" s="976"/>
      <c r="AV1271" s="976"/>
      <c r="AW1271" s="976"/>
      <c r="AX1271" s="1211"/>
      <c r="AY1271" s="1209"/>
    </row>
    <row r="1272" spans="1:51" ht="14">
      <c r="A1272" s="1280">
        <v>316</v>
      </c>
      <c r="B1272" s="1260" t="str">
        <f>IF(基本情報入力シート!B355="", "",基本情報入力シート!B355)</f>
        <v/>
      </c>
      <c r="C1272" s="1261"/>
      <c r="D1272" s="1261"/>
      <c r="E1272" s="1261"/>
      <c r="F1272" s="1262"/>
      <c r="G1272" s="1269" t="str">
        <f>IF(基本情報入力シート!L355="", "",基本情報入力シート!L355)</f>
        <v/>
      </c>
      <c r="H1272" s="1269" t="str">
        <f>IF(基本情報入力シート!Q355="", "",基本情報入力シート!Q355)</f>
        <v/>
      </c>
      <c r="I1272" s="1269" t="str">
        <f>IF(基本情報入力シート!V355="", "",基本情報入力シート!V355)</f>
        <v/>
      </c>
      <c r="J1272" s="1269" t="str">
        <f>IF(基本情報入力シート!W355="", "",基本情報入力シート!W355)</f>
        <v/>
      </c>
      <c r="K1272" s="1269" t="str">
        <f>IF(基本情報入力シート!X355="", "",基本情報入力シート!X355)</f>
        <v/>
      </c>
      <c r="L1272" s="1272" t="str">
        <f>IF(基本情報入力シート!AC355=0, "",基本情報入力シート!AC355)</f>
        <v/>
      </c>
      <c r="M1272" s="1275" t="str">
        <f>IF(基本情報入力シート!AD355="", "",基本情報入力シート!AD355)</f>
        <v/>
      </c>
      <c r="N1272" s="1245"/>
      <c r="O1272" s="1248" t="str">
        <f>IFERROR(VLOOKUP(K1272,【参考】数式用２!$A$2:$AD$48,MATCH(N1272,【参考】数式用２!$C$4:$AD$4,0)+2,0),"")</f>
        <v/>
      </c>
      <c r="P1272" s="1214"/>
      <c r="Q1272" s="1217" t="str">
        <f>IFERROR(VLOOKUP(K1272,【参考】数式用２!$A$2:$AC$48,MATCH(P1272,【参考】数式用２!$C$4:$AC$4,0)+2,0),"")</f>
        <v/>
      </c>
      <c r="R1272" s="1220" t="s">
        <v>268</v>
      </c>
      <c r="S1272" s="1223"/>
      <c r="T1272" s="1226" t="s">
        <v>356</v>
      </c>
      <c r="U1272" s="1223"/>
      <c r="V1272" s="1226" t="s">
        <v>357</v>
      </c>
      <c r="W1272" s="1223"/>
      <c r="X1272" s="1226" t="s">
        <v>356</v>
      </c>
      <c r="Y1272" s="1223"/>
      <c r="Z1272" s="1226" t="s">
        <v>360</v>
      </c>
      <c r="AA1272" s="1226" t="s">
        <v>171</v>
      </c>
      <c r="AB1272" s="1226" t="str">
        <f t="shared" ref="AB1272" si="2690">IF(S1272&gt;=1,(W1272*12+Y1272)-(S1272*12+U1272)+1,"")</f>
        <v/>
      </c>
      <c r="AC1272" s="1229" t="s">
        <v>359</v>
      </c>
      <c r="AD1272" s="1232" t="str">
        <f t="shared" ref="AD1272" si="2691">IFERROR(ROUNDDOWN(ROUND(L1272*Q1272,0)*M1272,0)*AB1272,"")</f>
        <v/>
      </c>
      <c r="AE1272" s="1233" t="str">
        <f>IFERROR(ROUNDDOWN(ROUNDDOWN(ROUND(L1272*VLOOKUP(K1272,【参考】数式用２!$A$2:$AC$48,MATCH("処遇改善加算Ⅳ",【参考】数式用２!$C$4:$O$4,0)+2,0),0)*M1272,0)*AB1272*0.5,0), "")</f>
        <v/>
      </c>
      <c r="AF1272" s="1198"/>
      <c r="AG1272" s="1193" t="str">
        <f>IF(AND(AQ1272&lt;&gt;"対象外", P1272&lt;&gt;""),ROUNDDOWN(ROUND(L1272*VLOOKUP(K1272,【参考】数式用２!$A$2:$K$48,MATCH("ベア加算あり",【参考】数式用２!$C$4:$K$4,0)+2,0),0)*M1272,0)*AB1272,"")</f>
        <v/>
      </c>
      <c r="AH1272" s="1195"/>
      <c r="AI1272" s="1198"/>
      <c r="AJ1272" s="1198"/>
      <c r="AK1272" s="1201"/>
      <c r="AL1272" s="1204"/>
      <c r="AM1272" s="650" t="str">
        <f t="shared" si="2624"/>
        <v/>
      </c>
      <c r="AN1272" s="355"/>
      <c r="AO1272" s="1207" t="str">
        <f t="shared" ref="AO1272" si="2692">IF(K1272&lt;&gt;"","Q列に色付け","")</f>
        <v/>
      </c>
      <c r="AP1272" s="1210" t="str">
        <f t="shared" ref="AP1272" si="2693">IF(AND(AE1272&lt;&gt;0,AE1272&lt;&gt;""),IF(AF1272="○","入力済","未入力"),"")</f>
        <v/>
      </c>
      <c r="AQ1272" s="1113" t="str">
        <f>IFERROR((VLOOKUP(N1272, 【参考】数式用２!$BE$5:$BE$13, 1,FALSE)), "対象外")</f>
        <v>対象外</v>
      </c>
      <c r="AR1272" s="976" t="str">
        <f t="shared" ref="AR1272" si="2694">IF(AG1272&lt;&gt;"",IF(AH1272="○","入力済","未入力"),"")</f>
        <v/>
      </c>
      <c r="AS1272" s="976" t="str">
        <f t="shared" ref="AS1272" si="2695">IF(AND(P1272&lt;&gt;"", AI1272=""), "未入力", "入力済")</f>
        <v>入力済</v>
      </c>
      <c r="AT1272" s="976" t="str">
        <f t="shared" ref="AT1272" si="2696">IF(AND(P1272&lt;&gt;"", P1272&lt;&gt;"処遇改善加算Ⅳ", AJ1272=""), "未入力", "入力済")</f>
        <v>入力済</v>
      </c>
      <c r="AU1272" s="976" t="str">
        <f>IFERROR(VLOOKUP(K1272, 【参考】数式用２!$BB$5:$BC$48, 2, FALSE), "")</f>
        <v/>
      </c>
      <c r="AV1272" s="976" t="str">
        <f t="shared" ref="AV1272" si="2697">IF(AND(P1272&lt;&gt;"処遇改善加算Ⅲ",P1272&lt;&gt;"処遇改善加算Ⅳ", P1272&lt;&gt;"", AU1272&lt;&gt;"対象外"), 1,"")</f>
        <v/>
      </c>
      <c r="AW1272" s="976" t="str">
        <f>IFERROR("_"&amp;VLOOKUP(K1272, 【参考】数式用２!$AG$2:$AH$48, 2, FALSE), "")</f>
        <v/>
      </c>
      <c r="AX1272" s="1211" t="str">
        <f t="shared" ref="AX1272" si="2698">IF(AND(P1272="処遇改善加算Ⅰ", AL1272=""), "未入力","入力済")</f>
        <v>入力済</v>
      </c>
      <c r="AY1272" s="1207" t="str">
        <f t="shared" ref="AY1272" si="2699">G1272</f>
        <v/>
      </c>
    </row>
    <row r="1273" spans="1:51" ht="14">
      <c r="A1273" s="1281"/>
      <c r="B1273" s="1263"/>
      <c r="C1273" s="1264"/>
      <c r="D1273" s="1264"/>
      <c r="E1273" s="1264"/>
      <c r="F1273" s="1265"/>
      <c r="G1273" s="1270"/>
      <c r="H1273" s="1270"/>
      <c r="I1273" s="1270"/>
      <c r="J1273" s="1270"/>
      <c r="K1273" s="1270"/>
      <c r="L1273" s="1273"/>
      <c r="M1273" s="1276"/>
      <c r="N1273" s="1246"/>
      <c r="O1273" s="1249"/>
      <c r="P1273" s="1215"/>
      <c r="Q1273" s="1218"/>
      <c r="R1273" s="1221"/>
      <c r="S1273" s="1224"/>
      <c r="T1273" s="1227"/>
      <c r="U1273" s="1224"/>
      <c r="V1273" s="1227"/>
      <c r="W1273" s="1224"/>
      <c r="X1273" s="1227"/>
      <c r="Y1273" s="1224"/>
      <c r="Z1273" s="1227"/>
      <c r="AA1273" s="1227"/>
      <c r="AB1273" s="1227"/>
      <c r="AC1273" s="1230"/>
      <c r="AD1273" s="1193"/>
      <c r="AE1273" s="1234"/>
      <c r="AF1273" s="1199"/>
      <c r="AG1273" s="1193"/>
      <c r="AH1273" s="1196"/>
      <c r="AI1273" s="1199"/>
      <c r="AJ1273" s="1199"/>
      <c r="AK1273" s="1202"/>
      <c r="AL1273" s="1205"/>
      <c r="AM1273" s="1212" t="str">
        <f t="shared" ref="AM1273" si="2700">IF(AND(P1272&lt;&gt;"", OR(W1272&lt;&gt;8,Y1272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73" s="355"/>
      <c r="AO1273" s="1208"/>
      <c r="AP1273" s="1210"/>
      <c r="AQ1273" s="1114"/>
      <c r="AR1273" s="976"/>
      <c r="AS1273" s="976"/>
      <c r="AT1273" s="976"/>
      <c r="AU1273" s="976"/>
      <c r="AV1273" s="976"/>
      <c r="AW1273" s="976"/>
      <c r="AX1273" s="1211"/>
      <c r="AY1273" s="1208"/>
    </row>
    <row r="1274" spans="1:51" ht="14">
      <c r="A1274" s="1282"/>
      <c r="B1274" s="1263"/>
      <c r="C1274" s="1264"/>
      <c r="D1274" s="1264"/>
      <c r="E1274" s="1264"/>
      <c r="F1274" s="1265"/>
      <c r="G1274" s="1270"/>
      <c r="H1274" s="1270"/>
      <c r="I1274" s="1270"/>
      <c r="J1274" s="1270"/>
      <c r="K1274" s="1270"/>
      <c r="L1274" s="1273"/>
      <c r="M1274" s="1276"/>
      <c r="N1274" s="1246"/>
      <c r="O1274" s="1249"/>
      <c r="P1274" s="1215"/>
      <c r="Q1274" s="1218"/>
      <c r="R1274" s="1221"/>
      <c r="S1274" s="1224"/>
      <c r="T1274" s="1227"/>
      <c r="U1274" s="1224"/>
      <c r="V1274" s="1227"/>
      <c r="W1274" s="1224"/>
      <c r="X1274" s="1227"/>
      <c r="Y1274" s="1224"/>
      <c r="Z1274" s="1227"/>
      <c r="AA1274" s="1227"/>
      <c r="AB1274" s="1227"/>
      <c r="AC1274" s="1230"/>
      <c r="AD1274" s="1193"/>
      <c r="AE1274" s="1234"/>
      <c r="AF1274" s="1199"/>
      <c r="AG1274" s="1193"/>
      <c r="AH1274" s="1196"/>
      <c r="AI1274" s="1199"/>
      <c r="AJ1274" s="1199"/>
      <c r="AK1274" s="1202"/>
      <c r="AL1274" s="1205"/>
      <c r="AM1274" s="1213"/>
      <c r="AN1274" s="355"/>
      <c r="AO1274" s="1208"/>
      <c r="AP1274" s="1210"/>
      <c r="AQ1274" s="1114"/>
      <c r="AR1274" s="976"/>
      <c r="AS1274" s="976"/>
      <c r="AT1274" s="976"/>
      <c r="AU1274" s="976"/>
      <c r="AV1274" s="976"/>
      <c r="AW1274" s="976"/>
      <c r="AX1274" s="1211"/>
      <c r="AY1274" s="1208"/>
    </row>
    <row r="1275" spans="1:51" ht="14.5" thickBot="1">
      <c r="A1275" s="1283"/>
      <c r="B1275" s="1266"/>
      <c r="C1275" s="1267"/>
      <c r="D1275" s="1267"/>
      <c r="E1275" s="1267"/>
      <c r="F1275" s="1268"/>
      <c r="G1275" s="1271"/>
      <c r="H1275" s="1271"/>
      <c r="I1275" s="1271"/>
      <c r="J1275" s="1271"/>
      <c r="K1275" s="1271"/>
      <c r="L1275" s="1274"/>
      <c r="M1275" s="1277"/>
      <c r="N1275" s="1247"/>
      <c r="O1275" s="1250"/>
      <c r="P1275" s="1216"/>
      <c r="Q1275" s="1219"/>
      <c r="R1275" s="1222"/>
      <c r="S1275" s="1225"/>
      <c r="T1275" s="1228"/>
      <c r="U1275" s="1225"/>
      <c r="V1275" s="1228"/>
      <c r="W1275" s="1225"/>
      <c r="X1275" s="1228"/>
      <c r="Y1275" s="1225"/>
      <c r="Z1275" s="1228"/>
      <c r="AA1275" s="1228"/>
      <c r="AB1275" s="1228"/>
      <c r="AC1275" s="1231"/>
      <c r="AD1275" s="1194"/>
      <c r="AE1275" s="1235"/>
      <c r="AF1275" s="1200"/>
      <c r="AG1275" s="1194"/>
      <c r="AH1275" s="1197"/>
      <c r="AI1275" s="1200"/>
      <c r="AJ1275" s="1200"/>
      <c r="AK1275" s="1203"/>
      <c r="AL1275" s="1206"/>
      <c r="AM1275" s="651" t="str">
        <f t="shared" si="2634"/>
        <v/>
      </c>
      <c r="AN1275" s="355"/>
      <c r="AO1275" s="1209"/>
      <c r="AP1275" s="1210"/>
      <c r="AQ1275" s="1115"/>
      <c r="AR1275" s="976"/>
      <c r="AS1275" s="976"/>
      <c r="AT1275" s="976"/>
      <c r="AU1275" s="976"/>
      <c r="AV1275" s="976"/>
      <c r="AW1275" s="976"/>
      <c r="AX1275" s="1211"/>
      <c r="AY1275" s="1209"/>
    </row>
    <row r="1276" spans="1:51" ht="14">
      <c r="A1276" s="1280">
        <v>317</v>
      </c>
      <c r="B1276" s="1260" t="str">
        <f>IF(基本情報入力シート!B356="", "",基本情報入力シート!B356)</f>
        <v/>
      </c>
      <c r="C1276" s="1261"/>
      <c r="D1276" s="1261"/>
      <c r="E1276" s="1261"/>
      <c r="F1276" s="1262"/>
      <c r="G1276" s="1269" t="str">
        <f>IF(基本情報入力シート!L356="", "",基本情報入力シート!L356)</f>
        <v/>
      </c>
      <c r="H1276" s="1269" t="str">
        <f>IF(基本情報入力シート!Q356="", "",基本情報入力シート!Q356)</f>
        <v/>
      </c>
      <c r="I1276" s="1269" t="str">
        <f>IF(基本情報入力シート!V356="", "",基本情報入力シート!V356)</f>
        <v/>
      </c>
      <c r="J1276" s="1269" t="str">
        <f>IF(基本情報入力シート!W356="", "",基本情報入力シート!W356)</f>
        <v/>
      </c>
      <c r="K1276" s="1269" t="str">
        <f>IF(基本情報入力シート!X356="", "",基本情報入力シート!X356)</f>
        <v/>
      </c>
      <c r="L1276" s="1272" t="str">
        <f>IF(基本情報入力シート!AC356=0, "",基本情報入力シート!AC356)</f>
        <v/>
      </c>
      <c r="M1276" s="1275" t="str">
        <f>IF(基本情報入力シート!AD356="", "",基本情報入力シート!AD356)</f>
        <v/>
      </c>
      <c r="N1276" s="1245"/>
      <c r="O1276" s="1248" t="str">
        <f>IFERROR(VLOOKUP(K1276,【参考】数式用２!$A$2:$AD$48,MATCH(N1276,【参考】数式用２!$C$4:$AD$4,0)+2,0),"")</f>
        <v/>
      </c>
      <c r="P1276" s="1214"/>
      <c r="Q1276" s="1217" t="str">
        <f>IFERROR(VLOOKUP(K1276,【参考】数式用２!$A$2:$AC$48,MATCH(P1276,【参考】数式用２!$C$4:$AC$4,0)+2,0),"")</f>
        <v/>
      </c>
      <c r="R1276" s="1220" t="s">
        <v>268</v>
      </c>
      <c r="S1276" s="1223"/>
      <c r="T1276" s="1226" t="s">
        <v>356</v>
      </c>
      <c r="U1276" s="1223"/>
      <c r="V1276" s="1226" t="s">
        <v>357</v>
      </c>
      <c r="W1276" s="1223"/>
      <c r="X1276" s="1226" t="s">
        <v>356</v>
      </c>
      <c r="Y1276" s="1223"/>
      <c r="Z1276" s="1226" t="s">
        <v>360</v>
      </c>
      <c r="AA1276" s="1226" t="s">
        <v>171</v>
      </c>
      <c r="AB1276" s="1226" t="str">
        <f t="shared" ref="AB1276" si="2701">IF(S1276&gt;=1,(W1276*12+Y1276)-(S1276*12+U1276)+1,"")</f>
        <v/>
      </c>
      <c r="AC1276" s="1229" t="s">
        <v>359</v>
      </c>
      <c r="AD1276" s="1232" t="str">
        <f t="shared" ref="AD1276" si="2702">IFERROR(ROUNDDOWN(ROUND(L1276*Q1276,0)*M1276,0)*AB1276,"")</f>
        <v/>
      </c>
      <c r="AE1276" s="1233" t="str">
        <f>IFERROR(ROUNDDOWN(ROUNDDOWN(ROUND(L1276*VLOOKUP(K1276,【参考】数式用２!$A$2:$AC$48,MATCH("処遇改善加算Ⅳ",【参考】数式用２!$C$4:$O$4,0)+2,0),0)*M1276,0)*AB1276*0.5,0), "")</f>
        <v/>
      </c>
      <c r="AF1276" s="1198"/>
      <c r="AG1276" s="1193" t="str">
        <f>IF(AND(AQ1276&lt;&gt;"対象外", P1276&lt;&gt;""),ROUNDDOWN(ROUND(L1276*VLOOKUP(K1276,【参考】数式用２!$A$2:$K$48,MATCH("ベア加算あり",【参考】数式用２!$C$4:$K$4,0)+2,0),0)*M1276,0)*AB1276,"")</f>
        <v/>
      </c>
      <c r="AH1276" s="1195"/>
      <c r="AI1276" s="1198"/>
      <c r="AJ1276" s="1198"/>
      <c r="AK1276" s="1201"/>
      <c r="AL1276" s="1204"/>
      <c r="AM1276" s="650" t="str">
        <f t="shared" si="2624"/>
        <v/>
      </c>
      <c r="AN1276" s="355"/>
      <c r="AO1276" s="1207" t="str">
        <f t="shared" ref="AO1276" si="2703">IF(K1276&lt;&gt;"","Q列に色付け","")</f>
        <v/>
      </c>
      <c r="AP1276" s="1210" t="str">
        <f t="shared" ref="AP1276" si="2704">IF(AND(AE1276&lt;&gt;0,AE1276&lt;&gt;""),IF(AF1276="○","入力済","未入力"),"")</f>
        <v/>
      </c>
      <c r="AQ1276" s="1113" t="str">
        <f>IFERROR((VLOOKUP(N1276, 【参考】数式用２!$BE$5:$BE$13, 1,FALSE)), "対象外")</f>
        <v>対象外</v>
      </c>
      <c r="AR1276" s="976" t="str">
        <f t="shared" ref="AR1276" si="2705">IF(AG1276&lt;&gt;"",IF(AH1276="○","入力済","未入力"),"")</f>
        <v/>
      </c>
      <c r="AS1276" s="976" t="str">
        <f t="shared" ref="AS1276" si="2706">IF(AND(P1276&lt;&gt;"", AI1276=""), "未入力", "入力済")</f>
        <v>入力済</v>
      </c>
      <c r="AT1276" s="976" t="str">
        <f t="shared" ref="AT1276" si="2707">IF(AND(P1276&lt;&gt;"", P1276&lt;&gt;"処遇改善加算Ⅳ", AJ1276=""), "未入力", "入力済")</f>
        <v>入力済</v>
      </c>
      <c r="AU1276" s="976" t="str">
        <f>IFERROR(VLOOKUP(K1276, 【参考】数式用２!$BB$5:$BC$48, 2, FALSE), "")</f>
        <v/>
      </c>
      <c r="AV1276" s="976" t="str">
        <f t="shared" ref="AV1276" si="2708">IF(AND(P1276&lt;&gt;"処遇改善加算Ⅲ",P1276&lt;&gt;"処遇改善加算Ⅳ", P1276&lt;&gt;"", AU1276&lt;&gt;"対象外"), 1,"")</f>
        <v/>
      </c>
      <c r="AW1276" s="976" t="str">
        <f>IFERROR("_"&amp;VLOOKUP(K1276, 【参考】数式用２!$AG$2:$AH$48, 2, FALSE), "")</f>
        <v/>
      </c>
      <c r="AX1276" s="1211" t="str">
        <f t="shared" ref="AX1276" si="2709">IF(AND(P1276="処遇改善加算Ⅰ", AL1276=""), "未入力","入力済")</f>
        <v>入力済</v>
      </c>
      <c r="AY1276" s="1207" t="str">
        <f t="shared" ref="AY1276" si="2710">G1276</f>
        <v/>
      </c>
    </row>
    <row r="1277" spans="1:51" ht="14">
      <c r="A1277" s="1281"/>
      <c r="B1277" s="1263"/>
      <c r="C1277" s="1264"/>
      <c r="D1277" s="1264"/>
      <c r="E1277" s="1264"/>
      <c r="F1277" s="1265"/>
      <c r="G1277" s="1270"/>
      <c r="H1277" s="1270"/>
      <c r="I1277" s="1270"/>
      <c r="J1277" s="1270"/>
      <c r="K1277" s="1270"/>
      <c r="L1277" s="1273"/>
      <c r="M1277" s="1276"/>
      <c r="N1277" s="1246"/>
      <c r="O1277" s="1249"/>
      <c r="P1277" s="1215"/>
      <c r="Q1277" s="1218"/>
      <c r="R1277" s="1221"/>
      <c r="S1277" s="1224"/>
      <c r="T1277" s="1227"/>
      <c r="U1277" s="1224"/>
      <c r="V1277" s="1227"/>
      <c r="W1277" s="1224"/>
      <c r="X1277" s="1227"/>
      <c r="Y1277" s="1224"/>
      <c r="Z1277" s="1227"/>
      <c r="AA1277" s="1227"/>
      <c r="AB1277" s="1227"/>
      <c r="AC1277" s="1230"/>
      <c r="AD1277" s="1193"/>
      <c r="AE1277" s="1234"/>
      <c r="AF1277" s="1199"/>
      <c r="AG1277" s="1193"/>
      <c r="AH1277" s="1196"/>
      <c r="AI1277" s="1199"/>
      <c r="AJ1277" s="1199"/>
      <c r="AK1277" s="1202"/>
      <c r="AL1277" s="1205"/>
      <c r="AM1277" s="1212" t="str">
        <f t="shared" ref="AM1277" si="2711">IF(AND(P1276&lt;&gt;"", OR(W1276&lt;&gt;8,Y1276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77" s="355"/>
      <c r="AO1277" s="1208"/>
      <c r="AP1277" s="1210"/>
      <c r="AQ1277" s="1114"/>
      <c r="AR1277" s="976"/>
      <c r="AS1277" s="976"/>
      <c r="AT1277" s="976"/>
      <c r="AU1277" s="976"/>
      <c r="AV1277" s="976"/>
      <c r="AW1277" s="976"/>
      <c r="AX1277" s="1211"/>
      <c r="AY1277" s="1208"/>
    </row>
    <row r="1278" spans="1:51" ht="14">
      <c r="A1278" s="1282"/>
      <c r="B1278" s="1263"/>
      <c r="C1278" s="1264"/>
      <c r="D1278" s="1264"/>
      <c r="E1278" s="1264"/>
      <c r="F1278" s="1265"/>
      <c r="G1278" s="1270"/>
      <c r="H1278" s="1270"/>
      <c r="I1278" s="1270"/>
      <c r="J1278" s="1270"/>
      <c r="K1278" s="1270"/>
      <c r="L1278" s="1273"/>
      <c r="M1278" s="1276"/>
      <c r="N1278" s="1246"/>
      <c r="O1278" s="1249"/>
      <c r="P1278" s="1215"/>
      <c r="Q1278" s="1218"/>
      <c r="R1278" s="1221"/>
      <c r="S1278" s="1224"/>
      <c r="T1278" s="1227"/>
      <c r="U1278" s="1224"/>
      <c r="V1278" s="1227"/>
      <c r="W1278" s="1224"/>
      <c r="X1278" s="1227"/>
      <c r="Y1278" s="1224"/>
      <c r="Z1278" s="1227"/>
      <c r="AA1278" s="1227"/>
      <c r="AB1278" s="1227"/>
      <c r="AC1278" s="1230"/>
      <c r="AD1278" s="1193"/>
      <c r="AE1278" s="1234"/>
      <c r="AF1278" s="1199"/>
      <c r="AG1278" s="1193"/>
      <c r="AH1278" s="1196"/>
      <c r="AI1278" s="1199"/>
      <c r="AJ1278" s="1199"/>
      <c r="AK1278" s="1202"/>
      <c r="AL1278" s="1205"/>
      <c r="AM1278" s="1213"/>
      <c r="AN1278" s="355"/>
      <c r="AO1278" s="1208"/>
      <c r="AP1278" s="1210"/>
      <c r="AQ1278" s="1114"/>
      <c r="AR1278" s="976"/>
      <c r="AS1278" s="976"/>
      <c r="AT1278" s="976"/>
      <c r="AU1278" s="976"/>
      <c r="AV1278" s="976"/>
      <c r="AW1278" s="976"/>
      <c r="AX1278" s="1211"/>
      <c r="AY1278" s="1208"/>
    </row>
    <row r="1279" spans="1:51" ht="14.5" thickBot="1">
      <c r="A1279" s="1283"/>
      <c r="B1279" s="1266"/>
      <c r="C1279" s="1267"/>
      <c r="D1279" s="1267"/>
      <c r="E1279" s="1267"/>
      <c r="F1279" s="1268"/>
      <c r="G1279" s="1271"/>
      <c r="H1279" s="1271"/>
      <c r="I1279" s="1271"/>
      <c r="J1279" s="1271"/>
      <c r="K1279" s="1271"/>
      <c r="L1279" s="1274"/>
      <c r="M1279" s="1277"/>
      <c r="N1279" s="1247"/>
      <c r="O1279" s="1250"/>
      <c r="P1279" s="1216"/>
      <c r="Q1279" s="1219"/>
      <c r="R1279" s="1222"/>
      <c r="S1279" s="1225"/>
      <c r="T1279" s="1228"/>
      <c r="U1279" s="1225"/>
      <c r="V1279" s="1228"/>
      <c r="W1279" s="1225"/>
      <c r="X1279" s="1228"/>
      <c r="Y1279" s="1225"/>
      <c r="Z1279" s="1228"/>
      <c r="AA1279" s="1228"/>
      <c r="AB1279" s="1228"/>
      <c r="AC1279" s="1231"/>
      <c r="AD1279" s="1194"/>
      <c r="AE1279" s="1235"/>
      <c r="AF1279" s="1200"/>
      <c r="AG1279" s="1194"/>
      <c r="AH1279" s="1197"/>
      <c r="AI1279" s="1200"/>
      <c r="AJ1279" s="1200"/>
      <c r="AK1279" s="1203"/>
      <c r="AL1279" s="1206"/>
      <c r="AM1279" s="651" t="str">
        <f t="shared" si="2634"/>
        <v/>
      </c>
      <c r="AN1279" s="355"/>
      <c r="AO1279" s="1209"/>
      <c r="AP1279" s="1210"/>
      <c r="AQ1279" s="1115"/>
      <c r="AR1279" s="976"/>
      <c r="AS1279" s="976"/>
      <c r="AT1279" s="976"/>
      <c r="AU1279" s="976"/>
      <c r="AV1279" s="976"/>
      <c r="AW1279" s="976"/>
      <c r="AX1279" s="1211"/>
      <c r="AY1279" s="1209"/>
    </row>
    <row r="1280" spans="1:51" ht="14">
      <c r="A1280" s="1280">
        <v>318</v>
      </c>
      <c r="B1280" s="1260" t="str">
        <f>IF(基本情報入力シート!B357="", "",基本情報入力シート!B357)</f>
        <v/>
      </c>
      <c r="C1280" s="1261"/>
      <c r="D1280" s="1261"/>
      <c r="E1280" s="1261"/>
      <c r="F1280" s="1262"/>
      <c r="G1280" s="1269" t="str">
        <f>IF(基本情報入力シート!L357="", "",基本情報入力シート!L357)</f>
        <v/>
      </c>
      <c r="H1280" s="1269" t="str">
        <f>IF(基本情報入力シート!Q357="", "",基本情報入力シート!Q357)</f>
        <v/>
      </c>
      <c r="I1280" s="1269" t="str">
        <f>IF(基本情報入力シート!V357="", "",基本情報入力シート!V357)</f>
        <v/>
      </c>
      <c r="J1280" s="1269" t="str">
        <f>IF(基本情報入力シート!W357="", "",基本情報入力シート!W357)</f>
        <v/>
      </c>
      <c r="K1280" s="1269" t="str">
        <f>IF(基本情報入力シート!X357="", "",基本情報入力シート!X357)</f>
        <v/>
      </c>
      <c r="L1280" s="1272" t="str">
        <f>IF(基本情報入力シート!AC357=0, "",基本情報入力シート!AC357)</f>
        <v/>
      </c>
      <c r="M1280" s="1275" t="str">
        <f>IF(基本情報入力シート!AD357="", "",基本情報入力シート!AD357)</f>
        <v/>
      </c>
      <c r="N1280" s="1245"/>
      <c r="O1280" s="1248" t="str">
        <f>IFERROR(VLOOKUP(K1280,【参考】数式用２!$A$2:$AD$48,MATCH(N1280,【参考】数式用２!$C$4:$AD$4,0)+2,0),"")</f>
        <v/>
      </c>
      <c r="P1280" s="1214"/>
      <c r="Q1280" s="1217" t="str">
        <f>IFERROR(VLOOKUP(K1280,【参考】数式用２!$A$2:$AC$48,MATCH(P1280,【参考】数式用２!$C$4:$AC$4,0)+2,0),"")</f>
        <v/>
      </c>
      <c r="R1280" s="1220" t="s">
        <v>268</v>
      </c>
      <c r="S1280" s="1223"/>
      <c r="T1280" s="1226" t="s">
        <v>356</v>
      </c>
      <c r="U1280" s="1223"/>
      <c r="V1280" s="1226" t="s">
        <v>357</v>
      </c>
      <c r="W1280" s="1223"/>
      <c r="X1280" s="1226" t="s">
        <v>356</v>
      </c>
      <c r="Y1280" s="1223"/>
      <c r="Z1280" s="1226" t="s">
        <v>360</v>
      </c>
      <c r="AA1280" s="1226" t="s">
        <v>171</v>
      </c>
      <c r="AB1280" s="1226" t="str">
        <f t="shared" ref="AB1280" si="2712">IF(S1280&gt;=1,(W1280*12+Y1280)-(S1280*12+U1280)+1,"")</f>
        <v/>
      </c>
      <c r="AC1280" s="1229" t="s">
        <v>359</v>
      </c>
      <c r="AD1280" s="1232" t="str">
        <f t="shared" ref="AD1280" si="2713">IFERROR(ROUNDDOWN(ROUND(L1280*Q1280,0)*M1280,0)*AB1280,"")</f>
        <v/>
      </c>
      <c r="AE1280" s="1233" t="str">
        <f>IFERROR(ROUNDDOWN(ROUNDDOWN(ROUND(L1280*VLOOKUP(K1280,【参考】数式用２!$A$2:$AC$48,MATCH("処遇改善加算Ⅳ",【参考】数式用２!$C$4:$O$4,0)+2,0),0)*M1280,0)*AB1280*0.5,0), "")</f>
        <v/>
      </c>
      <c r="AF1280" s="1198"/>
      <c r="AG1280" s="1193" t="str">
        <f>IF(AND(AQ1280&lt;&gt;"対象外", P1280&lt;&gt;""),ROUNDDOWN(ROUND(L1280*VLOOKUP(K1280,【参考】数式用２!$A$2:$K$48,MATCH("ベア加算あり",【参考】数式用２!$C$4:$K$4,0)+2,0),0)*M1280,0)*AB1280,"")</f>
        <v/>
      </c>
      <c r="AH1280" s="1195"/>
      <c r="AI1280" s="1198"/>
      <c r="AJ1280" s="1198"/>
      <c r="AK1280" s="1201"/>
      <c r="AL1280" s="1204"/>
      <c r="AM1280" s="650" t="str">
        <f t="shared" si="2624"/>
        <v/>
      </c>
      <c r="AN1280" s="355"/>
      <c r="AO1280" s="1207" t="str">
        <f t="shared" ref="AO1280" si="2714">IF(K1280&lt;&gt;"","Q列に色付け","")</f>
        <v/>
      </c>
      <c r="AP1280" s="1210" t="str">
        <f t="shared" ref="AP1280" si="2715">IF(AND(AE1280&lt;&gt;0,AE1280&lt;&gt;""),IF(AF1280="○","入力済","未入力"),"")</f>
        <v/>
      </c>
      <c r="AQ1280" s="1113" t="str">
        <f>IFERROR((VLOOKUP(N1280, 【参考】数式用２!$BE$5:$BE$13, 1,FALSE)), "対象外")</f>
        <v>対象外</v>
      </c>
      <c r="AR1280" s="976" t="str">
        <f t="shared" ref="AR1280" si="2716">IF(AG1280&lt;&gt;"",IF(AH1280="○","入力済","未入力"),"")</f>
        <v/>
      </c>
      <c r="AS1280" s="976" t="str">
        <f t="shared" ref="AS1280" si="2717">IF(AND(P1280&lt;&gt;"", AI1280=""), "未入力", "入力済")</f>
        <v>入力済</v>
      </c>
      <c r="AT1280" s="976" t="str">
        <f t="shared" ref="AT1280" si="2718">IF(AND(P1280&lt;&gt;"", P1280&lt;&gt;"処遇改善加算Ⅳ", AJ1280=""), "未入力", "入力済")</f>
        <v>入力済</v>
      </c>
      <c r="AU1280" s="976" t="str">
        <f>IFERROR(VLOOKUP(K1280, 【参考】数式用２!$BB$5:$BC$48, 2, FALSE), "")</f>
        <v/>
      </c>
      <c r="AV1280" s="976" t="str">
        <f t="shared" ref="AV1280" si="2719">IF(AND(P1280&lt;&gt;"処遇改善加算Ⅲ",P1280&lt;&gt;"処遇改善加算Ⅳ", P1280&lt;&gt;"", AU1280&lt;&gt;"対象外"), 1,"")</f>
        <v/>
      </c>
      <c r="AW1280" s="976" t="str">
        <f>IFERROR("_"&amp;VLOOKUP(K1280, 【参考】数式用２!$AG$2:$AH$48, 2, FALSE), "")</f>
        <v/>
      </c>
      <c r="AX1280" s="1211" t="str">
        <f t="shared" ref="AX1280" si="2720">IF(AND(P1280="処遇改善加算Ⅰ", AL1280=""), "未入力","入力済")</f>
        <v>入力済</v>
      </c>
      <c r="AY1280" s="1207" t="str">
        <f t="shared" ref="AY1280" si="2721">G1280</f>
        <v/>
      </c>
    </row>
    <row r="1281" spans="1:51" ht="14">
      <c r="A1281" s="1281"/>
      <c r="B1281" s="1263"/>
      <c r="C1281" s="1264"/>
      <c r="D1281" s="1264"/>
      <c r="E1281" s="1264"/>
      <c r="F1281" s="1265"/>
      <c r="G1281" s="1270"/>
      <c r="H1281" s="1270"/>
      <c r="I1281" s="1270"/>
      <c r="J1281" s="1270"/>
      <c r="K1281" s="1270"/>
      <c r="L1281" s="1273"/>
      <c r="M1281" s="1276"/>
      <c r="N1281" s="1246"/>
      <c r="O1281" s="1249"/>
      <c r="P1281" s="1215"/>
      <c r="Q1281" s="1218"/>
      <c r="R1281" s="1221"/>
      <c r="S1281" s="1224"/>
      <c r="T1281" s="1227"/>
      <c r="U1281" s="1224"/>
      <c r="V1281" s="1227"/>
      <c r="W1281" s="1224"/>
      <c r="X1281" s="1227"/>
      <c r="Y1281" s="1224"/>
      <c r="Z1281" s="1227"/>
      <c r="AA1281" s="1227"/>
      <c r="AB1281" s="1227"/>
      <c r="AC1281" s="1230"/>
      <c r="AD1281" s="1193"/>
      <c r="AE1281" s="1234"/>
      <c r="AF1281" s="1199"/>
      <c r="AG1281" s="1193"/>
      <c r="AH1281" s="1196"/>
      <c r="AI1281" s="1199"/>
      <c r="AJ1281" s="1199"/>
      <c r="AK1281" s="1202"/>
      <c r="AL1281" s="1205"/>
      <c r="AM1281" s="1212" t="str">
        <f t="shared" ref="AM1281" si="2722">IF(AND(P1280&lt;&gt;"", OR(W1280&lt;&gt;8,Y1280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81" s="355"/>
      <c r="AO1281" s="1208"/>
      <c r="AP1281" s="1210"/>
      <c r="AQ1281" s="1114"/>
      <c r="AR1281" s="976"/>
      <c r="AS1281" s="976"/>
      <c r="AT1281" s="976"/>
      <c r="AU1281" s="976"/>
      <c r="AV1281" s="976"/>
      <c r="AW1281" s="976"/>
      <c r="AX1281" s="1211"/>
      <c r="AY1281" s="1208"/>
    </row>
    <row r="1282" spans="1:51" ht="14">
      <c r="A1282" s="1282"/>
      <c r="B1282" s="1263"/>
      <c r="C1282" s="1264"/>
      <c r="D1282" s="1264"/>
      <c r="E1282" s="1264"/>
      <c r="F1282" s="1265"/>
      <c r="G1282" s="1270"/>
      <c r="H1282" s="1270"/>
      <c r="I1282" s="1270"/>
      <c r="J1282" s="1270"/>
      <c r="K1282" s="1270"/>
      <c r="L1282" s="1273"/>
      <c r="M1282" s="1276"/>
      <c r="N1282" s="1246"/>
      <c r="O1282" s="1249"/>
      <c r="P1282" s="1215"/>
      <c r="Q1282" s="1218"/>
      <c r="R1282" s="1221"/>
      <c r="S1282" s="1224"/>
      <c r="T1282" s="1227"/>
      <c r="U1282" s="1224"/>
      <c r="V1282" s="1227"/>
      <c r="W1282" s="1224"/>
      <c r="X1282" s="1227"/>
      <c r="Y1282" s="1224"/>
      <c r="Z1282" s="1227"/>
      <c r="AA1282" s="1227"/>
      <c r="AB1282" s="1227"/>
      <c r="AC1282" s="1230"/>
      <c r="AD1282" s="1193"/>
      <c r="AE1282" s="1234"/>
      <c r="AF1282" s="1199"/>
      <c r="AG1282" s="1193"/>
      <c r="AH1282" s="1196"/>
      <c r="AI1282" s="1199"/>
      <c r="AJ1282" s="1199"/>
      <c r="AK1282" s="1202"/>
      <c r="AL1282" s="1205"/>
      <c r="AM1282" s="1213"/>
      <c r="AN1282" s="355"/>
      <c r="AO1282" s="1208"/>
      <c r="AP1282" s="1210"/>
      <c r="AQ1282" s="1114"/>
      <c r="AR1282" s="976"/>
      <c r="AS1282" s="976"/>
      <c r="AT1282" s="976"/>
      <c r="AU1282" s="976"/>
      <c r="AV1282" s="976"/>
      <c r="AW1282" s="976"/>
      <c r="AX1282" s="1211"/>
      <c r="AY1282" s="1208"/>
    </row>
    <row r="1283" spans="1:51" ht="14.5" thickBot="1">
      <c r="A1283" s="1283"/>
      <c r="B1283" s="1266"/>
      <c r="C1283" s="1267"/>
      <c r="D1283" s="1267"/>
      <c r="E1283" s="1267"/>
      <c r="F1283" s="1268"/>
      <c r="G1283" s="1271"/>
      <c r="H1283" s="1271"/>
      <c r="I1283" s="1271"/>
      <c r="J1283" s="1271"/>
      <c r="K1283" s="1271"/>
      <c r="L1283" s="1274"/>
      <c r="M1283" s="1277"/>
      <c r="N1283" s="1247"/>
      <c r="O1283" s="1250"/>
      <c r="P1283" s="1216"/>
      <c r="Q1283" s="1219"/>
      <c r="R1283" s="1222"/>
      <c r="S1283" s="1225"/>
      <c r="T1283" s="1228"/>
      <c r="U1283" s="1225"/>
      <c r="V1283" s="1228"/>
      <c r="W1283" s="1225"/>
      <c r="X1283" s="1228"/>
      <c r="Y1283" s="1225"/>
      <c r="Z1283" s="1228"/>
      <c r="AA1283" s="1228"/>
      <c r="AB1283" s="1228"/>
      <c r="AC1283" s="1231"/>
      <c r="AD1283" s="1194"/>
      <c r="AE1283" s="1235"/>
      <c r="AF1283" s="1200"/>
      <c r="AG1283" s="1194"/>
      <c r="AH1283" s="1197"/>
      <c r="AI1283" s="1200"/>
      <c r="AJ1283" s="1200"/>
      <c r="AK1283" s="1203"/>
      <c r="AL1283" s="1206"/>
      <c r="AM1283" s="651" t="str">
        <f t="shared" si="2634"/>
        <v/>
      </c>
      <c r="AN1283" s="355"/>
      <c r="AO1283" s="1209"/>
      <c r="AP1283" s="1210"/>
      <c r="AQ1283" s="1115"/>
      <c r="AR1283" s="976"/>
      <c r="AS1283" s="976"/>
      <c r="AT1283" s="976"/>
      <c r="AU1283" s="976"/>
      <c r="AV1283" s="976"/>
      <c r="AW1283" s="976"/>
      <c r="AX1283" s="1211"/>
      <c r="AY1283" s="1209"/>
    </row>
    <row r="1284" spans="1:51" ht="14">
      <c r="A1284" s="1280">
        <v>319</v>
      </c>
      <c r="B1284" s="1260" t="str">
        <f>IF(基本情報入力シート!B358="", "",基本情報入力シート!B358)</f>
        <v/>
      </c>
      <c r="C1284" s="1261"/>
      <c r="D1284" s="1261"/>
      <c r="E1284" s="1261"/>
      <c r="F1284" s="1262"/>
      <c r="G1284" s="1269" t="str">
        <f>IF(基本情報入力シート!L358="", "",基本情報入力シート!L358)</f>
        <v/>
      </c>
      <c r="H1284" s="1269" t="str">
        <f>IF(基本情報入力シート!Q358="", "",基本情報入力シート!Q358)</f>
        <v/>
      </c>
      <c r="I1284" s="1269" t="str">
        <f>IF(基本情報入力シート!V358="", "",基本情報入力シート!V358)</f>
        <v/>
      </c>
      <c r="J1284" s="1269" t="str">
        <f>IF(基本情報入力シート!W358="", "",基本情報入力シート!W358)</f>
        <v/>
      </c>
      <c r="K1284" s="1269" t="str">
        <f>IF(基本情報入力シート!X358="", "",基本情報入力シート!X358)</f>
        <v/>
      </c>
      <c r="L1284" s="1272" t="str">
        <f>IF(基本情報入力シート!AC358=0, "",基本情報入力シート!AC358)</f>
        <v/>
      </c>
      <c r="M1284" s="1275" t="str">
        <f>IF(基本情報入力シート!AD358="", "",基本情報入力シート!AD358)</f>
        <v/>
      </c>
      <c r="N1284" s="1245"/>
      <c r="O1284" s="1248" t="str">
        <f>IFERROR(VLOOKUP(K1284,【参考】数式用２!$A$2:$AD$48,MATCH(N1284,【参考】数式用２!$C$4:$AD$4,0)+2,0),"")</f>
        <v/>
      </c>
      <c r="P1284" s="1214"/>
      <c r="Q1284" s="1217" t="str">
        <f>IFERROR(VLOOKUP(K1284,【参考】数式用２!$A$2:$AC$48,MATCH(P1284,【参考】数式用２!$C$4:$AC$4,0)+2,0),"")</f>
        <v/>
      </c>
      <c r="R1284" s="1220" t="s">
        <v>268</v>
      </c>
      <c r="S1284" s="1223"/>
      <c r="T1284" s="1226" t="s">
        <v>356</v>
      </c>
      <c r="U1284" s="1223"/>
      <c r="V1284" s="1226" t="s">
        <v>357</v>
      </c>
      <c r="W1284" s="1223"/>
      <c r="X1284" s="1226" t="s">
        <v>356</v>
      </c>
      <c r="Y1284" s="1223"/>
      <c r="Z1284" s="1226" t="s">
        <v>360</v>
      </c>
      <c r="AA1284" s="1226" t="s">
        <v>171</v>
      </c>
      <c r="AB1284" s="1226" t="str">
        <f t="shared" ref="AB1284" si="2723">IF(S1284&gt;=1,(W1284*12+Y1284)-(S1284*12+U1284)+1,"")</f>
        <v/>
      </c>
      <c r="AC1284" s="1229" t="s">
        <v>359</v>
      </c>
      <c r="AD1284" s="1232" t="str">
        <f t="shared" ref="AD1284" si="2724">IFERROR(ROUNDDOWN(ROUND(L1284*Q1284,0)*M1284,0)*AB1284,"")</f>
        <v/>
      </c>
      <c r="AE1284" s="1233" t="str">
        <f>IFERROR(ROUNDDOWN(ROUNDDOWN(ROUND(L1284*VLOOKUP(K1284,【参考】数式用２!$A$2:$AC$48,MATCH("処遇改善加算Ⅳ",【参考】数式用２!$C$4:$O$4,0)+2,0),0)*M1284,0)*AB1284*0.5,0), "")</f>
        <v/>
      </c>
      <c r="AF1284" s="1198"/>
      <c r="AG1284" s="1193" t="str">
        <f>IF(AND(AQ1284&lt;&gt;"対象外", P1284&lt;&gt;""),ROUNDDOWN(ROUND(L1284*VLOOKUP(K1284,【参考】数式用２!$A$2:$K$48,MATCH("ベア加算あり",【参考】数式用２!$C$4:$K$4,0)+2,0),0)*M1284,0)*AB1284,"")</f>
        <v/>
      </c>
      <c r="AH1284" s="1195"/>
      <c r="AI1284" s="1198"/>
      <c r="AJ1284" s="1198"/>
      <c r="AK1284" s="1201"/>
      <c r="AL1284" s="1204"/>
      <c r="AM1284" s="650" t="str">
        <f t="shared" si="2624"/>
        <v/>
      </c>
      <c r="AN1284" s="355"/>
      <c r="AO1284" s="1207" t="str">
        <f t="shared" ref="AO1284" si="2725">IF(K1284&lt;&gt;"","Q列に色付け","")</f>
        <v/>
      </c>
      <c r="AP1284" s="1210" t="str">
        <f t="shared" ref="AP1284" si="2726">IF(AND(AE1284&lt;&gt;0,AE1284&lt;&gt;""),IF(AF1284="○","入力済","未入力"),"")</f>
        <v/>
      </c>
      <c r="AQ1284" s="1113" t="str">
        <f>IFERROR((VLOOKUP(N1284, 【参考】数式用２!$BE$5:$BE$13, 1,FALSE)), "対象外")</f>
        <v>対象外</v>
      </c>
      <c r="AR1284" s="976" t="str">
        <f t="shared" ref="AR1284" si="2727">IF(AG1284&lt;&gt;"",IF(AH1284="○","入力済","未入力"),"")</f>
        <v/>
      </c>
      <c r="AS1284" s="976" t="str">
        <f t="shared" ref="AS1284" si="2728">IF(AND(P1284&lt;&gt;"", AI1284=""), "未入力", "入力済")</f>
        <v>入力済</v>
      </c>
      <c r="AT1284" s="976" t="str">
        <f t="shared" ref="AT1284" si="2729">IF(AND(P1284&lt;&gt;"", P1284&lt;&gt;"処遇改善加算Ⅳ", AJ1284=""), "未入力", "入力済")</f>
        <v>入力済</v>
      </c>
      <c r="AU1284" s="976" t="str">
        <f>IFERROR(VLOOKUP(K1284, 【参考】数式用２!$BB$5:$BC$48, 2, FALSE), "")</f>
        <v/>
      </c>
      <c r="AV1284" s="976" t="str">
        <f t="shared" ref="AV1284" si="2730">IF(AND(P1284&lt;&gt;"処遇改善加算Ⅲ",P1284&lt;&gt;"処遇改善加算Ⅳ", P1284&lt;&gt;"", AU1284&lt;&gt;"対象外"), 1,"")</f>
        <v/>
      </c>
      <c r="AW1284" s="976" t="str">
        <f>IFERROR("_"&amp;VLOOKUP(K1284, 【参考】数式用２!$AG$2:$AH$48, 2, FALSE), "")</f>
        <v/>
      </c>
      <c r="AX1284" s="1211" t="str">
        <f t="shared" ref="AX1284" si="2731">IF(AND(P1284="処遇改善加算Ⅰ", AL1284=""), "未入力","入力済")</f>
        <v>入力済</v>
      </c>
      <c r="AY1284" s="1207" t="str">
        <f t="shared" ref="AY1284" si="2732">G1284</f>
        <v/>
      </c>
    </row>
    <row r="1285" spans="1:51" ht="14">
      <c r="A1285" s="1281"/>
      <c r="B1285" s="1263"/>
      <c r="C1285" s="1264"/>
      <c r="D1285" s="1264"/>
      <c r="E1285" s="1264"/>
      <c r="F1285" s="1265"/>
      <c r="G1285" s="1270"/>
      <c r="H1285" s="1270"/>
      <c r="I1285" s="1270"/>
      <c r="J1285" s="1270"/>
      <c r="K1285" s="1270"/>
      <c r="L1285" s="1273"/>
      <c r="M1285" s="1276"/>
      <c r="N1285" s="1246"/>
      <c r="O1285" s="1249"/>
      <c r="P1285" s="1215"/>
      <c r="Q1285" s="1218"/>
      <c r="R1285" s="1221"/>
      <c r="S1285" s="1224"/>
      <c r="T1285" s="1227"/>
      <c r="U1285" s="1224"/>
      <c r="V1285" s="1227"/>
      <c r="W1285" s="1224"/>
      <c r="X1285" s="1227"/>
      <c r="Y1285" s="1224"/>
      <c r="Z1285" s="1227"/>
      <c r="AA1285" s="1227"/>
      <c r="AB1285" s="1227"/>
      <c r="AC1285" s="1230"/>
      <c r="AD1285" s="1193"/>
      <c r="AE1285" s="1234"/>
      <c r="AF1285" s="1199"/>
      <c r="AG1285" s="1193"/>
      <c r="AH1285" s="1196"/>
      <c r="AI1285" s="1199"/>
      <c r="AJ1285" s="1199"/>
      <c r="AK1285" s="1202"/>
      <c r="AL1285" s="1205"/>
      <c r="AM1285" s="1212" t="str">
        <f t="shared" ref="AM1285" si="2733">IF(AND(P1284&lt;&gt;"", OR(W1284&lt;&gt;8,Y1284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85" s="355"/>
      <c r="AO1285" s="1208"/>
      <c r="AP1285" s="1210"/>
      <c r="AQ1285" s="1114"/>
      <c r="AR1285" s="976"/>
      <c r="AS1285" s="976"/>
      <c r="AT1285" s="976"/>
      <c r="AU1285" s="976"/>
      <c r="AV1285" s="976"/>
      <c r="AW1285" s="976"/>
      <c r="AX1285" s="1211"/>
      <c r="AY1285" s="1208"/>
    </row>
    <row r="1286" spans="1:51" ht="14">
      <c r="A1286" s="1282"/>
      <c r="B1286" s="1263"/>
      <c r="C1286" s="1264"/>
      <c r="D1286" s="1264"/>
      <c r="E1286" s="1264"/>
      <c r="F1286" s="1265"/>
      <c r="G1286" s="1270"/>
      <c r="H1286" s="1270"/>
      <c r="I1286" s="1270"/>
      <c r="J1286" s="1270"/>
      <c r="K1286" s="1270"/>
      <c r="L1286" s="1273"/>
      <c r="M1286" s="1276"/>
      <c r="N1286" s="1246"/>
      <c r="O1286" s="1249"/>
      <c r="P1286" s="1215"/>
      <c r="Q1286" s="1218"/>
      <c r="R1286" s="1221"/>
      <c r="S1286" s="1224"/>
      <c r="T1286" s="1227"/>
      <c r="U1286" s="1224"/>
      <c r="V1286" s="1227"/>
      <c r="W1286" s="1224"/>
      <c r="X1286" s="1227"/>
      <c r="Y1286" s="1224"/>
      <c r="Z1286" s="1227"/>
      <c r="AA1286" s="1227"/>
      <c r="AB1286" s="1227"/>
      <c r="AC1286" s="1230"/>
      <c r="AD1286" s="1193"/>
      <c r="AE1286" s="1234"/>
      <c r="AF1286" s="1199"/>
      <c r="AG1286" s="1193"/>
      <c r="AH1286" s="1196"/>
      <c r="AI1286" s="1199"/>
      <c r="AJ1286" s="1199"/>
      <c r="AK1286" s="1202"/>
      <c r="AL1286" s="1205"/>
      <c r="AM1286" s="1213"/>
      <c r="AN1286" s="355"/>
      <c r="AO1286" s="1208"/>
      <c r="AP1286" s="1210"/>
      <c r="AQ1286" s="1114"/>
      <c r="AR1286" s="976"/>
      <c r="AS1286" s="976"/>
      <c r="AT1286" s="976"/>
      <c r="AU1286" s="976"/>
      <c r="AV1286" s="976"/>
      <c r="AW1286" s="976"/>
      <c r="AX1286" s="1211"/>
      <c r="AY1286" s="1208"/>
    </row>
    <row r="1287" spans="1:51" ht="14.5" thickBot="1">
      <c r="A1287" s="1283"/>
      <c r="B1287" s="1266"/>
      <c r="C1287" s="1267"/>
      <c r="D1287" s="1267"/>
      <c r="E1287" s="1267"/>
      <c r="F1287" s="1268"/>
      <c r="G1287" s="1271"/>
      <c r="H1287" s="1271"/>
      <c r="I1287" s="1271"/>
      <c r="J1287" s="1271"/>
      <c r="K1287" s="1271"/>
      <c r="L1287" s="1274"/>
      <c r="M1287" s="1277"/>
      <c r="N1287" s="1247"/>
      <c r="O1287" s="1250"/>
      <c r="P1287" s="1216"/>
      <c r="Q1287" s="1219"/>
      <c r="R1287" s="1222"/>
      <c r="S1287" s="1225"/>
      <c r="T1287" s="1228"/>
      <c r="U1287" s="1225"/>
      <c r="V1287" s="1228"/>
      <c r="W1287" s="1225"/>
      <c r="X1287" s="1228"/>
      <c r="Y1287" s="1225"/>
      <c r="Z1287" s="1228"/>
      <c r="AA1287" s="1228"/>
      <c r="AB1287" s="1228"/>
      <c r="AC1287" s="1231"/>
      <c r="AD1287" s="1194"/>
      <c r="AE1287" s="1235"/>
      <c r="AF1287" s="1200"/>
      <c r="AG1287" s="1194"/>
      <c r="AH1287" s="1197"/>
      <c r="AI1287" s="1200"/>
      <c r="AJ1287" s="1200"/>
      <c r="AK1287" s="1203"/>
      <c r="AL1287" s="1206"/>
      <c r="AM1287" s="651" t="str">
        <f t="shared" si="2634"/>
        <v/>
      </c>
      <c r="AN1287" s="355"/>
      <c r="AO1287" s="1209"/>
      <c r="AP1287" s="1210"/>
      <c r="AQ1287" s="1115"/>
      <c r="AR1287" s="976"/>
      <c r="AS1287" s="976"/>
      <c r="AT1287" s="976"/>
      <c r="AU1287" s="976"/>
      <c r="AV1287" s="976"/>
      <c r="AW1287" s="976"/>
      <c r="AX1287" s="1211"/>
      <c r="AY1287" s="1209"/>
    </row>
    <row r="1288" spans="1:51" ht="14">
      <c r="A1288" s="1280">
        <v>320</v>
      </c>
      <c r="B1288" s="1260" t="str">
        <f>IF(基本情報入力シート!B359="", "",基本情報入力シート!B359)</f>
        <v/>
      </c>
      <c r="C1288" s="1261"/>
      <c r="D1288" s="1261"/>
      <c r="E1288" s="1261"/>
      <c r="F1288" s="1262"/>
      <c r="G1288" s="1269" t="str">
        <f>IF(基本情報入力シート!L359="", "",基本情報入力シート!L359)</f>
        <v/>
      </c>
      <c r="H1288" s="1269" t="str">
        <f>IF(基本情報入力シート!Q359="", "",基本情報入力シート!Q359)</f>
        <v/>
      </c>
      <c r="I1288" s="1269" t="str">
        <f>IF(基本情報入力シート!V359="", "",基本情報入力シート!V359)</f>
        <v/>
      </c>
      <c r="J1288" s="1269" t="str">
        <f>IF(基本情報入力シート!W359="", "",基本情報入力シート!W359)</f>
        <v/>
      </c>
      <c r="K1288" s="1269" t="str">
        <f>IF(基本情報入力シート!X359="", "",基本情報入力シート!X359)</f>
        <v/>
      </c>
      <c r="L1288" s="1272" t="str">
        <f>IF(基本情報入力シート!AC359=0, "",基本情報入力シート!AC359)</f>
        <v/>
      </c>
      <c r="M1288" s="1275" t="str">
        <f>IF(基本情報入力シート!AD359="", "",基本情報入力シート!AD359)</f>
        <v/>
      </c>
      <c r="N1288" s="1245"/>
      <c r="O1288" s="1248" t="str">
        <f>IFERROR(VLOOKUP(K1288,【参考】数式用２!$A$2:$AD$48,MATCH(N1288,【参考】数式用２!$C$4:$AD$4,0)+2,0),"")</f>
        <v/>
      </c>
      <c r="P1288" s="1214"/>
      <c r="Q1288" s="1217" t="str">
        <f>IFERROR(VLOOKUP(K1288,【参考】数式用２!$A$2:$AC$48,MATCH(P1288,【参考】数式用２!$C$4:$AC$4,0)+2,0),"")</f>
        <v/>
      </c>
      <c r="R1288" s="1220" t="s">
        <v>268</v>
      </c>
      <c r="S1288" s="1223"/>
      <c r="T1288" s="1226" t="s">
        <v>356</v>
      </c>
      <c r="U1288" s="1223"/>
      <c r="V1288" s="1226" t="s">
        <v>357</v>
      </c>
      <c r="W1288" s="1223"/>
      <c r="X1288" s="1226" t="s">
        <v>356</v>
      </c>
      <c r="Y1288" s="1223"/>
      <c r="Z1288" s="1226" t="s">
        <v>360</v>
      </c>
      <c r="AA1288" s="1226" t="s">
        <v>171</v>
      </c>
      <c r="AB1288" s="1226" t="str">
        <f t="shared" ref="AB1288" si="2734">IF(S1288&gt;=1,(W1288*12+Y1288)-(S1288*12+U1288)+1,"")</f>
        <v/>
      </c>
      <c r="AC1288" s="1229" t="s">
        <v>359</v>
      </c>
      <c r="AD1288" s="1232" t="str">
        <f t="shared" ref="AD1288" si="2735">IFERROR(ROUNDDOWN(ROUND(L1288*Q1288,0)*M1288,0)*AB1288,"")</f>
        <v/>
      </c>
      <c r="AE1288" s="1233" t="str">
        <f>IFERROR(ROUNDDOWN(ROUNDDOWN(ROUND(L1288*VLOOKUP(K1288,【参考】数式用２!$A$2:$AC$48,MATCH("処遇改善加算Ⅳ",【参考】数式用２!$C$4:$O$4,0)+2,0),0)*M1288,0)*AB1288*0.5,0), "")</f>
        <v/>
      </c>
      <c r="AF1288" s="1198"/>
      <c r="AG1288" s="1193" t="str">
        <f>IF(AND(AQ1288&lt;&gt;"対象外", P1288&lt;&gt;""),ROUNDDOWN(ROUND(L1288*VLOOKUP(K1288,【参考】数式用２!$A$2:$K$48,MATCH("ベア加算あり",【参考】数式用２!$C$4:$K$4,0)+2,0),0)*M1288,0)*AB1288,"")</f>
        <v/>
      </c>
      <c r="AH1288" s="1195"/>
      <c r="AI1288" s="1198"/>
      <c r="AJ1288" s="1198"/>
      <c r="AK1288" s="1201"/>
      <c r="AL1288" s="1204"/>
      <c r="AM1288" s="650" t="str">
        <f t="shared" si="2624"/>
        <v/>
      </c>
      <c r="AN1288" s="355"/>
      <c r="AO1288" s="1207" t="str">
        <f t="shared" ref="AO1288" si="2736">IF(K1288&lt;&gt;"","Q列に色付け","")</f>
        <v/>
      </c>
      <c r="AP1288" s="1210" t="str">
        <f t="shared" ref="AP1288" si="2737">IF(AND(AE1288&lt;&gt;0,AE1288&lt;&gt;""),IF(AF1288="○","入力済","未入力"),"")</f>
        <v/>
      </c>
      <c r="AQ1288" s="1113" t="str">
        <f>IFERROR((VLOOKUP(N1288, 【参考】数式用２!$BE$5:$BE$13, 1,FALSE)), "対象外")</f>
        <v>対象外</v>
      </c>
      <c r="AR1288" s="976" t="str">
        <f t="shared" ref="AR1288" si="2738">IF(AG1288&lt;&gt;"",IF(AH1288="○","入力済","未入力"),"")</f>
        <v/>
      </c>
      <c r="AS1288" s="976" t="str">
        <f t="shared" ref="AS1288" si="2739">IF(AND(P1288&lt;&gt;"", AI1288=""), "未入力", "入力済")</f>
        <v>入力済</v>
      </c>
      <c r="AT1288" s="976" t="str">
        <f t="shared" ref="AT1288" si="2740">IF(AND(P1288&lt;&gt;"", P1288&lt;&gt;"処遇改善加算Ⅳ", AJ1288=""), "未入力", "入力済")</f>
        <v>入力済</v>
      </c>
      <c r="AU1288" s="976" t="str">
        <f>IFERROR(VLOOKUP(K1288, 【参考】数式用２!$BB$5:$BC$48, 2, FALSE), "")</f>
        <v/>
      </c>
      <c r="AV1288" s="976" t="str">
        <f t="shared" ref="AV1288" si="2741">IF(AND(P1288&lt;&gt;"処遇改善加算Ⅲ",P1288&lt;&gt;"処遇改善加算Ⅳ", P1288&lt;&gt;"", AU1288&lt;&gt;"対象外"), 1,"")</f>
        <v/>
      </c>
      <c r="AW1288" s="976" t="str">
        <f>IFERROR("_"&amp;VLOOKUP(K1288, 【参考】数式用２!$AG$2:$AH$48, 2, FALSE), "")</f>
        <v/>
      </c>
      <c r="AX1288" s="1211" t="str">
        <f t="shared" ref="AX1288" si="2742">IF(AND(P1288="処遇改善加算Ⅰ", AL1288=""), "未入力","入力済")</f>
        <v>入力済</v>
      </c>
      <c r="AY1288" s="1207" t="str">
        <f t="shared" ref="AY1288" si="2743">G1288</f>
        <v/>
      </c>
    </row>
    <row r="1289" spans="1:51" ht="14">
      <c r="A1289" s="1281"/>
      <c r="B1289" s="1263"/>
      <c r="C1289" s="1264"/>
      <c r="D1289" s="1264"/>
      <c r="E1289" s="1264"/>
      <c r="F1289" s="1265"/>
      <c r="G1289" s="1270"/>
      <c r="H1289" s="1270"/>
      <c r="I1289" s="1270"/>
      <c r="J1289" s="1270"/>
      <c r="K1289" s="1270"/>
      <c r="L1289" s="1273"/>
      <c r="M1289" s="1276"/>
      <c r="N1289" s="1246"/>
      <c r="O1289" s="1249"/>
      <c r="P1289" s="1215"/>
      <c r="Q1289" s="1218"/>
      <c r="R1289" s="1221"/>
      <c r="S1289" s="1224"/>
      <c r="T1289" s="1227"/>
      <c r="U1289" s="1224"/>
      <c r="V1289" s="1227"/>
      <c r="W1289" s="1224"/>
      <c r="X1289" s="1227"/>
      <c r="Y1289" s="1224"/>
      <c r="Z1289" s="1227"/>
      <c r="AA1289" s="1227"/>
      <c r="AB1289" s="1227"/>
      <c r="AC1289" s="1230"/>
      <c r="AD1289" s="1193"/>
      <c r="AE1289" s="1234"/>
      <c r="AF1289" s="1199"/>
      <c r="AG1289" s="1193"/>
      <c r="AH1289" s="1196"/>
      <c r="AI1289" s="1199"/>
      <c r="AJ1289" s="1199"/>
      <c r="AK1289" s="1202"/>
      <c r="AL1289" s="1205"/>
      <c r="AM1289" s="1212" t="str">
        <f t="shared" ref="AM1289" si="2744">IF(AND(P1288&lt;&gt;"", OR(W1288&lt;&gt;8,Y1288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89" s="355"/>
      <c r="AO1289" s="1208"/>
      <c r="AP1289" s="1210"/>
      <c r="AQ1289" s="1114"/>
      <c r="AR1289" s="976"/>
      <c r="AS1289" s="976"/>
      <c r="AT1289" s="976"/>
      <c r="AU1289" s="976"/>
      <c r="AV1289" s="976"/>
      <c r="AW1289" s="976"/>
      <c r="AX1289" s="1211"/>
      <c r="AY1289" s="1208"/>
    </row>
    <row r="1290" spans="1:51" ht="14">
      <c r="A1290" s="1282"/>
      <c r="B1290" s="1263"/>
      <c r="C1290" s="1264"/>
      <c r="D1290" s="1264"/>
      <c r="E1290" s="1264"/>
      <c r="F1290" s="1265"/>
      <c r="G1290" s="1270"/>
      <c r="H1290" s="1270"/>
      <c r="I1290" s="1270"/>
      <c r="J1290" s="1270"/>
      <c r="K1290" s="1270"/>
      <c r="L1290" s="1273"/>
      <c r="M1290" s="1276"/>
      <c r="N1290" s="1246"/>
      <c r="O1290" s="1249"/>
      <c r="P1290" s="1215"/>
      <c r="Q1290" s="1218"/>
      <c r="R1290" s="1221"/>
      <c r="S1290" s="1224"/>
      <c r="T1290" s="1227"/>
      <c r="U1290" s="1224"/>
      <c r="V1290" s="1227"/>
      <c r="W1290" s="1224"/>
      <c r="X1290" s="1227"/>
      <c r="Y1290" s="1224"/>
      <c r="Z1290" s="1227"/>
      <c r="AA1290" s="1227"/>
      <c r="AB1290" s="1227"/>
      <c r="AC1290" s="1230"/>
      <c r="AD1290" s="1193"/>
      <c r="AE1290" s="1234"/>
      <c r="AF1290" s="1199"/>
      <c r="AG1290" s="1193"/>
      <c r="AH1290" s="1196"/>
      <c r="AI1290" s="1199"/>
      <c r="AJ1290" s="1199"/>
      <c r="AK1290" s="1202"/>
      <c r="AL1290" s="1205"/>
      <c r="AM1290" s="1213"/>
      <c r="AN1290" s="355"/>
      <c r="AO1290" s="1208"/>
      <c r="AP1290" s="1210"/>
      <c r="AQ1290" s="1114"/>
      <c r="AR1290" s="976"/>
      <c r="AS1290" s="976"/>
      <c r="AT1290" s="976"/>
      <c r="AU1290" s="976"/>
      <c r="AV1290" s="976"/>
      <c r="AW1290" s="976"/>
      <c r="AX1290" s="1211"/>
      <c r="AY1290" s="1208"/>
    </row>
    <row r="1291" spans="1:51" ht="14.5" thickBot="1">
      <c r="A1291" s="1283"/>
      <c r="B1291" s="1266"/>
      <c r="C1291" s="1267"/>
      <c r="D1291" s="1267"/>
      <c r="E1291" s="1267"/>
      <c r="F1291" s="1268"/>
      <c r="G1291" s="1271"/>
      <c r="H1291" s="1271"/>
      <c r="I1291" s="1271"/>
      <c r="J1291" s="1271"/>
      <c r="K1291" s="1271"/>
      <c r="L1291" s="1274"/>
      <c r="M1291" s="1277"/>
      <c r="N1291" s="1247"/>
      <c r="O1291" s="1250"/>
      <c r="P1291" s="1216"/>
      <c r="Q1291" s="1219"/>
      <c r="R1291" s="1222"/>
      <c r="S1291" s="1225"/>
      <c r="T1291" s="1228"/>
      <c r="U1291" s="1225"/>
      <c r="V1291" s="1228"/>
      <c r="W1291" s="1225"/>
      <c r="X1291" s="1228"/>
      <c r="Y1291" s="1225"/>
      <c r="Z1291" s="1228"/>
      <c r="AA1291" s="1228"/>
      <c r="AB1291" s="1228"/>
      <c r="AC1291" s="1231"/>
      <c r="AD1291" s="1194"/>
      <c r="AE1291" s="1235"/>
      <c r="AF1291" s="1200"/>
      <c r="AG1291" s="1194"/>
      <c r="AH1291" s="1197"/>
      <c r="AI1291" s="1200"/>
      <c r="AJ1291" s="1200"/>
      <c r="AK1291" s="1203"/>
      <c r="AL1291" s="1206"/>
      <c r="AM1291" s="651" t="str">
        <f t="shared" si="2634"/>
        <v/>
      </c>
      <c r="AN1291" s="355"/>
      <c r="AO1291" s="1209"/>
      <c r="AP1291" s="1210"/>
      <c r="AQ1291" s="1115"/>
      <c r="AR1291" s="976"/>
      <c r="AS1291" s="976"/>
      <c r="AT1291" s="976"/>
      <c r="AU1291" s="976"/>
      <c r="AV1291" s="976"/>
      <c r="AW1291" s="976"/>
      <c r="AX1291" s="1211"/>
      <c r="AY1291" s="1209"/>
    </row>
    <row r="1292" spans="1:51" ht="14">
      <c r="A1292" s="1280">
        <v>321</v>
      </c>
      <c r="B1292" s="1260" t="str">
        <f>IF(基本情報入力シート!B360="", "",基本情報入力シート!B360)</f>
        <v/>
      </c>
      <c r="C1292" s="1261"/>
      <c r="D1292" s="1261"/>
      <c r="E1292" s="1261"/>
      <c r="F1292" s="1262"/>
      <c r="G1292" s="1269" t="str">
        <f>IF(基本情報入力シート!L360="", "",基本情報入力シート!L360)</f>
        <v/>
      </c>
      <c r="H1292" s="1269" t="str">
        <f>IF(基本情報入力シート!Q360="", "",基本情報入力シート!Q360)</f>
        <v/>
      </c>
      <c r="I1292" s="1269" t="str">
        <f>IF(基本情報入力シート!V360="", "",基本情報入力シート!V360)</f>
        <v/>
      </c>
      <c r="J1292" s="1269" t="str">
        <f>IF(基本情報入力シート!W360="", "",基本情報入力シート!W360)</f>
        <v/>
      </c>
      <c r="K1292" s="1269" t="str">
        <f>IF(基本情報入力シート!X360="", "",基本情報入力シート!X360)</f>
        <v/>
      </c>
      <c r="L1292" s="1272" t="str">
        <f>IF(基本情報入力シート!AC360=0, "",基本情報入力シート!AC360)</f>
        <v/>
      </c>
      <c r="M1292" s="1275" t="str">
        <f>IF(基本情報入力シート!AD360="", "",基本情報入力シート!AD360)</f>
        <v/>
      </c>
      <c r="N1292" s="1245"/>
      <c r="O1292" s="1248" t="str">
        <f>IFERROR(VLOOKUP(K1292,【参考】数式用２!$A$2:$AD$48,MATCH(N1292,【参考】数式用２!$C$4:$AD$4,0)+2,0),"")</f>
        <v/>
      </c>
      <c r="P1292" s="1214"/>
      <c r="Q1292" s="1217" t="str">
        <f>IFERROR(VLOOKUP(K1292,【参考】数式用２!$A$2:$AC$48,MATCH(P1292,【参考】数式用２!$C$4:$AC$4,0)+2,0),"")</f>
        <v/>
      </c>
      <c r="R1292" s="1220" t="s">
        <v>268</v>
      </c>
      <c r="S1292" s="1223"/>
      <c r="T1292" s="1226" t="s">
        <v>356</v>
      </c>
      <c r="U1292" s="1223"/>
      <c r="V1292" s="1226" t="s">
        <v>357</v>
      </c>
      <c r="W1292" s="1223"/>
      <c r="X1292" s="1226" t="s">
        <v>356</v>
      </c>
      <c r="Y1292" s="1223"/>
      <c r="Z1292" s="1226" t="s">
        <v>360</v>
      </c>
      <c r="AA1292" s="1226" t="s">
        <v>171</v>
      </c>
      <c r="AB1292" s="1226" t="str">
        <f t="shared" ref="AB1292" si="2745">IF(S1292&gt;=1,(W1292*12+Y1292)-(S1292*12+U1292)+1,"")</f>
        <v/>
      </c>
      <c r="AC1292" s="1229" t="s">
        <v>359</v>
      </c>
      <c r="AD1292" s="1232" t="str">
        <f t="shared" ref="AD1292" si="2746">IFERROR(ROUNDDOWN(ROUND(L1292*Q1292,0)*M1292,0)*AB1292,"")</f>
        <v/>
      </c>
      <c r="AE1292" s="1233" t="str">
        <f>IFERROR(ROUNDDOWN(ROUNDDOWN(ROUND(L1292*VLOOKUP(K1292,【参考】数式用２!$A$2:$AC$48,MATCH("処遇改善加算Ⅳ",【参考】数式用２!$C$4:$O$4,0)+2,0),0)*M1292,0)*AB1292*0.5,0), "")</f>
        <v/>
      </c>
      <c r="AF1292" s="1198"/>
      <c r="AG1292" s="1193" t="str">
        <f>IF(AND(AQ1292&lt;&gt;"対象外", P1292&lt;&gt;""),ROUNDDOWN(ROUND(L1292*VLOOKUP(K1292,【参考】数式用２!$A$2:$K$48,MATCH("ベア加算あり",【参考】数式用２!$C$4:$K$4,0)+2,0),0)*M1292,0)*AB1292,"")</f>
        <v/>
      </c>
      <c r="AH1292" s="1195"/>
      <c r="AI1292" s="1198"/>
      <c r="AJ1292" s="1198"/>
      <c r="AK1292" s="1201"/>
      <c r="AL1292" s="1204"/>
      <c r="AM1292" s="650" t="str">
        <f t="shared" si="2624"/>
        <v/>
      </c>
      <c r="AN1292" s="355"/>
      <c r="AO1292" s="1207" t="str">
        <f t="shared" ref="AO1292" si="2747">IF(K1292&lt;&gt;"","Q列に色付け","")</f>
        <v/>
      </c>
      <c r="AP1292" s="1210" t="str">
        <f t="shared" ref="AP1292" si="2748">IF(AND(AE1292&lt;&gt;0,AE1292&lt;&gt;""),IF(AF1292="○","入力済","未入力"),"")</f>
        <v/>
      </c>
      <c r="AQ1292" s="1113" t="str">
        <f>IFERROR((VLOOKUP(N1292, 【参考】数式用２!$BE$5:$BE$13, 1,FALSE)), "対象外")</f>
        <v>対象外</v>
      </c>
      <c r="AR1292" s="976" t="str">
        <f t="shared" ref="AR1292" si="2749">IF(AG1292&lt;&gt;"",IF(AH1292="○","入力済","未入力"),"")</f>
        <v/>
      </c>
      <c r="AS1292" s="976" t="str">
        <f t="shared" ref="AS1292" si="2750">IF(AND(P1292&lt;&gt;"", AI1292=""), "未入力", "入力済")</f>
        <v>入力済</v>
      </c>
      <c r="AT1292" s="976" t="str">
        <f t="shared" ref="AT1292" si="2751">IF(AND(P1292&lt;&gt;"", P1292&lt;&gt;"処遇改善加算Ⅳ", AJ1292=""), "未入力", "入力済")</f>
        <v>入力済</v>
      </c>
      <c r="AU1292" s="976" t="str">
        <f>IFERROR(VLOOKUP(K1292, 【参考】数式用２!$BB$5:$BC$48, 2, FALSE), "")</f>
        <v/>
      </c>
      <c r="AV1292" s="976" t="str">
        <f t="shared" ref="AV1292" si="2752">IF(AND(P1292&lt;&gt;"処遇改善加算Ⅲ",P1292&lt;&gt;"処遇改善加算Ⅳ", P1292&lt;&gt;"", AU1292&lt;&gt;"対象外"), 1,"")</f>
        <v/>
      </c>
      <c r="AW1292" s="976" t="str">
        <f>IFERROR("_"&amp;VLOOKUP(K1292, 【参考】数式用２!$AG$2:$AH$48, 2, FALSE), "")</f>
        <v/>
      </c>
      <c r="AX1292" s="1211" t="str">
        <f t="shared" ref="AX1292" si="2753">IF(AND(P1292="処遇改善加算Ⅰ", AL1292=""), "未入力","入力済")</f>
        <v>入力済</v>
      </c>
      <c r="AY1292" s="1207" t="str">
        <f t="shared" ref="AY1292" si="2754">G1292</f>
        <v/>
      </c>
    </row>
    <row r="1293" spans="1:51" ht="14">
      <c r="A1293" s="1281"/>
      <c r="B1293" s="1263"/>
      <c r="C1293" s="1264"/>
      <c r="D1293" s="1264"/>
      <c r="E1293" s="1264"/>
      <c r="F1293" s="1265"/>
      <c r="G1293" s="1270"/>
      <c r="H1293" s="1270"/>
      <c r="I1293" s="1270"/>
      <c r="J1293" s="1270"/>
      <c r="K1293" s="1270"/>
      <c r="L1293" s="1273"/>
      <c r="M1293" s="1276"/>
      <c r="N1293" s="1246"/>
      <c r="O1293" s="1249"/>
      <c r="P1293" s="1215"/>
      <c r="Q1293" s="1218"/>
      <c r="R1293" s="1221"/>
      <c r="S1293" s="1224"/>
      <c r="T1293" s="1227"/>
      <c r="U1293" s="1224"/>
      <c r="V1293" s="1227"/>
      <c r="W1293" s="1224"/>
      <c r="X1293" s="1227"/>
      <c r="Y1293" s="1224"/>
      <c r="Z1293" s="1227"/>
      <c r="AA1293" s="1227"/>
      <c r="AB1293" s="1227"/>
      <c r="AC1293" s="1230"/>
      <c r="AD1293" s="1193"/>
      <c r="AE1293" s="1234"/>
      <c r="AF1293" s="1199"/>
      <c r="AG1293" s="1193"/>
      <c r="AH1293" s="1196"/>
      <c r="AI1293" s="1199"/>
      <c r="AJ1293" s="1199"/>
      <c r="AK1293" s="1202"/>
      <c r="AL1293" s="1205"/>
      <c r="AM1293" s="1212" t="str">
        <f t="shared" ref="AM1293" si="2755">IF(AND(P1292&lt;&gt;"", OR(W1292&lt;&gt;8,Y1292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93" s="355"/>
      <c r="AO1293" s="1208"/>
      <c r="AP1293" s="1210"/>
      <c r="AQ1293" s="1114"/>
      <c r="AR1293" s="976"/>
      <c r="AS1293" s="976"/>
      <c r="AT1293" s="976"/>
      <c r="AU1293" s="976"/>
      <c r="AV1293" s="976"/>
      <c r="AW1293" s="976"/>
      <c r="AX1293" s="1211"/>
      <c r="AY1293" s="1208"/>
    </row>
    <row r="1294" spans="1:51" ht="14">
      <c r="A1294" s="1282"/>
      <c r="B1294" s="1263"/>
      <c r="C1294" s="1264"/>
      <c r="D1294" s="1264"/>
      <c r="E1294" s="1264"/>
      <c r="F1294" s="1265"/>
      <c r="G1294" s="1270"/>
      <c r="H1294" s="1270"/>
      <c r="I1294" s="1270"/>
      <c r="J1294" s="1270"/>
      <c r="K1294" s="1270"/>
      <c r="L1294" s="1273"/>
      <c r="M1294" s="1276"/>
      <c r="N1294" s="1246"/>
      <c r="O1294" s="1249"/>
      <c r="P1294" s="1215"/>
      <c r="Q1294" s="1218"/>
      <c r="R1294" s="1221"/>
      <c r="S1294" s="1224"/>
      <c r="T1294" s="1227"/>
      <c r="U1294" s="1224"/>
      <c r="V1294" s="1227"/>
      <c r="W1294" s="1224"/>
      <c r="X1294" s="1227"/>
      <c r="Y1294" s="1224"/>
      <c r="Z1294" s="1227"/>
      <c r="AA1294" s="1227"/>
      <c r="AB1294" s="1227"/>
      <c r="AC1294" s="1230"/>
      <c r="AD1294" s="1193"/>
      <c r="AE1294" s="1234"/>
      <c r="AF1294" s="1199"/>
      <c r="AG1294" s="1193"/>
      <c r="AH1294" s="1196"/>
      <c r="AI1294" s="1199"/>
      <c r="AJ1294" s="1199"/>
      <c r="AK1294" s="1202"/>
      <c r="AL1294" s="1205"/>
      <c r="AM1294" s="1213"/>
      <c r="AN1294" s="355"/>
      <c r="AO1294" s="1208"/>
      <c r="AP1294" s="1210"/>
      <c r="AQ1294" s="1114"/>
      <c r="AR1294" s="976"/>
      <c r="AS1294" s="976"/>
      <c r="AT1294" s="976"/>
      <c r="AU1294" s="976"/>
      <c r="AV1294" s="976"/>
      <c r="AW1294" s="976"/>
      <c r="AX1294" s="1211"/>
      <c r="AY1294" s="1208"/>
    </row>
    <row r="1295" spans="1:51" ht="14.5" thickBot="1">
      <c r="A1295" s="1283"/>
      <c r="B1295" s="1266"/>
      <c r="C1295" s="1267"/>
      <c r="D1295" s="1267"/>
      <c r="E1295" s="1267"/>
      <c r="F1295" s="1268"/>
      <c r="G1295" s="1271"/>
      <c r="H1295" s="1271"/>
      <c r="I1295" s="1271"/>
      <c r="J1295" s="1271"/>
      <c r="K1295" s="1271"/>
      <c r="L1295" s="1274"/>
      <c r="M1295" s="1277"/>
      <c r="N1295" s="1247"/>
      <c r="O1295" s="1250"/>
      <c r="P1295" s="1216"/>
      <c r="Q1295" s="1219"/>
      <c r="R1295" s="1222"/>
      <c r="S1295" s="1225"/>
      <c r="T1295" s="1228"/>
      <c r="U1295" s="1225"/>
      <c r="V1295" s="1228"/>
      <c r="W1295" s="1225"/>
      <c r="X1295" s="1228"/>
      <c r="Y1295" s="1225"/>
      <c r="Z1295" s="1228"/>
      <c r="AA1295" s="1228"/>
      <c r="AB1295" s="1228"/>
      <c r="AC1295" s="1231"/>
      <c r="AD1295" s="1194"/>
      <c r="AE1295" s="1235"/>
      <c r="AF1295" s="1200"/>
      <c r="AG1295" s="1194"/>
      <c r="AH1295" s="1197"/>
      <c r="AI1295" s="1200"/>
      <c r="AJ1295" s="1200"/>
      <c r="AK1295" s="1203"/>
      <c r="AL1295" s="1206"/>
      <c r="AM1295" s="651" t="str">
        <f t="shared" si="2634"/>
        <v/>
      </c>
      <c r="AN1295" s="355"/>
      <c r="AO1295" s="1209"/>
      <c r="AP1295" s="1210"/>
      <c r="AQ1295" s="1115"/>
      <c r="AR1295" s="976"/>
      <c r="AS1295" s="976"/>
      <c r="AT1295" s="976"/>
      <c r="AU1295" s="976"/>
      <c r="AV1295" s="976"/>
      <c r="AW1295" s="976"/>
      <c r="AX1295" s="1211"/>
      <c r="AY1295" s="1209"/>
    </row>
    <row r="1296" spans="1:51" ht="14">
      <c r="A1296" s="1280">
        <v>322</v>
      </c>
      <c r="B1296" s="1260" t="str">
        <f>IF(基本情報入力シート!B361="", "",基本情報入力シート!B361)</f>
        <v/>
      </c>
      <c r="C1296" s="1261"/>
      <c r="D1296" s="1261"/>
      <c r="E1296" s="1261"/>
      <c r="F1296" s="1262"/>
      <c r="G1296" s="1269" t="str">
        <f>IF(基本情報入力シート!L361="", "",基本情報入力シート!L361)</f>
        <v/>
      </c>
      <c r="H1296" s="1269" t="str">
        <f>IF(基本情報入力シート!Q361="", "",基本情報入力シート!Q361)</f>
        <v/>
      </c>
      <c r="I1296" s="1269" t="str">
        <f>IF(基本情報入力シート!V361="", "",基本情報入力シート!V361)</f>
        <v/>
      </c>
      <c r="J1296" s="1269" t="str">
        <f>IF(基本情報入力シート!W361="", "",基本情報入力シート!W361)</f>
        <v/>
      </c>
      <c r="K1296" s="1269" t="str">
        <f>IF(基本情報入力シート!X361="", "",基本情報入力シート!X361)</f>
        <v/>
      </c>
      <c r="L1296" s="1272" t="str">
        <f>IF(基本情報入力シート!AC361=0, "",基本情報入力シート!AC361)</f>
        <v/>
      </c>
      <c r="M1296" s="1275" t="str">
        <f>IF(基本情報入力シート!AD361="", "",基本情報入力シート!AD361)</f>
        <v/>
      </c>
      <c r="N1296" s="1245"/>
      <c r="O1296" s="1248" t="str">
        <f>IFERROR(VLOOKUP(K1296,【参考】数式用２!$A$2:$AD$48,MATCH(N1296,【参考】数式用２!$C$4:$AD$4,0)+2,0),"")</f>
        <v/>
      </c>
      <c r="P1296" s="1214"/>
      <c r="Q1296" s="1217" t="str">
        <f>IFERROR(VLOOKUP(K1296,【参考】数式用２!$A$2:$AC$48,MATCH(P1296,【参考】数式用２!$C$4:$AC$4,0)+2,0),"")</f>
        <v/>
      </c>
      <c r="R1296" s="1220" t="s">
        <v>268</v>
      </c>
      <c r="S1296" s="1223"/>
      <c r="T1296" s="1226" t="s">
        <v>356</v>
      </c>
      <c r="U1296" s="1223"/>
      <c r="V1296" s="1226" t="s">
        <v>357</v>
      </c>
      <c r="W1296" s="1223"/>
      <c r="X1296" s="1226" t="s">
        <v>356</v>
      </c>
      <c r="Y1296" s="1223"/>
      <c r="Z1296" s="1226" t="s">
        <v>360</v>
      </c>
      <c r="AA1296" s="1226" t="s">
        <v>171</v>
      </c>
      <c r="AB1296" s="1226" t="str">
        <f t="shared" ref="AB1296" si="2756">IF(S1296&gt;=1,(W1296*12+Y1296)-(S1296*12+U1296)+1,"")</f>
        <v/>
      </c>
      <c r="AC1296" s="1229" t="s">
        <v>359</v>
      </c>
      <c r="AD1296" s="1232" t="str">
        <f t="shared" ref="AD1296" si="2757">IFERROR(ROUNDDOWN(ROUND(L1296*Q1296,0)*M1296,0)*AB1296,"")</f>
        <v/>
      </c>
      <c r="AE1296" s="1233" t="str">
        <f>IFERROR(ROUNDDOWN(ROUNDDOWN(ROUND(L1296*VLOOKUP(K1296,【参考】数式用２!$A$2:$AC$48,MATCH("処遇改善加算Ⅳ",【参考】数式用２!$C$4:$O$4,0)+2,0),0)*M1296,0)*AB1296*0.5,0), "")</f>
        <v/>
      </c>
      <c r="AF1296" s="1198"/>
      <c r="AG1296" s="1193" t="str">
        <f>IF(AND(AQ1296&lt;&gt;"対象外", P1296&lt;&gt;""),ROUNDDOWN(ROUND(L1296*VLOOKUP(K1296,【参考】数式用２!$A$2:$K$48,MATCH("ベア加算あり",【参考】数式用２!$C$4:$K$4,0)+2,0),0)*M1296,0)*AB1296,"")</f>
        <v/>
      </c>
      <c r="AH1296" s="1195"/>
      <c r="AI1296" s="1198"/>
      <c r="AJ1296" s="1198"/>
      <c r="AK1296" s="1201"/>
      <c r="AL1296" s="1204"/>
      <c r="AM1296" s="650" t="str">
        <f t="shared" si="2624"/>
        <v/>
      </c>
      <c r="AN1296" s="355"/>
      <c r="AO1296" s="1207" t="str">
        <f t="shared" ref="AO1296" si="2758">IF(K1296&lt;&gt;"","Q列に色付け","")</f>
        <v/>
      </c>
      <c r="AP1296" s="1210" t="str">
        <f t="shared" ref="AP1296" si="2759">IF(AND(AE1296&lt;&gt;0,AE1296&lt;&gt;""),IF(AF1296="○","入力済","未入力"),"")</f>
        <v/>
      </c>
      <c r="AQ1296" s="1113" t="str">
        <f>IFERROR((VLOOKUP(N1296, 【参考】数式用２!$BE$5:$BE$13, 1,FALSE)), "対象外")</f>
        <v>対象外</v>
      </c>
      <c r="AR1296" s="976" t="str">
        <f t="shared" ref="AR1296" si="2760">IF(AG1296&lt;&gt;"",IF(AH1296="○","入力済","未入力"),"")</f>
        <v/>
      </c>
      <c r="AS1296" s="976" t="str">
        <f t="shared" ref="AS1296" si="2761">IF(AND(P1296&lt;&gt;"", AI1296=""), "未入力", "入力済")</f>
        <v>入力済</v>
      </c>
      <c r="AT1296" s="976" t="str">
        <f t="shared" ref="AT1296" si="2762">IF(AND(P1296&lt;&gt;"", P1296&lt;&gt;"処遇改善加算Ⅳ", AJ1296=""), "未入力", "入力済")</f>
        <v>入力済</v>
      </c>
      <c r="AU1296" s="976" t="str">
        <f>IFERROR(VLOOKUP(K1296, 【参考】数式用２!$BB$5:$BC$48, 2, FALSE), "")</f>
        <v/>
      </c>
      <c r="AV1296" s="976" t="str">
        <f t="shared" ref="AV1296" si="2763">IF(AND(P1296&lt;&gt;"処遇改善加算Ⅲ",P1296&lt;&gt;"処遇改善加算Ⅳ", P1296&lt;&gt;"", AU1296&lt;&gt;"対象外"), 1,"")</f>
        <v/>
      </c>
      <c r="AW1296" s="976" t="str">
        <f>IFERROR("_"&amp;VLOOKUP(K1296, 【参考】数式用２!$AG$2:$AH$48, 2, FALSE), "")</f>
        <v/>
      </c>
      <c r="AX1296" s="1211" t="str">
        <f t="shared" ref="AX1296" si="2764">IF(AND(P1296="処遇改善加算Ⅰ", AL1296=""), "未入力","入力済")</f>
        <v>入力済</v>
      </c>
      <c r="AY1296" s="1207" t="str">
        <f t="shared" ref="AY1296" si="2765">G1296</f>
        <v/>
      </c>
    </row>
    <row r="1297" spans="1:51" ht="14">
      <c r="A1297" s="1281"/>
      <c r="B1297" s="1263"/>
      <c r="C1297" s="1264"/>
      <c r="D1297" s="1264"/>
      <c r="E1297" s="1264"/>
      <c r="F1297" s="1265"/>
      <c r="G1297" s="1270"/>
      <c r="H1297" s="1270"/>
      <c r="I1297" s="1270"/>
      <c r="J1297" s="1270"/>
      <c r="K1297" s="1270"/>
      <c r="L1297" s="1273"/>
      <c r="M1297" s="1276"/>
      <c r="N1297" s="1246"/>
      <c r="O1297" s="1249"/>
      <c r="P1297" s="1215"/>
      <c r="Q1297" s="1218"/>
      <c r="R1297" s="1221"/>
      <c r="S1297" s="1224"/>
      <c r="T1297" s="1227"/>
      <c r="U1297" s="1224"/>
      <c r="V1297" s="1227"/>
      <c r="W1297" s="1224"/>
      <c r="X1297" s="1227"/>
      <c r="Y1297" s="1224"/>
      <c r="Z1297" s="1227"/>
      <c r="AA1297" s="1227"/>
      <c r="AB1297" s="1227"/>
      <c r="AC1297" s="1230"/>
      <c r="AD1297" s="1193"/>
      <c r="AE1297" s="1234"/>
      <c r="AF1297" s="1199"/>
      <c r="AG1297" s="1193"/>
      <c r="AH1297" s="1196"/>
      <c r="AI1297" s="1199"/>
      <c r="AJ1297" s="1199"/>
      <c r="AK1297" s="1202"/>
      <c r="AL1297" s="1205"/>
      <c r="AM1297" s="1212" t="str">
        <f t="shared" ref="AM1297" si="2766">IF(AND(P1296&lt;&gt;"", OR(W1296&lt;&gt;8,Y1296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297" s="355"/>
      <c r="AO1297" s="1208"/>
      <c r="AP1297" s="1210"/>
      <c r="AQ1297" s="1114"/>
      <c r="AR1297" s="976"/>
      <c r="AS1297" s="976"/>
      <c r="AT1297" s="976"/>
      <c r="AU1297" s="976"/>
      <c r="AV1297" s="976"/>
      <c r="AW1297" s="976"/>
      <c r="AX1297" s="1211"/>
      <c r="AY1297" s="1208"/>
    </row>
    <row r="1298" spans="1:51" ht="14">
      <c r="A1298" s="1282"/>
      <c r="B1298" s="1263"/>
      <c r="C1298" s="1264"/>
      <c r="D1298" s="1264"/>
      <c r="E1298" s="1264"/>
      <c r="F1298" s="1265"/>
      <c r="G1298" s="1270"/>
      <c r="H1298" s="1270"/>
      <c r="I1298" s="1270"/>
      <c r="J1298" s="1270"/>
      <c r="K1298" s="1270"/>
      <c r="L1298" s="1273"/>
      <c r="M1298" s="1276"/>
      <c r="N1298" s="1246"/>
      <c r="O1298" s="1249"/>
      <c r="P1298" s="1215"/>
      <c r="Q1298" s="1218"/>
      <c r="R1298" s="1221"/>
      <c r="S1298" s="1224"/>
      <c r="T1298" s="1227"/>
      <c r="U1298" s="1224"/>
      <c r="V1298" s="1227"/>
      <c r="W1298" s="1224"/>
      <c r="X1298" s="1227"/>
      <c r="Y1298" s="1224"/>
      <c r="Z1298" s="1227"/>
      <c r="AA1298" s="1227"/>
      <c r="AB1298" s="1227"/>
      <c r="AC1298" s="1230"/>
      <c r="AD1298" s="1193"/>
      <c r="AE1298" s="1234"/>
      <c r="AF1298" s="1199"/>
      <c r="AG1298" s="1193"/>
      <c r="AH1298" s="1196"/>
      <c r="AI1298" s="1199"/>
      <c r="AJ1298" s="1199"/>
      <c r="AK1298" s="1202"/>
      <c r="AL1298" s="1205"/>
      <c r="AM1298" s="1213"/>
      <c r="AN1298" s="355"/>
      <c r="AO1298" s="1208"/>
      <c r="AP1298" s="1210"/>
      <c r="AQ1298" s="1114"/>
      <c r="AR1298" s="976"/>
      <c r="AS1298" s="976"/>
      <c r="AT1298" s="976"/>
      <c r="AU1298" s="976"/>
      <c r="AV1298" s="976"/>
      <c r="AW1298" s="976"/>
      <c r="AX1298" s="1211"/>
      <c r="AY1298" s="1208"/>
    </row>
    <row r="1299" spans="1:51" ht="14.5" thickBot="1">
      <c r="A1299" s="1283"/>
      <c r="B1299" s="1266"/>
      <c r="C1299" s="1267"/>
      <c r="D1299" s="1267"/>
      <c r="E1299" s="1267"/>
      <c r="F1299" s="1268"/>
      <c r="G1299" s="1271"/>
      <c r="H1299" s="1271"/>
      <c r="I1299" s="1271"/>
      <c r="J1299" s="1271"/>
      <c r="K1299" s="1271"/>
      <c r="L1299" s="1274"/>
      <c r="M1299" s="1277"/>
      <c r="N1299" s="1247"/>
      <c r="O1299" s="1250"/>
      <c r="P1299" s="1216"/>
      <c r="Q1299" s="1219"/>
      <c r="R1299" s="1222"/>
      <c r="S1299" s="1225"/>
      <c r="T1299" s="1228"/>
      <c r="U1299" s="1225"/>
      <c r="V1299" s="1228"/>
      <c r="W1299" s="1225"/>
      <c r="X1299" s="1228"/>
      <c r="Y1299" s="1225"/>
      <c r="Z1299" s="1228"/>
      <c r="AA1299" s="1228"/>
      <c r="AB1299" s="1228"/>
      <c r="AC1299" s="1231"/>
      <c r="AD1299" s="1194"/>
      <c r="AE1299" s="1235"/>
      <c r="AF1299" s="1200"/>
      <c r="AG1299" s="1194"/>
      <c r="AH1299" s="1197"/>
      <c r="AI1299" s="1200"/>
      <c r="AJ1299" s="1200"/>
      <c r="AK1299" s="1203"/>
      <c r="AL1299" s="1206"/>
      <c r="AM1299" s="651" t="str">
        <f t="shared" si="2634"/>
        <v/>
      </c>
      <c r="AN1299" s="355"/>
      <c r="AO1299" s="1209"/>
      <c r="AP1299" s="1210"/>
      <c r="AQ1299" s="1115"/>
      <c r="AR1299" s="976"/>
      <c r="AS1299" s="976"/>
      <c r="AT1299" s="976"/>
      <c r="AU1299" s="976"/>
      <c r="AV1299" s="976"/>
      <c r="AW1299" s="976"/>
      <c r="AX1299" s="1211"/>
      <c r="AY1299" s="1209"/>
    </row>
    <row r="1300" spans="1:51" ht="14">
      <c r="A1300" s="1280">
        <v>323</v>
      </c>
      <c r="B1300" s="1260" t="str">
        <f>IF(基本情報入力シート!B362="", "",基本情報入力シート!B362)</f>
        <v/>
      </c>
      <c r="C1300" s="1261"/>
      <c r="D1300" s="1261"/>
      <c r="E1300" s="1261"/>
      <c r="F1300" s="1262"/>
      <c r="G1300" s="1269" t="str">
        <f>IF(基本情報入力シート!L362="", "",基本情報入力シート!L362)</f>
        <v/>
      </c>
      <c r="H1300" s="1269" t="str">
        <f>IF(基本情報入力シート!Q362="", "",基本情報入力シート!Q362)</f>
        <v/>
      </c>
      <c r="I1300" s="1269" t="str">
        <f>IF(基本情報入力シート!V362="", "",基本情報入力シート!V362)</f>
        <v/>
      </c>
      <c r="J1300" s="1269" t="str">
        <f>IF(基本情報入力シート!W362="", "",基本情報入力シート!W362)</f>
        <v/>
      </c>
      <c r="K1300" s="1269" t="str">
        <f>IF(基本情報入力シート!X362="", "",基本情報入力シート!X362)</f>
        <v/>
      </c>
      <c r="L1300" s="1272" t="str">
        <f>IF(基本情報入力シート!AC362=0, "",基本情報入力シート!AC362)</f>
        <v/>
      </c>
      <c r="M1300" s="1275" t="str">
        <f>IF(基本情報入力シート!AD362="", "",基本情報入力シート!AD362)</f>
        <v/>
      </c>
      <c r="N1300" s="1245"/>
      <c r="O1300" s="1248" t="str">
        <f>IFERROR(VLOOKUP(K1300,【参考】数式用２!$A$2:$AD$48,MATCH(N1300,【参考】数式用２!$C$4:$AD$4,0)+2,0),"")</f>
        <v/>
      </c>
      <c r="P1300" s="1214"/>
      <c r="Q1300" s="1217" t="str">
        <f>IFERROR(VLOOKUP(K1300,【参考】数式用２!$A$2:$AC$48,MATCH(P1300,【参考】数式用２!$C$4:$AC$4,0)+2,0),"")</f>
        <v/>
      </c>
      <c r="R1300" s="1220" t="s">
        <v>268</v>
      </c>
      <c r="S1300" s="1223"/>
      <c r="T1300" s="1226" t="s">
        <v>356</v>
      </c>
      <c r="U1300" s="1223"/>
      <c r="V1300" s="1226" t="s">
        <v>357</v>
      </c>
      <c r="W1300" s="1223"/>
      <c r="X1300" s="1226" t="s">
        <v>356</v>
      </c>
      <c r="Y1300" s="1223"/>
      <c r="Z1300" s="1226" t="s">
        <v>360</v>
      </c>
      <c r="AA1300" s="1226" t="s">
        <v>171</v>
      </c>
      <c r="AB1300" s="1226" t="str">
        <f t="shared" ref="AB1300" si="2767">IF(S1300&gt;=1,(W1300*12+Y1300)-(S1300*12+U1300)+1,"")</f>
        <v/>
      </c>
      <c r="AC1300" s="1229" t="s">
        <v>359</v>
      </c>
      <c r="AD1300" s="1232" t="str">
        <f t="shared" ref="AD1300" si="2768">IFERROR(ROUNDDOWN(ROUND(L1300*Q1300,0)*M1300,0)*AB1300,"")</f>
        <v/>
      </c>
      <c r="AE1300" s="1233" t="str">
        <f>IFERROR(ROUNDDOWN(ROUNDDOWN(ROUND(L1300*VLOOKUP(K1300,【参考】数式用２!$A$2:$AC$48,MATCH("処遇改善加算Ⅳ",【参考】数式用２!$C$4:$O$4,0)+2,0),0)*M1300,0)*AB1300*0.5,0), "")</f>
        <v/>
      </c>
      <c r="AF1300" s="1198"/>
      <c r="AG1300" s="1193" t="str">
        <f>IF(AND(AQ1300&lt;&gt;"対象外", P1300&lt;&gt;""),ROUNDDOWN(ROUND(L1300*VLOOKUP(K1300,【参考】数式用２!$A$2:$K$48,MATCH("ベア加算あり",【参考】数式用２!$C$4:$K$4,0)+2,0),0)*M1300,0)*AB1300,"")</f>
        <v/>
      </c>
      <c r="AH1300" s="1195"/>
      <c r="AI1300" s="1198"/>
      <c r="AJ1300" s="1198"/>
      <c r="AK1300" s="1201"/>
      <c r="AL1300" s="1204"/>
      <c r="AM1300" s="650" t="str">
        <f t="shared" si="2624"/>
        <v/>
      </c>
      <c r="AN1300" s="355"/>
      <c r="AO1300" s="1207" t="str">
        <f t="shared" ref="AO1300" si="2769">IF(K1300&lt;&gt;"","Q列に色付け","")</f>
        <v/>
      </c>
      <c r="AP1300" s="1210" t="str">
        <f t="shared" ref="AP1300" si="2770">IF(AND(AE1300&lt;&gt;0,AE1300&lt;&gt;""),IF(AF1300="○","入力済","未入力"),"")</f>
        <v/>
      </c>
      <c r="AQ1300" s="1113" t="str">
        <f>IFERROR((VLOOKUP(N1300, 【参考】数式用２!$BE$5:$BE$13, 1,FALSE)), "対象外")</f>
        <v>対象外</v>
      </c>
      <c r="AR1300" s="976" t="str">
        <f t="shared" ref="AR1300" si="2771">IF(AG1300&lt;&gt;"",IF(AH1300="○","入力済","未入力"),"")</f>
        <v/>
      </c>
      <c r="AS1300" s="976" t="str">
        <f t="shared" ref="AS1300" si="2772">IF(AND(P1300&lt;&gt;"", AI1300=""), "未入力", "入力済")</f>
        <v>入力済</v>
      </c>
      <c r="AT1300" s="976" t="str">
        <f t="shared" ref="AT1300" si="2773">IF(AND(P1300&lt;&gt;"", P1300&lt;&gt;"処遇改善加算Ⅳ", AJ1300=""), "未入力", "入力済")</f>
        <v>入力済</v>
      </c>
      <c r="AU1300" s="976" t="str">
        <f>IFERROR(VLOOKUP(K1300, 【参考】数式用２!$BB$5:$BC$48, 2, FALSE), "")</f>
        <v/>
      </c>
      <c r="AV1300" s="976" t="str">
        <f t="shared" ref="AV1300" si="2774">IF(AND(P1300&lt;&gt;"処遇改善加算Ⅲ",P1300&lt;&gt;"処遇改善加算Ⅳ", P1300&lt;&gt;"", AU1300&lt;&gt;"対象外"), 1,"")</f>
        <v/>
      </c>
      <c r="AW1300" s="976" t="str">
        <f>IFERROR("_"&amp;VLOOKUP(K1300, 【参考】数式用２!$AG$2:$AH$48, 2, FALSE), "")</f>
        <v/>
      </c>
      <c r="AX1300" s="1211" t="str">
        <f t="shared" ref="AX1300" si="2775">IF(AND(P1300="処遇改善加算Ⅰ", AL1300=""), "未入力","入力済")</f>
        <v>入力済</v>
      </c>
      <c r="AY1300" s="1207" t="str">
        <f t="shared" ref="AY1300" si="2776">G1300</f>
        <v/>
      </c>
    </row>
    <row r="1301" spans="1:51" ht="14">
      <c r="A1301" s="1281"/>
      <c r="B1301" s="1263"/>
      <c r="C1301" s="1264"/>
      <c r="D1301" s="1264"/>
      <c r="E1301" s="1264"/>
      <c r="F1301" s="1265"/>
      <c r="G1301" s="1270"/>
      <c r="H1301" s="1270"/>
      <c r="I1301" s="1270"/>
      <c r="J1301" s="1270"/>
      <c r="K1301" s="1270"/>
      <c r="L1301" s="1273"/>
      <c r="M1301" s="1276"/>
      <c r="N1301" s="1246"/>
      <c r="O1301" s="1249"/>
      <c r="P1301" s="1215"/>
      <c r="Q1301" s="1218"/>
      <c r="R1301" s="1221"/>
      <c r="S1301" s="1224"/>
      <c r="T1301" s="1227"/>
      <c r="U1301" s="1224"/>
      <c r="V1301" s="1227"/>
      <c r="W1301" s="1224"/>
      <c r="X1301" s="1227"/>
      <c r="Y1301" s="1224"/>
      <c r="Z1301" s="1227"/>
      <c r="AA1301" s="1227"/>
      <c r="AB1301" s="1227"/>
      <c r="AC1301" s="1230"/>
      <c r="AD1301" s="1193"/>
      <c r="AE1301" s="1234"/>
      <c r="AF1301" s="1199"/>
      <c r="AG1301" s="1193"/>
      <c r="AH1301" s="1196"/>
      <c r="AI1301" s="1199"/>
      <c r="AJ1301" s="1199"/>
      <c r="AK1301" s="1202"/>
      <c r="AL1301" s="1205"/>
      <c r="AM1301" s="1212" t="str">
        <f t="shared" ref="AM1301" si="2777">IF(AND(P1300&lt;&gt;"", OR(W1300&lt;&gt;8,Y1300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01" s="355"/>
      <c r="AO1301" s="1208"/>
      <c r="AP1301" s="1210"/>
      <c r="AQ1301" s="1114"/>
      <c r="AR1301" s="976"/>
      <c r="AS1301" s="976"/>
      <c r="AT1301" s="976"/>
      <c r="AU1301" s="976"/>
      <c r="AV1301" s="976"/>
      <c r="AW1301" s="976"/>
      <c r="AX1301" s="1211"/>
      <c r="AY1301" s="1208"/>
    </row>
    <row r="1302" spans="1:51" ht="14">
      <c r="A1302" s="1282"/>
      <c r="B1302" s="1263"/>
      <c r="C1302" s="1264"/>
      <c r="D1302" s="1264"/>
      <c r="E1302" s="1264"/>
      <c r="F1302" s="1265"/>
      <c r="G1302" s="1270"/>
      <c r="H1302" s="1270"/>
      <c r="I1302" s="1270"/>
      <c r="J1302" s="1270"/>
      <c r="K1302" s="1270"/>
      <c r="L1302" s="1273"/>
      <c r="M1302" s="1276"/>
      <c r="N1302" s="1246"/>
      <c r="O1302" s="1249"/>
      <c r="P1302" s="1215"/>
      <c r="Q1302" s="1218"/>
      <c r="R1302" s="1221"/>
      <c r="S1302" s="1224"/>
      <c r="T1302" s="1227"/>
      <c r="U1302" s="1224"/>
      <c r="V1302" s="1227"/>
      <c r="W1302" s="1224"/>
      <c r="X1302" s="1227"/>
      <c r="Y1302" s="1224"/>
      <c r="Z1302" s="1227"/>
      <c r="AA1302" s="1227"/>
      <c r="AB1302" s="1227"/>
      <c r="AC1302" s="1230"/>
      <c r="AD1302" s="1193"/>
      <c r="AE1302" s="1234"/>
      <c r="AF1302" s="1199"/>
      <c r="AG1302" s="1193"/>
      <c r="AH1302" s="1196"/>
      <c r="AI1302" s="1199"/>
      <c r="AJ1302" s="1199"/>
      <c r="AK1302" s="1202"/>
      <c r="AL1302" s="1205"/>
      <c r="AM1302" s="1213"/>
      <c r="AN1302" s="355"/>
      <c r="AO1302" s="1208"/>
      <c r="AP1302" s="1210"/>
      <c r="AQ1302" s="1114"/>
      <c r="AR1302" s="976"/>
      <c r="AS1302" s="976"/>
      <c r="AT1302" s="976"/>
      <c r="AU1302" s="976"/>
      <c r="AV1302" s="976"/>
      <c r="AW1302" s="976"/>
      <c r="AX1302" s="1211"/>
      <c r="AY1302" s="1208"/>
    </row>
    <row r="1303" spans="1:51" ht="14.5" thickBot="1">
      <c r="A1303" s="1283"/>
      <c r="B1303" s="1266"/>
      <c r="C1303" s="1267"/>
      <c r="D1303" s="1267"/>
      <c r="E1303" s="1267"/>
      <c r="F1303" s="1268"/>
      <c r="G1303" s="1271"/>
      <c r="H1303" s="1271"/>
      <c r="I1303" s="1271"/>
      <c r="J1303" s="1271"/>
      <c r="K1303" s="1271"/>
      <c r="L1303" s="1274"/>
      <c r="M1303" s="1277"/>
      <c r="N1303" s="1247"/>
      <c r="O1303" s="1250"/>
      <c r="P1303" s="1216"/>
      <c r="Q1303" s="1219"/>
      <c r="R1303" s="1222"/>
      <c r="S1303" s="1225"/>
      <c r="T1303" s="1228"/>
      <c r="U1303" s="1225"/>
      <c r="V1303" s="1228"/>
      <c r="W1303" s="1225"/>
      <c r="X1303" s="1228"/>
      <c r="Y1303" s="1225"/>
      <c r="Z1303" s="1228"/>
      <c r="AA1303" s="1228"/>
      <c r="AB1303" s="1228"/>
      <c r="AC1303" s="1231"/>
      <c r="AD1303" s="1194"/>
      <c r="AE1303" s="1235"/>
      <c r="AF1303" s="1200"/>
      <c r="AG1303" s="1194"/>
      <c r="AH1303" s="1197"/>
      <c r="AI1303" s="1200"/>
      <c r="AJ1303" s="1200"/>
      <c r="AK1303" s="1203"/>
      <c r="AL1303" s="1206"/>
      <c r="AM1303" s="651" t="str">
        <f t="shared" si="2634"/>
        <v/>
      </c>
      <c r="AN1303" s="355"/>
      <c r="AO1303" s="1209"/>
      <c r="AP1303" s="1210"/>
      <c r="AQ1303" s="1115"/>
      <c r="AR1303" s="976"/>
      <c r="AS1303" s="976"/>
      <c r="AT1303" s="976"/>
      <c r="AU1303" s="976"/>
      <c r="AV1303" s="976"/>
      <c r="AW1303" s="976"/>
      <c r="AX1303" s="1211"/>
      <c r="AY1303" s="1209"/>
    </row>
    <row r="1304" spans="1:51" ht="14">
      <c r="A1304" s="1280">
        <v>324</v>
      </c>
      <c r="B1304" s="1260" t="str">
        <f>IF(基本情報入力シート!B363="", "",基本情報入力シート!B363)</f>
        <v/>
      </c>
      <c r="C1304" s="1261"/>
      <c r="D1304" s="1261"/>
      <c r="E1304" s="1261"/>
      <c r="F1304" s="1262"/>
      <c r="G1304" s="1269" t="str">
        <f>IF(基本情報入力シート!L363="", "",基本情報入力シート!L363)</f>
        <v/>
      </c>
      <c r="H1304" s="1269" t="str">
        <f>IF(基本情報入力シート!Q363="", "",基本情報入力シート!Q363)</f>
        <v/>
      </c>
      <c r="I1304" s="1269" t="str">
        <f>IF(基本情報入力シート!V363="", "",基本情報入力シート!V363)</f>
        <v/>
      </c>
      <c r="J1304" s="1269" t="str">
        <f>IF(基本情報入力シート!W363="", "",基本情報入力シート!W363)</f>
        <v/>
      </c>
      <c r="K1304" s="1269" t="str">
        <f>IF(基本情報入力シート!X363="", "",基本情報入力シート!X363)</f>
        <v/>
      </c>
      <c r="L1304" s="1272" t="str">
        <f>IF(基本情報入力シート!AC363=0, "",基本情報入力シート!AC363)</f>
        <v/>
      </c>
      <c r="M1304" s="1275" t="str">
        <f>IF(基本情報入力シート!AD363="", "",基本情報入力シート!AD363)</f>
        <v/>
      </c>
      <c r="N1304" s="1245"/>
      <c r="O1304" s="1248" t="str">
        <f>IFERROR(VLOOKUP(K1304,【参考】数式用２!$A$2:$AD$48,MATCH(N1304,【参考】数式用２!$C$4:$AD$4,0)+2,0),"")</f>
        <v/>
      </c>
      <c r="P1304" s="1214"/>
      <c r="Q1304" s="1217" t="str">
        <f>IFERROR(VLOOKUP(K1304,【参考】数式用２!$A$2:$AC$48,MATCH(P1304,【参考】数式用２!$C$4:$AC$4,0)+2,0),"")</f>
        <v/>
      </c>
      <c r="R1304" s="1220" t="s">
        <v>268</v>
      </c>
      <c r="S1304" s="1223"/>
      <c r="T1304" s="1226" t="s">
        <v>356</v>
      </c>
      <c r="U1304" s="1223"/>
      <c r="V1304" s="1226" t="s">
        <v>357</v>
      </c>
      <c r="W1304" s="1223"/>
      <c r="X1304" s="1226" t="s">
        <v>356</v>
      </c>
      <c r="Y1304" s="1223"/>
      <c r="Z1304" s="1226" t="s">
        <v>360</v>
      </c>
      <c r="AA1304" s="1226" t="s">
        <v>171</v>
      </c>
      <c r="AB1304" s="1226" t="str">
        <f t="shared" ref="AB1304" si="2778">IF(S1304&gt;=1,(W1304*12+Y1304)-(S1304*12+U1304)+1,"")</f>
        <v/>
      </c>
      <c r="AC1304" s="1229" t="s">
        <v>359</v>
      </c>
      <c r="AD1304" s="1232" t="str">
        <f t="shared" ref="AD1304" si="2779">IFERROR(ROUNDDOWN(ROUND(L1304*Q1304,0)*M1304,0)*AB1304,"")</f>
        <v/>
      </c>
      <c r="AE1304" s="1233" t="str">
        <f>IFERROR(ROUNDDOWN(ROUNDDOWN(ROUND(L1304*VLOOKUP(K1304,【参考】数式用２!$A$2:$AC$48,MATCH("処遇改善加算Ⅳ",【参考】数式用２!$C$4:$O$4,0)+2,0),0)*M1304,0)*AB1304*0.5,0), "")</f>
        <v/>
      </c>
      <c r="AF1304" s="1198"/>
      <c r="AG1304" s="1193" t="str">
        <f>IF(AND(AQ1304&lt;&gt;"対象外", P1304&lt;&gt;""),ROUNDDOWN(ROUND(L1304*VLOOKUP(K1304,【参考】数式用２!$A$2:$K$48,MATCH("ベア加算あり",【参考】数式用２!$C$4:$K$4,0)+2,0),0)*M1304,0)*AB1304,"")</f>
        <v/>
      </c>
      <c r="AH1304" s="1195"/>
      <c r="AI1304" s="1198"/>
      <c r="AJ1304" s="1198"/>
      <c r="AK1304" s="1201"/>
      <c r="AL1304" s="1204"/>
      <c r="AM1304" s="650" t="str">
        <f t="shared" si="2624"/>
        <v/>
      </c>
      <c r="AN1304" s="355"/>
      <c r="AO1304" s="1207" t="str">
        <f t="shared" ref="AO1304" si="2780">IF(K1304&lt;&gt;"","Q列に色付け","")</f>
        <v/>
      </c>
      <c r="AP1304" s="1210" t="str">
        <f t="shared" ref="AP1304" si="2781">IF(AND(AE1304&lt;&gt;0,AE1304&lt;&gt;""),IF(AF1304="○","入力済","未入力"),"")</f>
        <v/>
      </c>
      <c r="AQ1304" s="1113" t="str">
        <f>IFERROR((VLOOKUP(N1304, 【参考】数式用２!$BE$5:$BE$13, 1,FALSE)), "対象外")</f>
        <v>対象外</v>
      </c>
      <c r="AR1304" s="976" t="str">
        <f t="shared" ref="AR1304" si="2782">IF(AG1304&lt;&gt;"",IF(AH1304="○","入力済","未入力"),"")</f>
        <v/>
      </c>
      <c r="AS1304" s="976" t="str">
        <f t="shared" ref="AS1304" si="2783">IF(AND(P1304&lt;&gt;"", AI1304=""), "未入力", "入力済")</f>
        <v>入力済</v>
      </c>
      <c r="AT1304" s="976" t="str">
        <f t="shared" ref="AT1304" si="2784">IF(AND(P1304&lt;&gt;"", P1304&lt;&gt;"処遇改善加算Ⅳ", AJ1304=""), "未入力", "入力済")</f>
        <v>入力済</v>
      </c>
      <c r="AU1304" s="976" t="str">
        <f>IFERROR(VLOOKUP(K1304, 【参考】数式用２!$BB$5:$BC$48, 2, FALSE), "")</f>
        <v/>
      </c>
      <c r="AV1304" s="976" t="str">
        <f t="shared" ref="AV1304" si="2785">IF(AND(P1304&lt;&gt;"処遇改善加算Ⅲ",P1304&lt;&gt;"処遇改善加算Ⅳ", P1304&lt;&gt;"", AU1304&lt;&gt;"対象外"), 1,"")</f>
        <v/>
      </c>
      <c r="AW1304" s="976" t="str">
        <f>IFERROR("_"&amp;VLOOKUP(K1304, 【参考】数式用２!$AG$2:$AH$48, 2, FALSE), "")</f>
        <v/>
      </c>
      <c r="AX1304" s="1211" t="str">
        <f t="shared" ref="AX1304" si="2786">IF(AND(P1304="処遇改善加算Ⅰ", AL1304=""), "未入力","入力済")</f>
        <v>入力済</v>
      </c>
      <c r="AY1304" s="1207" t="str">
        <f t="shared" ref="AY1304" si="2787">G1304</f>
        <v/>
      </c>
    </row>
    <row r="1305" spans="1:51" ht="14">
      <c r="A1305" s="1281"/>
      <c r="B1305" s="1263"/>
      <c r="C1305" s="1264"/>
      <c r="D1305" s="1264"/>
      <c r="E1305" s="1264"/>
      <c r="F1305" s="1265"/>
      <c r="G1305" s="1270"/>
      <c r="H1305" s="1270"/>
      <c r="I1305" s="1270"/>
      <c r="J1305" s="1270"/>
      <c r="K1305" s="1270"/>
      <c r="L1305" s="1273"/>
      <c r="M1305" s="1276"/>
      <c r="N1305" s="1246"/>
      <c r="O1305" s="1249"/>
      <c r="P1305" s="1215"/>
      <c r="Q1305" s="1218"/>
      <c r="R1305" s="1221"/>
      <c r="S1305" s="1224"/>
      <c r="T1305" s="1227"/>
      <c r="U1305" s="1224"/>
      <c r="V1305" s="1227"/>
      <c r="W1305" s="1224"/>
      <c r="X1305" s="1227"/>
      <c r="Y1305" s="1224"/>
      <c r="Z1305" s="1227"/>
      <c r="AA1305" s="1227"/>
      <c r="AB1305" s="1227"/>
      <c r="AC1305" s="1230"/>
      <c r="AD1305" s="1193"/>
      <c r="AE1305" s="1234"/>
      <c r="AF1305" s="1199"/>
      <c r="AG1305" s="1193"/>
      <c r="AH1305" s="1196"/>
      <c r="AI1305" s="1199"/>
      <c r="AJ1305" s="1199"/>
      <c r="AK1305" s="1202"/>
      <c r="AL1305" s="1205"/>
      <c r="AM1305" s="1212" t="str">
        <f t="shared" ref="AM1305" si="2788">IF(AND(P1304&lt;&gt;"", OR(W1304&lt;&gt;8,Y1304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05" s="355"/>
      <c r="AO1305" s="1208"/>
      <c r="AP1305" s="1210"/>
      <c r="AQ1305" s="1114"/>
      <c r="AR1305" s="976"/>
      <c r="AS1305" s="976"/>
      <c r="AT1305" s="976"/>
      <c r="AU1305" s="976"/>
      <c r="AV1305" s="976"/>
      <c r="AW1305" s="976"/>
      <c r="AX1305" s="1211"/>
      <c r="AY1305" s="1208"/>
    </row>
    <row r="1306" spans="1:51" ht="14">
      <c r="A1306" s="1282"/>
      <c r="B1306" s="1263"/>
      <c r="C1306" s="1264"/>
      <c r="D1306" s="1264"/>
      <c r="E1306" s="1264"/>
      <c r="F1306" s="1265"/>
      <c r="G1306" s="1270"/>
      <c r="H1306" s="1270"/>
      <c r="I1306" s="1270"/>
      <c r="J1306" s="1270"/>
      <c r="K1306" s="1270"/>
      <c r="L1306" s="1273"/>
      <c r="M1306" s="1276"/>
      <c r="N1306" s="1246"/>
      <c r="O1306" s="1249"/>
      <c r="P1306" s="1215"/>
      <c r="Q1306" s="1218"/>
      <c r="R1306" s="1221"/>
      <c r="S1306" s="1224"/>
      <c r="T1306" s="1227"/>
      <c r="U1306" s="1224"/>
      <c r="V1306" s="1227"/>
      <c r="W1306" s="1224"/>
      <c r="X1306" s="1227"/>
      <c r="Y1306" s="1224"/>
      <c r="Z1306" s="1227"/>
      <c r="AA1306" s="1227"/>
      <c r="AB1306" s="1227"/>
      <c r="AC1306" s="1230"/>
      <c r="AD1306" s="1193"/>
      <c r="AE1306" s="1234"/>
      <c r="AF1306" s="1199"/>
      <c r="AG1306" s="1193"/>
      <c r="AH1306" s="1196"/>
      <c r="AI1306" s="1199"/>
      <c r="AJ1306" s="1199"/>
      <c r="AK1306" s="1202"/>
      <c r="AL1306" s="1205"/>
      <c r="AM1306" s="1213"/>
      <c r="AN1306" s="355"/>
      <c r="AO1306" s="1208"/>
      <c r="AP1306" s="1210"/>
      <c r="AQ1306" s="1114"/>
      <c r="AR1306" s="976"/>
      <c r="AS1306" s="976"/>
      <c r="AT1306" s="976"/>
      <c r="AU1306" s="976"/>
      <c r="AV1306" s="976"/>
      <c r="AW1306" s="976"/>
      <c r="AX1306" s="1211"/>
      <c r="AY1306" s="1208"/>
    </row>
    <row r="1307" spans="1:51" ht="14.5" thickBot="1">
      <c r="A1307" s="1283"/>
      <c r="B1307" s="1266"/>
      <c r="C1307" s="1267"/>
      <c r="D1307" s="1267"/>
      <c r="E1307" s="1267"/>
      <c r="F1307" s="1268"/>
      <c r="G1307" s="1271"/>
      <c r="H1307" s="1271"/>
      <c r="I1307" s="1271"/>
      <c r="J1307" s="1271"/>
      <c r="K1307" s="1271"/>
      <c r="L1307" s="1274"/>
      <c r="M1307" s="1277"/>
      <c r="N1307" s="1247"/>
      <c r="O1307" s="1250"/>
      <c r="P1307" s="1216"/>
      <c r="Q1307" s="1219"/>
      <c r="R1307" s="1222"/>
      <c r="S1307" s="1225"/>
      <c r="T1307" s="1228"/>
      <c r="U1307" s="1225"/>
      <c r="V1307" s="1228"/>
      <c r="W1307" s="1225"/>
      <c r="X1307" s="1228"/>
      <c r="Y1307" s="1225"/>
      <c r="Z1307" s="1228"/>
      <c r="AA1307" s="1228"/>
      <c r="AB1307" s="1228"/>
      <c r="AC1307" s="1231"/>
      <c r="AD1307" s="1194"/>
      <c r="AE1307" s="1235"/>
      <c r="AF1307" s="1200"/>
      <c r="AG1307" s="1194"/>
      <c r="AH1307" s="1197"/>
      <c r="AI1307" s="1200"/>
      <c r="AJ1307" s="1200"/>
      <c r="AK1307" s="1203"/>
      <c r="AL1307" s="1206"/>
      <c r="AM1307" s="651" t="str">
        <f t="shared" si="2634"/>
        <v/>
      </c>
      <c r="AN1307" s="355"/>
      <c r="AO1307" s="1209"/>
      <c r="AP1307" s="1210"/>
      <c r="AQ1307" s="1115"/>
      <c r="AR1307" s="976"/>
      <c r="AS1307" s="976"/>
      <c r="AT1307" s="976"/>
      <c r="AU1307" s="976"/>
      <c r="AV1307" s="976"/>
      <c r="AW1307" s="976"/>
      <c r="AX1307" s="1211"/>
      <c r="AY1307" s="1209"/>
    </row>
    <row r="1308" spans="1:51" ht="14">
      <c r="A1308" s="1280">
        <v>325</v>
      </c>
      <c r="B1308" s="1260" t="str">
        <f>IF(基本情報入力シート!B364="", "",基本情報入力シート!B364)</f>
        <v/>
      </c>
      <c r="C1308" s="1261"/>
      <c r="D1308" s="1261"/>
      <c r="E1308" s="1261"/>
      <c r="F1308" s="1262"/>
      <c r="G1308" s="1269" t="str">
        <f>IF(基本情報入力シート!L364="", "",基本情報入力シート!L364)</f>
        <v/>
      </c>
      <c r="H1308" s="1269" t="str">
        <f>IF(基本情報入力シート!Q364="", "",基本情報入力シート!Q364)</f>
        <v/>
      </c>
      <c r="I1308" s="1269" t="str">
        <f>IF(基本情報入力シート!V364="", "",基本情報入力シート!V364)</f>
        <v/>
      </c>
      <c r="J1308" s="1269" t="str">
        <f>IF(基本情報入力シート!W364="", "",基本情報入力シート!W364)</f>
        <v/>
      </c>
      <c r="K1308" s="1269" t="str">
        <f>IF(基本情報入力シート!X364="", "",基本情報入力シート!X364)</f>
        <v/>
      </c>
      <c r="L1308" s="1272" t="str">
        <f>IF(基本情報入力シート!AC364=0, "",基本情報入力シート!AC364)</f>
        <v/>
      </c>
      <c r="M1308" s="1275" t="str">
        <f>IF(基本情報入力シート!AD364="", "",基本情報入力シート!AD364)</f>
        <v/>
      </c>
      <c r="N1308" s="1245"/>
      <c r="O1308" s="1248" t="str">
        <f>IFERROR(VLOOKUP(K1308,【参考】数式用２!$A$2:$AD$48,MATCH(N1308,【参考】数式用２!$C$4:$AD$4,0)+2,0),"")</f>
        <v/>
      </c>
      <c r="P1308" s="1214"/>
      <c r="Q1308" s="1217" t="str">
        <f>IFERROR(VLOOKUP(K1308,【参考】数式用２!$A$2:$AC$48,MATCH(P1308,【参考】数式用２!$C$4:$AC$4,0)+2,0),"")</f>
        <v/>
      </c>
      <c r="R1308" s="1220" t="s">
        <v>268</v>
      </c>
      <c r="S1308" s="1223"/>
      <c r="T1308" s="1226" t="s">
        <v>356</v>
      </c>
      <c r="U1308" s="1223"/>
      <c r="V1308" s="1226" t="s">
        <v>357</v>
      </c>
      <c r="W1308" s="1223"/>
      <c r="X1308" s="1226" t="s">
        <v>356</v>
      </c>
      <c r="Y1308" s="1223"/>
      <c r="Z1308" s="1226" t="s">
        <v>360</v>
      </c>
      <c r="AA1308" s="1226" t="s">
        <v>171</v>
      </c>
      <c r="AB1308" s="1226" t="str">
        <f t="shared" ref="AB1308" si="2789">IF(S1308&gt;=1,(W1308*12+Y1308)-(S1308*12+U1308)+1,"")</f>
        <v/>
      </c>
      <c r="AC1308" s="1229" t="s">
        <v>359</v>
      </c>
      <c r="AD1308" s="1232" t="str">
        <f t="shared" ref="AD1308" si="2790">IFERROR(ROUNDDOWN(ROUND(L1308*Q1308,0)*M1308,0)*AB1308,"")</f>
        <v/>
      </c>
      <c r="AE1308" s="1233" t="str">
        <f>IFERROR(ROUNDDOWN(ROUNDDOWN(ROUND(L1308*VLOOKUP(K1308,【参考】数式用２!$A$2:$AC$48,MATCH("処遇改善加算Ⅳ",【参考】数式用２!$C$4:$O$4,0)+2,0),0)*M1308,0)*AB1308*0.5,0), "")</f>
        <v/>
      </c>
      <c r="AF1308" s="1198"/>
      <c r="AG1308" s="1193" t="str">
        <f>IF(AND(AQ1308&lt;&gt;"対象外", P1308&lt;&gt;""),ROUNDDOWN(ROUND(L1308*VLOOKUP(K1308,【参考】数式用２!$A$2:$K$48,MATCH("ベア加算あり",【参考】数式用２!$C$4:$K$4,0)+2,0),0)*M1308,0)*AB1308,"")</f>
        <v/>
      </c>
      <c r="AH1308" s="1195"/>
      <c r="AI1308" s="1198"/>
      <c r="AJ1308" s="1198"/>
      <c r="AK1308" s="1201"/>
      <c r="AL1308" s="1204"/>
      <c r="AM1308" s="650" t="str">
        <f t="shared" si="2624"/>
        <v/>
      </c>
      <c r="AN1308" s="355"/>
      <c r="AO1308" s="1207" t="str">
        <f t="shared" ref="AO1308" si="2791">IF(K1308&lt;&gt;"","Q列に色付け","")</f>
        <v/>
      </c>
      <c r="AP1308" s="1210" t="str">
        <f t="shared" ref="AP1308" si="2792">IF(AND(AE1308&lt;&gt;0,AE1308&lt;&gt;""),IF(AF1308="○","入力済","未入力"),"")</f>
        <v/>
      </c>
      <c r="AQ1308" s="1113" t="str">
        <f>IFERROR((VLOOKUP(N1308, 【参考】数式用２!$BE$5:$BE$13, 1,FALSE)), "対象外")</f>
        <v>対象外</v>
      </c>
      <c r="AR1308" s="976" t="str">
        <f t="shared" ref="AR1308" si="2793">IF(AG1308&lt;&gt;"",IF(AH1308="○","入力済","未入力"),"")</f>
        <v/>
      </c>
      <c r="AS1308" s="976" t="str">
        <f t="shared" ref="AS1308" si="2794">IF(AND(P1308&lt;&gt;"", AI1308=""), "未入力", "入力済")</f>
        <v>入力済</v>
      </c>
      <c r="AT1308" s="976" t="str">
        <f t="shared" ref="AT1308" si="2795">IF(AND(P1308&lt;&gt;"", P1308&lt;&gt;"処遇改善加算Ⅳ", AJ1308=""), "未入力", "入力済")</f>
        <v>入力済</v>
      </c>
      <c r="AU1308" s="976" t="str">
        <f>IFERROR(VLOOKUP(K1308, 【参考】数式用２!$BB$5:$BC$48, 2, FALSE), "")</f>
        <v/>
      </c>
      <c r="AV1308" s="976" t="str">
        <f t="shared" ref="AV1308" si="2796">IF(AND(P1308&lt;&gt;"処遇改善加算Ⅲ",P1308&lt;&gt;"処遇改善加算Ⅳ", P1308&lt;&gt;"", AU1308&lt;&gt;"対象外"), 1,"")</f>
        <v/>
      </c>
      <c r="AW1308" s="976" t="str">
        <f>IFERROR("_"&amp;VLOOKUP(K1308, 【参考】数式用２!$AG$2:$AH$48, 2, FALSE), "")</f>
        <v/>
      </c>
      <c r="AX1308" s="1211" t="str">
        <f t="shared" ref="AX1308" si="2797">IF(AND(P1308="処遇改善加算Ⅰ", AL1308=""), "未入力","入力済")</f>
        <v>入力済</v>
      </c>
      <c r="AY1308" s="1207" t="str">
        <f t="shared" ref="AY1308" si="2798">G1308</f>
        <v/>
      </c>
    </row>
    <row r="1309" spans="1:51" ht="14">
      <c r="A1309" s="1281"/>
      <c r="B1309" s="1263"/>
      <c r="C1309" s="1264"/>
      <c r="D1309" s="1264"/>
      <c r="E1309" s="1264"/>
      <c r="F1309" s="1265"/>
      <c r="G1309" s="1270"/>
      <c r="H1309" s="1270"/>
      <c r="I1309" s="1270"/>
      <c r="J1309" s="1270"/>
      <c r="K1309" s="1270"/>
      <c r="L1309" s="1273"/>
      <c r="M1309" s="1276"/>
      <c r="N1309" s="1246"/>
      <c r="O1309" s="1249"/>
      <c r="P1309" s="1215"/>
      <c r="Q1309" s="1218"/>
      <c r="R1309" s="1221"/>
      <c r="S1309" s="1224"/>
      <c r="T1309" s="1227"/>
      <c r="U1309" s="1224"/>
      <c r="V1309" s="1227"/>
      <c r="W1309" s="1224"/>
      <c r="X1309" s="1227"/>
      <c r="Y1309" s="1224"/>
      <c r="Z1309" s="1227"/>
      <c r="AA1309" s="1227"/>
      <c r="AB1309" s="1227"/>
      <c r="AC1309" s="1230"/>
      <c r="AD1309" s="1193"/>
      <c r="AE1309" s="1234"/>
      <c r="AF1309" s="1199"/>
      <c r="AG1309" s="1193"/>
      <c r="AH1309" s="1196"/>
      <c r="AI1309" s="1199"/>
      <c r="AJ1309" s="1199"/>
      <c r="AK1309" s="1202"/>
      <c r="AL1309" s="1205"/>
      <c r="AM1309" s="1212" t="str">
        <f t="shared" ref="AM1309" si="2799">IF(AND(P1308&lt;&gt;"", OR(W1308&lt;&gt;8,Y1308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09" s="355"/>
      <c r="AO1309" s="1208"/>
      <c r="AP1309" s="1210"/>
      <c r="AQ1309" s="1114"/>
      <c r="AR1309" s="976"/>
      <c r="AS1309" s="976"/>
      <c r="AT1309" s="976"/>
      <c r="AU1309" s="976"/>
      <c r="AV1309" s="976"/>
      <c r="AW1309" s="976"/>
      <c r="AX1309" s="1211"/>
      <c r="AY1309" s="1208"/>
    </row>
    <row r="1310" spans="1:51" ht="14">
      <c r="A1310" s="1282"/>
      <c r="B1310" s="1263"/>
      <c r="C1310" s="1264"/>
      <c r="D1310" s="1264"/>
      <c r="E1310" s="1264"/>
      <c r="F1310" s="1265"/>
      <c r="G1310" s="1270"/>
      <c r="H1310" s="1270"/>
      <c r="I1310" s="1270"/>
      <c r="J1310" s="1270"/>
      <c r="K1310" s="1270"/>
      <c r="L1310" s="1273"/>
      <c r="M1310" s="1276"/>
      <c r="N1310" s="1246"/>
      <c r="O1310" s="1249"/>
      <c r="P1310" s="1215"/>
      <c r="Q1310" s="1218"/>
      <c r="R1310" s="1221"/>
      <c r="S1310" s="1224"/>
      <c r="T1310" s="1227"/>
      <c r="U1310" s="1224"/>
      <c r="V1310" s="1227"/>
      <c r="W1310" s="1224"/>
      <c r="X1310" s="1227"/>
      <c r="Y1310" s="1224"/>
      <c r="Z1310" s="1227"/>
      <c r="AA1310" s="1227"/>
      <c r="AB1310" s="1227"/>
      <c r="AC1310" s="1230"/>
      <c r="AD1310" s="1193"/>
      <c r="AE1310" s="1234"/>
      <c r="AF1310" s="1199"/>
      <c r="AG1310" s="1193"/>
      <c r="AH1310" s="1196"/>
      <c r="AI1310" s="1199"/>
      <c r="AJ1310" s="1199"/>
      <c r="AK1310" s="1202"/>
      <c r="AL1310" s="1205"/>
      <c r="AM1310" s="1213"/>
      <c r="AN1310" s="355"/>
      <c r="AO1310" s="1208"/>
      <c r="AP1310" s="1210"/>
      <c r="AQ1310" s="1114"/>
      <c r="AR1310" s="976"/>
      <c r="AS1310" s="976"/>
      <c r="AT1310" s="976"/>
      <c r="AU1310" s="976"/>
      <c r="AV1310" s="976"/>
      <c r="AW1310" s="976"/>
      <c r="AX1310" s="1211"/>
      <c r="AY1310" s="1208"/>
    </row>
    <row r="1311" spans="1:51" ht="14.5" thickBot="1">
      <c r="A1311" s="1283"/>
      <c r="B1311" s="1266"/>
      <c r="C1311" s="1267"/>
      <c r="D1311" s="1267"/>
      <c r="E1311" s="1267"/>
      <c r="F1311" s="1268"/>
      <c r="G1311" s="1271"/>
      <c r="H1311" s="1271"/>
      <c r="I1311" s="1271"/>
      <c r="J1311" s="1271"/>
      <c r="K1311" s="1271"/>
      <c r="L1311" s="1274"/>
      <c r="M1311" s="1277"/>
      <c r="N1311" s="1247"/>
      <c r="O1311" s="1250"/>
      <c r="P1311" s="1216"/>
      <c r="Q1311" s="1219"/>
      <c r="R1311" s="1222"/>
      <c r="S1311" s="1225"/>
      <c r="T1311" s="1228"/>
      <c r="U1311" s="1225"/>
      <c r="V1311" s="1228"/>
      <c r="W1311" s="1225"/>
      <c r="X1311" s="1228"/>
      <c r="Y1311" s="1225"/>
      <c r="Z1311" s="1228"/>
      <c r="AA1311" s="1228"/>
      <c r="AB1311" s="1228"/>
      <c r="AC1311" s="1231"/>
      <c r="AD1311" s="1194"/>
      <c r="AE1311" s="1235"/>
      <c r="AF1311" s="1200"/>
      <c r="AG1311" s="1194"/>
      <c r="AH1311" s="1197"/>
      <c r="AI1311" s="1200"/>
      <c r="AJ1311" s="1200"/>
      <c r="AK1311" s="1203"/>
      <c r="AL1311" s="1206"/>
      <c r="AM1311" s="651" t="str">
        <f t="shared" si="2634"/>
        <v/>
      </c>
      <c r="AN1311" s="355"/>
      <c r="AO1311" s="1209"/>
      <c r="AP1311" s="1210"/>
      <c r="AQ1311" s="1115"/>
      <c r="AR1311" s="976"/>
      <c r="AS1311" s="976"/>
      <c r="AT1311" s="976"/>
      <c r="AU1311" s="976"/>
      <c r="AV1311" s="976"/>
      <c r="AW1311" s="976"/>
      <c r="AX1311" s="1211"/>
      <c r="AY1311" s="1209"/>
    </row>
    <row r="1312" spans="1:51" ht="14">
      <c r="A1312" s="1280">
        <v>326</v>
      </c>
      <c r="B1312" s="1260" t="str">
        <f>IF(基本情報入力シート!B365="", "",基本情報入力シート!B365)</f>
        <v/>
      </c>
      <c r="C1312" s="1261"/>
      <c r="D1312" s="1261"/>
      <c r="E1312" s="1261"/>
      <c r="F1312" s="1262"/>
      <c r="G1312" s="1269" t="str">
        <f>IF(基本情報入力シート!L365="", "",基本情報入力シート!L365)</f>
        <v/>
      </c>
      <c r="H1312" s="1269" t="str">
        <f>IF(基本情報入力シート!Q365="", "",基本情報入力シート!Q365)</f>
        <v/>
      </c>
      <c r="I1312" s="1269" t="str">
        <f>IF(基本情報入力シート!V365="", "",基本情報入力シート!V365)</f>
        <v/>
      </c>
      <c r="J1312" s="1269" t="str">
        <f>IF(基本情報入力シート!W365="", "",基本情報入力シート!W365)</f>
        <v/>
      </c>
      <c r="K1312" s="1269" t="str">
        <f>IF(基本情報入力シート!X365="", "",基本情報入力シート!X365)</f>
        <v/>
      </c>
      <c r="L1312" s="1272" t="str">
        <f>IF(基本情報入力シート!AC365=0, "",基本情報入力シート!AC365)</f>
        <v/>
      </c>
      <c r="M1312" s="1275" t="str">
        <f>IF(基本情報入力シート!AD365="", "",基本情報入力シート!AD365)</f>
        <v/>
      </c>
      <c r="N1312" s="1245"/>
      <c r="O1312" s="1248" t="str">
        <f>IFERROR(VLOOKUP(K1312,【参考】数式用２!$A$2:$AD$48,MATCH(N1312,【参考】数式用２!$C$4:$AD$4,0)+2,0),"")</f>
        <v/>
      </c>
      <c r="P1312" s="1214"/>
      <c r="Q1312" s="1217" t="str">
        <f>IFERROR(VLOOKUP(K1312,【参考】数式用２!$A$2:$AC$48,MATCH(P1312,【参考】数式用２!$C$4:$AC$4,0)+2,0),"")</f>
        <v/>
      </c>
      <c r="R1312" s="1220" t="s">
        <v>268</v>
      </c>
      <c r="S1312" s="1223"/>
      <c r="T1312" s="1226" t="s">
        <v>356</v>
      </c>
      <c r="U1312" s="1223"/>
      <c r="V1312" s="1226" t="s">
        <v>357</v>
      </c>
      <c r="W1312" s="1223"/>
      <c r="X1312" s="1226" t="s">
        <v>356</v>
      </c>
      <c r="Y1312" s="1223"/>
      <c r="Z1312" s="1226" t="s">
        <v>360</v>
      </c>
      <c r="AA1312" s="1226" t="s">
        <v>171</v>
      </c>
      <c r="AB1312" s="1226" t="str">
        <f t="shared" ref="AB1312" si="2800">IF(S1312&gt;=1,(W1312*12+Y1312)-(S1312*12+U1312)+1,"")</f>
        <v/>
      </c>
      <c r="AC1312" s="1229" t="s">
        <v>359</v>
      </c>
      <c r="AD1312" s="1232" t="str">
        <f t="shared" ref="AD1312" si="2801">IFERROR(ROUNDDOWN(ROUND(L1312*Q1312,0)*M1312,0)*AB1312,"")</f>
        <v/>
      </c>
      <c r="AE1312" s="1233" t="str">
        <f>IFERROR(ROUNDDOWN(ROUNDDOWN(ROUND(L1312*VLOOKUP(K1312,【参考】数式用２!$A$2:$AC$48,MATCH("処遇改善加算Ⅳ",【参考】数式用２!$C$4:$O$4,0)+2,0),0)*M1312,0)*AB1312*0.5,0), "")</f>
        <v/>
      </c>
      <c r="AF1312" s="1198"/>
      <c r="AG1312" s="1193" t="str">
        <f>IF(AND(AQ1312&lt;&gt;"対象外", P1312&lt;&gt;""),ROUNDDOWN(ROUND(L1312*VLOOKUP(K1312,【参考】数式用２!$A$2:$K$48,MATCH("ベア加算あり",【参考】数式用２!$C$4:$K$4,0)+2,0),0)*M1312,0)*AB1312,"")</f>
        <v/>
      </c>
      <c r="AH1312" s="1195"/>
      <c r="AI1312" s="1198"/>
      <c r="AJ1312" s="1198"/>
      <c r="AK1312" s="1201"/>
      <c r="AL1312" s="1204"/>
      <c r="AM1312" s="650" t="str">
        <f t="shared" ref="AM1312:AM1372" si="2802">IF(Q1312="","",IF(Q1312&lt;O1312,"！加算の要件上は問題ありませんが、令和６年度末の加算率と比較して、令和７年度の加算率が低くなっています。",""))</f>
        <v/>
      </c>
      <c r="AN1312" s="355"/>
      <c r="AO1312" s="1207" t="str">
        <f t="shared" ref="AO1312" si="2803">IF(K1312&lt;&gt;"","Q列に色付け","")</f>
        <v/>
      </c>
      <c r="AP1312" s="1210" t="str">
        <f t="shared" ref="AP1312" si="2804">IF(AND(AE1312&lt;&gt;0,AE1312&lt;&gt;""),IF(AF1312="○","入力済","未入力"),"")</f>
        <v/>
      </c>
      <c r="AQ1312" s="1113" t="str">
        <f>IFERROR((VLOOKUP(N1312, 【参考】数式用２!$BE$5:$BE$13, 1,FALSE)), "対象外")</f>
        <v>対象外</v>
      </c>
      <c r="AR1312" s="976" t="str">
        <f t="shared" ref="AR1312" si="2805">IF(AG1312&lt;&gt;"",IF(AH1312="○","入力済","未入力"),"")</f>
        <v/>
      </c>
      <c r="AS1312" s="976" t="str">
        <f t="shared" ref="AS1312" si="2806">IF(AND(P1312&lt;&gt;"", AI1312=""), "未入力", "入力済")</f>
        <v>入力済</v>
      </c>
      <c r="AT1312" s="976" t="str">
        <f t="shared" ref="AT1312" si="2807">IF(AND(P1312&lt;&gt;"", P1312&lt;&gt;"処遇改善加算Ⅳ", AJ1312=""), "未入力", "入力済")</f>
        <v>入力済</v>
      </c>
      <c r="AU1312" s="976" t="str">
        <f>IFERROR(VLOOKUP(K1312, 【参考】数式用２!$BB$5:$BC$48, 2, FALSE), "")</f>
        <v/>
      </c>
      <c r="AV1312" s="976" t="str">
        <f t="shared" ref="AV1312" si="2808">IF(AND(P1312&lt;&gt;"処遇改善加算Ⅲ",P1312&lt;&gt;"処遇改善加算Ⅳ", P1312&lt;&gt;"", AU1312&lt;&gt;"対象外"), 1,"")</f>
        <v/>
      </c>
      <c r="AW1312" s="976" t="str">
        <f>IFERROR("_"&amp;VLOOKUP(K1312, 【参考】数式用２!$AG$2:$AH$48, 2, FALSE), "")</f>
        <v/>
      </c>
      <c r="AX1312" s="1211" t="str">
        <f t="shared" ref="AX1312" si="2809">IF(AND(P1312="処遇改善加算Ⅰ", AL1312=""), "未入力","入力済")</f>
        <v>入力済</v>
      </c>
      <c r="AY1312" s="1207" t="str">
        <f t="shared" ref="AY1312" si="2810">G1312</f>
        <v/>
      </c>
    </row>
    <row r="1313" spans="1:51" ht="14">
      <c r="A1313" s="1281"/>
      <c r="B1313" s="1263"/>
      <c r="C1313" s="1264"/>
      <c r="D1313" s="1264"/>
      <c r="E1313" s="1264"/>
      <c r="F1313" s="1265"/>
      <c r="G1313" s="1270"/>
      <c r="H1313" s="1270"/>
      <c r="I1313" s="1270"/>
      <c r="J1313" s="1270"/>
      <c r="K1313" s="1270"/>
      <c r="L1313" s="1273"/>
      <c r="M1313" s="1276"/>
      <c r="N1313" s="1246"/>
      <c r="O1313" s="1249"/>
      <c r="P1313" s="1215"/>
      <c r="Q1313" s="1218"/>
      <c r="R1313" s="1221"/>
      <c r="S1313" s="1224"/>
      <c r="T1313" s="1227"/>
      <c r="U1313" s="1224"/>
      <c r="V1313" s="1227"/>
      <c r="W1313" s="1224"/>
      <c r="X1313" s="1227"/>
      <c r="Y1313" s="1224"/>
      <c r="Z1313" s="1227"/>
      <c r="AA1313" s="1227"/>
      <c r="AB1313" s="1227"/>
      <c r="AC1313" s="1230"/>
      <c r="AD1313" s="1193"/>
      <c r="AE1313" s="1234"/>
      <c r="AF1313" s="1199"/>
      <c r="AG1313" s="1193"/>
      <c r="AH1313" s="1196"/>
      <c r="AI1313" s="1199"/>
      <c r="AJ1313" s="1199"/>
      <c r="AK1313" s="1202"/>
      <c r="AL1313" s="1205"/>
      <c r="AM1313" s="1212" t="str">
        <f t="shared" ref="AM1313" si="2811">IF(AND(P1312&lt;&gt;"", OR(W1312&lt;&gt;8,Y1312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13" s="355"/>
      <c r="AO1313" s="1208"/>
      <c r="AP1313" s="1210"/>
      <c r="AQ1313" s="1114"/>
      <c r="AR1313" s="976"/>
      <c r="AS1313" s="976"/>
      <c r="AT1313" s="976"/>
      <c r="AU1313" s="976"/>
      <c r="AV1313" s="976"/>
      <c r="AW1313" s="976"/>
      <c r="AX1313" s="1211"/>
      <c r="AY1313" s="1208"/>
    </row>
    <row r="1314" spans="1:51" ht="14">
      <c r="A1314" s="1282"/>
      <c r="B1314" s="1263"/>
      <c r="C1314" s="1264"/>
      <c r="D1314" s="1264"/>
      <c r="E1314" s="1264"/>
      <c r="F1314" s="1265"/>
      <c r="G1314" s="1270"/>
      <c r="H1314" s="1270"/>
      <c r="I1314" s="1270"/>
      <c r="J1314" s="1270"/>
      <c r="K1314" s="1270"/>
      <c r="L1314" s="1273"/>
      <c r="M1314" s="1276"/>
      <c r="N1314" s="1246"/>
      <c r="O1314" s="1249"/>
      <c r="P1314" s="1215"/>
      <c r="Q1314" s="1218"/>
      <c r="R1314" s="1221"/>
      <c r="S1314" s="1224"/>
      <c r="T1314" s="1227"/>
      <c r="U1314" s="1224"/>
      <c r="V1314" s="1227"/>
      <c r="W1314" s="1224"/>
      <c r="X1314" s="1227"/>
      <c r="Y1314" s="1224"/>
      <c r="Z1314" s="1227"/>
      <c r="AA1314" s="1227"/>
      <c r="AB1314" s="1227"/>
      <c r="AC1314" s="1230"/>
      <c r="AD1314" s="1193"/>
      <c r="AE1314" s="1234"/>
      <c r="AF1314" s="1199"/>
      <c r="AG1314" s="1193"/>
      <c r="AH1314" s="1196"/>
      <c r="AI1314" s="1199"/>
      <c r="AJ1314" s="1199"/>
      <c r="AK1314" s="1202"/>
      <c r="AL1314" s="1205"/>
      <c r="AM1314" s="1213"/>
      <c r="AN1314" s="355"/>
      <c r="AO1314" s="1208"/>
      <c r="AP1314" s="1210"/>
      <c r="AQ1314" s="1114"/>
      <c r="AR1314" s="976"/>
      <c r="AS1314" s="976"/>
      <c r="AT1314" s="976"/>
      <c r="AU1314" s="976"/>
      <c r="AV1314" s="976"/>
      <c r="AW1314" s="976"/>
      <c r="AX1314" s="1211"/>
      <c r="AY1314" s="1208"/>
    </row>
    <row r="1315" spans="1:51" ht="14.5" thickBot="1">
      <c r="A1315" s="1283"/>
      <c r="B1315" s="1266"/>
      <c r="C1315" s="1267"/>
      <c r="D1315" s="1267"/>
      <c r="E1315" s="1267"/>
      <c r="F1315" s="1268"/>
      <c r="G1315" s="1271"/>
      <c r="H1315" s="1271"/>
      <c r="I1315" s="1271"/>
      <c r="J1315" s="1271"/>
      <c r="K1315" s="1271"/>
      <c r="L1315" s="1274"/>
      <c r="M1315" s="1277"/>
      <c r="N1315" s="1247"/>
      <c r="O1315" s="1250"/>
      <c r="P1315" s="1216"/>
      <c r="Q1315" s="1219"/>
      <c r="R1315" s="1222"/>
      <c r="S1315" s="1225"/>
      <c r="T1315" s="1228"/>
      <c r="U1315" s="1225"/>
      <c r="V1315" s="1228"/>
      <c r="W1315" s="1225"/>
      <c r="X1315" s="1228"/>
      <c r="Y1315" s="1225"/>
      <c r="Z1315" s="1228"/>
      <c r="AA1315" s="1228"/>
      <c r="AB1315" s="1228"/>
      <c r="AC1315" s="1231"/>
      <c r="AD1315" s="1194"/>
      <c r="AE1315" s="1235"/>
      <c r="AF1315" s="1200"/>
      <c r="AG1315" s="1194"/>
      <c r="AH1315" s="1197"/>
      <c r="AI1315" s="1200"/>
      <c r="AJ1315" s="1200"/>
      <c r="AK1315" s="1203"/>
      <c r="AL1315" s="1206"/>
      <c r="AM1315" s="651" t="str">
        <f t="shared" ref="AM1315:AM1375" si="2812">IF(P1312="","",
IF(OR(AF1312="",
AND(AG1312&lt;&gt;"",AH1312=""),
AND(P1312&lt;&gt;"",AI1312=""),
AND(P1312&lt;&gt;"処遇改善加算Ⅳ",AJ1312=""),
AND(OR(P1312="処遇改善加算Ⅰ",P1312="処遇改善加算Ⅱ"),AU1312="対象",AK1312=""),
AND(P1312="処遇改善加算Ⅰ",AL1312="")),
"！記入が必要な欄（オレンジ色のセル）に空欄があります。空欄を埋めてください。",""))</f>
        <v/>
      </c>
      <c r="AN1315" s="355"/>
      <c r="AO1315" s="1209"/>
      <c r="AP1315" s="1210"/>
      <c r="AQ1315" s="1115"/>
      <c r="AR1315" s="976"/>
      <c r="AS1315" s="976"/>
      <c r="AT1315" s="976"/>
      <c r="AU1315" s="976"/>
      <c r="AV1315" s="976"/>
      <c r="AW1315" s="976"/>
      <c r="AX1315" s="1211"/>
      <c r="AY1315" s="1209"/>
    </row>
    <row r="1316" spans="1:51" ht="14">
      <c r="A1316" s="1280">
        <v>327</v>
      </c>
      <c r="B1316" s="1260" t="str">
        <f>IF(基本情報入力シート!B366="", "",基本情報入力シート!B366)</f>
        <v/>
      </c>
      <c r="C1316" s="1261"/>
      <c r="D1316" s="1261"/>
      <c r="E1316" s="1261"/>
      <c r="F1316" s="1262"/>
      <c r="G1316" s="1269" t="str">
        <f>IF(基本情報入力シート!L366="", "",基本情報入力シート!L366)</f>
        <v/>
      </c>
      <c r="H1316" s="1269" t="str">
        <f>IF(基本情報入力シート!Q366="", "",基本情報入力シート!Q366)</f>
        <v/>
      </c>
      <c r="I1316" s="1269" t="str">
        <f>IF(基本情報入力シート!V366="", "",基本情報入力シート!V366)</f>
        <v/>
      </c>
      <c r="J1316" s="1269" t="str">
        <f>IF(基本情報入力シート!W366="", "",基本情報入力シート!W366)</f>
        <v/>
      </c>
      <c r="K1316" s="1269" t="str">
        <f>IF(基本情報入力シート!X366="", "",基本情報入力シート!X366)</f>
        <v/>
      </c>
      <c r="L1316" s="1272" t="str">
        <f>IF(基本情報入力シート!AC366=0, "",基本情報入力シート!AC366)</f>
        <v/>
      </c>
      <c r="M1316" s="1275" t="str">
        <f>IF(基本情報入力シート!AD366="", "",基本情報入力シート!AD366)</f>
        <v/>
      </c>
      <c r="N1316" s="1245"/>
      <c r="O1316" s="1248" t="str">
        <f>IFERROR(VLOOKUP(K1316,【参考】数式用２!$A$2:$AD$48,MATCH(N1316,【参考】数式用２!$C$4:$AD$4,0)+2,0),"")</f>
        <v/>
      </c>
      <c r="P1316" s="1214"/>
      <c r="Q1316" s="1217" t="str">
        <f>IFERROR(VLOOKUP(K1316,【参考】数式用２!$A$2:$AC$48,MATCH(P1316,【参考】数式用２!$C$4:$AC$4,0)+2,0),"")</f>
        <v/>
      </c>
      <c r="R1316" s="1220" t="s">
        <v>268</v>
      </c>
      <c r="S1316" s="1223"/>
      <c r="T1316" s="1226" t="s">
        <v>356</v>
      </c>
      <c r="U1316" s="1223"/>
      <c r="V1316" s="1226" t="s">
        <v>357</v>
      </c>
      <c r="W1316" s="1223"/>
      <c r="X1316" s="1226" t="s">
        <v>356</v>
      </c>
      <c r="Y1316" s="1223"/>
      <c r="Z1316" s="1226" t="s">
        <v>360</v>
      </c>
      <c r="AA1316" s="1226" t="s">
        <v>171</v>
      </c>
      <c r="AB1316" s="1226" t="str">
        <f t="shared" ref="AB1316" si="2813">IF(S1316&gt;=1,(W1316*12+Y1316)-(S1316*12+U1316)+1,"")</f>
        <v/>
      </c>
      <c r="AC1316" s="1229" t="s">
        <v>359</v>
      </c>
      <c r="AD1316" s="1232" t="str">
        <f t="shared" ref="AD1316" si="2814">IFERROR(ROUNDDOWN(ROUND(L1316*Q1316,0)*M1316,0)*AB1316,"")</f>
        <v/>
      </c>
      <c r="AE1316" s="1233" t="str">
        <f>IFERROR(ROUNDDOWN(ROUNDDOWN(ROUND(L1316*VLOOKUP(K1316,【参考】数式用２!$A$2:$AC$48,MATCH("処遇改善加算Ⅳ",【参考】数式用２!$C$4:$O$4,0)+2,0),0)*M1316,0)*AB1316*0.5,0), "")</f>
        <v/>
      </c>
      <c r="AF1316" s="1198"/>
      <c r="AG1316" s="1193" t="str">
        <f>IF(AND(AQ1316&lt;&gt;"対象外", P1316&lt;&gt;""),ROUNDDOWN(ROUND(L1316*VLOOKUP(K1316,【参考】数式用２!$A$2:$K$48,MATCH("ベア加算あり",【参考】数式用２!$C$4:$K$4,0)+2,0),0)*M1316,0)*AB1316,"")</f>
        <v/>
      </c>
      <c r="AH1316" s="1195"/>
      <c r="AI1316" s="1198"/>
      <c r="AJ1316" s="1198"/>
      <c r="AK1316" s="1201"/>
      <c r="AL1316" s="1204"/>
      <c r="AM1316" s="650" t="str">
        <f t="shared" si="2802"/>
        <v/>
      </c>
      <c r="AN1316" s="355"/>
      <c r="AO1316" s="1207" t="str">
        <f t="shared" ref="AO1316" si="2815">IF(K1316&lt;&gt;"","Q列に色付け","")</f>
        <v/>
      </c>
      <c r="AP1316" s="1210" t="str">
        <f t="shared" ref="AP1316" si="2816">IF(AND(AE1316&lt;&gt;0,AE1316&lt;&gt;""),IF(AF1316="○","入力済","未入力"),"")</f>
        <v/>
      </c>
      <c r="AQ1316" s="1113" t="str">
        <f>IFERROR((VLOOKUP(N1316, 【参考】数式用２!$BE$5:$BE$13, 1,FALSE)), "対象外")</f>
        <v>対象外</v>
      </c>
      <c r="AR1316" s="976" t="str">
        <f t="shared" ref="AR1316" si="2817">IF(AG1316&lt;&gt;"",IF(AH1316="○","入力済","未入力"),"")</f>
        <v/>
      </c>
      <c r="AS1316" s="976" t="str">
        <f t="shared" ref="AS1316" si="2818">IF(AND(P1316&lt;&gt;"", AI1316=""), "未入力", "入力済")</f>
        <v>入力済</v>
      </c>
      <c r="AT1316" s="976" t="str">
        <f t="shared" ref="AT1316" si="2819">IF(AND(P1316&lt;&gt;"", P1316&lt;&gt;"処遇改善加算Ⅳ", AJ1316=""), "未入力", "入力済")</f>
        <v>入力済</v>
      </c>
      <c r="AU1316" s="976" t="str">
        <f>IFERROR(VLOOKUP(K1316, 【参考】数式用２!$BB$5:$BC$48, 2, FALSE), "")</f>
        <v/>
      </c>
      <c r="AV1316" s="976" t="str">
        <f t="shared" ref="AV1316" si="2820">IF(AND(P1316&lt;&gt;"処遇改善加算Ⅲ",P1316&lt;&gt;"処遇改善加算Ⅳ", P1316&lt;&gt;"", AU1316&lt;&gt;"対象外"), 1,"")</f>
        <v/>
      </c>
      <c r="AW1316" s="976" t="str">
        <f>IFERROR("_"&amp;VLOOKUP(K1316, 【参考】数式用２!$AG$2:$AH$48, 2, FALSE), "")</f>
        <v/>
      </c>
      <c r="AX1316" s="1211" t="str">
        <f t="shared" ref="AX1316" si="2821">IF(AND(P1316="処遇改善加算Ⅰ", AL1316=""), "未入力","入力済")</f>
        <v>入力済</v>
      </c>
      <c r="AY1316" s="1207" t="str">
        <f t="shared" ref="AY1316" si="2822">G1316</f>
        <v/>
      </c>
    </row>
    <row r="1317" spans="1:51" ht="14">
      <c r="A1317" s="1281"/>
      <c r="B1317" s="1263"/>
      <c r="C1317" s="1264"/>
      <c r="D1317" s="1264"/>
      <c r="E1317" s="1264"/>
      <c r="F1317" s="1265"/>
      <c r="G1317" s="1270"/>
      <c r="H1317" s="1270"/>
      <c r="I1317" s="1270"/>
      <c r="J1317" s="1270"/>
      <c r="K1317" s="1270"/>
      <c r="L1317" s="1273"/>
      <c r="M1317" s="1276"/>
      <c r="N1317" s="1246"/>
      <c r="O1317" s="1249"/>
      <c r="P1317" s="1215"/>
      <c r="Q1317" s="1218"/>
      <c r="R1317" s="1221"/>
      <c r="S1317" s="1224"/>
      <c r="T1317" s="1227"/>
      <c r="U1317" s="1224"/>
      <c r="V1317" s="1227"/>
      <c r="W1317" s="1224"/>
      <c r="X1317" s="1227"/>
      <c r="Y1317" s="1224"/>
      <c r="Z1317" s="1227"/>
      <c r="AA1317" s="1227"/>
      <c r="AB1317" s="1227"/>
      <c r="AC1317" s="1230"/>
      <c r="AD1317" s="1193"/>
      <c r="AE1317" s="1234"/>
      <c r="AF1317" s="1199"/>
      <c r="AG1317" s="1193"/>
      <c r="AH1317" s="1196"/>
      <c r="AI1317" s="1199"/>
      <c r="AJ1317" s="1199"/>
      <c r="AK1317" s="1202"/>
      <c r="AL1317" s="1205"/>
      <c r="AM1317" s="1212" t="str">
        <f t="shared" ref="AM1317" si="2823">IF(AND(P1316&lt;&gt;"", OR(W1316&lt;&gt;8,Y1316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17" s="355"/>
      <c r="AO1317" s="1208"/>
      <c r="AP1317" s="1210"/>
      <c r="AQ1317" s="1114"/>
      <c r="AR1317" s="976"/>
      <c r="AS1317" s="976"/>
      <c r="AT1317" s="976"/>
      <c r="AU1317" s="976"/>
      <c r="AV1317" s="976"/>
      <c r="AW1317" s="976"/>
      <c r="AX1317" s="1211"/>
      <c r="AY1317" s="1208"/>
    </row>
    <row r="1318" spans="1:51" ht="14">
      <c r="A1318" s="1282"/>
      <c r="B1318" s="1263"/>
      <c r="C1318" s="1264"/>
      <c r="D1318" s="1264"/>
      <c r="E1318" s="1264"/>
      <c r="F1318" s="1265"/>
      <c r="G1318" s="1270"/>
      <c r="H1318" s="1270"/>
      <c r="I1318" s="1270"/>
      <c r="J1318" s="1270"/>
      <c r="K1318" s="1270"/>
      <c r="L1318" s="1273"/>
      <c r="M1318" s="1276"/>
      <c r="N1318" s="1246"/>
      <c r="O1318" s="1249"/>
      <c r="P1318" s="1215"/>
      <c r="Q1318" s="1218"/>
      <c r="R1318" s="1221"/>
      <c r="S1318" s="1224"/>
      <c r="T1318" s="1227"/>
      <c r="U1318" s="1224"/>
      <c r="V1318" s="1227"/>
      <c r="W1318" s="1224"/>
      <c r="X1318" s="1227"/>
      <c r="Y1318" s="1224"/>
      <c r="Z1318" s="1227"/>
      <c r="AA1318" s="1227"/>
      <c r="AB1318" s="1227"/>
      <c r="AC1318" s="1230"/>
      <c r="AD1318" s="1193"/>
      <c r="AE1318" s="1234"/>
      <c r="AF1318" s="1199"/>
      <c r="AG1318" s="1193"/>
      <c r="AH1318" s="1196"/>
      <c r="AI1318" s="1199"/>
      <c r="AJ1318" s="1199"/>
      <c r="AK1318" s="1202"/>
      <c r="AL1318" s="1205"/>
      <c r="AM1318" s="1213"/>
      <c r="AN1318" s="355"/>
      <c r="AO1318" s="1208"/>
      <c r="AP1318" s="1210"/>
      <c r="AQ1318" s="1114"/>
      <c r="AR1318" s="976"/>
      <c r="AS1318" s="976"/>
      <c r="AT1318" s="976"/>
      <c r="AU1318" s="976"/>
      <c r="AV1318" s="976"/>
      <c r="AW1318" s="976"/>
      <c r="AX1318" s="1211"/>
      <c r="AY1318" s="1208"/>
    </row>
    <row r="1319" spans="1:51" ht="14.5" thickBot="1">
      <c r="A1319" s="1283"/>
      <c r="B1319" s="1266"/>
      <c r="C1319" s="1267"/>
      <c r="D1319" s="1267"/>
      <c r="E1319" s="1267"/>
      <c r="F1319" s="1268"/>
      <c r="G1319" s="1271"/>
      <c r="H1319" s="1271"/>
      <c r="I1319" s="1271"/>
      <c r="J1319" s="1271"/>
      <c r="K1319" s="1271"/>
      <c r="L1319" s="1274"/>
      <c r="M1319" s="1277"/>
      <c r="N1319" s="1247"/>
      <c r="O1319" s="1250"/>
      <c r="P1319" s="1216"/>
      <c r="Q1319" s="1219"/>
      <c r="R1319" s="1222"/>
      <c r="S1319" s="1225"/>
      <c r="T1319" s="1228"/>
      <c r="U1319" s="1225"/>
      <c r="V1319" s="1228"/>
      <c r="W1319" s="1225"/>
      <c r="X1319" s="1228"/>
      <c r="Y1319" s="1225"/>
      <c r="Z1319" s="1228"/>
      <c r="AA1319" s="1228"/>
      <c r="AB1319" s="1228"/>
      <c r="AC1319" s="1231"/>
      <c r="AD1319" s="1194"/>
      <c r="AE1319" s="1235"/>
      <c r="AF1319" s="1200"/>
      <c r="AG1319" s="1194"/>
      <c r="AH1319" s="1197"/>
      <c r="AI1319" s="1200"/>
      <c r="AJ1319" s="1200"/>
      <c r="AK1319" s="1203"/>
      <c r="AL1319" s="1206"/>
      <c r="AM1319" s="651" t="str">
        <f t="shared" si="2812"/>
        <v/>
      </c>
      <c r="AN1319" s="355"/>
      <c r="AO1319" s="1209"/>
      <c r="AP1319" s="1210"/>
      <c r="AQ1319" s="1115"/>
      <c r="AR1319" s="976"/>
      <c r="AS1319" s="976"/>
      <c r="AT1319" s="976"/>
      <c r="AU1319" s="976"/>
      <c r="AV1319" s="976"/>
      <c r="AW1319" s="976"/>
      <c r="AX1319" s="1211"/>
      <c r="AY1319" s="1209"/>
    </row>
    <row r="1320" spans="1:51" ht="14">
      <c r="A1320" s="1280">
        <v>328</v>
      </c>
      <c r="B1320" s="1260" t="str">
        <f>IF(基本情報入力シート!B367="", "",基本情報入力シート!B367)</f>
        <v/>
      </c>
      <c r="C1320" s="1261"/>
      <c r="D1320" s="1261"/>
      <c r="E1320" s="1261"/>
      <c r="F1320" s="1262"/>
      <c r="G1320" s="1269" t="str">
        <f>IF(基本情報入力シート!L367="", "",基本情報入力シート!L367)</f>
        <v/>
      </c>
      <c r="H1320" s="1269" t="str">
        <f>IF(基本情報入力シート!Q367="", "",基本情報入力シート!Q367)</f>
        <v/>
      </c>
      <c r="I1320" s="1269" t="str">
        <f>IF(基本情報入力シート!V367="", "",基本情報入力シート!V367)</f>
        <v/>
      </c>
      <c r="J1320" s="1269" t="str">
        <f>IF(基本情報入力シート!W367="", "",基本情報入力シート!W367)</f>
        <v/>
      </c>
      <c r="K1320" s="1269" t="str">
        <f>IF(基本情報入力シート!X367="", "",基本情報入力シート!X367)</f>
        <v/>
      </c>
      <c r="L1320" s="1272" t="str">
        <f>IF(基本情報入力シート!AC367=0, "",基本情報入力シート!AC367)</f>
        <v/>
      </c>
      <c r="M1320" s="1275" t="str">
        <f>IF(基本情報入力シート!AD367="", "",基本情報入力シート!AD367)</f>
        <v/>
      </c>
      <c r="N1320" s="1245"/>
      <c r="O1320" s="1248" t="str">
        <f>IFERROR(VLOOKUP(K1320,【参考】数式用２!$A$2:$AD$48,MATCH(N1320,【参考】数式用２!$C$4:$AD$4,0)+2,0),"")</f>
        <v/>
      </c>
      <c r="P1320" s="1214"/>
      <c r="Q1320" s="1217" t="str">
        <f>IFERROR(VLOOKUP(K1320,【参考】数式用２!$A$2:$AC$48,MATCH(P1320,【参考】数式用２!$C$4:$AC$4,0)+2,0),"")</f>
        <v/>
      </c>
      <c r="R1320" s="1220" t="s">
        <v>268</v>
      </c>
      <c r="S1320" s="1223"/>
      <c r="T1320" s="1226" t="s">
        <v>356</v>
      </c>
      <c r="U1320" s="1223"/>
      <c r="V1320" s="1226" t="s">
        <v>357</v>
      </c>
      <c r="W1320" s="1223"/>
      <c r="X1320" s="1226" t="s">
        <v>356</v>
      </c>
      <c r="Y1320" s="1223"/>
      <c r="Z1320" s="1226" t="s">
        <v>360</v>
      </c>
      <c r="AA1320" s="1226" t="s">
        <v>171</v>
      </c>
      <c r="AB1320" s="1226" t="str">
        <f t="shared" ref="AB1320" si="2824">IF(S1320&gt;=1,(W1320*12+Y1320)-(S1320*12+U1320)+1,"")</f>
        <v/>
      </c>
      <c r="AC1320" s="1229" t="s">
        <v>359</v>
      </c>
      <c r="AD1320" s="1232" t="str">
        <f t="shared" ref="AD1320" si="2825">IFERROR(ROUNDDOWN(ROUND(L1320*Q1320,0)*M1320,0)*AB1320,"")</f>
        <v/>
      </c>
      <c r="AE1320" s="1233" t="str">
        <f>IFERROR(ROUNDDOWN(ROUNDDOWN(ROUND(L1320*VLOOKUP(K1320,【参考】数式用２!$A$2:$AC$48,MATCH("処遇改善加算Ⅳ",【参考】数式用２!$C$4:$O$4,0)+2,0),0)*M1320,0)*AB1320*0.5,0), "")</f>
        <v/>
      </c>
      <c r="AF1320" s="1198"/>
      <c r="AG1320" s="1193" t="str">
        <f>IF(AND(AQ1320&lt;&gt;"対象外", P1320&lt;&gt;""),ROUNDDOWN(ROUND(L1320*VLOOKUP(K1320,【参考】数式用２!$A$2:$K$48,MATCH("ベア加算あり",【参考】数式用２!$C$4:$K$4,0)+2,0),0)*M1320,0)*AB1320,"")</f>
        <v/>
      </c>
      <c r="AH1320" s="1195"/>
      <c r="AI1320" s="1198"/>
      <c r="AJ1320" s="1198"/>
      <c r="AK1320" s="1201"/>
      <c r="AL1320" s="1204"/>
      <c r="AM1320" s="650" t="str">
        <f t="shared" si="2802"/>
        <v/>
      </c>
      <c r="AN1320" s="355"/>
      <c r="AO1320" s="1207" t="str">
        <f t="shared" ref="AO1320" si="2826">IF(K1320&lt;&gt;"","Q列に色付け","")</f>
        <v/>
      </c>
      <c r="AP1320" s="1210" t="str">
        <f t="shared" ref="AP1320" si="2827">IF(AND(AE1320&lt;&gt;0,AE1320&lt;&gt;""),IF(AF1320="○","入力済","未入力"),"")</f>
        <v/>
      </c>
      <c r="AQ1320" s="1113" t="str">
        <f>IFERROR((VLOOKUP(N1320, 【参考】数式用２!$BE$5:$BE$13, 1,FALSE)), "対象外")</f>
        <v>対象外</v>
      </c>
      <c r="AR1320" s="976" t="str">
        <f t="shared" ref="AR1320" si="2828">IF(AG1320&lt;&gt;"",IF(AH1320="○","入力済","未入力"),"")</f>
        <v/>
      </c>
      <c r="AS1320" s="976" t="str">
        <f t="shared" ref="AS1320" si="2829">IF(AND(P1320&lt;&gt;"", AI1320=""), "未入力", "入力済")</f>
        <v>入力済</v>
      </c>
      <c r="AT1320" s="976" t="str">
        <f t="shared" ref="AT1320" si="2830">IF(AND(P1320&lt;&gt;"", P1320&lt;&gt;"処遇改善加算Ⅳ", AJ1320=""), "未入力", "入力済")</f>
        <v>入力済</v>
      </c>
      <c r="AU1320" s="976" t="str">
        <f>IFERROR(VLOOKUP(K1320, 【参考】数式用２!$BB$5:$BC$48, 2, FALSE), "")</f>
        <v/>
      </c>
      <c r="AV1320" s="976" t="str">
        <f t="shared" ref="AV1320" si="2831">IF(AND(P1320&lt;&gt;"処遇改善加算Ⅲ",P1320&lt;&gt;"処遇改善加算Ⅳ", P1320&lt;&gt;"", AU1320&lt;&gt;"対象外"), 1,"")</f>
        <v/>
      </c>
      <c r="AW1320" s="976" t="str">
        <f>IFERROR("_"&amp;VLOOKUP(K1320, 【参考】数式用２!$AG$2:$AH$48, 2, FALSE), "")</f>
        <v/>
      </c>
      <c r="AX1320" s="1211" t="str">
        <f t="shared" ref="AX1320" si="2832">IF(AND(P1320="処遇改善加算Ⅰ", AL1320=""), "未入力","入力済")</f>
        <v>入力済</v>
      </c>
      <c r="AY1320" s="1207" t="str">
        <f t="shared" ref="AY1320" si="2833">G1320</f>
        <v/>
      </c>
    </row>
    <row r="1321" spans="1:51" ht="14">
      <c r="A1321" s="1281"/>
      <c r="B1321" s="1263"/>
      <c r="C1321" s="1264"/>
      <c r="D1321" s="1264"/>
      <c r="E1321" s="1264"/>
      <c r="F1321" s="1265"/>
      <c r="G1321" s="1270"/>
      <c r="H1321" s="1270"/>
      <c r="I1321" s="1270"/>
      <c r="J1321" s="1270"/>
      <c r="K1321" s="1270"/>
      <c r="L1321" s="1273"/>
      <c r="M1321" s="1276"/>
      <c r="N1321" s="1246"/>
      <c r="O1321" s="1249"/>
      <c r="P1321" s="1215"/>
      <c r="Q1321" s="1218"/>
      <c r="R1321" s="1221"/>
      <c r="S1321" s="1224"/>
      <c r="T1321" s="1227"/>
      <c r="U1321" s="1224"/>
      <c r="V1321" s="1227"/>
      <c r="W1321" s="1224"/>
      <c r="X1321" s="1227"/>
      <c r="Y1321" s="1224"/>
      <c r="Z1321" s="1227"/>
      <c r="AA1321" s="1227"/>
      <c r="AB1321" s="1227"/>
      <c r="AC1321" s="1230"/>
      <c r="AD1321" s="1193"/>
      <c r="AE1321" s="1234"/>
      <c r="AF1321" s="1199"/>
      <c r="AG1321" s="1193"/>
      <c r="AH1321" s="1196"/>
      <c r="AI1321" s="1199"/>
      <c r="AJ1321" s="1199"/>
      <c r="AK1321" s="1202"/>
      <c r="AL1321" s="1205"/>
      <c r="AM1321" s="1212" t="str">
        <f t="shared" ref="AM1321" si="2834">IF(AND(P1320&lt;&gt;"", OR(W1320&lt;&gt;8,Y1320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21" s="355"/>
      <c r="AO1321" s="1208"/>
      <c r="AP1321" s="1210"/>
      <c r="AQ1321" s="1114"/>
      <c r="AR1321" s="976"/>
      <c r="AS1321" s="976"/>
      <c r="AT1321" s="976"/>
      <c r="AU1321" s="976"/>
      <c r="AV1321" s="976"/>
      <c r="AW1321" s="976"/>
      <c r="AX1321" s="1211"/>
      <c r="AY1321" s="1208"/>
    </row>
    <row r="1322" spans="1:51" ht="14">
      <c r="A1322" s="1282"/>
      <c r="B1322" s="1263"/>
      <c r="C1322" s="1264"/>
      <c r="D1322" s="1264"/>
      <c r="E1322" s="1264"/>
      <c r="F1322" s="1265"/>
      <c r="G1322" s="1270"/>
      <c r="H1322" s="1270"/>
      <c r="I1322" s="1270"/>
      <c r="J1322" s="1270"/>
      <c r="K1322" s="1270"/>
      <c r="L1322" s="1273"/>
      <c r="M1322" s="1276"/>
      <c r="N1322" s="1246"/>
      <c r="O1322" s="1249"/>
      <c r="P1322" s="1215"/>
      <c r="Q1322" s="1218"/>
      <c r="R1322" s="1221"/>
      <c r="S1322" s="1224"/>
      <c r="T1322" s="1227"/>
      <c r="U1322" s="1224"/>
      <c r="V1322" s="1227"/>
      <c r="W1322" s="1224"/>
      <c r="X1322" s="1227"/>
      <c r="Y1322" s="1224"/>
      <c r="Z1322" s="1227"/>
      <c r="AA1322" s="1227"/>
      <c r="AB1322" s="1227"/>
      <c r="AC1322" s="1230"/>
      <c r="AD1322" s="1193"/>
      <c r="AE1322" s="1234"/>
      <c r="AF1322" s="1199"/>
      <c r="AG1322" s="1193"/>
      <c r="AH1322" s="1196"/>
      <c r="AI1322" s="1199"/>
      <c r="AJ1322" s="1199"/>
      <c r="AK1322" s="1202"/>
      <c r="AL1322" s="1205"/>
      <c r="AM1322" s="1213"/>
      <c r="AN1322" s="355"/>
      <c r="AO1322" s="1208"/>
      <c r="AP1322" s="1210"/>
      <c r="AQ1322" s="1114"/>
      <c r="AR1322" s="976"/>
      <c r="AS1322" s="976"/>
      <c r="AT1322" s="976"/>
      <c r="AU1322" s="976"/>
      <c r="AV1322" s="976"/>
      <c r="AW1322" s="976"/>
      <c r="AX1322" s="1211"/>
      <c r="AY1322" s="1208"/>
    </row>
    <row r="1323" spans="1:51" ht="14.5" thickBot="1">
      <c r="A1323" s="1283"/>
      <c r="B1323" s="1266"/>
      <c r="C1323" s="1267"/>
      <c r="D1323" s="1267"/>
      <c r="E1323" s="1267"/>
      <c r="F1323" s="1268"/>
      <c r="G1323" s="1271"/>
      <c r="H1323" s="1271"/>
      <c r="I1323" s="1271"/>
      <c r="J1323" s="1271"/>
      <c r="K1323" s="1271"/>
      <c r="L1323" s="1274"/>
      <c r="M1323" s="1277"/>
      <c r="N1323" s="1247"/>
      <c r="O1323" s="1250"/>
      <c r="P1323" s="1216"/>
      <c r="Q1323" s="1219"/>
      <c r="R1323" s="1222"/>
      <c r="S1323" s="1225"/>
      <c r="T1323" s="1228"/>
      <c r="U1323" s="1225"/>
      <c r="V1323" s="1228"/>
      <c r="W1323" s="1225"/>
      <c r="X1323" s="1228"/>
      <c r="Y1323" s="1225"/>
      <c r="Z1323" s="1228"/>
      <c r="AA1323" s="1228"/>
      <c r="AB1323" s="1228"/>
      <c r="AC1323" s="1231"/>
      <c r="AD1323" s="1194"/>
      <c r="AE1323" s="1235"/>
      <c r="AF1323" s="1200"/>
      <c r="AG1323" s="1194"/>
      <c r="AH1323" s="1197"/>
      <c r="AI1323" s="1200"/>
      <c r="AJ1323" s="1200"/>
      <c r="AK1323" s="1203"/>
      <c r="AL1323" s="1206"/>
      <c r="AM1323" s="651" t="str">
        <f t="shared" si="2812"/>
        <v/>
      </c>
      <c r="AN1323" s="355"/>
      <c r="AO1323" s="1209"/>
      <c r="AP1323" s="1210"/>
      <c r="AQ1323" s="1115"/>
      <c r="AR1323" s="976"/>
      <c r="AS1323" s="976"/>
      <c r="AT1323" s="976"/>
      <c r="AU1323" s="976"/>
      <c r="AV1323" s="976"/>
      <c r="AW1323" s="976"/>
      <c r="AX1323" s="1211"/>
      <c r="AY1323" s="1209"/>
    </row>
    <row r="1324" spans="1:51" ht="14">
      <c r="A1324" s="1280">
        <v>329</v>
      </c>
      <c r="B1324" s="1260" t="str">
        <f>IF(基本情報入力シート!B368="", "",基本情報入力シート!B368)</f>
        <v/>
      </c>
      <c r="C1324" s="1261"/>
      <c r="D1324" s="1261"/>
      <c r="E1324" s="1261"/>
      <c r="F1324" s="1262"/>
      <c r="G1324" s="1269" t="str">
        <f>IF(基本情報入力シート!L368="", "",基本情報入力シート!L368)</f>
        <v/>
      </c>
      <c r="H1324" s="1269" t="str">
        <f>IF(基本情報入力シート!Q368="", "",基本情報入力シート!Q368)</f>
        <v/>
      </c>
      <c r="I1324" s="1269" t="str">
        <f>IF(基本情報入力シート!V368="", "",基本情報入力シート!V368)</f>
        <v/>
      </c>
      <c r="J1324" s="1269" t="str">
        <f>IF(基本情報入力シート!W368="", "",基本情報入力シート!W368)</f>
        <v/>
      </c>
      <c r="K1324" s="1269" t="str">
        <f>IF(基本情報入力シート!X368="", "",基本情報入力シート!X368)</f>
        <v/>
      </c>
      <c r="L1324" s="1272" t="str">
        <f>IF(基本情報入力シート!AC368=0, "",基本情報入力シート!AC368)</f>
        <v/>
      </c>
      <c r="M1324" s="1275" t="str">
        <f>IF(基本情報入力シート!AD368="", "",基本情報入力シート!AD368)</f>
        <v/>
      </c>
      <c r="N1324" s="1245"/>
      <c r="O1324" s="1248" t="str">
        <f>IFERROR(VLOOKUP(K1324,【参考】数式用２!$A$2:$AD$48,MATCH(N1324,【参考】数式用２!$C$4:$AD$4,0)+2,0),"")</f>
        <v/>
      </c>
      <c r="P1324" s="1214"/>
      <c r="Q1324" s="1217" t="str">
        <f>IFERROR(VLOOKUP(K1324,【参考】数式用２!$A$2:$AC$48,MATCH(P1324,【参考】数式用２!$C$4:$AC$4,0)+2,0),"")</f>
        <v/>
      </c>
      <c r="R1324" s="1220" t="s">
        <v>268</v>
      </c>
      <c r="S1324" s="1223"/>
      <c r="T1324" s="1226" t="s">
        <v>356</v>
      </c>
      <c r="U1324" s="1223"/>
      <c r="V1324" s="1226" t="s">
        <v>357</v>
      </c>
      <c r="W1324" s="1223"/>
      <c r="X1324" s="1226" t="s">
        <v>356</v>
      </c>
      <c r="Y1324" s="1223"/>
      <c r="Z1324" s="1226" t="s">
        <v>360</v>
      </c>
      <c r="AA1324" s="1226" t="s">
        <v>171</v>
      </c>
      <c r="AB1324" s="1226" t="str">
        <f t="shared" ref="AB1324" si="2835">IF(S1324&gt;=1,(W1324*12+Y1324)-(S1324*12+U1324)+1,"")</f>
        <v/>
      </c>
      <c r="AC1324" s="1229" t="s">
        <v>359</v>
      </c>
      <c r="AD1324" s="1232" t="str">
        <f t="shared" ref="AD1324" si="2836">IFERROR(ROUNDDOWN(ROUND(L1324*Q1324,0)*M1324,0)*AB1324,"")</f>
        <v/>
      </c>
      <c r="AE1324" s="1233" t="str">
        <f>IFERROR(ROUNDDOWN(ROUNDDOWN(ROUND(L1324*VLOOKUP(K1324,【参考】数式用２!$A$2:$AC$48,MATCH("処遇改善加算Ⅳ",【参考】数式用２!$C$4:$O$4,0)+2,0),0)*M1324,0)*AB1324*0.5,0), "")</f>
        <v/>
      </c>
      <c r="AF1324" s="1198"/>
      <c r="AG1324" s="1193" t="str">
        <f>IF(AND(AQ1324&lt;&gt;"対象外", P1324&lt;&gt;""),ROUNDDOWN(ROUND(L1324*VLOOKUP(K1324,【参考】数式用２!$A$2:$K$48,MATCH("ベア加算あり",【参考】数式用２!$C$4:$K$4,0)+2,0),0)*M1324,0)*AB1324,"")</f>
        <v/>
      </c>
      <c r="AH1324" s="1195"/>
      <c r="AI1324" s="1198"/>
      <c r="AJ1324" s="1198"/>
      <c r="AK1324" s="1201"/>
      <c r="AL1324" s="1204"/>
      <c r="AM1324" s="650" t="str">
        <f t="shared" si="2802"/>
        <v/>
      </c>
      <c r="AN1324" s="355"/>
      <c r="AO1324" s="1207" t="str">
        <f t="shared" ref="AO1324" si="2837">IF(K1324&lt;&gt;"","Q列に色付け","")</f>
        <v/>
      </c>
      <c r="AP1324" s="1210" t="str">
        <f t="shared" ref="AP1324" si="2838">IF(AND(AE1324&lt;&gt;0,AE1324&lt;&gt;""),IF(AF1324="○","入力済","未入力"),"")</f>
        <v/>
      </c>
      <c r="AQ1324" s="1113" t="str">
        <f>IFERROR((VLOOKUP(N1324, 【参考】数式用２!$BE$5:$BE$13, 1,FALSE)), "対象外")</f>
        <v>対象外</v>
      </c>
      <c r="AR1324" s="976" t="str">
        <f t="shared" ref="AR1324" si="2839">IF(AG1324&lt;&gt;"",IF(AH1324="○","入力済","未入力"),"")</f>
        <v/>
      </c>
      <c r="AS1324" s="976" t="str">
        <f t="shared" ref="AS1324" si="2840">IF(AND(P1324&lt;&gt;"", AI1324=""), "未入力", "入力済")</f>
        <v>入力済</v>
      </c>
      <c r="AT1324" s="976" t="str">
        <f t="shared" ref="AT1324" si="2841">IF(AND(P1324&lt;&gt;"", P1324&lt;&gt;"処遇改善加算Ⅳ", AJ1324=""), "未入力", "入力済")</f>
        <v>入力済</v>
      </c>
      <c r="AU1324" s="976" t="str">
        <f>IFERROR(VLOOKUP(K1324, 【参考】数式用２!$BB$5:$BC$48, 2, FALSE), "")</f>
        <v/>
      </c>
      <c r="AV1324" s="976" t="str">
        <f t="shared" ref="AV1324" si="2842">IF(AND(P1324&lt;&gt;"処遇改善加算Ⅲ",P1324&lt;&gt;"処遇改善加算Ⅳ", P1324&lt;&gt;"", AU1324&lt;&gt;"対象外"), 1,"")</f>
        <v/>
      </c>
      <c r="AW1324" s="976" t="str">
        <f>IFERROR("_"&amp;VLOOKUP(K1324, 【参考】数式用２!$AG$2:$AH$48, 2, FALSE), "")</f>
        <v/>
      </c>
      <c r="AX1324" s="1211" t="str">
        <f t="shared" ref="AX1324" si="2843">IF(AND(P1324="処遇改善加算Ⅰ", AL1324=""), "未入力","入力済")</f>
        <v>入力済</v>
      </c>
      <c r="AY1324" s="1207" t="str">
        <f t="shared" ref="AY1324" si="2844">G1324</f>
        <v/>
      </c>
    </row>
    <row r="1325" spans="1:51" ht="14">
      <c r="A1325" s="1281"/>
      <c r="B1325" s="1263"/>
      <c r="C1325" s="1264"/>
      <c r="D1325" s="1264"/>
      <c r="E1325" s="1264"/>
      <c r="F1325" s="1265"/>
      <c r="G1325" s="1270"/>
      <c r="H1325" s="1270"/>
      <c r="I1325" s="1270"/>
      <c r="J1325" s="1270"/>
      <c r="K1325" s="1270"/>
      <c r="L1325" s="1273"/>
      <c r="M1325" s="1276"/>
      <c r="N1325" s="1246"/>
      <c r="O1325" s="1249"/>
      <c r="P1325" s="1215"/>
      <c r="Q1325" s="1218"/>
      <c r="R1325" s="1221"/>
      <c r="S1325" s="1224"/>
      <c r="T1325" s="1227"/>
      <c r="U1325" s="1224"/>
      <c r="V1325" s="1227"/>
      <c r="W1325" s="1224"/>
      <c r="X1325" s="1227"/>
      <c r="Y1325" s="1224"/>
      <c r="Z1325" s="1227"/>
      <c r="AA1325" s="1227"/>
      <c r="AB1325" s="1227"/>
      <c r="AC1325" s="1230"/>
      <c r="AD1325" s="1193"/>
      <c r="AE1325" s="1234"/>
      <c r="AF1325" s="1199"/>
      <c r="AG1325" s="1193"/>
      <c r="AH1325" s="1196"/>
      <c r="AI1325" s="1199"/>
      <c r="AJ1325" s="1199"/>
      <c r="AK1325" s="1202"/>
      <c r="AL1325" s="1205"/>
      <c r="AM1325" s="1212" t="str">
        <f t="shared" ref="AM1325" si="2845">IF(AND(P1324&lt;&gt;"", OR(W1324&lt;&gt;8,Y1324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25" s="355"/>
      <c r="AO1325" s="1208"/>
      <c r="AP1325" s="1210"/>
      <c r="AQ1325" s="1114"/>
      <c r="AR1325" s="976"/>
      <c r="AS1325" s="976"/>
      <c r="AT1325" s="976"/>
      <c r="AU1325" s="976"/>
      <c r="AV1325" s="976"/>
      <c r="AW1325" s="976"/>
      <c r="AX1325" s="1211"/>
      <c r="AY1325" s="1208"/>
    </row>
    <row r="1326" spans="1:51" ht="14">
      <c r="A1326" s="1282"/>
      <c r="B1326" s="1263"/>
      <c r="C1326" s="1264"/>
      <c r="D1326" s="1264"/>
      <c r="E1326" s="1264"/>
      <c r="F1326" s="1265"/>
      <c r="G1326" s="1270"/>
      <c r="H1326" s="1270"/>
      <c r="I1326" s="1270"/>
      <c r="J1326" s="1270"/>
      <c r="K1326" s="1270"/>
      <c r="L1326" s="1273"/>
      <c r="M1326" s="1276"/>
      <c r="N1326" s="1246"/>
      <c r="O1326" s="1249"/>
      <c r="P1326" s="1215"/>
      <c r="Q1326" s="1218"/>
      <c r="R1326" s="1221"/>
      <c r="S1326" s="1224"/>
      <c r="T1326" s="1227"/>
      <c r="U1326" s="1224"/>
      <c r="V1326" s="1227"/>
      <c r="W1326" s="1224"/>
      <c r="X1326" s="1227"/>
      <c r="Y1326" s="1224"/>
      <c r="Z1326" s="1227"/>
      <c r="AA1326" s="1227"/>
      <c r="AB1326" s="1227"/>
      <c r="AC1326" s="1230"/>
      <c r="AD1326" s="1193"/>
      <c r="AE1326" s="1234"/>
      <c r="AF1326" s="1199"/>
      <c r="AG1326" s="1193"/>
      <c r="AH1326" s="1196"/>
      <c r="AI1326" s="1199"/>
      <c r="AJ1326" s="1199"/>
      <c r="AK1326" s="1202"/>
      <c r="AL1326" s="1205"/>
      <c r="AM1326" s="1213"/>
      <c r="AN1326" s="355"/>
      <c r="AO1326" s="1208"/>
      <c r="AP1326" s="1210"/>
      <c r="AQ1326" s="1114"/>
      <c r="AR1326" s="976"/>
      <c r="AS1326" s="976"/>
      <c r="AT1326" s="976"/>
      <c r="AU1326" s="976"/>
      <c r="AV1326" s="976"/>
      <c r="AW1326" s="976"/>
      <c r="AX1326" s="1211"/>
      <c r="AY1326" s="1208"/>
    </row>
    <row r="1327" spans="1:51" ht="14.5" thickBot="1">
      <c r="A1327" s="1283"/>
      <c r="B1327" s="1266"/>
      <c r="C1327" s="1267"/>
      <c r="D1327" s="1267"/>
      <c r="E1327" s="1267"/>
      <c r="F1327" s="1268"/>
      <c r="G1327" s="1271"/>
      <c r="H1327" s="1271"/>
      <c r="I1327" s="1271"/>
      <c r="J1327" s="1271"/>
      <c r="K1327" s="1271"/>
      <c r="L1327" s="1274"/>
      <c r="M1327" s="1277"/>
      <c r="N1327" s="1247"/>
      <c r="O1327" s="1250"/>
      <c r="P1327" s="1216"/>
      <c r="Q1327" s="1219"/>
      <c r="R1327" s="1222"/>
      <c r="S1327" s="1225"/>
      <c r="T1327" s="1228"/>
      <c r="U1327" s="1225"/>
      <c r="V1327" s="1228"/>
      <c r="W1327" s="1225"/>
      <c r="X1327" s="1228"/>
      <c r="Y1327" s="1225"/>
      <c r="Z1327" s="1228"/>
      <c r="AA1327" s="1228"/>
      <c r="AB1327" s="1228"/>
      <c r="AC1327" s="1231"/>
      <c r="AD1327" s="1194"/>
      <c r="AE1327" s="1235"/>
      <c r="AF1327" s="1200"/>
      <c r="AG1327" s="1194"/>
      <c r="AH1327" s="1197"/>
      <c r="AI1327" s="1200"/>
      <c r="AJ1327" s="1200"/>
      <c r="AK1327" s="1203"/>
      <c r="AL1327" s="1206"/>
      <c r="AM1327" s="651" t="str">
        <f t="shared" si="2812"/>
        <v/>
      </c>
      <c r="AN1327" s="355"/>
      <c r="AO1327" s="1209"/>
      <c r="AP1327" s="1210"/>
      <c r="AQ1327" s="1115"/>
      <c r="AR1327" s="976"/>
      <c r="AS1327" s="976"/>
      <c r="AT1327" s="976"/>
      <c r="AU1327" s="976"/>
      <c r="AV1327" s="976"/>
      <c r="AW1327" s="976"/>
      <c r="AX1327" s="1211"/>
      <c r="AY1327" s="1209"/>
    </row>
    <row r="1328" spans="1:51" ht="14">
      <c r="A1328" s="1280">
        <v>330</v>
      </c>
      <c r="B1328" s="1260" t="str">
        <f>IF(基本情報入力シート!B369="", "",基本情報入力シート!B369)</f>
        <v/>
      </c>
      <c r="C1328" s="1261"/>
      <c r="D1328" s="1261"/>
      <c r="E1328" s="1261"/>
      <c r="F1328" s="1262"/>
      <c r="G1328" s="1269" t="str">
        <f>IF(基本情報入力シート!L369="", "",基本情報入力シート!L369)</f>
        <v/>
      </c>
      <c r="H1328" s="1269" t="str">
        <f>IF(基本情報入力シート!Q369="", "",基本情報入力シート!Q369)</f>
        <v/>
      </c>
      <c r="I1328" s="1269" t="str">
        <f>IF(基本情報入力シート!V369="", "",基本情報入力シート!V369)</f>
        <v/>
      </c>
      <c r="J1328" s="1269" t="str">
        <f>IF(基本情報入力シート!W369="", "",基本情報入力シート!W369)</f>
        <v/>
      </c>
      <c r="K1328" s="1269" t="str">
        <f>IF(基本情報入力シート!X369="", "",基本情報入力シート!X369)</f>
        <v/>
      </c>
      <c r="L1328" s="1272" t="str">
        <f>IF(基本情報入力シート!AC369=0, "",基本情報入力シート!AC369)</f>
        <v/>
      </c>
      <c r="M1328" s="1275" t="str">
        <f>IF(基本情報入力シート!AD369="", "",基本情報入力シート!AD369)</f>
        <v/>
      </c>
      <c r="N1328" s="1245"/>
      <c r="O1328" s="1248" t="str">
        <f>IFERROR(VLOOKUP(K1328,【参考】数式用２!$A$2:$AD$48,MATCH(N1328,【参考】数式用２!$C$4:$AD$4,0)+2,0),"")</f>
        <v/>
      </c>
      <c r="P1328" s="1214"/>
      <c r="Q1328" s="1217" t="str">
        <f>IFERROR(VLOOKUP(K1328,【参考】数式用２!$A$2:$AC$48,MATCH(P1328,【参考】数式用２!$C$4:$AC$4,0)+2,0),"")</f>
        <v/>
      </c>
      <c r="R1328" s="1220" t="s">
        <v>268</v>
      </c>
      <c r="S1328" s="1223"/>
      <c r="T1328" s="1226" t="s">
        <v>356</v>
      </c>
      <c r="U1328" s="1223"/>
      <c r="V1328" s="1226" t="s">
        <v>357</v>
      </c>
      <c r="W1328" s="1223"/>
      <c r="X1328" s="1226" t="s">
        <v>356</v>
      </c>
      <c r="Y1328" s="1223"/>
      <c r="Z1328" s="1226" t="s">
        <v>360</v>
      </c>
      <c r="AA1328" s="1226" t="s">
        <v>171</v>
      </c>
      <c r="AB1328" s="1226" t="str">
        <f t="shared" ref="AB1328" si="2846">IF(S1328&gt;=1,(W1328*12+Y1328)-(S1328*12+U1328)+1,"")</f>
        <v/>
      </c>
      <c r="AC1328" s="1229" t="s">
        <v>359</v>
      </c>
      <c r="AD1328" s="1232" t="str">
        <f t="shared" ref="AD1328" si="2847">IFERROR(ROUNDDOWN(ROUND(L1328*Q1328,0)*M1328,0)*AB1328,"")</f>
        <v/>
      </c>
      <c r="AE1328" s="1233" t="str">
        <f>IFERROR(ROUNDDOWN(ROUNDDOWN(ROUND(L1328*VLOOKUP(K1328,【参考】数式用２!$A$2:$AC$48,MATCH("処遇改善加算Ⅳ",【参考】数式用２!$C$4:$O$4,0)+2,0),0)*M1328,0)*AB1328*0.5,0), "")</f>
        <v/>
      </c>
      <c r="AF1328" s="1198"/>
      <c r="AG1328" s="1193" t="str">
        <f>IF(AND(AQ1328&lt;&gt;"対象外", P1328&lt;&gt;""),ROUNDDOWN(ROUND(L1328*VLOOKUP(K1328,【参考】数式用２!$A$2:$K$48,MATCH("ベア加算あり",【参考】数式用２!$C$4:$K$4,0)+2,0),0)*M1328,0)*AB1328,"")</f>
        <v/>
      </c>
      <c r="AH1328" s="1195"/>
      <c r="AI1328" s="1198"/>
      <c r="AJ1328" s="1198"/>
      <c r="AK1328" s="1201"/>
      <c r="AL1328" s="1204"/>
      <c r="AM1328" s="650" t="str">
        <f t="shared" si="2802"/>
        <v/>
      </c>
      <c r="AN1328" s="355"/>
      <c r="AO1328" s="1207" t="str">
        <f t="shared" ref="AO1328" si="2848">IF(K1328&lt;&gt;"","Q列に色付け","")</f>
        <v/>
      </c>
      <c r="AP1328" s="1210" t="str">
        <f t="shared" ref="AP1328" si="2849">IF(AND(AE1328&lt;&gt;0,AE1328&lt;&gt;""),IF(AF1328="○","入力済","未入力"),"")</f>
        <v/>
      </c>
      <c r="AQ1328" s="1113" t="str">
        <f>IFERROR((VLOOKUP(N1328, 【参考】数式用２!$BE$5:$BE$13, 1,FALSE)), "対象外")</f>
        <v>対象外</v>
      </c>
      <c r="AR1328" s="976" t="str">
        <f t="shared" ref="AR1328" si="2850">IF(AG1328&lt;&gt;"",IF(AH1328="○","入力済","未入力"),"")</f>
        <v/>
      </c>
      <c r="AS1328" s="976" t="str">
        <f t="shared" ref="AS1328" si="2851">IF(AND(P1328&lt;&gt;"", AI1328=""), "未入力", "入力済")</f>
        <v>入力済</v>
      </c>
      <c r="AT1328" s="976" t="str">
        <f t="shared" ref="AT1328" si="2852">IF(AND(P1328&lt;&gt;"", P1328&lt;&gt;"処遇改善加算Ⅳ", AJ1328=""), "未入力", "入力済")</f>
        <v>入力済</v>
      </c>
      <c r="AU1328" s="976" t="str">
        <f>IFERROR(VLOOKUP(K1328, 【参考】数式用２!$BB$5:$BC$48, 2, FALSE), "")</f>
        <v/>
      </c>
      <c r="AV1328" s="976" t="str">
        <f t="shared" ref="AV1328" si="2853">IF(AND(P1328&lt;&gt;"処遇改善加算Ⅲ",P1328&lt;&gt;"処遇改善加算Ⅳ", P1328&lt;&gt;"", AU1328&lt;&gt;"対象外"), 1,"")</f>
        <v/>
      </c>
      <c r="AW1328" s="976" t="str">
        <f>IFERROR("_"&amp;VLOOKUP(K1328, 【参考】数式用２!$AG$2:$AH$48, 2, FALSE), "")</f>
        <v/>
      </c>
      <c r="AX1328" s="1211" t="str">
        <f t="shared" ref="AX1328" si="2854">IF(AND(P1328="処遇改善加算Ⅰ", AL1328=""), "未入力","入力済")</f>
        <v>入力済</v>
      </c>
      <c r="AY1328" s="1207" t="str">
        <f t="shared" ref="AY1328" si="2855">G1328</f>
        <v/>
      </c>
    </row>
    <row r="1329" spans="1:51" ht="14">
      <c r="A1329" s="1281"/>
      <c r="B1329" s="1263"/>
      <c r="C1329" s="1264"/>
      <c r="D1329" s="1264"/>
      <c r="E1329" s="1264"/>
      <c r="F1329" s="1265"/>
      <c r="G1329" s="1270"/>
      <c r="H1329" s="1270"/>
      <c r="I1329" s="1270"/>
      <c r="J1329" s="1270"/>
      <c r="K1329" s="1270"/>
      <c r="L1329" s="1273"/>
      <c r="M1329" s="1276"/>
      <c r="N1329" s="1246"/>
      <c r="O1329" s="1249"/>
      <c r="P1329" s="1215"/>
      <c r="Q1329" s="1218"/>
      <c r="R1329" s="1221"/>
      <c r="S1329" s="1224"/>
      <c r="T1329" s="1227"/>
      <c r="U1329" s="1224"/>
      <c r="V1329" s="1227"/>
      <c r="W1329" s="1224"/>
      <c r="X1329" s="1227"/>
      <c r="Y1329" s="1224"/>
      <c r="Z1329" s="1227"/>
      <c r="AA1329" s="1227"/>
      <c r="AB1329" s="1227"/>
      <c r="AC1329" s="1230"/>
      <c r="AD1329" s="1193"/>
      <c r="AE1329" s="1234"/>
      <c r="AF1329" s="1199"/>
      <c r="AG1329" s="1193"/>
      <c r="AH1329" s="1196"/>
      <c r="AI1329" s="1199"/>
      <c r="AJ1329" s="1199"/>
      <c r="AK1329" s="1202"/>
      <c r="AL1329" s="1205"/>
      <c r="AM1329" s="1212" t="str">
        <f t="shared" ref="AM1329" si="2856">IF(AND(P1328&lt;&gt;"", OR(W1328&lt;&gt;8,Y1328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29" s="355"/>
      <c r="AO1329" s="1208"/>
      <c r="AP1329" s="1210"/>
      <c r="AQ1329" s="1114"/>
      <c r="AR1329" s="976"/>
      <c r="AS1329" s="976"/>
      <c r="AT1329" s="976"/>
      <c r="AU1329" s="976"/>
      <c r="AV1329" s="976"/>
      <c r="AW1329" s="976"/>
      <c r="AX1329" s="1211"/>
      <c r="AY1329" s="1208"/>
    </row>
    <row r="1330" spans="1:51" ht="14">
      <c r="A1330" s="1282"/>
      <c r="B1330" s="1263"/>
      <c r="C1330" s="1264"/>
      <c r="D1330" s="1264"/>
      <c r="E1330" s="1264"/>
      <c r="F1330" s="1265"/>
      <c r="G1330" s="1270"/>
      <c r="H1330" s="1270"/>
      <c r="I1330" s="1270"/>
      <c r="J1330" s="1270"/>
      <c r="K1330" s="1270"/>
      <c r="L1330" s="1273"/>
      <c r="M1330" s="1276"/>
      <c r="N1330" s="1246"/>
      <c r="O1330" s="1249"/>
      <c r="P1330" s="1215"/>
      <c r="Q1330" s="1218"/>
      <c r="R1330" s="1221"/>
      <c r="S1330" s="1224"/>
      <c r="T1330" s="1227"/>
      <c r="U1330" s="1224"/>
      <c r="V1330" s="1227"/>
      <c r="W1330" s="1224"/>
      <c r="X1330" s="1227"/>
      <c r="Y1330" s="1224"/>
      <c r="Z1330" s="1227"/>
      <c r="AA1330" s="1227"/>
      <c r="AB1330" s="1227"/>
      <c r="AC1330" s="1230"/>
      <c r="AD1330" s="1193"/>
      <c r="AE1330" s="1234"/>
      <c r="AF1330" s="1199"/>
      <c r="AG1330" s="1193"/>
      <c r="AH1330" s="1196"/>
      <c r="AI1330" s="1199"/>
      <c r="AJ1330" s="1199"/>
      <c r="AK1330" s="1202"/>
      <c r="AL1330" s="1205"/>
      <c r="AM1330" s="1213"/>
      <c r="AN1330" s="355"/>
      <c r="AO1330" s="1208"/>
      <c r="AP1330" s="1210"/>
      <c r="AQ1330" s="1114"/>
      <c r="AR1330" s="976"/>
      <c r="AS1330" s="976"/>
      <c r="AT1330" s="976"/>
      <c r="AU1330" s="976"/>
      <c r="AV1330" s="976"/>
      <c r="AW1330" s="976"/>
      <c r="AX1330" s="1211"/>
      <c r="AY1330" s="1208"/>
    </row>
    <row r="1331" spans="1:51" ht="14.5" thickBot="1">
      <c r="A1331" s="1283"/>
      <c r="B1331" s="1266"/>
      <c r="C1331" s="1267"/>
      <c r="D1331" s="1267"/>
      <c r="E1331" s="1267"/>
      <c r="F1331" s="1268"/>
      <c r="G1331" s="1271"/>
      <c r="H1331" s="1271"/>
      <c r="I1331" s="1271"/>
      <c r="J1331" s="1271"/>
      <c r="K1331" s="1271"/>
      <c r="L1331" s="1274"/>
      <c r="M1331" s="1277"/>
      <c r="N1331" s="1247"/>
      <c r="O1331" s="1250"/>
      <c r="P1331" s="1216"/>
      <c r="Q1331" s="1219"/>
      <c r="R1331" s="1222"/>
      <c r="S1331" s="1225"/>
      <c r="T1331" s="1228"/>
      <c r="U1331" s="1225"/>
      <c r="V1331" s="1228"/>
      <c r="W1331" s="1225"/>
      <c r="X1331" s="1228"/>
      <c r="Y1331" s="1225"/>
      <c r="Z1331" s="1228"/>
      <c r="AA1331" s="1228"/>
      <c r="AB1331" s="1228"/>
      <c r="AC1331" s="1231"/>
      <c r="AD1331" s="1194"/>
      <c r="AE1331" s="1235"/>
      <c r="AF1331" s="1200"/>
      <c r="AG1331" s="1194"/>
      <c r="AH1331" s="1197"/>
      <c r="AI1331" s="1200"/>
      <c r="AJ1331" s="1200"/>
      <c r="AK1331" s="1203"/>
      <c r="AL1331" s="1206"/>
      <c r="AM1331" s="651" t="str">
        <f t="shared" si="2812"/>
        <v/>
      </c>
      <c r="AN1331" s="355"/>
      <c r="AO1331" s="1209"/>
      <c r="AP1331" s="1210"/>
      <c r="AQ1331" s="1115"/>
      <c r="AR1331" s="976"/>
      <c r="AS1331" s="976"/>
      <c r="AT1331" s="976"/>
      <c r="AU1331" s="976"/>
      <c r="AV1331" s="976"/>
      <c r="AW1331" s="976"/>
      <c r="AX1331" s="1211"/>
      <c r="AY1331" s="1209"/>
    </row>
    <row r="1332" spans="1:51" ht="14">
      <c r="A1332" s="1280">
        <v>331</v>
      </c>
      <c r="B1332" s="1260" t="str">
        <f>IF(基本情報入力シート!B370="", "",基本情報入力シート!B370)</f>
        <v/>
      </c>
      <c r="C1332" s="1261"/>
      <c r="D1332" s="1261"/>
      <c r="E1332" s="1261"/>
      <c r="F1332" s="1262"/>
      <c r="G1332" s="1269" t="str">
        <f>IF(基本情報入力シート!L370="", "",基本情報入力シート!L370)</f>
        <v/>
      </c>
      <c r="H1332" s="1269" t="str">
        <f>IF(基本情報入力シート!Q370="", "",基本情報入力シート!Q370)</f>
        <v/>
      </c>
      <c r="I1332" s="1269" t="str">
        <f>IF(基本情報入力シート!V370="", "",基本情報入力シート!V370)</f>
        <v/>
      </c>
      <c r="J1332" s="1269" t="str">
        <f>IF(基本情報入力シート!W370="", "",基本情報入力シート!W370)</f>
        <v/>
      </c>
      <c r="K1332" s="1269" t="str">
        <f>IF(基本情報入力シート!X370="", "",基本情報入力シート!X370)</f>
        <v/>
      </c>
      <c r="L1332" s="1272" t="str">
        <f>IF(基本情報入力シート!AC370=0, "",基本情報入力シート!AC370)</f>
        <v/>
      </c>
      <c r="M1332" s="1275" t="str">
        <f>IF(基本情報入力シート!AD370="", "",基本情報入力シート!AD370)</f>
        <v/>
      </c>
      <c r="N1332" s="1245"/>
      <c r="O1332" s="1248" t="str">
        <f>IFERROR(VLOOKUP(K1332,【参考】数式用２!$A$2:$AD$48,MATCH(N1332,【参考】数式用２!$C$4:$AD$4,0)+2,0),"")</f>
        <v/>
      </c>
      <c r="P1332" s="1214"/>
      <c r="Q1332" s="1217" t="str">
        <f>IFERROR(VLOOKUP(K1332,【参考】数式用２!$A$2:$AC$48,MATCH(P1332,【参考】数式用２!$C$4:$AC$4,0)+2,0),"")</f>
        <v/>
      </c>
      <c r="R1332" s="1220" t="s">
        <v>268</v>
      </c>
      <c r="S1332" s="1223"/>
      <c r="T1332" s="1226" t="s">
        <v>356</v>
      </c>
      <c r="U1332" s="1223"/>
      <c r="V1332" s="1226" t="s">
        <v>357</v>
      </c>
      <c r="W1332" s="1223"/>
      <c r="X1332" s="1226" t="s">
        <v>356</v>
      </c>
      <c r="Y1332" s="1223"/>
      <c r="Z1332" s="1226" t="s">
        <v>360</v>
      </c>
      <c r="AA1332" s="1226" t="s">
        <v>171</v>
      </c>
      <c r="AB1332" s="1226" t="str">
        <f t="shared" ref="AB1332" si="2857">IF(S1332&gt;=1,(W1332*12+Y1332)-(S1332*12+U1332)+1,"")</f>
        <v/>
      </c>
      <c r="AC1332" s="1229" t="s">
        <v>359</v>
      </c>
      <c r="AD1332" s="1232" t="str">
        <f t="shared" ref="AD1332" si="2858">IFERROR(ROUNDDOWN(ROUND(L1332*Q1332,0)*M1332,0)*AB1332,"")</f>
        <v/>
      </c>
      <c r="AE1332" s="1233" t="str">
        <f>IFERROR(ROUNDDOWN(ROUNDDOWN(ROUND(L1332*VLOOKUP(K1332,【参考】数式用２!$A$2:$AC$48,MATCH("処遇改善加算Ⅳ",【参考】数式用２!$C$4:$O$4,0)+2,0),0)*M1332,0)*AB1332*0.5,0), "")</f>
        <v/>
      </c>
      <c r="AF1332" s="1198"/>
      <c r="AG1332" s="1193" t="str">
        <f>IF(AND(AQ1332&lt;&gt;"対象外", P1332&lt;&gt;""),ROUNDDOWN(ROUND(L1332*VLOOKUP(K1332,【参考】数式用２!$A$2:$K$48,MATCH("ベア加算あり",【参考】数式用２!$C$4:$K$4,0)+2,0),0)*M1332,0)*AB1332,"")</f>
        <v/>
      </c>
      <c r="AH1332" s="1195"/>
      <c r="AI1332" s="1198"/>
      <c r="AJ1332" s="1198"/>
      <c r="AK1332" s="1201"/>
      <c r="AL1332" s="1204"/>
      <c r="AM1332" s="650" t="str">
        <f t="shared" si="2802"/>
        <v/>
      </c>
      <c r="AN1332" s="355"/>
      <c r="AO1332" s="1207" t="str">
        <f t="shared" ref="AO1332" si="2859">IF(K1332&lt;&gt;"","Q列に色付け","")</f>
        <v/>
      </c>
      <c r="AP1332" s="1210" t="str">
        <f t="shared" ref="AP1332" si="2860">IF(AND(AE1332&lt;&gt;0,AE1332&lt;&gt;""),IF(AF1332="○","入力済","未入力"),"")</f>
        <v/>
      </c>
      <c r="AQ1332" s="1113" t="str">
        <f>IFERROR((VLOOKUP(N1332, 【参考】数式用２!$BE$5:$BE$13, 1,FALSE)), "対象外")</f>
        <v>対象外</v>
      </c>
      <c r="AR1332" s="976" t="str">
        <f t="shared" ref="AR1332" si="2861">IF(AG1332&lt;&gt;"",IF(AH1332="○","入力済","未入力"),"")</f>
        <v/>
      </c>
      <c r="AS1332" s="976" t="str">
        <f t="shared" ref="AS1332" si="2862">IF(AND(P1332&lt;&gt;"", AI1332=""), "未入力", "入力済")</f>
        <v>入力済</v>
      </c>
      <c r="AT1332" s="976" t="str">
        <f t="shared" ref="AT1332" si="2863">IF(AND(P1332&lt;&gt;"", P1332&lt;&gt;"処遇改善加算Ⅳ", AJ1332=""), "未入力", "入力済")</f>
        <v>入力済</v>
      </c>
      <c r="AU1332" s="976" t="str">
        <f>IFERROR(VLOOKUP(K1332, 【参考】数式用２!$BB$5:$BC$48, 2, FALSE), "")</f>
        <v/>
      </c>
      <c r="AV1332" s="976" t="str">
        <f t="shared" ref="AV1332" si="2864">IF(AND(P1332&lt;&gt;"処遇改善加算Ⅲ",P1332&lt;&gt;"処遇改善加算Ⅳ", P1332&lt;&gt;"", AU1332&lt;&gt;"対象外"), 1,"")</f>
        <v/>
      </c>
      <c r="AW1332" s="976" t="str">
        <f>IFERROR("_"&amp;VLOOKUP(K1332, 【参考】数式用２!$AG$2:$AH$48, 2, FALSE), "")</f>
        <v/>
      </c>
      <c r="AX1332" s="1211" t="str">
        <f t="shared" ref="AX1332" si="2865">IF(AND(P1332="処遇改善加算Ⅰ", AL1332=""), "未入力","入力済")</f>
        <v>入力済</v>
      </c>
      <c r="AY1332" s="1207" t="str">
        <f t="shared" ref="AY1332" si="2866">G1332</f>
        <v/>
      </c>
    </row>
    <row r="1333" spans="1:51" ht="14">
      <c r="A1333" s="1281"/>
      <c r="B1333" s="1263"/>
      <c r="C1333" s="1264"/>
      <c r="D1333" s="1264"/>
      <c r="E1333" s="1264"/>
      <c r="F1333" s="1265"/>
      <c r="G1333" s="1270"/>
      <c r="H1333" s="1270"/>
      <c r="I1333" s="1270"/>
      <c r="J1333" s="1270"/>
      <c r="K1333" s="1270"/>
      <c r="L1333" s="1273"/>
      <c r="M1333" s="1276"/>
      <c r="N1333" s="1246"/>
      <c r="O1333" s="1249"/>
      <c r="P1333" s="1215"/>
      <c r="Q1333" s="1218"/>
      <c r="R1333" s="1221"/>
      <c r="S1333" s="1224"/>
      <c r="T1333" s="1227"/>
      <c r="U1333" s="1224"/>
      <c r="V1333" s="1227"/>
      <c r="W1333" s="1224"/>
      <c r="X1333" s="1227"/>
      <c r="Y1333" s="1224"/>
      <c r="Z1333" s="1227"/>
      <c r="AA1333" s="1227"/>
      <c r="AB1333" s="1227"/>
      <c r="AC1333" s="1230"/>
      <c r="AD1333" s="1193"/>
      <c r="AE1333" s="1234"/>
      <c r="AF1333" s="1199"/>
      <c r="AG1333" s="1193"/>
      <c r="AH1333" s="1196"/>
      <c r="AI1333" s="1199"/>
      <c r="AJ1333" s="1199"/>
      <c r="AK1333" s="1202"/>
      <c r="AL1333" s="1205"/>
      <c r="AM1333" s="1212" t="str">
        <f t="shared" ref="AM1333" si="2867">IF(AND(P1332&lt;&gt;"", OR(W1332&lt;&gt;8,Y1332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33" s="355"/>
      <c r="AO1333" s="1208"/>
      <c r="AP1333" s="1210"/>
      <c r="AQ1333" s="1114"/>
      <c r="AR1333" s="976"/>
      <c r="AS1333" s="976"/>
      <c r="AT1333" s="976"/>
      <c r="AU1333" s="976"/>
      <c r="AV1333" s="976"/>
      <c r="AW1333" s="976"/>
      <c r="AX1333" s="1211"/>
      <c r="AY1333" s="1208"/>
    </row>
    <row r="1334" spans="1:51" ht="14">
      <c r="A1334" s="1282"/>
      <c r="B1334" s="1263"/>
      <c r="C1334" s="1264"/>
      <c r="D1334" s="1264"/>
      <c r="E1334" s="1264"/>
      <c r="F1334" s="1265"/>
      <c r="G1334" s="1270"/>
      <c r="H1334" s="1270"/>
      <c r="I1334" s="1270"/>
      <c r="J1334" s="1270"/>
      <c r="K1334" s="1270"/>
      <c r="L1334" s="1273"/>
      <c r="M1334" s="1276"/>
      <c r="N1334" s="1246"/>
      <c r="O1334" s="1249"/>
      <c r="P1334" s="1215"/>
      <c r="Q1334" s="1218"/>
      <c r="R1334" s="1221"/>
      <c r="S1334" s="1224"/>
      <c r="T1334" s="1227"/>
      <c r="U1334" s="1224"/>
      <c r="V1334" s="1227"/>
      <c r="W1334" s="1224"/>
      <c r="X1334" s="1227"/>
      <c r="Y1334" s="1224"/>
      <c r="Z1334" s="1227"/>
      <c r="AA1334" s="1227"/>
      <c r="AB1334" s="1227"/>
      <c r="AC1334" s="1230"/>
      <c r="AD1334" s="1193"/>
      <c r="AE1334" s="1234"/>
      <c r="AF1334" s="1199"/>
      <c r="AG1334" s="1193"/>
      <c r="AH1334" s="1196"/>
      <c r="AI1334" s="1199"/>
      <c r="AJ1334" s="1199"/>
      <c r="AK1334" s="1202"/>
      <c r="AL1334" s="1205"/>
      <c r="AM1334" s="1213"/>
      <c r="AN1334" s="355"/>
      <c r="AO1334" s="1208"/>
      <c r="AP1334" s="1210"/>
      <c r="AQ1334" s="1114"/>
      <c r="AR1334" s="976"/>
      <c r="AS1334" s="976"/>
      <c r="AT1334" s="976"/>
      <c r="AU1334" s="976"/>
      <c r="AV1334" s="976"/>
      <c r="AW1334" s="976"/>
      <c r="AX1334" s="1211"/>
      <c r="AY1334" s="1208"/>
    </row>
    <row r="1335" spans="1:51" ht="14.5" thickBot="1">
      <c r="A1335" s="1283"/>
      <c r="B1335" s="1266"/>
      <c r="C1335" s="1267"/>
      <c r="D1335" s="1267"/>
      <c r="E1335" s="1267"/>
      <c r="F1335" s="1268"/>
      <c r="G1335" s="1271"/>
      <c r="H1335" s="1271"/>
      <c r="I1335" s="1271"/>
      <c r="J1335" s="1271"/>
      <c r="K1335" s="1271"/>
      <c r="L1335" s="1274"/>
      <c r="M1335" s="1277"/>
      <c r="N1335" s="1247"/>
      <c r="O1335" s="1250"/>
      <c r="P1335" s="1216"/>
      <c r="Q1335" s="1219"/>
      <c r="R1335" s="1222"/>
      <c r="S1335" s="1225"/>
      <c r="T1335" s="1228"/>
      <c r="U1335" s="1225"/>
      <c r="V1335" s="1228"/>
      <c r="W1335" s="1225"/>
      <c r="X1335" s="1228"/>
      <c r="Y1335" s="1225"/>
      <c r="Z1335" s="1228"/>
      <c r="AA1335" s="1228"/>
      <c r="AB1335" s="1228"/>
      <c r="AC1335" s="1231"/>
      <c r="AD1335" s="1194"/>
      <c r="AE1335" s="1235"/>
      <c r="AF1335" s="1200"/>
      <c r="AG1335" s="1194"/>
      <c r="AH1335" s="1197"/>
      <c r="AI1335" s="1200"/>
      <c r="AJ1335" s="1200"/>
      <c r="AK1335" s="1203"/>
      <c r="AL1335" s="1206"/>
      <c r="AM1335" s="651" t="str">
        <f t="shared" si="2812"/>
        <v/>
      </c>
      <c r="AN1335" s="355"/>
      <c r="AO1335" s="1209"/>
      <c r="AP1335" s="1210"/>
      <c r="AQ1335" s="1115"/>
      <c r="AR1335" s="976"/>
      <c r="AS1335" s="976"/>
      <c r="AT1335" s="976"/>
      <c r="AU1335" s="976"/>
      <c r="AV1335" s="976"/>
      <c r="AW1335" s="976"/>
      <c r="AX1335" s="1211"/>
      <c r="AY1335" s="1209"/>
    </row>
    <row r="1336" spans="1:51" ht="14">
      <c r="A1336" s="1280">
        <v>332</v>
      </c>
      <c r="B1336" s="1260" t="str">
        <f>IF(基本情報入力シート!B371="", "",基本情報入力シート!B371)</f>
        <v/>
      </c>
      <c r="C1336" s="1261"/>
      <c r="D1336" s="1261"/>
      <c r="E1336" s="1261"/>
      <c r="F1336" s="1262"/>
      <c r="G1336" s="1269" t="str">
        <f>IF(基本情報入力シート!L371="", "",基本情報入力シート!L371)</f>
        <v/>
      </c>
      <c r="H1336" s="1269" t="str">
        <f>IF(基本情報入力シート!Q371="", "",基本情報入力シート!Q371)</f>
        <v/>
      </c>
      <c r="I1336" s="1269" t="str">
        <f>IF(基本情報入力シート!V371="", "",基本情報入力シート!V371)</f>
        <v/>
      </c>
      <c r="J1336" s="1269" t="str">
        <f>IF(基本情報入力シート!W371="", "",基本情報入力シート!W371)</f>
        <v/>
      </c>
      <c r="K1336" s="1269" t="str">
        <f>IF(基本情報入力シート!X371="", "",基本情報入力シート!X371)</f>
        <v/>
      </c>
      <c r="L1336" s="1272" t="str">
        <f>IF(基本情報入力シート!AC371=0, "",基本情報入力シート!AC371)</f>
        <v/>
      </c>
      <c r="M1336" s="1275" t="str">
        <f>IF(基本情報入力シート!AD371="", "",基本情報入力シート!AD371)</f>
        <v/>
      </c>
      <c r="N1336" s="1245"/>
      <c r="O1336" s="1248" t="str">
        <f>IFERROR(VLOOKUP(K1336,【参考】数式用２!$A$2:$AD$48,MATCH(N1336,【参考】数式用２!$C$4:$AD$4,0)+2,0),"")</f>
        <v/>
      </c>
      <c r="P1336" s="1214"/>
      <c r="Q1336" s="1217" t="str">
        <f>IFERROR(VLOOKUP(K1336,【参考】数式用２!$A$2:$AC$48,MATCH(P1336,【参考】数式用２!$C$4:$AC$4,0)+2,0),"")</f>
        <v/>
      </c>
      <c r="R1336" s="1220" t="s">
        <v>268</v>
      </c>
      <c r="S1336" s="1223"/>
      <c r="T1336" s="1226" t="s">
        <v>356</v>
      </c>
      <c r="U1336" s="1223"/>
      <c r="V1336" s="1226" t="s">
        <v>357</v>
      </c>
      <c r="W1336" s="1223"/>
      <c r="X1336" s="1226" t="s">
        <v>356</v>
      </c>
      <c r="Y1336" s="1223"/>
      <c r="Z1336" s="1226" t="s">
        <v>360</v>
      </c>
      <c r="AA1336" s="1226" t="s">
        <v>171</v>
      </c>
      <c r="AB1336" s="1226" t="str">
        <f t="shared" ref="AB1336" si="2868">IF(S1336&gt;=1,(W1336*12+Y1336)-(S1336*12+U1336)+1,"")</f>
        <v/>
      </c>
      <c r="AC1336" s="1229" t="s">
        <v>359</v>
      </c>
      <c r="AD1336" s="1232" t="str">
        <f t="shared" ref="AD1336" si="2869">IFERROR(ROUNDDOWN(ROUND(L1336*Q1336,0)*M1336,0)*AB1336,"")</f>
        <v/>
      </c>
      <c r="AE1336" s="1233" t="str">
        <f>IFERROR(ROUNDDOWN(ROUNDDOWN(ROUND(L1336*VLOOKUP(K1336,【参考】数式用２!$A$2:$AC$48,MATCH("処遇改善加算Ⅳ",【参考】数式用２!$C$4:$O$4,0)+2,0),0)*M1336,0)*AB1336*0.5,0), "")</f>
        <v/>
      </c>
      <c r="AF1336" s="1198"/>
      <c r="AG1336" s="1193" t="str">
        <f>IF(AND(AQ1336&lt;&gt;"対象外", P1336&lt;&gt;""),ROUNDDOWN(ROUND(L1336*VLOOKUP(K1336,【参考】数式用２!$A$2:$K$48,MATCH("ベア加算あり",【参考】数式用２!$C$4:$K$4,0)+2,0),0)*M1336,0)*AB1336,"")</f>
        <v/>
      </c>
      <c r="AH1336" s="1195"/>
      <c r="AI1336" s="1198"/>
      <c r="AJ1336" s="1198"/>
      <c r="AK1336" s="1201"/>
      <c r="AL1336" s="1204"/>
      <c r="AM1336" s="650" t="str">
        <f t="shared" si="2802"/>
        <v/>
      </c>
      <c r="AN1336" s="355"/>
      <c r="AO1336" s="1207" t="str">
        <f t="shared" ref="AO1336" si="2870">IF(K1336&lt;&gt;"","Q列に色付け","")</f>
        <v/>
      </c>
      <c r="AP1336" s="1210" t="str">
        <f t="shared" ref="AP1336" si="2871">IF(AND(AE1336&lt;&gt;0,AE1336&lt;&gt;""),IF(AF1336="○","入力済","未入力"),"")</f>
        <v/>
      </c>
      <c r="AQ1336" s="1113" t="str">
        <f>IFERROR((VLOOKUP(N1336, 【参考】数式用２!$BE$5:$BE$13, 1,FALSE)), "対象外")</f>
        <v>対象外</v>
      </c>
      <c r="AR1336" s="976" t="str">
        <f t="shared" ref="AR1336" si="2872">IF(AG1336&lt;&gt;"",IF(AH1336="○","入力済","未入力"),"")</f>
        <v/>
      </c>
      <c r="AS1336" s="976" t="str">
        <f t="shared" ref="AS1336" si="2873">IF(AND(P1336&lt;&gt;"", AI1336=""), "未入力", "入力済")</f>
        <v>入力済</v>
      </c>
      <c r="AT1336" s="976" t="str">
        <f t="shared" ref="AT1336" si="2874">IF(AND(P1336&lt;&gt;"", P1336&lt;&gt;"処遇改善加算Ⅳ", AJ1336=""), "未入力", "入力済")</f>
        <v>入力済</v>
      </c>
      <c r="AU1336" s="976" t="str">
        <f>IFERROR(VLOOKUP(K1336, 【参考】数式用２!$BB$5:$BC$48, 2, FALSE), "")</f>
        <v/>
      </c>
      <c r="AV1336" s="976" t="str">
        <f t="shared" ref="AV1336" si="2875">IF(AND(P1336&lt;&gt;"処遇改善加算Ⅲ",P1336&lt;&gt;"処遇改善加算Ⅳ", P1336&lt;&gt;"", AU1336&lt;&gt;"対象外"), 1,"")</f>
        <v/>
      </c>
      <c r="AW1336" s="976" t="str">
        <f>IFERROR("_"&amp;VLOOKUP(K1336, 【参考】数式用２!$AG$2:$AH$48, 2, FALSE), "")</f>
        <v/>
      </c>
      <c r="AX1336" s="1211" t="str">
        <f t="shared" ref="AX1336" si="2876">IF(AND(P1336="処遇改善加算Ⅰ", AL1336=""), "未入力","入力済")</f>
        <v>入力済</v>
      </c>
      <c r="AY1336" s="1207" t="str">
        <f t="shared" ref="AY1336" si="2877">G1336</f>
        <v/>
      </c>
    </row>
    <row r="1337" spans="1:51" ht="14">
      <c r="A1337" s="1281"/>
      <c r="B1337" s="1263"/>
      <c r="C1337" s="1264"/>
      <c r="D1337" s="1264"/>
      <c r="E1337" s="1264"/>
      <c r="F1337" s="1265"/>
      <c r="G1337" s="1270"/>
      <c r="H1337" s="1270"/>
      <c r="I1337" s="1270"/>
      <c r="J1337" s="1270"/>
      <c r="K1337" s="1270"/>
      <c r="L1337" s="1273"/>
      <c r="M1337" s="1276"/>
      <c r="N1337" s="1246"/>
      <c r="O1337" s="1249"/>
      <c r="P1337" s="1215"/>
      <c r="Q1337" s="1218"/>
      <c r="R1337" s="1221"/>
      <c r="S1337" s="1224"/>
      <c r="T1337" s="1227"/>
      <c r="U1337" s="1224"/>
      <c r="V1337" s="1227"/>
      <c r="W1337" s="1224"/>
      <c r="X1337" s="1227"/>
      <c r="Y1337" s="1224"/>
      <c r="Z1337" s="1227"/>
      <c r="AA1337" s="1227"/>
      <c r="AB1337" s="1227"/>
      <c r="AC1337" s="1230"/>
      <c r="AD1337" s="1193"/>
      <c r="AE1337" s="1234"/>
      <c r="AF1337" s="1199"/>
      <c r="AG1337" s="1193"/>
      <c r="AH1337" s="1196"/>
      <c r="AI1337" s="1199"/>
      <c r="AJ1337" s="1199"/>
      <c r="AK1337" s="1202"/>
      <c r="AL1337" s="1205"/>
      <c r="AM1337" s="1212" t="str">
        <f t="shared" ref="AM1337" si="2878">IF(AND(P1336&lt;&gt;"", OR(W1336&lt;&gt;8,Y1336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37" s="355"/>
      <c r="AO1337" s="1208"/>
      <c r="AP1337" s="1210"/>
      <c r="AQ1337" s="1114"/>
      <c r="AR1337" s="976"/>
      <c r="AS1337" s="976"/>
      <c r="AT1337" s="976"/>
      <c r="AU1337" s="976"/>
      <c r="AV1337" s="976"/>
      <c r="AW1337" s="976"/>
      <c r="AX1337" s="1211"/>
      <c r="AY1337" s="1208"/>
    </row>
    <row r="1338" spans="1:51" ht="14">
      <c r="A1338" s="1282"/>
      <c r="B1338" s="1263"/>
      <c r="C1338" s="1264"/>
      <c r="D1338" s="1264"/>
      <c r="E1338" s="1264"/>
      <c r="F1338" s="1265"/>
      <c r="G1338" s="1270"/>
      <c r="H1338" s="1270"/>
      <c r="I1338" s="1270"/>
      <c r="J1338" s="1270"/>
      <c r="K1338" s="1270"/>
      <c r="L1338" s="1273"/>
      <c r="M1338" s="1276"/>
      <c r="N1338" s="1246"/>
      <c r="O1338" s="1249"/>
      <c r="P1338" s="1215"/>
      <c r="Q1338" s="1218"/>
      <c r="R1338" s="1221"/>
      <c r="S1338" s="1224"/>
      <c r="T1338" s="1227"/>
      <c r="U1338" s="1224"/>
      <c r="V1338" s="1227"/>
      <c r="W1338" s="1224"/>
      <c r="X1338" s="1227"/>
      <c r="Y1338" s="1224"/>
      <c r="Z1338" s="1227"/>
      <c r="AA1338" s="1227"/>
      <c r="AB1338" s="1227"/>
      <c r="AC1338" s="1230"/>
      <c r="AD1338" s="1193"/>
      <c r="AE1338" s="1234"/>
      <c r="AF1338" s="1199"/>
      <c r="AG1338" s="1193"/>
      <c r="AH1338" s="1196"/>
      <c r="AI1338" s="1199"/>
      <c r="AJ1338" s="1199"/>
      <c r="AK1338" s="1202"/>
      <c r="AL1338" s="1205"/>
      <c r="AM1338" s="1213"/>
      <c r="AN1338" s="355"/>
      <c r="AO1338" s="1208"/>
      <c r="AP1338" s="1210"/>
      <c r="AQ1338" s="1114"/>
      <c r="AR1338" s="976"/>
      <c r="AS1338" s="976"/>
      <c r="AT1338" s="976"/>
      <c r="AU1338" s="976"/>
      <c r="AV1338" s="976"/>
      <c r="AW1338" s="976"/>
      <c r="AX1338" s="1211"/>
      <c r="AY1338" s="1208"/>
    </row>
    <row r="1339" spans="1:51" ht="14.5" thickBot="1">
      <c r="A1339" s="1283"/>
      <c r="B1339" s="1266"/>
      <c r="C1339" s="1267"/>
      <c r="D1339" s="1267"/>
      <c r="E1339" s="1267"/>
      <c r="F1339" s="1268"/>
      <c r="G1339" s="1271"/>
      <c r="H1339" s="1271"/>
      <c r="I1339" s="1271"/>
      <c r="J1339" s="1271"/>
      <c r="K1339" s="1271"/>
      <c r="L1339" s="1274"/>
      <c r="M1339" s="1277"/>
      <c r="N1339" s="1247"/>
      <c r="O1339" s="1250"/>
      <c r="P1339" s="1216"/>
      <c r="Q1339" s="1219"/>
      <c r="R1339" s="1222"/>
      <c r="S1339" s="1225"/>
      <c r="T1339" s="1228"/>
      <c r="U1339" s="1225"/>
      <c r="V1339" s="1228"/>
      <c r="W1339" s="1225"/>
      <c r="X1339" s="1228"/>
      <c r="Y1339" s="1225"/>
      <c r="Z1339" s="1228"/>
      <c r="AA1339" s="1228"/>
      <c r="AB1339" s="1228"/>
      <c r="AC1339" s="1231"/>
      <c r="AD1339" s="1194"/>
      <c r="AE1339" s="1235"/>
      <c r="AF1339" s="1200"/>
      <c r="AG1339" s="1194"/>
      <c r="AH1339" s="1197"/>
      <c r="AI1339" s="1200"/>
      <c r="AJ1339" s="1200"/>
      <c r="AK1339" s="1203"/>
      <c r="AL1339" s="1206"/>
      <c r="AM1339" s="651" t="str">
        <f t="shared" si="2812"/>
        <v/>
      </c>
      <c r="AN1339" s="355"/>
      <c r="AO1339" s="1209"/>
      <c r="AP1339" s="1210"/>
      <c r="AQ1339" s="1115"/>
      <c r="AR1339" s="976"/>
      <c r="AS1339" s="976"/>
      <c r="AT1339" s="976"/>
      <c r="AU1339" s="976"/>
      <c r="AV1339" s="976"/>
      <c r="AW1339" s="976"/>
      <c r="AX1339" s="1211"/>
      <c r="AY1339" s="1209"/>
    </row>
    <row r="1340" spans="1:51" ht="14">
      <c r="A1340" s="1280">
        <v>333</v>
      </c>
      <c r="B1340" s="1260" t="str">
        <f>IF(基本情報入力シート!B372="", "",基本情報入力シート!B372)</f>
        <v/>
      </c>
      <c r="C1340" s="1261"/>
      <c r="D1340" s="1261"/>
      <c r="E1340" s="1261"/>
      <c r="F1340" s="1262"/>
      <c r="G1340" s="1269" t="str">
        <f>IF(基本情報入力シート!L372="", "",基本情報入力シート!L372)</f>
        <v/>
      </c>
      <c r="H1340" s="1269" t="str">
        <f>IF(基本情報入力シート!Q372="", "",基本情報入力シート!Q372)</f>
        <v/>
      </c>
      <c r="I1340" s="1269" t="str">
        <f>IF(基本情報入力シート!V372="", "",基本情報入力シート!V372)</f>
        <v/>
      </c>
      <c r="J1340" s="1269" t="str">
        <f>IF(基本情報入力シート!W372="", "",基本情報入力シート!W372)</f>
        <v/>
      </c>
      <c r="K1340" s="1269" t="str">
        <f>IF(基本情報入力シート!X372="", "",基本情報入力シート!X372)</f>
        <v/>
      </c>
      <c r="L1340" s="1272" t="str">
        <f>IF(基本情報入力シート!AC372=0, "",基本情報入力シート!AC372)</f>
        <v/>
      </c>
      <c r="M1340" s="1275" t="str">
        <f>IF(基本情報入力シート!AD372="", "",基本情報入力シート!AD372)</f>
        <v/>
      </c>
      <c r="N1340" s="1245"/>
      <c r="O1340" s="1248" t="str">
        <f>IFERROR(VLOOKUP(K1340,【参考】数式用２!$A$2:$AD$48,MATCH(N1340,【参考】数式用２!$C$4:$AD$4,0)+2,0),"")</f>
        <v/>
      </c>
      <c r="P1340" s="1214"/>
      <c r="Q1340" s="1217" t="str">
        <f>IFERROR(VLOOKUP(K1340,【参考】数式用２!$A$2:$AC$48,MATCH(P1340,【参考】数式用２!$C$4:$AC$4,0)+2,0),"")</f>
        <v/>
      </c>
      <c r="R1340" s="1220" t="s">
        <v>268</v>
      </c>
      <c r="S1340" s="1223"/>
      <c r="T1340" s="1226" t="s">
        <v>356</v>
      </c>
      <c r="U1340" s="1223"/>
      <c r="V1340" s="1226" t="s">
        <v>357</v>
      </c>
      <c r="W1340" s="1223"/>
      <c r="X1340" s="1226" t="s">
        <v>356</v>
      </c>
      <c r="Y1340" s="1223"/>
      <c r="Z1340" s="1226" t="s">
        <v>360</v>
      </c>
      <c r="AA1340" s="1226" t="s">
        <v>171</v>
      </c>
      <c r="AB1340" s="1226" t="str">
        <f t="shared" ref="AB1340" si="2879">IF(S1340&gt;=1,(W1340*12+Y1340)-(S1340*12+U1340)+1,"")</f>
        <v/>
      </c>
      <c r="AC1340" s="1229" t="s">
        <v>359</v>
      </c>
      <c r="AD1340" s="1232" t="str">
        <f t="shared" ref="AD1340" si="2880">IFERROR(ROUNDDOWN(ROUND(L1340*Q1340,0)*M1340,0)*AB1340,"")</f>
        <v/>
      </c>
      <c r="AE1340" s="1233" t="str">
        <f>IFERROR(ROUNDDOWN(ROUNDDOWN(ROUND(L1340*VLOOKUP(K1340,【参考】数式用２!$A$2:$AC$48,MATCH("処遇改善加算Ⅳ",【参考】数式用２!$C$4:$O$4,0)+2,0),0)*M1340,0)*AB1340*0.5,0), "")</f>
        <v/>
      </c>
      <c r="AF1340" s="1198"/>
      <c r="AG1340" s="1193" t="str">
        <f>IF(AND(AQ1340&lt;&gt;"対象外", P1340&lt;&gt;""),ROUNDDOWN(ROUND(L1340*VLOOKUP(K1340,【参考】数式用２!$A$2:$K$48,MATCH("ベア加算あり",【参考】数式用２!$C$4:$K$4,0)+2,0),0)*M1340,0)*AB1340,"")</f>
        <v/>
      </c>
      <c r="AH1340" s="1195"/>
      <c r="AI1340" s="1198"/>
      <c r="AJ1340" s="1198"/>
      <c r="AK1340" s="1201"/>
      <c r="AL1340" s="1204"/>
      <c r="AM1340" s="650" t="str">
        <f t="shared" si="2802"/>
        <v/>
      </c>
      <c r="AN1340" s="355"/>
      <c r="AO1340" s="1207" t="str">
        <f t="shared" ref="AO1340" si="2881">IF(K1340&lt;&gt;"","Q列に色付け","")</f>
        <v/>
      </c>
      <c r="AP1340" s="1210" t="str">
        <f t="shared" ref="AP1340" si="2882">IF(AND(AE1340&lt;&gt;0,AE1340&lt;&gt;""),IF(AF1340="○","入力済","未入力"),"")</f>
        <v/>
      </c>
      <c r="AQ1340" s="1113" t="str">
        <f>IFERROR((VLOOKUP(N1340, 【参考】数式用２!$BE$5:$BE$13, 1,FALSE)), "対象外")</f>
        <v>対象外</v>
      </c>
      <c r="AR1340" s="976" t="str">
        <f t="shared" ref="AR1340" si="2883">IF(AG1340&lt;&gt;"",IF(AH1340="○","入力済","未入力"),"")</f>
        <v/>
      </c>
      <c r="AS1340" s="976" t="str">
        <f t="shared" ref="AS1340" si="2884">IF(AND(P1340&lt;&gt;"", AI1340=""), "未入力", "入力済")</f>
        <v>入力済</v>
      </c>
      <c r="AT1340" s="976" t="str">
        <f t="shared" ref="AT1340" si="2885">IF(AND(P1340&lt;&gt;"", P1340&lt;&gt;"処遇改善加算Ⅳ", AJ1340=""), "未入力", "入力済")</f>
        <v>入力済</v>
      </c>
      <c r="AU1340" s="976" t="str">
        <f>IFERROR(VLOOKUP(K1340, 【参考】数式用２!$BB$5:$BC$48, 2, FALSE), "")</f>
        <v/>
      </c>
      <c r="AV1340" s="976" t="str">
        <f t="shared" ref="AV1340" si="2886">IF(AND(P1340&lt;&gt;"処遇改善加算Ⅲ",P1340&lt;&gt;"処遇改善加算Ⅳ", P1340&lt;&gt;"", AU1340&lt;&gt;"対象外"), 1,"")</f>
        <v/>
      </c>
      <c r="AW1340" s="976" t="str">
        <f>IFERROR("_"&amp;VLOOKUP(K1340, 【参考】数式用２!$AG$2:$AH$48, 2, FALSE), "")</f>
        <v/>
      </c>
      <c r="AX1340" s="1211" t="str">
        <f t="shared" ref="AX1340" si="2887">IF(AND(P1340="処遇改善加算Ⅰ", AL1340=""), "未入力","入力済")</f>
        <v>入力済</v>
      </c>
      <c r="AY1340" s="1207" t="str">
        <f t="shared" ref="AY1340" si="2888">G1340</f>
        <v/>
      </c>
    </row>
    <row r="1341" spans="1:51" ht="14">
      <c r="A1341" s="1281"/>
      <c r="B1341" s="1263"/>
      <c r="C1341" s="1264"/>
      <c r="D1341" s="1264"/>
      <c r="E1341" s="1264"/>
      <c r="F1341" s="1265"/>
      <c r="G1341" s="1270"/>
      <c r="H1341" s="1270"/>
      <c r="I1341" s="1270"/>
      <c r="J1341" s="1270"/>
      <c r="K1341" s="1270"/>
      <c r="L1341" s="1273"/>
      <c r="M1341" s="1276"/>
      <c r="N1341" s="1246"/>
      <c r="O1341" s="1249"/>
      <c r="P1341" s="1215"/>
      <c r="Q1341" s="1218"/>
      <c r="R1341" s="1221"/>
      <c r="S1341" s="1224"/>
      <c r="T1341" s="1227"/>
      <c r="U1341" s="1224"/>
      <c r="V1341" s="1227"/>
      <c r="W1341" s="1224"/>
      <c r="X1341" s="1227"/>
      <c r="Y1341" s="1224"/>
      <c r="Z1341" s="1227"/>
      <c r="AA1341" s="1227"/>
      <c r="AB1341" s="1227"/>
      <c r="AC1341" s="1230"/>
      <c r="AD1341" s="1193"/>
      <c r="AE1341" s="1234"/>
      <c r="AF1341" s="1199"/>
      <c r="AG1341" s="1193"/>
      <c r="AH1341" s="1196"/>
      <c r="AI1341" s="1199"/>
      <c r="AJ1341" s="1199"/>
      <c r="AK1341" s="1202"/>
      <c r="AL1341" s="1205"/>
      <c r="AM1341" s="1212" t="str">
        <f t="shared" ref="AM1341" si="2889">IF(AND(P1340&lt;&gt;"", OR(W1340&lt;&gt;8,Y1340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41" s="355"/>
      <c r="AO1341" s="1208"/>
      <c r="AP1341" s="1210"/>
      <c r="AQ1341" s="1114"/>
      <c r="AR1341" s="976"/>
      <c r="AS1341" s="976"/>
      <c r="AT1341" s="976"/>
      <c r="AU1341" s="976"/>
      <c r="AV1341" s="976"/>
      <c r="AW1341" s="976"/>
      <c r="AX1341" s="1211"/>
      <c r="AY1341" s="1208"/>
    </row>
    <row r="1342" spans="1:51" ht="14">
      <c r="A1342" s="1282"/>
      <c r="B1342" s="1263"/>
      <c r="C1342" s="1264"/>
      <c r="D1342" s="1264"/>
      <c r="E1342" s="1264"/>
      <c r="F1342" s="1265"/>
      <c r="G1342" s="1270"/>
      <c r="H1342" s="1270"/>
      <c r="I1342" s="1270"/>
      <c r="J1342" s="1270"/>
      <c r="K1342" s="1270"/>
      <c r="L1342" s="1273"/>
      <c r="M1342" s="1276"/>
      <c r="N1342" s="1246"/>
      <c r="O1342" s="1249"/>
      <c r="P1342" s="1215"/>
      <c r="Q1342" s="1218"/>
      <c r="R1342" s="1221"/>
      <c r="S1342" s="1224"/>
      <c r="T1342" s="1227"/>
      <c r="U1342" s="1224"/>
      <c r="V1342" s="1227"/>
      <c r="W1342" s="1224"/>
      <c r="X1342" s="1227"/>
      <c r="Y1342" s="1224"/>
      <c r="Z1342" s="1227"/>
      <c r="AA1342" s="1227"/>
      <c r="AB1342" s="1227"/>
      <c r="AC1342" s="1230"/>
      <c r="AD1342" s="1193"/>
      <c r="AE1342" s="1234"/>
      <c r="AF1342" s="1199"/>
      <c r="AG1342" s="1193"/>
      <c r="AH1342" s="1196"/>
      <c r="AI1342" s="1199"/>
      <c r="AJ1342" s="1199"/>
      <c r="AK1342" s="1202"/>
      <c r="AL1342" s="1205"/>
      <c r="AM1342" s="1213"/>
      <c r="AN1342" s="355"/>
      <c r="AO1342" s="1208"/>
      <c r="AP1342" s="1210"/>
      <c r="AQ1342" s="1114"/>
      <c r="AR1342" s="976"/>
      <c r="AS1342" s="976"/>
      <c r="AT1342" s="976"/>
      <c r="AU1342" s="976"/>
      <c r="AV1342" s="976"/>
      <c r="AW1342" s="976"/>
      <c r="AX1342" s="1211"/>
      <c r="AY1342" s="1208"/>
    </row>
    <row r="1343" spans="1:51" ht="14.5" thickBot="1">
      <c r="A1343" s="1283"/>
      <c r="B1343" s="1266"/>
      <c r="C1343" s="1267"/>
      <c r="D1343" s="1267"/>
      <c r="E1343" s="1267"/>
      <c r="F1343" s="1268"/>
      <c r="G1343" s="1271"/>
      <c r="H1343" s="1271"/>
      <c r="I1343" s="1271"/>
      <c r="J1343" s="1271"/>
      <c r="K1343" s="1271"/>
      <c r="L1343" s="1274"/>
      <c r="M1343" s="1277"/>
      <c r="N1343" s="1247"/>
      <c r="O1343" s="1250"/>
      <c r="P1343" s="1216"/>
      <c r="Q1343" s="1219"/>
      <c r="R1343" s="1222"/>
      <c r="S1343" s="1225"/>
      <c r="T1343" s="1228"/>
      <c r="U1343" s="1225"/>
      <c r="V1343" s="1228"/>
      <c r="W1343" s="1225"/>
      <c r="X1343" s="1228"/>
      <c r="Y1343" s="1225"/>
      <c r="Z1343" s="1228"/>
      <c r="AA1343" s="1228"/>
      <c r="AB1343" s="1228"/>
      <c r="AC1343" s="1231"/>
      <c r="AD1343" s="1194"/>
      <c r="AE1343" s="1235"/>
      <c r="AF1343" s="1200"/>
      <c r="AG1343" s="1194"/>
      <c r="AH1343" s="1197"/>
      <c r="AI1343" s="1200"/>
      <c r="AJ1343" s="1200"/>
      <c r="AK1343" s="1203"/>
      <c r="AL1343" s="1206"/>
      <c r="AM1343" s="651" t="str">
        <f t="shared" si="2812"/>
        <v/>
      </c>
      <c r="AN1343" s="355"/>
      <c r="AO1343" s="1209"/>
      <c r="AP1343" s="1210"/>
      <c r="AQ1343" s="1115"/>
      <c r="AR1343" s="976"/>
      <c r="AS1343" s="976"/>
      <c r="AT1343" s="976"/>
      <c r="AU1343" s="976"/>
      <c r="AV1343" s="976"/>
      <c r="AW1343" s="976"/>
      <c r="AX1343" s="1211"/>
      <c r="AY1343" s="1209"/>
    </row>
    <row r="1344" spans="1:51" ht="14">
      <c r="A1344" s="1280">
        <v>334</v>
      </c>
      <c r="B1344" s="1260" t="str">
        <f>IF(基本情報入力シート!B373="", "",基本情報入力シート!B373)</f>
        <v/>
      </c>
      <c r="C1344" s="1261"/>
      <c r="D1344" s="1261"/>
      <c r="E1344" s="1261"/>
      <c r="F1344" s="1262"/>
      <c r="G1344" s="1269" t="str">
        <f>IF(基本情報入力シート!L373="", "",基本情報入力シート!L373)</f>
        <v/>
      </c>
      <c r="H1344" s="1269" t="str">
        <f>IF(基本情報入力シート!Q373="", "",基本情報入力シート!Q373)</f>
        <v/>
      </c>
      <c r="I1344" s="1269" t="str">
        <f>IF(基本情報入力シート!V373="", "",基本情報入力シート!V373)</f>
        <v/>
      </c>
      <c r="J1344" s="1269" t="str">
        <f>IF(基本情報入力シート!W373="", "",基本情報入力シート!W373)</f>
        <v/>
      </c>
      <c r="K1344" s="1269" t="str">
        <f>IF(基本情報入力シート!X373="", "",基本情報入力シート!X373)</f>
        <v/>
      </c>
      <c r="L1344" s="1272" t="str">
        <f>IF(基本情報入力シート!AC373=0, "",基本情報入力シート!AC373)</f>
        <v/>
      </c>
      <c r="M1344" s="1275" t="str">
        <f>IF(基本情報入力シート!AD373="", "",基本情報入力シート!AD373)</f>
        <v/>
      </c>
      <c r="N1344" s="1245"/>
      <c r="O1344" s="1248" t="str">
        <f>IFERROR(VLOOKUP(K1344,【参考】数式用２!$A$2:$AD$48,MATCH(N1344,【参考】数式用２!$C$4:$AD$4,0)+2,0),"")</f>
        <v/>
      </c>
      <c r="P1344" s="1214"/>
      <c r="Q1344" s="1217" t="str">
        <f>IFERROR(VLOOKUP(K1344,【参考】数式用２!$A$2:$AC$48,MATCH(P1344,【参考】数式用２!$C$4:$AC$4,0)+2,0),"")</f>
        <v/>
      </c>
      <c r="R1344" s="1220" t="s">
        <v>268</v>
      </c>
      <c r="S1344" s="1223"/>
      <c r="T1344" s="1226" t="s">
        <v>356</v>
      </c>
      <c r="U1344" s="1223"/>
      <c r="V1344" s="1226" t="s">
        <v>357</v>
      </c>
      <c r="W1344" s="1223"/>
      <c r="X1344" s="1226" t="s">
        <v>356</v>
      </c>
      <c r="Y1344" s="1223"/>
      <c r="Z1344" s="1226" t="s">
        <v>360</v>
      </c>
      <c r="AA1344" s="1226" t="s">
        <v>171</v>
      </c>
      <c r="AB1344" s="1226" t="str">
        <f t="shared" ref="AB1344" si="2890">IF(S1344&gt;=1,(W1344*12+Y1344)-(S1344*12+U1344)+1,"")</f>
        <v/>
      </c>
      <c r="AC1344" s="1229" t="s">
        <v>359</v>
      </c>
      <c r="AD1344" s="1232" t="str">
        <f t="shared" ref="AD1344" si="2891">IFERROR(ROUNDDOWN(ROUND(L1344*Q1344,0)*M1344,0)*AB1344,"")</f>
        <v/>
      </c>
      <c r="AE1344" s="1233" t="str">
        <f>IFERROR(ROUNDDOWN(ROUNDDOWN(ROUND(L1344*VLOOKUP(K1344,【参考】数式用２!$A$2:$AC$48,MATCH("処遇改善加算Ⅳ",【参考】数式用２!$C$4:$O$4,0)+2,0),0)*M1344,0)*AB1344*0.5,0), "")</f>
        <v/>
      </c>
      <c r="AF1344" s="1198"/>
      <c r="AG1344" s="1193" t="str">
        <f>IF(AND(AQ1344&lt;&gt;"対象外", P1344&lt;&gt;""),ROUNDDOWN(ROUND(L1344*VLOOKUP(K1344,【参考】数式用２!$A$2:$K$48,MATCH("ベア加算あり",【参考】数式用２!$C$4:$K$4,0)+2,0),0)*M1344,0)*AB1344,"")</f>
        <v/>
      </c>
      <c r="AH1344" s="1195"/>
      <c r="AI1344" s="1198"/>
      <c r="AJ1344" s="1198"/>
      <c r="AK1344" s="1201"/>
      <c r="AL1344" s="1204"/>
      <c r="AM1344" s="650" t="str">
        <f t="shared" si="2802"/>
        <v/>
      </c>
      <c r="AN1344" s="355"/>
      <c r="AO1344" s="1207" t="str">
        <f t="shared" ref="AO1344" si="2892">IF(K1344&lt;&gt;"","Q列に色付け","")</f>
        <v/>
      </c>
      <c r="AP1344" s="1210" t="str">
        <f t="shared" ref="AP1344" si="2893">IF(AND(AE1344&lt;&gt;0,AE1344&lt;&gt;""),IF(AF1344="○","入力済","未入力"),"")</f>
        <v/>
      </c>
      <c r="AQ1344" s="1113" t="str">
        <f>IFERROR((VLOOKUP(N1344, 【参考】数式用２!$BE$5:$BE$13, 1,FALSE)), "対象外")</f>
        <v>対象外</v>
      </c>
      <c r="AR1344" s="976" t="str">
        <f t="shared" ref="AR1344" si="2894">IF(AG1344&lt;&gt;"",IF(AH1344="○","入力済","未入力"),"")</f>
        <v/>
      </c>
      <c r="AS1344" s="976" t="str">
        <f t="shared" ref="AS1344" si="2895">IF(AND(P1344&lt;&gt;"", AI1344=""), "未入力", "入力済")</f>
        <v>入力済</v>
      </c>
      <c r="AT1344" s="976" t="str">
        <f t="shared" ref="AT1344" si="2896">IF(AND(P1344&lt;&gt;"", P1344&lt;&gt;"処遇改善加算Ⅳ", AJ1344=""), "未入力", "入力済")</f>
        <v>入力済</v>
      </c>
      <c r="AU1344" s="976" t="str">
        <f>IFERROR(VLOOKUP(K1344, 【参考】数式用２!$BB$5:$BC$48, 2, FALSE), "")</f>
        <v/>
      </c>
      <c r="AV1344" s="976" t="str">
        <f t="shared" ref="AV1344" si="2897">IF(AND(P1344&lt;&gt;"処遇改善加算Ⅲ",P1344&lt;&gt;"処遇改善加算Ⅳ", P1344&lt;&gt;"", AU1344&lt;&gt;"対象外"), 1,"")</f>
        <v/>
      </c>
      <c r="AW1344" s="976" t="str">
        <f>IFERROR("_"&amp;VLOOKUP(K1344, 【参考】数式用２!$AG$2:$AH$48, 2, FALSE), "")</f>
        <v/>
      </c>
      <c r="AX1344" s="1211" t="str">
        <f t="shared" ref="AX1344" si="2898">IF(AND(P1344="処遇改善加算Ⅰ", AL1344=""), "未入力","入力済")</f>
        <v>入力済</v>
      </c>
      <c r="AY1344" s="1207" t="str">
        <f t="shared" ref="AY1344" si="2899">G1344</f>
        <v/>
      </c>
    </row>
    <row r="1345" spans="1:51" ht="14">
      <c r="A1345" s="1281"/>
      <c r="B1345" s="1263"/>
      <c r="C1345" s="1264"/>
      <c r="D1345" s="1264"/>
      <c r="E1345" s="1264"/>
      <c r="F1345" s="1265"/>
      <c r="G1345" s="1270"/>
      <c r="H1345" s="1270"/>
      <c r="I1345" s="1270"/>
      <c r="J1345" s="1270"/>
      <c r="K1345" s="1270"/>
      <c r="L1345" s="1273"/>
      <c r="M1345" s="1276"/>
      <c r="N1345" s="1246"/>
      <c r="O1345" s="1249"/>
      <c r="P1345" s="1215"/>
      <c r="Q1345" s="1218"/>
      <c r="R1345" s="1221"/>
      <c r="S1345" s="1224"/>
      <c r="T1345" s="1227"/>
      <c r="U1345" s="1224"/>
      <c r="V1345" s="1227"/>
      <c r="W1345" s="1224"/>
      <c r="X1345" s="1227"/>
      <c r="Y1345" s="1224"/>
      <c r="Z1345" s="1227"/>
      <c r="AA1345" s="1227"/>
      <c r="AB1345" s="1227"/>
      <c r="AC1345" s="1230"/>
      <c r="AD1345" s="1193"/>
      <c r="AE1345" s="1234"/>
      <c r="AF1345" s="1199"/>
      <c r="AG1345" s="1193"/>
      <c r="AH1345" s="1196"/>
      <c r="AI1345" s="1199"/>
      <c r="AJ1345" s="1199"/>
      <c r="AK1345" s="1202"/>
      <c r="AL1345" s="1205"/>
      <c r="AM1345" s="1212" t="str">
        <f t="shared" ref="AM1345" si="2900">IF(AND(P1344&lt;&gt;"", OR(W1344&lt;&gt;8,Y1344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45" s="355"/>
      <c r="AO1345" s="1208"/>
      <c r="AP1345" s="1210"/>
      <c r="AQ1345" s="1114"/>
      <c r="AR1345" s="976"/>
      <c r="AS1345" s="976"/>
      <c r="AT1345" s="976"/>
      <c r="AU1345" s="976"/>
      <c r="AV1345" s="976"/>
      <c r="AW1345" s="976"/>
      <c r="AX1345" s="1211"/>
      <c r="AY1345" s="1208"/>
    </row>
    <row r="1346" spans="1:51" ht="14">
      <c r="A1346" s="1282"/>
      <c r="B1346" s="1263"/>
      <c r="C1346" s="1264"/>
      <c r="D1346" s="1264"/>
      <c r="E1346" s="1264"/>
      <c r="F1346" s="1265"/>
      <c r="G1346" s="1270"/>
      <c r="H1346" s="1270"/>
      <c r="I1346" s="1270"/>
      <c r="J1346" s="1270"/>
      <c r="K1346" s="1270"/>
      <c r="L1346" s="1273"/>
      <c r="M1346" s="1276"/>
      <c r="N1346" s="1246"/>
      <c r="O1346" s="1249"/>
      <c r="P1346" s="1215"/>
      <c r="Q1346" s="1218"/>
      <c r="R1346" s="1221"/>
      <c r="S1346" s="1224"/>
      <c r="T1346" s="1227"/>
      <c r="U1346" s="1224"/>
      <c r="V1346" s="1227"/>
      <c r="W1346" s="1224"/>
      <c r="X1346" s="1227"/>
      <c r="Y1346" s="1224"/>
      <c r="Z1346" s="1227"/>
      <c r="AA1346" s="1227"/>
      <c r="AB1346" s="1227"/>
      <c r="AC1346" s="1230"/>
      <c r="AD1346" s="1193"/>
      <c r="AE1346" s="1234"/>
      <c r="AF1346" s="1199"/>
      <c r="AG1346" s="1193"/>
      <c r="AH1346" s="1196"/>
      <c r="AI1346" s="1199"/>
      <c r="AJ1346" s="1199"/>
      <c r="AK1346" s="1202"/>
      <c r="AL1346" s="1205"/>
      <c r="AM1346" s="1213"/>
      <c r="AN1346" s="355"/>
      <c r="AO1346" s="1208"/>
      <c r="AP1346" s="1210"/>
      <c r="AQ1346" s="1114"/>
      <c r="AR1346" s="976"/>
      <c r="AS1346" s="976"/>
      <c r="AT1346" s="976"/>
      <c r="AU1346" s="976"/>
      <c r="AV1346" s="976"/>
      <c r="AW1346" s="976"/>
      <c r="AX1346" s="1211"/>
      <c r="AY1346" s="1208"/>
    </row>
    <row r="1347" spans="1:51" ht="14.5" thickBot="1">
      <c r="A1347" s="1283"/>
      <c r="B1347" s="1266"/>
      <c r="C1347" s="1267"/>
      <c r="D1347" s="1267"/>
      <c r="E1347" s="1267"/>
      <c r="F1347" s="1268"/>
      <c r="G1347" s="1271"/>
      <c r="H1347" s="1271"/>
      <c r="I1347" s="1271"/>
      <c r="J1347" s="1271"/>
      <c r="K1347" s="1271"/>
      <c r="L1347" s="1274"/>
      <c r="M1347" s="1277"/>
      <c r="N1347" s="1247"/>
      <c r="O1347" s="1250"/>
      <c r="P1347" s="1216"/>
      <c r="Q1347" s="1219"/>
      <c r="R1347" s="1222"/>
      <c r="S1347" s="1225"/>
      <c r="T1347" s="1228"/>
      <c r="U1347" s="1225"/>
      <c r="V1347" s="1228"/>
      <c r="W1347" s="1225"/>
      <c r="X1347" s="1228"/>
      <c r="Y1347" s="1225"/>
      <c r="Z1347" s="1228"/>
      <c r="AA1347" s="1228"/>
      <c r="AB1347" s="1228"/>
      <c r="AC1347" s="1231"/>
      <c r="AD1347" s="1194"/>
      <c r="AE1347" s="1235"/>
      <c r="AF1347" s="1200"/>
      <c r="AG1347" s="1194"/>
      <c r="AH1347" s="1197"/>
      <c r="AI1347" s="1200"/>
      <c r="AJ1347" s="1200"/>
      <c r="AK1347" s="1203"/>
      <c r="AL1347" s="1206"/>
      <c r="AM1347" s="651" t="str">
        <f t="shared" si="2812"/>
        <v/>
      </c>
      <c r="AN1347" s="355"/>
      <c r="AO1347" s="1209"/>
      <c r="AP1347" s="1210"/>
      <c r="AQ1347" s="1115"/>
      <c r="AR1347" s="976"/>
      <c r="AS1347" s="976"/>
      <c r="AT1347" s="976"/>
      <c r="AU1347" s="976"/>
      <c r="AV1347" s="976"/>
      <c r="AW1347" s="976"/>
      <c r="AX1347" s="1211"/>
      <c r="AY1347" s="1209"/>
    </row>
    <row r="1348" spans="1:51" ht="14">
      <c r="A1348" s="1280">
        <v>335</v>
      </c>
      <c r="B1348" s="1260" t="str">
        <f>IF(基本情報入力シート!B374="", "",基本情報入力シート!B374)</f>
        <v/>
      </c>
      <c r="C1348" s="1261"/>
      <c r="D1348" s="1261"/>
      <c r="E1348" s="1261"/>
      <c r="F1348" s="1262"/>
      <c r="G1348" s="1269" t="str">
        <f>IF(基本情報入力シート!L374="", "",基本情報入力シート!L374)</f>
        <v/>
      </c>
      <c r="H1348" s="1269" t="str">
        <f>IF(基本情報入力シート!Q374="", "",基本情報入力シート!Q374)</f>
        <v/>
      </c>
      <c r="I1348" s="1269" t="str">
        <f>IF(基本情報入力シート!V374="", "",基本情報入力シート!V374)</f>
        <v/>
      </c>
      <c r="J1348" s="1269" t="str">
        <f>IF(基本情報入力シート!W374="", "",基本情報入力シート!W374)</f>
        <v/>
      </c>
      <c r="K1348" s="1269" t="str">
        <f>IF(基本情報入力シート!X374="", "",基本情報入力シート!X374)</f>
        <v/>
      </c>
      <c r="L1348" s="1272" t="str">
        <f>IF(基本情報入力シート!AC374=0, "",基本情報入力シート!AC374)</f>
        <v/>
      </c>
      <c r="M1348" s="1275" t="str">
        <f>IF(基本情報入力シート!AD374="", "",基本情報入力シート!AD374)</f>
        <v/>
      </c>
      <c r="N1348" s="1245"/>
      <c r="O1348" s="1248" t="str">
        <f>IFERROR(VLOOKUP(K1348,【参考】数式用２!$A$2:$AD$48,MATCH(N1348,【参考】数式用２!$C$4:$AD$4,0)+2,0),"")</f>
        <v/>
      </c>
      <c r="P1348" s="1214"/>
      <c r="Q1348" s="1217" t="str">
        <f>IFERROR(VLOOKUP(K1348,【参考】数式用２!$A$2:$AC$48,MATCH(P1348,【参考】数式用２!$C$4:$AC$4,0)+2,0),"")</f>
        <v/>
      </c>
      <c r="R1348" s="1220" t="s">
        <v>268</v>
      </c>
      <c r="S1348" s="1223"/>
      <c r="T1348" s="1226" t="s">
        <v>356</v>
      </c>
      <c r="U1348" s="1223"/>
      <c r="V1348" s="1226" t="s">
        <v>357</v>
      </c>
      <c r="W1348" s="1223"/>
      <c r="X1348" s="1226" t="s">
        <v>356</v>
      </c>
      <c r="Y1348" s="1223"/>
      <c r="Z1348" s="1226" t="s">
        <v>360</v>
      </c>
      <c r="AA1348" s="1226" t="s">
        <v>171</v>
      </c>
      <c r="AB1348" s="1226" t="str">
        <f t="shared" ref="AB1348" si="2901">IF(S1348&gt;=1,(W1348*12+Y1348)-(S1348*12+U1348)+1,"")</f>
        <v/>
      </c>
      <c r="AC1348" s="1229" t="s">
        <v>359</v>
      </c>
      <c r="AD1348" s="1232" t="str">
        <f t="shared" ref="AD1348" si="2902">IFERROR(ROUNDDOWN(ROUND(L1348*Q1348,0)*M1348,0)*AB1348,"")</f>
        <v/>
      </c>
      <c r="AE1348" s="1233" t="str">
        <f>IFERROR(ROUNDDOWN(ROUNDDOWN(ROUND(L1348*VLOOKUP(K1348,【参考】数式用２!$A$2:$AC$48,MATCH("処遇改善加算Ⅳ",【参考】数式用２!$C$4:$O$4,0)+2,0),0)*M1348,0)*AB1348*0.5,0), "")</f>
        <v/>
      </c>
      <c r="AF1348" s="1198"/>
      <c r="AG1348" s="1193" t="str">
        <f>IF(AND(AQ1348&lt;&gt;"対象外", P1348&lt;&gt;""),ROUNDDOWN(ROUND(L1348*VLOOKUP(K1348,【参考】数式用２!$A$2:$K$48,MATCH("ベア加算あり",【参考】数式用２!$C$4:$K$4,0)+2,0),0)*M1348,0)*AB1348,"")</f>
        <v/>
      </c>
      <c r="AH1348" s="1195"/>
      <c r="AI1348" s="1198"/>
      <c r="AJ1348" s="1198"/>
      <c r="AK1348" s="1201"/>
      <c r="AL1348" s="1204"/>
      <c r="AM1348" s="650" t="str">
        <f t="shared" si="2802"/>
        <v/>
      </c>
      <c r="AN1348" s="355"/>
      <c r="AO1348" s="1207" t="str">
        <f t="shared" ref="AO1348" si="2903">IF(K1348&lt;&gt;"","Q列に色付け","")</f>
        <v/>
      </c>
      <c r="AP1348" s="1210" t="str">
        <f t="shared" ref="AP1348" si="2904">IF(AND(AE1348&lt;&gt;0,AE1348&lt;&gt;""),IF(AF1348="○","入力済","未入力"),"")</f>
        <v/>
      </c>
      <c r="AQ1348" s="1113" t="str">
        <f>IFERROR((VLOOKUP(N1348, 【参考】数式用２!$BE$5:$BE$13, 1,FALSE)), "対象外")</f>
        <v>対象外</v>
      </c>
      <c r="AR1348" s="976" t="str">
        <f t="shared" ref="AR1348" si="2905">IF(AG1348&lt;&gt;"",IF(AH1348="○","入力済","未入力"),"")</f>
        <v/>
      </c>
      <c r="AS1348" s="976" t="str">
        <f t="shared" ref="AS1348" si="2906">IF(AND(P1348&lt;&gt;"", AI1348=""), "未入力", "入力済")</f>
        <v>入力済</v>
      </c>
      <c r="AT1348" s="976" t="str">
        <f t="shared" ref="AT1348" si="2907">IF(AND(P1348&lt;&gt;"", P1348&lt;&gt;"処遇改善加算Ⅳ", AJ1348=""), "未入力", "入力済")</f>
        <v>入力済</v>
      </c>
      <c r="AU1348" s="976" t="str">
        <f>IFERROR(VLOOKUP(K1348, 【参考】数式用２!$BB$5:$BC$48, 2, FALSE), "")</f>
        <v/>
      </c>
      <c r="AV1348" s="976" t="str">
        <f t="shared" ref="AV1348" si="2908">IF(AND(P1348&lt;&gt;"処遇改善加算Ⅲ",P1348&lt;&gt;"処遇改善加算Ⅳ", P1348&lt;&gt;"", AU1348&lt;&gt;"対象外"), 1,"")</f>
        <v/>
      </c>
      <c r="AW1348" s="976" t="str">
        <f>IFERROR("_"&amp;VLOOKUP(K1348, 【参考】数式用２!$AG$2:$AH$48, 2, FALSE), "")</f>
        <v/>
      </c>
      <c r="AX1348" s="1211" t="str">
        <f t="shared" ref="AX1348" si="2909">IF(AND(P1348="処遇改善加算Ⅰ", AL1348=""), "未入力","入力済")</f>
        <v>入力済</v>
      </c>
      <c r="AY1348" s="1207" t="str">
        <f t="shared" ref="AY1348" si="2910">G1348</f>
        <v/>
      </c>
    </row>
    <row r="1349" spans="1:51" ht="14">
      <c r="A1349" s="1281"/>
      <c r="B1349" s="1263"/>
      <c r="C1349" s="1264"/>
      <c r="D1349" s="1264"/>
      <c r="E1349" s="1264"/>
      <c r="F1349" s="1265"/>
      <c r="G1349" s="1270"/>
      <c r="H1349" s="1270"/>
      <c r="I1349" s="1270"/>
      <c r="J1349" s="1270"/>
      <c r="K1349" s="1270"/>
      <c r="L1349" s="1273"/>
      <c r="M1349" s="1276"/>
      <c r="N1349" s="1246"/>
      <c r="O1349" s="1249"/>
      <c r="P1349" s="1215"/>
      <c r="Q1349" s="1218"/>
      <c r="R1349" s="1221"/>
      <c r="S1349" s="1224"/>
      <c r="T1349" s="1227"/>
      <c r="U1349" s="1224"/>
      <c r="V1349" s="1227"/>
      <c r="W1349" s="1224"/>
      <c r="X1349" s="1227"/>
      <c r="Y1349" s="1224"/>
      <c r="Z1349" s="1227"/>
      <c r="AA1349" s="1227"/>
      <c r="AB1349" s="1227"/>
      <c r="AC1349" s="1230"/>
      <c r="AD1349" s="1193"/>
      <c r="AE1349" s="1234"/>
      <c r="AF1349" s="1199"/>
      <c r="AG1349" s="1193"/>
      <c r="AH1349" s="1196"/>
      <c r="AI1349" s="1199"/>
      <c r="AJ1349" s="1199"/>
      <c r="AK1349" s="1202"/>
      <c r="AL1349" s="1205"/>
      <c r="AM1349" s="1212" t="str">
        <f t="shared" ref="AM1349" si="2911">IF(AND(P1348&lt;&gt;"", OR(W1348&lt;&gt;8,Y1348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49" s="355"/>
      <c r="AO1349" s="1208"/>
      <c r="AP1349" s="1210"/>
      <c r="AQ1349" s="1114"/>
      <c r="AR1349" s="976"/>
      <c r="AS1349" s="976"/>
      <c r="AT1349" s="976"/>
      <c r="AU1349" s="976"/>
      <c r="AV1349" s="976"/>
      <c r="AW1349" s="976"/>
      <c r="AX1349" s="1211"/>
      <c r="AY1349" s="1208"/>
    </row>
    <row r="1350" spans="1:51" ht="14">
      <c r="A1350" s="1282"/>
      <c r="B1350" s="1263"/>
      <c r="C1350" s="1264"/>
      <c r="D1350" s="1264"/>
      <c r="E1350" s="1264"/>
      <c r="F1350" s="1265"/>
      <c r="G1350" s="1270"/>
      <c r="H1350" s="1270"/>
      <c r="I1350" s="1270"/>
      <c r="J1350" s="1270"/>
      <c r="K1350" s="1270"/>
      <c r="L1350" s="1273"/>
      <c r="M1350" s="1276"/>
      <c r="N1350" s="1246"/>
      <c r="O1350" s="1249"/>
      <c r="P1350" s="1215"/>
      <c r="Q1350" s="1218"/>
      <c r="R1350" s="1221"/>
      <c r="S1350" s="1224"/>
      <c r="T1350" s="1227"/>
      <c r="U1350" s="1224"/>
      <c r="V1350" s="1227"/>
      <c r="W1350" s="1224"/>
      <c r="X1350" s="1227"/>
      <c r="Y1350" s="1224"/>
      <c r="Z1350" s="1227"/>
      <c r="AA1350" s="1227"/>
      <c r="AB1350" s="1227"/>
      <c r="AC1350" s="1230"/>
      <c r="AD1350" s="1193"/>
      <c r="AE1350" s="1234"/>
      <c r="AF1350" s="1199"/>
      <c r="AG1350" s="1193"/>
      <c r="AH1350" s="1196"/>
      <c r="AI1350" s="1199"/>
      <c r="AJ1350" s="1199"/>
      <c r="AK1350" s="1202"/>
      <c r="AL1350" s="1205"/>
      <c r="AM1350" s="1213"/>
      <c r="AN1350" s="355"/>
      <c r="AO1350" s="1208"/>
      <c r="AP1350" s="1210"/>
      <c r="AQ1350" s="1114"/>
      <c r="AR1350" s="976"/>
      <c r="AS1350" s="976"/>
      <c r="AT1350" s="976"/>
      <c r="AU1350" s="976"/>
      <c r="AV1350" s="976"/>
      <c r="AW1350" s="976"/>
      <c r="AX1350" s="1211"/>
      <c r="AY1350" s="1208"/>
    </row>
    <row r="1351" spans="1:51" ht="14.5" thickBot="1">
      <c r="A1351" s="1283"/>
      <c r="B1351" s="1266"/>
      <c r="C1351" s="1267"/>
      <c r="D1351" s="1267"/>
      <c r="E1351" s="1267"/>
      <c r="F1351" s="1268"/>
      <c r="G1351" s="1271"/>
      <c r="H1351" s="1271"/>
      <c r="I1351" s="1271"/>
      <c r="J1351" s="1271"/>
      <c r="K1351" s="1271"/>
      <c r="L1351" s="1274"/>
      <c r="M1351" s="1277"/>
      <c r="N1351" s="1247"/>
      <c r="O1351" s="1250"/>
      <c r="P1351" s="1216"/>
      <c r="Q1351" s="1219"/>
      <c r="R1351" s="1222"/>
      <c r="S1351" s="1225"/>
      <c r="T1351" s="1228"/>
      <c r="U1351" s="1225"/>
      <c r="V1351" s="1228"/>
      <c r="W1351" s="1225"/>
      <c r="X1351" s="1228"/>
      <c r="Y1351" s="1225"/>
      <c r="Z1351" s="1228"/>
      <c r="AA1351" s="1228"/>
      <c r="AB1351" s="1228"/>
      <c r="AC1351" s="1231"/>
      <c r="AD1351" s="1194"/>
      <c r="AE1351" s="1235"/>
      <c r="AF1351" s="1200"/>
      <c r="AG1351" s="1194"/>
      <c r="AH1351" s="1197"/>
      <c r="AI1351" s="1200"/>
      <c r="AJ1351" s="1200"/>
      <c r="AK1351" s="1203"/>
      <c r="AL1351" s="1206"/>
      <c r="AM1351" s="651" t="str">
        <f t="shared" si="2812"/>
        <v/>
      </c>
      <c r="AN1351" s="355"/>
      <c r="AO1351" s="1209"/>
      <c r="AP1351" s="1210"/>
      <c r="AQ1351" s="1115"/>
      <c r="AR1351" s="976"/>
      <c r="AS1351" s="976"/>
      <c r="AT1351" s="976"/>
      <c r="AU1351" s="976"/>
      <c r="AV1351" s="976"/>
      <c r="AW1351" s="976"/>
      <c r="AX1351" s="1211"/>
      <c r="AY1351" s="1209"/>
    </row>
    <row r="1352" spans="1:51" ht="14">
      <c r="A1352" s="1280">
        <v>336</v>
      </c>
      <c r="B1352" s="1260" t="str">
        <f>IF(基本情報入力シート!B375="", "",基本情報入力シート!B375)</f>
        <v/>
      </c>
      <c r="C1352" s="1261"/>
      <c r="D1352" s="1261"/>
      <c r="E1352" s="1261"/>
      <c r="F1352" s="1262"/>
      <c r="G1352" s="1269" t="str">
        <f>IF(基本情報入力シート!L375="", "",基本情報入力シート!L375)</f>
        <v/>
      </c>
      <c r="H1352" s="1269" t="str">
        <f>IF(基本情報入力シート!Q375="", "",基本情報入力シート!Q375)</f>
        <v/>
      </c>
      <c r="I1352" s="1269" t="str">
        <f>IF(基本情報入力シート!V375="", "",基本情報入力シート!V375)</f>
        <v/>
      </c>
      <c r="J1352" s="1269" t="str">
        <f>IF(基本情報入力シート!W375="", "",基本情報入力シート!W375)</f>
        <v/>
      </c>
      <c r="K1352" s="1269" t="str">
        <f>IF(基本情報入力シート!X375="", "",基本情報入力シート!X375)</f>
        <v/>
      </c>
      <c r="L1352" s="1272" t="str">
        <f>IF(基本情報入力シート!AC375=0, "",基本情報入力シート!AC375)</f>
        <v/>
      </c>
      <c r="M1352" s="1275" t="str">
        <f>IF(基本情報入力シート!AD375="", "",基本情報入力シート!AD375)</f>
        <v/>
      </c>
      <c r="N1352" s="1245"/>
      <c r="O1352" s="1248" t="str">
        <f>IFERROR(VLOOKUP(K1352,【参考】数式用２!$A$2:$AD$48,MATCH(N1352,【参考】数式用２!$C$4:$AD$4,0)+2,0),"")</f>
        <v/>
      </c>
      <c r="P1352" s="1214"/>
      <c r="Q1352" s="1217" t="str">
        <f>IFERROR(VLOOKUP(K1352,【参考】数式用２!$A$2:$AC$48,MATCH(P1352,【参考】数式用２!$C$4:$AC$4,0)+2,0),"")</f>
        <v/>
      </c>
      <c r="R1352" s="1220" t="s">
        <v>268</v>
      </c>
      <c r="S1352" s="1223"/>
      <c r="T1352" s="1226" t="s">
        <v>356</v>
      </c>
      <c r="U1352" s="1223"/>
      <c r="V1352" s="1226" t="s">
        <v>357</v>
      </c>
      <c r="W1352" s="1223"/>
      <c r="X1352" s="1226" t="s">
        <v>356</v>
      </c>
      <c r="Y1352" s="1223"/>
      <c r="Z1352" s="1226" t="s">
        <v>360</v>
      </c>
      <c r="AA1352" s="1226" t="s">
        <v>171</v>
      </c>
      <c r="AB1352" s="1226" t="str">
        <f t="shared" ref="AB1352" si="2912">IF(S1352&gt;=1,(W1352*12+Y1352)-(S1352*12+U1352)+1,"")</f>
        <v/>
      </c>
      <c r="AC1352" s="1229" t="s">
        <v>359</v>
      </c>
      <c r="AD1352" s="1232" t="str">
        <f t="shared" ref="AD1352" si="2913">IFERROR(ROUNDDOWN(ROUND(L1352*Q1352,0)*M1352,0)*AB1352,"")</f>
        <v/>
      </c>
      <c r="AE1352" s="1233" t="str">
        <f>IFERROR(ROUNDDOWN(ROUNDDOWN(ROUND(L1352*VLOOKUP(K1352,【参考】数式用２!$A$2:$AC$48,MATCH("処遇改善加算Ⅳ",【参考】数式用２!$C$4:$O$4,0)+2,0),0)*M1352,0)*AB1352*0.5,0), "")</f>
        <v/>
      </c>
      <c r="AF1352" s="1198"/>
      <c r="AG1352" s="1193" t="str">
        <f>IF(AND(AQ1352&lt;&gt;"対象外", P1352&lt;&gt;""),ROUNDDOWN(ROUND(L1352*VLOOKUP(K1352,【参考】数式用２!$A$2:$K$48,MATCH("ベア加算あり",【参考】数式用２!$C$4:$K$4,0)+2,0),0)*M1352,0)*AB1352,"")</f>
        <v/>
      </c>
      <c r="AH1352" s="1195"/>
      <c r="AI1352" s="1198"/>
      <c r="AJ1352" s="1198"/>
      <c r="AK1352" s="1201"/>
      <c r="AL1352" s="1204"/>
      <c r="AM1352" s="650" t="str">
        <f t="shared" si="2802"/>
        <v/>
      </c>
      <c r="AN1352" s="355"/>
      <c r="AO1352" s="1207" t="str">
        <f t="shared" ref="AO1352" si="2914">IF(K1352&lt;&gt;"","Q列に色付け","")</f>
        <v/>
      </c>
      <c r="AP1352" s="1210" t="str">
        <f t="shared" ref="AP1352" si="2915">IF(AND(AE1352&lt;&gt;0,AE1352&lt;&gt;""),IF(AF1352="○","入力済","未入力"),"")</f>
        <v/>
      </c>
      <c r="AQ1352" s="1113" t="str">
        <f>IFERROR((VLOOKUP(N1352, 【参考】数式用２!$BE$5:$BE$13, 1,FALSE)), "対象外")</f>
        <v>対象外</v>
      </c>
      <c r="AR1352" s="976" t="str">
        <f t="shared" ref="AR1352" si="2916">IF(AG1352&lt;&gt;"",IF(AH1352="○","入力済","未入力"),"")</f>
        <v/>
      </c>
      <c r="AS1352" s="976" t="str">
        <f t="shared" ref="AS1352" si="2917">IF(AND(P1352&lt;&gt;"", AI1352=""), "未入力", "入力済")</f>
        <v>入力済</v>
      </c>
      <c r="AT1352" s="976" t="str">
        <f t="shared" ref="AT1352" si="2918">IF(AND(P1352&lt;&gt;"", P1352&lt;&gt;"処遇改善加算Ⅳ", AJ1352=""), "未入力", "入力済")</f>
        <v>入力済</v>
      </c>
      <c r="AU1352" s="976" t="str">
        <f>IFERROR(VLOOKUP(K1352, 【参考】数式用２!$BB$5:$BC$48, 2, FALSE), "")</f>
        <v/>
      </c>
      <c r="AV1352" s="976" t="str">
        <f t="shared" ref="AV1352" si="2919">IF(AND(P1352&lt;&gt;"処遇改善加算Ⅲ",P1352&lt;&gt;"処遇改善加算Ⅳ", P1352&lt;&gt;"", AU1352&lt;&gt;"対象外"), 1,"")</f>
        <v/>
      </c>
      <c r="AW1352" s="976" t="str">
        <f>IFERROR("_"&amp;VLOOKUP(K1352, 【参考】数式用２!$AG$2:$AH$48, 2, FALSE), "")</f>
        <v/>
      </c>
      <c r="AX1352" s="1211" t="str">
        <f t="shared" ref="AX1352" si="2920">IF(AND(P1352="処遇改善加算Ⅰ", AL1352=""), "未入力","入力済")</f>
        <v>入力済</v>
      </c>
      <c r="AY1352" s="1207" t="str">
        <f t="shared" ref="AY1352" si="2921">G1352</f>
        <v/>
      </c>
    </row>
    <row r="1353" spans="1:51" ht="14">
      <c r="A1353" s="1281"/>
      <c r="B1353" s="1263"/>
      <c r="C1353" s="1264"/>
      <c r="D1353" s="1264"/>
      <c r="E1353" s="1264"/>
      <c r="F1353" s="1265"/>
      <c r="G1353" s="1270"/>
      <c r="H1353" s="1270"/>
      <c r="I1353" s="1270"/>
      <c r="J1353" s="1270"/>
      <c r="K1353" s="1270"/>
      <c r="L1353" s="1273"/>
      <c r="M1353" s="1276"/>
      <c r="N1353" s="1246"/>
      <c r="O1353" s="1249"/>
      <c r="P1353" s="1215"/>
      <c r="Q1353" s="1218"/>
      <c r="R1353" s="1221"/>
      <c r="S1353" s="1224"/>
      <c r="T1353" s="1227"/>
      <c r="U1353" s="1224"/>
      <c r="V1353" s="1227"/>
      <c r="W1353" s="1224"/>
      <c r="X1353" s="1227"/>
      <c r="Y1353" s="1224"/>
      <c r="Z1353" s="1227"/>
      <c r="AA1353" s="1227"/>
      <c r="AB1353" s="1227"/>
      <c r="AC1353" s="1230"/>
      <c r="AD1353" s="1193"/>
      <c r="AE1353" s="1234"/>
      <c r="AF1353" s="1199"/>
      <c r="AG1353" s="1193"/>
      <c r="AH1353" s="1196"/>
      <c r="AI1353" s="1199"/>
      <c r="AJ1353" s="1199"/>
      <c r="AK1353" s="1202"/>
      <c r="AL1353" s="1205"/>
      <c r="AM1353" s="1212" t="str">
        <f t="shared" ref="AM1353" si="2922">IF(AND(P1352&lt;&gt;"", OR(W1352&lt;&gt;8,Y1352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53" s="355"/>
      <c r="AO1353" s="1208"/>
      <c r="AP1353" s="1210"/>
      <c r="AQ1353" s="1114"/>
      <c r="AR1353" s="976"/>
      <c r="AS1353" s="976"/>
      <c r="AT1353" s="976"/>
      <c r="AU1353" s="976"/>
      <c r="AV1353" s="976"/>
      <c r="AW1353" s="976"/>
      <c r="AX1353" s="1211"/>
      <c r="AY1353" s="1208"/>
    </row>
    <row r="1354" spans="1:51" ht="14">
      <c r="A1354" s="1282"/>
      <c r="B1354" s="1263"/>
      <c r="C1354" s="1264"/>
      <c r="D1354" s="1264"/>
      <c r="E1354" s="1264"/>
      <c r="F1354" s="1265"/>
      <c r="G1354" s="1270"/>
      <c r="H1354" s="1270"/>
      <c r="I1354" s="1270"/>
      <c r="J1354" s="1270"/>
      <c r="K1354" s="1270"/>
      <c r="L1354" s="1273"/>
      <c r="M1354" s="1276"/>
      <c r="N1354" s="1246"/>
      <c r="O1354" s="1249"/>
      <c r="P1354" s="1215"/>
      <c r="Q1354" s="1218"/>
      <c r="R1354" s="1221"/>
      <c r="S1354" s="1224"/>
      <c r="T1354" s="1227"/>
      <c r="U1354" s="1224"/>
      <c r="V1354" s="1227"/>
      <c r="W1354" s="1224"/>
      <c r="X1354" s="1227"/>
      <c r="Y1354" s="1224"/>
      <c r="Z1354" s="1227"/>
      <c r="AA1354" s="1227"/>
      <c r="AB1354" s="1227"/>
      <c r="AC1354" s="1230"/>
      <c r="AD1354" s="1193"/>
      <c r="AE1354" s="1234"/>
      <c r="AF1354" s="1199"/>
      <c r="AG1354" s="1193"/>
      <c r="AH1354" s="1196"/>
      <c r="AI1354" s="1199"/>
      <c r="AJ1354" s="1199"/>
      <c r="AK1354" s="1202"/>
      <c r="AL1354" s="1205"/>
      <c r="AM1354" s="1213"/>
      <c r="AN1354" s="355"/>
      <c r="AO1354" s="1208"/>
      <c r="AP1354" s="1210"/>
      <c r="AQ1354" s="1114"/>
      <c r="AR1354" s="976"/>
      <c r="AS1354" s="976"/>
      <c r="AT1354" s="976"/>
      <c r="AU1354" s="976"/>
      <c r="AV1354" s="976"/>
      <c r="AW1354" s="976"/>
      <c r="AX1354" s="1211"/>
      <c r="AY1354" s="1208"/>
    </row>
    <row r="1355" spans="1:51" ht="14.5" thickBot="1">
      <c r="A1355" s="1283"/>
      <c r="B1355" s="1266"/>
      <c r="C1355" s="1267"/>
      <c r="D1355" s="1267"/>
      <c r="E1355" s="1267"/>
      <c r="F1355" s="1268"/>
      <c r="G1355" s="1271"/>
      <c r="H1355" s="1271"/>
      <c r="I1355" s="1271"/>
      <c r="J1355" s="1271"/>
      <c r="K1355" s="1271"/>
      <c r="L1355" s="1274"/>
      <c r="M1355" s="1277"/>
      <c r="N1355" s="1247"/>
      <c r="O1355" s="1250"/>
      <c r="P1355" s="1216"/>
      <c r="Q1355" s="1219"/>
      <c r="R1355" s="1222"/>
      <c r="S1355" s="1225"/>
      <c r="T1355" s="1228"/>
      <c r="U1355" s="1225"/>
      <c r="V1355" s="1228"/>
      <c r="W1355" s="1225"/>
      <c r="X1355" s="1228"/>
      <c r="Y1355" s="1225"/>
      <c r="Z1355" s="1228"/>
      <c r="AA1355" s="1228"/>
      <c r="AB1355" s="1228"/>
      <c r="AC1355" s="1231"/>
      <c r="AD1355" s="1194"/>
      <c r="AE1355" s="1235"/>
      <c r="AF1355" s="1200"/>
      <c r="AG1355" s="1194"/>
      <c r="AH1355" s="1197"/>
      <c r="AI1355" s="1200"/>
      <c r="AJ1355" s="1200"/>
      <c r="AK1355" s="1203"/>
      <c r="AL1355" s="1206"/>
      <c r="AM1355" s="651" t="str">
        <f t="shared" si="2812"/>
        <v/>
      </c>
      <c r="AN1355" s="355"/>
      <c r="AO1355" s="1209"/>
      <c r="AP1355" s="1210"/>
      <c r="AQ1355" s="1115"/>
      <c r="AR1355" s="976"/>
      <c r="AS1355" s="976"/>
      <c r="AT1355" s="976"/>
      <c r="AU1355" s="976"/>
      <c r="AV1355" s="976"/>
      <c r="AW1355" s="976"/>
      <c r="AX1355" s="1211"/>
      <c r="AY1355" s="1209"/>
    </row>
    <row r="1356" spans="1:51" ht="14">
      <c r="A1356" s="1280">
        <v>337</v>
      </c>
      <c r="B1356" s="1260" t="str">
        <f>IF(基本情報入力シート!B376="", "",基本情報入力シート!B376)</f>
        <v/>
      </c>
      <c r="C1356" s="1261"/>
      <c r="D1356" s="1261"/>
      <c r="E1356" s="1261"/>
      <c r="F1356" s="1262"/>
      <c r="G1356" s="1269" t="str">
        <f>IF(基本情報入力シート!L376="", "",基本情報入力シート!L376)</f>
        <v/>
      </c>
      <c r="H1356" s="1269" t="str">
        <f>IF(基本情報入力シート!Q376="", "",基本情報入力シート!Q376)</f>
        <v/>
      </c>
      <c r="I1356" s="1269" t="str">
        <f>IF(基本情報入力シート!V376="", "",基本情報入力シート!V376)</f>
        <v/>
      </c>
      <c r="J1356" s="1269" t="str">
        <f>IF(基本情報入力シート!W376="", "",基本情報入力シート!W376)</f>
        <v/>
      </c>
      <c r="K1356" s="1269" t="str">
        <f>IF(基本情報入力シート!X376="", "",基本情報入力シート!X376)</f>
        <v/>
      </c>
      <c r="L1356" s="1272" t="str">
        <f>IF(基本情報入力シート!AC376=0, "",基本情報入力シート!AC376)</f>
        <v/>
      </c>
      <c r="M1356" s="1275" t="str">
        <f>IF(基本情報入力シート!AD376="", "",基本情報入力シート!AD376)</f>
        <v/>
      </c>
      <c r="N1356" s="1245"/>
      <c r="O1356" s="1248" t="str">
        <f>IFERROR(VLOOKUP(K1356,【参考】数式用２!$A$2:$AD$48,MATCH(N1356,【参考】数式用２!$C$4:$AD$4,0)+2,0),"")</f>
        <v/>
      </c>
      <c r="P1356" s="1214"/>
      <c r="Q1356" s="1217" t="str">
        <f>IFERROR(VLOOKUP(K1356,【参考】数式用２!$A$2:$AC$48,MATCH(P1356,【参考】数式用２!$C$4:$AC$4,0)+2,0),"")</f>
        <v/>
      </c>
      <c r="R1356" s="1220" t="s">
        <v>268</v>
      </c>
      <c r="S1356" s="1223"/>
      <c r="T1356" s="1226" t="s">
        <v>356</v>
      </c>
      <c r="U1356" s="1223"/>
      <c r="V1356" s="1226" t="s">
        <v>357</v>
      </c>
      <c r="W1356" s="1223"/>
      <c r="X1356" s="1226" t="s">
        <v>356</v>
      </c>
      <c r="Y1356" s="1223"/>
      <c r="Z1356" s="1226" t="s">
        <v>360</v>
      </c>
      <c r="AA1356" s="1226" t="s">
        <v>171</v>
      </c>
      <c r="AB1356" s="1226" t="str">
        <f t="shared" ref="AB1356" si="2923">IF(S1356&gt;=1,(W1356*12+Y1356)-(S1356*12+U1356)+1,"")</f>
        <v/>
      </c>
      <c r="AC1356" s="1229" t="s">
        <v>359</v>
      </c>
      <c r="AD1356" s="1232" t="str">
        <f t="shared" ref="AD1356" si="2924">IFERROR(ROUNDDOWN(ROUND(L1356*Q1356,0)*M1356,0)*AB1356,"")</f>
        <v/>
      </c>
      <c r="AE1356" s="1233" t="str">
        <f>IFERROR(ROUNDDOWN(ROUNDDOWN(ROUND(L1356*VLOOKUP(K1356,【参考】数式用２!$A$2:$AC$48,MATCH("処遇改善加算Ⅳ",【参考】数式用２!$C$4:$O$4,0)+2,0),0)*M1356,0)*AB1356*0.5,0), "")</f>
        <v/>
      </c>
      <c r="AF1356" s="1198"/>
      <c r="AG1356" s="1193" t="str">
        <f>IF(AND(AQ1356&lt;&gt;"対象外", P1356&lt;&gt;""),ROUNDDOWN(ROUND(L1356*VLOOKUP(K1356,【参考】数式用２!$A$2:$K$48,MATCH("ベア加算あり",【参考】数式用２!$C$4:$K$4,0)+2,0),0)*M1356,0)*AB1356,"")</f>
        <v/>
      </c>
      <c r="AH1356" s="1195"/>
      <c r="AI1356" s="1198"/>
      <c r="AJ1356" s="1198"/>
      <c r="AK1356" s="1201"/>
      <c r="AL1356" s="1204"/>
      <c r="AM1356" s="650" t="str">
        <f t="shared" si="2802"/>
        <v/>
      </c>
      <c r="AN1356" s="355"/>
      <c r="AO1356" s="1207" t="str">
        <f t="shared" ref="AO1356" si="2925">IF(K1356&lt;&gt;"","Q列に色付け","")</f>
        <v/>
      </c>
      <c r="AP1356" s="1210" t="str">
        <f t="shared" ref="AP1356" si="2926">IF(AND(AE1356&lt;&gt;0,AE1356&lt;&gt;""),IF(AF1356="○","入力済","未入力"),"")</f>
        <v/>
      </c>
      <c r="AQ1356" s="1113" t="str">
        <f>IFERROR((VLOOKUP(N1356, 【参考】数式用２!$BE$5:$BE$13, 1,FALSE)), "対象外")</f>
        <v>対象外</v>
      </c>
      <c r="AR1356" s="976" t="str">
        <f t="shared" ref="AR1356" si="2927">IF(AG1356&lt;&gt;"",IF(AH1356="○","入力済","未入力"),"")</f>
        <v/>
      </c>
      <c r="AS1356" s="976" t="str">
        <f t="shared" ref="AS1356" si="2928">IF(AND(P1356&lt;&gt;"", AI1356=""), "未入力", "入力済")</f>
        <v>入力済</v>
      </c>
      <c r="AT1356" s="976" t="str">
        <f t="shared" ref="AT1356" si="2929">IF(AND(P1356&lt;&gt;"", P1356&lt;&gt;"処遇改善加算Ⅳ", AJ1356=""), "未入力", "入力済")</f>
        <v>入力済</v>
      </c>
      <c r="AU1356" s="976" t="str">
        <f>IFERROR(VLOOKUP(K1356, 【参考】数式用２!$BB$5:$BC$48, 2, FALSE), "")</f>
        <v/>
      </c>
      <c r="AV1356" s="976" t="str">
        <f t="shared" ref="AV1356" si="2930">IF(AND(P1356&lt;&gt;"処遇改善加算Ⅲ",P1356&lt;&gt;"処遇改善加算Ⅳ", P1356&lt;&gt;"", AU1356&lt;&gt;"対象外"), 1,"")</f>
        <v/>
      </c>
      <c r="AW1356" s="976" t="str">
        <f>IFERROR("_"&amp;VLOOKUP(K1356, 【参考】数式用２!$AG$2:$AH$48, 2, FALSE), "")</f>
        <v/>
      </c>
      <c r="AX1356" s="1211" t="str">
        <f t="shared" ref="AX1356" si="2931">IF(AND(P1356="処遇改善加算Ⅰ", AL1356=""), "未入力","入力済")</f>
        <v>入力済</v>
      </c>
      <c r="AY1356" s="1207" t="str">
        <f t="shared" ref="AY1356" si="2932">G1356</f>
        <v/>
      </c>
    </row>
    <row r="1357" spans="1:51" ht="14">
      <c r="A1357" s="1281"/>
      <c r="B1357" s="1263"/>
      <c r="C1357" s="1264"/>
      <c r="D1357" s="1264"/>
      <c r="E1357" s="1264"/>
      <c r="F1357" s="1265"/>
      <c r="G1357" s="1270"/>
      <c r="H1357" s="1270"/>
      <c r="I1357" s="1270"/>
      <c r="J1357" s="1270"/>
      <c r="K1357" s="1270"/>
      <c r="L1357" s="1273"/>
      <c r="M1357" s="1276"/>
      <c r="N1357" s="1246"/>
      <c r="O1357" s="1249"/>
      <c r="P1357" s="1215"/>
      <c r="Q1357" s="1218"/>
      <c r="R1357" s="1221"/>
      <c r="S1357" s="1224"/>
      <c r="T1357" s="1227"/>
      <c r="U1357" s="1224"/>
      <c r="V1357" s="1227"/>
      <c r="W1357" s="1224"/>
      <c r="X1357" s="1227"/>
      <c r="Y1357" s="1224"/>
      <c r="Z1357" s="1227"/>
      <c r="AA1357" s="1227"/>
      <c r="AB1357" s="1227"/>
      <c r="AC1357" s="1230"/>
      <c r="AD1357" s="1193"/>
      <c r="AE1357" s="1234"/>
      <c r="AF1357" s="1199"/>
      <c r="AG1357" s="1193"/>
      <c r="AH1357" s="1196"/>
      <c r="AI1357" s="1199"/>
      <c r="AJ1357" s="1199"/>
      <c r="AK1357" s="1202"/>
      <c r="AL1357" s="1205"/>
      <c r="AM1357" s="1212" t="str">
        <f t="shared" ref="AM1357" si="2933">IF(AND(P1356&lt;&gt;"", OR(W1356&lt;&gt;8,Y1356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57" s="355"/>
      <c r="AO1357" s="1208"/>
      <c r="AP1357" s="1210"/>
      <c r="AQ1357" s="1114"/>
      <c r="AR1357" s="976"/>
      <c r="AS1357" s="976"/>
      <c r="AT1357" s="976"/>
      <c r="AU1357" s="976"/>
      <c r="AV1357" s="976"/>
      <c r="AW1357" s="976"/>
      <c r="AX1357" s="1211"/>
      <c r="AY1357" s="1208"/>
    </row>
    <row r="1358" spans="1:51" ht="14">
      <c r="A1358" s="1282"/>
      <c r="B1358" s="1263"/>
      <c r="C1358" s="1264"/>
      <c r="D1358" s="1264"/>
      <c r="E1358" s="1264"/>
      <c r="F1358" s="1265"/>
      <c r="G1358" s="1270"/>
      <c r="H1358" s="1270"/>
      <c r="I1358" s="1270"/>
      <c r="J1358" s="1270"/>
      <c r="K1358" s="1270"/>
      <c r="L1358" s="1273"/>
      <c r="M1358" s="1276"/>
      <c r="N1358" s="1246"/>
      <c r="O1358" s="1249"/>
      <c r="P1358" s="1215"/>
      <c r="Q1358" s="1218"/>
      <c r="R1358" s="1221"/>
      <c r="S1358" s="1224"/>
      <c r="T1358" s="1227"/>
      <c r="U1358" s="1224"/>
      <c r="V1358" s="1227"/>
      <c r="W1358" s="1224"/>
      <c r="X1358" s="1227"/>
      <c r="Y1358" s="1224"/>
      <c r="Z1358" s="1227"/>
      <c r="AA1358" s="1227"/>
      <c r="AB1358" s="1227"/>
      <c r="AC1358" s="1230"/>
      <c r="AD1358" s="1193"/>
      <c r="AE1358" s="1234"/>
      <c r="AF1358" s="1199"/>
      <c r="AG1358" s="1193"/>
      <c r="AH1358" s="1196"/>
      <c r="AI1358" s="1199"/>
      <c r="AJ1358" s="1199"/>
      <c r="AK1358" s="1202"/>
      <c r="AL1358" s="1205"/>
      <c r="AM1358" s="1213"/>
      <c r="AN1358" s="355"/>
      <c r="AO1358" s="1208"/>
      <c r="AP1358" s="1210"/>
      <c r="AQ1358" s="1114"/>
      <c r="AR1358" s="976"/>
      <c r="AS1358" s="976"/>
      <c r="AT1358" s="976"/>
      <c r="AU1358" s="976"/>
      <c r="AV1358" s="976"/>
      <c r="AW1358" s="976"/>
      <c r="AX1358" s="1211"/>
      <c r="AY1358" s="1208"/>
    </row>
    <row r="1359" spans="1:51" ht="14.5" thickBot="1">
      <c r="A1359" s="1283"/>
      <c r="B1359" s="1266"/>
      <c r="C1359" s="1267"/>
      <c r="D1359" s="1267"/>
      <c r="E1359" s="1267"/>
      <c r="F1359" s="1268"/>
      <c r="G1359" s="1271"/>
      <c r="H1359" s="1271"/>
      <c r="I1359" s="1271"/>
      <c r="J1359" s="1271"/>
      <c r="K1359" s="1271"/>
      <c r="L1359" s="1274"/>
      <c r="M1359" s="1277"/>
      <c r="N1359" s="1247"/>
      <c r="O1359" s="1250"/>
      <c r="P1359" s="1216"/>
      <c r="Q1359" s="1219"/>
      <c r="R1359" s="1222"/>
      <c r="S1359" s="1225"/>
      <c r="T1359" s="1228"/>
      <c r="U1359" s="1225"/>
      <c r="V1359" s="1228"/>
      <c r="W1359" s="1225"/>
      <c r="X1359" s="1228"/>
      <c r="Y1359" s="1225"/>
      <c r="Z1359" s="1228"/>
      <c r="AA1359" s="1228"/>
      <c r="AB1359" s="1228"/>
      <c r="AC1359" s="1231"/>
      <c r="AD1359" s="1194"/>
      <c r="AE1359" s="1235"/>
      <c r="AF1359" s="1200"/>
      <c r="AG1359" s="1194"/>
      <c r="AH1359" s="1197"/>
      <c r="AI1359" s="1200"/>
      <c r="AJ1359" s="1200"/>
      <c r="AK1359" s="1203"/>
      <c r="AL1359" s="1206"/>
      <c r="AM1359" s="651" t="str">
        <f t="shared" si="2812"/>
        <v/>
      </c>
      <c r="AN1359" s="355"/>
      <c r="AO1359" s="1209"/>
      <c r="AP1359" s="1210"/>
      <c r="AQ1359" s="1115"/>
      <c r="AR1359" s="976"/>
      <c r="AS1359" s="976"/>
      <c r="AT1359" s="976"/>
      <c r="AU1359" s="976"/>
      <c r="AV1359" s="976"/>
      <c r="AW1359" s="976"/>
      <c r="AX1359" s="1211"/>
      <c r="AY1359" s="1209"/>
    </row>
    <row r="1360" spans="1:51" ht="14">
      <c r="A1360" s="1280">
        <v>338</v>
      </c>
      <c r="B1360" s="1260" t="str">
        <f>IF(基本情報入力シート!B377="", "",基本情報入力シート!B377)</f>
        <v/>
      </c>
      <c r="C1360" s="1261"/>
      <c r="D1360" s="1261"/>
      <c r="E1360" s="1261"/>
      <c r="F1360" s="1262"/>
      <c r="G1360" s="1269" t="str">
        <f>IF(基本情報入力シート!L377="", "",基本情報入力シート!L377)</f>
        <v/>
      </c>
      <c r="H1360" s="1269" t="str">
        <f>IF(基本情報入力シート!Q377="", "",基本情報入力シート!Q377)</f>
        <v/>
      </c>
      <c r="I1360" s="1269" t="str">
        <f>IF(基本情報入力シート!V377="", "",基本情報入力シート!V377)</f>
        <v/>
      </c>
      <c r="J1360" s="1269" t="str">
        <f>IF(基本情報入力シート!W377="", "",基本情報入力シート!W377)</f>
        <v/>
      </c>
      <c r="K1360" s="1269" t="str">
        <f>IF(基本情報入力シート!X377="", "",基本情報入力シート!X377)</f>
        <v/>
      </c>
      <c r="L1360" s="1272" t="str">
        <f>IF(基本情報入力シート!AC377=0, "",基本情報入力シート!AC377)</f>
        <v/>
      </c>
      <c r="M1360" s="1275" t="str">
        <f>IF(基本情報入力シート!AD377="", "",基本情報入力シート!AD377)</f>
        <v/>
      </c>
      <c r="N1360" s="1245"/>
      <c r="O1360" s="1248" t="str">
        <f>IFERROR(VLOOKUP(K1360,【参考】数式用２!$A$2:$AD$48,MATCH(N1360,【参考】数式用２!$C$4:$AD$4,0)+2,0),"")</f>
        <v/>
      </c>
      <c r="P1360" s="1214"/>
      <c r="Q1360" s="1217" t="str">
        <f>IFERROR(VLOOKUP(K1360,【参考】数式用２!$A$2:$AC$48,MATCH(P1360,【参考】数式用２!$C$4:$AC$4,0)+2,0),"")</f>
        <v/>
      </c>
      <c r="R1360" s="1220" t="s">
        <v>268</v>
      </c>
      <c r="S1360" s="1223"/>
      <c r="T1360" s="1226" t="s">
        <v>356</v>
      </c>
      <c r="U1360" s="1223"/>
      <c r="V1360" s="1226" t="s">
        <v>357</v>
      </c>
      <c r="W1360" s="1223"/>
      <c r="X1360" s="1226" t="s">
        <v>356</v>
      </c>
      <c r="Y1360" s="1223"/>
      <c r="Z1360" s="1226" t="s">
        <v>360</v>
      </c>
      <c r="AA1360" s="1226" t="s">
        <v>171</v>
      </c>
      <c r="AB1360" s="1226" t="str">
        <f t="shared" ref="AB1360" si="2934">IF(S1360&gt;=1,(W1360*12+Y1360)-(S1360*12+U1360)+1,"")</f>
        <v/>
      </c>
      <c r="AC1360" s="1229" t="s">
        <v>359</v>
      </c>
      <c r="AD1360" s="1232" t="str">
        <f t="shared" ref="AD1360" si="2935">IFERROR(ROUNDDOWN(ROUND(L1360*Q1360,0)*M1360,0)*AB1360,"")</f>
        <v/>
      </c>
      <c r="AE1360" s="1233" t="str">
        <f>IFERROR(ROUNDDOWN(ROUNDDOWN(ROUND(L1360*VLOOKUP(K1360,【参考】数式用２!$A$2:$AC$48,MATCH("処遇改善加算Ⅳ",【参考】数式用２!$C$4:$O$4,0)+2,0),0)*M1360,0)*AB1360*0.5,0), "")</f>
        <v/>
      </c>
      <c r="AF1360" s="1198"/>
      <c r="AG1360" s="1193" t="str">
        <f>IF(AND(AQ1360&lt;&gt;"対象外", P1360&lt;&gt;""),ROUNDDOWN(ROUND(L1360*VLOOKUP(K1360,【参考】数式用２!$A$2:$K$48,MATCH("ベア加算あり",【参考】数式用２!$C$4:$K$4,0)+2,0),0)*M1360,0)*AB1360,"")</f>
        <v/>
      </c>
      <c r="AH1360" s="1195"/>
      <c r="AI1360" s="1198"/>
      <c r="AJ1360" s="1198"/>
      <c r="AK1360" s="1201"/>
      <c r="AL1360" s="1204"/>
      <c r="AM1360" s="650" t="str">
        <f t="shared" si="2802"/>
        <v/>
      </c>
      <c r="AN1360" s="355"/>
      <c r="AO1360" s="1207" t="str">
        <f t="shared" ref="AO1360" si="2936">IF(K1360&lt;&gt;"","Q列に色付け","")</f>
        <v/>
      </c>
      <c r="AP1360" s="1210" t="str">
        <f t="shared" ref="AP1360" si="2937">IF(AND(AE1360&lt;&gt;0,AE1360&lt;&gt;""),IF(AF1360="○","入力済","未入力"),"")</f>
        <v/>
      </c>
      <c r="AQ1360" s="1113" t="str">
        <f>IFERROR((VLOOKUP(N1360, 【参考】数式用２!$BE$5:$BE$13, 1,FALSE)), "対象外")</f>
        <v>対象外</v>
      </c>
      <c r="AR1360" s="976" t="str">
        <f t="shared" ref="AR1360" si="2938">IF(AG1360&lt;&gt;"",IF(AH1360="○","入力済","未入力"),"")</f>
        <v/>
      </c>
      <c r="AS1360" s="976" t="str">
        <f t="shared" ref="AS1360" si="2939">IF(AND(P1360&lt;&gt;"", AI1360=""), "未入力", "入力済")</f>
        <v>入力済</v>
      </c>
      <c r="AT1360" s="976" t="str">
        <f t="shared" ref="AT1360" si="2940">IF(AND(P1360&lt;&gt;"", P1360&lt;&gt;"処遇改善加算Ⅳ", AJ1360=""), "未入力", "入力済")</f>
        <v>入力済</v>
      </c>
      <c r="AU1360" s="976" t="str">
        <f>IFERROR(VLOOKUP(K1360, 【参考】数式用２!$BB$5:$BC$48, 2, FALSE), "")</f>
        <v/>
      </c>
      <c r="AV1360" s="976" t="str">
        <f t="shared" ref="AV1360" si="2941">IF(AND(P1360&lt;&gt;"処遇改善加算Ⅲ",P1360&lt;&gt;"処遇改善加算Ⅳ", P1360&lt;&gt;"", AU1360&lt;&gt;"対象外"), 1,"")</f>
        <v/>
      </c>
      <c r="AW1360" s="976" t="str">
        <f>IFERROR("_"&amp;VLOOKUP(K1360, 【参考】数式用２!$AG$2:$AH$48, 2, FALSE), "")</f>
        <v/>
      </c>
      <c r="AX1360" s="1211" t="str">
        <f t="shared" ref="AX1360" si="2942">IF(AND(P1360="処遇改善加算Ⅰ", AL1360=""), "未入力","入力済")</f>
        <v>入力済</v>
      </c>
      <c r="AY1360" s="1207" t="str">
        <f t="shared" ref="AY1360" si="2943">G1360</f>
        <v/>
      </c>
    </row>
    <row r="1361" spans="1:51" ht="14">
      <c r="A1361" s="1281"/>
      <c r="B1361" s="1263"/>
      <c r="C1361" s="1264"/>
      <c r="D1361" s="1264"/>
      <c r="E1361" s="1264"/>
      <c r="F1361" s="1265"/>
      <c r="G1361" s="1270"/>
      <c r="H1361" s="1270"/>
      <c r="I1361" s="1270"/>
      <c r="J1361" s="1270"/>
      <c r="K1361" s="1270"/>
      <c r="L1361" s="1273"/>
      <c r="M1361" s="1276"/>
      <c r="N1361" s="1246"/>
      <c r="O1361" s="1249"/>
      <c r="P1361" s="1215"/>
      <c r="Q1361" s="1218"/>
      <c r="R1361" s="1221"/>
      <c r="S1361" s="1224"/>
      <c r="T1361" s="1227"/>
      <c r="U1361" s="1224"/>
      <c r="V1361" s="1227"/>
      <c r="W1361" s="1224"/>
      <c r="X1361" s="1227"/>
      <c r="Y1361" s="1224"/>
      <c r="Z1361" s="1227"/>
      <c r="AA1361" s="1227"/>
      <c r="AB1361" s="1227"/>
      <c r="AC1361" s="1230"/>
      <c r="AD1361" s="1193"/>
      <c r="AE1361" s="1234"/>
      <c r="AF1361" s="1199"/>
      <c r="AG1361" s="1193"/>
      <c r="AH1361" s="1196"/>
      <c r="AI1361" s="1199"/>
      <c r="AJ1361" s="1199"/>
      <c r="AK1361" s="1202"/>
      <c r="AL1361" s="1205"/>
      <c r="AM1361" s="1212" t="str">
        <f t="shared" ref="AM1361" si="2944">IF(AND(P1360&lt;&gt;"", OR(W1360&lt;&gt;8,Y1360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61" s="355"/>
      <c r="AO1361" s="1208"/>
      <c r="AP1361" s="1210"/>
      <c r="AQ1361" s="1114"/>
      <c r="AR1361" s="976"/>
      <c r="AS1361" s="976"/>
      <c r="AT1361" s="976"/>
      <c r="AU1361" s="976"/>
      <c r="AV1361" s="976"/>
      <c r="AW1361" s="976"/>
      <c r="AX1361" s="1211"/>
      <c r="AY1361" s="1208"/>
    </row>
    <row r="1362" spans="1:51" ht="14">
      <c r="A1362" s="1282"/>
      <c r="B1362" s="1263"/>
      <c r="C1362" s="1264"/>
      <c r="D1362" s="1264"/>
      <c r="E1362" s="1264"/>
      <c r="F1362" s="1265"/>
      <c r="G1362" s="1270"/>
      <c r="H1362" s="1270"/>
      <c r="I1362" s="1270"/>
      <c r="J1362" s="1270"/>
      <c r="K1362" s="1270"/>
      <c r="L1362" s="1273"/>
      <c r="M1362" s="1276"/>
      <c r="N1362" s="1246"/>
      <c r="O1362" s="1249"/>
      <c r="P1362" s="1215"/>
      <c r="Q1362" s="1218"/>
      <c r="R1362" s="1221"/>
      <c r="S1362" s="1224"/>
      <c r="T1362" s="1227"/>
      <c r="U1362" s="1224"/>
      <c r="V1362" s="1227"/>
      <c r="W1362" s="1224"/>
      <c r="X1362" s="1227"/>
      <c r="Y1362" s="1224"/>
      <c r="Z1362" s="1227"/>
      <c r="AA1362" s="1227"/>
      <c r="AB1362" s="1227"/>
      <c r="AC1362" s="1230"/>
      <c r="AD1362" s="1193"/>
      <c r="AE1362" s="1234"/>
      <c r="AF1362" s="1199"/>
      <c r="AG1362" s="1193"/>
      <c r="AH1362" s="1196"/>
      <c r="AI1362" s="1199"/>
      <c r="AJ1362" s="1199"/>
      <c r="AK1362" s="1202"/>
      <c r="AL1362" s="1205"/>
      <c r="AM1362" s="1213"/>
      <c r="AN1362" s="355"/>
      <c r="AO1362" s="1208"/>
      <c r="AP1362" s="1210"/>
      <c r="AQ1362" s="1114"/>
      <c r="AR1362" s="976"/>
      <c r="AS1362" s="976"/>
      <c r="AT1362" s="976"/>
      <c r="AU1362" s="976"/>
      <c r="AV1362" s="976"/>
      <c r="AW1362" s="976"/>
      <c r="AX1362" s="1211"/>
      <c r="AY1362" s="1208"/>
    </row>
    <row r="1363" spans="1:51" ht="14.5" thickBot="1">
      <c r="A1363" s="1283"/>
      <c r="B1363" s="1266"/>
      <c r="C1363" s="1267"/>
      <c r="D1363" s="1267"/>
      <c r="E1363" s="1267"/>
      <c r="F1363" s="1268"/>
      <c r="G1363" s="1271"/>
      <c r="H1363" s="1271"/>
      <c r="I1363" s="1271"/>
      <c r="J1363" s="1271"/>
      <c r="K1363" s="1271"/>
      <c r="L1363" s="1274"/>
      <c r="M1363" s="1277"/>
      <c r="N1363" s="1247"/>
      <c r="O1363" s="1250"/>
      <c r="P1363" s="1216"/>
      <c r="Q1363" s="1219"/>
      <c r="R1363" s="1222"/>
      <c r="S1363" s="1225"/>
      <c r="T1363" s="1228"/>
      <c r="U1363" s="1225"/>
      <c r="V1363" s="1228"/>
      <c r="W1363" s="1225"/>
      <c r="X1363" s="1228"/>
      <c r="Y1363" s="1225"/>
      <c r="Z1363" s="1228"/>
      <c r="AA1363" s="1228"/>
      <c r="AB1363" s="1228"/>
      <c r="AC1363" s="1231"/>
      <c r="AD1363" s="1194"/>
      <c r="AE1363" s="1235"/>
      <c r="AF1363" s="1200"/>
      <c r="AG1363" s="1194"/>
      <c r="AH1363" s="1197"/>
      <c r="AI1363" s="1200"/>
      <c r="AJ1363" s="1200"/>
      <c r="AK1363" s="1203"/>
      <c r="AL1363" s="1206"/>
      <c r="AM1363" s="651" t="str">
        <f t="shared" si="2812"/>
        <v/>
      </c>
      <c r="AN1363" s="355"/>
      <c r="AO1363" s="1209"/>
      <c r="AP1363" s="1210"/>
      <c r="AQ1363" s="1115"/>
      <c r="AR1363" s="976"/>
      <c r="AS1363" s="976"/>
      <c r="AT1363" s="976"/>
      <c r="AU1363" s="976"/>
      <c r="AV1363" s="976"/>
      <c r="AW1363" s="976"/>
      <c r="AX1363" s="1211"/>
      <c r="AY1363" s="1209"/>
    </row>
    <row r="1364" spans="1:51" ht="14">
      <c r="A1364" s="1280">
        <v>339</v>
      </c>
      <c r="B1364" s="1260" t="str">
        <f>IF(基本情報入力シート!B378="", "",基本情報入力シート!B378)</f>
        <v/>
      </c>
      <c r="C1364" s="1261"/>
      <c r="D1364" s="1261"/>
      <c r="E1364" s="1261"/>
      <c r="F1364" s="1262"/>
      <c r="G1364" s="1269" t="str">
        <f>IF(基本情報入力シート!L378="", "",基本情報入力シート!L378)</f>
        <v/>
      </c>
      <c r="H1364" s="1269" t="str">
        <f>IF(基本情報入力シート!Q378="", "",基本情報入力シート!Q378)</f>
        <v/>
      </c>
      <c r="I1364" s="1269" t="str">
        <f>IF(基本情報入力シート!V378="", "",基本情報入力シート!V378)</f>
        <v/>
      </c>
      <c r="J1364" s="1269" t="str">
        <f>IF(基本情報入力シート!W378="", "",基本情報入力シート!W378)</f>
        <v/>
      </c>
      <c r="K1364" s="1269" t="str">
        <f>IF(基本情報入力シート!X378="", "",基本情報入力シート!X378)</f>
        <v/>
      </c>
      <c r="L1364" s="1272" t="str">
        <f>IF(基本情報入力シート!AC378=0, "",基本情報入力シート!AC378)</f>
        <v/>
      </c>
      <c r="M1364" s="1275" t="str">
        <f>IF(基本情報入力シート!AD378="", "",基本情報入力シート!AD378)</f>
        <v/>
      </c>
      <c r="N1364" s="1245"/>
      <c r="O1364" s="1248" t="str">
        <f>IFERROR(VLOOKUP(K1364,【参考】数式用２!$A$2:$AD$48,MATCH(N1364,【参考】数式用２!$C$4:$AD$4,0)+2,0),"")</f>
        <v/>
      </c>
      <c r="P1364" s="1214"/>
      <c r="Q1364" s="1217" t="str">
        <f>IFERROR(VLOOKUP(K1364,【参考】数式用２!$A$2:$AC$48,MATCH(P1364,【参考】数式用２!$C$4:$AC$4,0)+2,0),"")</f>
        <v/>
      </c>
      <c r="R1364" s="1220" t="s">
        <v>268</v>
      </c>
      <c r="S1364" s="1223"/>
      <c r="T1364" s="1226" t="s">
        <v>356</v>
      </c>
      <c r="U1364" s="1223"/>
      <c r="V1364" s="1226" t="s">
        <v>357</v>
      </c>
      <c r="W1364" s="1223"/>
      <c r="X1364" s="1226" t="s">
        <v>356</v>
      </c>
      <c r="Y1364" s="1223"/>
      <c r="Z1364" s="1226" t="s">
        <v>360</v>
      </c>
      <c r="AA1364" s="1226" t="s">
        <v>171</v>
      </c>
      <c r="AB1364" s="1226" t="str">
        <f t="shared" ref="AB1364" si="2945">IF(S1364&gt;=1,(W1364*12+Y1364)-(S1364*12+U1364)+1,"")</f>
        <v/>
      </c>
      <c r="AC1364" s="1229" t="s">
        <v>359</v>
      </c>
      <c r="AD1364" s="1232" t="str">
        <f t="shared" ref="AD1364" si="2946">IFERROR(ROUNDDOWN(ROUND(L1364*Q1364,0)*M1364,0)*AB1364,"")</f>
        <v/>
      </c>
      <c r="AE1364" s="1233" t="str">
        <f>IFERROR(ROUNDDOWN(ROUNDDOWN(ROUND(L1364*VLOOKUP(K1364,【参考】数式用２!$A$2:$AC$48,MATCH("処遇改善加算Ⅳ",【参考】数式用２!$C$4:$O$4,0)+2,0),0)*M1364,0)*AB1364*0.5,0), "")</f>
        <v/>
      </c>
      <c r="AF1364" s="1198"/>
      <c r="AG1364" s="1193" t="str">
        <f>IF(AND(AQ1364&lt;&gt;"対象外", P1364&lt;&gt;""),ROUNDDOWN(ROUND(L1364*VLOOKUP(K1364,【参考】数式用２!$A$2:$K$48,MATCH("ベア加算あり",【参考】数式用２!$C$4:$K$4,0)+2,0),0)*M1364,0)*AB1364,"")</f>
        <v/>
      </c>
      <c r="AH1364" s="1195"/>
      <c r="AI1364" s="1198"/>
      <c r="AJ1364" s="1198"/>
      <c r="AK1364" s="1201"/>
      <c r="AL1364" s="1204"/>
      <c r="AM1364" s="650" t="str">
        <f t="shared" si="2802"/>
        <v/>
      </c>
      <c r="AN1364" s="355"/>
      <c r="AO1364" s="1207" t="str">
        <f t="shared" ref="AO1364" si="2947">IF(K1364&lt;&gt;"","Q列に色付け","")</f>
        <v/>
      </c>
      <c r="AP1364" s="1210" t="str">
        <f t="shared" ref="AP1364" si="2948">IF(AND(AE1364&lt;&gt;0,AE1364&lt;&gt;""),IF(AF1364="○","入力済","未入力"),"")</f>
        <v/>
      </c>
      <c r="AQ1364" s="1113" t="str">
        <f>IFERROR((VLOOKUP(N1364, 【参考】数式用２!$BE$5:$BE$13, 1,FALSE)), "対象外")</f>
        <v>対象外</v>
      </c>
      <c r="AR1364" s="976" t="str">
        <f t="shared" ref="AR1364" si="2949">IF(AG1364&lt;&gt;"",IF(AH1364="○","入力済","未入力"),"")</f>
        <v/>
      </c>
      <c r="AS1364" s="976" t="str">
        <f t="shared" ref="AS1364" si="2950">IF(AND(P1364&lt;&gt;"", AI1364=""), "未入力", "入力済")</f>
        <v>入力済</v>
      </c>
      <c r="AT1364" s="976" t="str">
        <f t="shared" ref="AT1364" si="2951">IF(AND(P1364&lt;&gt;"", P1364&lt;&gt;"処遇改善加算Ⅳ", AJ1364=""), "未入力", "入力済")</f>
        <v>入力済</v>
      </c>
      <c r="AU1364" s="976" t="str">
        <f>IFERROR(VLOOKUP(K1364, 【参考】数式用２!$BB$5:$BC$48, 2, FALSE), "")</f>
        <v/>
      </c>
      <c r="AV1364" s="976" t="str">
        <f t="shared" ref="AV1364" si="2952">IF(AND(P1364&lt;&gt;"処遇改善加算Ⅲ",P1364&lt;&gt;"処遇改善加算Ⅳ", P1364&lt;&gt;"", AU1364&lt;&gt;"対象外"), 1,"")</f>
        <v/>
      </c>
      <c r="AW1364" s="976" t="str">
        <f>IFERROR("_"&amp;VLOOKUP(K1364, 【参考】数式用２!$AG$2:$AH$48, 2, FALSE), "")</f>
        <v/>
      </c>
      <c r="AX1364" s="1211" t="str">
        <f t="shared" ref="AX1364" si="2953">IF(AND(P1364="処遇改善加算Ⅰ", AL1364=""), "未入力","入力済")</f>
        <v>入力済</v>
      </c>
      <c r="AY1364" s="1207" t="str">
        <f t="shared" ref="AY1364" si="2954">G1364</f>
        <v/>
      </c>
    </row>
    <row r="1365" spans="1:51" ht="14">
      <c r="A1365" s="1281"/>
      <c r="B1365" s="1263"/>
      <c r="C1365" s="1264"/>
      <c r="D1365" s="1264"/>
      <c r="E1365" s="1264"/>
      <c r="F1365" s="1265"/>
      <c r="G1365" s="1270"/>
      <c r="H1365" s="1270"/>
      <c r="I1365" s="1270"/>
      <c r="J1365" s="1270"/>
      <c r="K1365" s="1270"/>
      <c r="L1365" s="1273"/>
      <c r="M1365" s="1276"/>
      <c r="N1365" s="1246"/>
      <c r="O1365" s="1249"/>
      <c r="P1365" s="1215"/>
      <c r="Q1365" s="1218"/>
      <c r="R1365" s="1221"/>
      <c r="S1365" s="1224"/>
      <c r="T1365" s="1227"/>
      <c r="U1365" s="1224"/>
      <c r="V1365" s="1227"/>
      <c r="W1365" s="1224"/>
      <c r="X1365" s="1227"/>
      <c r="Y1365" s="1224"/>
      <c r="Z1365" s="1227"/>
      <c r="AA1365" s="1227"/>
      <c r="AB1365" s="1227"/>
      <c r="AC1365" s="1230"/>
      <c r="AD1365" s="1193"/>
      <c r="AE1365" s="1234"/>
      <c r="AF1365" s="1199"/>
      <c r="AG1365" s="1193"/>
      <c r="AH1365" s="1196"/>
      <c r="AI1365" s="1199"/>
      <c r="AJ1365" s="1199"/>
      <c r="AK1365" s="1202"/>
      <c r="AL1365" s="1205"/>
      <c r="AM1365" s="1212" t="str">
        <f t="shared" ref="AM1365" si="2955">IF(AND(P1364&lt;&gt;"", OR(W1364&lt;&gt;8,Y1364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65" s="355"/>
      <c r="AO1365" s="1208"/>
      <c r="AP1365" s="1210"/>
      <c r="AQ1365" s="1114"/>
      <c r="AR1365" s="976"/>
      <c r="AS1365" s="976"/>
      <c r="AT1365" s="976"/>
      <c r="AU1365" s="976"/>
      <c r="AV1365" s="976"/>
      <c r="AW1365" s="976"/>
      <c r="AX1365" s="1211"/>
      <c r="AY1365" s="1208"/>
    </row>
    <row r="1366" spans="1:51" ht="14">
      <c r="A1366" s="1282"/>
      <c r="B1366" s="1263"/>
      <c r="C1366" s="1264"/>
      <c r="D1366" s="1264"/>
      <c r="E1366" s="1264"/>
      <c r="F1366" s="1265"/>
      <c r="G1366" s="1270"/>
      <c r="H1366" s="1270"/>
      <c r="I1366" s="1270"/>
      <c r="J1366" s="1270"/>
      <c r="K1366" s="1270"/>
      <c r="L1366" s="1273"/>
      <c r="M1366" s="1276"/>
      <c r="N1366" s="1246"/>
      <c r="O1366" s="1249"/>
      <c r="P1366" s="1215"/>
      <c r="Q1366" s="1218"/>
      <c r="R1366" s="1221"/>
      <c r="S1366" s="1224"/>
      <c r="T1366" s="1227"/>
      <c r="U1366" s="1224"/>
      <c r="V1366" s="1227"/>
      <c r="W1366" s="1224"/>
      <c r="X1366" s="1227"/>
      <c r="Y1366" s="1224"/>
      <c r="Z1366" s="1227"/>
      <c r="AA1366" s="1227"/>
      <c r="AB1366" s="1227"/>
      <c r="AC1366" s="1230"/>
      <c r="AD1366" s="1193"/>
      <c r="AE1366" s="1234"/>
      <c r="AF1366" s="1199"/>
      <c r="AG1366" s="1193"/>
      <c r="AH1366" s="1196"/>
      <c r="AI1366" s="1199"/>
      <c r="AJ1366" s="1199"/>
      <c r="AK1366" s="1202"/>
      <c r="AL1366" s="1205"/>
      <c r="AM1366" s="1213"/>
      <c r="AN1366" s="355"/>
      <c r="AO1366" s="1208"/>
      <c r="AP1366" s="1210"/>
      <c r="AQ1366" s="1114"/>
      <c r="AR1366" s="976"/>
      <c r="AS1366" s="976"/>
      <c r="AT1366" s="976"/>
      <c r="AU1366" s="976"/>
      <c r="AV1366" s="976"/>
      <c r="AW1366" s="976"/>
      <c r="AX1366" s="1211"/>
      <c r="AY1366" s="1208"/>
    </row>
    <row r="1367" spans="1:51" ht="14.5" thickBot="1">
      <c r="A1367" s="1283"/>
      <c r="B1367" s="1266"/>
      <c r="C1367" s="1267"/>
      <c r="D1367" s="1267"/>
      <c r="E1367" s="1267"/>
      <c r="F1367" s="1268"/>
      <c r="G1367" s="1271"/>
      <c r="H1367" s="1271"/>
      <c r="I1367" s="1271"/>
      <c r="J1367" s="1271"/>
      <c r="K1367" s="1271"/>
      <c r="L1367" s="1274"/>
      <c r="M1367" s="1277"/>
      <c r="N1367" s="1247"/>
      <c r="O1367" s="1250"/>
      <c r="P1367" s="1216"/>
      <c r="Q1367" s="1219"/>
      <c r="R1367" s="1222"/>
      <c r="S1367" s="1225"/>
      <c r="T1367" s="1228"/>
      <c r="U1367" s="1225"/>
      <c r="V1367" s="1228"/>
      <c r="W1367" s="1225"/>
      <c r="X1367" s="1228"/>
      <c r="Y1367" s="1225"/>
      <c r="Z1367" s="1228"/>
      <c r="AA1367" s="1228"/>
      <c r="AB1367" s="1228"/>
      <c r="AC1367" s="1231"/>
      <c r="AD1367" s="1194"/>
      <c r="AE1367" s="1235"/>
      <c r="AF1367" s="1200"/>
      <c r="AG1367" s="1194"/>
      <c r="AH1367" s="1197"/>
      <c r="AI1367" s="1200"/>
      <c r="AJ1367" s="1200"/>
      <c r="AK1367" s="1203"/>
      <c r="AL1367" s="1206"/>
      <c r="AM1367" s="651" t="str">
        <f t="shared" si="2812"/>
        <v/>
      </c>
      <c r="AN1367" s="355"/>
      <c r="AO1367" s="1209"/>
      <c r="AP1367" s="1210"/>
      <c r="AQ1367" s="1115"/>
      <c r="AR1367" s="976"/>
      <c r="AS1367" s="976"/>
      <c r="AT1367" s="976"/>
      <c r="AU1367" s="976"/>
      <c r="AV1367" s="976"/>
      <c r="AW1367" s="976"/>
      <c r="AX1367" s="1211"/>
      <c r="AY1367" s="1209"/>
    </row>
    <row r="1368" spans="1:51" ht="14">
      <c r="A1368" s="1280">
        <v>340</v>
      </c>
      <c r="B1368" s="1260" t="str">
        <f>IF(基本情報入力シート!B379="", "",基本情報入力シート!B379)</f>
        <v/>
      </c>
      <c r="C1368" s="1261"/>
      <c r="D1368" s="1261"/>
      <c r="E1368" s="1261"/>
      <c r="F1368" s="1262"/>
      <c r="G1368" s="1269" t="str">
        <f>IF(基本情報入力シート!L379="", "",基本情報入力シート!L379)</f>
        <v/>
      </c>
      <c r="H1368" s="1269" t="str">
        <f>IF(基本情報入力シート!Q379="", "",基本情報入力シート!Q379)</f>
        <v/>
      </c>
      <c r="I1368" s="1269" t="str">
        <f>IF(基本情報入力シート!V379="", "",基本情報入力シート!V379)</f>
        <v/>
      </c>
      <c r="J1368" s="1269" t="str">
        <f>IF(基本情報入力シート!W379="", "",基本情報入力シート!W379)</f>
        <v/>
      </c>
      <c r="K1368" s="1269" t="str">
        <f>IF(基本情報入力シート!X379="", "",基本情報入力シート!X379)</f>
        <v/>
      </c>
      <c r="L1368" s="1272" t="str">
        <f>IF(基本情報入力シート!AC379=0, "",基本情報入力シート!AC379)</f>
        <v/>
      </c>
      <c r="M1368" s="1275" t="str">
        <f>IF(基本情報入力シート!AD379="", "",基本情報入力シート!AD379)</f>
        <v/>
      </c>
      <c r="N1368" s="1245"/>
      <c r="O1368" s="1248" t="str">
        <f>IFERROR(VLOOKUP(K1368,【参考】数式用２!$A$2:$AD$48,MATCH(N1368,【参考】数式用２!$C$4:$AD$4,0)+2,0),"")</f>
        <v/>
      </c>
      <c r="P1368" s="1214"/>
      <c r="Q1368" s="1217" t="str">
        <f>IFERROR(VLOOKUP(K1368,【参考】数式用２!$A$2:$AC$48,MATCH(P1368,【参考】数式用２!$C$4:$AC$4,0)+2,0),"")</f>
        <v/>
      </c>
      <c r="R1368" s="1220" t="s">
        <v>268</v>
      </c>
      <c r="S1368" s="1223"/>
      <c r="T1368" s="1226" t="s">
        <v>356</v>
      </c>
      <c r="U1368" s="1223"/>
      <c r="V1368" s="1226" t="s">
        <v>357</v>
      </c>
      <c r="W1368" s="1223"/>
      <c r="X1368" s="1226" t="s">
        <v>356</v>
      </c>
      <c r="Y1368" s="1223"/>
      <c r="Z1368" s="1226" t="s">
        <v>360</v>
      </c>
      <c r="AA1368" s="1226" t="s">
        <v>171</v>
      </c>
      <c r="AB1368" s="1226" t="str">
        <f t="shared" ref="AB1368" si="2956">IF(S1368&gt;=1,(W1368*12+Y1368)-(S1368*12+U1368)+1,"")</f>
        <v/>
      </c>
      <c r="AC1368" s="1229" t="s">
        <v>359</v>
      </c>
      <c r="AD1368" s="1232" t="str">
        <f t="shared" ref="AD1368" si="2957">IFERROR(ROUNDDOWN(ROUND(L1368*Q1368,0)*M1368,0)*AB1368,"")</f>
        <v/>
      </c>
      <c r="AE1368" s="1233" t="str">
        <f>IFERROR(ROUNDDOWN(ROUNDDOWN(ROUND(L1368*VLOOKUP(K1368,【参考】数式用２!$A$2:$AC$48,MATCH("処遇改善加算Ⅳ",【参考】数式用２!$C$4:$O$4,0)+2,0),0)*M1368,0)*AB1368*0.5,0), "")</f>
        <v/>
      </c>
      <c r="AF1368" s="1198"/>
      <c r="AG1368" s="1193" t="str">
        <f>IF(AND(AQ1368&lt;&gt;"対象外", P1368&lt;&gt;""),ROUNDDOWN(ROUND(L1368*VLOOKUP(K1368,【参考】数式用２!$A$2:$K$48,MATCH("ベア加算あり",【参考】数式用２!$C$4:$K$4,0)+2,0),0)*M1368,0)*AB1368,"")</f>
        <v/>
      </c>
      <c r="AH1368" s="1195"/>
      <c r="AI1368" s="1198"/>
      <c r="AJ1368" s="1198"/>
      <c r="AK1368" s="1201"/>
      <c r="AL1368" s="1204"/>
      <c r="AM1368" s="650" t="str">
        <f t="shared" si="2802"/>
        <v/>
      </c>
      <c r="AN1368" s="355"/>
      <c r="AO1368" s="1207" t="str">
        <f t="shared" ref="AO1368" si="2958">IF(K1368&lt;&gt;"","Q列に色付け","")</f>
        <v/>
      </c>
      <c r="AP1368" s="1210" t="str">
        <f t="shared" ref="AP1368" si="2959">IF(AND(AE1368&lt;&gt;0,AE1368&lt;&gt;""),IF(AF1368="○","入力済","未入力"),"")</f>
        <v/>
      </c>
      <c r="AQ1368" s="1113" t="str">
        <f>IFERROR((VLOOKUP(N1368, 【参考】数式用２!$BE$5:$BE$13, 1,FALSE)), "対象外")</f>
        <v>対象外</v>
      </c>
      <c r="AR1368" s="976" t="str">
        <f t="shared" ref="AR1368" si="2960">IF(AG1368&lt;&gt;"",IF(AH1368="○","入力済","未入力"),"")</f>
        <v/>
      </c>
      <c r="AS1368" s="976" t="str">
        <f t="shared" ref="AS1368" si="2961">IF(AND(P1368&lt;&gt;"", AI1368=""), "未入力", "入力済")</f>
        <v>入力済</v>
      </c>
      <c r="AT1368" s="976" t="str">
        <f t="shared" ref="AT1368" si="2962">IF(AND(P1368&lt;&gt;"", P1368&lt;&gt;"処遇改善加算Ⅳ", AJ1368=""), "未入力", "入力済")</f>
        <v>入力済</v>
      </c>
      <c r="AU1368" s="976" t="str">
        <f>IFERROR(VLOOKUP(K1368, 【参考】数式用２!$BB$5:$BC$48, 2, FALSE), "")</f>
        <v/>
      </c>
      <c r="AV1368" s="976" t="str">
        <f t="shared" ref="AV1368" si="2963">IF(AND(P1368&lt;&gt;"処遇改善加算Ⅲ",P1368&lt;&gt;"処遇改善加算Ⅳ", P1368&lt;&gt;"", AU1368&lt;&gt;"対象外"), 1,"")</f>
        <v/>
      </c>
      <c r="AW1368" s="976" t="str">
        <f>IFERROR("_"&amp;VLOOKUP(K1368, 【参考】数式用２!$AG$2:$AH$48, 2, FALSE), "")</f>
        <v/>
      </c>
      <c r="AX1368" s="1211" t="str">
        <f t="shared" ref="AX1368" si="2964">IF(AND(P1368="処遇改善加算Ⅰ", AL1368=""), "未入力","入力済")</f>
        <v>入力済</v>
      </c>
      <c r="AY1368" s="1207" t="str">
        <f t="shared" ref="AY1368" si="2965">G1368</f>
        <v/>
      </c>
    </row>
    <row r="1369" spans="1:51" ht="14">
      <c r="A1369" s="1281"/>
      <c r="B1369" s="1263"/>
      <c r="C1369" s="1264"/>
      <c r="D1369" s="1264"/>
      <c r="E1369" s="1264"/>
      <c r="F1369" s="1265"/>
      <c r="G1369" s="1270"/>
      <c r="H1369" s="1270"/>
      <c r="I1369" s="1270"/>
      <c r="J1369" s="1270"/>
      <c r="K1369" s="1270"/>
      <c r="L1369" s="1273"/>
      <c r="M1369" s="1276"/>
      <c r="N1369" s="1246"/>
      <c r="O1369" s="1249"/>
      <c r="P1369" s="1215"/>
      <c r="Q1369" s="1218"/>
      <c r="R1369" s="1221"/>
      <c r="S1369" s="1224"/>
      <c r="T1369" s="1227"/>
      <c r="U1369" s="1224"/>
      <c r="V1369" s="1227"/>
      <c r="W1369" s="1224"/>
      <c r="X1369" s="1227"/>
      <c r="Y1369" s="1224"/>
      <c r="Z1369" s="1227"/>
      <c r="AA1369" s="1227"/>
      <c r="AB1369" s="1227"/>
      <c r="AC1369" s="1230"/>
      <c r="AD1369" s="1193"/>
      <c r="AE1369" s="1234"/>
      <c r="AF1369" s="1199"/>
      <c r="AG1369" s="1193"/>
      <c r="AH1369" s="1196"/>
      <c r="AI1369" s="1199"/>
      <c r="AJ1369" s="1199"/>
      <c r="AK1369" s="1202"/>
      <c r="AL1369" s="1205"/>
      <c r="AM1369" s="1212" t="str">
        <f t="shared" ref="AM1369" si="2966">IF(AND(P1368&lt;&gt;"", OR(W1368&lt;&gt;8,Y1368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69" s="355"/>
      <c r="AO1369" s="1208"/>
      <c r="AP1369" s="1210"/>
      <c r="AQ1369" s="1114"/>
      <c r="AR1369" s="976"/>
      <c r="AS1369" s="976"/>
      <c r="AT1369" s="976"/>
      <c r="AU1369" s="976"/>
      <c r="AV1369" s="976"/>
      <c r="AW1369" s="976"/>
      <c r="AX1369" s="1211"/>
      <c r="AY1369" s="1208"/>
    </row>
    <row r="1370" spans="1:51" ht="14">
      <c r="A1370" s="1282"/>
      <c r="B1370" s="1263"/>
      <c r="C1370" s="1264"/>
      <c r="D1370" s="1264"/>
      <c r="E1370" s="1264"/>
      <c r="F1370" s="1265"/>
      <c r="G1370" s="1270"/>
      <c r="H1370" s="1270"/>
      <c r="I1370" s="1270"/>
      <c r="J1370" s="1270"/>
      <c r="K1370" s="1270"/>
      <c r="L1370" s="1273"/>
      <c r="M1370" s="1276"/>
      <c r="N1370" s="1246"/>
      <c r="O1370" s="1249"/>
      <c r="P1370" s="1215"/>
      <c r="Q1370" s="1218"/>
      <c r="R1370" s="1221"/>
      <c r="S1370" s="1224"/>
      <c r="T1370" s="1227"/>
      <c r="U1370" s="1224"/>
      <c r="V1370" s="1227"/>
      <c r="W1370" s="1224"/>
      <c r="X1370" s="1227"/>
      <c r="Y1370" s="1224"/>
      <c r="Z1370" s="1227"/>
      <c r="AA1370" s="1227"/>
      <c r="AB1370" s="1227"/>
      <c r="AC1370" s="1230"/>
      <c r="AD1370" s="1193"/>
      <c r="AE1370" s="1234"/>
      <c r="AF1370" s="1199"/>
      <c r="AG1370" s="1193"/>
      <c r="AH1370" s="1196"/>
      <c r="AI1370" s="1199"/>
      <c r="AJ1370" s="1199"/>
      <c r="AK1370" s="1202"/>
      <c r="AL1370" s="1205"/>
      <c r="AM1370" s="1213"/>
      <c r="AN1370" s="355"/>
      <c r="AO1370" s="1208"/>
      <c r="AP1370" s="1210"/>
      <c r="AQ1370" s="1114"/>
      <c r="AR1370" s="976"/>
      <c r="AS1370" s="976"/>
      <c r="AT1370" s="976"/>
      <c r="AU1370" s="976"/>
      <c r="AV1370" s="976"/>
      <c r="AW1370" s="976"/>
      <c r="AX1370" s="1211"/>
      <c r="AY1370" s="1208"/>
    </row>
    <row r="1371" spans="1:51" ht="14.5" thickBot="1">
      <c r="A1371" s="1283"/>
      <c r="B1371" s="1266"/>
      <c r="C1371" s="1267"/>
      <c r="D1371" s="1267"/>
      <c r="E1371" s="1267"/>
      <c r="F1371" s="1268"/>
      <c r="G1371" s="1271"/>
      <c r="H1371" s="1271"/>
      <c r="I1371" s="1271"/>
      <c r="J1371" s="1271"/>
      <c r="K1371" s="1271"/>
      <c r="L1371" s="1274"/>
      <c r="M1371" s="1277"/>
      <c r="N1371" s="1247"/>
      <c r="O1371" s="1250"/>
      <c r="P1371" s="1216"/>
      <c r="Q1371" s="1219"/>
      <c r="R1371" s="1222"/>
      <c r="S1371" s="1225"/>
      <c r="T1371" s="1228"/>
      <c r="U1371" s="1225"/>
      <c r="V1371" s="1228"/>
      <c r="W1371" s="1225"/>
      <c r="X1371" s="1228"/>
      <c r="Y1371" s="1225"/>
      <c r="Z1371" s="1228"/>
      <c r="AA1371" s="1228"/>
      <c r="AB1371" s="1228"/>
      <c r="AC1371" s="1231"/>
      <c r="AD1371" s="1194"/>
      <c r="AE1371" s="1235"/>
      <c r="AF1371" s="1200"/>
      <c r="AG1371" s="1194"/>
      <c r="AH1371" s="1197"/>
      <c r="AI1371" s="1200"/>
      <c r="AJ1371" s="1200"/>
      <c r="AK1371" s="1203"/>
      <c r="AL1371" s="1206"/>
      <c r="AM1371" s="651" t="str">
        <f t="shared" si="2812"/>
        <v/>
      </c>
      <c r="AN1371" s="355"/>
      <c r="AO1371" s="1209"/>
      <c r="AP1371" s="1210"/>
      <c r="AQ1371" s="1115"/>
      <c r="AR1371" s="976"/>
      <c r="AS1371" s="976"/>
      <c r="AT1371" s="976"/>
      <c r="AU1371" s="976"/>
      <c r="AV1371" s="976"/>
      <c r="AW1371" s="976"/>
      <c r="AX1371" s="1211"/>
      <c r="AY1371" s="1209"/>
    </row>
    <row r="1372" spans="1:51" ht="14">
      <c r="A1372" s="1280">
        <v>341</v>
      </c>
      <c r="B1372" s="1260" t="str">
        <f>IF(基本情報入力シート!B380="", "",基本情報入力シート!B380)</f>
        <v/>
      </c>
      <c r="C1372" s="1261"/>
      <c r="D1372" s="1261"/>
      <c r="E1372" s="1261"/>
      <c r="F1372" s="1262"/>
      <c r="G1372" s="1269" t="str">
        <f>IF(基本情報入力シート!L380="", "",基本情報入力シート!L380)</f>
        <v/>
      </c>
      <c r="H1372" s="1269" t="str">
        <f>IF(基本情報入力シート!Q380="", "",基本情報入力シート!Q380)</f>
        <v/>
      </c>
      <c r="I1372" s="1269" t="str">
        <f>IF(基本情報入力シート!V380="", "",基本情報入力シート!V380)</f>
        <v/>
      </c>
      <c r="J1372" s="1269" t="str">
        <f>IF(基本情報入力シート!W380="", "",基本情報入力シート!W380)</f>
        <v/>
      </c>
      <c r="K1372" s="1269" t="str">
        <f>IF(基本情報入力シート!X380="", "",基本情報入力シート!X380)</f>
        <v/>
      </c>
      <c r="L1372" s="1272" t="str">
        <f>IF(基本情報入力シート!AC380=0, "",基本情報入力シート!AC380)</f>
        <v/>
      </c>
      <c r="M1372" s="1275" t="str">
        <f>IF(基本情報入力シート!AD380="", "",基本情報入力シート!AD380)</f>
        <v/>
      </c>
      <c r="N1372" s="1245"/>
      <c r="O1372" s="1248" t="str">
        <f>IFERROR(VLOOKUP(K1372,【参考】数式用２!$A$2:$AD$48,MATCH(N1372,【参考】数式用２!$C$4:$AD$4,0)+2,0),"")</f>
        <v/>
      </c>
      <c r="P1372" s="1214"/>
      <c r="Q1372" s="1217" t="str">
        <f>IFERROR(VLOOKUP(K1372,【参考】数式用２!$A$2:$AC$48,MATCH(P1372,【参考】数式用２!$C$4:$AC$4,0)+2,0),"")</f>
        <v/>
      </c>
      <c r="R1372" s="1220" t="s">
        <v>268</v>
      </c>
      <c r="S1372" s="1223"/>
      <c r="T1372" s="1226" t="s">
        <v>356</v>
      </c>
      <c r="U1372" s="1223"/>
      <c r="V1372" s="1226" t="s">
        <v>357</v>
      </c>
      <c r="W1372" s="1223"/>
      <c r="X1372" s="1226" t="s">
        <v>356</v>
      </c>
      <c r="Y1372" s="1223"/>
      <c r="Z1372" s="1226" t="s">
        <v>360</v>
      </c>
      <c r="AA1372" s="1226" t="s">
        <v>171</v>
      </c>
      <c r="AB1372" s="1226" t="str">
        <f t="shared" ref="AB1372" si="2967">IF(S1372&gt;=1,(W1372*12+Y1372)-(S1372*12+U1372)+1,"")</f>
        <v/>
      </c>
      <c r="AC1372" s="1229" t="s">
        <v>359</v>
      </c>
      <c r="AD1372" s="1232" t="str">
        <f t="shared" ref="AD1372" si="2968">IFERROR(ROUNDDOWN(ROUND(L1372*Q1372,0)*M1372,0)*AB1372,"")</f>
        <v/>
      </c>
      <c r="AE1372" s="1233" t="str">
        <f>IFERROR(ROUNDDOWN(ROUNDDOWN(ROUND(L1372*VLOOKUP(K1372,【参考】数式用２!$A$2:$AC$48,MATCH("処遇改善加算Ⅳ",【参考】数式用２!$C$4:$O$4,0)+2,0),0)*M1372,0)*AB1372*0.5,0), "")</f>
        <v/>
      </c>
      <c r="AF1372" s="1198"/>
      <c r="AG1372" s="1193" t="str">
        <f>IF(AND(AQ1372&lt;&gt;"対象外", P1372&lt;&gt;""),ROUNDDOWN(ROUND(L1372*VLOOKUP(K1372,【参考】数式用２!$A$2:$K$48,MATCH("ベア加算あり",【参考】数式用２!$C$4:$K$4,0)+2,0),0)*M1372,0)*AB1372,"")</f>
        <v/>
      </c>
      <c r="AH1372" s="1195"/>
      <c r="AI1372" s="1198"/>
      <c r="AJ1372" s="1198"/>
      <c r="AK1372" s="1201"/>
      <c r="AL1372" s="1204"/>
      <c r="AM1372" s="650" t="str">
        <f t="shared" si="2802"/>
        <v/>
      </c>
      <c r="AN1372" s="355"/>
      <c r="AO1372" s="1207" t="str">
        <f t="shared" ref="AO1372" si="2969">IF(K1372&lt;&gt;"","Q列に色付け","")</f>
        <v/>
      </c>
      <c r="AP1372" s="1210" t="str">
        <f t="shared" ref="AP1372" si="2970">IF(AND(AE1372&lt;&gt;0,AE1372&lt;&gt;""),IF(AF1372="○","入力済","未入力"),"")</f>
        <v/>
      </c>
      <c r="AQ1372" s="1113" t="str">
        <f>IFERROR((VLOOKUP(N1372, 【参考】数式用２!$BE$5:$BE$13, 1,FALSE)), "対象外")</f>
        <v>対象外</v>
      </c>
      <c r="AR1372" s="976" t="str">
        <f t="shared" ref="AR1372" si="2971">IF(AG1372&lt;&gt;"",IF(AH1372="○","入力済","未入力"),"")</f>
        <v/>
      </c>
      <c r="AS1372" s="976" t="str">
        <f t="shared" ref="AS1372" si="2972">IF(AND(P1372&lt;&gt;"", AI1372=""), "未入力", "入力済")</f>
        <v>入力済</v>
      </c>
      <c r="AT1372" s="976" t="str">
        <f t="shared" ref="AT1372" si="2973">IF(AND(P1372&lt;&gt;"", P1372&lt;&gt;"処遇改善加算Ⅳ", AJ1372=""), "未入力", "入力済")</f>
        <v>入力済</v>
      </c>
      <c r="AU1372" s="976" t="str">
        <f>IFERROR(VLOOKUP(K1372, 【参考】数式用２!$BB$5:$BC$48, 2, FALSE), "")</f>
        <v/>
      </c>
      <c r="AV1372" s="976" t="str">
        <f t="shared" ref="AV1372" si="2974">IF(AND(P1372&lt;&gt;"処遇改善加算Ⅲ",P1372&lt;&gt;"処遇改善加算Ⅳ", P1372&lt;&gt;"", AU1372&lt;&gt;"対象外"), 1,"")</f>
        <v/>
      </c>
      <c r="AW1372" s="976" t="str">
        <f>IFERROR("_"&amp;VLOOKUP(K1372, 【参考】数式用２!$AG$2:$AH$48, 2, FALSE), "")</f>
        <v/>
      </c>
      <c r="AX1372" s="1211" t="str">
        <f t="shared" ref="AX1372" si="2975">IF(AND(P1372="処遇改善加算Ⅰ", AL1372=""), "未入力","入力済")</f>
        <v>入力済</v>
      </c>
      <c r="AY1372" s="1207" t="str">
        <f t="shared" ref="AY1372" si="2976">G1372</f>
        <v/>
      </c>
    </row>
    <row r="1373" spans="1:51" ht="14">
      <c r="A1373" s="1281"/>
      <c r="B1373" s="1263"/>
      <c r="C1373" s="1264"/>
      <c r="D1373" s="1264"/>
      <c r="E1373" s="1264"/>
      <c r="F1373" s="1265"/>
      <c r="G1373" s="1270"/>
      <c r="H1373" s="1270"/>
      <c r="I1373" s="1270"/>
      <c r="J1373" s="1270"/>
      <c r="K1373" s="1270"/>
      <c r="L1373" s="1273"/>
      <c r="M1373" s="1276"/>
      <c r="N1373" s="1246"/>
      <c r="O1373" s="1249"/>
      <c r="P1373" s="1215"/>
      <c r="Q1373" s="1218"/>
      <c r="R1373" s="1221"/>
      <c r="S1373" s="1224"/>
      <c r="T1373" s="1227"/>
      <c r="U1373" s="1224"/>
      <c r="V1373" s="1227"/>
      <c r="W1373" s="1224"/>
      <c r="X1373" s="1227"/>
      <c r="Y1373" s="1224"/>
      <c r="Z1373" s="1227"/>
      <c r="AA1373" s="1227"/>
      <c r="AB1373" s="1227"/>
      <c r="AC1373" s="1230"/>
      <c r="AD1373" s="1193"/>
      <c r="AE1373" s="1234"/>
      <c r="AF1373" s="1199"/>
      <c r="AG1373" s="1193"/>
      <c r="AH1373" s="1196"/>
      <c r="AI1373" s="1199"/>
      <c r="AJ1373" s="1199"/>
      <c r="AK1373" s="1202"/>
      <c r="AL1373" s="1205"/>
      <c r="AM1373" s="1212" t="str">
        <f t="shared" ref="AM1373" si="2977">IF(AND(P1372&lt;&gt;"", OR(W1372&lt;&gt;8,Y1372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73" s="355"/>
      <c r="AO1373" s="1208"/>
      <c r="AP1373" s="1210"/>
      <c r="AQ1373" s="1114"/>
      <c r="AR1373" s="976"/>
      <c r="AS1373" s="976"/>
      <c r="AT1373" s="976"/>
      <c r="AU1373" s="976"/>
      <c r="AV1373" s="976"/>
      <c r="AW1373" s="976"/>
      <c r="AX1373" s="1211"/>
      <c r="AY1373" s="1208"/>
    </row>
    <row r="1374" spans="1:51" ht="14">
      <c r="A1374" s="1282"/>
      <c r="B1374" s="1263"/>
      <c r="C1374" s="1264"/>
      <c r="D1374" s="1264"/>
      <c r="E1374" s="1264"/>
      <c r="F1374" s="1265"/>
      <c r="G1374" s="1270"/>
      <c r="H1374" s="1270"/>
      <c r="I1374" s="1270"/>
      <c r="J1374" s="1270"/>
      <c r="K1374" s="1270"/>
      <c r="L1374" s="1273"/>
      <c r="M1374" s="1276"/>
      <c r="N1374" s="1246"/>
      <c r="O1374" s="1249"/>
      <c r="P1374" s="1215"/>
      <c r="Q1374" s="1218"/>
      <c r="R1374" s="1221"/>
      <c r="S1374" s="1224"/>
      <c r="T1374" s="1227"/>
      <c r="U1374" s="1224"/>
      <c r="V1374" s="1227"/>
      <c r="W1374" s="1224"/>
      <c r="X1374" s="1227"/>
      <c r="Y1374" s="1224"/>
      <c r="Z1374" s="1227"/>
      <c r="AA1374" s="1227"/>
      <c r="AB1374" s="1227"/>
      <c r="AC1374" s="1230"/>
      <c r="AD1374" s="1193"/>
      <c r="AE1374" s="1234"/>
      <c r="AF1374" s="1199"/>
      <c r="AG1374" s="1193"/>
      <c r="AH1374" s="1196"/>
      <c r="AI1374" s="1199"/>
      <c r="AJ1374" s="1199"/>
      <c r="AK1374" s="1202"/>
      <c r="AL1374" s="1205"/>
      <c r="AM1374" s="1213"/>
      <c r="AN1374" s="355"/>
      <c r="AO1374" s="1208"/>
      <c r="AP1374" s="1210"/>
      <c r="AQ1374" s="1114"/>
      <c r="AR1374" s="976"/>
      <c r="AS1374" s="976"/>
      <c r="AT1374" s="976"/>
      <c r="AU1374" s="976"/>
      <c r="AV1374" s="976"/>
      <c r="AW1374" s="976"/>
      <c r="AX1374" s="1211"/>
      <c r="AY1374" s="1208"/>
    </row>
    <row r="1375" spans="1:51" ht="14.5" thickBot="1">
      <c r="A1375" s="1283"/>
      <c r="B1375" s="1266"/>
      <c r="C1375" s="1267"/>
      <c r="D1375" s="1267"/>
      <c r="E1375" s="1267"/>
      <c r="F1375" s="1268"/>
      <c r="G1375" s="1271"/>
      <c r="H1375" s="1271"/>
      <c r="I1375" s="1271"/>
      <c r="J1375" s="1271"/>
      <c r="K1375" s="1271"/>
      <c r="L1375" s="1274"/>
      <c r="M1375" s="1277"/>
      <c r="N1375" s="1247"/>
      <c r="O1375" s="1250"/>
      <c r="P1375" s="1216"/>
      <c r="Q1375" s="1219"/>
      <c r="R1375" s="1222"/>
      <c r="S1375" s="1225"/>
      <c r="T1375" s="1228"/>
      <c r="U1375" s="1225"/>
      <c r="V1375" s="1228"/>
      <c r="W1375" s="1225"/>
      <c r="X1375" s="1228"/>
      <c r="Y1375" s="1225"/>
      <c r="Z1375" s="1228"/>
      <c r="AA1375" s="1228"/>
      <c r="AB1375" s="1228"/>
      <c r="AC1375" s="1231"/>
      <c r="AD1375" s="1194"/>
      <c r="AE1375" s="1235"/>
      <c r="AF1375" s="1200"/>
      <c r="AG1375" s="1194"/>
      <c r="AH1375" s="1197"/>
      <c r="AI1375" s="1200"/>
      <c r="AJ1375" s="1200"/>
      <c r="AK1375" s="1203"/>
      <c r="AL1375" s="1206"/>
      <c r="AM1375" s="651" t="str">
        <f t="shared" si="2812"/>
        <v/>
      </c>
      <c r="AN1375" s="355"/>
      <c r="AO1375" s="1209"/>
      <c r="AP1375" s="1210"/>
      <c r="AQ1375" s="1115"/>
      <c r="AR1375" s="976"/>
      <c r="AS1375" s="976"/>
      <c r="AT1375" s="976"/>
      <c r="AU1375" s="976"/>
      <c r="AV1375" s="976"/>
      <c r="AW1375" s="976"/>
      <c r="AX1375" s="1211"/>
      <c r="AY1375" s="1209"/>
    </row>
    <row r="1376" spans="1:51" ht="14">
      <c r="A1376" s="1280">
        <v>342</v>
      </c>
      <c r="B1376" s="1260" t="str">
        <f>IF(基本情報入力シート!B381="", "",基本情報入力シート!B381)</f>
        <v/>
      </c>
      <c r="C1376" s="1261"/>
      <c r="D1376" s="1261"/>
      <c r="E1376" s="1261"/>
      <c r="F1376" s="1262"/>
      <c r="G1376" s="1269" t="str">
        <f>IF(基本情報入力シート!L381="", "",基本情報入力シート!L381)</f>
        <v/>
      </c>
      <c r="H1376" s="1269" t="str">
        <f>IF(基本情報入力シート!Q381="", "",基本情報入力シート!Q381)</f>
        <v/>
      </c>
      <c r="I1376" s="1269" t="str">
        <f>IF(基本情報入力シート!V381="", "",基本情報入力シート!V381)</f>
        <v/>
      </c>
      <c r="J1376" s="1269" t="str">
        <f>IF(基本情報入力シート!W381="", "",基本情報入力シート!W381)</f>
        <v/>
      </c>
      <c r="K1376" s="1269" t="str">
        <f>IF(基本情報入力シート!X381="", "",基本情報入力シート!X381)</f>
        <v/>
      </c>
      <c r="L1376" s="1272" t="str">
        <f>IF(基本情報入力シート!AC381=0, "",基本情報入力シート!AC381)</f>
        <v/>
      </c>
      <c r="M1376" s="1275" t="str">
        <f>IF(基本情報入力シート!AD381="", "",基本情報入力シート!AD381)</f>
        <v/>
      </c>
      <c r="N1376" s="1245"/>
      <c r="O1376" s="1248" t="str">
        <f>IFERROR(VLOOKUP(K1376,【参考】数式用２!$A$2:$AD$48,MATCH(N1376,【参考】数式用２!$C$4:$AD$4,0)+2,0),"")</f>
        <v/>
      </c>
      <c r="P1376" s="1214"/>
      <c r="Q1376" s="1217" t="str">
        <f>IFERROR(VLOOKUP(K1376,【参考】数式用２!$A$2:$AC$48,MATCH(P1376,【参考】数式用２!$C$4:$AC$4,0)+2,0),"")</f>
        <v/>
      </c>
      <c r="R1376" s="1220" t="s">
        <v>268</v>
      </c>
      <c r="S1376" s="1223"/>
      <c r="T1376" s="1226" t="s">
        <v>356</v>
      </c>
      <c r="U1376" s="1223"/>
      <c r="V1376" s="1226" t="s">
        <v>357</v>
      </c>
      <c r="W1376" s="1223"/>
      <c r="X1376" s="1226" t="s">
        <v>356</v>
      </c>
      <c r="Y1376" s="1223"/>
      <c r="Z1376" s="1226" t="s">
        <v>360</v>
      </c>
      <c r="AA1376" s="1226" t="s">
        <v>171</v>
      </c>
      <c r="AB1376" s="1226" t="str">
        <f t="shared" ref="AB1376" si="2978">IF(S1376&gt;=1,(W1376*12+Y1376)-(S1376*12+U1376)+1,"")</f>
        <v/>
      </c>
      <c r="AC1376" s="1229" t="s">
        <v>359</v>
      </c>
      <c r="AD1376" s="1232" t="str">
        <f t="shared" ref="AD1376" si="2979">IFERROR(ROUNDDOWN(ROUND(L1376*Q1376,0)*M1376,0)*AB1376,"")</f>
        <v/>
      </c>
      <c r="AE1376" s="1233" t="str">
        <f>IFERROR(ROUNDDOWN(ROUNDDOWN(ROUND(L1376*VLOOKUP(K1376,【参考】数式用２!$A$2:$AC$48,MATCH("処遇改善加算Ⅳ",【参考】数式用２!$C$4:$O$4,0)+2,0),0)*M1376,0)*AB1376*0.5,0), "")</f>
        <v/>
      </c>
      <c r="AF1376" s="1198"/>
      <c r="AG1376" s="1193" t="str">
        <f>IF(AND(AQ1376&lt;&gt;"対象外", P1376&lt;&gt;""),ROUNDDOWN(ROUND(L1376*VLOOKUP(K1376,【参考】数式用２!$A$2:$K$48,MATCH("ベア加算あり",【参考】数式用２!$C$4:$K$4,0)+2,0),0)*M1376,0)*AB1376,"")</f>
        <v/>
      </c>
      <c r="AH1376" s="1195"/>
      <c r="AI1376" s="1198"/>
      <c r="AJ1376" s="1198"/>
      <c r="AK1376" s="1201"/>
      <c r="AL1376" s="1204"/>
      <c r="AM1376" s="650" t="str">
        <f t="shared" ref="AM1376:AM1436" si="2980">IF(Q1376="","",IF(Q1376&lt;O1376,"！加算の要件上は問題ありませんが、令和６年度末の加算率と比較して、令和７年度の加算率が低くなっています。",""))</f>
        <v/>
      </c>
      <c r="AN1376" s="355"/>
      <c r="AO1376" s="1207" t="str">
        <f t="shared" ref="AO1376" si="2981">IF(K1376&lt;&gt;"","Q列に色付け","")</f>
        <v/>
      </c>
      <c r="AP1376" s="1210" t="str">
        <f t="shared" ref="AP1376" si="2982">IF(AND(AE1376&lt;&gt;0,AE1376&lt;&gt;""),IF(AF1376="○","入力済","未入力"),"")</f>
        <v/>
      </c>
      <c r="AQ1376" s="1113" t="str">
        <f>IFERROR((VLOOKUP(N1376, 【参考】数式用２!$BE$5:$BE$13, 1,FALSE)), "対象外")</f>
        <v>対象外</v>
      </c>
      <c r="AR1376" s="976" t="str">
        <f t="shared" ref="AR1376" si="2983">IF(AG1376&lt;&gt;"",IF(AH1376="○","入力済","未入力"),"")</f>
        <v/>
      </c>
      <c r="AS1376" s="976" t="str">
        <f t="shared" ref="AS1376" si="2984">IF(AND(P1376&lt;&gt;"", AI1376=""), "未入力", "入力済")</f>
        <v>入力済</v>
      </c>
      <c r="AT1376" s="976" t="str">
        <f t="shared" ref="AT1376" si="2985">IF(AND(P1376&lt;&gt;"", P1376&lt;&gt;"処遇改善加算Ⅳ", AJ1376=""), "未入力", "入力済")</f>
        <v>入力済</v>
      </c>
      <c r="AU1376" s="976" t="str">
        <f>IFERROR(VLOOKUP(K1376, 【参考】数式用２!$BB$5:$BC$48, 2, FALSE), "")</f>
        <v/>
      </c>
      <c r="AV1376" s="976" t="str">
        <f t="shared" ref="AV1376" si="2986">IF(AND(P1376&lt;&gt;"処遇改善加算Ⅲ",P1376&lt;&gt;"処遇改善加算Ⅳ", P1376&lt;&gt;"", AU1376&lt;&gt;"対象外"), 1,"")</f>
        <v/>
      </c>
      <c r="AW1376" s="976" t="str">
        <f>IFERROR("_"&amp;VLOOKUP(K1376, 【参考】数式用２!$AG$2:$AH$48, 2, FALSE), "")</f>
        <v/>
      </c>
      <c r="AX1376" s="1211" t="str">
        <f t="shared" ref="AX1376" si="2987">IF(AND(P1376="処遇改善加算Ⅰ", AL1376=""), "未入力","入力済")</f>
        <v>入力済</v>
      </c>
      <c r="AY1376" s="1207" t="str">
        <f t="shared" ref="AY1376" si="2988">G1376</f>
        <v/>
      </c>
    </row>
    <row r="1377" spans="1:51" ht="14">
      <c r="A1377" s="1281"/>
      <c r="B1377" s="1263"/>
      <c r="C1377" s="1264"/>
      <c r="D1377" s="1264"/>
      <c r="E1377" s="1264"/>
      <c r="F1377" s="1265"/>
      <c r="G1377" s="1270"/>
      <c r="H1377" s="1270"/>
      <c r="I1377" s="1270"/>
      <c r="J1377" s="1270"/>
      <c r="K1377" s="1270"/>
      <c r="L1377" s="1273"/>
      <c r="M1377" s="1276"/>
      <c r="N1377" s="1246"/>
      <c r="O1377" s="1249"/>
      <c r="P1377" s="1215"/>
      <c r="Q1377" s="1218"/>
      <c r="R1377" s="1221"/>
      <c r="S1377" s="1224"/>
      <c r="T1377" s="1227"/>
      <c r="U1377" s="1224"/>
      <c r="V1377" s="1227"/>
      <c r="W1377" s="1224"/>
      <c r="X1377" s="1227"/>
      <c r="Y1377" s="1224"/>
      <c r="Z1377" s="1227"/>
      <c r="AA1377" s="1227"/>
      <c r="AB1377" s="1227"/>
      <c r="AC1377" s="1230"/>
      <c r="AD1377" s="1193"/>
      <c r="AE1377" s="1234"/>
      <c r="AF1377" s="1199"/>
      <c r="AG1377" s="1193"/>
      <c r="AH1377" s="1196"/>
      <c r="AI1377" s="1199"/>
      <c r="AJ1377" s="1199"/>
      <c r="AK1377" s="1202"/>
      <c r="AL1377" s="1205"/>
      <c r="AM1377" s="1212" t="str">
        <f t="shared" ref="AM1377" si="2989">IF(AND(P1376&lt;&gt;"", OR(W1376&lt;&gt;8,Y1376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77" s="355"/>
      <c r="AO1377" s="1208"/>
      <c r="AP1377" s="1210"/>
      <c r="AQ1377" s="1114"/>
      <c r="AR1377" s="976"/>
      <c r="AS1377" s="976"/>
      <c r="AT1377" s="976"/>
      <c r="AU1377" s="976"/>
      <c r="AV1377" s="976"/>
      <c r="AW1377" s="976"/>
      <c r="AX1377" s="1211"/>
      <c r="AY1377" s="1208"/>
    </row>
    <row r="1378" spans="1:51" ht="14">
      <c r="A1378" s="1282"/>
      <c r="B1378" s="1263"/>
      <c r="C1378" s="1264"/>
      <c r="D1378" s="1264"/>
      <c r="E1378" s="1264"/>
      <c r="F1378" s="1265"/>
      <c r="G1378" s="1270"/>
      <c r="H1378" s="1270"/>
      <c r="I1378" s="1270"/>
      <c r="J1378" s="1270"/>
      <c r="K1378" s="1270"/>
      <c r="L1378" s="1273"/>
      <c r="M1378" s="1276"/>
      <c r="N1378" s="1246"/>
      <c r="O1378" s="1249"/>
      <c r="P1378" s="1215"/>
      <c r="Q1378" s="1218"/>
      <c r="R1378" s="1221"/>
      <c r="S1378" s="1224"/>
      <c r="T1378" s="1227"/>
      <c r="U1378" s="1224"/>
      <c r="V1378" s="1227"/>
      <c r="W1378" s="1224"/>
      <c r="X1378" s="1227"/>
      <c r="Y1378" s="1224"/>
      <c r="Z1378" s="1227"/>
      <c r="AA1378" s="1227"/>
      <c r="AB1378" s="1227"/>
      <c r="AC1378" s="1230"/>
      <c r="AD1378" s="1193"/>
      <c r="AE1378" s="1234"/>
      <c r="AF1378" s="1199"/>
      <c r="AG1378" s="1193"/>
      <c r="AH1378" s="1196"/>
      <c r="AI1378" s="1199"/>
      <c r="AJ1378" s="1199"/>
      <c r="AK1378" s="1202"/>
      <c r="AL1378" s="1205"/>
      <c r="AM1378" s="1213"/>
      <c r="AN1378" s="355"/>
      <c r="AO1378" s="1208"/>
      <c r="AP1378" s="1210"/>
      <c r="AQ1378" s="1114"/>
      <c r="AR1378" s="976"/>
      <c r="AS1378" s="976"/>
      <c r="AT1378" s="976"/>
      <c r="AU1378" s="976"/>
      <c r="AV1378" s="976"/>
      <c r="AW1378" s="976"/>
      <c r="AX1378" s="1211"/>
      <c r="AY1378" s="1208"/>
    </row>
    <row r="1379" spans="1:51" ht="14.5" thickBot="1">
      <c r="A1379" s="1283"/>
      <c r="B1379" s="1266"/>
      <c r="C1379" s="1267"/>
      <c r="D1379" s="1267"/>
      <c r="E1379" s="1267"/>
      <c r="F1379" s="1268"/>
      <c r="G1379" s="1271"/>
      <c r="H1379" s="1271"/>
      <c r="I1379" s="1271"/>
      <c r="J1379" s="1271"/>
      <c r="K1379" s="1271"/>
      <c r="L1379" s="1274"/>
      <c r="M1379" s="1277"/>
      <c r="N1379" s="1247"/>
      <c r="O1379" s="1250"/>
      <c r="P1379" s="1216"/>
      <c r="Q1379" s="1219"/>
      <c r="R1379" s="1222"/>
      <c r="S1379" s="1225"/>
      <c r="T1379" s="1228"/>
      <c r="U1379" s="1225"/>
      <c r="V1379" s="1228"/>
      <c r="W1379" s="1225"/>
      <c r="X1379" s="1228"/>
      <c r="Y1379" s="1225"/>
      <c r="Z1379" s="1228"/>
      <c r="AA1379" s="1228"/>
      <c r="AB1379" s="1228"/>
      <c r="AC1379" s="1231"/>
      <c r="AD1379" s="1194"/>
      <c r="AE1379" s="1235"/>
      <c r="AF1379" s="1200"/>
      <c r="AG1379" s="1194"/>
      <c r="AH1379" s="1197"/>
      <c r="AI1379" s="1200"/>
      <c r="AJ1379" s="1200"/>
      <c r="AK1379" s="1203"/>
      <c r="AL1379" s="1206"/>
      <c r="AM1379" s="651" t="str">
        <f t="shared" ref="AM1379:AM1439" si="2990">IF(P1376="","",
IF(OR(AF1376="",
AND(AG1376&lt;&gt;"",AH1376=""),
AND(P1376&lt;&gt;"",AI1376=""),
AND(P1376&lt;&gt;"処遇改善加算Ⅳ",AJ1376=""),
AND(OR(P1376="処遇改善加算Ⅰ",P1376="処遇改善加算Ⅱ"),AU1376="対象",AK1376=""),
AND(P1376="処遇改善加算Ⅰ",AL1376="")),
"！記入が必要な欄（オレンジ色のセル）に空欄があります。空欄を埋めてください。",""))</f>
        <v/>
      </c>
      <c r="AN1379" s="355"/>
      <c r="AO1379" s="1209"/>
      <c r="AP1379" s="1210"/>
      <c r="AQ1379" s="1115"/>
      <c r="AR1379" s="976"/>
      <c r="AS1379" s="976"/>
      <c r="AT1379" s="976"/>
      <c r="AU1379" s="976"/>
      <c r="AV1379" s="976"/>
      <c r="AW1379" s="976"/>
      <c r="AX1379" s="1211"/>
      <c r="AY1379" s="1209"/>
    </row>
    <row r="1380" spans="1:51" ht="14">
      <c r="A1380" s="1280">
        <v>343</v>
      </c>
      <c r="B1380" s="1260" t="str">
        <f>IF(基本情報入力シート!B382="", "",基本情報入力シート!B382)</f>
        <v/>
      </c>
      <c r="C1380" s="1261"/>
      <c r="D1380" s="1261"/>
      <c r="E1380" s="1261"/>
      <c r="F1380" s="1262"/>
      <c r="G1380" s="1269" t="str">
        <f>IF(基本情報入力シート!L382="", "",基本情報入力シート!L382)</f>
        <v/>
      </c>
      <c r="H1380" s="1269" t="str">
        <f>IF(基本情報入力シート!Q382="", "",基本情報入力シート!Q382)</f>
        <v/>
      </c>
      <c r="I1380" s="1269" t="str">
        <f>IF(基本情報入力シート!V382="", "",基本情報入力シート!V382)</f>
        <v/>
      </c>
      <c r="J1380" s="1269" t="str">
        <f>IF(基本情報入力シート!W382="", "",基本情報入力シート!W382)</f>
        <v/>
      </c>
      <c r="K1380" s="1269" t="str">
        <f>IF(基本情報入力シート!X382="", "",基本情報入力シート!X382)</f>
        <v/>
      </c>
      <c r="L1380" s="1272" t="str">
        <f>IF(基本情報入力シート!AC382=0, "",基本情報入力シート!AC382)</f>
        <v/>
      </c>
      <c r="M1380" s="1275" t="str">
        <f>IF(基本情報入力シート!AD382="", "",基本情報入力シート!AD382)</f>
        <v/>
      </c>
      <c r="N1380" s="1245"/>
      <c r="O1380" s="1248" t="str">
        <f>IFERROR(VLOOKUP(K1380,【参考】数式用２!$A$2:$AD$48,MATCH(N1380,【参考】数式用２!$C$4:$AD$4,0)+2,0),"")</f>
        <v/>
      </c>
      <c r="P1380" s="1214"/>
      <c r="Q1380" s="1217" t="str">
        <f>IFERROR(VLOOKUP(K1380,【参考】数式用２!$A$2:$AC$48,MATCH(P1380,【参考】数式用２!$C$4:$AC$4,0)+2,0),"")</f>
        <v/>
      </c>
      <c r="R1380" s="1220" t="s">
        <v>268</v>
      </c>
      <c r="S1380" s="1223"/>
      <c r="T1380" s="1226" t="s">
        <v>356</v>
      </c>
      <c r="U1380" s="1223"/>
      <c r="V1380" s="1226" t="s">
        <v>357</v>
      </c>
      <c r="W1380" s="1223"/>
      <c r="X1380" s="1226" t="s">
        <v>356</v>
      </c>
      <c r="Y1380" s="1223"/>
      <c r="Z1380" s="1226" t="s">
        <v>360</v>
      </c>
      <c r="AA1380" s="1226" t="s">
        <v>171</v>
      </c>
      <c r="AB1380" s="1226" t="str">
        <f t="shared" ref="AB1380" si="2991">IF(S1380&gt;=1,(W1380*12+Y1380)-(S1380*12+U1380)+1,"")</f>
        <v/>
      </c>
      <c r="AC1380" s="1229" t="s">
        <v>359</v>
      </c>
      <c r="AD1380" s="1232" t="str">
        <f t="shared" ref="AD1380" si="2992">IFERROR(ROUNDDOWN(ROUND(L1380*Q1380,0)*M1380,0)*AB1380,"")</f>
        <v/>
      </c>
      <c r="AE1380" s="1233" t="str">
        <f>IFERROR(ROUNDDOWN(ROUNDDOWN(ROUND(L1380*VLOOKUP(K1380,【参考】数式用２!$A$2:$AC$48,MATCH("処遇改善加算Ⅳ",【参考】数式用２!$C$4:$O$4,0)+2,0),0)*M1380,0)*AB1380*0.5,0), "")</f>
        <v/>
      </c>
      <c r="AF1380" s="1198"/>
      <c r="AG1380" s="1193" t="str">
        <f>IF(AND(AQ1380&lt;&gt;"対象外", P1380&lt;&gt;""),ROUNDDOWN(ROUND(L1380*VLOOKUP(K1380,【参考】数式用２!$A$2:$K$48,MATCH("ベア加算あり",【参考】数式用２!$C$4:$K$4,0)+2,0),0)*M1380,0)*AB1380,"")</f>
        <v/>
      </c>
      <c r="AH1380" s="1195"/>
      <c r="AI1380" s="1198"/>
      <c r="AJ1380" s="1198"/>
      <c r="AK1380" s="1201"/>
      <c r="AL1380" s="1204"/>
      <c r="AM1380" s="650" t="str">
        <f t="shared" si="2980"/>
        <v/>
      </c>
      <c r="AN1380" s="355"/>
      <c r="AO1380" s="1207" t="str">
        <f t="shared" ref="AO1380" si="2993">IF(K1380&lt;&gt;"","Q列に色付け","")</f>
        <v/>
      </c>
      <c r="AP1380" s="1210" t="str">
        <f t="shared" ref="AP1380" si="2994">IF(AND(AE1380&lt;&gt;0,AE1380&lt;&gt;""),IF(AF1380="○","入力済","未入力"),"")</f>
        <v/>
      </c>
      <c r="AQ1380" s="1113" t="str">
        <f>IFERROR((VLOOKUP(N1380, 【参考】数式用２!$BE$5:$BE$13, 1,FALSE)), "対象外")</f>
        <v>対象外</v>
      </c>
      <c r="AR1380" s="976" t="str">
        <f t="shared" ref="AR1380" si="2995">IF(AG1380&lt;&gt;"",IF(AH1380="○","入力済","未入力"),"")</f>
        <v/>
      </c>
      <c r="AS1380" s="976" t="str">
        <f t="shared" ref="AS1380" si="2996">IF(AND(P1380&lt;&gt;"", AI1380=""), "未入力", "入力済")</f>
        <v>入力済</v>
      </c>
      <c r="AT1380" s="976" t="str">
        <f t="shared" ref="AT1380" si="2997">IF(AND(P1380&lt;&gt;"", P1380&lt;&gt;"処遇改善加算Ⅳ", AJ1380=""), "未入力", "入力済")</f>
        <v>入力済</v>
      </c>
      <c r="AU1380" s="976" t="str">
        <f>IFERROR(VLOOKUP(K1380, 【参考】数式用２!$BB$5:$BC$48, 2, FALSE), "")</f>
        <v/>
      </c>
      <c r="AV1380" s="976" t="str">
        <f t="shared" ref="AV1380" si="2998">IF(AND(P1380&lt;&gt;"処遇改善加算Ⅲ",P1380&lt;&gt;"処遇改善加算Ⅳ", P1380&lt;&gt;"", AU1380&lt;&gt;"対象外"), 1,"")</f>
        <v/>
      </c>
      <c r="AW1380" s="976" t="str">
        <f>IFERROR("_"&amp;VLOOKUP(K1380, 【参考】数式用２!$AG$2:$AH$48, 2, FALSE), "")</f>
        <v/>
      </c>
      <c r="AX1380" s="1211" t="str">
        <f t="shared" ref="AX1380" si="2999">IF(AND(P1380="処遇改善加算Ⅰ", AL1380=""), "未入力","入力済")</f>
        <v>入力済</v>
      </c>
      <c r="AY1380" s="1207" t="str">
        <f t="shared" ref="AY1380" si="3000">G1380</f>
        <v/>
      </c>
    </row>
    <row r="1381" spans="1:51" ht="14">
      <c r="A1381" s="1281"/>
      <c r="B1381" s="1263"/>
      <c r="C1381" s="1264"/>
      <c r="D1381" s="1264"/>
      <c r="E1381" s="1264"/>
      <c r="F1381" s="1265"/>
      <c r="G1381" s="1270"/>
      <c r="H1381" s="1270"/>
      <c r="I1381" s="1270"/>
      <c r="J1381" s="1270"/>
      <c r="K1381" s="1270"/>
      <c r="L1381" s="1273"/>
      <c r="M1381" s="1276"/>
      <c r="N1381" s="1246"/>
      <c r="O1381" s="1249"/>
      <c r="P1381" s="1215"/>
      <c r="Q1381" s="1218"/>
      <c r="R1381" s="1221"/>
      <c r="S1381" s="1224"/>
      <c r="T1381" s="1227"/>
      <c r="U1381" s="1224"/>
      <c r="V1381" s="1227"/>
      <c r="W1381" s="1224"/>
      <c r="X1381" s="1227"/>
      <c r="Y1381" s="1224"/>
      <c r="Z1381" s="1227"/>
      <c r="AA1381" s="1227"/>
      <c r="AB1381" s="1227"/>
      <c r="AC1381" s="1230"/>
      <c r="AD1381" s="1193"/>
      <c r="AE1381" s="1234"/>
      <c r="AF1381" s="1199"/>
      <c r="AG1381" s="1193"/>
      <c r="AH1381" s="1196"/>
      <c r="AI1381" s="1199"/>
      <c r="AJ1381" s="1199"/>
      <c r="AK1381" s="1202"/>
      <c r="AL1381" s="1205"/>
      <c r="AM1381" s="1212" t="str">
        <f t="shared" ref="AM1381" si="3001">IF(AND(P1380&lt;&gt;"", OR(W1380&lt;&gt;8,Y1380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81" s="355"/>
      <c r="AO1381" s="1208"/>
      <c r="AP1381" s="1210"/>
      <c r="AQ1381" s="1114"/>
      <c r="AR1381" s="976"/>
      <c r="AS1381" s="976"/>
      <c r="AT1381" s="976"/>
      <c r="AU1381" s="976"/>
      <c r="AV1381" s="976"/>
      <c r="AW1381" s="976"/>
      <c r="AX1381" s="1211"/>
      <c r="AY1381" s="1208"/>
    </row>
    <row r="1382" spans="1:51" ht="14">
      <c r="A1382" s="1282"/>
      <c r="B1382" s="1263"/>
      <c r="C1382" s="1264"/>
      <c r="D1382" s="1264"/>
      <c r="E1382" s="1264"/>
      <c r="F1382" s="1265"/>
      <c r="G1382" s="1270"/>
      <c r="H1382" s="1270"/>
      <c r="I1382" s="1270"/>
      <c r="J1382" s="1270"/>
      <c r="K1382" s="1270"/>
      <c r="L1382" s="1273"/>
      <c r="M1382" s="1276"/>
      <c r="N1382" s="1246"/>
      <c r="O1382" s="1249"/>
      <c r="P1382" s="1215"/>
      <c r="Q1382" s="1218"/>
      <c r="R1382" s="1221"/>
      <c r="S1382" s="1224"/>
      <c r="T1382" s="1227"/>
      <c r="U1382" s="1224"/>
      <c r="V1382" s="1227"/>
      <c r="W1382" s="1224"/>
      <c r="X1382" s="1227"/>
      <c r="Y1382" s="1224"/>
      <c r="Z1382" s="1227"/>
      <c r="AA1382" s="1227"/>
      <c r="AB1382" s="1227"/>
      <c r="AC1382" s="1230"/>
      <c r="AD1382" s="1193"/>
      <c r="AE1382" s="1234"/>
      <c r="AF1382" s="1199"/>
      <c r="AG1382" s="1193"/>
      <c r="AH1382" s="1196"/>
      <c r="AI1382" s="1199"/>
      <c r="AJ1382" s="1199"/>
      <c r="AK1382" s="1202"/>
      <c r="AL1382" s="1205"/>
      <c r="AM1382" s="1213"/>
      <c r="AN1382" s="355"/>
      <c r="AO1382" s="1208"/>
      <c r="AP1382" s="1210"/>
      <c r="AQ1382" s="1114"/>
      <c r="AR1382" s="976"/>
      <c r="AS1382" s="976"/>
      <c r="AT1382" s="976"/>
      <c r="AU1382" s="976"/>
      <c r="AV1382" s="976"/>
      <c r="AW1382" s="976"/>
      <c r="AX1382" s="1211"/>
      <c r="AY1382" s="1208"/>
    </row>
    <row r="1383" spans="1:51" ht="14.5" thickBot="1">
      <c r="A1383" s="1283"/>
      <c r="B1383" s="1266"/>
      <c r="C1383" s="1267"/>
      <c r="D1383" s="1267"/>
      <c r="E1383" s="1267"/>
      <c r="F1383" s="1268"/>
      <c r="G1383" s="1271"/>
      <c r="H1383" s="1271"/>
      <c r="I1383" s="1271"/>
      <c r="J1383" s="1271"/>
      <c r="K1383" s="1271"/>
      <c r="L1383" s="1274"/>
      <c r="M1383" s="1277"/>
      <c r="N1383" s="1247"/>
      <c r="O1383" s="1250"/>
      <c r="P1383" s="1216"/>
      <c r="Q1383" s="1219"/>
      <c r="R1383" s="1222"/>
      <c r="S1383" s="1225"/>
      <c r="T1383" s="1228"/>
      <c r="U1383" s="1225"/>
      <c r="V1383" s="1228"/>
      <c r="W1383" s="1225"/>
      <c r="X1383" s="1228"/>
      <c r="Y1383" s="1225"/>
      <c r="Z1383" s="1228"/>
      <c r="AA1383" s="1228"/>
      <c r="AB1383" s="1228"/>
      <c r="AC1383" s="1231"/>
      <c r="AD1383" s="1194"/>
      <c r="AE1383" s="1235"/>
      <c r="AF1383" s="1200"/>
      <c r="AG1383" s="1194"/>
      <c r="AH1383" s="1197"/>
      <c r="AI1383" s="1200"/>
      <c r="AJ1383" s="1200"/>
      <c r="AK1383" s="1203"/>
      <c r="AL1383" s="1206"/>
      <c r="AM1383" s="651" t="str">
        <f t="shared" si="2990"/>
        <v/>
      </c>
      <c r="AN1383" s="355"/>
      <c r="AO1383" s="1209"/>
      <c r="AP1383" s="1210"/>
      <c r="AQ1383" s="1115"/>
      <c r="AR1383" s="976"/>
      <c r="AS1383" s="976"/>
      <c r="AT1383" s="976"/>
      <c r="AU1383" s="976"/>
      <c r="AV1383" s="976"/>
      <c r="AW1383" s="976"/>
      <c r="AX1383" s="1211"/>
      <c r="AY1383" s="1209"/>
    </row>
    <row r="1384" spans="1:51" ht="14">
      <c r="A1384" s="1280">
        <v>344</v>
      </c>
      <c r="B1384" s="1260" t="str">
        <f>IF(基本情報入力シート!B383="", "",基本情報入力シート!B383)</f>
        <v/>
      </c>
      <c r="C1384" s="1261"/>
      <c r="D1384" s="1261"/>
      <c r="E1384" s="1261"/>
      <c r="F1384" s="1262"/>
      <c r="G1384" s="1269" t="str">
        <f>IF(基本情報入力シート!L383="", "",基本情報入力シート!L383)</f>
        <v/>
      </c>
      <c r="H1384" s="1269" t="str">
        <f>IF(基本情報入力シート!Q383="", "",基本情報入力シート!Q383)</f>
        <v/>
      </c>
      <c r="I1384" s="1269" t="str">
        <f>IF(基本情報入力シート!V383="", "",基本情報入力シート!V383)</f>
        <v/>
      </c>
      <c r="J1384" s="1269" t="str">
        <f>IF(基本情報入力シート!W383="", "",基本情報入力シート!W383)</f>
        <v/>
      </c>
      <c r="K1384" s="1269" t="str">
        <f>IF(基本情報入力シート!X383="", "",基本情報入力シート!X383)</f>
        <v/>
      </c>
      <c r="L1384" s="1272" t="str">
        <f>IF(基本情報入力シート!AC383=0, "",基本情報入力シート!AC383)</f>
        <v/>
      </c>
      <c r="M1384" s="1275" t="str">
        <f>IF(基本情報入力シート!AD383="", "",基本情報入力シート!AD383)</f>
        <v/>
      </c>
      <c r="N1384" s="1245"/>
      <c r="O1384" s="1248" t="str">
        <f>IFERROR(VLOOKUP(K1384,【参考】数式用２!$A$2:$AD$48,MATCH(N1384,【参考】数式用２!$C$4:$AD$4,0)+2,0),"")</f>
        <v/>
      </c>
      <c r="P1384" s="1214"/>
      <c r="Q1384" s="1217" t="str">
        <f>IFERROR(VLOOKUP(K1384,【参考】数式用２!$A$2:$AC$48,MATCH(P1384,【参考】数式用２!$C$4:$AC$4,0)+2,0),"")</f>
        <v/>
      </c>
      <c r="R1384" s="1220" t="s">
        <v>268</v>
      </c>
      <c r="S1384" s="1223"/>
      <c r="T1384" s="1226" t="s">
        <v>356</v>
      </c>
      <c r="U1384" s="1223"/>
      <c r="V1384" s="1226" t="s">
        <v>357</v>
      </c>
      <c r="W1384" s="1223"/>
      <c r="X1384" s="1226" t="s">
        <v>356</v>
      </c>
      <c r="Y1384" s="1223"/>
      <c r="Z1384" s="1226" t="s">
        <v>360</v>
      </c>
      <c r="AA1384" s="1226" t="s">
        <v>171</v>
      </c>
      <c r="AB1384" s="1226" t="str">
        <f t="shared" ref="AB1384" si="3002">IF(S1384&gt;=1,(W1384*12+Y1384)-(S1384*12+U1384)+1,"")</f>
        <v/>
      </c>
      <c r="AC1384" s="1229" t="s">
        <v>359</v>
      </c>
      <c r="AD1384" s="1232" t="str">
        <f t="shared" ref="AD1384" si="3003">IFERROR(ROUNDDOWN(ROUND(L1384*Q1384,0)*M1384,0)*AB1384,"")</f>
        <v/>
      </c>
      <c r="AE1384" s="1233" t="str">
        <f>IFERROR(ROUNDDOWN(ROUNDDOWN(ROUND(L1384*VLOOKUP(K1384,【参考】数式用２!$A$2:$AC$48,MATCH("処遇改善加算Ⅳ",【参考】数式用２!$C$4:$O$4,0)+2,0),0)*M1384,0)*AB1384*0.5,0), "")</f>
        <v/>
      </c>
      <c r="AF1384" s="1198"/>
      <c r="AG1384" s="1193" t="str">
        <f>IF(AND(AQ1384&lt;&gt;"対象外", P1384&lt;&gt;""),ROUNDDOWN(ROUND(L1384*VLOOKUP(K1384,【参考】数式用２!$A$2:$K$48,MATCH("ベア加算あり",【参考】数式用２!$C$4:$K$4,0)+2,0),0)*M1384,0)*AB1384,"")</f>
        <v/>
      </c>
      <c r="AH1384" s="1195"/>
      <c r="AI1384" s="1198"/>
      <c r="AJ1384" s="1198"/>
      <c r="AK1384" s="1201"/>
      <c r="AL1384" s="1204"/>
      <c r="AM1384" s="650" t="str">
        <f t="shared" si="2980"/>
        <v/>
      </c>
      <c r="AN1384" s="355"/>
      <c r="AO1384" s="1207" t="str">
        <f t="shared" ref="AO1384" si="3004">IF(K1384&lt;&gt;"","Q列に色付け","")</f>
        <v/>
      </c>
      <c r="AP1384" s="1210" t="str">
        <f t="shared" ref="AP1384" si="3005">IF(AND(AE1384&lt;&gt;0,AE1384&lt;&gt;""),IF(AF1384="○","入力済","未入力"),"")</f>
        <v/>
      </c>
      <c r="AQ1384" s="1113" t="str">
        <f>IFERROR((VLOOKUP(N1384, 【参考】数式用２!$BE$5:$BE$13, 1,FALSE)), "対象外")</f>
        <v>対象外</v>
      </c>
      <c r="AR1384" s="976" t="str">
        <f t="shared" ref="AR1384" si="3006">IF(AG1384&lt;&gt;"",IF(AH1384="○","入力済","未入力"),"")</f>
        <v/>
      </c>
      <c r="AS1384" s="976" t="str">
        <f t="shared" ref="AS1384" si="3007">IF(AND(P1384&lt;&gt;"", AI1384=""), "未入力", "入力済")</f>
        <v>入力済</v>
      </c>
      <c r="AT1384" s="976" t="str">
        <f t="shared" ref="AT1384" si="3008">IF(AND(P1384&lt;&gt;"", P1384&lt;&gt;"処遇改善加算Ⅳ", AJ1384=""), "未入力", "入力済")</f>
        <v>入力済</v>
      </c>
      <c r="AU1384" s="976" t="str">
        <f>IFERROR(VLOOKUP(K1384, 【参考】数式用２!$BB$5:$BC$48, 2, FALSE), "")</f>
        <v/>
      </c>
      <c r="AV1384" s="976" t="str">
        <f t="shared" ref="AV1384" si="3009">IF(AND(P1384&lt;&gt;"処遇改善加算Ⅲ",P1384&lt;&gt;"処遇改善加算Ⅳ", P1384&lt;&gt;"", AU1384&lt;&gt;"対象外"), 1,"")</f>
        <v/>
      </c>
      <c r="AW1384" s="976" t="str">
        <f>IFERROR("_"&amp;VLOOKUP(K1384, 【参考】数式用２!$AG$2:$AH$48, 2, FALSE), "")</f>
        <v/>
      </c>
      <c r="AX1384" s="1211" t="str">
        <f t="shared" ref="AX1384" si="3010">IF(AND(P1384="処遇改善加算Ⅰ", AL1384=""), "未入力","入力済")</f>
        <v>入力済</v>
      </c>
      <c r="AY1384" s="1207" t="str">
        <f t="shared" ref="AY1384" si="3011">G1384</f>
        <v/>
      </c>
    </row>
    <row r="1385" spans="1:51" ht="14">
      <c r="A1385" s="1281"/>
      <c r="B1385" s="1263"/>
      <c r="C1385" s="1264"/>
      <c r="D1385" s="1264"/>
      <c r="E1385" s="1264"/>
      <c r="F1385" s="1265"/>
      <c r="G1385" s="1270"/>
      <c r="H1385" s="1270"/>
      <c r="I1385" s="1270"/>
      <c r="J1385" s="1270"/>
      <c r="K1385" s="1270"/>
      <c r="L1385" s="1273"/>
      <c r="M1385" s="1276"/>
      <c r="N1385" s="1246"/>
      <c r="O1385" s="1249"/>
      <c r="P1385" s="1215"/>
      <c r="Q1385" s="1218"/>
      <c r="R1385" s="1221"/>
      <c r="S1385" s="1224"/>
      <c r="T1385" s="1227"/>
      <c r="U1385" s="1224"/>
      <c r="V1385" s="1227"/>
      <c r="W1385" s="1224"/>
      <c r="X1385" s="1227"/>
      <c r="Y1385" s="1224"/>
      <c r="Z1385" s="1227"/>
      <c r="AA1385" s="1227"/>
      <c r="AB1385" s="1227"/>
      <c r="AC1385" s="1230"/>
      <c r="AD1385" s="1193"/>
      <c r="AE1385" s="1234"/>
      <c r="AF1385" s="1199"/>
      <c r="AG1385" s="1193"/>
      <c r="AH1385" s="1196"/>
      <c r="AI1385" s="1199"/>
      <c r="AJ1385" s="1199"/>
      <c r="AK1385" s="1202"/>
      <c r="AL1385" s="1205"/>
      <c r="AM1385" s="1212" t="str">
        <f t="shared" ref="AM1385" si="3012">IF(AND(P1384&lt;&gt;"", OR(W1384&lt;&gt;8,Y1384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85" s="355"/>
      <c r="AO1385" s="1208"/>
      <c r="AP1385" s="1210"/>
      <c r="AQ1385" s="1114"/>
      <c r="AR1385" s="976"/>
      <c r="AS1385" s="976"/>
      <c r="AT1385" s="976"/>
      <c r="AU1385" s="976"/>
      <c r="AV1385" s="976"/>
      <c r="AW1385" s="976"/>
      <c r="AX1385" s="1211"/>
      <c r="AY1385" s="1208"/>
    </row>
    <row r="1386" spans="1:51" ht="14">
      <c r="A1386" s="1282"/>
      <c r="B1386" s="1263"/>
      <c r="C1386" s="1264"/>
      <c r="D1386" s="1264"/>
      <c r="E1386" s="1264"/>
      <c r="F1386" s="1265"/>
      <c r="G1386" s="1270"/>
      <c r="H1386" s="1270"/>
      <c r="I1386" s="1270"/>
      <c r="J1386" s="1270"/>
      <c r="K1386" s="1270"/>
      <c r="L1386" s="1273"/>
      <c r="M1386" s="1276"/>
      <c r="N1386" s="1246"/>
      <c r="O1386" s="1249"/>
      <c r="P1386" s="1215"/>
      <c r="Q1386" s="1218"/>
      <c r="R1386" s="1221"/>
      <c r="S1386" s="1224"/>
      <c r="T1386" s="1227"/>
      <c r="U1386" s="1224"/>
      <c r="V1386" s="1227"/>
      <c r="W1386" s="1224"/>
      <c r="X1386" s="1227"/>
      <c r="Y1386" s="1224"/>
      <c r="Z1386" s="1227"/>
      <c r="AA1386" s="1227"/>
      <c r="AB1386" s="1227"/>
      <c r="AC1386" s="1230"/>
      <c r="AD1386" s="1193"/>
      <c r="AE1386" s="1234"/>
      <c r="AF1386" s="1199"/>
      <c r="AG1386" s="1193"/>
      <c r="AH1386" s="1196"/>
      <c r="AI1386" s="1199"/>
      <c r="AJ1386" s="1199"/>
      <c r="AK1386" s="1202"/>
      <c r="AL1386" s="1205"/>
      <c r="AM1386" s="1213"/>
      <c r="AN1386" s="355"/>
      <c r="AO1386" s="1208"/>
      <c r="AP1386" s="1210"/>
      <c r="AQ1386" s="1114"/>
      <c r="AR1386" s="976"/>
      <c r="AS1386" s="976"/>
      <c r="AT1386" s="976"/>
      <c r="AU1386" s="976"/>
      <c r="AV1386" s="976"/>
      <c r="AW1386" s="976"/>
      <c r="AX1386" s="1211"/>
      <c r="AY1386" s="1208"/>
    </row>
    <row r="1387" spans="1:51" ht="14.5" thickBot="1">
      <c r="A1387" s="1283"/>
      <c r="B1387" s="1266"/>
      <c r="C1387" s="1267"/>
      <c r="D1387" s="1267"/>
      <c r="E1387" s="1267"/>
      <c r="F1387" s="1268"/>
      <c r="G1387" s="1271"/>
      <c r="H1387" s="1271"/>
      <c r="I1387" s="1271"/>
      <c r="J1387" s="1271"/>
      <c r="K1387" s="1271"/>
      <c r="L1387" s="1274"/>
      <c r="M1387" s="1277"/>
      <c r="N1387" s="1247"/>
      <c r="O1387" s="1250"/>
      <c r="P1387" s="1216"/>
      <c r="Q1387" s="1219"/>
      <c r="R1387" s="1222"/>
      <c r="S1387" s="1225"/>
      <c r="T1387" s="1228"/>
      <c r="U1387" s="1225"/>
      <c r="V1387" s="1228"/>
      <c r="W1387" s="1225"/>
      <c r="X1387" s="1228"/>
      <c r="Y1387" s="1225"/>
      <c r="Z1387" s="1228"/>
      <c r="AA1387" s="1228"/>
      <c r="AB1387" s="1228"/>
      <c r="AC1387" s="1231"/>
      <c r="AD1387" s="1194"/>
      <c r="AE1387" s="1235"/>
      <c r="AF1387" s="1200"/>
      <c r="AG1387" s="1194"/>
      <c r="AH1387" s="1197"/>
      <c r="AI1387" s="1200"/>
      <c r="AJ1387" s="1200"/>
      <c r="AK1387" s="1203"/>
      <c r="AL1387" s="1206"/>
      <c r="AM1387" s="651" t="str">
        <f t="shared" si="2990"/>
        <v/>
      </c>
      <c r="AN1387" s="355"/>
      <c r="AO1387" s="1209"/>
      <c r="AP1387" s="1210"/>
      <c r="AQ1387" s="1115"/>
      <c r="AR1387" s="976"/>
      <c r="AS1387" s="976"/>
      <c r="AT1387" s="976"/>
      <c r="AU1387" s="976"/>
      <c r="AV1387" s="976"/>
      <c r="AW1387" s="976"/>
      <c r="AX1387" s="1211"/>
      <c r="AY1387" s="1209"/>
    </row>
    <row r="1388" spans="1:51" ht="14">
      <c r="A1388" s="1280">
        <v>345</v>
      </c>
      <c r="B1388" s="1260" t="str">
        <f>IF(基本情報入力シート!B384="", "",基本情報入力シート!B384)</f>
        <v/>
      </c>
      <c r="C1388" s="1261"/>
      <c r="D1388" s="1261"/>
      <c r="E1388" s="1261"/>
      <c r="F1388" s="1262"/>
      <c r="G1388" s="1269" t="str">
        <f>IF(基本情報入力シート!L384="", "",基本情報入力シート!L384)</f>
        <v/>
      </c>
      <c r="H1388" s="1269" t="str">
        <f>IF(基本情報入力シート!Q384="", "",基本情報入力シート!Q384)</f>
        <v/>
      </c>
      <c r="I1388" s="1269" t="str">
        <f>IF(基本情報入力シート!V384="", "",基本情報入力シート!V384)</f>
        <v/>
      </c>
      <c r="J1388" s="1269" t="str">
        <f>IF(基本情報入力シート!W384="", "",基本情報入力シート!W384)</f>
        <v/>
      </c>
      <c r="K1388" s="1269" t="str">
        <f>IF(基本情報入力シート!X384="", "",基本情報入力シート!X384)</f>
        <v/>
      </c>
      <c r="L1388" s="1272" t="str">
        <f>IF(基本情報入力シート!AC384=0, "",基本情報入力シート!AC384)</f>
        <v/>
      </c>
      <c r="M1388" s="1275" t="str">
        <f>IF(基本情報入力シート!AD384="", "",基本情報入力シート!AD384)</f>
        <v/>
      </c>
      <c r="N1388" s="1245"/>
      <c r="O1388" s="1248" t="str">
        <f>IFERROR(VLOOKUP(K1388,【参考】数式用２!$A$2:$AD$48,MATCH(N1388,【参考】数式用２!$C$4:$AD$4,0)+2,0),"")</f>
        <v/>
      </c>
      <c r="P1388" s="1214"/>
      <c r="Q1388" s="1217" t="str">
        <f>IFERROR(VLOOKUP(K1388,【参考】数式用２!$A$2:$AC$48,MATCH(P1388,【参考】数式用２!$C$4:$AC$4,0)+2,0),"")</f>
        <v/>
      </c>
      <c r="R1388" s="1220" t="s">
        <v>268</v>
      </c>
      <c r="S1388" s="1223"/>
      <c r="T1388" s="1226" t="s">
        <v>356</v>
      </c>
      <c r="U1388" s="1223"/>
      <c r="V1388" s="1226" t="s">
        <v>357</v>
      </c>
      <c r="W1388" s="1223"/>
      <c r="X1388" s="1226" t="s">
        <v>356</v>
      </c>
      <c r="Y1388" s="1223"/>
      <c r="Z1388" s="1226" t="s">
        <v>360</v>
      </c>
      <c r="AA1388" s="1226" t="s">
        <v>171</v>
      </c>
      <c r="AB1388" s="1226" t="str">
        <f t="shared" ref="AB1388" si="3013">IF(S1388&gt;=1,(W1388*12+Y1388)-(S1388*12+U1388)+1,"")</f>
        <v/>
      </c>
      <c r="AC1388" s="1229" t="s">
        <v>359</v>
      </c>
      <c r="AD1388" s="1232" t="str">
        <f t="shared" ref="AD1388" si="3014">IFERROR(ROUNDDOWN(ROUND(L1388*Q1388,0)*M1388,0)*AB1388,"")</f>
        <v/>
      </c>
      <c r="AE1388" s="1233" t="str">
        <f>IFERROR(ROUNDDOWN(ROUNDDOWN(ROUND(L1388*VLOOKUP(K1388,【参考】数式用２!$A$2:$AC$48,MATCH("処遇改善加算Ⅳ",【参考】数式用２!$C$4:$O$4,0)+2,0),0)*M1388,0)*AB1388*0.5,0), "")</f>
        <v/>
      </c>
      <c r="AF1388" s="1198"/>
      <c r="AG1388" s="1193" t="str">
        <f>IF(AND(AQ1388&lt;&gt;"対象外", P1388&lt;&gt;""),ROUNDDOWN(ROUND(L1388*VLOOKUP(K1388,【参考】数式用２!$A$2:$K$48,MATCH("ベア加算あり",【参考】数式用２!$C$4:$K$4,0)+2,0),0)*M1388,0)*AB1388,"")</f>
        <v/>
      </c>
      <c r="AH1388" s="1195"/>
      <c r="AI1388" s="1198"/>
      <c r="AJ1388" s="1198"/>
      <c r="AK1388" s="1201"/>
      <c r="AL1388" s="1204"/>
      <c r="AM1388" s="650" t="str">
        <f t="shared" si="2980"/>
        <v/>
      </c>
      <c r="AN1388" s="355"/>
      <c r="AO1388" s="1207" t="str">
        <f t="shared" ref="AO1388" si="3015">IF(K1388&lt;&gt;"","Q列に色付け","")</f>
        <v/>
      </c>
      <c r="AP1388" s="1210" t="str">
        <f t="shared" ref="AP1388" si="3016">IF(AND(AE1388&lt;&gt;0,AE1388&lt;&gt;""),IF(AF1388="○","入力済","未入力"),"")</f>
        <v/>
      </c>
      <c r="AQ1388" s="1113" t="str">
        <f>IFERROR((VLOOKUP(N1388, 【参考】数式用２!$BE$5:$BE$13, 1,FALSE)), "対象外")</f>
        <v>対象外</v>
      </c>
      <c r="AR1388" s="976" t="str">
        <f t="shared" ref="AR1388" si="3017">IF(AG1388&lt;&gt;"",IF(AH1388="○","入力済","未入力"),"")</f>
        <v/>
      </c>
      <c r="AS1388" s="976" t="str">
        <f t="shared" ref="AS1388" si="3018">IF(AND(P1388&lt;&gt;"", AI1388=""), "未入力", "入力済")</f>
        <v>入力済</v>
      </c>
      <c r="AT1388" s="976" t="str">
        <f t="shared" ref="AT1388" si="3019">IF(AND(P1388&lt;&gt;"", P1388&lt;&gt;"処遇改善加算Ⅳ", AJ1388=""), "未入力", "入力済")</f>
        <v>入力済</v>
      </c>
      <c r="AU1388" s="976" t="str">
        <f>IFERROR(VLOOKUP(K1388, 【参考】数式用２!$BB$5:$BC$48, 2, FALSE), "")</f>
        <v/>
      </c>
      <c r="AV1388" s="976" t="str">
        <f t="shared" ref="AV1388" si="3020">IF(AND(P1388&lt;&gt;"処遇改善加算Ⅲ",P1388&lt;&gt;"処遇改善加算Ⅳ", P1388&lt;&gt;"", AU1388&lt;&gt;"対象外"), 1,"")</f>
        <v/>
      </c>
      <c r="AW1388" s="976" t="str">
        <f>IFERROR("_"&amp;VLOOKUP(K1388, 【参考】数式用２!$AG$2:$AH$48, 2, FALSE), "")</f>
        <v/>
      </c>
      <c r="AX1388" s="1211" t="str">
        <f t="shared" ref="AX1388" si="3021">IF(AND(P1388="処遇改善加算Ⅰ", AL1388=""), "未入力","入力済")</f>
        <v>入力済</v>
      </c>
      <c r="AY1388" s="1207" t="str">
        <f t="shared" ref="AY1388" si="3022">G1388</f>
        <v/>
      </c>
    </row>
    <row r="1389" spans="1:51" ht="14">
      <c r="A1389" s="1281"/>
      <c r="B1389" s="1263"/>
      <c r="C1389" s="1264"/>
      <c r="D1389" s="1264"/>
      <c r="E1389" s="1264"/>
      <c r="F1389" s="1265"/>
      <c r="G1389" s="1270"/>
      <c r="H1389" s="1270"/>
      <c r="I1389" s="1270"/>
      <c r="J1389" s="1270"/>
      <c r="K1389" s="1270"/>
      <c r="L1389" s="1273"/>
      <c r="M1389" s="1276"/>
      <c r="N1389" s="1246"/>
      <c r="O1389" s="1249"/>
      <c r="P1389" s="1215"/>
      <c r="Q1389" s="1218"/>
      <c r="R1389" s="1221"/>
      <c r="S1389" s="1224"/>
      <c r="T1389" s="1227"/>
      <c r="U1389" s="1224"/>
      <c r="V1389" s="1227"/>
      <c r="W1389" s="1224"/>
      <c r="X1389" s="1227"/>
      <c r="Y1389" s="1224"/>
      <c r="Z1389" s="1227"/>
      <c r="AA1389" s="1227"/>
      <c r="AB1389" s="1227"/>
      <c r="AC1389" s="1230"/>
      <c r="AD1389" s="1193"/>
      <c r="AE1389" s="1234"/>
      <c r="AF1389" s="1199"/>
      <c r="AG1389" s="1193"/>
      <c r="AH1389" s="1196"/>
      <c r="AI1389" s="1199"/>
      <c r="AJ1389" s="1199"/>
      <c r="AK1389" s="1202"/>
      <c r="AL1389" s="1205"/>
      <c r="AM1389" s="1212" t="str">
        <f t="shared" ref="AM1389" si="3023">IF(AND(P1388&lt;&gt;"", OR(W1388&lt;&gt;8,Y1388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89" s="355"/>
      <c r="AO1389" s="1208"/>
      <c r="AP1389" s="1210"/>
      <c r="AQ1389" s="1114"/>
      <c r="AR1389" s="976"/>
      <c r="AS1389" s="976"/>
      <c r="AT1389" s="976"/>
      <c r="AU1389" s="976"/>
      <c r="AV1389" s="976"/>
      <c r="AW1389" s="976"/>
      <c r="AX1389" s="1211"/>
      <c r="AY1389" s="1208"/>
    </row>
    <row r="1390" spans="1:51" ht="14">
      <c r="A1390" s="1282"/>
      <c r="B1390" s="1263"/>
      <c r="C1390" s="1264"/>
      <c r="D1390" s="1264"/>
      <c r="E1390" s="1264"/>
      <c r="F1390" s="1265"/>
      <c r="G1390" s="1270"/>
      <c r="H1390" s="1270"/>
      <c r="I1390" s="1270"/>
      <c r="J1390" s="1270"/>
      <c r="K1390" s="1270"/>
      <c r="L1390" s="1273"/>
      <c r="M1390" s="1276"/>
      <c r="N1390" s="1246"/>
      <c r="O1390" s="1249"/>
      <c r="P1390" s="1215"/>
      <c r="Q1390" s="1218"/>
      <c r="R1390" s="1221"/>
      <c r="S1390" s="1224"/>
      <c r="T1390" s="1227"/>
      <c r="U1390" s="1224"/>
      <c r="V1390" s="1227"/>
      <c r="W1390" s="1224"/>
      <c r="X1390" s="1227"/>
      <c r="Y1390" s="1224"/>
      <c r="Z1390" s="1227"/>
      <c r="AA1390" s="1227"/>
      <c r="AB1390" s="1227"/>
      <c r="AC1390" s="1230"/>
      <c r="AD1390" s="1193"/>
      <c r="AE1390" s="1234"/>
      <c r="AF1390" s="1199"/>
      <c r="AG1390" s="1193"/>
      <c r="AH1390" s="1196"/>
      <c r="AI1390" s="1199"/>
      <c r="AJ1390" s="1199"/>
      <c r="AK1390" s="1202"/>
      <c r="AL1390" s="1205"/>
      <c r="AM1390" s="1213"/>
      <c r="AN1390" s="355"/>
      <c r="AO1390" s="1208"/>
      <c r="AP1390" s="1210"/>
      <c r="AQ1390" s="1114"/>
      <c r="AR1390" s="976"/>
      <c r="AS1390" s="976"/>
      <c r="AT1390" s="976"/>
      <c r="AU1390" s="976"/>
      <c r="AV1390" s="976"/>
      <c r="AW1390" s="976"/>
      <c r="AX1390" s="1211"/>
      <c r="AY1390" s="1208"/>
    </row>
    <row r="1391" spans="1:51" ht="14.5" thickBot="1">
      <c r="A1391" s="1283"/>
      <c r="B1391" s="1266"/>
      <c r="C1391" s="1267"/>
      <c r="D1391" s="1267"/>
      <c r="E1391" s="1267"/>
      <c r="F1391" s="1268"/>
      <c r="G1391" s="1271"/>
      <c r="H1391" s="1271"/>
      <c r="I1391" s="1271"/>
      <c r="J1391" s="1271"/>
      <c r="K1391" s="1271"/>
      <c r="L1391" s="1274"/>
      <c r="M1391" s="1277"/>
      <c r="N1391" s="1247"/>
      <c r="O1391" s="1250"/>
      <c r="P1391" s="1216"/>
      <c r="Q1391" s="1219"/>
      <c r="R1391" s="1222"/>
      <c r="S1391" s="1225"/>
      <c r="T1391" s="1228"/>
      <c r="U1391" s="1225"/>
      <c r="V1391" s="1228"/>
      <c r="W1391" s="1225"/>
      <c r="X1391" s="1228"/>
      <c r="Y1391" s="1225"/>
      <c r="Z1391" s="1228"/>
      <c r="AA1391" s="1228"/>
      <c r="AB1391" s="1228"/>
      <c r="AC1391" s="1231"/>
      <c r="AD1391" s="1194"/>
      <c r="AE1391" s="1235"/>
      <c r="AF1391" s="1200"/>
      <c r="AG1391" s="1194"/>
      <c r="AH1391" s="1197"/>
      <c r="AI1391" s="1200"/>
      <c r="AJ1391" s="1200"/>
      <c r="AK1391" s="1203"/>
      <c r="AL1391" s="1206"/>
      <c r="AM1391" s="651" t="str">
        <f t="shared" si="2990"/>
        <v/>
      </c>
      <c r="AN1391" s="355"/>
      <c r="AO1391" s="1209"/>
      <c r="AP1391" s="1210"/>
      <c r="AQ1391" s="1115"/>
      <c r="AR1391" s="976"/>
      <c r="AS1391" s="976"/>
      <c r="AT1391" s="976"/>
      <c r="AU1391" s="976"/>
      <c r="AV1391" s="976"/>
      <c r="AW1391" s="976"/>
      <c r="AX1391" s="1211"/>
      <c r="AY1391" s="1209"/>
    </row>
    <row r="1392" spans="1:51" ht="14">
      <c r="A1392" s="1280">
        <v>346</v>
      </c>
      <c r="B1392" s="1260" t="str">
        <f>IF(基本情報入力シート!B385="", "",基本情報入力シート!B385)</f>
        <v/>
      </c>
      <c r="C1392" s="1261"/>
      <c r="D1392" s="1261"/>
      <c r="E1392" s="1261"/>
      <c r="F1392" s="1262"/>
      <c r="G1392" s="1269" t="str">
        <f>IF(基本情報入力シート!L385="", "",基本情報入力シート!L385)</f>
        <v/>
      </c>
      <c r="H1392" s="1269" t="str">
        <f>IF(基本情報入力シート!Q385="", "",基本情報入力シート!Q385)</f>
        <v/>
      </c>
      <c r="I1392" s="1269" t="str">
        <f>IF(基本情報入力シート!V385="", "",基本情報入力シート!V385)</f>
        <v/>
      </c>
      <c r="J1392" s="1269" t="str">
        <f>IF(基本情報入力シート!W385="", "",基本情報入力シート!W385)</f>
        <v/>
      </c>
      <c r="K1392" s="1269" t="str">
        <f>IF(基本情報入力シート!X385="", "",基本情報入力シート!X385)</f>
        <v/>
      </c>
      <c r="L1392" s="1272" t="str">
        <f>IF(基本情報入力シート!AC385=0, "",基本情報入力シート!AC385)</f>
        <v/>
      </c>
      <c r="M1392" s="1275" t="str">
        <f>IF(基本情報入力シート!AD385="", "",基本情報入力シート!AD385)</f>
        <v/>
      </c>
      <c r="N1392" s="1245"/>
      <c r="O1392" s="1248" t="str">
        <f>IFERROR(VLOOKUP(K1392,【参考】数式用２!$A$2:$AD$48,MATCH(N1392,【参考】数式用２!$C$4:$AD$4,0)+2,0),"")</f>
        <v/>
      </c>
      <c r="P1392" s="1214"/>
      <c r="Q1392" s="1217" t="str">
        <f>IFERROR(VLOOKUP(K1392,【参考】数式用２!$A$2:$AC$48,MATCH(P1392,【参考】数式用２!$C$4:$AC$4,0)+2,0),"")</f>
        <v/>
      </c>
      <c r="R1392" s="1220" t="s">
        <v>268</v>
      </c>
      <c r="S1392" s="1223"/>
      <c r="T1392" s="1226" t="s">
        <v>356</v>
      </c>
      <c r="U1392" s="1223"/>
      <c r="V1392" s="1226" t="s">
        <v>357</v>
      </c>
      <c r="W1392" s="1223"/>
      <c r="X1392" s="1226" t="s">
        <v>356</v>
      </c>
      <c r="Y1392" s="1223"/>
      <c r="Z1392" s="1226" t="s">
        <v>360</v>
      </c>
      <c r="AA1392" s="1226" t="s">
        <v>171</v>
      </c>
      <c r="AB1392" s="1226" t="str">
        <f t="shared" ref="AB1392" si="3024">IF(S1392&gt;=1,(W1392*12+Y1392)-(S1392*12+U1392)+1,"")</f>
        <v/>
      </c>
      <c r="AC1392" s="1229" t="s">
        <v>359</v>
      </c>
      <c r="AD1392" s="1232" t="str">
        <f t="shared" ref="AD1392" si="3025">IFERROR(ROUNDDOWN(ROUND(L1392*Q1392,0)*M1392,0)*AB1392,"")</f>
        <v/>
      </c>
      <c r="AE1392" s="1233" t="str">
        <f>IFERROR(ROUNDDOWN(ROUNDDOWN(ROUND(L1392*VLOOKUP(K1392,【参考】数式用２!$A$2:$AC$48,MATCH("処遇改善加算Ⅳ",【参考】数式用２!$C$4:$O$4,0)+2,0),0)*M1392,0)*AB1392*0.5,0), "")</f>
        <v/>
      </c>
      <c r="AF1392" s="1198"/>
      <c r="AG1392" s="1193" t="str">
        <f>IF(AND(AQ1392&lt;&gt;"対象外", P1392&lt;&gt;""),ROUNDDOWN(ROUND(L1392*VLOOKUP(K1392,【参考】数式用２!$A$2:$K$48,MATCH("ベア加算あり",【参考】数式用２!$C$4:$K$4,0)+2,0),0)*M1392,0)*AB1392,"")</f>
        <v/>
      </c>
      <c r="AH1392" s="1195"/>
      <c r="AI1392" s="1198"/>
      <c r="AJ1392" s="1198"/>
      <c r="AK1392" s="1201"/>
      <c r="AL1392" s="1204"/>
      <c r="AM1392" s="650" t="str">
        <f t="shared" si="2980"/>
        <v/>
      </c>
      <c r="AN1392" s="355"/>
      <c r="AO1392" s="1207" t="str">
        <f t="shared" ref="AO1392" si="3026">IF(K1392&lt;&gt;"","Q列に色付け","")</f>
        <v/>
      </c>
      <c r="AP1392" s="1210" t="str">
        <f t="shared" ref="AP1392" si="3027">IF(AND(AE1392&lt;&gt;0,AE1392&lt;&gt;""),IF(AF1392="○","入力済","未入力"),"")</f>
        <v/>
      </c>
      <c r="AQ1392" s="1113" t="str">
        <f>IFERROR((VLOOKUP(N1392, 【参考】数式用２!$BE$5:$BE$13, 1,FALSE)), "対象外")</f>
        <v>対象外</v>
      </c>
      <c r="AR1392" s="976" t="str">
        <f t="shared" ref="AR1392" si="3028">IF(AG1392&lt;&gt;"",IF(AH1392="○","入力済","未入力"),"")</f>
        <v/>
      </c>
      <c r="AS1392" s="976" t="str">
        <f t="shared" ref="AS1392" si="3029">IF(AND(P1392&lt;&gt;"", AI1392=""), "未入力", "入力済")</f>
        <v>入力済</v>
      </c>
      <c r="AT1392" s="976" t="str">
        <f t="shared" ref="AT1392" si="3030">IF(AND(P1392&lt;&gt;"", P1392&lt;&gt;"処遇改善加算Ⅳ", AJ1392=""), "未入力", "入力済")</f>
        <v>入力済</v>
      </c>
      <c r="AU1392" s="976" t="str">
        <f>IFERROR(VLOOKUP(K1392, 【参考】数式用２!$BB$5:$BC$48, 2, FALSE), "")</f>
        <v/>
      </c>
      <c r="AV1392" s="976" t="str">
        <f t="shared" ref="AV1392" si="3031">IF(AND(P1392&lt;&gt;"処遇改善加算Ⅲ",P1392&lt;&gt;"処遇改善加算Ⅳ", P1392&lt;&gt;"", AU1392&lt;&gt;"対象外"), 1,"")</f>
        <v/>
      </c>
      <c r="AW1392" s="976" t="str">
        <f>IFERROR("_"&amp;VLOOKUP(K1392, 【参考】数式用２!$AG$2:$AH$48, 2, FALSE), "")</f>
        <v/>
      </c>
      <c r="AX1392" s="1211" t="str">
        <f t="shared" ref="AX1392" si="3032">IF(AND(P1392="処遇改善加算Ⅰ", AL1392=""), "未入力","入力済")</f>
        <v>入力済</v>
      </c>
      <c r="AY1392" s="1207" t="str">
        <f t="shared" ref="AY1392" si="3033">G1392</f>
        <v/>
      </c>
    </row>
    <row r="1393" spans="1:51" ht="14">
      <c r="A1393" s="1281"/>
      <c r="B1393" s="1263"/>
      <c r="C1393" s="1264"/>
      <c r="D1393" s="1264"/>
      <c r="E1393" s="1264"/>
      <c r="F1393" s="1265"/>
      <c r="G1393" s="1270"/>
      <c r="H1393" s="1270"/>
      <c r="I1393" s="1270"/>
      <c r="J1393" s="1270"/>
      <c r="K1393" s="1270"/>
      <c r="L1393" s="1273"/>
      <c r="M1393" s="1276"/>
      <c r="N1393" s="1246"/>
      <c r="O1393" s="1249"/>
      <c r="P1393" s="1215"/>
      <c r="Q1393" s="1218"/>
      <c r="R1393" s="1221"/>
      <c r="S1393" s="1224"/>
      <c r="T1393" s="1227"/>
      <c r="U1393" s="1224"/>
      <c r="V1393" s="1227"/>
      <c r="W1393" s="1224"/>
      <c r="X1393" s="1227"/>
      <c r="Y1393" s="1224"/>
      <c r="Z1393" s="1227"/>
      <c r="AA1393" s="1227"/>
      <c r="AB1393" s="1227"/>
      <c r="AC1393" s="1230"/>
      <c r="AD1393" s="1193"/>
      <c r="AE1393" s="1234"/>
      <c r="AF1393" s="1199"/>
      <c r="AG1393" s="1193"/>
      <c r="AH1393" s="1196"/>
      <c r="AI1393" s="1199"/>
      <c r="AJ1393" s="1199"/>
      <c r="AK1393" s="1202"/>
      <c r="AL1393" s="1205"/>
      <c r="AM1393" s="1212" t="str">
        <f t="shared" ref="AM1393" si="3034">IF(AND(P1392&lt;&gt;"", OR(W1392&lt;&gt;8,Y1392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93" s="355"/>
      <c r="AO1393" s="1208"/>
      <c r="AP1393" s="1210"/>
      <c r="AQ1393" s="1114"/>
      <c r="AR1393" s="976"/>
      <c r="AS1393" s="976"/>
      <c r="AT1393" s="976"/>
      <c r="AU1393" s="976"/>
      <c r="AV1393" s="976"/>
      <c r="AW1393" s="976"/>
      <c r="AX1393" s="1211"/>
      <c r="AY1393" s="1208"/>
    </row>
    <row r="1394" spans="1:51" ht="14">
      <c r="A1394" s="1282"/>
      <c r="B1394" s="1263"/>
      <c r="C1394" s="1264"/>
      <c r="D1394" s="1264"/>
      <c r="E1394" s="1264"/>
      <c r="F1394" s="1265"/>
      <c r="G1394" s="1270"/>
      <c r="H1394" s="1270"/>
      <c r="I1394" s="1270"/>
      <c r="J1394" s="1270"/>
      <c r="K1394" s="1270"/>
      <c r="L1394" s="1273"/>
      <c r="M1394" s="1276"/>
      <c r="N1394" s="1246"/>
      <c r="O1394" s="1249"/>
      <c r="P1394" s="1215"/>
      <c r="Q1394" s="1218"/>
      <c r="R1394" s="1221"/>
      <c r="S1394" s="1224"/>
      <c r="T1394" s="1227"/>
      <c r="U1394" s="1224"/>
      <c r="V1394" s="1227"/>
      <c r="W1394" s="1224"/>
      <c r="X1394" s="1227"/>
      <c r="Y1394" s="1224"/>
      <c r="Z1394" s="1227"/>
      <c r="AA1394" s="1227"/>
      <c r="AB1394" s="1227"/>
      <c r="AC1394" s="1230"/>
      <c r="AD1394" s="1193"/>
      <c r="AE1394" s="1234"/>
      <c r="AF1394" s="1199"/>
      <c r="AG1394" s="1193"/>
      <c r="AH1394" s="1196"/>
      <c r="AI1394" s="1199"/>
      <c r="AJ1394" s="1199"/>
      <c r="AK1394" s="1202"/>
      <c r="AL1394" s="1205"/>
      <c r="AM1394" s="1213"/>
      <c r="AN1394" s="355"/>
      <c r="AO1394" s="1208"/>
      <c r="AP1394" s="1210"/>
      <c r="AQ1394" s="1114"/>
      <c r="AR1394" s="976"/>
      <c r="AS1394" s="976"/>
      <c r="AT1394" s="976"/>
      <c r="AU1394" s="976"/>
      <c r="AV1394" s="976"/>
      <c r="AW1394" s="976"/>
      <c r="AX1394" s="1211"/>
      <c r="AY1394" s="1208"/>
    </row>
    <row r="1395" spans="1:51" ht="14.5" thickBot="1">
      <c r="A1395" s="1283"/>
      <c r="B1395" s="1266"/>
      <c r="C1395" s="1267"/>
      <c r="D1395" s="1267"/>
      <c r="E1395" s="1267"/>
      <c r="F1395" s="1268"/>
      <c r="G1395" s="1271"/>
      <c r="H1395" s="1271"/>
      <c r="I1395" s="1271"/>
      <c r="J1395" s="1271"/>
      <c r="K1395" s="1271"/>
      <c r="L1395" s="1274"/>
      <c r="M1395" s="1277"/>
      <c r="N1395" s="1247"/>
      <c r="O1395" s="1250"/>
      <c r="P1395" s="1216"/>
      <c r="Q1395" s="1219"/>
      <c r="R1395" s="1222"/>
      <c r="S1395" s="1225"/>
      <c r="T1395" s="1228"/>
      <c r="U1395" s="1225"/>
      <c r="V1395" s="1228"/>
      <c r="W1395" s="1225"/>
      <c r="X1395" s="1228"/>
      <c r="Y1395" s="1225"/>
      <c r="Z1395" s="1228"/>
      <c r="AA1395" s="1228"/>
      <c r="AB1395" s="1228"/>
      <c r="AC1395" s="1231"/>
      <c r="AD1395" s="1194"/>
      <c r="AE1395" s="1235"/>
      <c r="AF1395" s="1200"/>
      <c r="AG1395" s="1194"/>
      <c r="AH1395" s="1197"/>
      <c r="AI1395" s="1200"/>
      <c r="AJ1395" s="1200"/>
      <c r="AK1395" s="1203"/>
      <c r="AL1395" s="1206"/>
      <c r="AM1395" s="651" t="str">
        <f t="shared" si="2990"/>
        <v/>
      </c>
      <c r="AN1395" s="355"/>
      <c r="AO1395" s="1209"/>
      <c r="AP1395" s="1210"/>
      <c r="AQ1395" s="1115"/>
      <c r="AR1395" s="976"/>
      <c r="AS1395" s="976"/>
      <c r="AT1395" s="976"/>
      <c r="AU1395" s="976"/>
      <c r="AV1395" s="976"/>
      <c r="AW1395" s="976"/>
      <c r="AX1395" s="1211"/>
      <c r="AY1395" s="1209"/>
    </row>
    <row r="1396" spans="1:51" ht="14">
      <c r="A1396" s="1280">
        <v>347</v>
      </c>
      <c r="B1396" s="1260" t="str">
        <f>IF(基本情報入力シート!B386="", "",基本情報入力シート!B386)</f>
        <v/>
      </c>
      <c r="C1396" s="1261"/>
      <c r="D1396" s="1261"/>
      <c r="E1396" s="1261"/>
      <c r="F1396" s="1262"/>
      <c r="G1396" s="1269" t="str">
        <f>IF(基本情報入力シート!L386="", "",基本情報入力シート!L386)</f>
        <v/>
      </c>
      <c r="H1396" s="1269" t="str">
        <f>IF(基本情報入力シート!Q386="", "",基本情報入力シート!Q386)</f>
        <v/>
      </c>
      <c r="I1396" s="1269" t="str">
        <f>IF(基本情報入力シート!V386="", "",基本情報入力シート!V386)</f>
        <v/>
      </c>
      <c r="J1396" s="1269" t="str">
        <f>IF(基本情報入力シート!W386="", "",基本情報入力シート!W386)</f>
        <v/>
      </c>
      <c r="K1396" s="1269" t="str">
        <f>IF(基本情報入力シート!X386="", "",基本情報入力シート!X386)</f>
        <v/>
      </c>
      <c r="L1396" s="1272" t="str">
        <f>IF(基本情報入力シート!AC386=0, "",基本情報入力シート!AC386)</f>
        <v/>
      </c>
      <c r="M1396" s="1275" t="str">
        <f>IF(基本情報入力シート!AD386="", "",基本情報入力シート!AD386)</f>
        <v/>
      </c>
      <c r="N1396" s="1245"/>
      <c r="O1396" s="1248" t="str">
        <f>IFERROR(VLOOKUP(K1396,【参考】数式用２!$A$2:$AD$48,MATCH(N1396,【参考】数式用２!$C$4:$AD$4,0)+2,0),"")</f>
        <v/>
      </c>
      <c r="P1396" s="1214"/>
      <c r="Q1396" s="1217" t="str">
        <f>IFERROR(VLOOKUP(K1396,【参考】数式用２!$A$2:$AC$48,MATCH(P1396,【参考】数式用２!$C$4:$AC$4,0)+2,0),"")</f>
        <v/>
      </c>
      <c r="R1396" s="1220" t="s">
        <v>268</v>
      </c>
      <c r="S1396" s="1223"/>
      <c r="T1396" s="1226" t="s">
        <v>356</v>
      </c>
      <c r="U1396" s="1223"/>
      <c r="V1396" s="1226" t="s">
        <v>357</v>
      </c>
      <c r="W1396" s="1223"/>
      <c r="X1396" s="1226" t="s">
        <v>356</v>
      </c>
      <c r="Y1396" s="1223"/>
      <c r="Z1396" s="1226" t="s">
        <v>360</v>
      </c>
      <c r="AA1396" s="1226" t="s">
        <v>171</v>
      </c>
      <c r="AB1396" s="1226" t="str">
        <f t="shared" ref="AB1396" si="3035">IF(S1396&gt;=1,(W1396*12+Y1396)-(S1396*12+U1396)+1,"")</f>
        <v/>
      </c>
      <c r="AC1396" s="1229" t="s">
        <v>359</v>
      </c>
      <c r="AD1396" s="1232" t="str">
        <f t="shared" ref="AD1396" si="3036">IFERROR(ROUNDDOWN(ROUND(L1396*Q1396,0)*M1396,0)*AB1396,"")</f>
        <v/>
      </c>
      <c r="AE1396" s="1233" t="str">
        <f>IFERROR(ROUNDDOWN(ROUNDDOWN(ROUND(L1396*VLOOKUP(K1396,【参考】数式用２!$A$2:$AC$48,MATCH("処遇改善加算Ⅳ",【参考】数式用２!$C$4:$O$4,0)+2,0),0)*M1396,0)*AB1396*0.5,0), "")</f>
        <v/>
      </c>
      <c r="AF1396" s="1198"/>
      <c r="AG1396" s="1193" t="str">
        <f>IF(AND(AQ1396&lt;&gt;"対象外", P1396&lt;&gt;""),ROUNDDOWN(ROUND(L1396*VLOOKUP(K1396,【参考】数式用２!$A$2:$K$48,MATCH("ベア加算あり",【参考】数式用２!$C$4:$K$4,0)+2,0),0)*M1396,0)*AB1396,"")</f>
        <v/>
      </c>
      <c r="AH1396" s="1195"/>
      <c r="AI1396" s="1198"/>
      <c r="AJ1396" s="1198"/>
      <c r="AK1396" s="1201"/>
      <c r="AL1396" s="1204"/>
      <c r="AM1396" s="650" t="str">
        <f t="shared" si="2980"/>
        <v/>
      </c>
      <c r="AN1396" s="355"/>
      <c r="AO1396" s="1207" t="str">
        <f t="shared" ref="AO1396" si="3037">IF(K1396&lt;&gt;"","Q列に色付け","")</f>
        <v/>
      </c>
      <c r="AP1396" s="1210" t="str">
        <f t="shared" ref="AP1396" si="3038">IF(AND(AE1396&lt;&gt;0,AE1396&lt;&gt;""),IF(AF1396="○","入力済","未入力"),"")</f>
        <v/>
      </c>
      <c r="AQ1396" s="1113" t="str">
        <f>IFERROR((VLOOKUP(N1396, 【参考】数式用２!$BE$5:$BE$13, 1,FALSE)), "対象外")</f>
        <v>対象外</v>
      </c>
      <c r="AR1396" s="976" t="str">
        <f t="shared" ref="AR1396" si="3039">IF(AG1396&lt;&gt;"",IF(AH1396="○","入力済","未入力"),"")</f>
        <v/>
      </c>
      <c r="AS1396" s="976" t="str">
        <f t="shared" ref="AS1396" si="3040">IF(AND(P1396&lt;&gt;"", AI1396=""), "未入力", "入力済")</f>
        <v>入力済</v>
      </c>
      <c r="AT1396" s="976" t="str">
        <f t="shared" ref="AT1396" si="3041">IF(AND(P1396&lt;&gt;"", P1396&lt;&gt;"処遇改善加算Ⅳ", AJ1396=""), "未入力", "入力済")</f>
        <v>入力済</v>
      </c>
      <c r="AU1396" s="976" t="str">
        <f>IFERROR(VLOOKUP(K1396, 【参考】数式用２!$BB$5:$BC$48, 2, FALSE), "")</f>
        <v/>
      </c>
      <c r="AV1396" s="976" t="str">
        <f t="shared" ref="AV1396" si="3042">IF(AND(P1396&lt;&gt;"処遇改善加算Ⅲ",P1396&lt;&gt;"処遇改善加算Ⅳ", P1396&lt;&gt;"", AU1396&lt;&gt;"対象外"), 1,"")</f>
        <v/>
      </c>
      <c r="AW1396" s="976" t="str">
        <f>IFERROR("_"&amp;VLOOKUP(K1396, 【参考】数式用２!$AG$2:$AH$48, 2, FALSE), "")</f>
        <v/>
      </c>
      <c r="AX1396" s="1211" t="str">
        <f t="shared" ref="AX1396" si="3043">IF(AND(P1396="処遇改善加算Ⅰ", AL1396=""), "未入力","入力済")</f>
        <v>入力済</v>
      </c>
      <c r="AY1396" s="1207" t="str">
        <f t="shared" ref="AY1396" si="3044">G1396</f>
        <v/>
      </c>
    </row>
    <row r="1397" spans="1:51" ht="14">
      <c r="A1397" s="1281"/>
      <c r="B1397" s="1263"/>
      <c r="C1397" s="1264"/>
      <c r="D1397" s="1264"/>
      <c r="E1397" s="1264"/>
      <c r="F1397" s="1265"/>
      <c r="G1397" s="1270"/>
      <c r="H1397" s="1270"/>
      <c r="I1397" s="1270"/>
      <c r="J1397" s="1270"/>
      <c r="K1397" s="1270"/>
      <c r="L1397" s="1273"/>
      <c r="M1397" s="1276"/>
      <c r="N1397" s="1246"/>
      <c r="O1397" s="1249"/>
      <c r="P1397" s="1215"/>
      <c r="Q1397" s="1218"/>
      <c r="R1397" s="1221"/>
      <c r="S1397" s="1224"/>
      <c r="T1397" s="1227"/>
      <c r="U1397" s="1224"/>
      <c r="V1397" s="1227"/>
      <c r="W1397" s="1224"/>
      <c r="X1397" s="1227"/>
      <c r="Y1397" s="1224"/>
      <c r="Z1397" s="1227"/>
      <c r="AA1397" s="1227"/>
      <c r="AB1397" s="1227"/>
      <c r="AC1397" s="1230"/>
      <c r="AD1397" s="1193"/>
      <c r="AE1397" s="1234"/>
      <c r="AF1397" s="1199"/>
      <c r="AG1397" s="1193"/>
      <c r="AH1397" s="1196"/>
      <c r="AI1397" s="1199"/>
      <c r="AJ1397" s="1199"/>
      <c r="AK1397" s="1202"/>
      <c r="AL1397" s="1205"/>
      <c r="AM1397" s="1212" t="str">
        <f t="shared" ref="AM1397" si="3045">IF(AND(P1396&lt;&gt;"", OR(W1396&lt;&gt;8,Y1396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397" s="355"/>
      <c r="AO1397" s="1208"/>
      <c r="AP1397" s="1210"/>
      <c r="AQ1397" s="1114"/>
      <c r="AR1397" s="976"/>
      <c r="AS1397" s="976"/>
      <c r="AT1397" s="976"/>
      <c r="AU1397" s="976"/>
      <c r="AV1397" s="976"/>
      <c r="AW1397" s="976"/>
      <c r="AX1397" s="1211"/>
      <c r="AY1397" s="1208"/>
    </row>
    <row r="1398" spans="1:51" ht="14">
      <c r="A1398" s="1282"/>
      <c r="B1398" s="1263"/>
      <c r="C1398" s="1264"/>
      <c r="D1398" s="1264"/>
      <c r="E1398" s="1264"/>
      <c r="F1398" s="1265"/>
      <c r="G1398" s="1270"/>
      <c r="H1398" s="1270"/>
      <c r="I1398" s="1270"/>
      <c r="J1398" s="1270"/>
      <c r="K1398" s="1270"/>
      <c r="L1398" s="1273"/>
      <c r="M1398" s="1276"/>
      <c r="N1398" s="1246"/>
      <c r="O1398" s="1249"/>
      <c r="P1398" s="1215"/>
      <c r="Q1398" s="1218"/>
      <c r="R1398" s="1221"/>
      <c r="S1398" s="1224"/>
      <c r="T1398" s="1227"/>
      <c r="U1398" s="1224"/>
      <c r="V1398" s="1227"/>
      <c r="W1398" s="1224"/>
      <c r="X1398" s="1227"/>
      <c r="Y1398" s="1224"/>
      <c r="Z1398" s="1227"/>
      <c r="AA1398" s="1227"/>
      <c r="AB1398" s="1227"/>
      <c r="AC1398" s="1230"/>
      <c r="AD1398" s="1193"/>
      <c r="AE1398" s="1234"/>
      <c r="AF1398" s="1199"/>
      <c r="AG1398" s="1193"/>
      <c r="AH1398" s="1196"/>
      <c r="AI1398" s="1199"/>
      <c r="AJ1398" s="1199"/>
      <c r="AK1398" s="1202"/>
      <c r="AL1398" s="1205"/>
      <c r="AM1398" s="1213"/>
      <c r="AN1398" s="355"/>
      <c r="AO1398" s="1208"/>
      <c r="AP1398" s="1210"/>
      <c r="AQ1398" s="1114"/>
      <c r="AR1398" s="976"/>
      <c r="AS1398" s="976"/>
      <c r="AT1398" s="976"/>
      <c r="AU1398" s="976"/>
      <c r="AV1398" s="976"/>
      <c r="AW1398" s="976"/>
      <c r="AX1398" s="1211"/>
      <c r="AY1398" s="1208"/>
    </row>
    <row r="1399" spans="1:51" ht="14.5" thickBot="1">
      <c r="A1399" s="1283"/>
      <c r="B1399" s="1266"/>
      <c r="C1399" s="1267"/>
      <c r="D1399" s="1267"/>
      <c r="E1399" s="1267"/>
      <c r="F1399" s="1268"/>
      <c r="G1399" s="1271"/>
      <c r="H1399" s="1271"/>
      <c r="I1399" s="1271"/>
      <c r="J1399" s="1271"/>
      <c r="K1399" s="1271"/>
      <c r="L1399" s="1274"/>
      <c r="M1399" s="1277"/>
      <c r="N1399" s="1247"/>
      <c r="O1399" s="1250"/>
      <c r="P1399" s="1216"/>
      <c r="Q1399" s="1219"/>
      <c r="R1399" s="1222"/>
      <c r="S1399" s="1225"/>
      <c r="T1399" s="1228"/>
      <c r="U1399" s="1225"/>
      <c r="V1399" s="1228"/>
      <c r="W1399" s="1225"/>
      <c r="X1399" s="1228"/>
      <c r="Y1399" s="1225"/>
      <c r="Z1399" s="1228"/>
      <c r="AA1399" s="1228"/>
      <c r="AB1399" s="1228"/>
      <c r="AC1399" s="1231"/>
      <c r="AD1399" s="1194"/>
      <c r="AE1399" s="1235"/>
      <c r="AF1399" s="1200"/>
      <c r="AG1399" s="1194"/>
      <c r="AH1399" s="1197"/>
      <c r="AI1399" s="1200"/>
      <c r="AJ1399" s="1200"/>
      <c r="AK1399" s="1203"/>
      <c r="AL1399" s="1206"/>
      <c r="AM1399" s="651" t="str">
        <f t="shared" si="2990"/>
        <v/>
      </c>
      <c r="AN1399" s="355"/>
      <c r="AO1399" s="1209"/>
      <c r="AP1399" s="1210"/>
      <c r="AQ1399" s="1115"/>
      <c r="AR1399" s="976"/>
      <c r="AS1399" s="976"/>
      <c r="AT1399" s="976"/>
      <c r="AU1399" s="976"/>
      <c r="AV1399" s="976"/>
      <c r="AW1399" s="976"/>
      <c r="AX1399" s="1211"/>
      <c r="AY1399" s="1209"/>
    </row>
    <row r="1400" spans="1:51" ht="14">
      <c r="A1400" s="1280">
        <v>348</v>
      </c>
      <c r="B1400" s="1260" t="str">
        <f>IF(基本情報入力シート!B387="", "",基本情報入力シート!B387)</f>
        <v/>
      </c>
      <c r="C1400" s="1261"/>
      <c r="D1400" s="1261"/>
      <c r="E1400" s="1261"/>
      <c r="F1400" s="1262"/>
      <c r="G1400" s="1269" t="str">
        <f>IF(基本情報入力シート!L387="", "",基本情報入力シート!L387)</f>
        <v/>
      </c>
      <c r="H1400" s="1269" t="str">
        <f>IF(基本情報入力シート!Q387="", "",基本情報入力シート!Q387)</f>
        <v/>
      </c>
      <c r="I1400" s="1269" t="str">
        <f>IF(基本情報入力シート!V387="", "",基本情報入力シート!V387)</f>
        <v/>
      </c>
      <c r="J1400" s="1269" t="str">
        <f>IF(基本情報入力シート!W387="", "",基本情報入力シート!W387)</f>
        <v/>
      </c>
      <c r="K1400" s="1269" t="str">
        <f>IF(基本情報入力シート!X387="", "",基本情報入力シート!X387)</f>
        <v/>
      </c>
      <c r="L1400" s="1272" t="str">
        <f>IF(基本情報入力シート!AC387=0, "",基本情報入力シート!AC387)</f>
        <v/>
      </c>
      <c r="M1400" s="1275" t="str">
        <f>IF(基本情報入力シート!AD387="", "",基本情報入力シート!AD387)</f>
        <v/>
      </c>
      <c r="N1400" s="1245"/>
      <c r="O1400" s="1248" t="str">
        <f>IFERROR(VLOOKUP(K1400,【参考】数式用２!$A$2:$AD$48,MATCH(N1400,【参考】数式用２!$C$4:$AD$4,0)+2,0),"")</f>
        <v/>
      </c>
      <c r="P1400" s="1214"/>
      <c r="Q1400" s="1217" t="str">
        <f>IFERROR(VLOOKUP(K1400,【参考】数式用２!$A$2:$AC$48,MATCH(P1400,【参考】数式用２!$C$4:$AC$4,0)+2,0),"")</f>
        <v/>
      </c>
      <c r="R1400" s="1220" t="s">
        <v>268</v>
      </c>
      <c r="S1400" s="1223"/>
      <c r="T1400" s="1226" t="s">
        <v>356</v>
      </c>
      <c r="U1400" s="1223"/>
      <c r="V1400" s="1226" t="s">
        <v>357</v>
      </c>
      <c r="W1400" s="1223"/>
      <c r="X1400" s="1226" t="s">
        <v>356</v>
      </c>
      <c r="Y1400" s="1223"/>
      <c r="Z1400" s="1226" t="s">
        <v>360</v>
      </c>
      <c r="AA1400" s="1226" t="s">
        <v>171</v>
      </c>
      <c r="AB1400" s="1226" t="str">
        <f t="shared" ref="AB1400" si="3046">IF(S1400&gt;=1,(W1400*12+Y1400)-(S1400*12+U1400)+1,"")</f>
        <v/>
      </c>
      <c r="AC1400" s="1229" t="s">
        <v>359</v>
      </c>
      <c r="AD1400" s="1232" t="str">
        <f t="shared" ref="AD1400" si="3047">IFERROR(ROUNDDOWN(ROUND(L1400*Q1400,0)*M1400,0)*AB1400,"")</f>
        <v/>
      </c>
      <c r="AE1400" s="1233" t="str">
        <f>IFERROR(ROUNDDOWN(ROUNDDOWN(ROUND(L1400*VLOOKUP(K1400,【参考】数式用２!$A$2:$AC$48,MATCH("処遇改善加算Ⅳ",【参考】数式用２!$C$4:$O$4,0)+2,0),0)*M1400,0)*AB1400*0.5,0), "")</f>
        <v/>
      </c>
      <c r="AF1400" s="1198"/>
      <c r="AG1400" s="1193" t="str">
        <f>IF(AND(AQ1400&lt;&gt;"対象外", P1400&lt;&gt;""),ROUNDDOWN(ROUND(L1400*VLOOKUP(K1400,【参考】数式用２!$A$2:$K$48,MATCH("ベア加算あり",【参考】数式用２!$C$4:$K$4,0)+2,0),0)*M1400,0)*AB1400,"")</f>
        <v/>
      </c>
      <c r="AH1400" s="1195"/>
      <c r="AI1400" s="1198"/>
      <c r="AJ1400" s="1198"/>
      <c r="AK1400" s="1201"/>
      <c r="AL1400" s="1204"/>
      <c r="AM1400" s="650" t="str">
        <f t="shared" si="2980"/>
        <v/>
      </c>
      <c r="AN1400" s="355"/>
      <c r="AO1400" s="1207" t="str">
        <f t="shared" ref="AO1400" si="3048">IF(K1400&lt;&gt;"","Q列に色付け","")</f>
        <v/>
      </c>
      <c r="AP1400" s="1210" t="str">
        <f t="shared" ref="AP1400" si="3049">IF(AND(AE1400&lt;&gt;0,AE1400&lt;&gt;""),IF(AF1400="○","入力済","未入力"),"")</f>
        <v/>
      </c>
      <c r="AQ1400" s="1113" t="str">
        <f>IFERROR((VLOOKUP(N1400, 【参考】数式用２!$BE$5:$BE$13, 1,FALSE)), "対象外")</f>
        <v>対象外</v>
      </c>
      <c r="AR1400" s="976" t="str">
        <f t="shared" ref="AR1400" si="3050">IF(AG1400&lt;&gt;"",IF(AH1400="○","入力済","未入力"),"")</f>
        <v/>
      </c>
      <c r="AS1400" s="976" t="str">
        <f t="shared" ref="AS1400" si="3051">IF(AND(P1400&lt;&gt;"", AI1400=""), "未入力", "入力済")</f>
        <v>入力済</v>
      </c>
      <c r="AT1400" s="976" t="str">
        <f t="shared" ref="AT1400" si="3052">IF(AND(P1400&lt;&gt;"", P1400&lt;&gt;"処遇改善加算Ⅳ", AJ1400=""), "未入力", "入力済")</f>
        <v>入力済</v>
      </c>
      <c r="AU1400" s="976" t="str">
        <f>IFERROR(VLOOKUP(K1400, 【参考】数式用２!$BB$5:$BC$48, 2, FALSE), "")</f>
        <v/>
      </c>
      <c r="AV1400" s="976" t="str">
        <f t="shared" ref="AV1400" si="3053">IF(AND(P1400&lt;&gt;"処遇改善加算Ⅲ",P1400&lt;&gt;"処遇改善加算Ⅳ", P1400&lt;&gt;"", AU1400&lt;&gt;"対象外"), 1,"")</f>
        <v/>
      </c>
      <c r="AW1400" s="976" t="str">
        <f>IFERROR("_"&amp;VLOOKUP(K1400, 【参考】数式用２!$AG$2:$AH$48, 2, FALSE), "")</f>
        <v/>
      </c>
      <c r="AX1400" s="1211" t="str">
        <f t="shared" ref="AX1400" si="3054">IF(AND(P1400="処遇改善加算Ⅰ", AL1400=""), "未入力","入力済")</f>
        <v>入力済</v>
      </c>
      <c r="AY1400" s="1207" t="str">
        <f t="shared" ref="AY1400" si="3055">G1400</f>
        <v/>
      </c>
    </row>
    <row r="1401" spans="1:51" ht="14">
      <c r="A1401" s="1281"/>
      <c r="B1401" s="1263"/>
      <c r="C1401" s="1264"/>
      <c r="D1401" s="1264"/>
      <c r="E1401" s="1264"/>
      <c r="F1401" s="1265"/>
      <c r="G1401" s="1270"/>
      <c r="H1401" s="1270"/>
      <c r="I1401" s="1270"/>
      <c r="J1401" s="1270"/>
      <c r="K1401" s="1270"/>
      <c r="L1401" s="1273"/>
      <c r="M1401" s="1276"/>
      <c r="N1401" s="1246"/>
      <c r="O1401" s="1249"/>
      <c r="P1401" s="1215"/>
      <c r="Q1401" s="1218"/>
      <c r="R1401" s="1221"/>
      <c r="S1401" s="1224"/>
      <c r="T1401" s="1227"/>
      <c r="U1401" s="1224"/>
      <c r="V1401" s="1227"/>
      <c r="W1401" s="1224"/>
      <c r="X1401" s="1227"/>
      <c r="Y1401" s="1224"/>
      <c r="Z1401" s="1227"/>
      <c r="AA1401" s="1227"/>
      <c r="AB1401" s="1227"/>
      <c r="AC1401" s="1230"/>
      <c r="AD1401" s="1193"/>
      <c r="AE1401" s="1234"/>
      <c r="AF1401" s="1199"/>
      <c r="AG1401" s="1193"/>
      <c r="AH1401" s="1196"/>
      <c r="AI1401" s="1199"/>
      <c r="AJ1401" s="1199"/>
      <c r="AK1401" s="1202"/>
      <c r="AL1401" s="1205"/>
      <c r="AM1401" s="1212" t="str">
        <f t="shared" ref="AM1401" si="3056">IF(AND(P1400&lt;&gt;"", OR(W1400&lt;&gt;8,Y1400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01" s="355"/>
      <c r="AO1401" s="1208"/>
      <c r="AP1401" s="1210"/>
      <c r="AQ1401" s="1114"/>
      <c r="AR1401" s="976"/>
      <c r="AS1401" s="976"/>
      <c r="AT1401" s="976"/>
      <c r="AU1401" s="976"/>
      <c r="AV1401" s="976"/>
      <c r="AW1401" s="976"/>
      <c r="AX1401" s="1211"/>
      <c r="AY1401" s="1208"/>
    </row>
    <row r="1402" spans="1:51" ht="14">
      <c r="A1402" s="1282"/>
      <c r="B1402" s="1263"/>
      <c r="C1402" s="1264"/>
      <c r="D1402" s="1264"/>
      <c r="E1402" s="1264"/>
      <c r="F1402" s="1265"/>
      <c r="G1402" s="1270"/>
      <c r="H1402" s="1270"/>
      <c r="I1402" s="1270"/>
      <c r="J1402" s="1270"/>
      <c r="K1402" s="1270"/>
      <c r="L1402" s="1273"/>
      <c r="M1402" s="1276"/>
      <c r="N1402" s="1246"/>
      <c r="O1402" s="1249"/>
      <c r="P1402" s="1215"/>
      <c r="Q1402" s="1218"/>
      <c r="R1402" s="1221"/>
      <c r="S1402" s="1224"/>
      <c r="T1402" s="1227"/>
      <c r="U1402" s="1224"/>
      <c r="V1402" s="1227"/>
      <c r="W1402" s="1224"/>
      <c r="X1402" s="1227"/>
      <c r="Y1402" s="1224"/>
      <c r="Z1402" s="1227"/>
      <c r="AA1402" s="1227"/>
      <c r="AB1402" s="1227"/>
      <c r="AC1402" s="1230"/>
      <c r="AD1402" s="1193"/>
      <c r="AE1402" s="1234"/>
      <c r="AF1402" s="1199"/>
      <c r="AG1402" s="1193"/>
      <c r="AH1402" s="1196"/>
      <c r="AI1402" s="1199"/>
      <c r="AJ1402" s="1199"/>
      <c r="AK1402" s="1202"/>
      <c r="AL1402" s="1205"/>
      <c r="AM1402" s="1213"/>
      <c r="AN1402" s="355"/>
      <c r="AO1402" s="1208"/>
      <c r="AP1402" s="1210"/>
      <c r="AQ1402" s="1114"/>
      <c r="AR1402" s="976"/>
      <c r="AS1402" s="976"/>
      <c r="AT1402" s="976"/>
      <c r="AU1402" s="976"/>
      <c r="AV1402" s="976"/>
      <c r="AW1402" s="976"/>
      <c r="AX1402" s="1211"/>
      <c r="AY1402" s="1208"/>
    </row>
    <row r="1403" spans="1:51" ht="14.5" thickBot="1">
      <c r="A1403" s="1283"/>
      <c r="B1403" s="1266"/>
      <c r="C1403" s="1267"/>
      <c r="D1403" s="1267"/>
      <c r="E1403" s="1267"/>
      <c r="F1403" s="1268"/>
      <c r="G1403" s="1271"/>
      <c r="H1403" s="1271"/>
      <c r="I1403" s="1271"/>
      <c r="J1403" s="1271"/>
      <c r="K1403" s="1271"/>
      <c r="L1403" s="1274"/>
      <c r="M1403" s="1277"/>
      <c r="N1403" s="1247"/>
      <c r="O1403" s="1250"/>
      <c r="P1403" s="1216"/>
      <c r="Q1403" s="1219"/>
      <c r="R1403" s="1222"/>
      <c r="S1403" s="1225"/>
      <c r="T1403" s="1228"/>
      <c r="U1403" s="1225"/>
      <c r="V1403" s="1228"/>
      <c r="W1403" s="1225"/>
      <c r="X1403" s="1228"/>
      <c r="Y1403" s="1225"/>
      <c r="Z1403" s="1228"/>
      <c r="AA1403" s="1228"/>
      <c r="AB1403" s="1228"/>
      <c r="AC1403" s="1231"/>
      <c r="AD1403" s="1194"/>
      <c r="AE1403" s="1235"/>
      <c r="AF1403" s="1200"/>
      <c r="AG1403" s="1194"/>
      <c r="AH1403" s="1197"/>
      <c r="AI1403" s="1200"/>
      <c r="AJ1403" s="1200"/>
      <c r="AK1403" s="1203"/>
      <c r="AL1403" s="1206"/>
      <c r="AM1403" s="651" t="str">
        <f t="shared" si="2990"/>
        <v/>
      </c>
      <c r="AN1403" s="355"/>
      <c r="AO1403" s="1209"/>
      <c r="AP1403" s="1210"/>
      <c r="AQ1403" s="1115"/>
      <c r="AR1403" s="976"/>
      <c r="AS1403" s="976"/>
      <c r="AT1403" s="976"/>
      <c r="AU1403" s="976"/>
      <c r="AV1403" s="976"/>
      <c r="AW1403" s="976"/>
      <c r="AX1403" s="1211"/>
      <c r="AY1403" s="1209"/>
    </row>
    <row r="1404" spans="1:51" ht="14">
      <c r="A1404" s="1280">
        <v>349</v>
      </c>
      <c r="B1404" s="1260" t="str">
        <f>IF(基本情報入力シート!B388="", "",基本情報入力シート!B388)</f>
        <v/>
      </c>
      <c r="C1404" s="1261"/>
      <c r="D1404" s="1261"/>
      <c r="E1404" s="1261"/>
      <c r="F1404" s="1262"/>
      <c r="G1404" s="1269" t="str">
        <f>IF(基本情報入力シート!L388="", "",基本情報入力シート!L388)</f>
        <v/>
      </c>
      <c r="H1404" s="1269" t="str">
        <f>IF(基本情報入力シート!Q388="", "",基本情報入力シート!Q388)</f>
        <v/>
      </c>
      <c r="I1404" s="1269" t="str">
        <f>IF(基本情報入力シート!V388="", "",基本情報入力シート!V388)</f>
        <v/>
      </c>
      <c r="J1404" s="1269" t="str">
        <f>IF(基本情報入力シート!W388="", "",基本情報入力シート!W388)</f>
        <v/>
      </c>
      <c r="K1404" s="1269" t="str">
        <f>IF(基本情報入力シート!X388="", "",基本情報入力シート!X388)</f>
        <v/>
      </c>
      <c r="L1404" s="1272" t="str">
        <f>IF(基本情報入力シート!AC388=0, "",基本情報入力シート!AC388)</f>
        <v/>
      </c>
      <c r="M1404" s="1275" t="str">
        <f>IF(基本情報入力シート!AD388="", "",基本情報入力シート!AD388)</f>
        <v/>
      </c>
      <c r="N1404" s="1245"/>
      <c r="O1404" s="1248" t="str">
        <f>IFERROR(VLOOKUP(K1404,【参考】数式用２!$A$2:$AD$48,MATCH(N1404,【参考】数式用２!$C$4:$AD$4,0)+2,0),"")</f>
        <v/>
      </c>
      <c r="P1404" s="1214"/>
      <c r="Q1404" s="1217" t="str">
        <f>IFERROR(VLOOKUP(K1404,【参考】数式用２!$A$2:$AC$48,MATCH(P1404,【参考】数式用２!$C$4:$AC$4,0)+2,0),"")</f>
        <v/>
      </c>
      <c r="R1404" s="1220" t="s">
        <v>268</v>
      </c>
      <c r="S1404" s="1223"/>
      <c r="T1404" s="1226" t="s">
        <v>356</v>
      </c>
      <c r="U1404" s="1223"/>
      <c r="V1404" s="1226" t="s">
        <v>357</v>
      </c>
      <c r="W1404" s="1223"/>
      <c r="X1404" s="1226" t="s">
        <v>356</v>
      </c>
      <c r="Y1404" s="1223"/>
      <c r="Z1404" s="1226" t="s">
        <v>360</v>
      </c>
      <c r="AA1404" s="1226" t="s">
        <v>171</v>
      </c>
      <c r="AB1404" s="1226" t="str">
        <f t="shared" ref="AB1404" si="3057">IF(S1404&gt;=1,(W1404*12+Y1404)-(S1404*12+U1404)+1,"")</f>
        <v/>
      </c>
      <c r="AC1404" s="1229" t="s">
        <v>359</v>
      </c>
      <c r="AD1404" s="1232" t="str">
        <f t="shared" ref="AD1404" si="3058">IFERROR(ROUNDDOWN(ROUND(L1404*Q1404,0)*M1404,0)*AB1404,"")</f>
        <v/>
      </c>
      <c r="AE1404" s="1233" t="str">
        <f>IFERROR(ROUNDDOWN(ROUNDDOWN(ROUND(L1404*VLOOKUP(K1404,【参考】数式用２!$A$2:$AC$48,MATCH("処遇改善加算Ⅳ",【参考】数式用２!$C$4:$O$4,0)+2,0),0)*M1404,0)*AB1404*0.5,0), "")</f>
        <v/>
      </c>
      <c r="AF1404" s="1198"/>
      <c r="AG1404" s="1193" t="str">
        <f>IF(AND(AQ1404&lt;&gt;"対象外", P1404&lt;&gt;""),ROUNDDOWN(ROUND(L1404*VLOOKUP(K1404,【参考】数式用２!$A$2:$K$48,MATCH("ベア加算あり",【参考】数式用２!$C$4:$K$4,0)+2,0),0)*M1404,0)*AB1404,"")</f>
        <v/>
      </c>
      <c r="AH1404" s="1195"/>
      <c r="AI1404" s="1198"/>
      <c r="AJ1404" s="1198"/>
      <c r="AK1404" s="1201"/>
      <c r="AL1404" s="1204"/>
      <c r="AM1404" s="650" t="str">
        <f t="shared" si="2980"/>
        <v/>
      </c>
      <c r="AN1404" s="355"/>
      <c r="AO1404" s="1207" t="str">
        <f t="shared" ref="AO1404" si="3059">IF(K1404&lt;&gt;"","Q列に色付け","")</f>
        <v/>
      </c>
      <c r="AP1404" s="1210" t="str">
        <f t="shared" ref="AP1404" si="3060">IF(AND(AE1404&lt;&gt;0,AE1404&lt;&gt;""),IF(AF1404="○","入力済","未入力"),"")</f>
        <v/>
      </c>
      <c r="AQ1404" s="1113" t="str">
        <f>IFERROR((VLOOKUP(N1404, 【参考】数式用２!$BE$5:$BE$13, 1,FALSE)), "対象外")</f>
        <v>対象外</v>
      </c>
      <c r="AR1404" s="976" t="str">
        <f t="shared" ref="AR1404" si="3061">IF(AG1404&lt;&gt;"",IF(AH1404="○","入力済","未入力"),"")</f>
        <v/>
      </c>
      <c r="AS1404" s="976" t="str">
        <f t="shared" ref="AS1404" si="3062">IF(AND(P1404&lt;&gt;"", AI1404=""), "未入力", "入力済")</f>
        <v>入力済</v>
      </c>
      <c r="AT1404" s="976" t="str">
        <f t="shared" ref="AT1404" si="3063">IF(AND(P1404&lt;&gt;"", P1404&lt;&gt;"処遇改善加算Ⅳ", AJ1404=""), "未入力", "入力済")</f>
        <v>入力済</v>
      </c>
      <c r="AU1404" s="976" t="str">
        <f>IFERROR(VLOOKUP(K1404, 【参考】数式用２!$BB$5:$BC$48, 2, FALSE), "")</f>
        <v/>
      </c>
      <c r="AV1404" s="976" t="str">
        <f t="shared" ref="AV1404" si="3064">IF(AND(P1404&lt;&gt;"処遇改善加算Ⅲ",P1404&lt;&gt;"処遇改善加算Ⅳ", P1404&lt;&gt;"", AU1404&lt;&gt;"対象外"), 1,"")</f>
        <v/>
      </c>
      <c r="AW1404" s="976" t="str">
        <f>IFERROR("_"&amp;VLOOKUP(K1404, 【参考】数式用２!$AG$2:$AH$48, 2, FALSE), "")</f>
        <v/>
      </c>
      <c r="AX1404" s="1211" t="str">
        <f t="shared" ref="AX1404" si="3065">IF(AND(P1404="処遇改善加算Ⅰ", AL1404=""), "未入力","入力済")</f>
        <v>入力済</v>
      </c>
      <c r="AY1404" s="1207" t="str">
        <f t="shared" ref="AY1404" si="3066">G1404</f>
        <v/>
      </c>
    </row>
    <row r="1405" spans="1:51" ht="14">
      <c r="A1405" s="1281"/>
      <c r="B1405" s="1263"/>
      <c r="C1405" s="1264"/>
      <c r="D1405" s="1264"/>
      <c r="E1405" s="1264"/>
      <c r="F1405" s="1265"/>
      <c r="G1405" s="1270"/>
      <c r="H1405" s="1270"/>
      <c r="I1405" s="1270"/>
      <c r="J1405" s="1270"/>
      <c r="K1405" s="1270"/>
      <c r="L1405" s="1273"/>
      <c r="M1405" s="1276"/>
      <c r="N1405" s="1246"/>
      <c r="O1405" s="1249"/>
      <c r="P1405" s="1215"/>
      <c r="Q1405" s="1218"/>
      <c r="R1405" s="1221"/>
      <c r="S1405" s="1224"/>
      <c r="T1405" s="1227"/>
      <c r="U1405" s="1224"/>
      <c r="V1405" s="1227"/>
      <c r="W1405" s="1224"/>
      <c r="X1405" s="1227"/>
      <c r="Y1405" s="1224"/>
      <c r="Z1405" s="1227"/>
      <c r="AA1405" s="1227"/>
      <c r="AB1405" s="1227"/>
      <c r="AC1405" s="1230"/>
      <c r="AD1405" s="1193"/>
      <c r="AE1405" s="1234"/>
      <c r="AF1405" s="1199"/>
      <c r="AG1405" s="1193"/>
      <c r="AH1405" s="1196"/>
      <c r="AI1405" s="1199"/>
      <c r="AJ1405" s="1199"/>
      <c r="AK1405" s="1202"/>
      <c r="AL1405" s="1205"/>
      <c r="AM1405" s="1212" t="str">
        <f t="shared" ref="AM1405" si="3067">IF(AND(P1404&lt;&gt;"", OR(W1404&lt;&gt;8,Y1404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05" s="355"/>
      <c r="AO1405" s="1208"/>
      <c r="AP1405" s="1210"/>
      <c r="AQ1405" s="1114"/>
      <c r="AR1405" s="976"/>
      <c r="AS1405" s="976"/>
      <c r="AT1405" s="976"/>
      <c r="AU1405" s="976"/>
      <c r="AV1405" s="976"/>
      <c r="AW1405" s="976"/>
      <c r="AX1405" s="1211"/>
      <c r="AY1405" s="1208"/>
    </row>
    <row r="1406" spans="1:51" ht="14">
      <c r="A1406" s="1282"/>
      <c r="B1406" s="1263"/>
      <c r="C1406" s="1264"/>
      <c r="D1406" s="1264"/>
      <c r="E1406" s="1264"/>
      <c r="F1406" s="1265"/>
      <c r="G1406" s="1270"/>
      <c r="H1406" s="1270"/>
      <c r="I1406" s="1270"/>
      <c r="J1406" s="1270"/>
      <c r="K1406" s="1270"/>
      <c r="L1406" s="1273"/>
      <c r="M1406" s="1276"/>
      <c r="N1406" s="1246"/>
      <c r="O1406" s="1249"/>
      <c r="P1406" s="1215"/>
      <c r="Q1406" s="1218"/>
      <c r="R1406" s="1221"/>
      <c r="S1406" s="1224"/>
      <c r="T1406" s="1227"/>
      <c r="U1406" s="1224"/>
      <c r="V1406" s="1227"/>
      <c r="W1406" s="1224"/>
      <c r="X1406" s="1227"/>
      <c r="Y1406" s="1224"/>
      <c r="Z1406" s="1227"/>
      <c r="AA1406" s="1227"/>
      <c r="AB1406" s="1227"/>
      <c r="AC1406" s="1230"/>
      <c r="AD1406" s="1193"/>
      <c r="AE1406" s="1234"/>
      <c r="AF1406" s="1199"/>
      <c r="AG1406" s="1193"/>
      <c r="AH1406" s="1196"/>
      <c r="AI1406" s="1199"/>
      <c r="AJ1406" s="1199"/>
      <c r="AK1406" s="1202"/>
      <c r="AL1406" s="1205"/>
      <c r="AM1406" s="1213"/>
      <c r="AN1406" s="355"/>
      <c r="AO1406" s="1208"/>
      <c r="AP1406" s="1210"/>
      <c r="AQ1406" s="1114"/>
      <c r="AR1406" s="976"/>
      <c r="AS1406" s="976"/>
      <c r="AT1406" s="976"/>
      <c r="AU1406" s="976"/>
      <c r="AV1406" s="976"/>
      <c r="AW1406" s="976"/>
      <c r="AX1406" s="1211"/>
      <c r="AY1406" s="1208"/>
    </row>
    <row r="1407" spans="1:51" ht="14.5" thickBot="1">
      <c r="A1407" s="1283"/>
      <c r="B1407" s="1266"/>
      <c r="C1407" s="1267"/>
      <c r="D1407" s="1267"/>
      <c r="E1407" s="1267"/>
      <c r="F1407" s="1268"/>
      <c r="G1407" s="1271"/>
      <c r="H1407" s="1271"/>
      <c r="I1407" s="1271"/>
      <c r="J1407" s="1271"/>
      <c r="K1407" s="1271"/>
      <c r="L1407" s="1274"/>
      <c r="M1407" s="1277"/>
      <c r="N1407" s="1247"/>
      <c r="O1407" s="1250"/>
      <c r="P1407" s="1216"/>
      <c r="Q1407" s="1219"/>
      <c r="R1407" s="1222"/>
      <c r="S1407" s="1225"/>
      <c r="T1407" s="1228"/>
      <c r="U1407" s="1225"/>
      <c r="V1407" s="1228"/>
      <c r="W1407" s="1225"/>
      <c r="X1407" s="1228"/>
      <c r="Y1407" s="1225"/>
      <c r="Z1407" s="1228"/>
      <c r="AA1407" s="1228"/>
      <c r="AB1407" s="1228"/>
      <c r="AC1407" s="1231"/>
      <c r="AD1407" s="1194"/>
      <c r="AE1407" s="1235"/>
      <c r="AF1407" s="1200"/>
      <c r="AG1407" s="1194"/>
      <c r="AH1407" s="1197"/>
      <c r="AI1407" s="1200"/>
      <c r="AJ1407" s="1200"/>
      <c r="AK1407" s="1203"/>
      <c r="AL1407" s="1206"/>
      <c r="AM1407" s="651" t="str">
        <f t="shared" si="2990"/>
        <v/>
      </c>
      <c r="AN1407" s="355"/>
      <c r="AO1407" s="1209"/>
      <c r="AP1407" s="1210"/>
      <c r="AQ1407" s="1115"/>
      <c r="AR1407" s="976"/>
      <c r="AS1407" s="976"/>
      <c r="AT1407" s="976"/>
      <c r="AU1407" s="976"/>
      <c r="AV1407" s="976"/>
      <c r="AW1407" s="976"/>
      <c r="AX1407" s="1211"/>
      <c r="AY1407" s="1209"/>
    </row>
    <row r="1408" spans="1:51" ht="14">
      <c r="A1408" s="1280">
        <v>350</v>
      </c>
      <c r="B1408" s="1260" t="str">
        <f>IF(基本情報入力シート!B389="", "",基本情報入力シート!B389)</f>
        <v/>
      </c>
      <c r="C1408" s="1261"/>
      <c r="D1408" s="1261"/>
      <c r="E1408" s="1261"/>
      <c r="F1408" s="1262"/>
      <c r="G1408" s="1269" t="str">
        <f>IF(基本情報入力シート!L389="", "",基本情報入力シート!L389)</f>
        <v/>
      </c>
      <c r="H1408" s="1269" t="str">
        <f>IF(基本情報入力シート!Q389="", "",基本情報入力シート!Q389)</f>
        <v/>
      </c>
      <c r="I1408" s="1269" t="str">
        <f>IF(基本情報入力シート!V389="", "",基本情報入力シート!V389)</f>
        <v/>
      </c>
      <c r="J1408" s="1269" t="str">
        <f>IF(基本情報入力シート!W389="", "",基本情報入力シート!W389)</f>
        <v/>
      </c>
      <c r="K1408" s="1269" t="str">
        <f>IF(基本情報入力シート!X389="", "",基本情報入力シート!X389)</f>
        <v/>
      </c>
      <c r="L1408" s="1272" t="str">
        <f>IF(基本情報入力シート!AC389=0, "",基本情報入力シート!AC389)</f>
        <v/>
      </c>
      <c r="M1408" s="1275" t="str">
        <f>IF(基本情報入力シート!AD389="", "",基本情報入力シート!AD389)</f>
        <v/>
      </c>
      <c r="N1408" s="1245"/>
      <c r="O1408" s="1248" t="str">
        <f>IFERROR(VLOOKUP(K1408,【参考】数式用２!$A$2:$AD$48,MATCH(N1408,【参考】数式用２!$C$4:$AD$4,0)+2,0),"")</f>
        <v/>
      </c>
      <c r="P1408" s="1214"/>
      <c r="Q1408" s="1217" t="str">
        <f>IFERROR(VLOOKUP(K1408,【参考】数式用２!$A$2:$AC$48,MATCH(P1408,【参考】数式用２!$C$4:$AC$4,0)+2,0),"")</f>
        <v/>
      </c>
      <c r="R1408" s="1220" t="s">
        <v>268</v>
      </c>
      <c r="S1408" s="1223"/>
      <c r="T1408" s="1226" t="s">
        <v>356</v>
      </c>
      <c r="U1408" s="1223"/>
      <c r="V1408" s="1226" t="s">
        <v>357</v>
      </c>
      <c r="W1408" s="1223"/>
      <c r="X1408" s="1226" t="s">
        <v>356</v>
      </c>
      <c r="Y1408" s="1223"/>
      <c r="Z1408" s="1226" t="s">
        <v>360</v>
      </c>
      <c r="AA1408" s="1226" t="s">
        <v>171</v>
      </c>
      <c r="AB1408" s="1226" t="str">
        <f t="shared" ref="AB1408" si="3068">IF(S1408&gt;=1,(W1408*12+Y1408)-(S1408*12+U1408)+1,"")</f>
        <v/>
      </c>
      <c r="AC1408" s="1229" t="s">
        <v>359</v>
      </c>
      <c r="AD1408" s="1232" t="str">
        <f t="shared" ref="AD1408" si="3069">IFERROR(ROUNDDOWN(ROUND(L1408*Q1408,0)*M1408,0)*AB1408,"")</f>
        <v/>
      </c>
      <c r="AE1408" s="1233" t="str">
        <f>IFERROR(ROUNDDOWN(ROUNDDOWN(ROUND(L1408*VLOOKUP(K1408,【参考】数式用２!$A$2:$AC$48,MATCH("処遇改善加算Ⅳ",【参考】数式用２!$C$4:$O$4,0)+2,0),0)*M1408,0)*AB1408*0.5,0), "")</f>
        <v/>
      </c>
      <c r="AF1408" s="1198"/>
      <c r="AG1408" s="1193" t="str">
        <f>IF(AND(AQ1408&lt;&gt;"対象外", P1408&lt;&gt;""),ROUNDDOWN(ROUND(L1408*VLOOKUP(K1408,【参考】数式用２!$A$2:$K$48,MATCH("ベア加算あり",【参考】数式用２!$C$4:$K$4,0)+2,0),0)*M1408,0)*AB1408,"")</f>
        <v/>
      </c>
      <c r="AH1408" s="1195"/>
      <c r="AI1408" s="1198"/>
      <c r="AJ1408" s="1198"/>
      <c r="AK1408" s="1201"/>
      <c r="AL1408" s="1204"/>
      <c r="AM1408" s="650" t="str">
        <f t="shared" si="2980"/>
        <v/>
      </c>
      <c r="AN1408" s="355"/>
      <c r="AO1408" s="1207" t="str">
        <f t="shared" ref="AO1408" si="3070">IF(K1408&lt;&gt;"","Q列に色付け","")</f>
        <v/>
      </c>
      <c r="AP1408" s="1210" t="str">
        <f t="shared" ref="AP1408" si="3071">IF(AND(AE1408&lt;&gt;0,AE1408&lt;&gt;""),IF(AF1408="○","入力済","未入力"),"")</f>
        <v/>
      </c>
      <c r="AQ1408" s="1113" t="str">
        <f>IFERROR((VLOOKUP(N1408, 【参考】数式用２!$BE$5:$BE$13, 1,FALSE)), "対象外")</f>
        <v>対象外</v>
      </c>
      <c r="AR1408" s="976" t="str">
        <f t="shared" ref="AR1408" si="3072">IF(AG1408&lt;&gt;"",IF(AH1408="○","入力済","未入力"),"")</f>
        <v/>
      </c>
      <c r="AS1408" s="976" t="str">
        <f t="shared" ref="AS1408" si="3073">IF(AND(P1408&lt;&gt;"", AI1408=""), "未入力", "入力済")</f>
        <v>入力済</v>
      </c>
      <c r="AT1408" s="976" t="str">
        <f t="shared" ref="AT1408" si="3074">IF(AND(P1408&lt;&gt;"", P1408&lt;&gt;"処遇改善加算Ⅳ", AJ1408=""), "未入力", "入力済")</f>
        <v>入力済</v>
      </c>
      <c r="AU1408" s="976" t="str">
        <f>IFERROR(VLOOKUP(K1408, 【参考】数式用２!$BB$5:$BC$48, 2, FALSE), "")</f>
        <v/>
      </c>
      <c r="AV1408" s="976" t="str">
        <f t="shared" ref="AV1408" si="3075">IF(AND(P1408&lt;&gt;"処遇改善加算Ⅲ",P1408&lt;&gt;"処遇改善加算Ⅳ", P1408&lt;&gt;"", AU1408&lt;&gt;"対象外"), 1,"")</f>
        <v/>
      </c>
      <c r="AW1408" s="976" t="str">
        <f>IFERROR("_"&amp;VLOOKUP(K1408, 【参考】数式用２!$AG$2:$AH$48, 2, FALSE), "")</f>
        <v/>
      </c>
      <c r="AX1408" s="1211" t="str">
        <f t="shared" ref="AX1408" si="3076">IF(AND(P1408="処遇改善加算Ⅰ", AL1408=""), "未入力","入力済")</f>
        <v>入力済</v>
      </c>
      <c r="AY1408" s="1207" t="str">
        <f t="shared" ref="AY1408" si="3077">G1408</f>
        <v/>
      </c>
    </row>
    <row r="1409" spans="1:51" ht="14">
      <c r="A1409" s="1281"/>
      <c r="B1409" s="1263"/>
      <c r="C1409" s="1264"/>
      <c r="D1409" s="1264"/>
      <c r="E1409" s="1264"/>
      <c r="F1409" s="1265"/>
      <c r="G1409" s="1270"/>
      <c r="H1409" s="1270"/>
      <c r="I1409" s="1270"/>
      <c r="J1409" s="1270"/>
      <c r="K1409" s="1270"/>
      <c r="L1409" s="1273"/>
      <c r="M1409" s="1276"/>
      <c r="N1409" s="1246"/>
      <c r="O1409" s="1249"/>
      <c r="P1409" s="1215"/>
      <c r="Q1409" s="1218"/>
      <c r="R1409" s="1221"/>
      <c r="S1409" s="1224"/>
      <c r="T1409" s="1227"/>
      <c r="U1409" s="1224"/>
      <c r="V1409" s="1227"/>
      <c r="W1409" s="1224"/>
      <c r="X1409" s="1227"/>
      <c r="Y1409" s="1224"/>
      <c r="Z1409" s="1227"/>
      <c r="AA1409" s="1227"/>
      <c r="AB1409" s="1227"/>
      <c r="AC1409" s="1230"/>
      <c r="AD1409" s="1193"/>
      <c r="AE1409" s="1234"/>
      <c r="AF1409" s="1199"/>
      <c r="AG1409" s="1193"/>
      <c r="AH1409" s="1196"/>
      <c r="AI1409" s="1199"/>
      <c r="AJ1409" s="1199"/>
      <c r="AK1409" s="1202"/>
      <c r="AL1409" s="1205"/>
      <c r="AM1409" s="1212" t="str">
        <f t="shared" ref="AM1409" si="3078">IF(AND(P1408&lt;&gt;"", OR(W1408&lt;&gt;8,Y1408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09" s="355"/>
      <c r="AO1409" s="1208"/>
      <c r="AP1409" s="1210"/>
      <c r="AQ1409" s="1114"/>
      <c r="AR1409" s="976"/>
      <c r="AS1409" s="976"/>
      <c r="AT1409" s="976"/>
      <c r="AU1409" s="976"/>
      <c r="AV1409" s="976"/>
      <c r="AW1409" s="976"/>
      <c r="AX1409" s="1211"/>
      <c r="AY1409" s="1208"/>
    </row>
    <row r="1410" spans="1:51" ht="14">
      <c r="A1410" s="1282"/>
      <c r="B1410" s="1263"/>
      <c r="C1410" s="1264"/>
      <c r="D1410" s="1264"/>
      <c r="E1410" s="1264"/>
      <c r="F1410" s="1265"/>
      <c r="G1410" s="1270"/>
      <c r="H1410" s="1270"/>
      <c r="I1410" s="1270"/>
      <c r="J1410" s="1270"/>
      <c r="K1410" s="1270"/>
      <c r="L1410" s="1273"/>
      <c r="M1410" s="1276"/>
      <c r="N1410" s="1246"/>
      <c r="O1410" s="1249"/>
      <c r="P1410" s="1215"/>
      <c r="Q1410" s="1218"/>
      <c r="R1410" s="1221"/>
      <c r="S1410" s="1224"/>
      <c r="T1410" s="1227"/>
      <c r="U1410" s="1224"/>
      <c r="V1410" s="1227"/>
      <c r="W1410" s="1224"/>
      <c r="X1410" s="1227"/>
      <c r="Y1410" s="1224"/>
      <c r="Z1410" s="1227"/>
      <c r="AA1410" s="1227"/>
      <c r="AB1410" s="1227"/>
      <c r="AC1410" s="1230"/>
      <c r="AD1410" s="1193"/>
      <c r="AE1410" s="1234"/>
      <c r="AF1410" s="1199"/>
      <c r="AG1410" s="1193"/>
      <c r="AH1410" s="1196"/>
      <c r="AI1410" s="1199"/>
      <c r="AJ1410" s="1199"/>
      <c r="AK1410" s="1202"/>
      <c r="AL1410" s="1205"/>
      <c r="AM1410" s="1213"/>
      <c r="AN1410" s="355"/>
      <c r="AO1410" s="1208"/>
      <c r="AP1410" s="1210"/>
      <c r="AQ1410" s="1114"/>
      <c r="AR1410" s="976"/>
      <c r="AS1410" s="976"/>
      <c r="AT1410" s="976"/>
      <c r="AU1410" s="976"/>
      <c r="AV1410" s="976"/>
      <c r="AW1410" s="976"/>
      <c r="AX1410" s="1211"/>
      <c r="AY1410" s="1208"/>
    </row>
    <row r="1411" spans="1:51" ht="14.5" thickBot="1">
      <c r="A1411" s="1283"/>
      <c r="B1411" s="1266"/>
      <c r="C1411" s="1267"/>
      <c r="D1411" s="1267"/>
      <c r="E1411" s="1267"/>
      <c r="F1411" s="1268"/>
      <c r="G1411" s="1271"/>
      <c r="H1411" s="1271"/>
      <c r="I1411" s="1271"/>
      <c r="J1411" s="1271"/>
      <c r="K1411" s="1271"/>
      <c r="L1411" s="1274"/>
      <c r="M1411" s="1277"/>
      <c r="N1411" s="1247"/>
      <c r="O1411" s="1250"/>
      <c r="P1411" s="1216"/>
      <c r="Q1411" s="1219"/>
      <c r="R1411" s="1222"/>
      <c r="S1411" s="1225"/>
      <c r="T1411" s="1228"/>
      <c r="U1411" s="1225"/>
      <c r="V1411" s="1228"/>
      <c r="W1411" s="1225"/>
      <c r="X1411" s="1228"/>
      <c r="Y1411" s="1225"/>
      <c r="Z1411" s="1228"/>
      <c r="AA1411" s="1228"/>
      <c r="AB1411" s="1228"/>
      <c r="AC1411" s="1231"/>
      <c r="AD1411" s="1194"/>
      <c r="AE1411" s="1235"/>
      <c r="AF1411" s="1200"/>
      <c r="AG1411" s="1194"/>
      <c r="AH1411" s="1197"/>
      <c r="AI1411" s="1200"/>
      <c r="AJ1411" s="1200"/>
      <c r="AK1411" s="1203"/>
      <c r="AL1411" s="1206"/>
      <c r="AM1411" s="651" t="str">
        <f t="shared" si="2990"/>
        <v/>
      </c>
      <c r="AN1411" s="355"/>
      <c r="AO1411" s="1209"/>
      <c r="AP1411" s="1210"/>
      <c r="AQ1411" s="1115"/>
      <c r="AR1411" s="976"/>
      <c r="AS1411" s="976"/>
      <c r="AT1411" s="976"/>
      <c r="AU1411" s="976"/>
      <c r="AV1411" s="976"/>
      <c r="AW1411" s="976"/>
      <c r="AX1411" s="1211"/>
      <c r="AY1411" s="1209"/>
    </row>
    <row r="1412" spans="1:51" ht="14">
      <c r="A1412" s="1280">
        <v>351</v>
      </c>
      <c r="B1412" s="1260" t="str">
        <f>IF(基本情報入力シート!B390="", "",基本情報入力シート!B390)</f>
        <v/>
      </c>
      <c r="C1412" s="1261"/>
      <c r="D1412" s="1261"/>
      <c r="E1412" s="1261"/>
      <c r="F1412" s="1262"/>
      <c r="G1412" s="1269" t="str">
        <f>IF(基本情報入力シート!L390="", "",基本情報入力シート!L390)</f>
        <v/>
      </c>
      <c r="H1412" s="1269" t="str">
        <f>IF(基本情報入力シート!Q390="", "",基本情報入力シート!Q390)</f>
        <v/>
      </c>
      <c r="I1412" s="1269" t="str">
        <f>IF(基本情報入力シート!V390="", "",基本情報入力シート!V390)</f>
        <v/>
      </c>
      <c r="J1412" s="1269" t="str">
        <f>IF(基本情報入力シート!W390="", "",基本情報入力シート!W390)</f>
        <v/>
      </c>
      <c r="K1412" s="1269" t="str">
        <f>IF(基本情報入力シート!X390="", "",基本情報入力シート!X390)</f>
        <v/>
      </c>
      <c r="L1412" s="1272" t="str">
        <f>IF(基本情報入力シート!AC390=0, "",基本情報入力シート!AC390)</f>
        <v/>
      </c>
      <c r="M1412" s="1275" t="str">
        <f>IF(基本情報入力シート!AD390="", "",基本情報入力シート!AD390)</f>
        <v/>
      </c>
      <c r="N1412" s="1245"/>
      <c r="O1412" s="1248" t="str">
        <f>IFERROR(VLOOKUP(K1412,【参考】数式用２!$A$2:$AD$48,MATCH(N1412,【参考】数式用２!$C$4:$AD$4,0)+2,0),"")</f>
        <v/>
      </c>
      <c r="P1412" s="1214"/>
      <c r="Q1412" s="1217" t="str">
        <f>IFERROR(VLOOKUP(K1412,【参考】数式用２!$A$2:$AC$48,MATCH(P1412,【参考】数式用２!$C$4:$AC$4,0)+2,0),"")</f>
        <v/>
      </c>
      <c r="R1412" s="1220" t="s">
        <v>268</v>
      </c>
      <c r="S1412" s="1223"/>
      <c r="T1412" s="1226" t="s">
        <v>356</v>
      </c>
      <c r="U1412" s="1223"/>
      <c r="V1412" s="1226" t="s">
        <v>357</v>
      </c>
      <c r="W1412" s="1223"/>
      <c r="X1412" s="1226" t="s">
        <v>356</v>
      </c>
      <c r="Y1412" s="1223"/>
      <c r="Z1412" s="1226" t="s">
        <v>360</v>
      </c>
      <c r="AA1412" s="1226" t="s">
        <v>171</v>
      </c>
      <c r="AB1412" s="1226" t="str">
        <f t="shared" ref="AB1412" si="3079">IF(S1412&gt;=1,(W1412*12+Y1412)-(S1412*12+U1412)+1,"")</f>
        <v/>
      </c>
      <c r="AC1412" s="1229" t="s">
        <v>359</v>
      </c>
      <c r="AD1412" s="1232" t="str">
        <f t="shared" ref="AD1412" si="3080">IFERROR(ROUNDDOWN(ROUND(L1412*Q1412,0)*M1412,0)*AB1412,"")</f>
        <v/>
      </c>
      <c r="AE1412" s="1233" t="str">
        <f>IFERROR(ROUNDDOWN(ROUNDDOWN(ROUND(L1412*VLOOKUP(K1412,【参考】数式用２!$A$2:$AC$48,MATCH("処遇改善加算Ⅳ",【参考】数式用２!$C$4:$O$4,0)+2,0),0)*M1412,0)*AB1412*0.5,0), "")</f>
        <v/>
      </c>
      <c r="AF1412" s="1198"/>
      <c r="AG1412" s="1193" t="str">
        <f>IF(AND(AQ1412&lt;&gt;"対象外", P1412&lt;&gt;""),ROUNDDOWN(ROUND(L1412*VLOOKUP(K1412,【参考】数式用２!$A$2:$K$48,MATCH("ベア加算あり",【参考】数式用２!$C$4:$K$4,0)+2,0),0)*M1412,0)*AB1412,"")</f>
        <v/>
      </c>
      <c r="AH1412" s="1195"/>
      <c r="AI1412" s="1198"/>
      <c r="AJ1412" s="1198"/>
      <c r="AK1412" s="1201"/>
      <c r="AL1412" s="1204"/>
      <c r="AM1412" s="650" t="str">
        <f t="shared" si="2980"/>
        <v/>
      </c>
      <c r="AN1412" s="355"/>
      <c r="AO1412" s="1207" t="str">
        <f t="shared" ref="AO1412" si="3081">IF(K1412&lt;&gt;"","Q列に色付け","")</f>
        <v/>
      </c>
      <c r="AP1412" s="1210" t="str">
        <f t="shared" ref="AP1412" si="3082">IF(AND(AE1412&lt;&gt;0,AE1412&lt;&gt;""),IF(AF1412="○","入力済","未入力"),"")</f>
        <v/>
      </c>
      <c r="AQ1412" s="1113" t="str">
        <f>IFERROR((VLOOKUP(N1412, 【参考】数式用２!$BE$5:$BE$13, 1,FALSE)), "対象外")</f>
        <v>対象外</v>
      </c>
      <c r="AR1412" s="976" t="str">
        <f t="shared" ref="AR1412" si="3083">IF(AG1412&lt;&gt;"",IF(AH1412="○","入力済","未入力"),"")</f>
        <v/>
      </c>
      <c r="AS1412" s="976" t="str">
        <f t="shared" ref="AS1412" si="3084">IF(AND(P1412&lt;&gt;"", AI1412=""), "未入力", "入力済")</f>
        <v>入力済</v>
      </c>
      <c r="AT1412" s="976" t="str">
        <f t="shared" ref="AT1412" si="3085">IF(AND(P1412&lt;&gt;"", P1412&lt;&gt;"処遇改善加算Ⅳ", AJ1412=""), "未入力", "入力済")</f>
        <v>入力済</v>
      </c>
      <c r="AU1412" s="976" t="str">
        <f>IFERROR(VLOOKUP(K1412, 【参考】数式用２!$BB$5:$BC$48, 2, FALSE), "")</f>
        <v/>
      </c>
      <c r="AV1412" s="976" t="str">
        <f t="shared" ref="AV1412" si="3086">IF(AND(P1412&lt;&gt;"処遇改善加算Ⅲ",P1412&lt;&gt;"処遇改善加算Ⅳ", P1412&lt;&gt;"", AU1412&lt;&gt;"対象外"), 1,"")</f>
        <v/>
      </c>
      <c r="AW1412" s="976" t="str">
        <f>IFERROR("_"&amp;VLOOKUP(K1412, 【参考】数式用２!$AG$2:$AH$48, 2, FALSE), "")</f>
        <v/>
      </c>
      <c r="AX1412" s="1211" t="str">
        <f t="shared" ref="AX1412" si="3087">IF(AND(P1412="処遇改善加算Ⅰ", AL1412=""), "未入力","入力済")</f>
        <v>入力済</v>
      </c>
      <c r="AY1412" s="1207" t="str">
        <f t="shared" ref="AY1412" si="3088">G1412</f>
        <v/>
      </c>
    </row>
    <row r="1413" spans="1:51" ht="14">
      <c r="A1413" s="1281"/>
      <c r="B1413" s="1263"/>
      <c r="C1413" s="1264"/>
      <c r="D1413" s="1264"/>
      <c r="E1413" s="1264"/>
      <c r="F1413" s="1265"/>
      <c r="G1413" s="1270"/>
      <c r="H1413" s="1270"/>
      <c r="I1413" s="1270"/>
      <c r="J1413" s="1270"/>
      <c r="K1413" s="1270"/>
      <c r="L1413" s="1273"/>
      <c r="M1413" s="1276"/>
      <c r="N1413" s="1246"/>
      <c r="O1413" s="1249"/>
      <c r="P1413" s="1215"/>
      <c r="Q1413" s="1218"/>
      <c r="R1413" s="1221"/>
      <c r="S1413" s="1224"/>
      <c r="T1413" s="1227"/>
      <c r="U1413" s="1224"/>
      <c r="V1413" s="1227"/>
      <c r="W1413" s="1224"/>
      <c r="X1413" s="1227"/>
      <c r="Y1413" s="1224"/>
      <c r="Z1413" s="1227"/>
      <c r="AA1413" s="1227"/>
      <c r="AB1413" s="1227"/>
      <c r="AC1413" s="1230"/>
      <c r="AD1413" s="1193"/>
      <c r="AE1413" s="1234"/>
      <c r="AF1413" s="1199"/>
      <c r="AG1413" s="1193"/>
      <c r="AH1413" s="1196"/>
      <c r="AI1413" s="1199"/>
      <c r="AJ1413" s="1199"/>
      <c r="AK1413" s="1202"/>
      <c r="AL1413" s="1205"/>
      <c r="AM1413" s="1212" t="str">
        <f t="shared" ref="AM1413" si="3089">IF(AND(P1412&lt;&gt;"", OR(W1412&lt;&gt;8,Y1412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13" s="355"/>
      <c r="AO1413" s="1208"/>
      <c r="AP1413" s="1210"/>
      <c r="AQ1413" s="1114"/>
      <c r="AR1413" s="976"/>
      <c r="AS1413" s="976"/>
      <c r="AT1413" s="976"/>
      <c r="AU1413" s="976"/>
      <c r="AV1413" s="976"/>
      <c r="AW1413" s="976"/>
      <c r="AX1413" s="1211"/>
      <c r="AY1413" s="1208"/>
    </row>
    <row r="1414" spans="1:51" ht="14">
      <c r="A1414" s="1282"/>
      <c r="B1414" s="1263"/>
      <c r="C1414" s="1264"/>
      <c r="D1414" s="1264"/>
      <c r="E1414" s="1264"/>
      <c r="F1414" s="1265"/>
      <c r="G1414" s="1270"/>
      <c r="H1414" s="1270"/>
      <c r="I1414" s="1270"/>
      <c r="J1414" s="1270"/>
      <c r="K1414" s="1270"/>
      <c r="L1414" s="1273"/>
      <c r="M1414" s="1276"/>
      <c r="N1414" s="1246"/>
      <c r="O1414" s="1249"/>
      <c r="P1414" s="1215"/>
      <c r="Q1414" s="1218"/>
      <c r="R1414" s="1221"/>
      <c r="S1414" s="1224"/>
      <c r="T1414" s="1227"/>
      <c r="U1414" s="1224"/>
      <c r="V1414" s="1227"/>
      <c r="W1414" s="1224"/>
      <c r="X1414" s="1227"/>
      <c r="Y1414" s="1224"/>
      <c r="Z1414" s="1227"/>
      <c r="AA1414" s="1227"/>
      <c r="AB1414" s="1227"/>
      <c r="AC1414" s="1230"/>
      <c r="AD1414" s="1193"/>
      <c r="AE1414" s="1234"/>
      <c r="AF1414" s="1199"/>
      <c r="AG1414" s="1193"/>
      <c r="AH1414" s="1196"/>
      <c r="AI1414" s="1199"/>
      <c r="AJ1414" s="1199"/>
      <c r="AK1414" s="1202"/>
      <c r="AL1414" s="1205"/>
      <c r="AM1414" s="1213"/>
      <c r="AN1414" s="355"/>
      <c r="AO1414" s="1208"/>
      <c r="AP1414" s="1210"/>
      <c r="AQ1414" s="1114"/>
      <c r="AR1414" s="976"/>
      <c r="AS1414" s="976"/>
      <c r="AT1414" s="976"/>
      <c r="AU1414" s="976"/>
      <c r="AV1414" s="976"/>
      <c r="AW1414" s="976"/>
      <c r="AX1414" s="1211"/>
      <c r="AY1414" s="1208"/>
    </row>
    <row r="1415" spans="1:51" ht="14.5" thickBot="1">
      <c r="A1415" s="1283"/>
      <c r="B1415" s="1266"/>
      <c r="C1415" s="1267"/>
      <c r="D1415" s="1267"/>
      <c r="E1415" s="1267"/>
      <c r="F1415" s="1268"/>
      <c r="G1415" s="1271"/>
      <c r="H1415" s="1271"/>
      <c r="I1415" s="1271"/>
      <c r="J1415" s="1271"/>
      <c r="K1415" s="1271"/>
      <c r="L1415" s="1274"/>
      <c r="M1415" s="1277"/>
      <c r="N1415" s="1247"/>
      <c r="O1415" s="1250"/>
      <c r="P1415" s="1216"/>
      <c r="Q1415" s="1219"/>
      <c r="R1415" s="1222"/>
      <c r="S1415" s="1225"/>
      <c r="T1415" s="1228"/>
      <c r="U1415" s="1225"/>
      <c r="V1415" s="1228"/>
      <c r="W1415" s="1225"/>
      <c r="X1415" s="1228"/>
      <c r="Y1415" s="1225"/>
      <c r="Z1415" s="1228"/>
      <c r="AA1415" s="1228"/>
      <c r="AB1415" s="1228"/>
      <c r="AC1415" s="1231"/>
      <c r="AD1415" s="1194"/>
      <c r="AE1415" s="1235"/>
      <c r="AF1415" s="1200"/>
      <c r="AG1415" s="1194"/>
      <c r="AH1415" s="1197"/>
      <c r="AI1415" s="1200"/>
      <c r="AJ1415" s="1200"/>
      <c r="AK1415" s="1203"/>
      <c r="AL1415" s="1206"/>
      <c r="AM1415" s="651" t="str">
        <f t="shared" si="2990"/>
        <v/>
      </c>
      <c r="AN1415" s="355"/>
      <c r="AO1415" s="1209"/>
      <c r="AP1415" s="1210"/>
      <c r="AQ1415" s="1115"/>
      <c r="AR1415" s="976"/>
      <c r="AS1415" s="976"/>
      <c r="AT1415" s="976"/>
      <c r="AU1415" s="976"/>
      <c r="AV1415" s="976"/>
      <c r="AW1415" s="976"/>
      <c r="AX1415" s="1211"/>
      <c r="AY1415" s="1209"/>
    </row>
    <row r="1416" spans="1:51" ht="14">
      <c r="A1416" s="1280">
        <v>352</v>
      </c>
      <c r="B1416" s="1260" t="str">
        <f>IF(基本情報入力シート!B391="", "",基本情報入力シート!B391)</f>
        <v/>
      </c>
      <c r="C1416" s="1261"/>
      <c r="D1416" s="1261"/>
      <c r="E1416" s="1261"/>
      <c r="F1416" s="1262"/>
      <c r="G1416" s="1269" t="str">
        <f>IF(基本情報入力シート!L391="", "",基本情報入力シート!L391)</f>
        <v/>
      </c>
      <c r="H1416" s="1269" t="str">
        <f>IF(基本情報入力シート!Q391="", "",基本情報入力シート!Q391)</f>
        <v/>
      </c>
      <c r="I1416" s="1269" t="str">
        <f>IF(基本情報入力シート!V391="", "",基本情報入力シート!V391)</f>
        <v/>
      </c>
      <c r="J1416" s="1269" t="str">
        <f>IF(基本情報入力シート!W391="", "",基本情報入力シート!W391)</f>
        <v/>
      </c>
      <c r="K1416" s="1269" t="str">
        <f>IF(基本情報入力シート!X391="", "",基本情報入力シート!X391)</f>
        <v/>
      </c>
      <c r="L1416" s="1272" t="str">
        <f>IF(基本情報入力シート!AC391=0, "",基本情報入力シート!AC391)</f>
        <v/>
      </c>
      <c r="M1416" s="1275" t="str">
        <f>IF(基本情報入力シート!AD391="", "",基本情報入力シート!AD391)</f>
        <v/>
      </c>
      <c r="N1416" s="1245"/>
      <c r="O1416" s="1248" t="str">
        <f>IFERROR(VLOOKUP(K1416,【参考】数式用２!$A$2:$AD$48,MATCH(N1416,【参考】数式用２!$C$4:$AD$4,0)+2,0),"")</f>
        <v/>
      </c>
      <c r="P1416" s="1214"/>
      <c r="Q1416" s="1217" t="str">
        <f>IFERROR(VLOOKUP(K1416,【参考】数式用２!$A$2:$AC$48,MATCH(P1416,【参考】数式用２!$C$4:$AC$4,0)+2,0),"")</f>
        <v/>
      </c>
      <c r="R1416" s="1220" t="s">
        <v>268</v>
      </c>
      <c r="S1416" s="1223"/>
      <c r="T1416" s="1226" t="s">
        <v>356</v>
      </c>
      <c r="U1416" s="1223"/>
      <c r="V1416" s="1226" t="s">
        <v>357</v>
      </c>
      <c r="W1416" s="1223"/>
      <c r="X1416" s="1226" t="s">
        <v>356</v>
      </c>
      <c r="Y1416" s="1223"/>
      <c r="Z1416" s="1226" t="s">
        <v>360</v>
      </c>
      <c r="AA1416" s="1226" t="s">
        <v>171</v>
      </c>
      <c r="AB1416" s="1226" t="str">
        <f t="shared" ref="AB1416" si="3090">IF(S1416&gt;=1,(W1416*12+Y1416)-(S1416*12+U1416)+1,"")</f>
        <v/>
      </c>
      <c r="AC1416" s="1229" t="s">
        <v>359</v>
      </c>
      <c r="AD1416" s="1232" t="str">
        <f t="shared" ref="AD1416" si="3091">IFERROR(ROUNDDOWN(ROUND(L1416*Q1416,0)*M1416,0)*AB1416,"")</f>
        <v/>
      </c>
      <c r="AE1416" s="1233" t="str">
        <f>IFERROR(ROUNDDOWN(ROUNDDOWN(ROUND(L1416*VLOOKUP(K1416,【参考】数式用２!$A$2:$AC$48,MATCH("処遇改善加算Ⅳ",【参考】数式用２!$C$4:$O$4,0)+2,0),0)*M1416,0)*AB1416*0.5,0), "")</f>
        <v/>
      </c>
      <c r="AF1416" s="1198"/>
      <c r="AG1416" s="1193" t="str">
        <f>IF(AND(AQ1416&lt;&gt;"対象外", P1416&lt;&gt;""),ROUNDDOWN(ROUND(L1416*VLOOKUP(K1416,【参考】数式用２!$A$2:$K$48,MATCH("ベア加算あり",【参考】数式用２!$C$4:$K$4,0)+2,0),0)*M1416,0)*AB1416,"")</f>
        <v/>
      </c>
      <c r="AH1416" s="1195"/>
      <c r="AI1416" s="1198"/>
      <c r="AJ1416" s="1198"/>
      <c r="AK1416" s="1201"/>
      <c r="AL1416" s="1204"/>
      <c r="AM1416" s="650" t="str">
        <f t="shared" si="2980"/>
        <v/>
      </c>
      <c r="AN1416" s="355"/>
      <c r="AO1416" s="1207" t="str">
        <f t="shared" ref="AO1416" si="3092">IF(K1416&lt;&gt;"","Q列に色付け","")</f>
        <v/>
      </c>
      <c r="AP1416" s="1210" t="str">
        <f t="shared" ref="AP1416" si="3093">IF(AND(AE1416&lt;&gt;0,AE1416&lt;&gt;""),IF(AF1416="○","入力済","未入力"),"")</f>
        <v/>
      </c>
      <c r="AQ1416" s="1113" t="str">
        <f>IFERROR((VLOOKUP(N1416, 【参考】数式用２!$BE$5:$BE$13, 1,FALSE)), "対象外")</f>
        <v>対象外</v>
      </c>
      <c r="AR1416" s="976" t="str">
        <f t="shared" ref="AR1416" si="3094">IF(AG1416&lt;&gt;"",IF(AH1416="○","入力済","未入力"),"")</f>
        <v/>
      </c>
      <c r="AS1416" s="976" t="str">
        <f t="shared" ref="AS1416" si="3095">IF(AND(P1416&lt;&gt;"", AI1416=""), "未入力", "入力済")</f>
        <v>入力済</v>
      </c>
      <c r="AT1416" s="976" t="str">
        <f t="shared" ref="AT1416" si="3096">IF(AND(P1416&lt;&gt;"", P1416&lt;&gt;"処遇改善加算Ⅳ", AJ1416=""), "未入力", "入力済")</f>
        <v>入力済</v>
      </c>
      <c r="AU1416" s="976" t="str">
        <f>IFERROR(VLOOKUP(K1416, 【参考】数式用２!$BB$5:$BC$48, 2, FALSE), "")</f>
        <v/>
      </c>
      <c r="AV1416" s="976" t="str">
        <f t="shared" ref="AV1416" si="3097">IF(AND(P1416&lt;&gt;"処遇改善加算Ⅲ",P1416&lt;&gt;"処遇改善加算Ⅳ", P1416&lt;&gt;"", AU1416&lt;&gt;"対象外"), 1,"")</f>
        <v/>
      </c>
      <c r="AW1416" s="976" t="str">
        <f>IFERROR("_"&amp;VLOOKUP(K1416, 【参考】数式用２!$AG$2:$AH$48, 2, FALSE), "")</f>
        <v/>
      </c>
      <c r="AX1416" s="1211" t="str">
        <f t="shared" ref="AX1416" si="3098">IF(AND(P1416="処遇改善加算Ⅰ", AL1416=""), "未入力","入力済")</f>
        <v>入力済</v>
      </c>
      <c r="AY1416" s="1207" t="str">
        <f t="shared" ref="AY1416" si="3099">G1416</f>
        <v/>
      </c>
    </row>
    <row r="1417" spans="1:51" ht="14">
      <c r="A1417" s="1281"/>
      <c r="B1417" s="1263"/>
      <c r="C1417" s="1264"/>
      <c r="D1417" s="1264"/>
      <c r="E1417" s="1264"/>
      <c r="F1417" s="1265"/>
      <c r="G1417" s="1270"/>
      <c r="H1417" s="1270"/>
      <c r="I1417" s="1270"/>
      <c r="J1417" s="1270"/>
      <c r="K1417" s="1270"/>
      <c r="L1417" s="1273"/>
      <c r="M1417" s="1276"/>
      <c r="N1417" s="1246"/>
      <c r="O1417" s="1249"/>
      <c r="P1417" s="1215"/>
      <c r="Q1417" s="1218"/>
      <c r="R1417" s="1221"/>
      <c r="S1417" s="1224"/>
      <c r="T1417" s="1227"/>
      <c r="U1417" s="1224"/>
      <c r="V1417" s="1227"/>
      <c r="W1417" s="1224"/>
      <c r="X1417" s="1227"/>
      <c r="Y1417" s="1224"/>
      <c r="Z1417" s="1227"/>
      <c r="AA1417" s="1227"/>
      <c r="AB1417" s="1227"/>
      <c r="AC1417" s="1230"/>
      <c r="AD1417" s="1193"/>
      <c r="AE1417" s="1234"/>
      <c r="AF1417" s="1199"/>
      <c r="AG1417" s="1193"/>
      <c r="AH1417" s="1196"/>
      <c r="AI1417" s="1199"/>
      <c r="AJ1417" s="1199"/>
      <c r="AK1417" s="1202"/>
      <c r="AL1417" s="1205"/>
      <c r="AM1417" s="1212" t="str">
        <f t="shared" ref="AM1417" si="3100">IF(AND(P1416&lt;&gt;"", OR(W1416&lt;&gt;8,Y1416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17" s="355"/>
      <c r="AO1417" s="1208"/>
      <c r="AP1417" s="1210"/>
      <c r="AQ1417" s="1114"/>
      <c r="AR1417" s="976"/>
      <c r="AS1417" s="976"/>
      <c r="AT1417" s="976"/>
      <c r="AU1417" s="976"/>
      <c r="AV1417" s="976"/>
      <c r="AW1417" s="976"/>
      <c r="AX1417" s="1211"/>
      <c r="AY1417" s="1208"/>
    </row>
    <row r="1418" spans="1:51" ht="14">
      <c r="A1418" s="1282"/>
      <c r="B1418" s="1263"/>
      <c r="C1418" s="1264"/>
      <c r="D1418" s="1264"/>
      <c r="E1418" s="1264"/>
      <c r="F1418" s="1265"/>
      <c r="G1418" s="1270"/>
      <c r="H1418" s="1270"/>
      <c r="I1418" s="1270"/>
      <c r="J1418" s="1270"/>
      <c r="K1418" s="1270"/>
      <c r="L1418" s="1273"/>
      <c r="M1418" s="1276"/>
      <c r="N1418" s="1246"/>
      <c r="O1418" s="1249"/>
      <c r="P1418" s="1215"/>
      <c r="Q1418" s="1218"/>
      <c r="R1418" s="1221"/>
      <c r="S1418" s="1224"/>
      <c r="T1418" s="1227"/>
      <c r="U1418" s="1224"/>
      <c r="V1418" s="1227"/>
      <c r="W1418" s="1224"/>
      <c r="X1418" s="1227"/>
      <c r="Y1418" s="1224"/>
      <c r="Z1418" s="1227"/>
      <c r="AA1418" s="1227"/>
      <c r="AB1418" s="1227"/>
      <c r="AC1418" s="1230"/>
      <c r="AD1418" s="1193"/>
      <c r="AE1418" s="1234"/>
      <c r="AF1418" s="1199"/>
      <c r="AG1418" s="1193"/>
      <c r="AH1418" s="1196"/>
      <c r="AI1418" s="1199"/>
      <c r="AJ1418" s="1199"/>
      <c r="AK1418" s="1202"/>
      <c r="AL1418" s="1205"/>
      <c r="AM1418" s="1213"/>
      <c r="AN1418" s="355"/>
      <c r="AO1418" s="1208"/>
      <c r="AP1418" s="1210"/>
      <c r="AQ1418" s="1114"/>
      <c r="AR1418" s="976"/>
      <c r="AS1418" s="976"/>
      <c r="AT1418" s="976"/>
      <c r="AU1418" s="976"/>
      <c r="AV1418" s="976"/>
      <c r="AW1418" s="976"/>
      <c r="AX1418" s="1211"/>
      <c r="AY1418" s="1208"/>
    </row>
    <row r="1419" spans="1:51" ht="14.5" thickBot="1">
      <c r="A1419" s="1283"/>
      <c r="B1419" s="1266"/>
      <c r="C1419" s="1267"/>
      <c r="D1419" s="1267"/>
      <c r="E1419" s="1267"/>
      <c r="F1419" s="1268"/>
      <c r="G1419" s="1271"/>
      <c r="H1419" s="1271"/>
      <c r="I1419" s="1271"/>
      <c r="J1419" s="1271"/>
      <c r="K1419" s="1271"/>
      <c r="L1419" s="1274"/>
      <c r="M1419" s="1277"/>
      <c r="N1419" s="1247"/>
      <c r="O1419" s="1250"/>
      <c r="P1419" s="1216"/>
      <c r="Q1419" s="1219"/>
      <c r="R1419" s="1222"/>
      <c r="S1419" s="1225"/>
      <c r="T1419" s="1228"/>
      <c r="U1419" s="1225"/>
      <c r="V1419" s="1228"/>
      <c r="W1419" s="1225"/>
      <c r="X1419" s="1228"/>
      <c r="Y1419" s="1225"/>
      <c r="Z1419" s="1228"/>
      <c r="AA1419" s="1228"/>
      <c r="AB1419" s="1228"/>
      <c r="AC1419" s="1231"/>
      <c r="AD1419" s="1194"/>
      <c r="AE1419" s="1235"/>
      <c r="AF1419" s="1200"/>
      <c r="AG1419" s="1194"/>
      <c r="AH1419" s="1197"/>
      <c r="AI1419" s="1200"/>
      <c r="AJ1419" s="1200"/>
      <c r="AK1419" s="1203"/>
      <c r="AL1419" s="1206"/>
      <c r="AM1419" s="651" t="str">
        <f t="shared" si="2990"/>
        <v/>
      </c>
      <c r="AN1419" s="355"/>
      <c r="AO1419" s="1209"/>
      <c r="AP1419" s="1210"/>
      <c r="AQ1419" s="1115"/>
      <c r="AR1419" s="976"/>
      <c r="AS1419" s="976"/>
      <c r="AT1419" s="976"/>
      <c r="AU1419" s="976"/>
      <c r="AV1419" s="976"/>
      <c r="AW1419" s="976"/>
      <c r="AX1419" s="1211"/>
      <c r="AY1419" s="1209"/>
    </row>
    <row r="1420" spans="1:51" ht="14">
      <c r="A1420" s="1280">
        <v>353</v>
      </c>
      <c r="B1420" s="1260" t="str">
        <f>IF(基本情報入力シート!B392="", "",基本情報入力シート!B392)</f>
        <v/>
      </c>
      <c r="C1420" s="1261"/>
      <c r="D1420" s="1261"/>
      <c r="E1420" s="1261"/>
      <c r="F1420" s="1262"/>
      <c r="G1420" s="1269" t="str">
        <f>IF(基本情報入力シート!L392="", "",基本情報入力シート!L392)</f>
        <v/>
      </c>
      <c r="H1420" s="1269" t="str">
        <f>IF(基本情報入力シート!Q392="", "",基本情報入力シート!Q392)</f>
        <v/>
      </c>
      <c r="I1420" s="1269" t="str">
        <f>IF(基本情報入力シート!V392="", "",基本情報入力シート!V392)</f>
        <v/>
      </c>
      <c r="J1420" s="1269" t="str">
        <f>IF(基本情報入力シート!W392="", "",基本情報入力シート!W392)</f>
        <v/>
      </c>
      <c r="K1420" s="1269" t="str">
        <f>IF(基本情報入力シート!X392="", "",基本情報入力シート!X392)</f>
        <v/>
      </c>
      <c r="L1420" s="1272" t="str">
        <f>IF(基本情報入力シート!AC392=0, "",基本情報入力シート!AC392)</f>
        <v/>
      </c>
      <c r="M1420" s="1275" t="str">
        <f>IF(基本情報入力シート!AD392="", "",基本情報入力シート!AD392)</f>
        <v/>
      </c>
      <c r="N1420" s="1245"/>
      <c r="O1420" s="1248" t="str">
        <f>IFERROR(VLOOKUP(K1420,【参考】数式用２!$A$2:$AD$48,MATCH(N1420,【参考】数式用２!$C$4:$AD$4,0)+2,0),"")</f>
        <v/>
      </c>
      <c r="P1420" s="1214"/>
      <c r="Q1420" s="1217" t="str">
        <f>IFERROR(VLOOKUP(K1420,【参考】数式用２!$A$2:$AC$48,MATCH(P1420,【参考】数式用２!$C$4:$AC$4,0)+2,0),"")</f>
        <v/>
      </c>
      <c r="R1420" s="1220" t="s">
        <v>268</v>
      </c>
      <c r="S1420" s="1223"/>
      <c r="T1420" s="1226" t="s">
        <v>356</v>
      </c>
      <c r="U1420" s="1223"/>
      <c r="V1420" s="1226" t="s">
        <v>357</v>
      </c>
      <c r="W1420" s="1223"/>
      <c r="X1420" s="1226" t="s">
        <v>356</v>
      </c>
      <c r="Y1420" s="1223"/>
      <c r="Z1420" s="1226" t="s">
        <v>360</v>
      </c>
      <c r="AA1420" s="1226" t="s">
        <v>171</v>
      </c>
      <c r="AB1420" s="1226" t="str">
        <f t="shared" ref="AB1420" si="3101">IF(S1420&gt;=1,(W1420*12+Y1420)-(S1420*12+U1420)+1,"")</f>
        <v/>
      </c>
      <c r="AC1420" s="1229" t="s">
        <v>359</v>
      </c>
      <c r="AD1420" s="1232" t="str">
        <f t="shared" ref="AD1420" si="3102">IFERROR(ROUNDDOWN(ROUND(L1420*Q1420,0)*M1420,0)*AB1420,"")</f>
        <v/>
      </c>
      <c r="AE1420" s="1233" t="str">
        <f>IFERROR(ROUNDDOWN(ROUNDDOWN(ROUND(L1420*VLOOKUP(K1420,【参考】数式用２!$A$2:$AC$48,MATCH("処遇改善加算Ⅳ",【参考】数式用２!$C$4:$O$4,0)+2,0),0)*M1420,0)*AB1420*0.5,0), "")</f>
        <v/>
      </c>
      <c r="AF1420" s="1198"/>
      <c r="AG1420" s="1193" t="str">
        <f>IF(AND(AQ1420&lt;&gt;"対象外", P1420&lt;&gt;""),ROUNDDOWN(ROUND(L1420*VLOOKUP(K1420,【参考】数式用２!$A$2:$K$48,MATCH("ベア加算あり",【参考】数式用２!$C$4:$K$4,0)+2,0),0)*M1420,0)*AB1420,"")</f>
        <v/>
      </c>
      <c r="AH1420" s="1195"/>
      <c r="AI1420" s="1198"/>
      <c r="AJ1420" s="1198"/>
      <c r="AK1420" s="1201"/>
      <c r="AL1420" s="1204"/>
      <c r="AM1420" s="650" t="str">
        <f t="shared" si="2980"/>
        <v/>
      </c>
      <c r="AN1420" s="355"/>
      <c r="AO1420" s="1207" t="str">
        <f t="shared" ref="AO1420" si="3103">IF(K1420&lt;&gt;"","Q列に色付け","")</f>
        <v/>
      </c>
      <c r="AP1420" s="1210" t="str">
        <f t="shared" ref="AP1420" si="3104">IF(AND(AE1420&lt;&gt;0,AE1420&lt;&gt;""),IF(AF1420="○","入力済","未入力"),"")</f>
        <v/>
      </c>
      <c r="AQ1420" s="1113" t="str">
        <f>IFERROR((VLOOKUP(N1420, 【参考】数式用２!$BE$5:$BE$13, 1,FALSE)), "対象外")</f>
        <v>対象外</v>
      </c>
      <c r="AR1420" s="976" t="str">
        <f t="shared" ref="AR1420" si="3105">IF(AG1420&lt;&gt;"",IF(AH1420="○","入力済","未入力"),"")</f>
        <v/>
      </c>
      <c r="AS1420" s="976" t="str">
        <f t="shared" ref="AS1420" si="3106">IF(AND(P1420&lt;&gt;"", AI1420=""), "未入力", "入力済")</f>
        <v>入力済</v>
      </c>
      <c r="AT1420" s="976" t="str">
        <f t="shared" ref="AT1420" si="3107">IF(AND(P1420&lt;&gt;"", P1420&lt;&gt;"処遇改善加算Ⅳ", AJ1420=""), "未入力", "入力済")</f>
        <v>入力済</v>
      </c>
      <c r="AU1420" s="976" t="str">
        <f>IFERROR(VLOOKUP(K1420, 【参考】数式用２!$BB$5:$BC$48, 2, FALSE), "")</f>
        <v/>
      </c>
      <c r="AV1420" s="976" t="str">
        <f t="shared" ref="AV1420" si="3108">IF(AND(P1420&lt;&gt;"処遇改善加算Ⅲ",P1420&lt;&gt;"処遇改善加算Ⅳ", P1420&lt;&gt;"", AU1420&lt;&gt;"対象外"), 1,"")</f>
        <v/>
      </c>
      <c r="AW1420" s="976" t="str">
        <f>IFERROR("_"&amp;VLOOKUP(K1420, 【参考】数式用２!$AG$2:$AH$48, 2, FALSE), "")</f>
        <v/>
      </c>
      <c r="AX1420" s="1211" t="str">
        <f t="shared" ref="AX1420" si="3109">IF(AND(P1420="処遇改善加算Ⅰ", AL1420=""), "未入力","入力済")</f>
        <v>入力済</v>
      </c>
      <c r="AY1420" s="1207" t="str">
        <f t="shared" ref="AY1420" si="3110">G1420</f>
        <v/>
      </c>
    </row>
    <row r="1421" spans="1:51" ht="14">
      <c r="A1421" s="1281"/>
      <c r="B1421" s="1263"/>
      <c r="C1421" s="1264"/>
      <c r="D1421" s="1264"/>
      <c r="E1421" s="1264"/>
      <c r="F1421" s="1265"/>
      <c r="G1421" s="1270"/>
      <c r="H1421" s="1270"/>
      <c r="I1421" s="1270"/>
      <c r="J1421" s="1270"/>
      <c r="K1421" s="1270"/>
      <c r="L1421" s="1273"/>
      <c r="M1421" s="1276"/>
      <c r="N1421" s="1246"/>
      <c r="O1421" s="1249"/>
      <c r="P1421" s="1215"/>
      <c r="Q1421" s="1218"/>
      <c r="R1421" s="1221"/>
      <c r="S1421" s="1224"/>
      <c r="T1421" s="1227"/>
      <c r="U1421" s="1224"/>
      <c r="V1421" s="1227"/>
      <c r="W1421" s="1224"/>
      <c r="X1421" s="1227"/>
      <c r="Y1421" s="1224"/>
      <c r="Z1421" s="1227"/>
      <c r="AA1421" s="1227"/>
      <c r="AB1421" s="1227"/>
      <c r="AC1421" s="1230"/>
      <c r="AD1421" s="1193"/>
      <c r="AE1421" s="1234"/>
      <c r="AF1421" s="1199"/>
      <c r="AG1421" s="1193"/>
      <c r="AH1421" s="1196"/>
      <c r="AI1421" s="1199"/>
      <c r="AJ1421" s="1199"/>
      <c r="AK1421" s="1202"/>
      <c r="AL1421" s="1205"/>
      <c r="AM1421" s="1212" t="str">
        <f t="shared" ref="AM1421" si="3111">IF(AND(P1420&lt;&gt;"", OR(W1420&lt;&gt;8,Y1420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21" s="355"/>
      <c r="AO1421" s="1208"/>
      <c r="AP1421" s="1210"/>
      <c r="AQ1421" s="1114"/>
      <c r="AR1421" s="976"/>
      <c r="AS1421" s="976"/>
      <c r="AT1421" s="976"/>
      <c r="AU1421" s="976"/>
      <c r="AV1421" s="976"/>
      <c r="AW1421" s="976"/>
      <c r="AX1421" s="1211"/>
      <c r="AY1421" s="1208"/>
    </row>
    <row r="1422" spans="1:51" ht="14">
      <c r="A1422" s="1282"/>
      <c r="B1422" s="1263"/>
      <c r="C1422" s="1264"/>
      <c r="D1422" s="1264"/>
      <c r="E1422" s="1264"/>
      <c r="F1422" s="1265"/>
      <c r="G1422" s="1270"/>
      <c r="H1422" s="1270"/>
      <c r="I1422" s="1270"/>
      <c r="J1422" s="1270"/>
      <c r="K1422" s="1270"/>
      <c r="L1422" s="1273"/>
      <c r="M1422" s="1276"/>
      <c r="N1422" s="1246"/>
      <c r="O1422" s="1249"/>
      <c r="P1422" s="1215"/>
      <c r="Q1422" s="1218"/>
      <c r="R1422" s="1221"/>
      <c r="S1422" s="1224"/>
      <c r="T1422" s="1227"/>
      <c r="U1422" s="1224"/>
      <c r="V1422" s="1227"/>
      <c r="W1422" s="1224"/>
      <c r="X1422" s="1227"/>
      <c r="Y1422" s="1224"/>
      <c r="Z1422" s="1227"/>
      <c r="AA1422" s="1227"/>
      <c r="AB1422" s="1227"/>
      <c r="AC1422" s="1230"/>
      <c r="AD1422" s="1193"/>
      <c r="AE1422" s="1234"/>
      <c r="AF1422" s="1199"/>
      <c r="AG1422" s="1193"/>
      <c r="AH1422" s="1196"/>
      <c r="AI1422" s="1199"/>
      <c r="AJ1422" s="1199"/>
      <c r="AK1422" s="1202"/>
      <c r="AL1422" s="1205"/>
      <c r="AM1422" s="1213"/>
      <c r="AN1422" s="355"/>
      <c r="AO1422" s="1208"/>
      <c r="AP1422" s="1210"/>
      <c r="AQ1422" s="1114"/>
      <c r="AR1422" s="976"/>
      <c r="AS1422" s="976"/>
      <c r="AT1422" s="976"/>
      <c r="AU1422" s="976"/>
      <c r="AV1422" s="976"/>
      <c r="AW1422" s="976"/>
      <c r="AX1422" s="1211"/>
      <c r="AY1422" s="1208"/>
    </row>
    <row r="1423" spans="1:51" ht="14.5" thickBot="1">
      <c r="A1423" s="1283"/>
      <c r="B1423" s="1266"/>
      <c r="C1423" s="1267"/>
      <c r="D1423" s="1267"/>
      <c r="E1423" s="1267"/>
      <c r="F1423" s="1268"/>
      <c r="G1423" s="1271"/>
      <c r="H1423" s="1271"/>
      <c r="I1423" s="1271"/>
      <c r="J1423" s="1271"/>
      <c r="K1423" s="1271"/>
      <c r="L1423" s="1274"/>
      <c r="M1423" s="1277"/>
      <c r="N1423" s="1247"/>
      <c r="O1423" s="1250"/>
      <c r="P1423" s="1216"/>
      <c r="Q1423" s="1219"/>
      <c r="R1423" s="1222"/>
      <c r="S1423" s="1225"/>
      <c r="T1423" s="1228"/>
      <c r="U1423" s="1225"/>
      <c r="V1423" s="1228"/>
      <c r="W1423" s="1225"/>
      <c r="X1423" s="1228"/>
      <c r="Y1423" s="1225"/>
      <c r="Z1423" s="1228"/>
      <c r="AA1423" s="1228"/>
      <c r="AB1423" s="1228"/>
      <c r="AC1423" s="1231"/>
      <c r="AD1423" s="1194"/>
      <c r="AE1423" s="1235"/>
      <c r="AF1423" s="1200"/>
      <c r="AG1423" s="1194"/>
      <c r="AH1423" s="1197"/>
      <c r="AI1423" s="1200"/>
      <c r="AJ1423" s="1200"/>
      <c r="AK1423" s="1203"/>
      <c r="AL1423" s="1206"/>
      <c r="AM1423" s="651" t="str">
        <f t="shared" si="2990"/>
        <v/>
      </c>
      <c r="AN1423" s="355"/>
      <c r="AO1423" s="1209"/>
      <c r="AP1423" s="1210"/>
      <c r="AQ1423" s="1115"/>
      <c r="AR1423" s="976"/>
      <c r="AS1423" s="976"/>
      <c r="AT1423" s="976"/>
      <c r="AU1423" s="976"/>
      <c r="AV1423" s="976"/>
      <c r="AW1423" s="976"/>
      <c r="AX1423" s="1211"/>
      <c r="AY1423" s="1209"/>
    </row>
    <row r="1424" spans="1:51" ht="14">
      <c r="A1424" s="1280">
        <v>354</v>
      </c>
      <c r="B1424" s="1260" t="str">
        <f>IF(基本情報入力シート!B393="", "",基本情報入力シート!B393)</f>
        <v/>
      </c>
      <c r="C1424" s="1261"/>
      <c r="D1424" s="1261"/>
      <c r="E1424" s="1261"/>
      <c r="F1424" s="1262"/>
      <c r="G1424" s="1269" t="str">
        <f>IF(基本情報入力シート!L393="", "",基本情報入力シート!L393)</f>
        <v/>
      </c>
      <c r="H1424" s="1269" t="str">
        <f>IF(基本情報入力シート!Q393="", "",基本情報入力シート!Q393)</f>
        <v/>
      </c>
      <c r="I1424" s="1269" t="str">
        <f>IF(基本情報入力シート!V393="", "",基本情報入力シート!V393)</f>
        <v/>
      </c>
      <c r="J1424" s="1269" t="str">
        <f>IF(基本情報入力シート!W393="", "",基本情報入力シート!W393)</f>
        <v/>
      </c>
      <c r="K1424" s="1269" t="str">
        <f>IF(基本情報入力シート!X393="", "",基本情報入力シート!X393)</f>
        <v/>
      </c>
      <c r="L1424" s="1272" t="str">
        <f>IF(基本情報入力シート!AC393=0, "",基本情報入力シート!AC393)</f>
        <v/>
      </c>
      <c r="M1424" s="1275" t="str">
        <f>IF(基本情報入力シート!AD393="", "",基本情報入力シート!AD393)</f>
        <v/>
      </c>
      <c r="N1424" s="1245"/>
      <c r="O1424" s="1248" t="str">
        <f>IFERROR(VLOOKUP(K1424,【参考】数式用２!$A$2:$AD$48,MATCH(N1424,【参考】数式用２!$C$4:$AD$4,0)+2,0),"")</f>
        <v/>
      </c>
      <c r="P1424" s="1214"/>
      <c r="Q1424" s="1217" t="str">
        <f>IFERROR(VLOOKUP(K1424,【参考】数式用２!$A$2:$AC$48,MATCH(P1424,【参考】数式用２!$C$4:$AC$4,0)+2,0),"")</f>
        <v/>
      </c>
      <c r="R1424" s="1220" t="s">
        <v>268</v>
      </c>
      <c r="S1424" s="1223"/>
      <c r="T1424" s="1226" t="s">
        <v>356</v>
      </c>
      <c r="U1424" s="1223"/>
      <c r="V1424" s="1226" t="s">
        <v>357</v>
      </c>
      <c r="W1424" s="1223"/>
      <c r="X1424" s="1226" t="s">
        <v>356</v>
      </c>
      <c r="Y1424" s="1223"/>
      <c r="Z1424" s="1226" t="s">
        <v>360</v>
      </c>
      <c r="AA1424" s="1226" t="s">
        <v>171</v>
      </c>
      <c r="AB1424" s="1226" t="str">
        <f t="shared" ref="AB1424" si="3112">IF(S1424&gt;=1,(W1424*12+Y1424)-(S1424*12+U1424)+1,"")</f>
        <v/>
      </c>
      <c r="AC1424" s="1229" t="s">
        <v>359</v>
      </c>
      <c r="AD1424" s="1232" t="str">
        <f t="shared" ref="AD1424" si="3113">IFERROR(ROUNDDOWN(ROUND(L1424*Q1424,0)*M1424,0)*AB1424,"")</f>
        <v/>
      </c>
      <c r="AE1424" s="1233" t="str">
        <f>IFERROR(ROUNDDOWN(ROUNDDOWN(ROUND(L1424*VLOOKUP(K1424,【参考】数式用２!$A$2:$AC$48,MATCH("処遇改善加算Ⅳ",【参考】数式用２!$C$4:$O$4,0)+2,0),0)*M1424,0)*AB1424*0.5,0), "")</f>
        <v/>
      </c>
      <c r="AF1424" s="1198"/>
      <c r="AG1424" s="1193" t="str">
        <f>IF(AND(AQ1424&lt;&gt;"対象外", P1424&lt;&gt;""),ROUNDDOWN(ROUND(L1424*VLOOKUP(K1424,【参考】数式用２!$A$2:$K$48,MATCH("ベア加算あり",【参考】数式用２!$C$4:$K$4,0)+2,0),0)*M1424,0)*AB1424,"")</f>
        <v/>
      </c>
      <c r="AH1424" s="1195"/>
      <c r="AI1424" s="1198"/>
      <c r="AJ1424" s="1198"/>
      <c r="AK1424" s="1201"/>
      <c r="AL1424" s="1204"/>
      <c r="AM1424" s="650" t="str">
        <f t="shared" si="2980"/>
        <v/>
      </c>
      <c r="AN1424" s="355"/>
      <c r="AO1424" s="1207" t="str">
        <f t="shared" ref="AO1424" si="3114">IF(K1424&lt;&gt;"","Q列に色付け","")</f>
        <v/>
      </c>
      <c r="AP1424" s="1210" t="str">
        <f t="shared" ref="AP1424" si="3115">IF(AND(AE1424&lt;&gt;0,AE1424&lt;&gt;""),IF(AF1424="○","入力済","未入力"),"")</f>
        <v/>
      </c>
      <c r="AQ1424" s="1113" t="str">
        <f>IFERROR((VLOOKUP(N1424, 【参考】数式用２!$BE$5:$BE$13, 1,FALSE)), "対象外")</f>
        <v>対象外</v>
      </c>
      <c r="AR1424" s="976" t="str">
        <f t="shared" ref="AR1424" si="3116">IF(AG1424&lt;&gt;"",IF(AH1424="○","入力済","未入力"),"")</f>
        <v/>
      </c>
      <c r="AS1424" s="976" t="str">
        <f t="shared" ref="AS1424" si="3117">IF(AND(P1424&lt;&gt;"", AI1424=""), "未入力", "入力済")</f>
        <v>入力済</v>
      </c>
      <c r="AT1424" s="976" t="str">
        <f t="shared" ref="AT1424" si="3118">IF(AND(P1424&lt;&gt;"", P1424&lt;&gt;"処遇改善加算Ⅳ", AJ1424=""), "未入力", "入力済")</f>
        <v>入力済</v>
      </c>
      <c r="AU1424" s="976" t="str">
        <f>IFERROR(VLOOKUP(K1424, 【参考】数式用２!$BB$5:$BC$48, 2, FALSE), "")</f>
        <v/>
      </c>
      <c r="AV1424" s="976" t="str">
        <f t="shared" ref="AV1424" si="3119">IF(AND(P1424&lt;&gt;"処遇改善加算Ⅲ",P1424&lt;&gt;"処遇改善加算Ⅳ", P1424&lt;&gt;"", AU1424&lt;&gt;"対象外"), 1,"")</f>
        <v/>
      </c>
      <c r="AW1424" s="976" t="str">
        <f>IFERROR("_"&amp;VLOOKUP(K1424, 【参考】数式用２!$AG$2:$AH$48, 2, FALSE), "")</f>
        <v/>
      </c>
      <c r="AX1424" s="1211" t="str">
        <f t="shared" ref="AX1424" si="3120">IF(AND(P1424="処遇改善加算Ⅰ", AL1424=""), "未入力","入力済")</f>
        <v>入力済</v>
      </c>
      <c r="AY1424" s="1207" t="str">
        <f t="shared" ref="AY1424" si="3121">G1424</f>
        <v/>
      </c>
    </row>
    <row r="1425" spans="1:51" ht="14">
      <c r="A1425" s="1281"/>
      <c r="B1425" s="1263"/>
      <c r="C1425" s="1264"/>
      <c r="D1425" s="1264"/>
      <c r="E1425" s="1264"/>
      <c r="F1425" s="1265"/>
      <c r="G1425" s="1270"/>
      <c r="H1425" s="1270"/>
      <c r="I1425" s="1270"/>
      <c r="J1425" s="1270"/>
      <c r="K1425" s="1270"/>
      <c r="L1425" s="1273"/>
      <c r="M1425" s="1276"/>
      <c r="N1425" s="1246"/>
      <c r="O1425" s="1249"/>
      <c r="P1425" s="1215"/>
      <c r="Q1425" s="1218"/>
      <c r="R1425" s="1221"/>
      <c r="S1425" s="1224"/>
      <c r="T1425" s="1227"/>
      <c r="U1425" s="1224"/>
      <c r="V1425" s="1227"/>
      <c r="W1425" s="1224"/>
      <c r="X1425" s="1227"/>
      <c r="Y1425" s="1224"/>
      <c r="Z1425" s="1227"/>
      <c r="AA1425" s="1227"/>
      <c r="AB1425" s="1227"/>
      <c r="AC1425" s="1230"/>
      <c r="AD1425" s="1193"/>
      <c r="AE1425" s="1234"/>
      <c r="AF1425" s="1199"/>
      <c r="AG1425" s="1193"/>
      <c r="AH1425" s="1196"/>
      <c r="AI1425" s="1199"/>
      <c r="AJ1425" s="1199"/>
      <c r="AK1425" s="1202"/>
      <c r="AL1425" s="1205"/>
      <c r="AM1425" s="1212" t="str">
        <f t="shared" ref="AM1425" si="3122">IF(AND(P1424&lt;&gt;"", OR(W1424&lt;&gt;8,Y1424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25" s="355"/>
      <c r="AO1425" s="1208"/>
      <c r="AP1425" s="1210"/>
      <c r="AQ1425" s="1114"/>
      <c r="AR1425" s="976"/>
      <c r="AS1425" s="976"/>
      <c r="AT1425" s="976"/>
      <c r="AU1425" s="976"/>
      <c r="AV1425" s="976"/>
      <c r="AW1425" s="976"/>
      <c r="AX1425" s="1211"/>
      <c r="AY1425" s="1208"/>
    </row>
    <row r="1426" spans="1:51" ht="14">
      <c r="A1426" s="1282"/>
      <c r="B1426" s="1263"/>
      <c r="C1426" s="1264"/>
      <c r="D1426" s="1264"/>
      <c r="E1426" s="1264"/>
      <c r="F1426" s="1265"/>
      <c r="G1426" s="1270"/>
      <c r="H1426" s="1270"/>
      <c r="I1426" s="1270"/>
      <c r="J1426" s="1270"/>
      <c r="K1426" s="1270"/>
      <c r="L1426" s="1273"/>
      <c r="M1426" s="1276"/>
      <c r="N1426" s="1246"/>
      <c r="O1426" s="1249"/>
      <c r="P1426" s="1215"/>
      <c r="Q1426" s="1218"/>
      <c r="R1426" s="1221"/>
      <c r="S1426" s="1224"/>
      <c r="T1426" s="1227"/>
      <c r="U1426" s="1224"/>
      <c r="V1426" s="1227"/>
      <c r="W1426" s="1224"/>
      <c r="X1426" s="1227"/>
      <c r="Y1426" s="1224"/>
      <c r="Z1426" s="1227"/>
      <c r="AA1426" s="1227"/>
      <c r="AB1426" s="1227"/>
      <c r="AC1426" s="1230"/>
      <c r="AD1426" s="1193"/>
      <c r="AE1426" s="1234"/>
      <c r="AF1426" s="1199"/>
      <c r="AG1426" s="1193"/>
      <c r="AH1426" s="1196"/>
      <c r="AI1426" s="1199"/>
      <c r="AJ1426" s="1199"/>
      <c r="AK1426" s="1202"/>
      <c r="AL1426" s="1205"/>
      <c r="AM1426" s="1213"/>
      <c r="AN1426" s="355"/>
      <c r="AO1426" s="1208"/>
      <c r="AP1426" s="1210"/>
      <c r="AQ1426" s="1114"/>
      <c r="AR1426" s="976"/>
      <c r="AS1426" s="976"/>
      <c r="AT1426" s="976"/>
      <c r="AU1426" s="976"/>
      <c r="AV1426" s="976"/>
      <c r="AW1426" s="976"/>
      <c r="AX1426" s="1211"/>
      <c r="AY1426" s="1208"/>
    </row>
    <row r="1427" spans="1:51" ht="14.5" thickBot="1">
      <c r="A1427" s="1283"/>
      <c r="B1427" s="1266"/>
      <c r="C1427" s="1267"/>
      <c r="D1427" s="1267"/>
      <c r="E1427" s="1267"/>
      <c r="F1427" s="1268"/>
      <c r="G1427" s="1271"/>
      <c r="H1427" s="1271"/>
      <c r="I1427" s="1271"/>
      <c r="J1427" s="1271"/>
      <c r="K1427" s="1271"/>
      <c r="L1427" s="1274"/>
      <c r="M1427" s="1277"/>
      <c r="N1427" s="1247"/>
      <c r="O1427" s="1250"/>
      <c r="P1427" s="1216"/>
      <c r="Q1427" s="1219"/>
      <c r="R1427" s="1222"/>
      <c r="S1427" s="1225"/>
      <c r="T1427" s="1228"/>
      <c r="U1427" s="1225"/>
      <c r="V1427" s="1228"/>
      <c r="W1427" s="1225"/>
      <c r="X1427" s="1228"/>
      <c r="Y1427" s="1225"/>
      <c r="Z1427" s="1228"/>
      <c r="AA1427" s="1228"/>
      <c r="AB1427" s="1228"/>
      <c r="AC1427" s="1231"/>
      <c r="AD1427" s="1194"/>
      <c r="AE1427" s="1235"/>
      <c r="AF1427" s="1200"/>
      <c r="AG1427" s="1194"/>
      <c r="AH1427" s="1197"/>
      <c r="AI1427" s="1200"/>
      <c r="AJ1427" s="1200"/>
      <c r="AK1427" s="1203"/>
      <c r="AL1427" s="1206"/>
      <c r="AM1427" s="651" t="str">
        <f t="shared" si="2990"/>
        <v/>
      </c>
      <c r="AN1427" s="355"/>
      <c r="AO1427" s="1209"/>
      <c r="AP1427" s="1210"/>
      <c r="AQ1427" s="1115"/>
      <c r="AR1427" s="976"/>
      <c r="AS1427" s="976"/>
      <c r="AT1427" s="976"/>
      <c r="AU1427" s="976"/>
      <c r="AV1427" s="976"/>
      <c r="AW1427" s="976"/>
      <c r="AX1427" s="1211"/>
      <c r="AY1427" s="1209"/>
    </row>
    <row r="1428" spans="1:51" ht="14">
      <c r="A1428" s="1280">
        <v>355</v>
      </c>
      <c r="B1428" s="1260" t="str">
        <f>IF(基本情報入力シート!B394="", "",基本情報入力シート!B394)</f>
        <v/>
      </c>
      <c r="C1428" s="1261"/>
      <c r="D1428" s="1261"/>
      <c r="E1428" s="1261"/>
      <c r="F1428" s="1262"/>
      <c r="G1428" s="1269" t="str">
        <f>IF(基本情報入力シート!L394="", "",基本情報入力シート!L394)</f>
        <v/>
      </c>
      <c r="H1428" s="1269" t="str">
        <f>IF(基本情報入力シート!Q394="", "",基本情報入力シート!Q394)</f>
        <v/>
      </c>
      <c r="I1428" s="1269" t="str">
        <f>IF(基本情報入力シート!V394="", "",基本情報入力シート!V394)</f>
        <v/>
      </c>
      <c r="J1428" s="1269" t="str">
        <f>IF(基本情報入力シート!W394="", "",基本情報入力シート!W394)</f>
        <v/>
      </c>
      <c r="K1428" s="1269" t="str">
        <f>IF(基本情報入力シート!X394="", "",基本情報入力シート!X394)</f>
        <v/>
      </c>
      <c r="L1428" s="1272" t="str">
        <f>IF(基本情報入力シート!AC394=0, "",基本情報入力シート!AC394)</f>
        <v/>
      </c>
      <c r="M1428" s="1275" t="str">
        <f>IF(基本情報入力シート!AD394="", "",基本情報入力シート!AD394)</f>
        <v/>
      </c>
      <c r="N1428" s="1245"/>
      <c r="O1428" s="1248" t="str">
        <f>IFERROR(VLOOKUP(K1428,【参考】数式用２!$A$2:$AD$48,MATCH(N1428,【参考】数式用２!$C$4:$AD$4,0)+2,0),"")</f>
        <v/>
      </c>
      <c r="P1428" s="1214"/>
      <c r="Q1428" s="1217" t="str">
        <f>IFERROR(VLOOKUP(K1428,【参考】数式用２!$A$2:$AC$48,MATCH(P1428,【参考】数式用２!$C$4:$AC$4,0)+2,0),"")</f>
        <v/>
      </c>
      <c r="R1428" s="1220" t="s">
        <v>268</v>
      </c>
      <c r="S1428" s="1223"/>
      <c r="T1428" s="1226" t="s">
        <v>356</v>
      </c>
      <c r="U1428" s="1223"/>
      <c r="V1428" s="1226" t="s">
        <v>357</v>
      </c>
      <c r="W1428" s="1223"/>
      <c r="X1428" s="1226" t="s">
        <v>356</v>
      </c>
      <c r="Y1428" s="1223"/>
      <c r="Z1428" s="1226" t="s">
        <v>360</v>
      </c>
      <c r="AA1428" s="1226" t="s">
        <v>171</v>
      </c>
      <c r="AB1428" s="1226" t="str">
        <f t="shared" ref="AB1428" si="3123">IF(S1428&gt;=1,(W1428*12+Y1428)-(S1428*12+U1428)+1,"")</f>
        <v/>
      </c>
      <c r="AC1428" s="1229" t="s">
        <v>359</v>
      </c>
      <c r="AD1428" s="1232" t="str">
        <f t="shared" ref="AD1428" si="3124">IFERROR(ROUNDDOWN(ROUND(L1428*Q1428,0)*M1428,0)*AB1428,"")</f>
        <v/>
      </c>
      <c r="AE1428" s="1233" t="str">
        <f>IFERROR(ROUNDDOWN(ROUNDDOWN(ROUND(L1428*VLOOKUP(K1428,【参考】数式用２!$A$2:$AC$48,MATCH("処遇改善加算Ⅳ",【参考】数式用２!$C$4:$O$4,0)+2,0),0)*M1428,0)*AB1428*0.5,0), "")</f>
        <v/>
      </c>
      <c r="AF1428" s="1198"/>
      <c r="AG1428" s="1193" t="str">
        <f>IF(AND(AQ1428&lt;&gt;"対象外", P1428&lt;&gt;""),ROUNDDOWN(ROUND(L1428*VLOOKUP(K1428,【参考】数式用２!$A$2:$K$48,MATCH("ベア加算あり",【参考】数式用２!$C$4:$K$4,0)+2,0),0)*M1428,0)*AB1428,"")</f>
        <v/>
      </c>
      <c r="AH1428" s="1195"/>
      <c r="AI1428" s="1198"/>
      <c r="AJ1428" s="1198"/>
      <c r="AK1428" s="1201"/>
      <c r="AL1428" s="1204"/>
      <c r="AM1428" s="650" t="str">
        <f t="shared" si="2980"/>
        <v/>
      </c>
      <c r="AN1428" s="355"/>
      <c r="AO1428" s="1207" t="str">
        <f t="shared" ref="AO1428" si="3125">IF(K1428&lt;&gt;"","Q列に色付け","")</f>
        <v/>
      </c>
      <c r="AP1428" s="1210" t="str">
        <f t="shared" ref="AP1428" si="3126">IF(AND(AE1428&lt;&gt;0,AE1428&lt;&gt;""),IF(AF1428="○","入力済","未入力"),"")</f>
        <v/>
      </c>
      <c r="AQ1428" s="1113" t="str">
        <f>IFERROR((VLOOKUP(N1428, 【参考】数式用２!$BE$5:$BE$13, 1,FALSE)), "対象外")</f>
        <v>対象外</v>
      </c>
      <c r="AR1428" s="976" t="str">
        <f t="shared" ref="AR1428" si="3127">IF(AG1428&lt;&gt;"",IF(AH1428="○","入力済","未入力"),"")</f>
        <v/>
      </c>
      <c r="AS1428" s="976" t="str">
        <f t="shared" ref="AS1428" si="3128">IF(AND(P1428&lt;&gt;"", AI1428=""), "未入力", "入力済")</f>
        <v>入力済</v>
      </c>
      <c r="AT1428" s="976" t="str">
        <f t="shared" ref="AT1428" si="3129">IF(AND(P1428&lt;&gt;"", P1428&lt;&gt;"処遇改善加算Ⅳ", AJ1428=""), "未入力", "入力済")</f>
        <v>入力済</v>
      </c>
      <c r="AU1428" s="976" t="str">
        <f>IFERROR(VLOOKUP(K1428, 【参考】数式用２!$BB$5:$BC$48, 2, FALSE), "")</f>
        <v/>
      </c>
      <c r="AV1428" s="976" t="str">
        <f t="shared" ref="AV1428" si="3130">IF(AND(P1428&lt;&gt;"処遇改善加算Ⅲ",P1428&lt;&gt;"処遇改善加算Ⅳ", P1428&lt;&gt;"", AU1428&lt;&gt;"対象外"), 1,"")</f>
        <v/>
      </c>
      <c r="AW1428" s="976" t="str">
        <f>IFERROR("_"&amp;VLOOKUP(K1428, 【参考】数式用２!$AG$2:$AH$48, 2, FALSE), "")</f>
        <v/>
      </c>
      <c r="AX1428" s="1211" t="str">
        <f t="shared" ref="AX1428" si="3131">IF(AND(P1428="処遇改善加算Ⅰ", AL1428=""), "未入力","入力済")</f>
        <v>入力済</v>
      </c>
      <c r="AY1428" s="1207" t="str">
        <f t="shared" ref="AY1428" si="3132">G1428</f>
        <v/>
      </c>
    </row>
    <row r="1429" spans="1:51" ht="14">
      <c r="A1429" s="1281"/>
      <c r="B1429" s="1263"/>
      <c r="C1429" s="1264"/>
      <c r="D1429" s="1264"/>
      <c r="E1429" s="1264"/>
      <c r="F1429" s="1265"/>
      <c r="G1429" s="1270"/>
      <c r="H1429" s="1270"/>
      <c r="I1429" s="1270"/>
      <c r="J1429" s="1270"/>
      <c r="K1429" s="1270"/>
      <c r="L1429" s="1273"/>
      <c r="M1429" s="1276"/>
      <c r="N1429" s="1246"/>
      <c r="O1429" s="1249"/>
      <c r="P1429" s="1215"/>
      <c r="Q1429" s="1218"/>
      <c r="R1429" s="1221"/>
      <c r="S1429" s="1224"/>
      <c r="T1429" s="1227"/>
      <c r="U1429" s="1224"/>
      <c r="V1429" s="1227"/>
      <c r="W1429" s="1224"/>
      <c r="X1429" s="1227"/>
      <c r="Y1429" s="1224"/>
      <c r="Z1429" s="1227"/>
      <c r="AA1429" s="1227"/>
      <c r="AB1429" s="1227"/>
      <c r="AC1429" s="1230"/>
      <c r="AD1429" s="1193"/>
      <c r="AE1429" s="1234"/>
      <c r="AF1429" s="1199"/>
      <c r="AG1429" s="1193"/>
      <c r="AH1429" s="1196"/>
      <c r="AI1429" s="1199"/>
      <c r="AJ1429" s="1199"/>
      <c r="AK1429" s="1202"/>
      <c r="AL1429" s="1205"/>
      <c r="AM1429" s="1212" t="str">
        <f t="shared" ref="AM1429" si="3133">IF(AND(P1428&lt;&gt;"", OR(W1428&lt;&gt;8,Y1428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29" s="355"/>
      <c r="AO1429" s="1208"/>
      <c r="AP1429" s="1210"/>
      <c r="AQ1429" s="1114"/>
      <c r="AR1429" s="976"/>
      <c r="AS1429" s="976"/>
      <c r="AT1429" s="976"/>
      <c r="AU1429" s="976"/>
      <c r="AV1429" s="976"/>
      <c r="AW1429" s="976"/>
      <c r="AX1429" s="1211"/>
      <c r="AY1429" s="1208"/>
    </row>
    <row r="1430" spans="1:51" ht="14">
      <c r="A1430" s="1282"/>
      <c r="B1430" s="1263"/>
      <c r="C1430" s="1264"/>
      <c r="D1430" s="1264"/>
      <c r="E1430" s="1264"/>
      <c r="F1430" s="1265"/>
      <c r="G1430" s="1270"/>
      <c r="H1430" s="1270"/>
      <c r="I1430" s="1270"/>
      <c r="J1430" s="1270"/>
      <c r="K1430" s="1270"/>
      <c r="L1430" s="1273"/>
      <c r="M1430" s="1276"/>
      <c r="N1430" s="1246"/>
      <c r="O1430" s="1249"/>
      <c r="P1430" s="1215"/>
      <c r="Q1430" s="1218"/>
      <c r="R1430" s="1221"/>
      <c r="S1430" s="1224"/>
      <c r="T1430" s="1227"/>
      <c r="U1430" s="1224"/>
      <c r="V1430" s="1227"/>
      <c r="W1430" s="1224"/>
      <c r="X1430" s="1227"/>
      <c r="Y1430" s="1224"/>
      <c r="Z1430" s="1227"/>
      <c r="AA1430" s="1227"/>
      <c r="AB1430" s="1227"/>
      <c r="AC1430" s="1230"/>
      <c r="AD1430" s="1193"/>
      <c r="AE1430" s="1234"/>
      <c r="AF1430" s="1199"/>
      <c r="AG1430" s="1193"/>
      <c r="AH1430" s="1196"/>
      <c r="AI1430" s="1199"/>
      <c r="AJ1430" s="1199"/>
      <c r="AK1430" s="1202"/>
      <c r="AL1430" s="1205"/>
      <c r="AM1430" s="1213"/>
      <c r="AN1430" s="355"/>
      <c r="AO1430" s="1208"/>
      <c r="AP1430" s="1210"/>
      <c r="AQ1430" s="1114"/>
      <c r="AR1430" s="976"/>
      <c r="AS1430" s="976"/>
      <c r="AT1430" s="976"/>
      <c r="AU1430" s="976"/>
      <c r="AV1430" s="976"/>
      <c r="AW1430" s="976"/>
      <c r="AX1430" s="1211"/>
      <c r="AY1430" s="1208"/>
    </row>
    <row r="1431" spans="1:51" ht="14.5" thickBot="1">
      <c r="A1431" s="1283"/>
      <c r="B1431" s="1266"/>
      <c r="C1431" s="1267"/>
      <c r="D1431" s="1267"/>
      <c r="E1431" s="1267"/>
      <c r="F1431" s="1268"/>
      <c r="G1431" s="1271"/>
      <c r="H1431" s="1271"/>
      <c r="I1431" s="1271"/>
      <c r="J1431" s="1271"/>
      <c r="K1431" s="1271"/>
      <c r="L1431" s="1274"/>
      <c r="M1431" s="1277"/>
      <c r="N1431" s="1247"/>
      <c r="O1431" s="1250"/>
      <c r="P1431" s="1216"/>
      <c r="Q1431" s="1219"/>
      <c r="R1431" s="1222"/>
      <c r="S1431" s="1225"/>
      <c r="T1431" s="1228"/>
      <c r="U1431" s="1225"/>
      <c r="V1431" s="1228"/>
      <c r="W1431" s="1225"/>
      <c r="X1431" s="1228"/>
      <c r="Y1431" s="1225"/>
      <c r="Z1431" s="1228"/>
      <c r="AA1431" s="1228"/>
      <c r="AB1431" s="1228"/>
      <c r="AC1431" s="1231"/>
      <c r="AD1431" s="1194"/>
      <c r="AE1431" s="1235"/>
      <c r="AF1431" s="1200"/>
      <c r="AG1431" s="1194"/>
      <c r="AH1431" s="1197"/>
      <c r="AI1431" s="1200"/>
      <c r="AJ1431" s="1200"/>
      <c r="AK1431" s="1203"/>
      <c r="AL1431" s="1206"/>
      <c r="AM1431" s="651" t="str">
        <f t="shared" si="2990"/>
        <v/>
      </c>
      <c r="AN1431" s="355"/>
      <c r="AO1431" s="1209"/>
      <c r="AP1431" s="1210"/>
      <c r="AQ1431" s="1115"/>
      <c r="AR1431" s="976"/>
      <c r="AS1431" s="976"/>
      <c r="AT1431" s="976"/>
      <c r="AU1431" s="976"/>
      <c r="AV1431" s="976"/>
      <c r="AW1431" s="976"/>
      <c r="AX1431" s="1211"/>
      <c r="AY1431" s="1209"/>
    </row>
    <row r="1432" spans="1:51" ht="14">
      <c r="A1432" s="1280">
        <v>356</v>
      </c>
      <c r="B1432" s="1260" t="str">
        <f>IF(基本情報入力シート!B395="", "",基本情報入力シート!B395)</f>
        <v/>
      </c>
      <c r="C1432" s="1261"/>
      <c r="D1432" s="1261"/>
      <c r="E1432" s="1261"/>
      <c r="F1432" s="1262"/>
      <c r="G1432" s="1269" t="str">
        <f>IF(基本情報入力シート!L395="", "",基本情報入力シート!L395)</f>
        <v/>
      </c>
      <c r="H1432" s="1269" t="str">
        <f>IF(基本情報入力シート!Q395="", "",基本情報入力シート!Q395)</f>
        <v/>
      </c>
      <c r="I1432" s="1269" t="str">
        <f>IF(基本情報入力シート!V395="", "",基本情報入力シート!V395)</f>
        <v/>
      </c>
      <c r="J1432" s="1269" t="str">
        <f>IF(基本情報入力シート!W395="", "",基本情報入力シート!W395)</f>
        <v/>
      </c>
      <c r="K1432" s="1269" t="str">
        <f>IF(基本情報入力シート!X395="", "",基本情報入力シート!X395)</f>
        <v/>
      </c>
      <c r="L1432" s="1272" t="str">
        <f>IF(基本情報入力シート!AC395=0, "",基本情報入力シート!AC395)</f>
        <v/>
      </c>
      <c r="M1432" s="1275" t="str">
        <f>IF(基本情報入力シート!AD395="", "",基本情報入力シート!AD395)</f>
        <v/>
      </c>
      <c r="N1432" s="1245"/>
      <c r="O1432" s="1248" t="str">
        <f>IFERROR(VLOOKUP(K1432,【参考】数式用２!$A$2:$AD$48,MATCH(N1432,【参考】数式用２!$C$4:$AD$4,0)+2,0),"")</f>
        <v/>
      </c>
      <c r="P1432" s="1214"/>
      <c r="Q1432" s="1217" t="str">
        <f>IFERROR(VLOOKUP(K1432,【参考】数式用２!$A$2:$AC$48,MATCH(P1432,【参考】数式用２!$C$4:$AC$4,0)+2,0),"")</f>
        <v/>
      </c>
      <c r="R1432" s="1220" t="s">
        <v>268</v>
      </c>
      <c r="S1432" s="1223"/>
      <c r="T1432" s="1226" t="s">
        <v>356</v>
      </c>
      <c r="U1432" s="1223"/>
      <c r="V1432" s="1226" t="s">
        <v>357</v>
      </c>
      <c r="W1432" s="1223"/>
      <c r="X1432" s="1226" t="s">
        <v>356</v>
      </c>
      <c r="Y1432" s="1223"/>
      <c r="Z1432" s="1226" t="s">
        <v>360</v>
      </c>
      <c r="AA1432" s="1226" t="s">
        <v>171</v>
      </c>
      <c r="AB1432" s="1226" t="str">
        <f t="shared" ref="AB1432" si="3134">IF(S1432&gt;=1,(W1432*12+Y1432)-(S1432*12+U1432)+1,"")</f>
        <v/>
      </c>
      <c r="AC1432" s="1229" t="s">
        <v>359</v>
      </c>
      <c r="AD1432" s="1232" t="str">
        <f t="shared" ref="AD1432" si="3135">IFERROR(ROUNDDOWN(ROUND(L1432*Q1432,0)*M1432,0)*AB1432,"")</f>
        <v/>
      </c>
      <c r="AE1432" s="1233" t="str">
        <f>IFERROR(ROUNDDOWN(ROUNDDOWN(ROUND(L1432*VLOOKUP(K1432,【参考】数式用２!$A$2:$AC$48,MATCH("処遇改善加算Ⅳ",【参考】数式用２!$C$4:$O$4,0)+2,0),0)*M1432,0)*AB1432*0.5,0), "")</f>
        <v/>
      </c>
      <c r="AF1432" s="1198"/>
      <c r="AG1432" s="1193" t="str">
        <f>IF(AND(AQ1432&lt;&gt;"対象外", P1432&lt;&gt;""),ROUNDDOWN(ROUND(L1432*VLOOKUP(K1432,【参考】数式用２!$A$2:$K$48,MATCH("ベア加算あり",【参考】数式用２!$C$4:$K$4,0)+2,0),0)*M1432,0)*AB1432,"")</f>
        <v/>
      </c>
      <c r="AH1432" s="1195"/>
      <c r="AI1432" s="1198"/>
      <c r="AJ1432" s="1198"/>
      <c r="AK1432" s="1201"/>
      <c r="AL1432" s="1204"/>
      <c r="AM1432" s="650" t="str">
        <f t="shared" si="2980"/>
        <v/>
      </c>
      <c r="AN1432" s="355"/>
      <c r="AO1432" s="1207" t="str">
        <f t="shared" ref="AO1432" si="3136">IF(K1432&lt;&gt;"","Q列に色付け","")</f>
        <v/>
      </c>
      <c r="AP1432" s="1210" t="str">
        <f t="shared" ref="AP1432" si="3137">IF(AND(AE1432&lt;&gt;0,AE1432&lt;&gt;""),IF(AF1432="○","入力済","未入力"),"")</f>
        <v/>
      </c>
      <c r="AQ1432" s="1113" t="str">
        <f>IFERROR((VLOOKUP(N1432, 【参考】数式用２!$BE$5:$BE$13, 1,FALSE)), "対象外")</f>
        <v>対象外</v>
      </c>
      <c r="AR1432" s="976" t="str">
        <f t="shared" ref="AR1432" si="3138">IF(AG1432&lt;&gt;"",IF(AH1432="○","入力済","未入力"),"")</f>
        <v/>
      </c>
      <c r="AS1432" s="976" t="str">
        <f t="shared" ref="AS1432" si="3139">IF(AND(P1432&lt;&gt;"", AI1432=""), "未入力", "入力済")</f>
        <v>入力済</v>
      </c>
      <c r="AT1432" s="976" t="str">
        <f t="shared" ref="AT1432" si="3140">IF(AND(P1432&lt;&gt;"", P1432&lt;&gt;"処遇改善加算Ⅳ", AJ1432=""), "未入力", "入力済")</f>
        <v>入力済</v>
      </c>
      <c r="AU1432" s="976" t="str">
        <f>IFERROR(VLOOKUP(K1432, 【参考】数式用２!$BB$5:$BC$48, 2, FALSE), "")</f>
        <v/>
      </c>
      <c r="AV1432" s="976" t="str">
        <f t="shared" ref="AV1432" si="3141">IF(AND(P1432&lt;&gt;"処遇改善加算Ⅲ",P1432&lt;&gt;"処遇改善加算Ⅳ", P1432&lt;&gt;"", AU1432&lt;&gt;"対象外"), 1,"")</f>
        <v/>
      </c>
      <c r="AW1432" s="976" t="str">
        <f>IFERROR("_"&amp;VLOOKUP(K1432, 【参考】数式用２!$AG$2:$AH$48, 2, FALSE), "")</f>
        <v/>
      </c>
      <c r="AX1432" s="1211" t="str">
        <f t="shared" ref="AX1432" si="3142">IF(AND(P1432="処遇改善加算Ⅰ", AL1432=""), "未入力","入力済")</f>
        <v>入力済</v>
      </c>
      <c r="AY1432" s="1207" t="str">
        <f t="shared" ref="AY1432" si="3143">G1432</f>
        <v/>
      </c>
    </row>
    <row r="1433" spans="1:51" ht="14">
      <c r="A1433" s="1281"/>
      <c r="B1433" s="1263"/>
      <c r="C1433" s="1264"/>
      <c r="D1433" s="1264"/>
      <c r="E1433" s="1264"/>
      <c r="F1433" s="1265"/>
      <c r="G1433" s="1270"/>
      <c r="H1433" s="1270"/>
      <c r="I1433" s="1270"/>
      <c r="J1433" s="1270"/>
      <c r="K1433" s="1270"/>
      <c r="L1433" s="1273"/>
      <c r="M1433" s="1276"/>
      <c r="N1433" s="1246"/>
      <c r="O1433" s="1249"/>
      <c r="P1433" s="1215"/>
      <c r="Q1433" s="1218"/>
      <c r="R1433" s="1221"/>
      <c r="S1433" s="1224"/>
      <c r="T1433" s="1227"/>
      <c r="U1433" s="1224"/>
      <c r="V1433" s="1227"/>
      <c r="W1433" s="1224"/>
      <c r="X1433" s="1227"/>
      <c r="Y1433" s="1224"/>
      <c r="Z1433" s="1227"/>
      <c r="AA1433" s="1227"/>
      <c r="AB1433" s="1227"/>
      <c r="AC1433" s="1230"/>
      <c r="AD1433" s="1193"/>
      <c r="AE1433" s="1234"/>
      <c r="AF1433" s="1199"/>
      <c r="AG1433" s="1193"/>
      <c r="AH1433" s="1196"/>
      <c r="AI1433" s="1199"/>
      <c r="AJ1433" s="1199"/>
      <c r="AK1433" s="1202"/>
      <c r="AL1433" s="1205"/>
      <c r="AM1433" s="1212" t="str">
        <f t="shared" ref="AM1433" si="3144">IF(AND(P1432&lt;&gt;"", OR(W1432&lt;&gt;8,Y1432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33" s="355"/>
      <c r="AO1433" s="1208"/>
      <c r="AP1433" s="1210"/>
      <c r="AQ1433" s="1114"/>
      <c r="AR1433" s="976"/>
      <c r="AS1433" s="976"/>
      <c r="AT1433" s="976"/>
      <c r="AU1433" s="976"/>
      <c r="AV1433" s="976"/>
      <c r="AW1433" s="976"/>
      <c r="AX1433" s="1211"/>
      <c r="AY1433" s="1208"/>
    </row>
    <row r="1434" spans="1:51" ht="14">
      <c r="A1434" s="1282"/>
      <c r="B1434" s="1263"/>
      <c r="C1434" s="1264"/>
      <c r="D1434" s="1264"/>
      <c r="E1434" s="1264"/>
      <c r="F1434" s="1265"/>
      <c r="G1434" s="1270"/>
      <c r="H1434" s="1270"/>
      <c r="I1434" s="1270"/>
      <c r="J1434" s="1270"/>
      <c r="K1434" s="1270"/>
      <c r="L1434" s="1273"/>
      <c r="M1434" s="1276"/>
      <c r="N1434" s="1246"/>
      <c r="O1434" s="1249"/>
      <c r="P1434" s="1215"/>
      <c r="Q1434" s="1218"/>
      <c r="R1434" s="1221"/>
      <c r="S1434" s="1224"/>
      <c r="T1434" s="1227"/>
      <c r="U1434" s="1224"/>
      <c r="V1434" s="1227"/>
      <c r="W1434" s="1224"/>
      <c r="X1434" s="1227"/>
      <c r="Y1434" s="1224"/>
      <c r="Z1434" s="1227"/>
      <c r="AA1434" s="1227"/>
      <c r="AB1434" s="1227"/>
      <c r="AC1434" s="1230"/>
      <c r="AD1434" s="1193"/>
      <c r="AE1434" s="1234"/>
      <c r="AF1434" s="1199"/>
      <c r="AG1434" s="1193"/>
      <c r="AH1434" s="1196"/>
      <c r="AI1434" s="1199"/>
      <c r="AJ1434" s="1199"/>
      <c r="AK1434" s="1202"/>
      <c r="AL1434" s="1205"/>
      <c r="AM1434" s="1213"/>
      <c r="AN1434" s="355"/>
      <c r="AO1434" s="1208"/>
      <c r="AP1434" s="1210"/>
      <c r="AQ1434" s="1114"/>
      <c r="AR1434" s="976"/>
      <c r="AS1434" s="976"/>
      <c r="AT1434" s="976"/>
      <c r="AU1434" s="976"/>
      <c r="AV1434" s="976"/>
      <c r="AW1434" s="976"/>
      <c r="AX1434" s="1211"/>
      <c r="AY1434" s="1208"/>
    </row>
    <row r="1435" spans="1:51" ht="14.5" thickBot="1">
      <c r="A1435" s="1283"/>
      <c r="B1435" s="1266"/>
      <c r="C1435" s="1267"/>
      <c r="D1435" s="1267"/>
      <c r="E1435" s="1267"/>
      <c r="F1435" s="1268"/>
      <c r="G1435" s="1271"/>
      <c r="H1435" s="1271"/>
      <c r="I1435" s="1271"/>
      <c r="J1435" s="1271"/>
      <c r="K1435" s="1271"/>
      <c r="L1435" s="1274"/>
      <c r="M1435" s="1277"/>
      <c r="N1435" s="1247"/>
      <c r="O1435" s="1250"/>
      <c r="P1435" s="1216"/>
      <c r="Q1435" s="1219"/>
      <c r="R1435" s="1222"/>
      <c r="S1435" s="1225"/>
      <c r="T1435" s="1228"/>
      <c r="U1435" s="1225"/>
      <c r="V1435" s="1228"/>
      <c r="W1435" s="1225"/>
      <c r="X1435" s="1228"/>
      <c r="Y1435" s="1225"/>
      <c r="Z1435" s="1228"/>
      <c r="AA1435" s="1228"/>
      <c r="AB1435" s="1228"/>
      <c r="AC1435" s="1231"/>
      <c r="AD1435" s="1194"/>
      <c r="AE1435" s="1235"/>
      <c r="AF1435" s="1200"/>
      <c r="AG1435" s="1194"/>
      <c r="AH1435" s="1197"/>
      <c r="AI1435" s="1200"/>
      <c r="AJ1435" s="1200"/>
      <c r="AK1435" s="1203"/>
      <c r="AL1435" s="1206"/>
      <c r="AM1435" s="651" t="str">
        <f t="shared" si="2990"/>
        <v/>
      </c>
      <c r="AN1435" s="355"/>
      <c r="AO1435" s="1209"/>
      <c r="AP1435" s="1210"/>
      <c r="AQ1435" s="1115"/>
      <c r="AR1435" s="976"/>
      <c r="AS1435" s="976"/>
      <c r="AT1435" s="976"/>
      <c r="AU1435" s="976"/>
      <c r="AV1435" s="976"/>
      <c r="AW1435" s="976"/>
      <c r="AX1435" s="1211"/>
      <c r="AY1435" s="1209"/>
    </row>
    <row r="1436" spans="1:51" ht="14">
      <c r="A1436" s="1280">
        <v>357</v>
      </c>
      <c r="B1436" s="1260" t="str">
        <f>IF(基本情報入力シート!B396="", "",基本情報入力シート!B396)</f>
        <v/>
      </c>
      <c r="C1436" s="1261"/>
      <c r="D1436" s="1261"/>
      <c r="E1436" s="1261"/>
      <c r="F1436" s="1262"/>
      <c r="G1436" s="1269" t="str">
        <f>IF(基本情報入力シート!L396="", "",基本情報入力シート!L396)</f>
        <v/>
      </c>
      <c r="H1436" s="1269" t="str">
        <f>IF(基本情報入力シート!Q396="", "",基本情報入力シート!Q396)</f>
        <v/>
      </c>
      <c r="I1436" s="1269" t="str">
        <f>IF(基本情報入力シート!V396="", "",基本情報入力シート!V396)</f>
        <v/>
      </c>
      <c r="J1436" s="1269" t="str">
        <f>IF(基本情報入力シート!W396="", "",基本情報入力シート!W396)</f>
        <v/>
      </c>
      <c r="K1436" s="1269" t="str">
        <f>IF(基本情報入力シート!X396="", "",基本情報入力シート!X396)</f>
        <v/>
      </c>
      <c r="L1436" s="1272" t="str">
        <f>IF(基本情報入力シート!AC396=0, "",基本情報入力シート!AC396)</f>
        <v/>
      </c>
      <c r="M1436" s="1275" t="str">
        <f>IF(基本情報入力シート!AD396="", "",基本情報入力シート!AD396)</f>
        <v/>
      </c>
      <c r="N1436" s="1245"/>
      <c r="O1436" s="1248" t="str">
        <f>IFERROR(VLOOKUP(K1436,【参考】数式用２!$A$2:$AD$48,MATCH(N1436,【参考】数式用２!$C$4:$AD$4,0)+2,0),"")</f>
        <v/>
      </c>
      <c r="P1436" s="1214"/>
      <c r="Q1436" s="1217" t="str">
        <f>IFERROR(VLOOKUP(K1436,【参考】数式用２!$A$2:$AC$48,MATCH(P1436,【参考】数式用２!$C$4:$AC$4,0)+2,0),"")</f>
        <v/>
      </c>
      <c r="R1436" s="1220" t="s">
        <v>268</v>
      </c>
      <c r="S1436" s="1223"/>
      <c r="T1436" s="1226" t="s">
        <v>356</v>
      </c>
      <c r="U1436" s="1223"/>
      <c r="V1436" s="1226" t="s">
        <v>357</v>
      </c>
      <c r="W1436" s="1223"/>
      <c r="X1436" s="1226" t="s">
        <v>356</v>
      </c>
      <c r="Y1436" s="1223"/>
      <c r="Z1436" s="1226" t="s">
        <v>360</v>
      </c>
      <c r="AA1436" s="1226" t="s">
        <v>171</v>
      </c>
      <c r="AB1436" s="1226" t="str">
        <f t="shared" ref="AB1436" si="3145">IF(S1436&gt;=1,(W1436*12+Y1436)-(S1436*12+U1436)+1,"")</f>
        <v/>
      </c>
      <c r="AC1436" s="1229" t="s">
        <v>359</v>
      </c>
      <c r="AD1436" s="1232" t="str">
        <f t="shared" ref="AD1436" si="3146">IFERROR(ROUNDDOWN(ROUND(L1436*Q1436,0)*M1436,0)*AB1436,"")</f>
        <v/>
      </c>
      <c r="AE1436" s="1233" t="str">
        <f>IFERROR(ROUNDDOWN(ROUNDDOWN(ROUND(L1436*VLOOKUP(K1436,【参考】数式用２!$A$2:$AC$48,MATCH("処遇改善加算Ⅳ",【参考】数式用２!$C$4:$O$4,0)+2,0),0)*M1436,0)*AB1436*0.5,0), "")</f>
        <v/>
      </c>
      <c r="AF1436" s="1198"/>
      <c r="AG1436" s="1193" t="str">
        <f>IF(AND(AQ1436&lt;&gt;"対象外", P1436&lt;&gt;""),ROUNDDOWN(ROUND(L1436*VLOOKUP(K1436,【参考】数式用２!$A$2:$K$48,MATCH("ベア加算あり",【参考】数式用２!$C$4:$K$4,0)+2,0),0)*M1436,0)*AB1436,"")</f>
        <v/>
      </c>
      <c r="AH1436" s="1195"/>
      <c r="AI1436" s="1198"/>
      <c r="AJ1436" s="1198"/>
      <c r="AK1436" s="1201"/>
      <c r="AL1436" s="1204"/>
      <c r="AM1436" s="650" t="str">
        <f t="shared" si="2980"/>
        <v/>
      </c>
      <c r="AN1436" s="355"/>
      <c r="AO1436" s="1207" t="str">
        <f t="shared" ref="AO1436" si="3147">IF(K1436&lt;&gt;"","Q列に色付け","")</f>
        <v/>
      </c>
      <c r="AP1436" s="1210" t="str">
        <f t="shared" ref="AP1436" si="3148">IF(AND(AE1436&lt;&gt;0,AE1436&lt;&gt;""),IF(AF1436="○","入力済","未入力"),"")</f>
        <v/>
      </c>
      <c r="AQ1436" s="1113" t="str">
        <f>IFERROR((VLOOKUP(N1436, 【参考】数式用２!$BE$5:$BE$13, 1,FALSE)), "対象外")</f>
        <v>対象外</v>
      </c>
      <c r="AR1436" s="976" t="str">
        <f t="shared" ref="AR1436" si="3149">IF(AG1436&lt;&gt;"",IF(AH1436="○","入力済","未入力"),"")</f>
        <v/>
      </c>
      <c r="AS1436" s="976" t="str">
        <f t="shared" ref="AS1436" si="3150">IF(AND(P1436&lt;&gt;"", AI1436=""), "未入力", "入力済")</f>
        <v>入力済</v>
      </c>
      <c r="AT1436" s="976" t="str">
        <f t="shared" ref="AT1436" si="3151">IF(AND(P1436&lt;&gt;"", P1436&lt;&gt;"処遇改善加算Ⅳ", AJ1436=""), "未入力", "入力済")</f>
        <v>入力済</v>
      </c>
      <c r="AU1436" s="976" t="str">
        <f>IFERROR(VLOOKUP(K1436, 【参考】数式用２!$BB$5:$BC$48, 2, FALSE), "")</f>
        <v/>
      </c>
      <c r="AV1436" s="976" t="str">
        <f t="shared" ref="AV1436" si="3152">IF(AND(P1436&lt;&gt;"処遇改善加算Ⅲ",P1436&lt;&gt;"処遇改善加算Ⅳ", P1436&lt;&gt;"", AU1436&lt;&gt;"対象外"), 1,"")</f>
        <v/>
      </c>
      <c r="AW1436" s="976" t="str">
        <f>IFERROR("_"&amp;VLOOKUP(K1436, 【参考】数式用２!$AG$2:$AH$48, 2, FALSE), "")</f>
        <v/>
      </c>
      <c r="AX1436" s="1211" t="str">
        <f t="shared" ref="AX1436" si="3153">IF(AND(P1436="処遇改善加算Ⅰ", AL1436=""), "未入力","入力済")</f>
        <v>入力済</v>
      </c>
      <c r="AY1436" s="1207" t="str">
        <f t="shared" ref="AY1436" si="3154">G1436</f>
        <v/>
      </c>
    </row>
    <row r="1437" spans="1:51" ht="14">
      <c r="A1437" s="1281"/>
      <c r="B1437" s="1263"/>
      <c r="C1437" s="1264"/>
      <c r="D1437" s="1264"/>
      <c r="E1437" s="1264"/>
      <c r="F1437" s="1265"/>
      <c r="G1437" s="1270"/>
      <c r="H1437" s="1270"/>
      <c r="I1437" s="1270"/>
      <c r="J1437" s="1270"/>
      <c r="K1437" s="1270"/>
      <c r="L1437" s="1273"/>
      <c r="M1437" s="1276"/>
      <c r="N1437" s="1246"/>
      <c r="O1437" s="1249"/>
      <c r="P1437" s="1215"/>
      <c r="Q1437" s="1218"/>
      <c r="R1437" s="1221"/>
      <c r="S1437" s="1224"/>
      <c r="T1437" s="1227"/>
      <c r="U1437" s="1224"/>
      <c r="V1437" s="1227"/>
      <c r="W1437" s="1224"/>
      <c r="X1437" s="1227"/>
      <c r="Y1437" s="1224"/>
      <c r="Z1437" s="1227"/>
      <c r="AA1437" s="1227"/>
      <c r="AB1437" s="1227"/>
      <c r="AC1437" s="1230"/>
      <c r="AD1437" s="1193"/>
      <c r="AE1437" s="1234"/>
      <c r="AF1437" s="1199"/>
      <c r="AG1437" s="1193"/>
      <c r="AH1437" s="1196"/>
      <c r="AI1437" s="1199"/>
      <c r="AJ1437" s="1199"/>
      <c r="AK1437" s="1202"/>
      <c r="AL1437" s="1205"/>
      <c r="AM1437" s="1212" t="str">
        <f t="shared" ref="AM1437" si="3155">IF(AND(P1436&lt;&gt;"", OR(W1436&lt;&gt;8,Y1436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37" s="355"/>
      <c r="AO1437" s="1208"/>
      <c r="AP1437" s="1210"/>
      <c r="AQ1437" s="1114"/>
      <c r="AR1437" s="976"/>
      <c r="AS1437" s="976"/>
      <c r="AT1437" s="976"/>
      <c r="AU1437" s="976"/>
      <c r="AV1437" s="976"/>
      <c r="AW1437" s="976"/>
      <c r="AX1437" s="1211"/>
      <c r="AY1437" s="1208"/>
    </row>
    <row r="1438" spans="1:51" ht="14">
      <c r="A1438" s="1282"/>
      <c r="B1438" s="1263"/>
      <c r="C1438" s="1264"/>
      <c r="D1438" s="1264"/>
      <c r="E1438" s="1264"/>
      <c r="F1438" s="1265"/>
      <c r="G1438" s="1270"/>
      <c r="H1438" s="1270"/>
      <c r="I1438" s="1270"/>
      <c r="J1438" s="1270"/>
      <c r="K1438" s="1270"/>
      <c r="L1438" s="1273"/>
      <c r="M1438" s="1276"/>
      <c r="N1438" s="1246"/>
      <c r="O1438" s="1249"/>
      <c r="P1438" s="1215"/>
      <c r="Q1438" s="1218"/>
      <c r="R1438" s="1221"/>
      <c r="S1438" s="1224"/>
      <c r="T1438" s="1227"/>
      <c r="U1438" s="1224"/>
      <c r="V1438" s="1227"/>
      <c r="W1438" s="1224"/>
      <c r="X1438" s="1227"/>
      <c r="Y1438" s="1224"/>
      <c r="Z1438" s="1227"/>
      <c r="AA1438" s="1227"/>
      <c r="AB1438" s="1227"/>
      <c r="AC1438" s="1230"/>
      <c r="AD1438" s="1193"/>
      <c r="AE1438" s="1234"/>
      <c r="AF1438" s="1199"/>
      <c r="AG1438" s="1193"/>
      <c r="AH1438" s="1196"/>
      <c r="AI1438" s="1199"/>
      <c r="AJ1438" s="1199"/>
      <c r="AK1438" s="1202"/>
      <c r="AL1438" s="1205"/>
      <c r="AM1438" s="1213"/>
      <c r="AN1438" s="355"/>
      <c r="AO1438" s="1208"/>
      <c r="AP1438" s="1210"/>
      <c r="AQ1438" s="1114"/>
      <c r="AR1438" s="976"/>
      <c r="AS1438" s="976"/>
      <c r="AT1438" s="976"/>
      <c r="AU1438" s="976"/>
      <c r="AV1438" s="976"/>
      <c r="AW1438" s="976"/>
      <c r="AX1438" s="1211"/>
      <c r="AY1438" s="1208"/>
    </row>
    <row r="1439" spans="1:51" ht="14.5" thickBot="1">
      <c r="A1439" s="1283"/>
      <c r="B1439" s="1266"/>
      <c r="C1439" s="1267"/>
      <c r="D1439" s="1267"/>
      <c r="E1439" s="1267"/>
      <c r="F1439" s="1268"/>
      <c r="G1439" s="1271"/>
      <c r="H1439" s="1271"/>
      <c r="I1439" s="1271"/>
      <c r="J1439" s="1271"/>
      <c r="K1439" s="1271"/>
      <c r="L1439" s="1274"/>
      <c r="M1439" s="1277"/>
      <c r="N1439" s="1247"/>
      <c r="O1439" s="1250"/>
      <c r="P1439" s="1216"/>
      <c r="Q1439" s="1219"/>
      <c r="R1439" s="1222"/>
      <c r="S1439" s="1225"/>
      <c r="T1439" s="1228"/>
      <c r="U1439" s="1225"/>
      <c r="V1439" s="1228"/>
      <c r="W1439" s="1225"/>
      <c r="X1439" s="1228"/>
      <c r="Y1439" s="1225"/>
      <c r="Z1439" s="1228"/>
      <c r="AA1439" s="1228"/>
      <c r="AB1439" s="1228"/>
      <c r="AC1439" s="1231"/>
      <c r="AD1439" s="1194"/>
      <c r="AE1439" s="1235"/>
      <c r="AF1439" s="1200"/>
      <c r="AG1439" s="1194"/>
      <c r="AH1439" s="1197"/>
      <c r="AI1439" s="1200"/>
      <c r="AJ1439" s="1200"/>
      <c r="AK1439" s="1203"/>
      <c r="AL1439" s="1206"/>
      <c r="AM1439" s="651" t="str">
        <f t="shared" si="2990"/>
        <v/>
      </c>
      <c r="AN1439" s="355"/>
      <c r="AO1439" s="1209"/>
      <c r="AP1439" s="1210"/>
      <c r="AQ1439" s="1115"/>
      <c r="AR1439" s="976"/>
      <c r="AS1439" s="976"/>
      <c r="AT1439" s="976"/>
      <c r="AU1439" s="976"/>
      <c r="AV1439" s="976"/>
      <c r="AW1439" s="976"/>
      <c r="AX1439" s="1211"/>
      <c r="AY1439" s="1209"/>
    </row>
    <row r="1440" spans="1:51" ht="14">
      <c r="A1440" s="1280">
        <v>358</v>
      </c>
      <c r="B1440" s="1260" t="str">
        <f>IF(基本情報入力シート!B397="", "",基本情報入力シート!B397)</f>
        <v/>
      </c>
      <c r="C1440" s="1261"/>
      <c r="D1440" s="1261"/>
      <c r="E1440" s="1261"/>
      <c r="F1440" s="1262"/>
      <c r="G1440" s="1269" t="str">
        <f>IF(基本情報入力シート!L397="", "",基本情報入力シート!L397)</f>
        <v/>
      </c>
      <c r="H1440" s="1269" t="str">
        <f>IF(基本情報入力シート!Q397="", "",基本情報入力シート!Q397)</f>
        <v/>
      </c>
      <c r="I1440" s="1269" t="str">
        <f>IF(基本情報入力シート!V397="", "",基本情報入力シート!V397)</f>
        <v/>
      </c>
      <c r="J1440" s="1269" t="str">
        <f>IF(基本情報入力シート!W397="", "",基本情報入力シート!W397)</f>
        <v/>
      </c>
      <c r="K1440" s="1269" t="str">
        <f>IF(基本情報入力シート!X397="", "",基本情報入力シート!X397)</f>
        <v/>
      </c>
      <c r="L1440" s="1272" t="str">
        <f>IF(基本情報入力シート!AC397=0, "",基本情報入力シート!AC397)</f>
        <v/>
      </c>
      <c r="M1440" s="1275" t="str">
        <f>IF(基本情報入力シート!AD397="", "",基本情報入力シート!AD397)</f>
        <v/>
      </c>
      <c r="N1440" s="1245"/>
      <c r="O1440" s="1248" t="str">
        <f>IFERROR(VLOOKUP(K1440,【参考】数式用２!$A$2:$AD$48,MATCH(N1440,【参考】数式用２!$C$4:$AD$4,0)+2,0),"")</f>
        <v/>
      </c>
      <c r="P1440" s="1214"/>
      <c r="Q1440" s="1217" t="str">
        <f>IFERROR(VLOOKUP(K1440,【参考】数式用２!$A$2:$AC$48,MATCH(P1440,【参考】数式用２!$C$4:$AC$4,0)+2,0),"")</f>
        <v/>
      </c>
      <c r="R1440" s="1220" t="s">
        <v>268</v>
      </c>
      <c r="S1440" s="1223"/>
      <c r="T1440" s="1226" t="s">
        <v>356</v>
      </c>
      <c r="U1440" s="1223"/>
      <c r="V1440" s="1226" t="s">
        <v>357</v>
      </c>
      <c r="W1440" s="1223"/>
      <c r="X1440" s="1226" t="s">
        <v>356</v>
      </c>
      <c r="Y1440" s="1223"/>
      <c r="Z1440" s="1226" t="s">
        <v>360</v>
      </c>
      <c r="AA1440" s="1226" t="s">
        <v>171</v>
      </c>
      <c r="AB1440" s="1226" t="str">
        <f t="shared" ref="AB1440" si="3156">IF(S1440&gt;=1,(W1440*12+Y1440)-(S1440*12+U1440)+1,"")</f>
        <v/>
      </c>
      <c r="AC1440" s="1229" t="s">
        <v>359</v>
      </c>
      <c r="AD1440" s="1232" t="str">
        <f t="shared" ref="AD1440" si="3157">IFERROR(ROUNDDOWN(ROUND(L1440*Q1440,0)*M1440,0)*AB1440,"")</f>
        <v/>
      </c>
      <c r="AE1440" s="1233" t="str">
        <f>IFERROR(ROUNDDOWN(ROUNDDOWN(ROUND(L1440*VLOOKUP(K1440,【参考】数式用２!$A$2:$AC$48,MATCH("処遇改善加算Ⅳ",【参考】数式用２!$C$4:$O$4,0)+2,0),0)*M1440,0)*AB1440*0.5,0), "")</f>
        <v/>
      </c>
      <c r="AF1440" s="1198"/>
      <c r="AG1440" s="1193" t="str">
        <f>IF(AND(AQ1440&lt;&gt;"対象外", P1440&lt;&gt;""),ROUNDDOWN(ROUND(L1440*VLOOKUP(K1440,【参考】数式用２!$A$2:$K$48,MATCH("ベア加算あり",【参考】数式用２!$C$4:$K$4,0)+2,0),0)*M1440,0)*AB1440,"")</f>
        <v/>
      </c>
      <c r="AH1440" s="1195"/>
      <c r="AI1440" s="1198"/>
      <c r="AJ1440" s="1198"/>
      <c r="AK1440" s="1201"/>
      <c r="AL1440" s="1204"/>
      <c r="AM1440" s="650" t="str">
        <f t="shared" ref="AM1440:AM1500" si="3158">IF(Q1440="","",IF(Q1440&lt;O1440,"！加算の要件上は問題ありませんが、令和６年度末の加算率と比較して、令和７年度の加算率が低くなっています。",""))</f>
        <v/>
      </c>
      <c r="AN1440" s="355"/>
      <c r="AO1440" s="1207" t="str">
        <f t="shared" ref="AO1440" si="3159">IF(K1440&lt;&gt;"","Q列に色付け","")</f>
        <v/>
      </c>
      <c r="AP1440" s="1210" t="str">
        <f t="shared" ref="AP1440" si="3160">IF(AND(AE1440&lt;&gt;0,AE1440&lt;&gt;""),IF(AF1440="○","入力済","未入力"),"")</f>
        <v/>
      </c>
      <c r="AQ1440" s="1113" t="str">
        <f>IFERROR((VLOOKUP(N1440, 【参考】数式用２!$BE$5:$BE$13, 1,FALSE)), "対象外")</f>
        <v>対象外</v>
      </c>
      <c r="AR1440" s="976" t="str">
        <f t="shared" ref="AR1440" si="3161">IF(AG1440&lt;&gt;"",IF(AH1440="○","入力済","未入力"),"")</f>
        <v/>
      </c>
      <c r="AS1440" s="976" t="str">
        <f t="shared" ref="AS1440" si="3162">IF(AND(P1440&lt;&gt;"", AI1440=""), "未入力", "入力済")</f>
        <v>入力済</v>
      </c>
      <c r="AT1440" s="976" t="str">
        <f t="shared" ref="AT1440" si="3163">IF(AND(P1440&lt;&gt;"", P1440&lt;&gt;"処遇改善加算Ⅳ", AJ1440=""), "未入力", "入力済")</f>
        <v>入力済</v>
      </c>
      <c r="AU1440" s="976" t="str">
        <f>IFERROR(VLOOKUP(K1440, 【参考】数式用２!$BB$5:$BC$48, 2, FALSE), "")</f>
        <v/>
      </c>
      <c r="AV1440" s="976" t="str">
        <f t="shared" ref="AV1440" si="3164">IF(AND(P1440&lt;&gt;"処遇改善加算Ⅲ",P1440&lt;&gt;"処遇改善加算Ⅳ", P1440&lt;&gt;"", AU1440&lt;&gt;"対象外"), 1,"")</f>
        <v/>
      </c>
      <c r="AW1440" s="976" t="str">
        <f>IFERROR("_"&amp;VLOOKUP(K1440, 【参考】数式用２!$AG$2:$AH$48, 2, FALSE), "")</f>
        <v/>
      </c>
      <c r="AX1440" s="1211" t="str">
        <f t="shared" ref="AX1440" si="3165">IF(AND(P1440="処遇改善加算Ⅰ", AL1440=""), "未入力","入力済")</f>
        <v>入力済</v>
      </c>
      <c r="AY1440" s="1207" t="str">
        <f t="shared" ref="AY1440" si="3166">G1440</f>
        <v/>
      </c>
    </row>
    <row r="1441" spans="1:51" ht="14">
      <c r="A1441" s="1281"/>
      <c r="B1441" s="1263"/>
      <c r="C1441" s="1264"/>
      <c r="D1441" s="1264"/>
      <c r="E1441" s="1264"/>
      <c r="F1441" s="1265"/>
      <c r="G1441" s="1270"/>
      <c r="H1441" s="1270"/>
      <c r="I1441" s="1270"/>
      <c r="J1441" s="1270"/>
      <c r="K1441" s="1270"/>
      <c r="L1441" s="1273"/>
      <c r="M1441" s="1276"/>
      <c r="N1441" s="1246"/>
      <c r="O1441" s="1249"/>
      <c r="P1441" s="1215"/>
      <c r="Q1441" s="1218"/>
      <c r="R1441" s="1221"/>
      <c r="S1441" s="1224"/>
      <c r="T1441" s="1227"/>
      <c r="U1441" s="1224"/>
      <c r="V1441" s="1227"/>
      <c r="W1441" s="1224"/>
      <c r="X1441" s="1227"/>
      <c r="Y1441" s="1224"/>
      <c r="Z1441" s="1227"/>
      <c r="AA1441" s="1227"/>
      <c r="AB1441" s="1227"/>
      <c r="AC1441" s="1230"/>
      <c r="AD1441" s="1193"/>
      <c r="AE1441" s="1234"/>
      <c r="AF1441" s="1199"/>
      <c r="AG1441" s="1193"/>
      <c r="AH1441" s="1196"/>
      <c r="AI1441" s="1199"/>
      <c r="AJ1441" s="1199"/>
      <c r="AK1441" s="1202"/>
      <c r="AL1441" s="1205"/>
      <c r="AM1441" s="1212" t="str">
        <f t="shared" ref="AM1441" si="3167">IF(AND(P1440&lt;&gt;"", OR(W1440&lt;&gt;8,Y1440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41" s="355"/>
      <c r="AO1441" s="1208"/>
      <c r="AP1441" s="1210"/>
      <c r="AQ1441" s="1114"/>
      <c r="AR1441" s="976"/>
      <c r="AS1441" s="976"/>
      <c r="AT1441" s="976"/>
      <c r="AU1441" s="976"/>
      <c r="AV1441" s="976"/>
      <c r="AW1441" s="976"/>
      <c r="AX1441" s="1211"/>
      <c r="AY1441" s="1208"/>
    </row>
    <row r="1442" spans="1:51" ht="14">
      <c r="A1442" s="1282"/>
      <c r="B1442" s="1263"/>
      <c r="C1442" s="1264"/>
      <c r="D1442" s="1264"/>
      <c r="E1442" s="1264"/>
      <c r="F1442" s="1265"/>
      <c r="G1442" s="1270"/>
      <c r="H1442" s="1270"/>
      <c r="I1442" s="1270"/>
      <c r="J1442" s="1270"/>
      <c r="K1442" s="1270"/>
      <c r="L1442" s="1273"/>
      <c r="M1442" s="1276"/>
      <c r="N1442" s="1246"/>
      <c r="O1442" s="1249"/>
      <c r="P1442" s="1215"/>
      <c r="Q1442" s="1218"/>
      <c r="R1442" s="1221"/>
      <c r="S1442" s="1224"/>
      <c r="T1442" s="1227"/>
      <c r="U1442" s="1224"/>
      <c r="V1442" s="1227"/>
      <c r="W1442" s="1224"/>
      <c r="X1442" s="1227"/>
      <c r="Y1442" s="1224"/>
      <c r="Z1442" s="1227"/>
      <c r="AA1442" s="1227"/>
      <c r="AB1442" s="1227"/>
      <c r="AC1442" s="1230"/>
      <c r="AD1442" s="1193"/>
      <c r="AE1442" s="1234"/>
      <c r="AF1442" s="1199"/>
      <c r="AG1442" s="1193"/>
      <c r="AH1442" s="1196"/>
      <c r="AI1442" s="1199"/>
      <c r="AJ1442" s="1199"/>
      <c r="AK1442" s="1202"/>
      <c r="AL1442" s="1205"/>
      <c r="AM1442" s="1213"/>
      <c r="AN1442" s="355"/>
      <c r="AO1442" s="1208"/>
      <c r="AP1442" s="1210"/>
      <c r="AQ1442" s="1114"/>
      <c r="AR1442" s="976"/>
      <c r="AS1442" s="976"/>
      <c r="AT1442" s="976"/>
      <c r="AU1442" s="976"/>
      <c r="AV1442" s="976"/>
      <c r="AW1442" s="976"/>
      <c r="AX1442" s="1211"/>
      <c r="AY1442" s="1208"/>
    </row>
    <row r="1443" spans="1:51" ht="14.5" thickBot="1">
      <c r="A1443" s="1283"/>
      <c r="B1443" s="1266"/>
      <c r="C1443" s="1267"/>
      <c r="D1443" s="1267"/>
      <c r="E1443" s="1267"/>
      <c r="F1443" s="1268"/>
      <c r="G1443" s="1271"/>
      <c r="H1443" s="1271"/>
      <c r="I1443" s="1271"/>
      <c r="J1443" s="1271"/>
      <c r="K1443" s="1271"/>
      <c r="L1443" s="1274"/>
      <c r="M1443" s="1277"/>
      <c r="N1443" s="1247"/>
      <c r="O1443" s="1250"/>
      <c r="P1443" s="1216"/>
      <c r="Q1443" s="1219"/>
      <c r="R1443" s="1222"/>
      <c r="S1443" s="1225"/>
      <c r="T1443" s="1228"/>
      <c r="U1443" s="1225"/>
      <c r="V1443" s="1228"/>
      <c r="W1443" s="1225"/>
      <c r="X1443" s="1228"/>
      <c r="Y1443" s="1225"/>
      <c r="Z1443" s="1228"/>
      <c r="AA1443" s="1228"/>
      <c r="AB1443" s="1228"/>
      <c r="AC1443" s="1231"/>
      <c r="AD1443" s="1194"/>
      <c r="AE1443" s="1235"/>
      <c r="AF1443" s="1200"/>
      <c r="AG1443" s="1194"/>
      <c r="AH1443" s="1197"/>
      <c r="AI1443" s="1200"/>
      <c r="AJ1443" s="1200"/>
      <c r="AK1443" s="1203"/>
      <c r="AL1443" s="1206"/>
      <c r="AM1443" s="651" t="str">
        <f t="shared" ref="AM1443:AM1503" si="3168">IF(P1440="","",
IF(OR(AF1440="",
AND(AG1440&lt;&gt;"",AH1440=""),
AND(P1440&lt;&gt;"",AI1440=""),
AND(P1440&lt;&gt;"処遇改善加算Ⅳ",AJ1440=""),
AND(OR(P1440="処遇改善加算Ⅰ",P1440="処遇改善加算Ⅱ"),AU1440="対象",AK1440=""),
AND(P1440="処遇改善加算Ⅰ",AL1440="")),
"！記入が必要な欄（オレンジ色のセル）に空欄があります。空欄を埋めてください。",""))</f>
        <v/>
      </c>
      <c r="AN1443" s="355"/>
      <c r="AO1443" s="1209"/>
      <c r="AP1443" s="1210"/>
      <c r="AQ1443" s="1115"/>
      <c r="AR1443" s="976"/>
      <c r="AS1443" s="976"/>
      <c r="AT1443" s="976"/>
      <c r="AU1443" s="976"/>
      <c r="AV1443" s="976"/>
      <c r="AW1443" s="976"/>
      <c r="AX1443" s="1211"/>
      <c r="AY1443" s="1209"/>
    </row>
    <row r="1444" spans="1:51" ht="14">
      <c r="A1444" s="1280">
        <v>359</v>
      </c>
      <c r="B1444" s="1260" t="str">
        <f>IF(基本情報入力シート!B398="", "",基本情報入力シート!B398)</f>
        <v/>
      </c>
      <c r="C1444" s="1261"/>
      <c r="D1444" s="1261"/>
      <c r="E1444" s="1261"/>
      <c r="F1444" s="1262"/>
      <c r="G1444" s="1269" t="str">
        <f>IF(基本情報入力シート!L398="", "",基本情報入力シート!L398)</f>
        <v/>
      </c>
      <c r="H1444" s="1269" t="str">
        <f>IF(基本情報入力シート!Q398="", "",基本情報入力シート!Q398)</f>
        <v/>
      </c>
      <c r="I1444" s="1269" t="str">
        <f>IF(基本情報入力シート!V398="", "",基本情報入力シート!V398)</f>
        <v/>
      </c>
      <c r="J1444" s="1269" t="str">
        <f>IF(基本情報入力シート!W398="", "",基本情報入力シート!W398)</f>
        <v/>
      </c>
      <c r="K1444" s="1269" t="str">
        <f>IF(基本情報入力シート!X398="", "",基本情報入力シート!X398)</f>
        <v/>
      </c>
      <c r="L1444" s="1272" t="str">
        <f>IF(基本情報入力シート!AC398=0, "",基本情報入力シート!AC398)</f>
        <v/>
      </c>
      <c r="M1444" s="1275" t="str">
        <f>IF(基本情報入力シート!AD398="", "",基本情報入力シート!AD398)</f>
        <v/>
      </c>
      <c r="N1444" s="1245"/>
      <c r="O1444" s="1248" t="str">
        <f>IFERROR(VLOOKUP(K1444,【参考】数式用２!$A$2:$AD$48,MATCH(N1444,【参考】数式用２!$C$4:$AD$4,0)+2,0),"")</f>
        <v/>
      </c>
      <c r="P1444" s="1214"/>
      <c r="Q1444" s="1217" t="str">
        <f>IFERROR(VLOOKUP(K1444,【参考】数式用２!$A$2:$AC$48,MATCH(P1444,【参考】数式用２!$C$4:$AC$4,0)+2,0),"")</f>
        <v/>
      </c>
      <c r="R1444" s="1220" t="s">
        <v>268</v>
      </c>
      <c r="S1444" s="1223"/>
      <c r="T1444" s="1226" t="s">
        <v>356</v>
      </c>
      <c r="U1444" s="1223"/>
      <c r="V1444" s="1226" t="s">
        <v>357</v>
      </c>
      <c r="W1444" s="1223"/>
      <c r="X1444" s="1226" t="s">
        <v>356</v>
      </c>
      <c r="Y1444" s="1223"/>
      <c r="Z1444" s="1226" t="s">
        <v>360</v>
      </c>
      <c r="AA1444" s="1226" t="s">
        <v>171</v>
      </c>
      <c r="AB1444" s="1226" t="str">
        <f t="shared" ref="AB1444" si="3169">IF(S1444&gt;=1,(W1444*12+Y1444)-(S1444*12+U1444)+1,"")</f>
        <v/>
      </c>
      <c r="AC1444" s="1229" t="s">
        <v>359</v>
      </c>
      <c r="AD1444" s="1232" t="str">
        <f t="shared" ref="AD1444" si="3170">IFERROR(ROUNDDOWN(ROUND(L1444*Q1444,0)*M1444,0)*AB1444,"")</f>
        <v/>
      </c>
      <c r="AE1444" s="1233" t="str">
        <f>IFERROR(ROUNDDOWN(ROUNDDOWN(ROUND(L1444*VLOOKUP(K1444,【参考】数式用２!$A$2:$AC$48,MATCH("処遇改善加算Ⅳ",【参考】数式用２!$C$4:$O$4,0)+2,0),0)*M1444,0)*AB1444*0.5,0), "")</f>
        <v/>
      </c>
      <c r="AF1444" s="1198"/>
      <c r="AG1444" s="1193" t="str">
        <f>IF(AND(AQ1444&lt;&gt;"対象外", P1444&lt;&gt;""),ROUNDDOWN(ROUND(L1444*VLOOKUP(K1444,【参考】数式用２!$A$2:$K$48,MATCH("ベア加算あり",【参考】数式用２!$C$4:$K$4,0)+2,0),0)*M1444,0)*AB1444,"")</f>
        <v/>
      </c>
      <c r="AH1444" s="1195"/>
      <c r="AI1444" s="1198"/>
      <c r="AJ1444" s="1198"/>
      <c r="AK1444" s="1201"/>
      <c r="AL1444" s="1204"/>
      <c r="AM1444" s="650" t="str">
        <f t="shared" si="3158"/>
        <v/>
      </c>
      <c r="AN1444" s="355"/>
      <c r="AO1444" s="1207" t="str">
        <f t="shared" ref="AO1444" si="3171">IF(K1444&lt;&gt;"","Q列に色付け","")</f>
        <v/>
      </c>
      <c r="AP1444" s="1210" t="str">
        <f t="shared" ref="AP1444" si="3172">IF(AND(AE1444&lt;&gt;0,AE1444&lt;&gt;""),IF(AF1444="○","入力済","未入力"),"")</f>
        <v/>
      </c>
      <c r="AQ1444" s="1113" t="str">
        <f>IFERROR((VLOOKUP(N1444, 【参考】数式用２!$BE$5:$BE$13, 1,FALSE)), "対象外")</f>
        <v>対象外</v>
      </c>
      <c r="AR1444" s="976" t="str">
        <f t="shared" ref="AR1444" si="3173">IF(AG1444&lt;&gt;"",IF(AH1444="○","入力済","未入力"),"")</f>
        <v/>
      </c>
      <c r="AS1444" s="976" t="str">
        <f t="shared" ref="AS1444" si="3174">IF(AND(P1444&lt;&gt;"", AI1444=""), "未入力", "入力済")</f>
        <v>入力済</v>
      </c>
      <c r="AT1444" s="976" t="str">
        <f t="shared" ref="AT1444" si="3175">IF(AND(P1444&lt;&gt;"", P1444&lt;&gt;"処遇改善加算Ⅳ", AJ1444=""), "未入力", "入力済")</f>
        <v>入力済</v>
      </c>
      <c r="AU1444" s="976" t="str">
        <f>IFERROR(VLOOKUP(K1444, 【参考】数式用２!$BB$5:$BC$48, 2, FALSE), "")</f>
        <v/>
      </c>
      <c r="AV1444" s="976" t="str">
        <f t="shared" ref="AV1444" si="3176">IF(AND(P1444&lt;&gt;"処遇改善加算Ⅲ",P1444&lt;&gt;"処遇改善加算Ⅳ", P1444&lt;&gt;"", AU1444&lt;&gt;"対象外"), 1,"")</f>
        <v/>
      </c>
      <c r="AW1444" s="976" t="str">
        <f>IFERROR("_"&amp;VLOOKUP(K1444, 【参考】数式用２!$AG$2:$AH$48, 2, FALSE), "")</f>
        <v/>
      </c>
      <c r="AX1444" s="1211" t="str">
        <f t="shared" ref="AX1444" si="3177">IF(AND(P1444="処遇改善加算Ⅰ", AL1444=""), "未入力","入力済")</f>
        <v>入力済</v>
      </c>
      <c r="AY1444" s="1207" t="str">
        <f t="shared" ref="AY1444" si="3178">G1444</f>
        <v/>
      </c>
    </row>
    <row r="1445" spans="1:51" ht="14">
      <c r="A1445" s="1281"/>
      <c r="B1445" s="1263"/>
      <c r="C1445" s="1264"/>
      <c r="D1445" s="1264"/>
      <c r="E1445" s="1264"/>
      <c r="F1445" s="1265"/>
      <c r="G1445" s="1270"/>
      <c r="H1445" s="1270"/>
      <c r="I1445" s="1270"/>
      <c r="J1445" s="1270"/>
      <c r="K1445" s="1270"/>
      <c r="L1445" s="1273"/>
      <c r="M1445" s="1276"/>
      <c r="N1445" s="1246"/>
      <c r="O1445" s="1249"/>
      <c r="P1445" s="1215"/>
      <c r="Q1445" s="1218"/>
      <c r="R1445" s="1221"/>
      <c r="S1445" s="1224"/>
      <c r="T1445" s="1227"/>
      <c r="U1445" s="1224"/>
      <c r="V1445" s="1227"/>
      <c r="W1445" s="1224"/>
      <c r="X1445" s="1227"/>
      <c r="Y1445" s="1224"/>
      <c r="Z1445" s="1227"/>
      <c r="AA1445" s="1227"/>
      <c r="AB1445" s="1227"/>
      <c r="AC1445" s="1230"/>
      <c r="AD1445" s="1193"/>
      <c r="AE1445" s="1234"/>
      <c r="AF1445" s="1199"/>
      <c r="AG1445" s="1193"/>
      <c r="AH1445" s="1196"/>
      <c r="AI1445" s="1199"/>
      <c r="AJ1445" s="1199"/>
      <c r="AK1445" s="1202"/>
      <c r="AL1445" s="1205"/>
      <c r="AM1445" s="1212" t="str">
        <f t="shared" ref="AM1445" si="3179">IF(AND(P1444&lt;&gt;"", OR(W1444&lt;&gt;8,Y1444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45" s="355"/>
      <c r="AO1445" s="1208"/>
      <c r="AP1445" s="1210"/>
      <c r="AQ1445" s="1114"/>
      <c r="AR1445" s="976"/>
      <c r="AS1445" s="976"/>
      <c r="AT1445" s="976"/>
      <c r="AU1445" s="976"/>
      <c r="AV1445" s="976"/>
      <c r="AW1445" s="976"/>
      <c r="AX1445" s="1211"/>
      <c r="AY1445" s="1208"/>
    </row>
    <row r="1446" spans="1:51" ht="14">
      <c r="A1446" s="1282"/>
      <c r="B1446" s="1263"/>
      <c r="C1446" s="1264"/>
      <c r="D1446" s="1264"/>
      <c r="E1446" s="1264"/>
      <c r="F1446" s="1265"/>
      <c r="G1446" s="1270"/>
      <c r="H1446" s="1270"/>
      <c r="I1446" s="1270"/>
      <c r="J1446" s="1270"/>
      <c r="K1446" s="1270"/>
      <c r="L1446" s="1273"/>
      <c r="M1446" s="1276"/>
      <c r="N1446" s="1246"/>
      <c r="O1446" s="1249"/>
      <c r="P1446" s="1215"/>
      <c r="Q1446" s="1218"/>
      <c r="R1446" s="1221"/>
      <c r="S1446" s="1224"/>
      <c r="T1446" s="1227"/>
      <c r="U1446" s="1224"/>
      <c r="V1446" s="1227"/>
      <c r="W1446" s="1224"/>
      <c r="X1446" s="1227"/>
      <c r="Y1446" s="1224"/>
      <c r="Z1446" s="1227"/>
      <c r="AA1446" s="1227"/>
      <c r="AB1446" s="1227"/>
      <c r="AC1446" s="1230"/>
      <c r="AD1446" s="1193"/>
      <c r="AE1446" s="1234"/>
      <c r="AF1446" s="1199"/>
      <c r="AG1446" s="1193"/>
      <c r="AH1446" s="1196"/>
      <c r="AI1446" s="1199"/>
      <c r="AJ1446" s="1199"/>
      <c r="AK1446" s="1202"/>
      <c r="AL1446" s="1205"/>
      <c r="AM1446" s="1213"/>
      <c r="AN1446" s="355"/>
      <c r="AO1446" s="1208"/>
      <c r="AP1446" s="1210"/>
      <c r="AQ1446" s="1114"/>
      <c r="AR1446" s="976"/>
      <c r="AS1446" s="976"/>
      <c r="AT1446" s="976"/>
      <c r="AU1446" s="976"/>
      <c r="AV1446" s="976"/>
      <c r="AW1446" s="976"/>
      <c r="AX1446" s="1211"/>
      <c r="AY1446" s="1208"/>
    </row>
    <row r="1447" spans="1:51" ht="14.5" thickBot="1">
      <c r="A1447" s="1283"/>
      <c r="B1447" s="1266"/>
      <c r="C1447" s="1267"/>
      <c r="D1447" s="1267"/>
      <c r="E1447" s="1267"/>
      <c r="F1447" s="1268"/>
      <c r="G1447" s="1271"/>
      <c r="H1447" s="1271"/>
      <c r="I1447" s="1271"/>
      <c r="J1447" s="1271"/>
      <c r="K1447" s="1271"/>
      <c r="L1447" s="1274"/>
      <c r="M1447" s="1277"/>
      <c r="N1447" s="1247"/>
      <c r="O1447" s="1250"/>
      <c r="P1447" s="1216"/>
      <c r="Q1447" s="1219"/>
      <c r="R1447" s="1222"/>
      <c r="S1447" s="1225"/>
      <c r="T1447" s="1228"/>
      <c r="U1447" s="1225"/>
      <c r="V1447" s="1228"/>
      <c r="W1447" s="1225"/>
      <c r="X1447" s="1228"/>
      <c r="Y1447" s="1225"/>
      <c r="Z1447" s="1228"/>
      <c r="AA1447" s="1228"/>
      <c r="AB1447" s="1228"/>
      <c r="AC1447" s="1231"/>
      <c r="AD1447" s="1194"/>
      <c r="AE1447" s="1235"/>
      <c r="AF1447" s="1200"/>
      <c r="AG1447" s="1194"/>
      <c r="AH1447" s="1197"/>
      <c r="AI1447" s="1200"/>
      <c r="AJ1447" s="1200"/>
      <c r="AK1447" s="1203"/>
      <c r="AL1447" s="1206"/>
      <c r="AM1447" s="651" t="str">
        <f t="shared" si="3168"/>
        <v/>
      </c>
      <c r="AN1447" s="355"/>
      <c r="AO1447" s="1209"/>
      <c r="AP1447" s="1210"/>
      <c r="AQ1447" s="1115"/>
      <c r="AR1447" s="976"/>
      <c r="AS1447" s="976"/>
      <c r="AT1447" s="976"/>
      <c r="AU1447" s="976"/>
      <c r="AV1447" s="976"/>
      <c r="AW1447" s="976"/>
      <c r="AX1447" s="1211"/>
      <c r="AY1447" s="1209"/>
    </row>
    <row r="1448" spans="1:51" ht="14">
      <c r="A1448" s="1280">
        <v>360</v>
      </c>
      <c r="B1448" s="1260" t="str">
        <f>IF(基本情報入力シート!B399="", "",基本情報入力シート!B399)</f>
        <v/>
      </c>
      <c r="C1448" s="1261"/>
      <c r="D1448" s="1261"/>
      <c r="E1448" s="1261"/>
      <c r="F1448" s="1262"/>
      <c r="G1448" s="1269" t="str">
        <f>IF(基本情報入力シート!L399="", "",基本情報入力シート!L399)</f>
        <v/>
      </c>
      <c r="H1448" s="1269" t="str">
        <f>IF(基本情報入力シート!Q399="", "",基本情報入力シート!Q399)</f>
        <v/>
      </c>
      <c r="I1448" s="1269" t="str">
        <f>IF(基本情報入力シート!V399="", "",基本情報入力シート!V399)</f>
        <v/>
      </c>
      <c r="J1448" s="1269" t="str">
        <f>IF(基本情報入力シート!W399="", "",基本情報入力シート!W399)</f>
        <v/>
      </c>
      <c r="K1448" s="1269" t="str">
        <f>IF(基本情報入力シート!X399="", "",基本情報入力シート!X399)</f>
        <v/>
      </c>
      <c r="L1448" s="1272" t="str">
        <f>IF(基本情報入力シート!AC399=0, "",基本情報入力シート!AC399)</f>
        <v/>
      </c>
      <c r="M1448" s="1275" t="str">
        <f>IF(基本情報入力シート!AD399="", "",基本情報入力シート!AD399)</f>
        <v/>
      </c>
      <c r="N1448" s="1245"/>
      <c r="O1448" s="1248" t="str">
        <f>IFERROR(VLOOKUP(K1448,【参考】数式用２!$A$2:$AD$48,MATCH(N1448,【参考】数式用２!$C$4:$AD$4,0)+2,0),"")</f>
        <v/>
      </c>
      <c r="P1448" s="1214"/>
      <c r="Q1448" s="1217" t="str">
        <f>IFERROR(VLOOKUP(K1448,【参考】数式用２!$A$2:$AC$48,MATCH(P1448,【参考】数式用２!$C$4:$AC$4,0)+2,0),"")</f>
        <v/>
      </c>
      <c r="R1448" s="1220" t="s">
        <v>268</v>
      </c>
      <c r="S1448" s="1223"/>
      <c r="T1448" s="1226" t="s">
        <v>356</v>
      </c>
      <c r="U1448" s="1223"/>
      <c r="V1448" s="1226" t="s">
        <v>357</v>
      </c>
      <c r="W1448" s="1223"/>
      <c r="X1448" s="1226" t="s">
        <v>356</v>
      </c>
      <c r="Y1448" s="1223"/>
      <c r="Z1448" s="1226" t="s">
        <v>360</v>
      </c>
      <c r="AA1448" s="1226" t="s">
        <v>171</v>
      </c>
      <c r="AB1448" s="1226" t="str">
        <f t="shared" ref="AB1448" si="3180">IF(S1448&gt;=1,(W1448*12+Y1448)-(S1448*12+U1448)+1,"")</f>
        <v/>
      </c>
      <c r="AC1448" s="1229" t="s">
        <v>359</v>
      </c>
      <c r="AD1448" s="1232" t="str">
        <f t="shared" ref="AD1448" si="3181">IFERROR(ROUNDDOWN(ROUND(L1448*Q1448,0)*M1448,0)*AB1448,"")</f>
        <v/>
      </c>
      <c r="AE1448" s="1233" t="str">
        <f>IFERROR(ROUNDDOWN(ROUNDDOWN(ROUND(L1448*VLOOKUP(K1448,【参考】数式用２!$A$2:$AC$48,MATCH("処遇改善加算Ⅳ",【参考】数式用２!$C$4:$O$4,0)+2,0),0)*M1448,0)*AB1448*0.5,0), "")</f>
        <v/>
      </c>
      <c r="AF1448" s="1198"/>
      <c r="AG1448" s="1193" t="str">
        <f>IF(AND(AQ1448&lt;&gt;"対象外", P1448&lt;&gt;""),ROUNDDOWN(ROUND(L1448*VLOOKUP(K1448,【参考】数式用２!$A$2:$K$48,MATCH("ベア加算あり",【参考】数式用２!$C$4:$K$4,0)+2,0),0)*M1448,0)*AB1448,"")</f>
        <v/>
      </c>
      <c r="AH1448" s="1195"/>
      <c r="AI1448" s="1198"/>
      <c r="AJ1448" s="1198"/>
      <c r="AK1448" s="1201"/>
      <c r="AL1448" s="1204"/>
      <c r="AM1448" s="650" t="str">
        <f t="shared" si="3158"/>
        <v/>
      </c>
      <c r="AN1448" s="355"/>
      <c r="AO1448" s="1207" t="str">
        <f t="shared" ref="AO1448" si="3182">IF(K1448&lt;&gt;"","Q列に色付け","")</f>
        <v/>
      </c>
      <c r="AP1448" s="1210" t="str">
        <f t="shared" ref="AP1448" si="3183">IF(AND(AE1448&lt;&gt;0,AE1448&lt;&gt;""),IF(AF1448="○","入力済","未入力"),"")</f>
        <v/>
      </c>
      <c r="AQ1448" s="1113" t="str">
        <f>IFERROR((VLOOKUP(N1448, 【参考】数式用２!$BE$5:$BE$13, 1,FALSE)), "対象外")</f>
        <v>対象外</v>
      </c>
      <c r="AR1448" s="976" t="str">
        <f t="shared" ref="AR1448" si="3184">IF(AG1448&lt;&gt;"",IF(AH1448="○","入力済","未入力"),"")</f>
        <v/>
      </c>
      <c r="AS1448" s="976" t="str">
        <f t="shared" ref="AS1448" si="3185">IF(AND(P1448&lt;&gt;"", AI1448=""), "未入力", "入力済")</f>
        <v>入力済</v>
      </c>
      <c r="AT1448" s="976" t="str">
        <f t="shared" ref="AT1448" si="3186">IF(AND(P1448&lt;&gt;"", P1448&lt;&gt;"処遇改善加算Ⅳ", AJ1448=""), "未入力", "入力済")</f>
        <v>入力済</v>
      </c>
      <c r="AU1448" s="976" t="str">
        <f>IFERROR(VLOOKUP(K1448, 【参考】数式用２!$BB$5:$BC$48, 2, FALSE), "")</f>
        <v/>
      </c>
      <c r="AV1448" s="976" t="str">
        <f t="shared" ref="AV1448" si="3187">IF(AND(P1448&lt;&gt;"処遇改善加算Ⅲ",P1448&lt;&gt;"処遇改善加算Ⅳ", P1448&lt;&gt;"", AU1448&lt;&gt;"対象外"), 1,"")</f>
        <v/>
      </c>
      <c r="AW1448" s="976" t="str">
        <f>IFERROR("_"&amp;VLOOKUP(K1448, 【参考】数式用２!$AG$2:$AH$48, 2, FALSE), "")</f>
        <v/>
      </c>
      <c r="AX1448" s="1211" t="str">
        <f t="shared" ref="AX1448" si="3188">IF(AND(P1448="処遇改善加算Ⅰ", AL1448=""), "未入力","入力済")</f>
        <v>入力済</v>
      </c>
      <c r="AY1448" s="1207" t="str">
        <f t="shared" ref="AY1448" si="3189">G1448</f>
        <v/>
      </c>
    </row>
    <row r="1449" spans="1:51" ht="14">
      <c r="A1449" s="1281"/>
      <c r="B1449" s="1263"/>
      <c r="C1449" s="1264"/>
      <c r="D1449" s="1264"/>
      <c r="E1449" s="1264"/>
      <c r="F1449" s="1265"/>
      <c r="G1449" s="1270"/>
      <c r="H1449" s="1270"/>
      <c r="I1449" s="1270"/>
      <c r="J1449" s="1270"/>
      <c r="K1449" s="1270"/>
      <c r="L1449" s="1273"/>
      <c r="M1449" s="1276"/>
      <c r="N1449" s="1246"/>
      <c r="O1449" s="1249"/>
      <c r="P1449" s="1215"/>
      <c r="Q1449" s="1218"/>
      <c r="R1449" s="1221"/>
      <c r="S1449" s="1224"/>
      <c r="T1449" s="1227"/>
      <c r="U1449" s="1224"/>
      <c r="V1449" s="1227"/>
      <c r="W1449" s="1224"/>
      <c r="X1449" s="1227"/>
      <c r="Y1449" s="1224"/>
      <c r="Z1449" s="1227"/>
      <c r="AA1449" s="1227"/>
      <c r="AB1449" s="1227"/>
      <c r="AC1449" s="1230"/>
      <c r="AD1449" s="1193"/>
      <c r="AE1449" s="1234"/>
      <c r="AF1449" s="1199"/>
      <c r="AG1449" s="1193"/>
      <c r="AH1449" s="1196"/>
      <c r="AI1449" s="1199"/>
      <c r="AJ1449" s="1199"/>
      <c r="AK1449" s="1202"/>
      <c r="AL1449" s="1205"/>
      <c r="AM1449" s="1212" t="str">
        <f t="shared" ref="AM1449" si="3190">IF(AND(P1448&lt;&gt;"", OR(W1448&lt;&gt;8,Y1448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49" s="355"/>
      <c r="AO1449" s="1208"/>
      <c r="AP1449" s="1210"/>
      <c r="AQ1449" s="1114"/>
      <c r="AR1449" s="976"/>
      <c r="AS1449" s="976"/>
      <c r="AT1449" s="976"/>
      <c r="AU1449" s="976"/>
      <c r="AV1449" s="976"/>
      <c r="AW1449" s="976"/>
      <c r="AX1449" s="1211"/>
      <c r="AY1449" s="1208"/>
    </row>
    <row r="1450" spans="1:51" ht="14">
      <c r="A1450" s="1282"/>
      <c r="B1450" s="1263"/>
      <c r="C1450" s="1264"/>
      <c r="D1450" s="1264"/>
      <c r="E1450" s="1264"/>
      <c r="F1450" s="1265"/>
      <c r="G1450" s="1270"/>
      <c r="H1450" s="1270"/>
      <c r="I1450" s="1270"/>
      <c r="J1450" s="1270"/>
      <c r="K1450" s="1270"/>
      <c r="L1450" s="1273"/>
      <c r="M1450" s="1276"/>
      <c r="N1450" s="1246"/>
      <c r="O1450" s="1249"/>
      <c r="P1450" s="1215"/>
      <c r="Q1450" s="1218"/>
      <c r="R1450" s="1221"/>
      <c r="S1450" s="1224"/>
      <c r="T1450" s="1227"/>
      <c r="U1450" s="1224"/>
      <c r="V1450" s="1227"/>
      <c r="W1450" s="1224"/>
      <c r="X1450" s="1227"/>
      <c r="Y1450" s="1224"/>
      <c r="Z1450" s="1227"/>
      <c r="AA1450" s="1227"/>
      <c r="AB1450" s="1227"/>
      <c r="AC1450" s="1230"/>
      <c r="AD1450" s="1193"/>
      <c r="AE1450" s="1234"/>
      <c r="AF1450" s="1199"/>
      <c r="AG1450" s="1193"/>
      <c r="AH1450" s="1196"/>
      <c r="AI1450" s="1199"/>
      <c r="AJ1450" s="1199"/>
      <c r="AK1450" s="1202"/>
      <c r="AL1450" s="1205"/>
      <c r="AM1450" s="1213"/>
      <c r="AN1450" s="355"/>
      <c r="AO1450" s="1208"/>
      <c r="AP1450" s="1210"/>
      <c r="AQ1450" s="1114"/>
      <c r="AR1450" s="976"/>
      <c r="AS1450" s="976"/>
      <c r="AT1450" s="976"/>
      <c r="AU1450" s="976"/>
      <c r="AV1450" s="976"/>
      <c r="AW1450" s="976"/>
      <c r="AX1450" s="1211"/>
      <c r="AY1450" s="1208"/>
    </row>
    <row r="1451" spans="1:51" ht="14.5" thickBot="1">
      <c r="A1451" s="1283"/>
      <c r="B1451" s="1266"/>
      <c r="C1451" s="1267"/>
      <c r="D1451" s="1267"/>
      <c r="E1451" s="1267"/>
      <c r="F1451" s="1268"/>
      <c r="G1451" s="1271"/>
      <c r="H1451" s="1271"/>
      <c r="I1451" s="1271"/>
      <c r="J1451" s="1271"/>
      <c r="K1451" s="1271"/>
      <c r="L1451" s="1274"/>
      <c r="M1451" s="1277"/>
      <c r="N1451" s="1247"/>
      <c r="O1451" s="1250"/>
      <c r="P1451" s="1216"/>
      <c r="Q1451" s="1219"/>
      <c r="R1451" s="1222"/>
      <c r="S1451" s="1225"/>
      <c r="T1451" s="1228"/>
      <c r="U1451" s="1225"/>
      <c r="V1451" s="1228"/>
      <c r="W1451" s="1225"/>
      <c r="X1451" s="1228"/>
      <c r="Y1451" s="1225"/>
      <c r="Z1451" s="1228"/>
      <c r="AA1451" s="1228"/>
      <c r="AB1451" s="1228"/>
      <c r="AC1451" s="1231"/>
      <c r="AD1451" s="1194"/>
      <c r="AE1451" s="1235"/>
      <c r="AF1451" s="1200"/>
      <c r="AG1451" s="1194"/>
      <c r="AH1451" s="1197"/>
      <c r="AI1451" s="1200"/>
      <c r="AJ1451" s="1200"/>
      <c r="AK1451" s="1203"/>
      <c r="AL1451" s="1206"/>
      <c r="AM1451" s="651" t="str">
        <f t="shared" si="3168"/>
        <v/>
      </c>
      <c r="AN1451" s="355"/>
      <c r="AO1451" s="1209"/>
      <c r="AP1451" s="1210"/>
      <c r="AQ1451" s="1115"/>
      <c r="AR1451" s="976"/>
      <c r="AS1451" s="976"/>
      <c r="AT1451" s="976"/>
      <c r="AU1451" s="976"/>
      <c r="AV1451" s="976"/>
      <c r="AW1451" s="976"/>
      <c r="AX1451" s="1211"/>
      <c r="AY1451" s="1209"/>
    </row>
    <row r="1452" spans="1:51" ht="14">
      <c r="A1452" s="1280">
        <v>361</v>
      </c>
      <c r="B1452" s="1260" t="str">
        <f>IF(基本情報入力シート!B400="", "",基本情報入力シート!B400)</f>
        <v/>
      </c>
      <c r="C1452" s="1261"/>
      <c r="D1452" s="1261"/>
      <c r="E1452" s="1261"/>
      <c r="F1452" s="1262"/>
      <c r="G1452" s="1269" t="str">
        <f>IF(基本情報入力シート!L400="", "",基本情報入力シート!L400)</f>
        <v/>
      </c>
      <c r="H1452" s="1269" t="str">
        <f>IF(基本情報入力シート!Q400="", "",基本情報入力シート!Q400)</f>
        <v/>
      </c>
      <c r="I1452" s="1269" t="str">
        <f>IF(基本情報入力シート!V400="", "",基本情報入力シート!V400)</f>
        <v/>
      </c>
      <c r="J1452" s="1269" t="str">
        <f>IF(基本情報入力シート!W400="", "",基本情報入力シート!W400)</f>
        <v/>
      </c>
      <c r="K1452" s="1269" t="str">
        <f>IF(基本情報入力シート!X400="", "",基本情報入力シート!X400)</f>
        <v/>
      </c>
      <c r="L1452" s="1272" t="str">
        <f>IF(基本情報入力シート!AC400=0, "",基本情報入力シート!AC400)</f>
        <v/>
      </c>
      <c r="M1452" s="1275" t="str">
        <f>IF(基本情報入力シート!AD400="", "",基本情報入力シート!AD400)</f>
        <v/>
      </c>
      <c r="N1452" s="1245"/>
      <c r="O1452" s="1248" t="str">
        <f>IFERROR(VLOOKUP(K1452,【参考】数式用２!$A$2:$AD$48,MATCH(N1452,【参考】数式用２!$C$4:$AD$4,0)+2,0),"")</f>
        <v/>
      </c>
      <c r="P1452" s="1214"/>
      <c r="Q1452" s="1217" t="str">
        <f>IFERROR(VLOOKUP(K1452,【参考】数式用２!$A$2:$AC$48,MATCH(P1452,【参考】数式用２!$C$4:$AC$4,0)+2,0),"")</f>
        <v/>
      </c>
      <c r="R1452" s="1220" t="s">
        <v>268</v>
      </c>
      <c r="S1452" s="1223"/>
      <c r="T1452" s="1226" t="s">
        <v>356</v>
      </c>
      <c r="U1452" s="1223"/>
      <c r="V1452" s="1226" t="s">
        <v>357</v>
      </c>
      <c r="W1452" s="1223"/>
      <c r="X1452" s="1226" t="s">
        <v>356</v>
      </c>
      <c r="Y1452" s="1223"/>
      <c r="Z1452" s="1226" t="s">
        <v>360</v>
      </c>
      <c r="AA1452" s="1226" t="s">
        <v>171</v>
      </c>
      <c r="AB1452" s="1226" t="str">
        <f t="shared" ref="AB1452" si="3191">IF(S1452&gt;=1,(W1452*12+Y1452)-(S1452*12+U1452)+1,"")</f>
        <v/>
      </c>
      <c r="AC1452" s="1229" t="s">
        <v>359</v>
      </c>
      <c r="AD1452" s="1232" t="str">
        <f t="shared" ref="AD1452" si="3192">IFERROR(ROUNDDOWN(ROUND(L1452*Q1452,0)*M1452,0)*AB1452,"")</f>
        <v/>
      </c>
      <c r="AE1452" s="1233" t="str">
        <f>IFERROR(ROUNDDOWN(ROUNDDOWN(ROUND(L1452*VLOOKUP(K1452,【参考】数式用２!$A$2:$AC$48,MATCH("処遇改善加算Ⅳ",【参考】数式用２!$C$4:$O$4,0)+2,0),0)*M1452,0)*AB1452*0.5,0), "")</f>
        <v/>
      </c>
      <c r="AF1452" s="1198"/>
      <c r="AG1452" s="1193" t="str">
        <f>IF(AND(AQ1452&lt;&gt;"対象外", P1452&lt;&gt;""),ROUNDDOWN(ROUND(L1452*VLOOKUP(K1452,【参考】数式用２!$A$2:$K$48,MATCH("ベア加算あり",【参考】数式用２!$C$4:$K$4,0)+2,0),0)*M1452,0)*AB1452,"")</f>
        <v/>
      </c>
      <c r="AH1452" s="1195"/>
      <c r="AI1452" s="1198"/>
      <c r="AJ1452" s="1198"/>
      <c r="AK1452" s="1201"/>
      <c r="AL1452" s="1204"/>
      <c r="AM1452" s="650" t="str">
        <f t="shared" si="3158"/>
        <v/>
      </c>
      <c r="AN1452" s="355"/>
      <c r="AO1452" s="1207" t="str">
        <f t="shared" ref="AO1452" si="3193">IF(K1452&lt;&gt;"","Q列に色付け","")</f>
        <v/>
      </c>
      <c r="AP1452" s="1210" t="str">
        <f t="shared" ref="AP1452" si="3194">IF(AND(AE1452&lt;&gt;0,AE1452&lt;&gt;""),IF(AF1452="○","入力済","未入力"),"")</f>
        <v/>
      </c>
      <c r="AQ1452" s="1113" t="str">
        <f>IFERROR((VLOOKUP(N1452, 【参考】数式用２!$BE$5:$BE$13, 1,FALSE)), "対象外")</f>
        <v>対象外</v>
      </c>
      <c r="AR1452" s="976" t="str">
        <f t="shared" ref="AR1452" si="3195">IF(AG1452&lt;&gt;"",IF(AH1452="○","入力済","未入力"),"")</f>
        <v/>
      </c>
      <c r="AS1452" s="976" t="str">
        <f t="shared" ref="AS1452" si="3196">IF(AND(P1452&lt;&gt;"", AI1452=""), "未入力", "入力済")</f>
        <v>入力済</v>
      </c>
      <c r="AT1452" s="976" t="str">
        <f t="shared" ref="AT1452" si="3197">IF(AND(P1452&lt;&gt;"", P1452&lt;&gt;"処遇改善加算Ⅳ", AJ1452=""), "未入力", "入力済")</f>
        <v>入力済</v>
      </c>
      <c r="AU1452" s="976" t="str">
        <f>IFERROR(VLOOKUP(K1452, 【参考】数式用２!$BB$5:$BC$48, 2, FALSE), "")</f>
        <v/>
      </c>
      <c r="AV1452" s="976" t="str">
        <f t="shared" ref="AV1452" si="3198">IF(AND(P1452&lt;&gt;"処遇改善加算Ⅲ",P1452&lt;&gt;"処遇改善加算Ⅳ", P1452&lt;&gt;"", AU1452&lt;&gt;"対象外"), 1,"")</f>
        <v/>
      </c>
      <c r="AW1452" s="976" t="str">
        <f>IFERROR("_"&amp;VLOOKUP(K1452, 【参考】数式用２!$AG$2:$AH$48, 2, FALSE), "")</f>
        <v/>
      </c>
      <c r="AX1452" s="1211" t="str">
        <f t="shared" ref="AX1452" si="3199">IF(AND(P1452="処遇改善加算Ⅰ", AL1452=""), "未入力","入力済")</f>
        <v>入力済</v>
      </c>
      <c r="AY1452" s="1207" t="str">
        <f t="shared" ref="AY1452" si="3200">G1452</f>
        <v/>
      </c>
    </row>
    <row r="1453" spans="1:51" ht="14">
      <c r="A1453" s="1281"/>
      <c r="B1453" s="1263"/>
      <c r="C1453" s="1264"/>
      <c r="D1453" s="1264"/>
      <c r="E1453" s="1264"/>
      <c r="F1453" s="1265"/>
      <c r="G1453" s="1270"/>
      <c r="H1453" s="1270"/>
      <c r="I1453" s="1270"/>
      <c r="J1453" s="1270"/>
      <c r="K1453" s="1270"/>
      <c r="L1453" s="1273"/>
      <c r="M1453" s="1276"/>
      <c r="N1453" s="1246"/>
      <c r="O1453" s="1249"/>
      <c r="P1453" s="1215"/>
      <c r="Q1453" s="1218"/>
      <c r="R1453" s="1221"/>
      <c r="S1453" s="1224"/>
      <c r="T1453" s="1227"/>
      <c r="U1453" s="1224"/>
      <c r="V1453" s="1227"/>
      <c r="W1453" s="1224"/>
      <c r="X1453" s="1227"/>
      <c r="Y1453" s="1224"/>
      <c r="Z1453" s="1227"/>
      <c r="AA1453" s="1227"/>
      <c r="AB1453" s="1227"/>
      <c r="AC1453" s="1230"/>
      <c r="AD1453" s="1193"/>
      <c r="AE1453" s="1234"/>
      <c r="AF1453" s="1199"/>
      <c r="AG1453" s="1193"/>
      <c r="AH1453" s="1196"/>
      <c r="AI1453" s="1199"/>
      <c r="AJ1453" s="1199"/>
      <c r="AK1453" s="1202"/>
      <c r="AL1453" s="1205"/>
      <c r="AM1453" s="1212" t="str">
        <f t="shared" ref="AM1453" si="3201">IF(AND(P1452&lt;&gt;"", OR(W1452&lt;&gt;8,Y1452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53" s="355"/>
      <c r="AO1453" s="1208"/>
      <c r="AP1453" s="1210"/>
      <c r="AQ1453" s="1114"/>
      <c r="AR1453" s="976"/>
      <c r="AS1453" s="976"/>
      <c r="AT1453" s="976"/>
      <c r="AU1453" s="976"/>
      <c r="AV1453" s="976"/>
      <c r="AW1453" s="976"/>
      <c r="AX1453" s="1211"/>
      <c r="AY1453" s="1208"/>
    </row>
    <row r="1454" spans="1:51" ht="14">
      <c r="A1454" s="1282"/>
      <c r="B1454" s="1263"/>
      <c r="C1454" s="1264"/>
      <c r="D1454" s="1264"/>
      <c r="E1454" s="1264"/>
      <c r="F1454" s="1265"/>
      <c r="G1454" s="1270"/>
      <c r="H1454" s="1270"/>
      <c r="I1454" s="1270"/>
      <c r="J1454" s="1270"/>
      <c r="K1454" s="1270"/>
      <c r="L1454" s="1273"/>
      <c r="M1454" s="1276"/>
      <c r="N1454" s="1246"/>
      <c r="O1454" s="1249"/>
      <c r="P1454" s="1215"/>
      <c r="Q1454" s="1218"/>
      <c r="R1454" s="1221"/>
      <c r="S1454" s="1224"/>
      <c r="T1454" s="1227"/>
      <c r="U1454" s="1224"/>
      <c r="V1454" s="1227"/>
      <c r="W1454" s="1224"/>
      <c r="X1454" s="1227"/>
      <c r="Y1454" s="1224"/>
      <c r="Z1454" s="1227"/>
      <c r="AA1454" s="1227"/>
      <c r="AB1454" s="1227"/>
      <c r="AC1454" s="1230"/>
      <c r="AD1454" s="1193"/>
      <c r="AE1454" s="1234"/>
      <c r="AF1454" s="1199"/>
      <c r="AG1454" s="1193"/>
      <c r="AH1454" s="1196"/>
      <c r="AI1454" s="1199"/>
      <c r="AJ1454" s="1199"/>
      <c r="AK1454" s="1202"/>
      <c r="AL1454" s="1205"/>
      <c r="AM1454" s="1213"/>
      <c r="AN1454" s="355"/>
      <c r="AO1454" s="1208"/>
      <c r="AP1454" s="1210"/>
      <c r="AQ1454" s="1114"/>
      <c r="AR1454" s="976"/>
      <c r="AS1454" s="976"/>
      <c r="AT1454" s="976"/>
      <c r="AU1454" s="976"/>
      <c r="AV1454" s="976"/>
      <c r="AW1454" s="976"/>
      <c r="AX1454" s="1211"/>
      <c r="AY1454" s="1208"/>
    </row>
    <row r="1455" spans="1:51" ht="14.5" thickBot="1">
      <c r="A1455" s="1283"/>
      <c r="B1455" s="1266"/>
      <c r="C1455" s="1267"/>
      <c r="D1455" s="1267"/>
      <c r="E1455" s="1267"/>
      <c r="F1455" s="1268"/>
      <c r="G1455" s="1271"/>
      <c r="H1455" s="1271"/>
      <c r="I1455" s="1271"/>
      <c r="J1455" s="1271"/>
      <c r="K1455" s="1271"/>
      <c r="L1455" s="1274"/>
      <c r="M1455" s="1277"/>
      <c r="N1455" s="1247"/>
      <c r="O1455" s="1250"/>
      <c r="P1455" s="1216"/>
      <c r="Q1455" s="1219"/>
      <c r="R1455" s="1222"/>
      <c r="S1455" s="1225"/>
      <c r="T1455" s="1228"/>
      <c r="U1455" s="1225"/>
      <c r="V1455" s="1228"/>
      <c r="W1455" s="1225"/>
      <c r="X1455" s="1228"/>
      <c r="Y1455" s="1225"/>
      <c r="Z1455" s="1228"/>
      <c r="AA1455" s="1228"/>
      <c r="AB1455" s="1228"/>
      <c r="AC1455" s="1231"/>
      <c r="AD1455" s="1194"/>
      <c r="AE1455" s="1235"/>
      <c r="AF1455" s="1200"/>
      <c r="AG1455" s="1194"/>
      <c r="AH1455" s="1197"/>
      <c r="AI1455" s="1200"/>
      <c r="AJ1455" s="1200"/>
      <c r="AK1455" s="1203"/>
      <c r="AL1455" s="1206"/>
      <c r="AM1455" s="651" t="str">
        <f t="shared" si="3168"/>
        <v/>
      </c>
      <c r="AN1455" s="355"/>
      <c r="AO1455" s="1209"/>
      <c r="AP1455" s="1210"/>
      <c r="AQ1455" s="1115"/>
      <c r="AR1455" s="976"/>
      <c r="AS1455" s="976"/>
      <c r="AT1455" s="976"/>
      <c r="AU1455" s="976"/>
      <c r="AV1455" s="976"/>
      <c r="AW1455" s="976"/>
      <c r="AX1455" s="1211"/>
      <c r="AY1455" s="1209"/>
    </row>
    <row r="1456" spans="1:51" ht="14">
      <c r="A1456" s="1280">
        <v>362</v>
      </c>
      <c r="B1456" s="1260" t="str">
        <f>IF(基本情報入力シート!B401="", "",基本情報入力シート!B401)</f>
        <v/>
      </c>
      <c r="C1456" s="1261"/>
      <c r="D1456" s="1261"/>
      <c r="E1456" s="1261"/>
      <c r="F1456" s="1262"/>
      <c r="G1456" s="1269" t="str">
        <f>IF(基本情報入力シート!L401="", "",基本情報入力シート!L401)</f>
        <v/>
      </c>
      <c r="H1456" s="1269" t="str">
        <f>IF(基本情報入力シート!Q401="", "",基本情報入力シート!Q401)</f>
        <v/>
      </c>
      <c r="I1456" s="1269" t="str">
        <f>IF(基本情報入力シート!V401="", "",基本情報入力シート!V401)</f>
        <v/>
      </c>
      <c r="J1456" s="1269" t="str">
        <f>IF(基本情報入力シート!W401="", "",基本情報入力シート!W401)</f>
        <v/>
      </c>
      <c r="K1456" s="1269" t="str">
        <f>IF(基本情報入力シート!X401="", "",基本情報入力シート!X401)</f>
        <v/>
      </c>
      <c r="L1456" s="1272" t="str">
        <f>IF(基本情報入力シート!AC401=0, "",基本情報入力シート!AC401)</f>
        <v/>
      </c>
      <c r="M1456" s="1275" t="str">
        <f>IF(基本情報入力シート!AD401="", "",基本情報入力シート!AD401)</f>
        <v/>
      </c>
      <c r="N1456" s="1245"/>
      <c r="O1456" s="1248" t="str">
        <f>IFERROR(VLOOKUP(K1456,【参考】数式用２!$A$2:$AD$48,MATCH(N1456,【参考】数式用２!$C$4:$AD$4,0)+2,0),"")</f>
        <v/>
      </c>
      <c r="P1456" s="1214"/>
      <c r="Q1456" s="1217" t="str">
        <f>IFERROR(VLOOKUP(K1456,【参考】数式用２!$A$2:$AC$48,MATCH(P1456,【参考】数式用２!$C$4:$AC$4,0)+2,0),"")</f>
        <v/>
      </c>
      <c r="R1456" s="1220" t="s">
        <v>268</v>
      </c>
      <c r="S1456" s="1223"/>
      <c r="T1456" s="1226" t="s">
        <v>356</v>
      </c>
      <c r="U1456" s="1223"/>
      <c r="V1456" s="1226" t="s">
        <v>357</v>
      </c>
      <c r="W1456" s="1223"/>
      <c r="X1456" s="1226" t="s">
        <v>356</v>
      </c>
      <c r="Y1456" s="1223"/>
      <c r="Z1456" s="1226" t="s">
        <v>360</v>
      </c>
      <c r="AA1456" s="1226" t="s">
        <v>171</v>
      </c>
      <c r="AB1456" s="1226" t="str">
        <f t="shared" ref="AB1456" si="3202">IF(S1456&gt;=1,(W1456*12+Y1456)-(S1456*12+U1456)+1,"")</f>
        <v/>
      </c>
      <c r="AC1456" s="1229" t="s">
        <v>359</v>
      </c>
      <c r="AD1456" s="1232" t="str">
        <f t="shared" ref="AD1456" si="3203">IFERROR(ROUNDDOWN(ROUND(L1456*Q1456,0)*M1456,0)*AB1456,"")</f>
        <v/>
      </c>
      <c r="AE1456" s="1233" t="str">
        <f>IFERROR(ROUNDDOWN(ROUNDDOWN(ROUND(L1456*VLOOKUP(K1456,【参考】数式用２!$A$2:$AC$48,MATCH("処遇改善加算Ⅳ",【参考】数式用２!$C$4:$O$4,0)+2,0),0)*M1456,0)*AB1456*0.5,0), "")</f>
        <v/>
      </c>
      <c r="AF1456" s="1198"/>
      <c r="AG1456" s="1193" t="str">
        <f>IF(AND(AQ1456&lt;&gt;"対象外", P1456&lt;&gt;""),ROUNDDOWN(ROUND(L1456*VLOOKUP(K1456,【参考】数式用２!$A$2:$K$48,MATCH("ベア加算あり",【参考】数式用２!$C$4:$K$4,0)+2,0),0)*M1456,0)*AB1456,"")</f>
        <v/>
      </c>
      <c r="AH1456" s="1195"/>
      <c r="AI1456" s="1198"/>
      <c r="AJ1456" s="1198"/>
      <c r="AK1456" s="1201"/>
      <c r="AL1456" s="1204"/>
      <c r="AM1456" s="650" t="str">
        <f t="shared" si="3158"/>
        <v/>
      </c>
      <c r="AN1456" s="355"/>
      <c r="AO1456" s="1207" t="str">
        <f t="shared" ref="AO1456" si="3204">IF(K1456&lt;&gt;"","Q列に色付け","")</f>
        <v/>
      </c>
      <c r="AP1456" s="1210" t="str">
        <f t="shared" ref="AP1456" si="3205">IF(AND(AE1456&lt;&gt;0,AE1456&lt;&gt;""),IF(AF1456="○","入力済","未入力"),"")</f>
        <v/>
      </c>
      <c r="AQ1456" s="1113" t="str">
        <f>IFERROR((VLOOKUP(N1456, 【参考】数式用２!$BE$5:$BE$13, 1,FALSE)), "対象外")</f>
        <v>対象外</v>
      </c>
      <c r="AR1456" s="976" t="str">
        <f t="shared" ref="AR1456" si="3206">IF(AG1456&lt;&gt;"",IF(AH1456="○","入力済","未入力"),"")</f>
        <v/>
      </c>
      <c r="AS1456" s="976" t="str">
        <f t="shared" ref="AS1456" si="3207">IF(AND(P1456&lt;&gt;"", AI1456=""), "未入力", "入力済")</f>
        <v>入力済</v>
      </c>
      <c r="AT1456" s="976" t="str">
        <f t="shared" ref="AT1456" si="3208">IF(AND(P1456&lt;&gt;"", P1456&lt;&gt;"処遇改善加算Ⅳ", AJ1456=""), "未入力", "入力済")</f>
        <v>入力済</v>
      </c>
      <c r="AU1456" s="976" t="str">
        <f>IFERROR(VLOOKUP(K1456, 【参考】数式用２!$BB$5:$BC$48, 2, FALSE), "")</f>
        <v/>
      </c>
      <c r="AV1456" s="976" t="str">
        <f t="shared" ref="AV1456" si="3209">IF(AND(P1456&lt;&gt;"処遇改善加算Ⅲ",P1456&lt;&gt;"処遇改善加算Ⅳ", P1456&lt;&gt;"", AU1456&lt;&gt;"対象外"), 1,"")</f>
        <v/>
      </c>
      <c r="AW1456" s="976" t="str">
        <f>IFERROR("_"&amp;VLOOKUP(K1456, 【参考】数式用２!$AG$2:$AH$48, 2, FALSE), "")</f>
        <v/>
      </c>
      <c r="AX1456" s="1211" t="str">
        <f t="shared" ref="AX1456" si="3210">IF(AND(P1456="処遇改善加算Ⅰ", AL1456=""), "未入力","入力済")</f>
        <v>入力済</v>
      </c>
      <c r="AY1456" s="1207" t="str">
        <f t="shared" ref="AY1456" si="3211">G1456</f>
        <v/>
      </c>
    </row>
    <row r="1457" spans="1:51" ht="14">
      <c r="A1457" s="1281"/>
      <c r="B1457" s="1263"/>
      <c r="C1457" s="1264"/>
      <c r="D1457" s="1264"/>
      <c r="E1457" s="1264"/>
      <c r="F1457" s="1265"/>
      <c r="G1457" s="1270"/>
      <c r="H1457" s="1270"/>
      <c r="I1457" s="1270"/>
      <c r="J1457" s="1270"/>
      <c r="K1457" s="1270"/>
      <c r="L1457" s="1273"/>
      <c r="M1457" s="1276"/>
      <c r="N1457" s="1246"/>
      <c r="O1457" s="1249"/>
      <c r="P1457" s="1215"/>
      <c r="Q1457" s="1218"/>
      <c r="R1457" s="1221"/>
      <c r="S1457" s="1224"/>
      <c r="T1457" s="1227"/>
      <c r="U1457" s="1224"/>
      <c r="V1457" s="1227"/>
      <c r="W1457" s="1224"/>
      <c r="X1457" s="1227"/>
      <c r="Y1457" s="1224"/>
      <c r="Z1457" s="1227"/>
      <c r="AA1457" s="1227"/>
      <c r="AB1457" s="1227"/>
      <c r="AC1457" s="1230"/>
      <c r="AD1457" s="1193"/>
      <c r="AE1457" s="1234"/>
      <c r="AF1457" s="1199"/>
      <c r="AG1457" s="1193"/>
      <c r="AH1457" s="1196"/>
      <c r="AI1457" s="1199"/>
      <c r="AJ1457" s="1199"/>
      <c r="AK1457" s="1202"/>
      <c r="AL1457" s="1205"/>
      <c r="AM1457" s="1212" t="str">
        <f t="shared" ref="AM1457" si="3212">IF(AND(P1456&lt;&gt;"", OR(W1456&lt;&gt;8,Y1456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57" s="355"/>
      <c r="AO1457" s="1208"/>
      <c r="AP1457" s="1210"/>
      <c r="AQ1457" s="1114"/>
      <c r="AR1457" s="976"/>
      <c r="AS1457" s="976"/>
      <c r="AT1457" s="976"/>
      <c r="AU1457" s="976"/>
      <c r="AV1457" s="976"/>
      <c r="AW1457" s="976"/>
      <c r="AX1457" s="1211"/>
      <c r="AY1457" s="1208"/>
    </row>
    <row r="1458" spans="1:51" ht="14">
      <c r="A1458" s="1282"/>
      <c r="B1458" s="1263"/>
      <c r="C1458" s="1264"/>
      <c r="D1458" s="1264"/>
      <c r="E1458" s="1264"/>
      <c r="F1458" s="1265"/>
      <c r="G1458" s="1270"/>
      <c r="H1458" s="1270"/>
      <c r="I1458" s="1270"/>
      <c r="J1458" s="1270"/>
      <c r="K1458" s="1270"/>
      <c r="L1458" s="1273"/>
      <c r="M1458" s="1276"/>
      <c r="N1458" s="1246"/>
      <c r="O1458" s="1249"/>
      <c r="P1458" s="1215"/>
      <c r="Q1458" s="1218"/>
      <c r="R1458" s="1221"/>
      <c r="S1458" s="1224"/>
      <c r="T1458" s="1227"/>
      <c r="U1458" s="1224"/>
      <c r="V1458" s="1227"/>
      <c r="W1458" s="1224"/>
      <c r="X1458" s="1227"/>
      <c r="Y1458" s="1224"/>
      <c r="Z1458" s="1227"/>
      <c r="AA1458" s="1227"/>
      <c r="AB1458" s="1227"/>
      <c r="AC1458" s="1230"/>
      <c r="AD1458" s="1193"/>
      <c r="AE1458" s="1234"/>
      <c r="AF1458" s="1199"/>
      <c r="AG1458" s="1193"/>
      <c r="AH1458" s="1196"/>
      <c r="AI1458" s="1199"/>
      <c r="AJ1458" s="1199"/>
      <c r="AK1458" s="1202"/>
      <c r="AL1458" s="1205"/>
      <c r="AM1458" s="1213"/>
      <c r="AN1458" s="355"/>
      <c r="AO1458" s="1208"/>
      <c r="AP1458" s="1210"/>
      <c r="AQ1458" s="1114"/>
      <c r="AR1458" s="976"/>
      <c r="AS1458" s="976"/>
      <c r="AT1458" s="976"/>
      <c r="AU1458" s="976"/>
      <c r="AV1458" s="976"/>
      <c r="AW1458" s="976"/>
      <c r="AX1458" s="1211"/>
      <c r="AY1458" s="1208"/>
    </row>
    <row r="1459" spans="1:51" ht="14.5" thickBot="1">
      <c r="A1459" s="1283"/>
      <c r="B1459" s="1266"/>
      <c r="C1459" s="1267"/>
      <c r="D1459" s="1267"/>
      <c r="E1459" s="1267"/>
      <c r="F1459" s="1268"/>
      <c r="G1459" s="1271"/>
      <c r="H1459" s="1271"/>
      <c r="I1459" s="1271"/>
      <c r="J1459" s="1271"/>
      <c r="K1459" s="1271"/>
      <c r="L1459" s="1274"/>
      <c r="M1459" s="1277"/>
      <c r="N1459" s="1247"/>
      <c r="O1459" s="1250"/>
      <c r="P1459" s="1216"/>
      <c r="Q1459" s="1219"/>
      <c r="R1459" s="1222"/>
      <c r="S1459" s="1225"/>
      <c r="T1459" s="1228"/>
      <c r="U1459" s="1225"/>
      <c r="V1459" s="1228"/>
      <c r="W1459" s="1225"/>
      <c r="X1459" s="1228"/>
      <c r="Y1459" s="1225"/>
      <c r="Z1459" s="1228"/>
      <c r="AA1459" s="1228"/>
      <c r="AB1459" s="1228"/>
      <c r="AC1459" s="1231"/>
      <c r="AD1459" s="1194"/>
      <c r="AE1459" s="1235"/>
      <c r="AF1459" s="1200"/>
      <c r="AG1459" s="1194"/>
      <c r="AH1459" s="1197"/>
      <c r="AI1459" s="1200"/>
      <c r="AJ1459" s="1200"/>
      <c r="AK1459" s="1203"/>
      <c r="AL1459" s="1206"/>
      <c r="AM1459" s="651" t="str">
        <f t="shared" si="3168"/>
        <v/>
      </c>
      <c r="AN1459" s="355"/>
      <c r="AO1459" s="1209"/>
      <c r="AP1459" s="1210"/>
      <c r="AQ1459" s="1115"/>
      <c r="AR1459" s="976"/>
      <c r="AS1459" s="976"/>
      <c r="AT1459" s="976"/>
      <c r="AU1459" s="976"/>
      <c r="AV1459" s="976"/>
      <c r="AW1459" s="976"/>
      <c r="AX1459" s="1211"/>
      <c r="AY1459" s="1209"/>
    </row>
    <row r="1460" spans="1:51" ht="14">
      <c r="A1460" s="1280">
        <v>363</v>
      </c>
      <c r="B1460" s="1260" t="str">
        <f>IF(基本情報入力シート!B402="", "",基本情報入力シート!B402)</f>
        <v/>
      </c>
      <c r="C1460" s="1261"/>
      <c r="D1460" s="1261"/>
      <c r="E1460" s="1261"/>
      <c r="F1460" s="1262"/>
      <c r="G1460" s="1269" t="str">
        <f>IF(基本情報入力シート!L402="", "",基本情報入力シート!L402)</f>
        <v/>
      </c>
      <c r="H1460" s="1269" t="str">
        <f>IF(基本情報入力シート!Q402="", "",基本情報入力シート!Q402)</f>
        <v/>
      </c>
      <c r="I1460" s="1269" t="str">
        <f>IF(基本情報入力シート!V402="", "",基本情報入力シート!V402)</f>
        <v/>
      </c>
      <c r="J1460" s="1269" t="str">
        <f>IF(基本情報入力シート!W402="", "",基本情報入力シート!W402)</f>
        <v/>
      </c>
      <c r="K1460" s="1269" t="str">
        <f>IF(基本情報入力シート!X402="", "",基本情報入力シート!X402)</f>
        <v/>
      </c>
      <c r="L1460" s="1272" t="str">
        <f>IF(基本情報入力シート!AC402=0, "",基本情報入力シート!AC402)</f>
        <v/>
      </c>
      <c r="M1460" s="1275" t="str">
        <f>IF(基本情報入力シート!AD402="", "",基本情報入力シート!AD402)</f>
        <v/>
      </c>
      <c r="N1460" s="1245"/>
      <c r="O1460" s="1248" t="str">
        <f>IFERROR(VLOOKUP(K1460,【参考】数式用２!$A$2:$AD$48,MATCH(N1460,【参考】数式用２!$C$4:$AD$4,0)+2,0),"")</f>
        <v/>
      </c>
      <c r="P1460" s="1214"/>
      <c r="Q1460" s="1217" t="str">
        <f>IFERROR(VLOOKUP(K1460,【参考】数式用２!$A$2:$AC$48,MATCH(P1460,【参考】数式用２!$C$4:$AC$4,0)+2,0),"")</f>
        <v/>
      </c>
      <c r="R1460" s="1220" t="s">
        <v>268</v>
      </c>
      <c r="S1460" s="1223"/>
      <c r="T1460" s="1226" t="s">
        <v>356</v>
      </c>
      <c r="U1460" s="1223"/>
      <c r="V1460" s="1226" t="s">
        <v>357</v>
      </c>
      <c r="W1460" s="1223"/>
      <c r="X1460" s="1226" t="s">
        <v>356</v>
      </c>
      <c r="Y1460" s="1223"/>
      <c r="Z1460" s="1226" t="s">
        <v>360</v>
      </c>
      <c r="AA1460" s="1226" t="s">
        <v>171</v>
      </c>
      <c r="AB1460" s="1226" t="str">
        <f t="shared" ref="AB1460" si="3213">IF(S1460&gt;=1,(W1460*12+Y1460)-(S1460*12+U1460)+1,"")</f>
        <v/>
      </c>
      <c r="AC1460" s="1229" t="s">
        <v>359</v>
      </c>
      <c r="AD1460" s="1232" t="str">
        <f t="shared" ref="AD1460" si="3214">IFERROR(ROUNDDOWN(ROUND(L1460*Q1460,0)*M1460,0)*AB1460,"")</f>
        <v/>
      </c>
      <c r="AE1460" s="1233" t="str">
        <f>IFERROR(ROUNDDOWN(ROUNDDOWN(ROUND(L1460*VLOOKUP(K1460,【参考】数式用２!$A$2:$AC$48,MATCH("処遇改善加算Ⅳ",【参考】数式用２!$C$4:$O$4,0)+2,0),0)*M1460,0)*AB1460*0.5,0), "")</f>
        <v/>
      </c>
      <c r="AF1460" s="1198"/>
      <c r="AG1460" s="1193" t="str">
        <f>IF(AND(AQ1460&lt;&gt;"対象外", P1460&lt;&gt;""),ROUNDDOWN(ROUND(L1460*VLOOKUP(K1460,【参考】数式用２!$A$2:$K$48,MATCH("ベア加算あり",【参考】数式用２!$C$4:$K$4,0)+2,0),0)*M1460,0)*AB1460,"")</f>
        <v/>
      </c>
      <c r="AH1460" s="1195"/>
      <c r="AI1460" s="1198"/>
      <c r="AJ1460" s="1198"/>
      <c r="AK1460" s="1201"/>
      <c r="AL1460" s="1204"/>
      <c r="AM1460" s="650" t="str">
        <f t="shared" si="3158"/>
        <v/>
      </c>
      <c r="AN1460" s="355"/>
      <c r="AO1460" s="1207" t="str">
        <f t="shared" ref="AO1460" si="3215">IF(K1460&lt;&gt;"","Q列に色付け","")</f>
        <v/>
      </c>
      <c r="AP1460" s="1210" t="str">
        <f t="shared" ref="AP1460" si="3216">IF(AND(AE1460&lt;&gt;0,AE1460&lt;&gt;""),IF(AF1460="○","入力済","未入力"),"")</f>
        <v/>
      </c>
      <c r="AQ1460" s="1113" t="str">
        <f>IFERROR((VLOOKUP(N1460, 【参考】数式用２!$BE$5:$BE$13, 1,FALSE)), "対象外")</f>
        <v>対象外</v>
      </c>
      <c r="AR1460" s="976" t="str">
        <f t="shared" ref="AR1460" si="3217">IF(AG1460&lt;&gt;"",IF(AH1460="○","入力済","未入力"),"")</f>
        <v/>
      </c>
      <c r="AS1460" s="976" t="str">
        <f t="shared" ref="AS1460" si="3218">IF(AND(P1460&lt;&gt;"", AI1460=""), "未入力", "入力済")</f>
        <v>入力済</v>
      </c>
      <c r="AT1460" s="976" t="str">
        <f t="shared" ref="AT1460" si="3219">IF(AND(P1460&lt;&gt;"", P1460&lt;&gt;"処遇改善加算Ⅳ", AJ1460=""), "未入力", "入力済")</f>
        <v>入力済</v>
      </c>
      <c r="AU1460" s="976" t="str">
        <f>IFERROR(VLOOKUP(K1460, 【参考】数式用２!$BB$5:$BC$48, 2, FALSE), "")</f>
        <v/>
      </c>
      <c r="AV1460" s="976" t="str">
        <f t="shared" ref="AV1460" si="3220">IF(AND(P1460&lt;&gt;"処遇改善加算Ⅲ",P1460&lt;&gt;"処遇改善加算Ⅳ", P1460&lt;&gt;"", AU1460&lt;&gt;"対象外"), 1,"")</f>
        <v/>
      </c>
      <c r="AW1460" s="976" t="str">
        <f>IFERROR("_"&amp;VLOOKUP(K1460, 【参考】数式用２!$AG$2:$AH$48, 2, FALSE), "")</f>
        <v/>
      </c>
      <c r="AX1460" s="1211" t="str">
        <f t="shared" ref="AX1460" si="3221">IF(AND(P1460="処遇改善加算Ⅰ", AL1460=""), "未入力","入力済")</f>
        <v>入力済</v>
      </c>
      <c r="AY1460" s="1207" t="str">
        <f t="shared" ref="AY1460" si="3222">G1460</f>
        <v/>
      </c>
    </row>
    <row r="1461" spans="1:51" ht="14">
      <c r="A1461" s="1281"/>
      <c r="B1461" s="1263"/>
      <c r="C1461" s="1264"/>
      <c r="D1461" s="1264"/>
      <c r="E1461" s="1264"/>
      <c r="F1461" s="1265"/>
      <c r="G1461" s="1270"/>
      <c r="H1461" s="1270"/>
      <c r="I1461" s="1270"/>
      <c r="J1461" s="1270"/>
      <c r="K1461" s="1270"/>
      <c r="L1461" s="1273"/>
      <c r="M1461" s="1276"/>
      <c r="N1461" s="1246"/>
      <c r="O1461" s="1249"/>
      <c r="P1461" s="1215"/>
      <c r="Q1461" s="1218"/>
      <c r="R1461" s="1221"/>
      <c r="S1461" s="1224"/>
      <c r="T1461" s="1227"/>
      <c r="U1461" s="1224"/>
      <c r="V1461" s="1227"/>
      <c r="W1461" s="1224"/>
      <c r="X1461" s="1227"/>
      <c r="Y1461" s="1224"/>
      <c r="Z1461" s="1227"/>
      <c r="AA1461" s="1227"/>
      <c r="AB1461" s="1227"/>
      <c r="AC1461" s="1230"/>
      <c r="AD1461" s="1193"/>
      <c r="AE1461" s="1234"/>
      <c r="AF1461" s="1199"/>
      <c r="AG1461" s="1193"/>
      <c r="AH1461" s="1196"/>
      <c r="AI1461" s="1199"/>
      <c r="AJ1461" s="1199"/>
      <c r="AK1461" s="1202"/>
      <c r="AL1461" s="1205"/>
      <c r="AM1461" s="1212" t="str">
        <f t="shared" ref="AM1461" si="3223">IF(AND(P1460&lt;&gt;"", OR(W1460&lt;&gt;8,Y1460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61" s="355"/>
      <c r="AO1461" s="1208"/>
      <c r="AP1461" s="1210"/>
      <c r="AQ1461" s="1114"/>
      <c r="AR1461" s="976"/>
      <c r="AS1461" s="976"/>
      <c r="AT1461" s="976"/>
      <c r="AU1461" s="976"/>
      <c r="AV1461" s="976"/>
      <c r="AW1461" s="976"/>
      <c r="AX1461" s="1211"/>
      <c r="AY1461" s="1208"/>
    </row>
    <row r="1462" spans="1:51" ht="14">
      <c r="A1462" s="1282"/>
      <c r="B1462" s="1263"/>
      <c r="C1462" s="1264"/>
      <c r="D1462" s="1264"/>
      <c r="E1462" s="1264"/>
      <c r="F1462" s="1265"/>
      <c r="G1462" s="1270"/>
      <c r="H1462" s="1270"/>
      <c r="I1462" s="1270"/>
      <c r="J1462" s="1270"/>
      <c r="K1462" s="1270"/>
      <c r="L1462" s="1273"/>
      <c r="M1462" s="1276"/>
      <c r="N1462" s="1246"/>
      <c r="O1462" s="1249"/>
      <c r="P1462" s="1215"/>
      <c r="Q1462" s="1218"/>
      <c r="R1462" s="1221"/>
      <c r="S1462" s="1224"/>
      <c r="T1462" s="1227"/>
      <c r="U1462" s="1224"/>
      <c r="V1462" s="1227"/>
      <c r="W1462" s="1224"/>
      <c r="X1462" s="1227"/>
      <c r="Y1462" s="1224"/>
      <c r="Z1462" s="1227"/>
      <c r="AA1462" s="1227"/>
      <c r="AB1462" s="1227"/>
      <c r="AC1462" s="1230"/>
      <c r="AD1462" s="1193"/>
      <c r="AE1462" s="1234"/>
      <c r="AF1462" s="1199"/>
      <c r="AG1462" s="1193"/>
      <c r="AH1462" s="1196"/>
      <c r="AI1462" s="1199"/>
      <c r="AJ1462" s="1199"/>
      <c r="AK1462" s="1202"/>
      <c r="AL1462" s="1205"/>
      <c r="AM1462" s="1213"/>
      <c r="AN1462" s="355"/>
      <c r="AO1462" s="1208"/>
      <c r="AP1462" s="1210"/>
      <c r="AQ1462" s="1114"/>
      <c r="AR1462" s="976"/>
      <c r="AS1462" s="976"/>
      <c r="AT1462" s="976"/>
      <c r="AU1462" s="976"/>
      <c r="AV1462" s="976"/>
      <c r="AW1462" s="976"/>
      <c r="AX1462" s="1211"/>
      <c r="AY1462" s="1208"/>
    </row>
    <row r="1463" spans="1:51" ht="14.5" thickBot="1">
      <c r="A1463" s="1283"/>
      <c r="B1463" s="1266"/>
      <c r="C1463" s="1267"/>
      <c r="D1463" s="1267"/>
      <c r="E1463" s="1267"/>
      <c r="F1463" s="1268"/>
      <c r="G1463" s="1271"/>
      <c r="H1463" s="1271"/>
      <c r="I1463" s="1271"/>
      <c r="J1463" s="1271"/>
      <c r="K1463" s="1271"/>
      <c r="L1463" s="1274"/>
      <c r="M1463" s="1277"/>
      <c r="N1463" s="1247"/>
      <c r="O1463" s="1250"/>
      <c r="P1463" s="1216"/>
      <c r="Q1463" s="1219"/>
      <c r="R1463" s="1222"/>
      <c r="S1463" s="1225"/>
      <c r="T1463" s="1228"/>
      <c r="U1463" s="1225"/>
      <c r="V1463" s="1228"/>
      <c r="W1463" s="1225"/>
      <c r="X1463" s="1228"/>
      <c r="Y1463" s="1225"/>
      <c r="Z1463" s="1228"/>
      <c r="AA1463" s="1228"/>
      <c r="AB1463" s="1228"/>
      <c r="AC1463" s="1231"/>
      <c r="AD1463" s="1194"/>
      <c r="AE1463" s="1235"/>
      <c r="AF1463" s="1200"/>
      <c r="AG1463" s="1194"/>
      <c r="AH1463" s="1197"/>
      <c r="AI1463" s="1200"/>
      <c r="AJ1463" s="1200"/>
      <c r="AK1463" s="1203"/>
      <c r="AL1463" s="1206"/>
      <c r="AM1463" s="651" t="str">
        <f t="shared" si="3168"/>
        <v/>
      </c>
      <c r="AN1463" s="355"/>
      <c r="AO1463" s="1209"/>
      <c r="AP1463" s="1210"/>
      <c r="AQ1463" s="1115"/>
      <c r="AR1463" s="976"/>
      <c r="AS1463" s="976"/>
      <c r="AT1463" s="976"/>
      <c r="AU1463" s="976"/>
      <c r="AV1463" s="976"/>
      <c r="AW1463" s="976"/>
      <c r="AX1463" s="1211"/>
      <c r="AY1463" s="1209"/>
    </row>
    <row r="1464" spans="1:51" ht="14">
      <c r="A1464" s="1280">
        <v>364</v>
      </c>
      <c r="B1464" s="1260" t="str">
        <f>IF(基本情報入力シート!B403="", "",基本情報入力シート!B403)</f>
        <v/>
      </c>
      <c r="C1464" s="1261"/>
      <c r="D1464" s="1261"/>
      <c r="E1464" s="1261"/>
      <c r="F1464" s="1262"/>
      <c r="G1464" s="1269" t="str">
        <f>IF(基本情報入力シート!L403="", "",基本情報入力シート!L403)</f>
        <v/>
      </c>
      <c r="H1464" s="1269" t="str">
        <f>IF(基本情報入力シート!Q403="", "",基本情報入力シート!Q403)</f>
        <v/>
      </c>
      <c r="I1464" s="1269" t="str">
        <f>IF(基本情報入力シート!V403="", "",基本情報入力シート!V403)</f>
        <v/>
      </c>
      <c r="J1464" s="1269" t="str">
        <f>IF(基本情報入力シート!W403="", "",基本情報入力シート!W403)</f>
        <v/>
      </c>
      <c r="K1464" s="1269" t="str">
        <f>IF(基本情報入力シート!X403="", "",基本情報入力シート!X403)</f>
        <v/>
      </c>
      <c r="L1464" s="1272" t="str">
        <f>IF(基本情報入力シート!AC403=0, "",基本情報入力シート!AC403)</f>
        <v/>
      </c>
      <c r="M1464" s="1275" t="str">
        <f>IF(基本情報入力シート!AD403="", "",基本情報入力シート!AD403)</f>
        <v/>
      </c>
      <c r="N1464" s="1245"/>
      <c r="O1464" s="1248" t="str">
        <f>IFERROR(VLOOKUP(K1464,【参考】数式用２!$A$2:$AD$48,MATCH(N1464,【参考】数式用２!$C$4:$AD$4,0)+2,0),"")</f>
        <v/>
      </c>
      <c r="P1464" s="1214"/>
      <c r="Q1464" s="1217" t="str">
        <f>IFERROR(VLOOKUP(K1464,【参考】数式用２!$A$2:$AC$48,MATCH(P1464,【参考】数式用２!$C$4:$AC$4,0)+2,0),"")</f>
        <v/>
      </c>
      <c r="R1464" s="1220" t="s">
        <v>268</v>
      </c>
      <c r="S1464" s="1223"/>
      <c r="T1464" s="1226" t="s">
        <v>356</v>
      </c>
      <c r="U1464" s="1223"/>
      <c r="V1464" s="1226" t="s">
        <v>357</v>
      </c>
      <c r="W1464" s="1223"/>
      <c r="X1464" s="1226" t="s">
        <v>356</v>
      </c>
      <c r="Y1464" s="1223"/>
      <c r="Z1464" s="1226" t="s">
        <v>360</v>
      </c>
      <c r="AA1464" s="1226" t="s">
        <v>171</v>
      </c>
      <c r="AB1464" s="1226" t="str">
        <f t="shared" ref="AB1464" si="3224">IF(S1464&gt;=1,(W1464*12+Y1464)-(S1464*12+U1464)+1,"")</f>
        <v/>
      </c>
      <c r="AC1464" s="1229" t="s">
        <v>359</v>
      </c>
      <c r="AD1464" s="1232" t="str">
        <f t="shared" ref="AD1464" si="3225">IFERROR(ROUNDDOWN(ROUND(L1464*Q1464,0)*M1464,0)*AB1464,"")</f>
        <v/>
      </c>
      <c r="AE1464" s="1233" t="str">
        <f>IFERROR(ROUNDDOWN(ROUNDDOWN(ROUND(L1464*VLOOKUP(K1464,【参考】数式用２!$A$2:$AC$48,MATCH("処遇改善加算Ⅳ",【参考】数式用２!$C$4:$O$4,0)+2,0),0)*M1464,0)*AB1464*0.5,0), "")</f>
        <v/>
      </c>
      <c r="AF1464" s="1198"/>
      <c r="AG1464" s="1193" t="str">
        <f>IF(AND(AQ1464&lt;&gt;"対象外", P1464&lt;&gt;""),ROUNDDOWN(ROUND(L1464*VLOOKUP(K1464,【参考】数式用２!$A$2:$K$48,MATCH("ベア加算あり",【参考】数式用２!$C$4:$K$4,0)+2,0),0)*M1464,0)*AB1464,"")</f>
        <v/>
      </c>
      <c r="AH1464" s="1195"/>
      <c r="AI1464" s="1198"/>
      <c r="AJ1464" s="1198"/>
      <c r="AK1464" s="1201"/>
      <c r="AL1464" s="1204"/>
      <c r="AM1464" s="650" t="str">
        <f t="shared" si="3158"/>
        <v/>
      </c>
      <c r="AN1464" s="355"/>
      <c r="AO1464" s="1207" t="str">
        <f t="shared" ref="AO1464" si="3226">IF(K1464&lt;&gt;"","Q列に色付け","")</f>
        <v/>
      </c>
      <c r="AP1464" s="1210" t="str">
        <f t="shared" ref="AP1464" si="3227">IF(AND(AE1464&lt;&gt;0,AE1464&lt;&gt;""),IF(AF1464="○","入力済","未入力"),"")</f>
        <v/>
      </c>
      <c r="AQ1464" s="1113" t="str">
        <f>IFERROR((VLOOKUP(N1464, 【参考】数式用２!$BE$5:$BE$13, 1,FALSE)), "対象外")</f>
        <v>対象外</v>
      </c>
      <c r="AR1464" s="976" t="str">
        <f t="shared" ref="AR1464" si="3228">IF(AG1464&lt;&gt;"",IF(AH1464="○","入力済","未入力"),"")</f>
        <v/>
      </c>
      <c r="AS1464" s="976" t="str">
        <f t="shared" ref="AS1464" si="3229">IF(AND(P1464&lt;&gt;"", AI1464=""), "未入力", "入力済")</f>
        <v>入力済</v>
      </c>
      <c r="AT1464" s="976" t="str">
        <f t="shared" ref="AT1464" si="3230">IF(AND(P1464&lt;&gt;"", P1464&lt;&gt;"処遇改善加算Ⅳ", AJ1464=""), "未入力", "入力済")</f>
        <v>入力済</v>
      </c>
      <c r="AU1464" s="976" t="str">
        <f>IFERROR(VLOOKUP(K1464, 【参考】数式用２!$BB$5:$BC$48, 2, FALSE), "")</f>
        <v/>
      </c>
      <c r="AV1464" s="976" t="str">
        <f t="shared" ref="AV1464" si="3231">IF(AND(P1464&lt;&gt;"処遇改善加算Ⅲ",P1464&lt;&gt;"処遇改善加算Ⅳ", P1464&lt;&gt;"", AU1464&lt;&gt;"対象外"), 1,"")</f>
        <v/>
      </c>
      <c r="AW1464" s="976" t="str">
        <f>IFERROR("_"&amp;VLOOKUP(K1464, 【参考】数式用２!$AG$2:$AH$48, 2, FALSE), "")</f>
        <v/>
      </c>
      <c r="AX1464" s="1211" t="str">
        <f t="shared" ref="AX1464" si="3232">IF(AND(P1464="処遇改善加算Ⅰ", AL1464=""), "未入力","入力済")</f>
        <v>入力済</v>
      </c>
      <c r="AY1464" s="1207" t="str">
        <f t="shared" ref="AY1464" si="3233">G1464</f>
        <v/>
      </c>
    </row>
    <row r="1465" spans="1:51" ht="14">
      <c r="A1465" s="1281"/>
      <c r="B1465" s="1263"/>
      <c r="C1465" s="1264"/>
      <c r="D1465" s="1264"/>
      <c r="E1465" s="1264"/>
      <c r="F1465" s="1265"/>
      <c r="G1465" s="1270"/>
      <c r="H1465" s="1270"/>
      <c r="I1465" s="1270"/>
      <c r="J1465" s="1270"/>
      <c r="K1465" s="1270"/>
      <c r="L1465" s="1273"/>
      <c r="M1465" s="1276"/>
      <c r="N1465" s="1246"/>
      <c r="O1465" s="1249"/>
      <c r="P1465" s="1215"/>
      <c r="Q1465" s="1218"/>
      <c r="R1465" s="1221"/>
      <c r="S1465" s="1224"/>
      <c r="T1465" s="1227"/>
      <c r="U1465" s="1224"/>
      <c r="V1465" s="1227"/>
      <c r="W1465" s="1224"/>
      <c r="X1465" s="1227"/>
      <c r="Y1465" s="1224"/>
      <c r="Z1465" s="1227"/>
      <c r="AA1465" s="1227"/>
      <c r="AB1465" s="1227"/>
      <c r="AC1465" s="1230"/>
      <c r="AD1465" s="1193"/>
      <c r="AE1465" s="1234"/>
      <c r="AF1465" s="1199"/>
      <c r="AG1465" s="1193"/>
      <c r="AH1465" s="1196"/>
      <c r="AI1465" s="1199"/>
      <c r="AJ1465" s="1199"/>
      <c r="AK1465" s="1202"/>
      <c r="AL1465" s="1205"/>
      <c r="AM1465" s="1212" t="str">
        <f t="shared" ref="AM1465" si="3234">IF(AND(P1464&lt;&gt;"", OR(W1464&lt;&gt;8,Y1464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65" s="355"/>
      <c r="AO1465" s="1208"/>
      <c r="AP1465" s="1210"/>
      <c r="AQ1465" s="1114"/>
      <c r="AR1465" s="976"/>
      <c r="AS1465" s="976"/>
      <c r="AT1465" s="976"/>
      <c r="AU1465" s="976"/>
      <c r="AV1465" s="976"/>
      <c r="AW1465" s="976"/>
      <c r="AX1465" s="1211"/>
      <c r="AY1465" s="1208"/>
    </row>
    <row r="1466" spans="1:51" ht="14">
      <c r="A1466" s="1282"/>
      <c r="B1466" s="1263"/>
      <c r="C1466" s="1264"/>
      <c r="D1466" s="1264"/>
      <c r="E1466" s="1264"/>
      <c r="F1466" s="1265"/>
      <c r="G1466" s="1270"/>
      <c r="H1466" s="1270"/>
      <c r="I1466" s="1270"/>
      <c r="J1466" s="1270"/>
      <c r="K1466" s="1270"/>
      <c r="L1466" s="1273"/>
      <c r="M1466" s="1276"/>
      <c r="N1466" s="1246"/>
      <c r="O1466" s="1249"/>
      <c r="P1466" s="1215"/>
      <c r="Q1466" s="1218"/>
      <c r="R1466" s="1221"/>
      <c r="S1466" s="1224"/>
      <c r="T1466" s="1227"/>
      <c r="U1466" s="1224"/>
      <c r="V1466" s="1227"/>
      <c r="W1466" s="1224"/>
      <c r="X1466" s="1227"/>
      <c r="Y1466" s="1224"/>
      <c r="Z1466" s="1227"/>
      <c r="AA1466" s="1227"/>
      <c r="AB1466" s="1227"/>
      <c r="AC1466" s="1230"/>
      <c r="AD1466" s="1193"/>
      <c r="AE1466" s="1234"/>
      <c r="AF1466" s="1199"/>
      <c r="AG1466" s="1193"/>
      <c r="AH1466" s="1196"/>
      <c r="AI1466" s="1199"/>
      <c r="AJ1466" s="1199"/>
      <c r="AK1466" s="1202"/>
      <c r="AL1466" s="1205"/>
      <c r="AM1466" s="1213"/>
      <c r="AN1466" s="355"/>
      <c r="AO1466" s="1208"/>
      <c r="AP1466" s="1210"/>
      <c r="AQ1466" s="1114"/>
      <c r="AR1466" s="976"/>
      <c r="AS1466" s="976"/>
      <c r="AT1466" s="976"/>
      <c r="AU1466" s="976"/>
      <c r="AV1466" s="976"/>
      <c r="AW1466" s="976"/>
      <c r="AX1466" s="1211"/>
      <c r="AY1466" s="1208"/>
    </row>
    <row r="1467" spans="1:51" ht="14.5" thickBot="1">
      <c r="A1467" s="1283"/>
      <c r="B1467" s="1266"/>
      <c r="C1467" s="1267"/>
      <c r="D1467" s="1267"/>
      <c r="E1467" s="1267"/>
      <c r="F1467" s="1268"/>
      <c r="G1467" s="1271"/>
      <c r="H1467" s="1271"/>
      <c r="I1467" s="1271"/>
      <c r="J1467" s="1271"/>
      <c r="K1467" s="1271"/>
      <c r="L1467" s="1274"/>
      <c r="M1467" s="1277"/>
      <c r="N1467" s="1247"/>
      <c r="O1467" s="1250"/>
      <c r="P1467" s="1216"/>
      <c r="Q1467" s="1219"/>
      <c r="R1467" s="1222"/>
      <c r="S1467" s="1225"/>
      <c r="T1467" s="1228"/>
      <c r="U1467" s="1225"/>
      <c r="V1467" s="1228"/>
      <c r="W1467" s="1225"/>
      <c r="X1467" s="1228"/>
      <c r="Y1467" s="1225"/>
      <c r="Z1467" s="1228"/>
      <c r="AA1467" s="1228"/>
      <c r="AB1467" s="1228"/>
      <c r="AC1467" s="1231"/>
      <c r="AD1467" s="1194"/>
      <c r="AE1467" s="1235"/>
      <c r="AF1467" s="1200"/>
      <c r="AG1467" s="1194"/>
      <c r="AH1467" s="1197"/>
      <c r="AI1467" s="1200"/>
      <c r="AJ1467" s="1200"/>
      <c r="AK1467" s="1203"/>
      <c r="AL1467" s="1206"/>
      <c r="AM1467" s="651" t="str">
        <f t="shared" si="3168"/>
        <v/>
      </c>
      <c r="AN1467" s="355"/>
      <c r="AO1467" s="1209"/>
      <c r="AP1467" s="1210"/>
      <c r="AQ1467" s="1115"/>
      <c r="AR1467" s="976"/>
      <c r="AS1467" s="976"/>
      <c r="AT1467" s="976"/>
      <c r="AU1467" s="976"/>
      <c r="AV1467" s="976"/>
      <c r="AW1467" s="976"/>
      <c r="AX1467" s="1211"/>
      <c r="AY1467" s="1209"/>
    </row>
    <row r="1468" spans="1:51" ht="14">
      <c r="A1468" s="1280">
        <v>365</v>
      </c>
      <c r="B1468" s="1260" t="str">
        <f>IF(基本情報入力シート!B404="", "",基本情報入力シート!B404)</f>
        <v/>
      </c>
      <c r="C1468" s="1261"/>
      <c r="D1468" s="1261"/>
      <c r="E1468" s="1261"/>
      <c r="F1468" s="1262"/>
      <c r="G1468" s="1269" t="str">
        <f>IF(基本情報入力シート!L404="", "",基本情報入力シート!L404)</f>
        <v/>
      </c>
      <c r="H1468" s="1269" t="str">
        <f>IF(基本情報入力シート!Q404="", "",基本情報入力シート!Q404)</f>
        <v/>
      </c>
      <c r="I1468" s="1269" t="str">
        <f>IF(基本情報入力シート!V404="", "",基本情報入力シート!V404)</f>
        <v/>
      </c>
      <c r="J1468" s="1269" t="str">
        <f>IF(基本情報入力シート!W404="", "",基本情報入力シート!W404)</f>
        <v/>
      </c>
      <c r="K1468" s="1269" t="str">
        <f>IF(基本情報入力シート!X404="", "",基本情報入力シート!X404)</f>
        <v/>
      </c>
      <c r="L1468" s="1272" t="str">
        <f>IF(基本情報入力シート!AC404=0, "",基本情報入力シート!AC404)</f>
        <v/>
      </c>
      <c r="M1468" s="1275" t="str">
        <f>IF(基本情報入力シート!AD404="", "",基本情報入力シート!AD404)</f>
        <v/>
      </c>
      <c r="N1468" s="1245"/>
      <c r="O1468" s="1248" t="str">
        <f>IFERROR(VLOOKUP(K1468,【参考】数式用２!$A$2:$AD$48,MATCH(N1468,【参考】数式用２!$C$4:$AD$4,0)+2,0),"")</f>
        <v/>
      </c>
      <c r="P1468" s="1214"/>
      <c r="Q1468" s="1217" t="str">
        <f>IFERROR(VLOOKUP(K1468,【参考】数式用２!$A$2:$AC$48,MATCH(P1468,【参考】数式用２!$C$4:$AC$4,0)+2,0),"")</f>
        <v/>
      </c>
      <c r="R1468" s="1220" t="s">
        <v>268</v>
      </c>
      <c r="S1468" s="1223"/>
      <c r="T1468" s="1226" t="s">
        <v>356</v>
      </c>
      <c r="U1468" s="1223"/>
      <c r="V1468" s="1226" t="s">
        <v>357</v>
      </c>
      <c r="W1468" s="1223"/>
      <c r="X1468" s="1226" t="s">
        <v>356</v>
      </c>
      <c r="Y1468" s="1223"/>
      <c r="Z1468" s="1226" t="s">
        <v>360</v>
      </c>
      <c r="AA1468" s="1226" t="s">
        <v>171</v>
      </c>
      <c r="AB1468" s="1226" t="str">
        <f t="shared" ref="AB1468" si="3235">IF(S1468&gt;=1,(W1468*12+Y1468)-(S1468*12+U1468)+1,"")</f>
        <v/>
      </c>
      <c r="AC1468" s="1229" t="s">
        <v>359</v>
      </c>
      <c r="AD1468" s="1232" t="str">
        <f t="shared" ref="AD1468" si="3236">IFERROR(ROUNDDOWN(ROUND(L1468*Q1468,0)*M1468,0)*AB1468,"")</f>
        <v/>
      </c>
      <c r="AE1468" s="1233" t="str">
        <f>IFERROR(ROUNDDOWN(ROUNDDOWN(ROUND(L1468*VLOOKUP(K1468,【参考】数式用２!$A$2:$AC$48,MATCH("処遇改善加算Ⅳ",【参考】数式用２!$C$4:$O$4,0)+2,0),0)*M1468,0)*AB1468*0.5,0), "")</f>
        <v/>
      </c>
      <c r="AF1468" s="1198"/>
      <c r="AG1468" s="1193" t="str">
        <f>IF(AND(AQ1468&lt;&gt;"対象外", P1468&lt;&gt;""),ROUNDDOWN(ROUND(L1468*VLOOKUP(K1468,【参考】数式用２!$A$2:$K$48,MATCH("ベア加算あり",【参考】数式用２!$C$4:$K$4,0)+2,0),0)*M1468,0)*AB1468,"")</f>
        <v/>
      </c>
      <c r="AH1468" s="1195"/>
      <c r="AI1468" s="1198"/>
      <c r="AJ1468" s="1198"/>
      <c r="AK1468" s="1201"/>
      <c r="AL1468" s="1204"/>
      <c r="AM1468" s="650" t="str">
        <f t="shared" si="3158"/>
        <v/>
      </c>
      <c r="AN1468" s="355"/>
      <c r="AO1468" s="1207" t="str">
        <f t="shared" ref="AO1468" si="3237">IF(K1468&lt;&gt;"","Q列に色付け","")</f>
        <v/>
      </c>
      <c r="AP1468" s="1210" t="str">
        <f t="shared" ref="AP1468" si="3238">IF(AND(AE1468&lt;&gt;0,AE1468&lt;&gt;""),IF(AF1468="○","入力済","未入力"),"")</f>
        <v/>
      </c>
      <c r="AQ1468" s="1113" t="str">
        <f>IFERROR((VLOOKUP(N1468, 【参考】数式用２!$BE$5:$BE$13, 1,FALSE)), "対象外")</f>
        <v>対象外</v>
      </c>
      <c r="AR1468" s="976" t="str">
        <f t="shared" ref="AR1468" si="3239">IF(AG1468&lt;&gt;"",IF(AH1468="○","入力済","未入力"),"")</f>
        <v/>
      </c>
      <c r="AS1468" s="976" t="str">
        <f t="shared" ref="AS1468" si="3240">IF(AND(P1468&lt;&gt;"", AI1468=""), "未入力", "入力済")</f>
        <v>入力済</v>
      </c>
      <c r="AT1468" s="976" t="str">
        <f t="shared" ref="AT1468" si="3241">IF(AND(P1468&lt;&gt;"", P1468&lt;&gt;"処遇改善加算Ⅳ", AJ1468=""), "未入力", "入力済")</f>
        <v>入力済</v>
      </c>
      <c r="AU1468" s="976" t="str">
        <f>IFERROR(VLOOKUP(K1468, 【参考】数式用２!$BB$5:$BC$48, 2, FALSE), "")</f>
        <v/>
      </c>
      <c r="AV1468" s="976" t="str">
        <f t="shared" ref="AV1468" si="3242">IF(AND(P1468&lt;&gt;"処遇改善加算Ⅲ",P1468&lt;&gt;"処遇改善加算Ⅳ", P1468&lt;&gt;"", AU1468&lt;&gt;"対象外"), 1,"")</f>
        <v/>
      </c>
      <c r="AW1468" s="976" t="str">
        <f>IFERROR("_"&amp;VLOOKUP(K1468, 【参考】数式用２!$AG$2:$AH$48, 2, FALSE), "")</f>
        <v/>
      </c>
      <c r="AX1468" s="1211" t="str">
        <f t="shared" ref="AX1468" si="3243">IF(AND(P1468="処遇改善加算Ⅰ", AL1468=""), "未入力","入力済")</f>
        <v>入力済</v>
      </c>
      <c r="AY1468" s="1207" t="str">
        <f t="shared" ref="AY1468" si="3244">G1468</f>
        <v/>
      </c>
    </row>
    <row r="1469" spans="1:51" ht="14">
      <c r="A1469" s="1281"/>
      <c r="B1469" s="1263"/>
      <c r="C1469" s="1264"/>
      <c r="D1469" s="1264"/>
      <c r="E1469" s="1264"/>
      <c r="F1469" s="1265"/>
      <c r="G1469" s="1270"/>
      <c r="H1469" s="1270"/>
      <c r="I1469" s="1270"/>
      <c r="J1469" s="1270"/>
      <c r="K1469" s="1270"/>
      <c r="L1469" s="1273"/>
      <c r="M1469" s="1276"/>
      <c r="N1469" s="1246"/>
      <c r="O1469" s="1249"/>
      <c r="P1469" s="1215"/>
      <c r="Q1469" s="1218"/>
      <c r="R1469" s="1221"/>
      <c r="S1469" s="1224"/>
      <c r="T1469" s="1227"/>
      <c r="U1469" s="1224"/>
      <c r="V1469" s="1227"/>
      <c r="W1469" s="1224"/>
      <c r="X1469" s="1227"/>
      <c r="Y1469" s="1224"/>
      <c r="Z1469" s="1227"/>
      <c r="AA1469" s="1227"/>
      <c r="AB1469" s="1227"/>
      <c r="AC1469" s="1230"/>
      <c r="AD1469" s="1193"/>
      <c r="AE1469" s="1234"/>
      <c r="AF1469" s="1199"/>
      <c r="AG1469" s="1193"/>
      <c r="AH1469" s="1196"/>
      <c r="AI1469" s="1199"/>
      <c r="AJ1469" s="1199"/>
      <c r="AK1469" s="1202"/>
      <c r="AL1469" s="1205"/>
      <c r="AM1469" s="1212" t="str">
        <f t="shared" ref="AM1469" si="3245">IF(AND(P1468&lt;&gt;"", OR(W1468&lt;&gt;8,Y1468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69" s="355"/>
      <c r="AO1469" s="1208"/>
      <c r="AP1469" s="1210"/>
      <c r="AQ1469" s="1114"/>
      <c r="AR1469" s="976"/>
      <c r="AS1469" s="976"/>
      <c r="AT1469" s="976"/>
      <c r="AU1469" s="976"/>
      <c r="AV1469" s="976"/>
      <c r="AW1469" s="976"/>
      <c r="AX1469" s="1211"/>
      <c r="AY1469" s="1208"/>
    </row>
    <row r="1470" spans="1:51" ht="14">
      <c r="A1470" s="1282"/>
      <c r="B1470" s="1263"/>
      <c r="C1470" s="1264"/>
      <c r="D1470" s="1264"/>
      <c r="E1470" s="1264"/>
      <c r="F1470" s="1265"/>
      <c r="G1470" s="1270"/>
      <c r="H1470" s="1270"/>
      <c r="I1470" s="1270"/>
      <c r="J1470" s="1270"/>
      <c r="K1470" s="1270"/>
      <c r="L1470" s="1273"/>
      <c r="M1470" s="1276"/>
      <c r="N1470" s="1246"/>
      <c r="O1470" s="1249"/>
      <c r="P1470" s="1215"/>
      <c r="Q1470" s="1218"/>
      <c r="R1470" s="1221"/>
      <c r="S1470" s="1224"/>
      <c r="T1470" s="1227"/>
      <c r="U1470" s="1224"/>
      <c r="V1470" s="1227"/>
      <c r="W1470" s="1224"/>
      <c r="X1470" s="1227"/>
      <c r="Y1470" s="1224"/>
      <c r="Z1470" s="1227"/>
      <c r="AA1470" s="1227"/>
      <c r="AB1470" s="1227"/>
      <c r="AC1470" s="1230"/>
      <c r="AD1470" s="1193"/>
      <c r="AE1470" s="1234"/>
      <c r="AF1470" s="1199"/>
      <c r="AG1470" s="1193"/>
      <c r="AH1470" s="1196"/>
      <c r="AI1470" s="1199"/>
      <c r="AJ1470" s="1199"/>
      <c r="AK1470" s="1202"/>
      <c r="AL1470" s="1205"/>
      <c r="AM1470" s="1213"/>
      <c r="AN1470" s="355"/>
      <c r="AO1470" s="1208"/>
      <c r="AP1470" s="1210"/>
      <c r="AQ1470" s="1114"/>
      <c r="AR1470" s="976"/>
      <c r="AS1470" s="976"/>
      <c r="AT1470" s="976"/>
      <c r="AU1470" s="976"/>
      <c r="AV1470" s="976"/>
      <c r="AW1470" s="976"/>
      <c r="AX1470" s="1211"/>
      <c r="AY1470" s="1208"/>
    </row>
    <row r="1471" spans="1:51" ht="14.5" thickBot="1">
      <c r="A1471" s="1283"/>
      <c r="B1471" s="1266"/>
      <c r="C1471" s="1267"/>
      <c r="D1471" s="1267"/>
      <c r="E1471" s="1267"/>
      <c r="F1471" s="1268"/>
      <c r="G1471" s="1271"/>
      <c r="H1471" s="1271"/>
      <c r="I1471" s="1271"/>
      <c r="J1471" s="1271"/>
      <c r="K1471" s="1271"/>
      <c r="L1471" s="1274"/>
      <c r="M1471" s="1277"/>
      <c r="N1471" s="1247"/>
      <c r="O1471" s="1250"/>
      <c r="P1471" s="1216"/>
      <c r="Q1471" s="1219"/>
      <c r="R1471" s="1222"/>
      <c r="S1471" s="1225"/>
      <c r="T1471" s="1228"/>
      <c r="U1471" s="1225"/>
      <c r="V1471" s="1228"/>
      <c r="W1471" s="1225"/>
      <c r="X1471" s="1228"/>
      <c r="Y1471" s="1225"/>
      <c r="Z1471" s="1228"/>
      <c r="AA1471" s="1228"/>
      <c r="AB1471" s="1228"/>
      <c r="AC1471" s="1231"/>
      <c r="AD1471" s="1194"/>
      <c r="AE1471" s="1235"/>
      <c r="AF1471" s="1200"/>
      <c r="AG1471" s="1194"/>
      <c r="AH1471" s="1197"/>
      <c r="AI1471" s="1200"/>
      <c r="AJ1471" s="1200"/>
      <c r="AK1471" s="1203"/>
      <c r="AL1471" s="1206"/>
      <c r="AM1471" s="651" t="str">
        <f t="shared" si="3168"/>
        <v/>
      </c>
      <c r="AN1471" s="355"/>
      <c r="AO1471" s="1209"/>
      <c r="AP1471" s="1210"/>
      <c r="AQ1471" s="1115"/>
      <c r="AR1471" s="976"/>
      <c r="AS1471" s="976"/>
      <c r="AT1471" s="976"/>
      <c r="AU1471" s="976"/>
      <c r="AV1471" s="976"/>
      <c r="AW1471" s="976"/>
      <c r="AX1471" s="1211"/>
      <c r="AY1471" s="1209"/>
    </row>
    <row r="1472" spans="1:51" ht="14">
      <c r="A1472" s="1280">
        <v>366</v>
      </c>
      <c r="B1472" s="1260" t="str">
        <f>IF(基本情報入力シート!B405="", "",基本情報入力シート!B405)</f>
        <v/>
      </c>
      <c r="C1472" s="1261"/>
      <c r="D1472" s="1261"/>
      <c r="E1472" s="1261"/>
      <c r="F1472" s="1262"/>
      <c r="G1472" s="1269" t="str">
        <f>IF(基本情報入力シート!L405="", "",基本情報入力シート!L405)</f>
        <v/>
      </c>
      <c r="H1472" s="1269" t="str">
        <f>IF(基本情報入力シート!Q405="", "",基本情報入力シート!Q405)</f>
        <v/>
      </c>
      <c r="I1472" s="1269" t="str">
        <f>IF(基本情報入力シート!V405="", "",基本情報入力シート!V405)</f>
        <v/>
      </c>
      <c r="J1472" s="1269" t="str">
        <f>IF(基本情報入力シート!W405="", "",基本情報入力シート!W405)</f>
        <v/>
      </c>
      <c r="K1472" s="1269" t="str">
        <f>IF(基本情報入力シート!X405="", "",基本情報入力シート!X405)</f>
        <v/>
      </c>
      <c r="L1472" s="1272" t="str">
        <f>IF(基本情報入力シート!AC405=0, "",基本情報入力シート!AC405)</f>
        <v/>
      </c>
      <c r="M1472" s="1275" t="str">
        <f>IF(基本情報入力シート!AD405="", "",基本情報入力シート!AD405)</f>
        <v/>
      </c>
      <c r="N1472" s="1245"/>
      <c r="O1472" s="1248" t="str">
        <f>IFERROR(VLOOKUP(K1472,【参考】数式用２!$A$2:$AD$48,MATCH(N1472,【参考】数式用２!$C$4:$AD$4,0)+2,0),"")</f>
        <v/>
      </c>
      <c r="P1472" s="1214"/>
      <c r="Q1472" s="1217" t="str">
        <f>IFERROR(VLOOKUP(K1472,【参考】数式用２!$A$2:$AC$48,MATCH(P1472,【参考】数式用２!$C$4:$AC$4,0)+2,0),"")</f>
        <v/>
      </c>
      <c r="R1472" s="1220" t="s">
        <v>268</v>
      </c>
      <c r="S1472" s="1223"/>
      <c r="T1472" s="1226" t="s">
        <v>356</v>
      </c>
      <c r="U1472" s="1223"/>
      <c r="V1472" s="1226" t="s">
        <v>357</v>
      </c>
      <c r="W1472" s="1223"/>
      <c r="X1472" s="1226" t="s">
        <v>356</v>
      </c>
      <c r="Y1472" s="1223"/>
      <c r="Z1472" s="1226" t="s">
        <v>360</v>
      </c>
      <c r="AA1472" s="1226" t="s">
        <v>171</v>
      </c>
      <c r="AB1472" s="1226" t="str">
        <f t="shared" ref="AB1472" si="3246">IF(S1472&gt;=1,(W1472*12+Y1472)-(S1472*12+U1472)+1,"")</f>
        <v/>
      </c>
      <c r="AC1472" s="1229" t="s">
        <v>359</v>
      </c>
      <c r="AD1472" s="1232" t="str">
        <f t="shared" ref="AD1472" si="3247">IFERROR(ROUNDDOWN(ROUND(L1472*Q1472,0)*M1472,0)*AB1472,"")</f>
        <v/>
      </c>
      <c r="AE1472" s="1233" t="str">
        <f>IFERROR(ROUNDDOWN(ROUNDDOWN(ROUND(L1472*VLOOKUP(K1472,【参考】数式用２!$A$2:$AC$48,MATCH("処遇改善加算Ⅳ",【参考】数式用２!$C$4:$O$4,0)+2,0),0)*M1472,0)*AB1472*0.5,0), "")</f>
        <v/>
      </c>
      <c r="AF1472" s="1198"/>
      <c r="AG1472" s="1193" t="str">
        <f>IF(AND(AQ1472&lt;&gt;"対象外", P1472&lt;&gt;""),ROUNDDOWN(ROUND(L1472*VLOOKUP(K1472,【参考】数式用２!$A$2:$K$48,MATCH("ベア加算あり",【参考】数式用２!$C$4:$K$4,0)+2,0),0)*M1472,0)*AB1472,"")</f>
        <v/>
      </c>
      <c r="AH1472" s="1195"/>
      <c r="AI1472" s="1198"/>
      <c r="AJ1472" s="1198"/>
      <c r="AK1472" s="1201"/>
      <c r="AL1472" s="1204"/>
      <c r="AM1472" s="650" t="str">
        <f t="shared" si="3158"/>
        <v/>
      </c>
      <c r="AN1472" s="355"/>
      <c r="AO1472" s="1207" t="str">
        <f t="shared" ref="AO1472" si="3248">IF(K1472&lt;&gt;"","Q列に色付け","")</f>
        <v/>
      </c>
      <c r="AP1472" s="1210" t="str">
        <f t="shared" ref="AP1472" si="3249">IF(AND(AE1472&lt;&gt;0,AE1472&lt;&gt;""),IF(AF1472="○","入力済","未入力"),"")</f>
        <v/>
      </c>
      <c r="AQ1472" s="1113" t="str">
        <f>IFERROR((VLOOKUP(N1472, 【参考】数式用２!$BE$5:$BE$13, 1,FALSE)), "対象外")</f>
        <v>対象外</v>
      </c>
      <c r="AR1472" s="976" t="str">
        <f t="shared" ref="AR1472" si="3250">IF(AG1472&lt;&gt;"",IF(AH1472="○","入力済","未入力"),"")</f>
        <v/>
      </c>
      <c r="AS1472" s="976" t="str">
        <f t="shared" ref="AS1472" si="3251">IF(AND(P1472&lt;&gt;"", AI1472=""), "未入力", "入力済")</f>
        <v>入力済</v>
      </c>
      <c r="AT1472" s="976" t="str">
        <f t="shared" ref="AT1472" si="3252">IF(AND(P1472&lt;&gt;"", P1472&lt;&gt;"処遇改善加算Ⅳ", AJ1472=""), "未入力", "入力済")</f>
        <v>入力済</v>
      </c>
      <c r="AU1472" s="976" t="str">
        <f>IFERROR(VLOOKUP(K1472, 【参考】数式用２!$BB$5:$BC$48, 2, FALSE), "")</f>
        <v/>
      </c>
      <c r="AV1472" s="976" t="str">
        <f t="shared" ref="AV1472" si="3253">IF(AND(P1472&lt;&gt;"処遇改善加算Ⅲ",P1472&lt;&gt;"処遇改善加算Ⅳ", P1472&lt;&gt;"", AU1472&lt;&gt;"対象外"), 1,"")</f>
        <v/>
      </c>
      <c r="AW1472" s="976" t="str">
        <f>IFERROR("_"&amp;VLOOKUP(K1472, 【参考】数式用２!$AG$2:$AH$48, 2, FALSE), "")</f>
        <v/>
      </c>
      <c r="AX1472" s="1211" t="str">
        <f t="shared" ref="AX1472" si="3254">IF(AND(P1472="処遇改善加算Ⅰ", AL1472=""), "未入力","入力済")</f>
        <v>入力済</v>
      </c>
      <c r="AY1472" s="1207" t="str">
        <f t="shared" ref="AY1472" si="3255">G1472</f>
        <v/>
      </c>
    </row>
    <row r="1473" spans="1:51" ht="14">
      <c r="A1473" s="1281"/>
      <c r="B1473" s="1263"/>
      <c r="C1473" s="1264"/>
      <c r="D1473" s="1264"/>
      <c r="E1473" s="1264"/>
      <c r="F1473" s="1265"/>
      <c r="G1473" s="1270"/>
      <c r="H1473" s="1270"/>
      <c r="I1473" s="1270"/>
      <c r="J1473" s="1270"/>
      <c r="K1473" s="1270"/>
      <c r="L1473" s="1273"/>
      <c r="M1473" s="1276"/>
      <c r="N1473" s="1246"/>
      <c r="O1473" s="1249"/>
      <c r="P1473" s="1215"/>
      <c r="Q1473" s="1218"/>
      <c r="R1473" s="1221"/>
      <c r="S1473" s="1224"/>
      <c r="T1473" s="1227"/>
      <c r="U1473" s="1224"/>
      <c r="V1473" s="1227"/>
      <c r="W1473" s="1224"/>
      <c r="X1473" s="1227"/>
      <c r="Y1473" s="1224"/>
      <c r="Z1473" s="1227"/>
      <c r="AA1473" s="1227"/>
      <c r="AB1473" s="1227"/>
      <c r="AC1473" s="1230"/>
      <c r="AD1473" s="1193"/>
      <c r="AE1473" s="1234"/>
      <c r="AF1473" s="1199"/>
      <c r="AG1473" s="1193"/>
      <c r="AH1473" s="1196"/>
      <c r="AI1473" s="1199"/>
      <c r="AJ1473" s="1199"/>
      <c r="AK1473" s="1202"/>
      <c r="AL1473" s="1205"/>
      <c r="AM1473" s="1212" t="str">
        <f t="shared" ref="AM1473" si="3256">IF(AND(P1472&lt;&gt;"", OR(W1472&lt;&gt;8,Y1472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73" s="355"/>
      <c r="AO1473" s="1208"/>
      <c r="AP1473" s="1210"/>
      <c r="AQ1473" s="1114"/>
      <c r="AR1473" s="976"/>
      <c r="AS1473" s="976"/>
      <c r="AT1473" s="976"/>
      <c r="AU1473" s="976"/>
      <c r="AV1473" s="976"/>
      <c r="AW1473" s="976"/>
      <c r="AX1473" s="1211"/>
      <c r="AY1473" s="1208"/>
    </row>
    <row r="1474" spans="1:51" ht="14">
      <c r="A1474" s="1282"/>
      <c r="B1474" s="1263"/>
      <c r="C1474" s="1264"/>
      <c r="D1474" s="1264"/>
      <c r="E1474" s="1264"/>
      <c r="F1474" s="1265"/>
      <c r="G1474" s="1270"/>
      <c r="H1474" s="1270"/>
      <c r="I1474" s="1270"/>
      <c r="J1474" s="1270"/>
      <c r="K1474" s="1270"/>
      <c r="L1474" s="1273"/>
      <c r="M1474" s="1276"/>
      <c r="N1474" s="1246"/>
      <c r="O1474" s="1249"/>
      <c r="P1474" s="1215"/>
      <c r="Q1474" s="1218"/>
      <c r="R1474" s="1221"/>
      <c r="S1474" s="1224"/>
      <c r="T1474" s="1227"/>
      <c r="U1474" s="1224"/>
      <c r="V1474" s="1227"/>
      <c r="W1474" s="1224"/>
      <c r="X1474" s="1227"/>
      <c r="Y1474" s="1224"/>
      <c r="Z1474" s="1227"/>
      <c r="AA1474" s="1227"/>
      <c r="AB1474" s="1227"/>
      <c r="AC1474" s="1230"/>
      <c r="AD1474" s="1193"/>
      <c r="AE1474" s="1234"/>
      <c r="AF1474" s="1199"/>
      <c r="AG1474" s="1193"/>
      <c r="AH1474" s="1196"/>
      <c r="AI1474" s="1199"/>
      <c r="AJ1474" s="1199"/>
      <c r="AK1474" s="1202"/>
      <c r="AL1474" s="1205"/>
      <c r="AM1474" s="1213"/>
      <c r="AN1474" s="355"/>
      <c r="AO1474" s="1208"/>
      <c r="AP1474" s="1210"/>
      <c r="AQ1474" s="1114"/>
      <c r="AR1474" s="976"/>
      <c r="AS1474" s="976"/>
      <c r="AT1474" s="976"/>
      <c r="AU1474" s="976"/>
      <c r="AV1474" s="976"/>
      <c r="AW1474" s="976"/>
      <c r="AX1474" s="1211"/>
      <c r="AY1474" s="1208"/>
    </row>
    <row r="1475" spans="1:51" ht="14.5" thickBot="1">
      <c r="A1475" s="1283"/>
      <c r="B1475" s="1266"/>
      <c r="C1475" s="1267"/>
      <c r="D1475" s="1267"/>
      <c r="E1475" s="1267"/>
      <c r="F1475" s="1268"/>
      <c r="G1475" s="1271"/>
      <c r="H1475" s="1271"/>
      <c r="I1475" s="1271"/>
      <c r="J1475" s="1271"/>
      <c r="K1475" s="1271"/>
      <c r="L1475" s="1274"/>
      <c r="M1475" s="1277"/>
      <c r="N1475" s="1247"/>
      <c r="O1475" s="1250"/>
      <c r="P1475" s="1216"/>
      <c r="Q1475" s="1219"/>
      <c r="R1475" s="1222"/>
      <c r="S1475" s="1225"/>
      <c r="T1475" s="1228"/>
      <c r="U1475" s="1225"/>
      <c r="V1475" s="1228"/>
      <c r="W1475" s="1225"/>
      <c r="X1475" s="1228"/>
      <c r="Y1475" s="1225"/>
      <c r="Z1475" s="1228"/>
      <c r="AA1475" s="1228"/>
      <c r="AB1475" s="1228"/>
      <c r="AC1475" s="1231"/>
      <c r="AD1475" s="1194"/>
      <c r="AE1475" s="1235"/>
      <c r="AF1475" s="1200"/>
      <c r="AG1475" s="1194"/>
      <c r="AH1475" s="1197"/>
      <c r="AI1475" s="1200"/>
      <c r="AJ1475" s="1200"/>
      <c r="AK1475" s="1203"/>
      <c r="AL1475" s="1206"/>
      <c r="AM1475" s="651" t="str">
        <f t="shared" si="3168"/>
        <v/>
      </c>
      <c r="AN1475" s="355"/>
      <c r="AO1475" s="1209"/>
      <c r="AP1475" s="1210"/>
      <c r="AQ1475" s="1115"/>
      <c r="AR1475" s="976"/>
      <c r="AS1475" s="976"/>
      <c r="AT1475" s="976"/>
      <c r="AU1475" s="976"/>
      <c r="AV1475" s="976"/>
      <c r="AW1475" s="976"/>
      <c r="AX1475" s="1211"/>
      <c r="AY1475" s="1209"/>
    </row>
    <row r="1476" spans="1:51" ht="14">
      <c r="A1476" s="1280">
        <v>367</v>
      </c>
      <c r="B1476" s="1260" t="str">
        <f>IF(基本情報入力シート!B406="", "",基本情報入力シート!B406)</f>
        <v/>
      </c>
      <c r="C1476" s="1261"/>
      <c r="D1476" s="1261"/>
      <c r="E1476" s="1261"/>
      <c r="F1476" s="1262"/>
      <c r="G1476" s="1269" t="str">
        <f>IF(基本情報入力シート!L406="", "",基本情報入力シート!L406)</f>
        <v/>
      </c>
      <c r="H1476" s="1269" t="str">
        <f>IF(基本情報入力シート!Q406="", "",基本情報入力シート!Q406)</f>
        <v/>
      </c>
      <c r="I1476" s="1269" t="str">
        <f>IF(基本情報入力シート!V406="", "",基本情報入力シート!V406)</f>
        <v/>
      </c>
      <c r="J1476" s="1269" t="str">
        <f>IF(基本情報入力シート!W406="", "",基本情報入力シート!W406)</f>
        <v/>
      </c>
      <c r="K1476" s="1269" t="str">
        <f>IF(基本情報入力シート!X406="", "",基本情報入力シート!X406)</f>
        <v/>
      </c>
      <c r="L1476" s="1272" t="str">
        <f>IF(基本情報入力シート!AC406=0, "",基本情報入力シート!AC406)</f>
        <v/>
      </c>
      <c r="M1476" s="1275" t="str">
        <f>IF(基本情報入力シート!AD406="", "",基本情報入力シート!AD406)</f>
        <v/>
      </c>
      <c r="N1476" s="1245"/>
      <c r="O1476" s="1248" t="str">
        <f>IFERROR(VLOOKUP(K1476,【参考】数式用２!$A$2:$AD$48,MATCH(N1476,【参考】数式用２!$C$4:$AD$4,0)+2,0),"")</f>
        <v/>
      </c>
      <c r="P1476" s="1214"/>
      <c r="Q1476" s="1217" t="str">
        <f>IFERROR(VLOOKUP(K1476,【参考】数式用２!$A$2:$AC$48,MATCH(P1476,【参考】数式用２!$C$4:$AC$4,0)+2,0),"")</f>
        <v/>
      </c>
      <c r="R1476" s="1220" t="s">
        <v>268</v>
      </c>
      <c r="S1476" s="1223"/>
      <c r="T1476" s="1226" t="s">
        <v>356</v>
      </c>
      <c r="U1476" s="1223"/>
      <c r="V1476" s="1226" t="s">
        <v>357</v>
      </c>
      <c r="W1476" s="1223"/>
      <c r="X1476" s="1226" t="s">
        <v>356</v>
      </c>
      <c r="Y1476" s="1223"/>
      <c r="Z1476" s="1226" t="s">
        <v>360</v>
      </c>
      <c r="AA1476" s="1226" t="s">
        <v>171</v>
      </c>
      <c r="AB1476" s="1226" t="str">
        <f t="shared" ref="AB1476" si="3257">IF(S1476&gt;=1,(W1476*12+Y1476)-(S1476*12+U1476)+1,"")</f>
        <v/>
      </c>
      <c r="AC1476" s="1229" t="s">
        <v>359</v>
      </c>
      <c r="AD1476" s="1232" t="str">
        <f t="shared" ref="AD1476" si="3258">IFERROR(ROUNDDOWN(ROUND(L1476*Q1476,0)*M1476,0)*AB1476,"")</f>
        <v/>
      </c>
      <c r="AE1476" s="1233" t="str">
        <f>IFERROR(ROUNDDOWN(ROUNDDOWN(ROUND(L1476*VLOOKUP(K1476,【参考】数式用２!$A$2:$AC$48,MATCH("処遇改善加算Ⅳ",【参考】数式用２!$C$4:$O$4,0)+2,0),0)*M1476,0)*AB1476*0.5,0), "")</f>
        <v/>
      </c>
      <c r="AF1476" s="1198"/>
      <c r="AG1476" s="1193" t="str">
        <f>IF(AND(AQ1476&lt;&gt;"対象外", P1476&lt;&gt;""),ROUNDDOWN(ROUND(L1476*VLOOKUP(K1476,【参考】数式用２!$A$2:$K$48,MATCH("ベア加算あり",【参考】数式用２!$C$4:$K$4,0)+2,0),0)*M1476,0)*AB1476,"")</f>
        <v/>
      </c>
      <c r="AH1476" s="1195"/>
      <c r="AI1476" s="1198"/>
      <c r="AJ1476" s="1198"/>
      <c r="AK1476" s="1201"/>
      <c r="AL1476" s="1204"/>
      <c r="AM1476" s="650" t="str">
        <f t="shared" si="3158"/>
        <v/>
      </c>
      <c r="AN1476" s="355"/>
      <c r="AO1476" s="1207" t="str">
        <f t="shared" ref="AO1476" si="3259">IF(K1476&lt;&gt;"","Q列に色付け","")</f>
        <v/>
      </c>
      <c r="AP1476" s="1210" t="str">
        <f t="shared" ref="AP1476" si="3260">IF(AND(AE1476&lt;&gt;0,AE1476&lt;&gt;""),IF(AF1476="○","入力済","未入力"),"")</f>
        <v/>
      </c>
      <c r="AQ1476" s="1113" t="str">
        <f>IFERROR((VLOOKUP(N1476, 【参考】数式用２!$BE$5:$BE$13, 1,FALSE)), "対象外")</f>
        <v>対象外</v>
      </c>
      <c r="AR1476" s="976" t="str">
        <f t="shared" ref="AR1476" si="3261">IF(AG1476&lt;&gt;"",IF(AH1476="○","入力済","未入力"),"")</f>
        <v/>
      </c>
      <c r="AS1476" s="976" t="str">
        <f t="shared" ref="AS1476" si="3262">IF(AND(P1476&lt;&gt;"", AI1476=""), "未入力", "入力済")</f>
        <v>入力済</v>
      </c>
      <c r="AT1476" s="976" t="str">
        <f t="shared" ref="AT1476" si="3263">IF(AND(P1476&lt;&gt;"", P1476&lt;&gt;"処遇改善加算Ⅳ", AJ1476=""), "未入力", "入力済")</f>
        <v>入力済</v>
      </c>
      <c r="AU1476" s="976" t="str">
        <f>IFERROR(VLOOKUP(K1476, 【参考】数式用２!$BB$5:$BC$48, 2, FALSE), "")</f>
        <v/>
      </c>
      <c r="AV1476" s="976" t="str">
        <f t="shared" ref="AV1476" si="3264">IF(AND(P1476&lt;&gt;"処遇改善加算Ⅲ",P1476&lt;&gt;"処遇改善加算Ⅳ", P1476&lt;&gt;"", AU1476&lt;&gt;"対象外"), 1,"")</f>
        <v/>
      </c>
      <c r="AW1476" s="976" t="str">
        <f>IFERROR("_"&amp;VLOOKUP(K1476, 【参考】数式用２!$AG$2:$AH$48, 2, FALSE), "")</f>
        <v/>
      </c>
      <c r="AX1476" s="1211" t="str">
        <f t="shared" ref="AX1476" si="3265">IF(AND(P1476="処遇改善加算Ⅰ", AL1476=""), "未入力","入力済")</f>
        <v>入力済</v>
      </c>
      <c r="AY1476" s="1207" t="str">
        <f t="shared" ref="AY1476" si="3266">G1476</f>
        <v/>
      </c>
    </row>
    <row r="1477" spans="1:51" ht="14">
      <c r="A1477" s="1281"/>
      <c r="B1477" s="1263"/>
      <c r="C1477" s="1264"/>
      <c r="D1477" s="1264"/>
      <c r="E1477" s="1264"/>
      <c r="F1477" s="1265"/>
      <c r="G1477" s="1270"/>
      <c r="H1477" s="1270"/>
      <c r="I1477" s="1270"/>
      <c r="J1477" s="1270"/>
      <c r="K1477" s="1270"/>
      <c r="L1477" s="1273"/>
      <c r="M1477" s="1276"/>
      <c r="N1477" s="1246"/>
      <c r="O1477" s="1249"/>
      <c r="P1477" s="1215"/>
      <c r="Q1477" s="1218"/>
      <c r="R1477" s="1221"/>
      <c r="S1477" s="1224"/>
      <c r="T1477" s="1227"/>
      <c r="U1477" s="1224"/>
      <c r="V1477" s="1227"/>
      <c r="W1477" s="1224"/>
      <c r="X1477" s="1227"/>
      <c r="Y1477" s="1224"/>
      <c r="Z1477" s="1227"/>
      <c r="AA1477" s="1227"/>
      <c r="AB1477" s="1227"/>
      <c r="AC1477" s="1230"/>
      <c r="AD1477" s="1193"/>
      <c r="AE1477" s="1234"/>
      <c r="AF1477" s="1199"/>
      <c r="AG1477" s="1193"/>
      <c r="AH1477" s="1196"/>
      <c r="AI1477" s="1199"/>
      <c r="AJ1477" s="1199"/>
      <c r="AK1477" s="1202"/>
      <c r="AL1477" s="1205"/>
      <c r="AM1477" s="1212" t="str">
        <f t="shared" ref="AM1477" si="3267">IF(AND(P1476&lt;&gt;"", OR(W1476&lt;&gt;8,Y1476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77" s="355"/>
      <c r="AO1477" s="1208"/>
      <c r="AP1477" s="1210"/>
      <c r="AQ1477" s="1114"/>
      <c r="AR1477" s="976"/>
      <c r="AS1477" s="976"/>
      <c r="AT1477" s="976"/>
      <c r="AU1477" s="976"/>
      <c r="AV1477" s="976"/>
      <c r="AW1477" s="976"/>
      <c r="AX1477" s="1211"/>
      <c r="AY1477" s="1208"/>
    </row>
    <row r="1478" spans="1:51" ht="14">
      <c r="A1478" s="1282"/>
      <c r="B1478" s="1263"/>
      <c r="C1478" s="1264"/>
      <c r="D1478" s="1264"/>
      <c r="E1478" s="1264"/>
      <c r="F1478" s="1265"/>
      <c r="G1478" s="1270"/>
      <c r="H1478" s="1270"/>
      <c r="I1478" s="1270"/>
      <c r="J1478" s="1270"/>
      <c r="K1478" s="1270"/>
      <c r="L1478" s="1273"/>
      <c r="M1478" s="1276"/>
      <c r="N1478" s="1246"/>
      <c r="O1478" s="1249"/>
      <c r="P1478" s="1215"/>
      <c r="Q1478" s="1218"/>
      <c r="R1478" s="1221"/>
      <c r="S1478" s="1224"/>
      <c r="T1478" s="1227"/>
      <c r="U1478" s="1224"/>
      <c r="V1478" s="1227"/>
      <c r="W1478" s="1224"/>
      <c r="X1478" s="1227"/>
      <c r="Y1478" s="1224"/>
      <c r="Z1478" s="1227"/>
      <c r="AA1478" s="1227"/>
      <c r="AB1478" s="1227"/>
      <c r="AC1478" s="1230"/>
      <c r="AD1478" s="1193"/>
      <c r="AE1478" s="1234"/>
      <c r="AF1478" s="1199"/>
      <c r="AG1478" s="1193"/>
      <c r="AH1478" s="1196"/>
      <c r="AI1478" s="1199"/>
      <c r="AJ1478" s="1199"/>
      <c r="AK1478" s="1202"/>
      <c r="AL1478" s="1205"/>
      <c r="AM1478" s="1213"/>
      <c r="AN1478" s="355"/>
      <c r="AO1478" s="1208"/>
      <c r="AP1478" s="1210"/>
      <c r="AQ1478" s="1114"/>
      <c r="AR1478" s="976"/>
      <c r="AS1478" s="976"/>
      <c r="AT1478" s="976"/>
      <c r="AU1478" s="976"/>
      <c r="AV1478" s="976"/>
      <c r="AW1478" s="976"/>
      <c r="AX1478" s="1211"/>
      <c r="AY1478" s="1208"/>
    </row>
    <row r="1479" spans="1:51" ht="14.5" thickBot="1">
      <c r="A1479" s="1283"/>
      <c r="B1479" s="1266"/>
      <c r="C1479" s="1267"/>
      <c r="D1479" s="1267"/>
      <c r="E1479" s="1267"/>
      <c r="F1479" s="1268"/>
      <c r="G1479" s="1271"/>
      <c r="H1479" s="1271"/>
      <c r="I1479" s="1271"/>
      <c r="J1479" s="1271"/>
      <c r="K1479" s="1271"/>
      <c r="L1479" s="1274"/>
      <c r="M1479" s="1277"/>
      <c r="N1479" s="1247"/>
      <c r="O1479" s="1250"/>
      <c r="P1479" s="1216"/>
      <c r="Q1479" s="1219"/>
      <c r="R1479" s="1222"/>
      <c r="S1479" s="1225"/>
      <c r="T1479" s="1228"/>
      <c r="U1479" s="1225"/>
      <c r="V1479" s="1228"/>
      <c r="W1479" s="1225"/>
      <c r="X1479" s="1228"/>
      <c r="Y1479" s="1225"/>
      <c r="Z1479" s="1228"/>
      <c r="AA1479" s="1228"/>
      <c r="AB1479" s="1228"/>
      <c r="AC1479" s="1231"/>
      <c r="AD1479" s="1194"/>
      <c r="AE1479" s="1235"/>
      <c r="AF1479" s="1200"/>
      <c r="AG1479" s="1194"/>
      <c r="AH1479" s="1197"/>
      <c r="AI1479" s="1200"/>
      <c r="AJ1479" s="1200"/>
      <c r="AK1479" s="1203"/>
      <c r="AL1479" s="1206"/>
      <c r="AM1479" s="651" t="str">
        <f t="shared" si="3168"/>
        <v/>
      </c>
      <c r="AN1479" s="355"/>
      <c r="AO1479" s="1209"/>
      <c r="AP1479" s="1210"/>
      <c r="AQ1479" s="1115"/>
      <c r="AR1479" s="976"/>
      <c r="AS1479" s="976"/>
      <c r="AT1479" s="976"/>
      <c r="AU1479" s="976"/>
      <c r="AV1479" s="976"/>
      <c r="AW1479" s="976"/>
      <c r="AX1479" s="1211"/>
      <c r="AY1479" s="1209"/>
    </row>
    <row r="1480" spans="1:51" ht="14">
      <c r="A1480" s="1280">
        <v>368</v>
      </c>
      <c r="B1480" s="1260" t="str">
        <f>IF(基本情報入力シート!B407="", "",基本情報入力シート!B407)</f>
        <v/>
      </c>
      <c r="C1480" s="1261"/>
      <c r="D1480" s="1261"/>
      <c r="E1480" s="1261"/>
      <c r="F1480" s="1262"/>
      <c r="G1480" s="1269" t="str">
        <f>IF(基本情報入力シート!L407="", "",基本情報入力シート!L407)</f>
        <v/>
      </c>
      <c r="H1480" s="1269" t="str">
        <f>IF(基本情報入力シート!Q407="", "",基本情報入力シート!Q407)</f>
        <v/>
      </c>
      <c r="I1480" s="1269" t="str">
        <f>IF(基本情報入力シート!V407="", "",基本情報入力シート!V407)</f>
        <v/>
      </c>
      <c r="J1480" s="1269" t="str">
        <f>IF(基本情報入力シート!W407="", "",基本情報入力シート!W407)</f>
        <v/>
      </c>
      <c r="K1480" s="1269" t="str">
        <f>IF(基本情報入力シート!X407="", "",基本情報入力シート!X407)</f>
        <v/>
      </c>
      <c r="L1480" s="1272" t="str">
        <f>IF(基本情報入力シート!AC407=0, "",基本情報入力シート!AC407)</f>
        <v/>
      </c>
      <c r="M1480" s="1275" t="str">
        <f>IF(基本情報入力シート!AD407="", "",基本情報入力シート!AD407)</f>
        <v/>
      </c>
      <c r="N1480" s="1245"/>
      <c r="O1480" s="1248" t="str">
        <f>IFERROR(VLOOKUP(K1480,【参考】数式用２!$A$2:$AD$48,MATCH(N1480,【参考】数式用２!$C$4:$AD$4,0)+2,0),"")</f>
        <v/>
      </c>
      <c r="P1480" s="1214"/>
      <c r="Q1480" s="1217" t="str">
        <f>IFERROR(VLOOKUP(K1480,【参考】数式用２!$A$2:$AC$48,MATCH(P1480,【参考】数式用２!$C$4:$AC$4,0)+2,0),"")</f>
        <v/>
      </c>
      <c r="R1480" s="1220" t="s">
        <v>268</v>
      </c>
      <c r="S1480" s="1223"/>
      <c r="T1480" s="1226" t="s">
        <v>356</v>
      </c>
      <c r="U1480" s="1223"/>
      <c r="V1480" s="1226" t="s">
        <v>357</v>
      </c>
      <c r="W1480" s="1223"/>
      <c r="X1480" s="1226" t="s">
        <v>356</v>
      </c>
      <c r="Y1480" s="1223"/>
      <c r="Z1480" s="1226" t="s">
        <v>360</v>
      </c>
      <c r="AA1480" s="1226" t="s">
        <v>171</v>
      </c>
      <c r="AB1480" s="1226" t="str">
        <f t="shared" ref="AB1480" si="3268">IF(S1480&gt;=1,(W1480*12+Y1480)-(S1480*12+U1480)+1,"")</f>
        <v/>
      </c>
      <c r="AC1480" s="1229" t="s">
        <v>359</v>
      </c>
      <c r="AD1480" s="1232" t="str">
        <f t="shared" ref="AD1480" si="3269">IFERROR(ROUNDDOWN(ROUND(L1480*Q1480,0)*M1480,0)*AB1480,"")</f>
        <v/>
      </c>
      <c r="AE1480" s="1233" t="str">
        <f>IFERROR(ROUNDDOWN(ROUNDDOWN(ROUND(L1480*VLOOKUP(K1480,【参考】数式用２!$A$2:$AC$48,MATCH("処遇改善加算Ⅳ",【参考】数式用２!$C$4:$O$4,0)+2,0),0)*M1480,0)*AB1480*0.5,0), "")</f>
        <v/>
      </c>
      <c r="AF1480" s="1198"/>
      <c r="AG1480" s="1193" t="str">
        <f>IF(AND(AQ1480&lt;&gt;"対象外", P1480&lt;&gt;""),ROUNDDOWN(ROUND(L1480*VLOOKUP(K1480,【参考】数式用２!$A$2:$K$48,MATCH("ベア加算あり",【参考】数式用２!$C$4:$K$4,0)+2,0),0)*M1480,0)*AB1480,"")</f>
        <v/>
      </c>
      <c r="AH1480" s="1195"/>
      <c r="AI1480" s="1198"/>
      <c r="AJ1480" s="1198"/>
      <c r="AK1480" s="1201"/>
      <c r="AL1480" s="1204"/>
      <c r="AM1480" s="650" t="str">
        <f t="shared" si="3158"/>
        <v/>
      </c>
      <c r="AN1480" s="355"/>
      <c r="AO1480" s="1207" t="str">
        <f t="shared" ref="AO1480" si="3270">IF(K1480&lt;&gt;"","Q列に色付け","")</f>
        <v/>
      </c>
      <c r="AP1480" s="1210" t="str">
        <f t="shared" ref="AP1480" si="3271">IF(AND(AE1480&lt;&gt;0,AE1480&lt;&gt;""),IF(AF1480="○","入力済","未入力"),"")</f>
        <v/>
      </c>
      <c r="AQ1480" s="1113" t="str">
        <f>IFERROR((VLOOKUP(N1480, 【参考】数式用２!$BE$5:$BE$13, 1,FALSE)), "対象外")</f>
        <v>対象外</v>
      </c>
      <c r="AR1480" s="976" t="str">
        <f t="shared" ref="AR1480" si="3272">IF(AG1480&lt;&gt;"",IF(AH1480="○","入力済","未入力"),"")</f>
        <v/>
      </c>
      <c r="AS1480" s="976" t="str">
        <f t="shared" ref="AS1480" si="3273">IF(AND(P1480&lt;&gt;"", AI1480=""), "未入力", "入力済")</f>
        <v>入力済</v>
      </c>
      <c r="AT1480" s="976" t="str">
        <f t="shared" ref="AT1480" si="3274">IF(AND(P1480&lt;&gt;"", P1480&lt;&gt;"処遇改善加算Ⅳ", AJ1480=""), "未入力", "入力済")</f>
        <v>入力済</v>
      </c>
      <c r="AU1480" s="976" t="str">
        <f>IFERROR(VLOOKUP(K1480, 【参考】数式用２!$BB$5:$BC$48, 2, FALSE), "")</f>
        <v/>
      </c>
      <c r="AV1480" s="976" t="str">
        <f t="shared" ref="AV1480" si="3275">IF(AND(P1480&lt;&gt;"処遇改善加算Ⅲ",P1480&lt;&gt;"処遇改善加算Ⅳ", P1480&lt;&gt;"", AU1480&lt;&gt;"対象外"), 1,"")</f>
        <v/>
      </c>
      <c r="AW1480" s="976" t="str">
        <f>IFERROR("_"&amp;VLOOKUP(K1480, 【参考】数式用２!$AG$2:$AH$48, 2, FALSE), "")</f>
        <v/>
      </c>
      <c r="AX1480" s="1211" t="str">
        <f t="shared" ref="AX1480" si="3276">IF(AND(P1480="処遇改善加算Ⅰ", AL1480=""), "未入力","入力済")</f>
        <v>入力済</v>
      </c>
      <c r="AY1480" s="1207" t="str">
        <f t="shared" ref="AY1480" si="3277">G1480</f>
        <v/>
      </c>
    </row>
    <row r="1481" spans="1:51" ht="14">
      <c r="A1481" s="1281"/>
      <c r="B1481" s="1263"/>
      <c r="C1481" s="1264"/>
      <c r="D1481" s="1264"/>
      <c r="E1481" s="1264"/>
      <c r="F1481" s="1265"/>
      <c r="G1481" s="1270"/>
      <c r="H1481" s="1270"/>
      <c r="I1481" s="1270"/>
      <c r="J1481" s="1270"/>
      <c r="K1481" s="1270"/>
      <c r="L1481" s="1273"/>
      <c r="M1481" s="1276"/>
      <c r="N1481" s="1246"/>
      <c r="O1481" s="1249"/>
      <c r="P1481" s="1215"/>
      <c r="Q1481" s="1218"/>
      <c r="R1481" s="1221"/>
      <c r="S1481" s="1224"/>
      <c r="T1481" s="1227"/>
      <c r="U1481" s="1224"/>
      <c r="V1481" s="1227"/>
      <c r="W1481" s="1224"/>
      <c r="X1481" s="1227"/>
      <c r="Y1481" s="1224"/>
      <c r="Z1481" s="1227"/>
      <c r="AA1481" s="1227"/>
      <c r="AB1481" s="1227"/>
      <c r="AC1481" s="1230"/>
      <c r="AD1481" s="1193"/>
      <c r="AE1481" s="1234"/>
      <c r="AF1481" s="1199"/>
      <c r="AG1481" s="1193"/>
      <c r="AH1481" s="1196"/>
      <c r="AI1481" s="1199"/>
      <c r="AJ1481" s="1199"/>
      <c r="AK1481" s="1202"/>
      <c r="AL1481" s="1205"/>
      <c r="AM1481" s="1212" t="str">
        <f t="shared" ref="AM1481" si="3278">IF(AND(P1480&lt;&gt;"", OR(W1480&lt;&gt;8,Y1480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81" s="355"/>
      <c r="AO1481" s="1208"/>
      <c r="AP1481" s="1210"/>
      <c r="AQ1481" s="1114"/>
      <c r="AR1481" s="976"/>
      <c r="AS1481" s="976"/>
      <c r="AT1481" s="976"/>
      <c r="AU1481" s="976"/>
      <c r="AV1481" s="976"/>
      <c r="AW1481" s="976"/>
      <c r="AX1481" s="1211"/>
      <c r="AY1481" s="1208"/>
    </row>
    <row r="1482" spans="1:51" ht="14">
      <c r="A1482" s="1282"/>
      <c r="B1482" s="1263"/>
      <c r="C1482" s="1264"/>
      <c r="D1482" s="1264"/>
      <c r="E1482" s="1264"/>
      <c r="F1482" s="1265"/>
      <c r="G1482" s="1270"/>
      <c r="H1482" s="1270"/>
      <c r="I1482" s="1270"/>
      <c r="J1482" s="1270"/>
      <c r="K1482" s="1270"/>
      <c r="L1482" s="1273"/>
      <c r="M1482" s="1276"/>
      <c r="N1482" s="1246"/>
      <c r="O1482" s="1249"/>
      <c r="P1482" s="1215"/>
      <c r="Q1482" s="1218"/>
      <c r="R1482" s="1221"/>
      <c r="S1482" s="1224"/>
      <c r="T1482" s="1227"/>
      <c r="U1482" s="1224"/>
      <c r="V1482" s="1227"/>
      <c r="W1482" s="1224"/>
      <c r="X1482" s="1227"/>
      <c r="Y1482" s="1224"/>
      <c r="Z1482" s="1227"/>
      <c r="AA1482" s="1227"/>
      <c r="AB1482" s="1227"/>
      <c r="AC1482" s="1230"/>
      <c r="AD1482" s="1193"/>
      <c r="AE1482" s="1234"/>
      <c r="AF1482" s="1199"/>
      <c r="AG1482" s="1193"/>
      <c r="AH1482" s="1196"/>
      <c r="AI1482" s="1199"/>
      <c r="AJ1482" s="1199"/>
      <c r="AK1482" s="1202"/>
      <c r="AL1482" s="1205"/>
      <c r="AM1482" s="1213"/>
      <c r="AN1482" s="355"/>
      <c r="AO1482" s="1208"/>
      <c r="AP1482" s="1210"/>
      <c r="AQ1482" s="1114"/>
      <c r="AR1482" s="976"/>
      <c r="AS1482" s="976"/>
      <c r="AT1482" s="976"/>
      <c r="AU1482" s="976"/>
      <c r="AV1482" s="976"/>
      <c r="AW1482" s="976"/>
      <c r="AX1482" s="1211"/>
      <c r="AY1482" s="1208"/>
    </row>
    <row r="1483" spans="1:51" ht="14.5" thickBot="1">
      <c r="A1483" s="1283"/>
      <c r="B1483" s="1266"/>
      <c r="C1483" s="1267"/>
      <c r="D1483" s="1267"/>
      <c r="E1483" s="1267"/>
      <c r="F1483" s="1268"/>
      <c r="G1483" s="1271"/>
      <c r="H1483" s="1271"/>
      <c r="I1483" s="1271"/>
      <c r="J1483" s="1271"/>
      <c r="K1483" s="1271"/>
      <c r="L1483" s="1274"/>
      <c r="M1483" s="1277"/>
      <c r="N1483" s="1247"/>
      <c r="O1483" s="1250"/>
      <c r="P1483" s="1216"/>
      <c r="Q1483" s="1219"/>
      <c r="R1483" s="1222"/>
      <c r="S1483" s="1225"/>
      <c r="T1483" s="1228"/>
      <c r="U1483" s="1225"/>
      <c r="V1483" s="1228"/>
      <c r="W1483" s="1225"/>
      <c r="X1483" s="1228"/>
      <c r="Y1483" s="1225"/>
      <c r="Z1483" s="1228"/>
      <c r="AA1483" s="1228"/>
      <c r="AB1483" s="1228"/>
      <c r="AC1483" s="1231"/>
      <c r="AD1483" s="1194"/>
      <c r="AE1483" s="1235"/>
      <c r="AF1483" s="1200"/>
      <c r="AG1483" s="1194"/>
      <c r="AH1483" s="1197"/>
      <c r="AI1483" s="1200"/>
      <c r="AJ1483" s="1200"/>
      <c r="AK1483" s="1203"/>
      <c r="AL1483" s="1206"/>
      <c r="AM1483" s="651" t="str">
        <f t="shared" si="3168"/>
        <v/>
      </c>
      <c r="AN1483" s="355"/>
      <c r="AO1483" s="1209"/>
      <c r="AP1483" s="1210"/>
      <c r="AQ1483" s="1115"/>
      <c r="AR1483" s="976"/>
      <c r="AS1483" s="976"/>
      <c r="AT1483" s="976"/>
      <c r="AU1483" s="976"/>
      <c r="AV1483" s="976"/>
      <c r="AW1483" s="976"/>
      <c r="AX1483" s="1211"/>
      <c r="AY1483" s="1209"/>
    </row>
    <row r="1484" spans="1:51" ht="14">
      <c r="A1484" s="1280">
        <v>369</v>
      </c>
      <c r="B1484" s="1260" t="str">
        <f>IF(基本情報入力シート!B408="", "",基本情報入力シート!B408)</f>
        <v/>
      </c>
      <c r="C1484" s="1261"/>
      <c r="D1484" s="1261"/>
      <c r="E1484" s="1261"/>
      <c r="F1484" s="1262"/>
      <c r="G1484" s="1269" t="str">
        <f>IF(基本情報入力シート!L408="", "",基本情報入力シート!L408)</f>
        <v/>
      </c>
      <c r="H1484" s="1269" t="str">
        <f>IF(基本情報入力シート!Q408="", "",基本情報入力シート!Q408)</f>
        <v/>
      </c>
      <c r="I1484" s="1269" t="str">
        <f>IF(基本情報入力シート!V408="", "",基本情報入力シート!V408)</f>
        <v/>
      </c>
      <c r="J1484" s="1269" t="str">
        <f>IF(基本情報入力シート!W408="", "",基本情報入力シート!W408)</f>
        <v/>
      </c>
      <c r="K1484" s="1269" t="str">
        <f>IF(基本情報入力シート!X408="", "",基本情報入力シート!X408)</f>
        <v/>
      </c>
      <c r="L1484" s="1272" t="str">
        <f>IF(基本情報入力シート!AC408=0, "",基本情報入力シート!AC408)</f>
        <v/>
      </c>
      <c r="M1484" s="1275" t="str">
        <f>IF(基本情報入力シート!AD408="", "",基本情報入力シート!AD408)</f>
        <v/>
      </c>
      <c r="N1484" s="1245"/>
      <c r="O1484" s="1248" t="str">
        <f>IFERROR(VLOOKUP(K1484,【参考】数式用２!$A$2:$AD$48,MATCH(N1484,【参考】数式用２!$C$4:$AD$4,0)+2,0),"")</f>
        <v/>
      </c>
      <c r="P1484" s="1214"/>
      <c r="Q1484" s="1217" t="str">
        <f>IFERROR(VLOOKUP(K1484,【参考】数式用２!$A$2:$AC$48,MATCH(P1484,【参考】数式用２!$C$4:$AC$4,0)+2,0),"")</f>
        <v/>
      </c>
      <c r="R1484" s="1220" t="s">
        <v>268</v>
      </c>
      <c r="S1484" s="1223"/>
      <c r="T1484" s="1226" t="s">
        <v>356</v>
      </c>
      <c r="U1484" s="1223"/>
      <c r="V1484" s="1226" t="s">
        <v>357</v>
      </c>
      <c r="W1484" s="1223"/>
      <c r="X1484" s="1226" t="s">
        <v>356</v>
      </c>
      <c r="Y1484" s="1223"/>
      <c r="Z1484" s="1226" t="s">
        <v>360</v>
      </c>
      <c r="AA1484" s="1226" t="s">
        <v>171</v>
      </c>
      <c r="AB1484" s="1226" t="str">
        <f t="shared" ref="AB1484" si="3279">IF(S1484&gt;=1,(W1484*12+Y1484)-(S1484*12+U1484)+1,"")</f>
        <v/>
      </c>
      <c r="AC1484" s="1229" t="s">
        <v>359</v>
      </c>
      <c r="AD1484" s="1232" t="str">
        <f t="shared" ref="AD1484" si="3280">IFERROR(ROUNDDOWN(ROUND(L1484*Q1484,0)*M1484,0)*AB1484,"")</f>
        <v/>
      </c>
      <c r="AE1484" s="1233" t="str">
        <f>IFERROR(ROUNDDOWN(ROUNDDOWN(ROUND(L1484*VLOOKUP(K1484,【参考】数式用２!$A$2:$AC$48,MATCH("処遇改善加算Ⅳ",【参考】数式用２!$C$4:$O$4,0)+2,0),0)*M1484,0)*AB1484*0.5,0), "")</f>
        <v/>
      </c>
      <c r="AF1484" s="1198"/>
      <c r="AG1484" s="1193" t="str">
        <f>IF(AND(AQ1484&lt;&gt;"対象外", P1484&lt;&gt;""),ROUNDDOWN(ROUND(L1484*VLOOKUP(K1484,【参考】数式用２!$A$2:$K$48,MATCH("ベア加算あり",【参考】数式用２!$C$4:$K$4,0)+2,0),0)*M1484,0)*AB1484,"")</f>
        <v/>
      </c>
      <c r="AH1484" s="1195"/>
      <c r="AI1484" s="1198"/>
      <c r="AJ1484" s="1198"/>
      <c r="AK1484" s="1201"/>
      <c r="AL1484" s="1204"/>
      <c r="AM1484" s="650" t="str">
        <f t="shared" si="3158"/>
        <v/>
      </c>
      <c r="AN1484" s="355"/>
      <c r="AO1484" s="1207" t="str">
        <f t="shared" ref="AO1484" si="3281">IF(K1484&lt;&gt;"","Q列に色付け","")</f>
        <v/>
      </c>
      <c r="AP1484" s="1210" t="str">
        <f t="shared" ref="AP1484" si="3282">IF(AND(AE1484&lt;&gt;0,AE1484&lt;&gt;""),IF(AF1484="○","入力済","未入力"),"")</f>
        <v/>
      </c>
      <c r="AQ1484" s="1113" t="str">
        <f>IFERROR((VLOOKUP(N1484, 【参考】数式用２!$BE$5:$BE$13, 1,FALSE)), "対象外")</f>
        <v>対象外</v>
      </c>
      <c r="AR1484" s="976" t="str">
        <f t="shared" ref="AR1484" si="3283">IF(AG1484&lt;&gt;"",IF(AH1484="○","入力済","未入力"),"")</f>
        <v/>
      </c>
      <c r="AS1484" s="976" t="str">
        <f t="shared" ref="AS1484" si="3284">IF(AND(P1484&lt;&gt;"", AI1484=""), "未入力", "入力済")</f>
        <v>入力済</v>
      </c>
      <c r="AT1484" s="976" t="str">
        <f t="shared" ref="AT1484" si="3285">IF(AND(P1484&lt;&gt;"", P1484&lt;&gt;"処遇改善加算Ⅳ", AJ1484=""), "未入力", "入力済")</f>
        <v>入力済</v>
      </c>
      <c r="AU1484" s="976" t="str">
        <f>IFERROR(VLOOKUP(K1484, 【参考】数式用２!$BB$5:$BC$48, 2, FALSE), "")</f>
        <v/>
      </c>
      <c r="AV1484" s="976" t="str">
        <f t="shared" ref="AV1484" si="3286">IF(AND(P1484&lt;&gt;"処遇改善加算Ⅲ",P1484&lt;&gt;"処遇改善加算Ⅳ", P1484&lt;&gt;"", AU1484&lt;&gt;"対象外"), 1,"")</f>
        <v/>
      </c>
      <c r="AW1484" s="976" t="str">
        <f>IFERROR("_"&amp;VLOOKUP(K1484, 【参考】数式用２!$AG$2:$AH$48, 2, FALSE), "")</f>
        <v/>
      </c>
      <c r="AX1484" s="1211" t="str">
        <f t="shared" ref="AX1484" si="3287">IF(AND(P1484="処遇改善加算Ⅰ", AL1484=""), "未入力","入力済")</f>
        <v>入力済</v>
      </c>
      <c r="AY1484" s="1207" t="str">
        <f t="shared" ref="AY1484" si="3288">G1484</f>
        <v/>
      </c>
    </row>
    <row r="1485" spans="1:51" ht="14">
      <c r="A1485" s="1281"/>
      <c r="B1485" s="1263"/>
      <c r="C1485" s="1264"/>
      <c r="D1485" s="1264"/>
      <c r="E1485" s="1264"/>
      <c r="F1485" s="1265"/>
      <c r="G1485" s="1270"/>
      <c r="H1485" s="1270"/>
      <c r="I1485" s="1270"/>
      <c r="J1485" s="1270"/>
      <c r="K1485" s="1270"/>
      <c r="L1485" s="1273"/>
      <c r="M1485" s="1276"/>
      <c r="N1485" s="1246"/>
      <c r="O1485" s="1249"/>
      <c r="P1485" s="1215"/>
      <c r="Q1485" s="1218"/>
      <c r="R1485" s="1221"/>
      <c r="S1485" s="1224"/>
      <c r="T1485" s="1227"/>
      <c r="U1485" s="1224"/>
      <c r="V1485" s="1227"/>
      <c r="W1485" s="1224"/>
      <c r="X1485" s="1227"/>
      <c r="Y1485" s="1224"/>
      <c r="Z1485" s="1227"/>
      <c r="AA1485" s="1227"/>
      <c r="AB1485" s="1227"/>
      <c r="AC1485" s="1230"/>
      <c r="AD1485" s="1193"/>
      <c r="AE1485" s="1234"/>
      <c r="AF1485" s="1199"/>
      <c r="AG1485" s="1193"/>
      <c r="AH1485" s="1196"/>
      <c r="AI1485" s="1199"/>
      <c r="AJ1485" s="1199"/>
      <c r="AK1485" s="1202"/>
      <c r="AL1485" s="1205"/>
      <c r="AM1485" s="1212" t="str">
        <f t="shared" ref="AM1485" si="3289">IF(AND(P1484&lt;&gt;"", OR(W1484&lt;&gt;8,Y1484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85" s="355"/>
      <c r="AO1485" s="1208"/>
      <c r="AP1485" s="1210"/>
      <c r="AQ1485" s="1114"/>
      <c r="AR1485" s="976"/>
      <c r="AS1485" s="976"/>
      <c r="AT1485" s="976"/>
      <c r="AU1485" s="976"/>
      <c r="AV1485" s="976"/>
      <c r="AW1485" s="976"/>
      <c r="AX1485" s="1211"/>
      <c r="AY1485" s="1208"/>
    </row>
    <row r="1486" spans="1:51" ht="14">
      <c r="A1486" s="1282"/>
      <c r="B1486" s="1263"/>
      <c r="C1486" s="1264"/>
      <c r="D1486" s="1264"/>
      <c r="E1486" s="1264"/>
      <c r="F1486" s="1265"/>
      <c r="G1486" s="1270"/>
      <c r="H1486" s="1270"/>
      <c r="I1486" s="1270"/>
      <c r="J1486" s="1270"/>
      <c r="K1486" s="1270"/>
      <c r="L1486" s="1273"/>
      <c r="M1486" s="1276"/>
      <c r="N1486" s="1246"/>
      <c r="O1486" s="1249"/>
      <c r="P1486" s="1215"/>
      <c r="Q1486" s="1218"/>
      <c r="R1486" s="1221"/>
      <c r="S1486" s="1224"/>
      <c r="T1486" s="1227"/>
      <c r="U1486" s="1224"/>
      <c r="V1486" s="1227"/>
      <c r="W1486" s="1224"/>
      <c r="X1486" s="1227"/>
      <c r="Y1486" s="1224"/>
      <c r="Z1486" s="1227"/>
      <c r="AA1486" s="1227"/>
      <c r="AB1486" s="1227"/>
      <c r="AC1486" s="1230"/>
      <c r="AD1486" s="1193"/>
      <c r="AE1486" s="1234"/>
      <c r="AF1486" s="1199"/>
      <c r="AG1486" s="1193"/>
      <c r="AH1486" s="1196"/>
      <c r="AI1486" s="1199"/>
      <c r="AJ1486" s="1199"/>
      <c r="AK1486" s="1202"/>
      <c r="AL1486" s="1205"/>
      <c r="AM1486" s="1213"/>
      <c r="AN1486" s="355"/>
      <c r="AO1486" s="1208"/>
      <c r="AP1486" s="1210"/>
      <c r="AQ1486" s="1114"/>
      <c r="AR1486" s="976"/>
      <c r="AS1486" s="976"/>
      <c r="AT1486" s="976"/>
      <c r="AU1486" s="976"/>
      <c r="AV1486" s="976"/>
      <c r="AW1486" s="976"/>
      <c r="AX1486" s="1211"/>
      <c r="AY1486" s="1208"/>
    </row>
    <row r="1487" spans="1:51" ht="14.5" thickBot="1">
      <c r="A1487" s="1283"/>
      <c r="B1487" s="1266"/>
      <c r="C1487" s="1267"/>
      <c r="D1487" s="1267"/>
      <c r="E1487" s="1267"/>
      <c r="F1487" s="1268"/>
      <c r="G1487" s="1271"/>
      <c r="H1487" s="1271"/>
      <c r="I1487" s="1271"/>
      <c r="J1487" s="1271"/>
      <c r="K1487" s="1271"/>
      <c r="L1487" s="1274"/>
      <c r="M1487" s="1277"/>
      <c r="N1487" s="1247"/>
      <c r="O1487" s="1250"/>
      <c r="P1487" s="1216"/>
      <c r="Q1487" s="1219"/>
      <c r="R1487" s="1222"/>
      <c r="S1487" s="1225"/>
      <c r="T1487" s="1228"/>
      <c r="U1487" s="1225"/>
      <c r="V1487" s="1228"/>
      <c r="W1487" s="1225"/>
      <c r="X1487" s="1228"/>
      <c r="Y1487" s="1225"/>
      <c r="Z1487" s="1228"/>
      <c r="AA1487" s="1228"/>
      <c r="AB1487" s="1228"/>
      <c r="AC1487" s="1231"/>
      <c r="AD1487" s="1194"/>
      <c r="AE1487" s="1235"/>
      <c r="AF1487" s="1200"/>
      <c r="AG1487" s="1194"/>
      <c r="AH1487" s="1197"/>
      <c r="AI1487" s="1200"/>
      <c r="AJ1487" s="1200"/>
      <c r="AK1487" s="1203"/>
      <c r="AL1487" s="1206"/>
      <c r="AM1487" s="651" t="str">
        <f t="shared" si="3168"/>
        <v/>
      </c>
      <c r="AN1487" s="355"/>
      <c r="AO1487" s="1209"/>
      <c r="AP1487" s="1210"/>
      <c r="AQ1487" s="1115"/>
      <c r="AR1487" s="976"/>
      <c r="AS1487" s="976"/>
      <c r="AT1487" s="976"/>
      <c r="AU1487" s="976"/>
      <c r="AV1487" s="976"/>
      <c r="AW1487" s="976"/>
      <c r="AX1487" s="1211"/>
      <c r="AY1487" s="1209"/>
    </row>
    <row r="1488" spans="1:51" ht="14">
      <c r="A1488" s="1280">
        <v>370</v>
      </c>
      <c r="B1488" s="1260" t="str">
        <f>IF(基本情報入力シート!B409="", "",基本情報入力シート!B409)</f>
        <v/>
      </c>
      <c r="C1488" s="1261"/>
      <c r="D1488" s="1261"/>
      <c r="E1488" s="1261"/>
      <c r="F1488" s="1262"/>
      <c r="G1488" s="1269" t="str">
        <f>IF(基本情報入力シート!L409="", "",基本情報入力シート!L409)</f>
        <v/>
      </c>
      <c r="H1488" s="1269" t="str">
        <f>IF(基本情報入力シート!Q409="", "",基本情報入力シート!Q409)</f>
        <v/>
      </c>
      <c r="I1488" s="1269" t="str">
        <f>IF(基本情報入力シート!V409="", "",基本情報入力シート!V409)</f>
        <v/>
      </c>
      <c r="J1488" s="1269" t="str">
        <f>IF(基本情報入力シート!W409="", "",基本情報入力シート!W409)</f>
        <v/>
      </c>
      <c r="K1488" s="1269" t="str">
        <f>IF(基本情報入力シート!X409="", "",基本情報入力シート!X409)</f>
        <v/>
      </c>
      <c r="L1488" s="1272" t="str">
        <f>IF(基本情報入力シート!AC409=0, "",基本情報入力シート!AC409)</f>
        <v/>
      </c>
      <c r="M1488" s="1275" t="str">
        <f>IF(基本情報入力シート!AD409="", "",基本情報入力シート!AD409)</f>
        <v/>
      </c>
      <c r="N1488" s="1245"/>
      <c r="O1488" s="1248" t="str">
        <f>IFERROR(VLOOKUP(K1488,【参考】数式用２!$A$2:$AD$48,MATCH(N1488,【参考】数式用２!$C$4:$AD$4,0)+2,0),"")</f>
        <v/>
      </c>
      <c r="P1488" s="1214"/>
      <c r="Q1488" s="1217" t="str">
        <f>IFERROR(VLOOKUP(K1488,【参考】数式用２!$A$2:$AC$48,MATCH(P1488,【参考】数式用２!$C$4:$AC$4,0)+2,0),"")</f>
        <v/>
      </c>
      <c r="R1488" s="1220" t="s">
        <v>268</v>
      </c>
      <c r="S1488" s="1223"/>
      <c r="T1488" s="1226" t="s">
        <v>356</v>
      </c>
      <c r="U1488" s="1223"/>
      <c r="V1488" s="1226" t="s">
        <v>357</v>
      </c>
      <c r="W1488" s="1223"/>
      <c r="X1488" s="1226" t="s">
        <v>356</v>
      </c>
      <c r="Y1488" s="1223"/>
      <c r="Z1488" s="1226" t="s">
        <v>360</v>
      </c>
      <c r="AA1488" s="1226" t="s">
        <v>171</v>
      </c>
      <c r="AB1488" s="1226" t="str">
        <f t="shared" ref="AB1488" si="3290">IF(S1488&gt;=1,(W1488*12+Y1488)-(S1488*12+U1488)+1,"")</f>
        <v/>
      </c>
      <c r="AC1488" s="1229" t="s">
        <v>359</v>
      </c>
      <c r="AD1488" s="1232" t="str">
        <f t="shared" ref="AD1488" si="3291">IFERROR(ROUNDDOWN(ROUND(L1488*Q1488,0)*M1488,0)*AB1488,"")</f>
        <v/>
      </c>
      <c r="AE1488" s="1233" t="str">
        <f>IFERROR(ROUNDDOWN(ROUNDDOWN(ROUND(L1488*VLOOKUP(K1488,【参考】数式用２!$A$2:$AC$48,MATCH("処遇改善加算Ⅳ",【参考】数式用２!$C$4:$O$4,0)+2,0),0)*M1488,0)*AB1488*0.5,0), "")</f>
        <v/>
      </c>
      <c r="AF1488" s="1198"/>
      <c r="AG1488" s="1193" t="str">
        <f>IF(AND(AQ1488&lt;&gt;"対象外", P1488&lt;&gt;""),ROUNDDOWN(ROUND(L1488*VLOOKUP(K1488,【参考】数式用２!$A$2:$K$48,MATCH("ベア加算あり",【参考】数式用２!$C$4:$K$4,0)+2,0),0)*M1488,0)*AB1488,"")</f>
        <v/>
      </c>
      <c r="AH1488" s="1195"/>
      <c r="AI1488" s="1198"/>
      <c r="AJ1488" s="1198"/>
      <c r="AK1488" s="1201"/>
      <c r="AL1488" s="1204"/>
      <c r="AM1488" s="650" t="str">
        <f t="shared" si="3158"/>
        <v/>
      </c>
      <c r="AN1488" s="355"/>
      <c r="AO1488" s="1207" t="str">
        <f t="shared" ref="AO1488" si="3292">IF(K1488&lt;&gt;"","Q列に色付け","")</f>
        <v/>
      </c>
      <c r="AP1488" s="1210" t="str">
        <f t="shared" ref="AP1488" si="3293">IF(AND(AE1488&lt;&gt;0,AE1488&lt;&gt;""),IF(AF1488="○","入力済","未入力"),"")</f>
        <v/>
      </c>
      <c r="AQ1488" s="1113" t="str">
        <f>IFERROR((VLOOKUP(N1488, 【参考】数式用２!$BE$5:$BE$13, 1,FALSE)), "対象外")</f>
        <v>対象外</v>
      </c>
      <c r="AR1488" s="976" t="str">
        <f t="shared" ref="AR1488" si="3294">IF(AG1488&lt;&gt;"",IF(AH1488="○","入力済","未入力"),"")</f>
        <v/>
      </c>
      <c r="AS1488" s="976" t="str">
        <f t="shared" ref="AS1488" si="3295">IF(AND(P1488&lt;&gt;"", AI1488=""), "未入力", "入力済")</f>
        <v>入力済</v>
      </c>
      <c r="AT1488" s="976" t="str">
        <f t="shared" ref="AT1488" si="3296">IF(AND(P1488&lt;&gt;"", P1488&lt;&gt;"処遇改善加算Ⅳ", AJ1488=""), "未入力", "入力済")</f>
        <v>入力済</v>
      </c>
      <c r="AU1488" s="976" t="str">
        <f>IFERROR(VLOOKUP(K1488, 【参考】数式用２!$BB$5:$BC$48, 2, FALSE), "")</f>
        <v/>
      </c>
      <c r="AV1488" s="976" t="str">
        <f t="shared" ref="AV1488" si="3297">IF(AND(P1488&lt;&gt;"処遇改善加算Ⅲ",P1488&lt;&gt;"処遇改善加算Ⅳ", P1488&lt;&gt;"", AU1488&lt;&gt;"対象外"), 1,"")</f>
        <v/>
      </c>
      <c r="AW1488" s="976" t="str">
        <f>IFERROR("_"&amp;VLOOKUP(K1488, 【参考】数式用２!$AG$2:$AH$48, 2, FALSE), "")</f>
        <v/>
      </c>
      <c r="AX1488" s="1211" t="str">
        <f t="shared" ref="AX1488" si="3298">IF(AND(P1488="処遇改善加算Ⅰ", AL1488=""), "未入力","入力済")</f>
        <v>入力済</v>
      </c>
      <c r="AY1488" s="1207" t="str">
        <f t="shared" ref="AY1488" si="3299">G1488</f>
        <v/>
      </c>
    </row>
    <row r="1489" spans="1:51" ht="14">
      <c r="A1489" s="1281"/>
      <c r="B1489" s="1263"/>
      <c r="C1489" s="1264"/>
      <c r="D1489" s="1264"/>
      <c r="E1489" s="1264"/>
      <c r="F1489" s="1265"/>
      <c r="G1489" s="1270"/>
      <c r="H1489" s="1270"/>
      <c r="I1489" s="1270"/>
      <c r="J1489" s="1270"/>
      <c r="K1489" s="1270"/>
      <c r="L1489" s="1273"/>
      <c r="M1489" s="1276"/>
      <c r="N1489" s="1246"/>
      <c r="O1489" s="1249"/>
      <c r="P1489" s="1215"/>
      <c r="Q1489" s="1218"/>
      <c r="R1489" s="1221"/>
      <c r="S1489" s="1224"/>
      <c r="T1489" s="1227"/>
      <c r="U1489" s="1224"/>
      <c r="V1489" s="1227"/>
      <c r="W1489" s="1224"/>
      <c r="X1489" s="1227"/>
      <c r="Y1489" s="1224"/>
      <c r="Z1489" s="1227"/>
      <c r="AA1489" s="1227"/>
      <c r="AB1489" s="1227"/>
      <c r="AC1489" s="1230"/>
      <c r="AD1489" s="1193"/>
      <c r="AE1489" s="1234"/>
      <c r="AF1489" s="1199"/>
      <c r="AG1489" s="1193"/>
      <c r="AH1489" s="1196"/>
      <c r="AI1489" s="1199"/>
      <c r="AJ1489" s="1199"/>
      <c r="AK1489" s="1202"/>
      <c r="AL1489" s="1205"/>
      <c r="AM1489" s="1212" t="str">
        <f t="shared" ref="AM1489" si="3300">IF(AND(P1488&lt;&gt;"", OR(W1488&lt;&gt;8,Y1488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89" s="355"/>
      <c r="AO1489" s="1208"/>
      <c r="AP1489" s="1210"/>
      <c r="AQ1489" s="1114"/>
      <c r="AR1489" s="976"/>
      <c r="AS1489" s="976"/>
      <c r="AT1489" s="976"/>
      <c r="AU1489" s="976"/>
      <c r="AV1489" s="976"/>
      <c r="AW1489" s="976"/>
      <c r="AX1489" s="1211"/>
      <c r="AY1489" s="1208"/>
    </row>
    <row r="1490" spans="1:51" ht="14">
      <c r="A1490" s="1282"/>
      <c r="B1490" s="1263"/>
      <c r="C1490" s="1264"/>
      <c r="D1490" s="1264"/>
      <c r="E1490" s="1264"/>
      <c r="F1490" s="1265"/>
      <c r="G1490" s="1270"/>
      <c r="H1490" s="1270"/>
      <c r="I1490" s="1270"/>
      <c r="J1490" s="1270"/>
      <c r="K1490" s="1270"/>
      <c r="L1490" s="1273"/>
      <c r="M1490" s="1276"/>
      <c r="N1490" s="1246"/>
      <c r="O1490" s="1249"/>
      <c r="P1490" s="1215"/>
      <c r="Q1490" s="1218"/>
      <c r="R1490" s="1221"/>
      <c r="S1490" s="1224"/>
      <c r="T1490" s="1227"/>
      <c r="U1490" s="1224"/>
      <c r="V1490" s="1227"/>
      <c r="W1490" s="1224"/>
      <c r="X1490" s="1227"/>
      <c r="Y1490" s="1224"/>
      <c r="Z1490" s="1227"/>
      <c r="AA1490" s="1227"/>
      <c r="AB1490" s="1227"/>
      <c r="AC1490" s="1230"/>
      <c r="AD1490" s="1193"/>
      <c r="AE1490" s="1234"/>
      <c r="AF1490" s="1199"/>
      <c r="AG1490" s="1193"/>
      <c r="AH1490" s="1196"/>
      <c r="AI1490" s="1199"/>
      <c r="AJ1490" s="1199"/>
      <c r="AK1490" s="1202"/>
      <c r="AL1490" s="1205"/>
      <c r="AM1490" s="1213"/>
      <c r="AN1490" s="355"/>
      <c r="AO1490" s="1208"/>
      <c r="AP1490" s="1210"/>
      <c r="AQ1490" s="1114"/>
      <c r="AR1490" s="976"/>
      <c r="AS1490" s="976"/>
      <c r="AT1490" s="976"/>
      <c r="AU1490" s="976"/>
      <c r="AV1490" s="976"/>
      <c r="AW1490" s="976"/>
      <c r="AX1490" s="1211"/>
      <c r="AY1490" s="1208"/>
    </row>
    <row r="1491" spans="1:51" ht="14.5" thickBot="1">
      <c r="A1491" s="1283"/>
      <c r="B1491" s="1266"/>
      <c r="C1491" s="1267"/>
      <c r="D1491" s="1267"/>
      <c r="E1491" s="1267"/>
      <c r="F1491" s="1268"/>
      <c r="G1491" s="1271"/>
      <c r="H1491" s="1271"/>
      <c r="I1491" s="1271"/>
      <c r="J1491" s="1271"/>
      <c r="K1491" s="1271"/>
      <c r="L1491" s="1274"/>
      <c r="M1491" s="1277"/>
      <c r="N1491" s="1247"/>
      <c r="O1491" s="1250"/>
      <c r="P1491" s="1216"/>
      <c r="Q1491" s="1219"/>
      <c r="R1491" s="1222"/>
      <c r="S1491" s="1225"/>
      <c r="T1491" s="1228"/>
      <c r="U1491" s="1225"/>
      <c r="V1491" s="1228"/>
      <c r="W1491" s="1225"/>
      <c r="X1491" s="1228"/>
      <c r="Y1491" s="1225"/>
      <c r="Z1491" s="1228"/>
      <c r="AA1491" s="1228"/>
      <c r="AB1491" s="1228"/>
      <c r="AC1491" s="1231"/>
      <c r="AD1491" s="1194"/>
      <c r="AE1491" s="1235"/>
      <c r="AF1491" s="1200"/>
      <c r="AG1491" s="1194"/>
      <c r="AH1491" s="1197"/>
      <c r="AI1491" s="1200"/>
      <c r="AJ1491" s="1200"/>
      <c r="AK1491" s="1203"/>
      <c r="AL1491" s="1206"/>
      <c r="AM1491" s="651" t="str">
        <f t="shared" si="3168"/>
        <v/>
      </c>
      <c r="AN1491" s="355"/>
      <c r="AO1491" s="1209"/>
      <c r="AP1491" s="1210"/>
      <c r="AQ1491" s="1115"/>
      <c r="AR1491" s="976"/>
      <c r="AS1491" s="976"/>
      <c r="AT1491" s="976"/>
      <c r="AU1491" s="976"/>
      <c r="AV1491" s="976"/>
      <c r="AW1491" s="976"/>
      <c r="AX1491" s="1211"/>
      <c r="AY1491" s="1209"/>
    </row>
    <row r="1492" spans="1:51" ht="14">
      <c r="A1492" s="1280">
        <v>371</v>
      </c>
      <c r="B1492" s="1260" t="str">
        <f>IF(基本情報入力シート!B410="", "",基本情報入力シート!B410)</f>
        <v/>
      </c>
      <c r="C1492" s="1261"/>
      <c r="D1492" s="1261"/>
      <c r="E1492" s="1261"/>
      <c r="F1492" s="1262"/>
      <c r="G1492" s="1269" t="str">
        <f>IF(基本情報入力シート!L410="", "",基本情報入力シート!L410)</f>
        <v/>
      </c>
      <c r="H1492" s="1269" t="str">
        <f>IF(基本情報入力シート!Q410="", "",基本情報入力シート!Q410)</f>
        <v/>
      </c>
      <c r="I1492" s="1269" t="str">
        <f>IF(基本情報入力シート!V410="", "",基本情報入力シート!V410)</f>
        <v/>
      </c>
      <c r="J1492" s="1269" t="str">
        <f>IF(基本情報入力シート!W410="", "",基本情報入力シート!W410)</f>
        <v/>
      </c>
      <c r="K1492" s="1269" t="str">
        <f>IF(基本情報入力シート!X410="", "",基本情報入力シート!X410)</f>
        <v/>
      </c>
      <c r="L1492" s="1272" t="str">
        <f>IF(基本情報入力シート!AC410=0, "",基本情報入力シート!AC410)</f>
        <v/>
      </c>
      <c r="M1492" s="1275" t="str">
        <f>IF(基本情報入力シート!AD410="", "",基本情報入力シート!AD410)</f>
        <v/>
      </c>
      <c r="N1492" s="1245"/>
      <c r="O1492" s="1248" t="str">
        <f>IFERROR(VLOOKUP(K1492,【参考】数式用２!$A$2:$AD$48,MATCH(N1492,【参考】数式用２!$C$4:$AD$4,0)+2,0),"")</f>
        <v/>
      </c>
      <c r="P1492" s="1214"/>
      <c r="Q1492" s="1217" t="str">
        <f>IFERROR(VLOOKUP(K1492,【参考】数式用２!$A$2:$AC$48,MATCH(P1492,【参考】数式用２!$C$4:$AC$4,0)+2,0),"")</f>
        <v/>
      </c>
      <c r="R1492" s="1220" t="s">
        <v>268</v>
      </c>
      <c r="S1492" s="1223"/>
      <c r="T1492" s="1226" t="s">
        <v>356</v>
      </c>
      <c r="U1492" s="1223"/>
      <c r="V1492" s="1226" t="s">
        <v>357</v>
      </c>
      <c r="W1492" s="1223"/>
      <c r="X1492" s="1226" t="s">
        <v>356</v>
      </c>
      <c r="Y1492" s="1223"/>
      <c r="Z1492" s="1226" t="s">
        <v>360</v>
      </c>
      <c r="AA1492" s="1226" t="s">
        <v>171</v>
      </c>
      <c r="AB1492" s="1226" t="str">
        <f t="shared" ref="AB1492" si="3301">IF(S1492&gt;=1,(W1492*12+Y1492)-(S1492*12+U1492)+1,"")</f>
        <v/>
      </c>
      <c r="AC1492" s="1229" t="s">
        <v>359</v>
      </c>
      <c r="AD1492" s="1232" t="str">
        <f t="shared" ref="AD1492" si="3302">IFERROR(ROUNDDOWN(ROUND(L1492*Q1492,0)*M1492,0)*AB1492,"")</f>
        <v/>
      </c>
      <c r="AE1492" s="1233" t="str">
        <f>IFERROR(ROUNDDOWN(ROUNDDOWN(ROUND(L1492*VLOOKUP(K1492,【参考】数式用２!$A$2:$AC$48,MATCH("処遇改善加算Ⅳ",【参考】数式用２!$C$4:$O$4,0)+2,0),0)*M1492,0)*AB1492*0.5,0), "")</f>
        <v/>
      </c>
      <c r="AF1492" s="1198"/>
      <c r="AG1492" s="1193" t="str">
        <f>IF(AND(AQ1492&lt;&gt;"対象外", P1492&lt;&gt;""),ROUNDDOWN(ROUND(L1492*VLOOKUP(K1492,【参考】数式用２!$A$2:$K$48,MATCH("ベア加算あり",【参考】数式用２!$C$4:$K$4,0)+2,0),0)*M1492,0)*AB1492,"")</f>
        <v/>
      </c>
      <c r="AH1492" s="1195"/>
      <c r="AI1492" s="1198"/>
      <c r="AJ1492" s="1198"/>
      <c r="AK1492" s="1201"/>
      <c r="AL1492" s="1204"/>
      <c r="AM1492" s="650" t="str">
        <f t="shared" si="3158"/>
        <v/>
      </c>
      <c r="AN1492" s="355"/>
      <c r="AO1492" s="1207" t="str">
        <f t="shared" ref="AO1492" si="3303">IF(K1492&lt;&gt;"","Q列に色付け","")</f>
        <v/>
      </c>
      <c r="AP1492" s="1210" t="str">
        <f t="shared" ref="AP1492" si="3304">IF(AND(AE1492&lt;&gt;0,AE1492&lt;&gt;""),IF(AF1492="○","入力済","未入力"),"")</f>
        <v/>
      </c>
      <c r="AQ1492" s="1113" t="str">
        <f>IFERROR((VLOOKUP(N1492, 【参考】数式用２!$BE$5:$BE$13, 1,FALSE)), "対象外")</f>
        <v>対象外</v>
      </c>
      <c r="AR1492" s="976" t="str">
        <f t="shared" ref="AR1492" si="3305">IF(AG1492&lt;&gt;"",IF(AH1492="○","入力済","未入力"),"")</f>
        <v/>
      </c>
      <c r="AS1492" s="976" t="str">
        <f t="shared" ref="AS1492" si="3306">IF(AND(P1492&lt;&gt;"", AI1492=""), "未入力", "入力済")</f>
        <v>入力済</v>
      </c>
      <c r="AT1492" s="976" t="str">
        <f t="shared" ref="AT1492" si="3307">IF(AND(P1492&lt;&gt;"", P1492&lt;&gt;"処遇改善加算Ⅳ", AJ1492=""), "未入力", "入力済")</f>
        <v>入力済</v>
      </c>
      <c r="AU1492" s="976" t="str">
        <f>IFERROR(VLOOKUP(K1492, 【参考】数式用２!$BB$5:$BC$48, 2, FALSE), "")</f>
        <v/>
      </c>
      <c r="AV1492" s="976" t="str">
        <f t="shared" ref="AV1492" si="3308">IF(AND(P1492&lt;&gt;"処遇改善加算Ⅲ",P1492&lt;&gt;"処遇改善加算Ⅳ", P1492&lt;&gt;"", AU1492&lt;&gt;"対象外"), 1,"")</f>
        <v/>
      </c>
      <c r="AW1492" s="976" t="str">
        <f>IFERROR("_"&amp;VLOOKUP(K1492, 【参考】数式用２!$AG$2:$AH$48, 2, FALSE), "")</f>
        <v/>
      </c>
      <c r="AX1492" s="1211" t="str">
        <f t="shared" ref="AX1492" si="3309">IF(AND(P1492="処遇改善加算Ⅰ", AL1492=""), "未入力","入力済")</f>
        <v>入力済</v>
      </c>
      <c r="AY1492" s="1207" t="str">
        <f t="shared" ref="AY1492" si="3310">G1492</f>
        <v/>
      </c>
    </row>
    <row r="1493" spans="1:51" ht="14">
      <c r="A1493" s="1281"/>
      <c r="B1493" s="1263"/>
      <c r="C1493" s="1264"/>
      <c r="D1493" s="1264"/>
      <c r="E1493" s="1264"/>
      <c r="F1493" s="1265"/>
      <c r="G1493" s="1270"/>
      <c r="H1493" s="1270"/>
      <c r="I1493" s="1270"/>
      <c r="J1493" s="1270"/>
      <c r="K1493" s="1270"/>
      <c r="L1493" s="1273"/>
      <c r="M1493" s="1276"/>
      <c r="N1493" s="1246"/>
      <c r="O1493" s="1249"/>
      <c r="P1493" s="1215"/>
      <c r="Q1493" s="1218"/>
      <c r="R1493" s="1221"/>
      <c r="S1493" s="1224"/>
      <c r="T1493" s="1227"/>
      <c r="U1493" s="1224"/>
      <c r="V1493" s="1227"/>
      <c r="W1493" s="1224"/>
      <c r="X1493" s="1227"/>
      <c r="Y1493" s="1224"/>
      <c r="Z1493" s="1227"/>
      <c r="AA1493" s="1227"/>
      <c r="AB1493" s="1227"/>
      <c r="AC1493" s="1230"/>
      <c r="AD1493" s="1193"/>
      <c r="AE1493" s="1234"/>
      <c r="AF1493" s="1199"/>
      <c r="AG1493" s="1193"/>
      <c r="AH1493" s="1196"/>
      <c r="AI1493" s="1199"/>
      <c r="AJ1493" s="1199"/>
      <c r="AK1493" s="1202"/>
      <c r="AL1493" s="1205"/>
      <c r="AM1493" s="1212" t="str">
        <f t="shared" ref="AM1493" si="3311">IF(AND(P1492&lt;&gt;"", OR(W1492&lt;&gt;8,Y1492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93" s="355"/>
      <c r="AO1493" s="1208"/>
      <c r="AP1493" s="1210"/>
      <c r="AQ1493" s="1114"/>
      <c r="AR1493" s="976"/>
      <c r="AS1493" s="976"/>
      <c r="AT1493" s="976"/>
      <c r="AU1493" s="976"/>
      <c r="AV1493" s="976"/>
      <c r="AW1493" s="976"/>
      <c r="AX1493" s="1211"/>
      <c r="AY1493" s="1208"/>
    </row>
    <row r="1494" spans="1:51" ht="14">
      <c r="A1494" s="1282"/>
      <c r="B1494" s="1263"/>
      <c r="C1494" s="1264"/>
      <c r="D1494" s="1264"/>
      <c r="E1494" s="1264"/>
      <c r="F1494" s="1265"/>
      <c r="G1494" s="1270"/>
      <c r="H1494" s="1270"/>
      <c r="I1494" s="1270"/>
      <c r="J1494" s="1270"/>
      <c r="K1494" s="1270"/>
      <c r="L1494" s="1273"/>
      <c r="M1494" s="1276"/>
      <c r="N1494" s="1246"/>
      <c r="O1494" s="1249"/>
      <c r="P1494" s="1215"/>
      <c r="Q1494" s="1218"/>
      <c r="R1494" s="1221"/>
      <c r="S1494" s="1224"/>
      <c r="T1494" s="1227"/>
      <c r="U1494" s="1224"/>
      <c r="V1494" s="1227"/>
      <c r="W1494" s="1224"/>
      <c r="X1494" s="1227"/>
      <c r="Y1494" s="1224"/>
      <c r="Z1494" s="1227"/>
      <c r="AA1494" s="1227"/>
      <c r="AB1494" s="1227"/>
      <c r="AC1494" s="1230"/>
      <c r="AD1494" s="1193"/>
      <c r="AE1494" s="1234"/>
      <c r="AF1494" s="1199"/>
      <c r="AG1494" s="1193"/>
      <c r="AH1494" s="1196"/>
      <c r="AI1494" s="1199"/>
      <c r="AJ1494" s="1199"/>
      <c r="AK1494" s="1202"/>
      <c r="AL1494" s="1205"/>
      <c r="AM1494" s="1213"/>
      <c r="AN1494" s="355"/>
      <c r="AO1494" s="1208"/>
      <c r="AP1494" s="1210"/>
      <c r="AQ1494" s="1114"/>
      <c r="AR1494" s="976"/>
      <c r="AS1494" s="976"/>
      <c r="AT1494" s="976"/>
      <c r="AU1494" s="976"/>
      <c r="AV1494" s="976"/>
      <c r="AW1494" s="976"/>
      <c r="AX1494" s="1211"/>
      <c r="AY1494" s="1208"/>
    </row>
    <row r="1495" spans="1:51" ht="14.5" thickBot="1">
      <c r="A1495" s="1283"/>
      <c r="B1495" s="1266"/>
      <c r="C1495" s="1267"/>
      <c r="D1495" s="1267"/>
      <c r="E1495" s="1267"/>
      <c r="F1495" s="1268"/>
      <c r="G1495" s="1271"/>
      <c r="H1495" s="1271"/>
      <c r="I1495" s="1271"/>
      <c r="J1495" s="1271"/>
      <c r="K1495" s="1271"/>
      <c r="L1495" s="1274"/>
      <c r="M1495" s="1277"/>
      <c r="N1495" s="1247"/>
      <c r="O1495" s="1250"/>
      <c r="P1495" s="1216"/>
      <c r="Q1495" s="1219"/>
      <c r="R1495" s="1222"/>
      <c r="S1495" s="1225"/>
      <c r="T1495" s="1228"/>
      <c r="U1495" s="1225"/>
      <c r="V1495" s="1228"/>
      <c r="W1495" s="1225"/>
      <c r="X1495" s="1228"/>
      <c r="Y1495" s="1225"/>
      <c r="Z1495" s="1228"/>
      <c r="AA1495" s="1228"/>
      <c r="AB1495" s="1228"/>
      <c r="AC1495" s="1231"/>
      <c r="AD1495" s="1194"/>
      <c r="AE1495" s="1235"/>
      <c r="AF1495" s="1200"/>
      <c r="AG1495" s="1194"/>
      <c r="AH1495" s="1197"/>
      <c r="AI1495" s="1200"/>
      <c r="AJ1495" s="1200"/>
      <c r="AK1495" s="1203"/>
      <c r="AL1495" s="1206"/>
      <c r="AM1495" s="651" t="str">
        <f t="shared" si="3168"/>
        <v/>
      </c>
      <c r="AN1495" s="355"/>
      <c r="AO1495" s="1209"/>
      <c r="AP1495" s="1210"/>
      <c r="AQ1495" s="1115"/>
      <c r="AR1495" s="976"/>
      <c r="AS1495" s="976"/>
      <c r="AT1495" s="976"/>
      <c r="AU1495" s="976"/>
      <c r="AV1495" s="976"/>
      <c r="AW1495" s="976"/>
      <c r="AX1495" s="1211"/>
      <c r="AY1495" s="1209"/>
    </row>
    <row r="1496" spans="1:51" ht="14">
      <c r="A1496" s="1280">
        <v>372</v>
      </c>
      <c r="B1496" s="1260" t="str">
        <f>IF(基本情報入力シート!B411="", "",基本情報入力シート!B411)</f>
        <v/>
      </c>
      <c r="C1496" s="1261"/>
      <c r="D1496" s="1261"/>
      <c r="E1496" s="1261"/>
      <c r="F1496" s="1262"/>
      <c r="G1496" s="1269" t="str">
        <f>IF(基本情報入力シート!L411="", "",基本情報入力シート!L411)</f>
        <v/>
      </c>
      <c r="H1496" s="1269" t="str">
        <f>IF(基本情報入力シート!Q411="", "",基本情報入力シート!Q411)</f>
        <v/>
      </c>
      <c r="I1496" s="1269" t="str">
        <f>IF(基本情報入力シート!V411="", "",基本情報入力シート!V411)</f>
        <v/>
      </c>
      <c r="J1496" s="1269" t="str">
        <f>IF(基本情報入力シート!W411="", "",基本情報入力シート!W411)</f>
        <v/>
      </c>
      <c r="K1496" s="1269" t="str">
        <f>IF(基本情報入力シート!X411="", "",基本情報入力シート!X411)</f>
        <v/>
      </c>
      <c r="L1496" s="1272" t="str">
        <f>IF(基本情報入力シート!AC411=0, "",基本情報入力シート!AC411)</f>
        <v/>
      </c>
      <c r="M1496" s="1275" t="str">
        <f>IF(基本情報入力シート!AD411="", "",基本情報入力シート!AD411)</f>
        <v/>
      </c>
      <c r="N1496" s="1245"/>
      <c r="O1496" s="1248" t="str">
        <f>IFERROR(VLOOKUP(K1496,【参考】数式用２!$A$2:$AD$48,MATCH(N1496,【参考】数式用２!$C$4:$AD$4,0)+2,0),"")</f>
        <v/>
      </c>
      <c r="P1496" s="1214"/>
      <c r="Q1496" s="1217" t="str">
        <f>IFERROR(VLOOKUP(K1496,【参考】数式用２!$A$2:$AC$48,MATCH(P1496,【参考】数式用２!$C$4:$AC$4,0)+2,0),"")</f>
        <v/>
      </c>
      <c r="R1496" s="1220" t="s">
        <v>268</v>
      </c>
      <c r="S1496" s="1223"/>
      <c r="T1496" s="1226" t="s">
        <v>356</v>
      </c>
      <c r="U1496" s="1223"/>
      <c r="V1496" s="1226" t="s">
        <v>357</v>
      </c>
      <c r="W1496" s="1223"/>
      <c r="X1496" s="1226" t="s">
        <v>356</v>
      </c>
      <c r="Y1496" s="1223"/>
      <c r="Z1496" s="1226" t="s">
        <v>360</v>
      </c>
      <c r="AA1496" s="1226" t="s">
        <v>171</v>
      </c>
      <c r="AB1496" s="1226" t="str">
        <f t="shared" ref="AB1496" si="3312">IF(S1496&gt;=1,(W1496*12+Y1496)-(S1496*12+U1496)+1,"")</f>
        <v/>
      </c>
      <c r="AC1496" s="1229" t="s">
        <v>359</v>
      </c>
      <c r="AD1496" s="1232" t="str">
        <f t="shared" ref="AD1496" si="3313">IFERROR(ROUNDDOWN(ROUND(L1496*Q1496,0)*M1496,0)*AB1496,"")</f>
        <v/>
      </c>
      <c r="AE1496" s="1233" t="str">
        <f>IFERROR(ROUNDDOWN(ROUNDDOWN(ROUND(L1496*VLOOKUP(K1496,【参考】数式用２!$A$2:$AC$48,MATCH("処遇改善加算Ⅳ",【参考】数式用２!$C$4:$O$4,0)+2,0),0)*M1496,0)*AB1496*0.5,0), "")</f>
        <v/>
      </c>
      <c r="AF1496" s="1198"/>
      <c r="AG1496" s="1193" t="str">
        <f>IF(AND(AQ1496&lt;&gt;"対象外", P1496&lt;&gt;""),ROUNDDOWN(ROUND(L1496*VLOOKUP(K1496,【参考】数式用２!$A$2:$K$48,MATCH("ベア加算あり",【参考】数式用２!$C$4:$K$4,0)+2,0),0)*M1496,0)*AB1496,"")</f>
        <v/>
      </c>
      <c r="AH1496" s="1195"/>
      <c r="AI1496" s="1198"/>
      <c r="AJ1496" s="1198"/>
      <c r="AK1496" s="1201"/>
      <c r="AL1496" s="1204"/>
      <c r="AM1496" s="650" t="str">
        <f t="shared" si="3158"/>
        <v/>
      </c>
      <c r="AN1496" s="355"/>
      <c r="AO1496" s="1207" t="str">
        <f t="shared" ref="AO1496" si="3314">IF(K1496&lt;&gt;"","Q列に色付け","")</f>
        <v/>
      </c>
      <c r="AP1496" s="1210" t="str">
        <f t="shared" ref="AP1496" si="3315">IF(AND(AE1496&lt;&gt;0,AE1496&lt;&gt;""),IF(AF1496="○","入力済","未入力"),"")</f>
        <v/>
      </c>
      <c r="AQ1496" s="1113" t="str">
        <f>IFERROR((VLOOKUP(N1496, 【参考】数式用２!$BE$5:$BE$13, 1,FALSE)), "対象外")</f>
        <v>対象外</v>
      </c>
      <c r="AR1496" s="976" t="str">
        <f t="shared" ref="AR1496" si="3316">IF(AG1496&lt;&gt;"",IF(AH1496="○","入力済","未入力"),"")</f>
        <v/>
      </c>
      <c r="AS1496" s="976" t="str">
        <f t="shared" ref="AS1496" si="3317">IF(AND(P1496&lt;&gt;"", AI1496=""), "未入力", "入力済")</f>
        <v>入力済</v>
      </c>
      <c r="AT1496" s="976" t="str">
        <f t="shared" ref="AT1496" si="3318">IF(AND(P1496&lt;&gt;"", P1496&lt;&gt;"処遇改善加算Ⅳ", AJ1496=""), "未入力", "入力済")</f>
        <v>入力済</v>
      </c>
      <c r="AU1496" s="976" t="str">
        <f>IFERROR(VLOOKUP(K1496, 【参考】数式用２!$BB$5:$BC$48, 2, FALSE), "")</f>
        <v/>
      </c>
      <c r="AV1496" s="976" t="str">
        <f t="shared" ref="AV1496" si="3319">IF(AND(P1496&lt;&gt;"処遇改善加算Ⅲ",P1496&lt;&gt;"処遇改善加算Ⅳ", P1496&lt;&gt;"", AU1496&lt;&gt;"対象外"), 1,"")</f>
        <v/>
      </c>
      <c r="AW1496" s="976" t="str">
        <f>IFERROR("_"&amp;VLOOKUP(K1496, 【参考】数式用２!$AG$2:$AH$48, 2, FALSE), "")</f>
        <v/>
      </c>
      <c r="AX1496" s="1211" t="str">
        <f t="shared" ref="AX1496" si="3320">IF(AND(P1496="処遇改善加算Ⅰ", AL1496=""), "未入力","入力済")</f>
        <v>入力済</v>
      </c>
      <c r="AY1496" s="1207" t="str">
        <f t="shared" ref="AY1496" si="3321">G1496</f>
        <v/>
      </c>
    </row>
    <row r="1497" spans="1:51" ht="14">
      <c r="A1497" s="1281"/>
      <c r="B1497" s="1263"/>
      <c r="C1497" s="1264"/>
      <c r="D1497" s="1264"/>
      <c r="E1497" s="1264"/>
      <c r="F1497" s="1265"/>
      <c r="G1497" s="1270"/>
      <c r="H1497" s="1270"/>
      <c r="I1497" s="1270"/>
      <c r="J1497" s="1270"/>
      <c r="K1497" s="1270"/>
      <c r="L1497" s="1273"/>
      <c r="M1497" s="1276"/>
      <c r="N1497" s="1246"/>
      <c r="O1497" s="1249"/>
      <c r="P1497" s="1215"/>
      <c r="Q1497" s="1218"/>
      <c r="R1497" s="1221"/>
      <c r="S1497" s="1224"/>
      <c r="T1497" s="1227"/>
      <c r="U1497" s="1224"/>
      <c r="V1497" s="1227"/>
      <c r="W1497" s="1224"/>
      <c r="X1497" s="1227"/>
      <c r="Y1497" s="1224"/>
      <c r="Z1497" s="1227"/>
      <c r="AA1497" s="1227"/>
      <c r="AB1497" s="1227"/>
      <c r="AC1497" s="1230"/>
      <c r="AD1497" s="1193"/>
      <c r="AE1497" s="1234"/>
      <c r="AF1497" s="1199"/>
      <c r="AG1497" s="1193"/>
      <c r="AH1497" s="1196"/>
      <c r="AI1497" s="1199"/>
      <c r="AJ1497" s="1199"/>
      <c r="AK1497" s="1202"/>
      <c r="AL1497" s="1205"/>
      <c r="AM1497" s="1212" t="str">
        <f t="shared" ref="AM1497" si="3322">IF(AND(P1496&lt;&gt;"", OR(W1496&lt;&gt;8,Y1496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497" s="355"/>
      <c r="AO1497" s="1208"/>
      <c r="AP1497" s="1210"/>
      <c r="AQ1497" s="1114"/>
      <c r="AR1497" s="976"/>
      <c r="AS1497" s="976"/>
      <c r="AT1497" s="976"/>
      <c r="AU1497" s="976"/>
      <c r="AV1497" s="976"/>
      <c r="AW1497" s="976"/>
      <c r="AX1497" s="1211"/>
      <c r="AY1497" s="1208"/>
    </row>
    <row r="1498" spans="1:51" ht="14">
      <c r="A1498" s="1282"/>
      <c r="B1498" s="1263"/>
      <c r="C1498" s="1264"/>
      <c r="D1498" s="1264"/>
      <c r="E1498" s="1264"/>
      <c r="F1498" s="1265"/>
      <c r="G1498" s="1270"/>
      <c r="H1498" s="1270"/>
      <c r="I1498" s="1270"/>
      <c r="J1498" s="1270"/>
      <c r="K1498" s="1270"/>
      <c r="L1498" s="1273"/>
      <c r="M1498" s="1276"/>
      <c r="N1498" s="1246"/>
      <c r="O1498" s="1249"/>
      <c r="P1498" s="1215"/>
      <c r="Q1498" s="1218"/>
      <c r="R1498" s="1221"/>
      <c r="S1498" s="1224"/>
      <c r="T1498" s="1227"/>
      <c r="U1498" s="1224"/>
      <c r="V1498" s="1227"/>
      <c r="W1498" s="1224"/>
      <c r="X1498" s="1227"/>
      <c r="Y1498" s="1224"/>
      <c r="Z1498" s="1227"/>
      <c r="AA1498" s="1227"/>
      <c r="AB1498" s="1227"/>
      <c r="AC1498" s="1230"/>
      <c r="AD1498" s="1193"/>
      <c r="AE1498" s="1234"/>
      <c r="AF1498" s="1199"/>
      <c r="AG1498" s="1193"/>
      <c r="AH1498" s="1196"/>
      <c r="AI1498" s="1199"/>
      <c r="AJ1498" s="1199"/>
      <c r="AK1498" s="1202"/>
      <c r="AL1498" s="1205"/>
      <c r="AM1498" s="1213"/>
      <c r="AN1498" s="355"/>
      <c r="AO1498" s="1208"/>
      <c r="AP1498" s="1210"/>
      <c r="AQ1498" s="1114"/>
      <c r="AR1498" s="976"/>
      <c r="AS1498" s="976"/>
      <c r="AT1498" s="976"/>
      <c r="AU1498" s="976"/>
      <c r="AV1498" s="976"/>
      <c r="AW1498" s="976"/>
      <c r="AX1498" s="1211"/>
      <c r="AY1498" s="1208"/>
    </row>
    <row r="1499" spans="1:51" ht="14.5" thickBot="1">
      <c r="A1499" s="1283"/>
      <c r="B1499" s="1266"/>
      <c r="C1499" s="1267"/>
      <c r="D1499" s="1267"/>
      <c r="E1499" s="1267"/>
      <c r="F1499" s="1268"/>
      <c r="G1499" s="1271"/>
      <c r="H1499" s="1271"/>
      <c r="I1499" s="1271"/>
      <c r="J1499" s="1271"/>
      <c r="K1499" s="1271"/>
      <c r="L1499" s="1274"/>
      <c r="M1499" s="1277"/>
      <c r="N1499" s="1247"/>
      <c r="O1499" s="1250"/>
      <c r="P1499" s="1216"/>
      <c r="Q1499" s="1219"/>
      <c r="R1499" s="1222"/>
      <c r="S1499" s="1225"/>
      <c r="T1499" s="1228"/>
      <c r="U1499" s="1225"/>
      <c r="V1499" s="1228"/>
      <c r="W1499" s="1225"/>
      <c r="X1499" s="1228"/>
      <c r="Y1499" s="1225"/>
      <c r="Z1499" s="1228"/>
      <c r="AA1499" s="1228"/>
      <c r="AB1499" s="1228"/>
      <c r="AC1499" s="1231"/>
      <c r="AD1499" s="1194"/>
      <c r="AE1499" s="1235"/>
      <c r="AF1499" s="1200"/>
      <c r="AG1499" s="1194"/>
      <c r="AH1499" s="1197"/>
      <c r="AI1499" s="1200"/>
      <c r="AJ1499" s="1200"/>
      <c r="AK1499" s="1203"/>
      <c r="AL1499" s="1206"/>
      <c r="AM1499" s="651" t="str">
        <f t="shared" si="3168"/>
        <v/>
      </c>
      <c r="AN1499" s="355"/>
      <c r="AO1499" s="1209"/>
      <c r="AP1499" s="1210"/>
      <c r="AQ1499" s="1115"/>
      <c r="AR1499" s="976"/>
      <c r="AS1499" s="976"/>
      <c r="AT1499" s="976"/>
      <c r="AU1499" s="976"/>
      <c r="AV1499" s="976"/>
      <c r="AW1499" s="976"/>
      <c r="AX1499" s="1211"/>
      <c r="AY1499" s="1209"/>
    </row>
    <row r="1500" spans="1:51" ht="14">
      <c r="A1500" s="1280">
        <v>373</v>
      </c>
      <c r="B1500" s="1260" t="str">
        <f>IF(基本情報入力シート!B412="", "",基本情報入力シート!B412)</f>
        <v/>
      </c>
      <c r="C1500" s="1261"/>
      <c r="D1500" s="1261"/>
      <c r="E1500" s="1261"/>
      <c r="F1500" s="1262"/>
      <c r="G1500" s="1269" t="str">
        <f>IF(基本情報入力シート!L412="", "",基本情報入力シート!L412)</f>
        <v/>
      </c>
      <c r="H1500" s="1269" t="str">
        <f>IF(基本情報入力シート!Q412="", "",基本情報入力シート!Q412)</f>
        <v/>
      </c>
      <c r="I1500" s="1269" t="str">
        <f>IF(基本情報入力シート!V412="", "",基本情報入力シート!V412)</f>
        <v/>
      </c>
      <c r="J1500" s="1269" t="str">
        <f>IF(基本情報入力シート!W412="", "",基本情報入力シート!W412)</f>
        <v/>
      </c>
      <c r="K1500" s="1269" t="str">
        <f>IF(基本情報入力シート!X412="", "",基本情報入力シート!X412)</f>
        <v/>
      </c>
      <c r="L1500" s="1272" t="str">
        <f>IF(基本情報入力シート!AC412=0, "",基本情報入力シート!AC412)</f>
        <v/>
      </c>
      <c r="M1500" s="1275" t="str">
        <f>IF(基本情報入力シート!AD412="", "",基本情報入力シート!AD412)</f>
        <v/>
      </c>
      <c r="N1500" s="1245"/>
      <c r="O1500" s="1248" t="str">
        <f>IFERROR(VLOOKUP(K1500,【参考】数式用２!$A$2:$AD$48,MATCH(N1500,【参考】数式用２!$C$4:$AD$4,0)+2,0),"")</f>
        <v/>
      </c>
      <c r="P1500" s="1214"/>
      <c r="Q1500" s="1217" t="str">
        <f>IFERROR(VLOOKUP(K1500,【参考】数式用２!$A$2:$AC$48,MATCH(P1500,【参考】数式用２!$C$4:$AC$4,0)+2,0),"")</f>
        <v/>
      </c>
      <c r="R1500" s="1220" t="s">
        <v>268</v>
      </c>
      <c r="S1500" s="1223"/>
      <c r="T1500" s="1226" t="s">
        <v>356</v>
      </c>
      <c r="U1500" s="1223"/>
      <c r="V1500" s="1226" t="s">
        <v>357</v>
      </c>
      <c r="W1500" s="1223"/>
      <c r="X1500" s="1226" t="s">
        <v>356</v>
      </c>
      <c r="Y1500" s="1223"/>
      <c r="Z1500" s="1226" t="s">
        <v>360</v>
      </c>
      <c r="AA1500" s="1226" t="s">
        <v>171</v>
      </c>
      <c r="AB1500" s="1226" t="str">
        <f t="shared" ref="AB1500" si="3323">IF(S1500&gt;=1,(W1500*12+Y1500)-(S1500*12+U1500)+1,"")</f>
        <v/>
      </c>
      <c r="AC1500" s="1229" t="s">
        <v>359</v>
      </c>
      <c r="AD1500" s="1232" t="str">
        <f t="shared" ref="AD1500" si="3324">IFERROR(ROUNDDOWN(ROUND(L1500*Q1500,0)*M1500,0)*AB1500,"")</f>
        <v/>
      </c>
      <c r="AE1500" s="1233" t="str">
        <f>IFERROR(ROUNDDOWN(ROUNDDOWN(ROUND(L1500*VLOOKUP(K1500,【参考】数式用２!$A$2:$AC$48,MATCH("処遇改善加算Ⅳ",【参考】数式用２!$C$4:$O$4,0)+2,0),0)*M1500,0)*AB1500*0.5,0), "")</f>
        <v/>
      </c>
      <c r="AF1500" s="1198"/>
      <c r="AG1500" s="1193" t="str">
        <f>IF(AND(AQ1500&lt;&gt;"対象外", P1500&lt;&gt;""),ROUNDDOWN(ROUND(L1500*VLOOKUP(K1500,【参考】数式用２!$A$2:$K$48,MATCH("ベア加算あり",【参考】数式用２!$C$4:$K$4,0)+2,0),0)*M1500,0)*AB1500,"")</f>
        <v/>
      </c>
      <c r="AH1500" s="1195"/>
      <c r="AI1500" s="1198"/>
      <c r="AJ1500" s="1198"/>
      <c r="AK1500" s="1201"/>
      <c r="AL1500" s="1204"/>
      <c r="AM1500" s="650" t="str">
        <f t="shared" si="3158"/>
        <v/>
      </c>
      <c r="AN1500" s="355"/>
      <c r="AO1500" s="1207" t="str">
        <f t="shared" ref="AO1500" si="3325">IF(K1500&lt;&gt;"","Q列に色付け","")</f>
        <v/>
      </c>
      <c r="AP1500" s="1210" t="str">
        <f t="shared" ref="AP1500" si="3326">IF(AND(AE1500&lt;&gt;0,AE1500&lt;&gt;""),IF(AF1500="○","入力済","未入力"),"")</f>
        <v/>
      </c>
      <c r="AQ1500" s="1113" t="str">
        <f>IFERROR((VLOOKUP(N1500, 【参考】数式用２!$BE$5:$BE$13, 1,FALSE)), "対象外")</f>
        <v>対象外</v>
      </c>
      <c r="AR1500" s="976" t="str">
        <f t="shared" ref="AR1500" si="3327">IF(AG1500&lt;&gt;"",IF(AH1500="○","入力済","未入力"),"")</f>
        <v/>
      </c>
      <c r="AS1500" s="976" t="str">
        <f t="shared" ref="AS1500" si="3328">IF(AND(P1500&lt;&gt;"", AI1500=""), "未入力", "入力済")</f>
        <v>入力済</v>
      </c>
      <c r="AT1500" s="976" t="str">
        <f t="shared" ref="AT1500" si="3329">IF(AND(P1500&lt;&gt;"", P1500&lt;&gt;"処遇改善加算Ⅳ", AJ1500=""), "未入力", "入力済")</f>
        <v>入力済</v>
      </c>
      <c r="AU1500" s="976" t="str">
        <f>IFERROR(VLOOKUP(K1500, 【参考】数式用２!$BB$5:$BC$48, 2, FALSE), "")</f>
        <v/>
      </c>
      <c r="AV1500" s="976" t="str">
        <f t="shared" ref="AV1500" si="3330">IF(AND(P1500&lt;&gt;"処遇改善加算Ⅲ",P1500&lt;&gt;"処遇改善加算Ⅳ", P1500&lt;&gt;"", AU1500&lt;&gt;"対象外"), 1,"")</f>
        <v/>
      </c>
      <c r="AW1500" s="976" t="str">
        <f>IFERROR("_"&amp;VLOOKUP(K1500, 【参考】数式用２!$AG$2:$AH$48, 2, FALSE), "")</f>
        <v/>
      </c>
      <c r="AX1500" s="1211" t="str">
        <f t="shared" ref="AX1500" si="3331">IF(AND(P1500="処遇改善加算Ⅰ", AL1500=""), "未入力","入力済")</f>
        <v>入力済</v>
      </c>
      <c r="AY1500" s="1207" t="str">
        <f t="shared" ref="AY1500" si="3332">G1500</f>
        <v/>
      </c>
    </row>
    <row r="1501" spans="1:51" ht="14">
      <c r="A1501" s="1281"/>
      <c r="B1501" s="1263"/>
      <c r="C1501" s="1264"/>
      <c r="D1501" s="1264"/>
      <c r="E1501" s="1264"/>
      <c r="F1501" s="1265"/>
      <c r="G1501" s="1270"/>
      <c r="H1501" s="1270"/>
      <c r="I1501" s="1270"/>
      <c r="J1501" s="1270"/>
      <c r="K1501" s="1270"/>
      <c r="L1501" s="1273"/>
      <c r="M1501" s="1276"/>
      <c r="N1501" s="1246"/>
      <c r="O1501" s="1249"/>
      <c r="P1501" s="1215"/>
      <c r="Q1501" s="1218"/>
      <c r="R1501" s="1221"/>
      <c r="S1501" s="1224"/>
      <c r="T1501" s="1227"/>
      <c r="U1501" s="1224"/>
      <c r="V1501" s="1227"/>
      <c r="W1501" s="1224"/>
      <c r="X1501" s="1227"/>
      <c r="Y1501" s="1224"/>
      <c r="Z1501" s="1227"/>
      <c r="AA1501" s="1227"/>
      <c r="AB1501" s="1227"/>
      <c r="AC1501" s="1230"/>
      <c r="AD1501" s="1193"/>
      <c r="AE1501" s="1234"/>
      <c r="AF1501" s="1199"/>
      <c r="AG1501" s="1193"/>
      <c r="AH1501" s="1196"/>
      <c r="AI1501" s="1199"/>
      <c r="AJ1501" s="1199"/>
      <c r="AK1501" s="1202"/>
      <c r="AL1501" s="1205"/>
      <c r="AM1501" s="1212" t="str">
        <f t="shared" ref="AM1501" si="3333">IF(AND(P1500&lt;&gt;"", OR(W1500&lt;&gt;8,Y1500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01" s="355"/>
      <c r="AO1501" s="1208"/>
      <c r="AP1501" s="1210"/>
      <c r="AQ1501" s="1114"/>
      <c r="AR1501" s="976"/>
      <c r="AS1501" s="976"/>
      <c r="AT1501" s="976"/>
      <c r="AU1501" s="976"/>
      <c r="AV1501" s="976"/>
      <c r="AW1501" s="976"/>
      <c r="AX1501" s="1211"/>
      <c r="AY1501" s="1208"/>
    </row>
    <row r="1502" spans="1:51" ht="14">
      <c r="A1502" s="1282"/>
      <c r="B1502" s="1263"/>
      <c r="C1502" s="1264"/>
      <c r="D1502" s="1264"/>
      <c r="E1502" s="1264"/>
      <c r="F1502" s="1265"/>
      <c r="G1502" s="1270"/>
      <c r="H1502" s="1270"/>
      <c r="I1502" s="1270"/>
      <c r="J1502" s="1270"/>
      <c r="K1502" s="1270"/>
      <c r="L1502" s="1273"/>
      <c r="M1502" s="1276"/>
      <c r="N1502" s="1246"/>
      <c r="O1502" s="1249"/>
      <c r="P1502" s="1215"/>
      <c r="Q1502" s="1218"/>
      <c r="R1502" s="1221"/>
      <c r="S1502" s="1224"/>
      <c r="T1502" s="1227"/>
      <c r="U1502" s="1224"/>
      <c r="V1502" s="1227"/>
      <c r="W1502" s="1224"/>
      <c r="X1502" s="1227"/>
      <c r="Y1502" s="1224"/>
      <c r="Z1502" s="1227"/>
      <c r="AA1502" s="1227"/>
      <c r="AB1502" s="1227"/>
      <c r="AC1502" s="1230"/>
      <c r="AD1502" s="1193"/>
      <c r="AE1502" s="1234"/>
      <c r="AF1502" s="1199"/>
      <c r="AG1502" s="1193"/>
      <c r="AH1502" s="1196"/>
      <c r="AI1502" s="1199"/>
      <c r="AJ1502" s="1199"/>
      <c r="AK1502" s="1202"/>
      <c r="AL1502" s="1205"/>
      <c r="AM1502" s="1213"/>
      <c r="AN1502" s="355"/>
      <c r="AO1502" s="1208"/>
      <c r="AP1502" s="1210"/>
      <c r="AQ1502" s="1114"/>
      <c r="AR1502" s="976"/>
      <c r="AS1502" s="976"/>
      <c r="AT1502" s="976"/>
      <c r="AU1502" s="976"/>
      <c r="AV1502" s="976"/>
      <c r="AW1502" s="976"/>
      <c r="AX1502" s="1211"/>
      <c r="AY1502" s="1208"/>
    </row>
    <row r="1503" spans="1:51" ht="14.5" thickBot="1">
      <c r="A1503" s="1283"/>
      <c r="B1503" s="1266"/>
      <c r="C1503" s="1267"/>
      <c r="D1503" s="1267"/>
      <c r="E1503" s="1267"/>
      <c r="F1503" s="1268"/>
      <c r="G1503" s="1271"/>
      <c r="H1503" s="1271"/>
      <c r="I1503" s="1271"/>
      <c r="J1503" s="1271"/>
      <c r="K1503" s="1271"/>
      <c r="L1503" s="1274"/>
      <c r="M1503" s="1277"/>
      <c r="N1503" s="1247"/>
      <c r="O1503" s="1250"/>
      <c r="P1503" s="1216"/>
      <c r="Q1503" s="1219"/>
      <c r="R1503" s="1222"/>
      <c r="S1503" s="1225"/>
      <c r="T1503" s="1228"/>
      <c r="U1503" s="1225"/>
      <c r="V1503" s="1228"/>
      <c r="W1503" s="1225"/>
      <c r="X1503" s="1228"/>
      <c r="Y1503" s="1225"/>
      <c r="Z1503" s="1228"/>
      <c r="AA1503" s="1228"/>
      <c r="AB1503" s="1228"/>
      <c r="AC1503" s="1231"/>
      <c r="AD1503" s="1194"/>
      <c r="AE1503" s="1235"/>
      <c r="AF1503" s="1200"/>
      <c r="AG1503" s="1194"/>
      <c r="AH1503" s="1197"/>
      <c r="AI1503" s="1200"/>
      <c r="AJ1503" s="1200"/>
      <c r="AK1503" s="1203"/>
      <c r="AL1503" s="1206"/>
      <c r="AM1503" s="651" t="str">
        <f t="shared" si="3168"/>
        <v/>
      </c>
      <c r="AN1503" s="355"/>
      <c r="AO1503" s="1209"/>
      <c r="AP1503" s="1210"/>
      <c r="AQ1503" s="1115"/>
      <c r="AR1503" s="976"/>
      <c r="AS1503" s="976"/>
      <c r="AT1503" s="976"/>
      <c r="AU1503" s="976"/>
      <c r="AV1503" s="976"/>
      <c r="AW1503" s="976"/>
      <c r="AX1503" s="1211"/>
      <c r="AY1503" s="1209"/>
    </row>
    <row r="1504" spans="1:51" ht="14">
      <c r="A1504" s="1280">
        <v>374</v>
      </c>
      <c r="B1504" s="1260" t="str">
        <f>IF(基本情報入力シート!B413="", "",基本情報入力シート!B413)</f>
        <v/>
      </c>
      <c r="C1504" s="1261"/>
      <c r="D1504" s="1261"/>
      <c r="E1504" s="1261"/>
      <c r="F1504" s="1262"/>
      <c r="G1504" s="1269" t="str">
        <f>IF(基本情報入力シート!L413="", "",基本情報入力シート!L413)</f>
        <v/>
      </c>
      <c r="H1504" s="1269" t="str">
        <f>IF(基本情報入力シート!Q413="", "",基本情報入力シート!Q413)</f>
        <v/>
      </c>
      <c r="I1504" s="1269" t="str">
        <f>IF(基本情報入力シート!V413="", "",基本情報入力シート!V413)</f>
        <v/>
      </c>
      <c r="J1504" s="1269" t="str">
        <f>IF(基本情報入力シート!W413="", "",基本情報入力シート!W413)</f>
        <v/>
      </c>
      <c r="K1504" s="1269" t="str">
        <f>IF(基本情報入力シート!X413="", "",基本情報入力シート!X413)</f>
        <v/>
      </c>
      <c r="L1504" s="1272" t="str">
        <f>IF(基本情報入力シート!AC413=0, "",基本情報入力シート!AC413)</f>
        <v/>
      </c>
      <c r="M1504" s="1275" t="str">
        <f>IF(基本情報入力シート!AD413="", "",基本情報入力シート!AD413)</f>
        <v/>
      </c>
      <c r="N1504" s="1245"/>
      <c r="O1504" s="1248" t="str">
        <f>IFERROR(VLOOKUP(K1504,【参考】数式用２!$A$2:$AD$48,MATCH(N1504,【参考】数式用２!$C$4:$AD$4,0)+2,0),"")</f>
        <v/>
      </c>
      <c r="P1504" s="1214"/>
      <c r="Q1504" s="1217" t="str">
        <f>IFERROR(VLOOKUP(K1504,【参考】数式用２!$A$2:$AC$48,MATCH(P1504,【参考】数式用２!$C$4:$AC$4,0)+2,0),"")</f>
        <v/>
      </c>
      <c r="R1504" s="1220" t="s">
        <v>268</v>
      </c>
      <c r="S1504" s="1223"/>
      <c r="T1504" s="1226" t="s">
        <v>356</v>
      </c>
      <c r="U1504" s="1223"/>
      <c r="V1504" s="1226" t="s">
        <v>357</v>
      </c>
      <c r="W1504" s="1223"/>
      <c r="X1504" s="1226" t="s">
        <v>356</v>
      </c>
      <c r="Y1504" s="1223"/>
      <c r="Z1504" s="1226" t="s">
        <v>360</v>
      </c>
      <c r="AA1504" s="1226" t="s">
        <v>171</v>
      </c>
      <c r="AB1504" s="1226" t="str">
        <f t="shared" ref="AB1504" si="3334">IF(S1504&gt;=1,(W1504*12+Y1504)-(S1504*12+U1504)+1,"")</f>
        <v/>
      </c>
      <c r="AC1504" s="1229" t="s">
        <v>359</v>
      </c>
      <c r="AD1504" s="1232" t="str">
        <f t="shared" ref="AD1504" si="3335">IFERROR(ROUNDDOWN(ROUND(L1504*Q1504,0)*M1504,0)*AB1504,"")</f>
        <v/>
      </c>
      <c r="AE1504" s="1233" t="str">
        <f>IFERROR(ROUNDDOWN(ROUNDDOWN(ROUND(L1504*VLOOKUP(K1504,【参考】数式用２!$A$2:$AC$48,MATCH("処遇改善加算Ⅳ",【参考】数式用２!$C$4:$O$4,0)+2,0),0)*M1504,0)*AB1504*0.5,0), "")</f>
        <v/>
      </c>
      <c r="AF1504" s="1198"/>
      <c r="AG1504" s="1193" t="str">
        <f>IF(AND(AQ1504&lt;&gt;"対象外", P1504&lt;&gt;""),ROUNDDOWN(ROUND(L1504*VLOOKUP(K1504,【参考】数式用２!$A$2:$K$48,MATCH("ベア加算あり",【参考】数式用２!$C$4:$K$4,0)+2,0),0)*M1504,0)*AB1504,"")</f>
        <v/>
      </c>
      <c r="AH1504" s="1195"/>
      <c r="AI1504" s="1198"/>
      <c r="AJ1504" s="1198"/>
      <c r="AK1504" s="1201"/>
      <c r="AL1504" s="1204"/>
      <c r="AM1504" s="650" t="str">
        <f t="shared" ref="AM1504:AM1564" si="3336">IF(Q1504="","",IF(Q1504&lt;O1504,"！加算の要件上は問題ありませんが、令和６年度末の加算率と比較して、令和７年度の加算率が低くなっています。",""))</f>
        <v/>
      </c>
      <c r="AN1504" s="355"/>
      <c r="AO1504" s="1207" t="str">
        <f t="shared" ref="AO1504" si="3337">IF(K1504&lt;&gt;"","Q列に色付け","")</f>
        <v/>
      </c>
      <c r="AP1504" s="1210" t="str">
        <f t="shared" ref="AP1504" si="3338">IF(AND(AE1504&lt;&gt;0,AE1504&lt;&gt;""),IF(AF1504="○","入力済","未入力"),"")</f>
        <v/>
      </c>
      <c r="AQ1504" s="1113" t="str">
        <f>IFERROR((VLOOKUP(N1504, 【参考】数式用２!$BE$5:$BE$13, 1,FALSE)), "対象外")</f>
        <v>対象外</v>
      </c>
      <c r="AR1504" s="976" t="str">
        <f t="shared" ref="AR1504" si="3339">IF(AG1504&lt;&gt;"",IF(AH1504="○","入力済","未入力"),"")</f>
        <v/>
      </c>
      <c r="AS1504" s="976" t="str">
        <f t="shared" ref="AS1504" si="3340">IF(AND(P1504&lt;&gt;"", AI1504=""), "未入力", "入力済")</f>
        <v>入力済</v>
      </c>
      <c r="AT1504" s="976" t="str">
        <f t="shared" ref="AT1504" si="3341">IF(AND(P1504&lt;&gt;"", P1504&lt;&gt;"処遇改善加算Ⅳ", AJ1504=""), "未入力", "入力済")</f>
        <v>入力済</v>
      </c>
      <c r="AU1504" s="976" t="str">
        <f>IFERROR(VLOOKUP(K1504, 【参考】数式用２!$BB$5:$BC$48, 2, FALSE), "")</f>
        <v/>
      </c>
      <c r="AV1504" s="976" t="str">
        <f t="shared" ref="AV1504" si="3342">IF(AND(P1504&lt;&gt;"処遇改善加算Ⅲ",P1504&lt;&gt;"処遇改善加算Ⅳ", P1504&lt;&gt;"", AU1504&lt;&gt;"対象外"), 1,"")</f>
        <v/>
      </c>
      <c r="AW1504" s="976" t="str">
        <f>IFERROR("_"&amp;VLOOKUP(K1504, 【参考】数式用２!$AG$2:$AH$48, 2, FALSE), "")</f>
        <v/>
      </c>
      <c r="AX1504" s="1211" t="str">
        <f t="shared" ref="AX1504" si="3343">IF(AND(P1504="処遇改善加算Ⅰ", AL1504=""), "未入力","入力済")</f>
        <v>入力済</v>
      </c>
      <c r="AY1504" s="1207" t="str">
        <f t="shared" ref="AY1504" si="3344">G1504</f>
        <v/>
      </c>
    </row>
    <row r="1505" spans="1:51" ht="14">
      <c r="A1505" s="1281"/>
      <c r="B1505" s="1263"/>
      <c r="C1505" s="1264"/>
      <c r="D1505" s="1264"/>
      <c r="E1505" s="1264"/>
      <c r="F1505" s="1265"/>
      <c r="G1505" s="1270"/>
      <c r="H1505" s="1270"/>
      <c r="I1505" s="1270"/>
      <c r="J1505" s="1270"/>
      <c r="K1505" s="1270"/>
      <c r="L1505" s="1273"/>
      <c r="M1505" s="1276"/>
      <c r="N1505" s="1246"/>
      <c r="O1505" s="1249"/>
      <c r="P1505" s="1215"/>
      <c r="Q1505" s="1218"/>
      <c r="R1505" s="1221"/>
      <c r="S1505" s="1224"/>
      <c r="T1505" s="1227"/>
      <c r="U1505" s="1224"/>
      <c r="V1505" s="1227"/>
      <c r="W1505" s="1224"/>
      <c r="X1505" s="1227"/>
      <c r="Y1505" s="1224"/>
      <c r="Z1505" s="1227"/>
      <c r="AA1505" s="1227"/>
      <c r="AB1505" s="1227"/>
      <c r="AC1505" s="1230"/>
      <c r="AD1505" s="1193"/>
      <c r="AE1505" s="1234"/>
      <c r="AF1505" s="1199"/>
      <c r="AG1505" s="1193"/>
      <c r="AH1505" s="1196"/>
      <c r="AI1505" s="1199"/>
      <c r="AJ1505" s="1199"/>
      <c r="AK1505" s="1202"/>
      <c r="AL1505" s="1205"/>
      <c r="AM1505" s="1212" t="str">
        <f t="shared" ref="AM1505" si="3345">IF(AND(P1504&lt;&gt;"", OR(W1504&lt;&gt;8,Y1504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05" s="355"/>
      <c r="AO1505" s="1208"/>
      <c r="AP1505" s="1210"/>
      <c r="AQ1505" s="1114"/>
      <c r="AR1505" s="976"/>
      <c r="AS1505" s="976"/>
      <c r="AT1505" s="976"/>
      <c r="AU1505" s="976"/>
      <c r="AV1505" s="976"/>
      <c r="AW1505" s="976"/>
      <c r="AX1505" s="1211"/>
      <c r="AY1505" s="1208"/>
    </row>
    <row r="1506" spans="1:51" ht="14">
      <c r="A1506" s="1282"/>
      <c r="B1506" s="1263"/>
      <c r="C1506" s="1264"/>
      <c r="D1506" s="1264"/>
      <c r="E1506" s="1264"/>
      <c r="F1506" s="1265"/>
      <c r="G1506" s="1270"/>
      <c r="H1506" s="1270"/>
      <c r="I1506" s="1270"/>
      <c r="J1506" s="1270"/>
      <c r="K1506" s="1270"/>
      <c r="L1506" s="1273"/>
      <c r="M1506" s="1276"/>
      <c r="N1506" s="1246"/>
      <c r="O1506" s="1249"/>
      <c r="P1506" s="1215"/>
      <c r="Q1506" s="1218"/>
      <c r="R1506" s="1221"/>
      <c r="S1506" s="1224"/>
      <c r="T1506" s="1227"/>
      <c r="U1506" s="1224"/>
      <c r="V1506" s="1227"/>
      <c r="W1506" s="1224"/>
      <c r="X1506" s="1227"/>
      <c r="Y1506" s="1224"/>
      <c r="Z1506" s="1227"/>
      <c r="AA1506" s="1227"/>
      <c r="AB1506" s="1227"/>
      <c r="AC1506" s="1230"/>
      <c r="AD1506" s="1193"/>
      <c r="AE1506" s="1234"/>
      <c r="AF1506" s="1199"/>
      <c r="AG1506" s="1193"/>
      <c r="AH1506" s="1196"/>
      <c r="AI1506" s="1199"/>
      <c r="AJ1506" s="1199"/>
      <c r="AK1506" s="1202"/>
      <c r="AL1506" s="1205"/>
      <c r="AM1506" s="1213"/>
      <c r="AN1506" s="355"/>
      <c r="AO1506" s="1208"/>
      <c r="AP1506" s="1210"/>
      <c r="AQ1506" s="1114"/>
      <c r="AR1506" s="976"/>
      <c r="AS1506" s="976"/>
      <c r="AT1506" s="976"/>
      <c r="AU1506" s="976"/>
      <c r="AV1506" s="976"/>
      <c r="AW1506" s="976"/>
      <c r="AX1506" s="1211"/>
      <c r="AY1506" s="1208"/>
    </row>
    <row r="1507" spans="1:51" ht="14.5" thickBot="1">
      <c r="A1507" s="1283"/>
      <c r="B1507" s="1266"/>
      <c r="C1507" s="1267"/>
      <c r="D1507" s="1267"/>
      <c r="E1507" s="1267"/>
      <c r="F1507" s="1268"/>
      <c r="G1507" s="1271"/>
      <c r="H1507" s="1271"/>
      <c r="I1507" s="1271"/>
      <c r="J1507" s="1271"/>
      <c r="K1507" s="1271"/>
      <c r="L1507" s="1274"/>
      <c r="M1507" s="1277"/>
      <c r="N1507" s="1247"/>
      <c r="O1507" s="1250"/>
      <c r="P1507" s="1216"/>
      <c r="Q1507" s="1219"/>
      <c r="R1507" s="1222"/>
      <c r="S1507" s="1225"/>
      <c r="T1507" s="1228"/>
      <c r="U1507" s="1225"/>
      <c r="V1507" s="1228"/>
      <c r="W1507" s="1225"/>
      <c r="X1507" s="1228"/>
      <c r="Y1507" s="1225"/>
      <c r="Z1507" s="1228"/>
      <c r="AA1507" s="1228"/>
      <c r="AB1507" s="1228"/>
      <c r="AC1507" s="1231"/>
      <c r="AD1507" s="1194"/>
      <c r="AE1507" s="1235"/>
      <c r="AF1507" s="1200"/>
      <c r="AG1507" s="1194"/>
      <c r="AH1507" s="1197"/>
      <c r="AI1507" s="1200"/>
      <c r="AJ1507" s="1200"/>
      <c r="AK1507" s="1203"/>
      <c r="AL1507" s="1206"/>
      <c r="AM1507" s="651" t="str">
        <f t="shared" ref="AM1507:AM1567" si="3346">IF(P1504="","",
IF(OR(AF1504="",
AND(AG1504&lt;&gt;"",AH1504=""),
AND(P1504&lt;&gt;"",AI1504=""),
AND(P1504&lt;&gt;"処遇改善加算Ⅳ",AJ1504=""),
AND(OR(P1504="処遇改善加算Ⅰ",P1504="処遇改善加算Ⅱ"),AU1504="対象",AK1504=""),
AND(P1504="処遇改善加算Ⅰ",AL1504="")),
"！記入が必要な欄（オレンジ色のセル）に空欄があります。空欄を埋めてください。",""))</f>
        <v/>
      </c>
      <c r="AN1507" s="355"/>
      <c r="AO1507" s="1209"/>
      <c r="AP1507" s="1210"/>
      <c r="AQ1507" s="1115"/>
      <c r="AR1507" s="976"/>
      <c r="AS1507" s="976"/>
      <c r="AT1507" s="976"/>
      <c r="AU1507" s="976"/>
      <c r="AV1507" s="976"/>
      <c r="AW1507" s="976"/>
      <c r="AX1507" s="1211"/>
      <c r="AY1507" s="1209"/>
    </row>
    <row r="1508" spans="1:51" ht="14">
      <c r="A1508" s="1280">
        <v>375</v>
      </c>
      <c r="B1508" s="1260" t="str">
        <f>IF(基本情報入力シート!B414="", "",基本情報入力シート!B414)</f>
        <v/>
      </c>
      <c r="C1508" s="1261"/>
      <c r="D1508" s="1261"/>
      <c r="E1508" s="1261"/>
      <c r="F1508" s="1262"/>
      <c r="G1508" s="1269" t="str">
        <f>IF(基本情報入力シート!L414="", "",基本情報入力シート!L414)</f>
        <v/>
      </c>
      <c r="H1508" s="1269" t="str">
        <f>IF(基本情報入力シート!Q414="", "",基本情報入力シート!Q414)</f>
        <v/>
      </c>
      <c r="I1508" s="1269" t="str">
        <f>IF(基本情報入力シート!V414="", "",基本情報入力シート!V414)</f>
        <v/>
      </c>
      <c r="J1508" s="1269" t="str">
        <f>IF(基本情報入力シート!W414="", "",基本情報入力シート!W414)</f>
        <v/>
      </c>
      <c r="K1508" s="1269" t="str">
        <f>IF(基本情報入力シート!X414="", "",基本情報入力シート!X414)</f>
        <v/>
      </c>
      <c r="L1508" s="1272" t="str">
        <f>IF(基本情報入力シート!AC414=0, "",基本情報入力シート!AC414)</f>
        <v/>
      </c>
      <c r="M1508" s="1275" t="str">
        <f>IF(基本情報入力シート!AD414="", "",基本情報入力シート!AD414)</f>
        <v/>
      </c>
      <c r="N1508" s="1245"/>
      <c r="O1508" s="1248" t="str">
        <f>IFERROR(VLOOKUP(K1508,【参考】数式用２!$A$2:$AD$48,MATCH(N1508,【参考】数式用２!$C$4:$AD$4,0)+2,0),"")</f>
        <v/>
      </c>
      <c r="P1508" s="1214"/>
      <c r="Q1508" s="1217" t="str">
        <f>IFERROR(VLOOKUP(K1508,【参考】数式用２!$A$2:$AC$48,MATCH(P1508,【参考】数式用２!$C$4:$AC$4,0)+2,0),"")</f>
        <v/>
      </c>
      <c r="R1508" s="1220" t="s">
        <v>268</v>
      </c>
      <c r="S1508" s="1223"/>
      <c r="T1508" s="1226" t="s">
        <v>356</v>
      </c>
      <c r="U1508" s="1223"/>
      <c r="V1508" s="1226" t="s">
        <v>357</v>
      </c>
      <c r="W1508" s="1223"/>
      <c r="X1508" s="1226" t="s">
        <v>356</v>
      </c>
      <c r="Y1508" s="1223"/>
      <c r="Z1508" s="1226" t="s">
        <v>360</v>
      </c>
      <c r="AA1508" s="1226" t="s">
        <v>171</v>
      </c>
      <c r="AB1508" s="1226" t="str">
        <f t="shared" ref="AB1508" si="3347">IF(S1508&gt;=1,(W1508*12+Y1508)-(S1508*12+U1508)+1,"")</f>
        <v/>
      </c>
      <c r="AC1508" s="1229" t="s">
        <v>359</v>
      </c>
      <c r="AD1508" s="1232" t="str">
        <f t="shared" ref="AD1508" si="3348">IFERROR(ROUNDDOWN(ROUND(L1508*Q1508,0)*M1508,0)*AB1508,"")</f>
        <v/>
      </c>
      <c r="AE1508" s="1233" t="str">
        <f>IFERROR(ROUNDDOWN(ROUNDDOWN(ROUND(L1508*VLOOKUP(K1508,【参考】数式用２!$A$2:$AC$48,MATCH("処遇改善加算Ⅳ",【参考】数式用２!$C$4:$O$4,0)+2,0),0)*M1508,0)*AB1508*0.5,0), "")</f>
        <v/>
      </c>
      <c r="AF1508" s="1198"/>
      <c r="AG1508" s="1193" t="str">
        <f>IF(AND(AQ1508&lt;&gt;"対象外", P1508&lt;&gt;""),ROUNDDOWN(ROUND(L1508*VLOOKUP(K1508,【参考】数式用２!$A$2:$K$48,MATCH("ベア加算あり",【参考】数式用２!$C$4:$K$4,0)+2,0),0)*M1508,0)*AB1508,"")</f>
        <v/>
      </c>
      <c r="AH1508" s="1195"/>
      <c r="AI1508" s="1198"/>
      <c r="AJ1508" s="1198"/>
      <c r="AK1508" s="1201"/>
      <c r="AL1508" s="1204"/>
      <c r="AM1508" s="650" t="str">
        <f t="shared" si="3336"/>
        <v/>
      </c>
      <c r="AN1508" s="355"/>
      <c r="AO1508" s="1207" t="str">
        <f t="shared" ref="AO1508" si="3349">IF(K1508&lt;&gt;"","Q列に色付け","")</f>
        <v/>
      </c>
      <c r="AP1508" s="1210" t="str">
        <f t="shared" ref="AP1508" si="3350">IF(AND(AE1508&lt;&gt;0,AE1508&lt;&gt;""),IF(AF1508="○","入力済","未入力"),"")</f>
        <v/>
      </c>
      <c r="AQ1508" s="1113" t="str">
        <f>IFERROR((VLOOKUP(N1508, 【参考】数式用２!$BE$5:$BE$13, 1,FALSE)), "対象外")</f>
        <v>対象外</v>
      </c>
      <c r="AR1508" s="976" t="str">
        <f t="shared" ref="AR1508" si="3351">IF(AG1508&lt;&gt;"",IF(AH1508="○","入力済","未入力"),"")</f>
        <v/>
      </c>
      <c r="AS1508" s="976" t="str">
        <f t="shared" ref="AS1508" si="3352">IF(AND(P1508&lt;&gt;"", AI1508=""), "未入力", "入力済")</f>
        <v>入力済</v>
      </c>
      <c r="AT1508" s="976" t="str">
        <f t="shared" ref="AT1508" si="3353">IF(AND(P1508&lt;&gt;"", P1508&lt;&gt;"処遇改善加算Ⅳ", AJ1508=""), "未入力", "入力済")</f>
        <v>入力済</v>
      </c>
      <c r="AU1508" s="976" t="str">
        <f>IFERROR(VLOOKUP(K1508, 【参考】数式用２!$BB$5:$BC$48, 2, FALSE), "")</f>
        <v/>
      </c>
      <c r="AV1508" s="976" t="str">
        <f t="shared" ref="AV1508" si="3354">IF(AND(P1508&lt;&gt;"処遇改善加算Ⅲ",P1508&lt;&gt;"処遇改善加算Ⅳ", P1508&lt;&gt;"", AU1508&lt;&gt;"対象外"), 1,"")</f>
        <v/>
      </c>
      <c r="AW1508" s="976" t="str">
        <f>IFERROR("_"&amp;VLOOKUP(K1508, 【参考】数式用２!$AG$2:$AH$48, 2, FALSE), "")</f>
        <v/>
      </c>
      <c r="AX1508" s="1211" t="str">
        <f t="shared" ref="AX1508" si="3355">IF(AND(P1508="処遇改善加算Ⅰ", AL1508=""), "未入力","入力済")</f>
        <v>入力済</v>
      </c>
      <c r="AY1508" s="1207" t="str">
        <f t="shared" ref="AY1508" si="3356">G1508</f>
        <v/>
      </c>
    </row>
    <row r="1509" spans="1:51" ht="14">
      <c r="A1509" s="1281"/>
      <c r="B1509" s="1263"/>
      <c r="C1509" s="1264"/>
      <c r="D1509" s="1264"/>
      <c r="E1509" s="1264"/>
      <c r="F1509" s="1265"/>
      <c r="G1509" s="1270"/>
      <c r="H1509" s="1270"/>
      <c r="I1509" s="1270"/>
      <c r="J1509" s="1270"/>
      <c r="K1509" s="1270"/>
      <c r="L1509" s="1273"/>
      <c r="M1509" s="1276"/>
      <c r="N1509" s="1246"/>
      <c r="O1509" s="1249"/>
      <c r="P1509" s="1215"/>
      <c r="Q1509" s="1218"/>
      <c r="R1509" s="1221"/>
      <c r="S1509" s="1224"/>
      <c r="T1509" s="1227"/>
      <c r="U1509" s="1224"/>
      <c r="V1509" s="1227"/>
      <c r="W1509" s="1224"/>
      <c r="X1509" s="1227"/>
      <c r="Y1509" s="1224"/>
      <c r="Z1509" s="1227"/>
      <c r="AA1509" s="1227"/>
      <c r="AB1509" s="1227"/>
      <c r="AC1509" s="1230"/>
      <c r="AD1509" s="1193"/>
      <c r="AE1509" s="1234"/>
      <c r="AF1509" s="1199"/>
      <c r="AG1509" s="1193"/>
      <c r="AH1509" s="1196"/>
      <c r="AI1509" s="1199"/>
      <c r="AJ1509" s="1199"/>
      <c r="AK1509" s="1202"/>
      <c r="AL1509" s="1205"/>
      <c r="AM1509" s="1212" t="str">
        <f t="shared" ref="AM1509" si="3357">IF(AND(P1508&lt;&gt;"", OR(W1508&lt;&gt;8,Y1508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09" s="355"/>
      <c r="AO1509" s="1208"/>
      <c r="AP1509" s="1210"/>
      <c r="AQ1509" s="1114"/>
      <c r="AR1509" s="976"/>
      <c r="AS1509" s="976"/>
      <c r="AT1509" s="976"/>
      <c r="AU1509" s="976"/>
      <c r="AV1509" s="976"/>
      <c r="AW1509" s="976"/>
      <c r="AX1509" s="1211"/>
      <c r="AY1509" s="1208"/>
    </row>
    <row r="1510" spans="1:51" ht="14">
      <c r="A1510" s="1282"/>
      <c r="B1510" s="1263"/>
      <c r="C1510" s="1264"/>
      <c r="D1510" s="1264"/>
      <c r="E1510" s="1264"/>
      <c r="F1510" s="1265"/>
      <c r="G1510" s="1270"/>
      <c r="H1510" s="1270"/>
      <c r="I1510" s="1270"/>
      <c r="J1510" s="1270"/>
      <c r="K1510" s="1270"/>
      <c r="L1510" s="1273"/>
      <c r="M1510" s="1276"/>
      <c r="N1510" s="1246"/>
      <c r="O1510" s="1249"/>
      <c r="P1510" s="1215"/>
      <c r="Q1510" s="1218"/>
      <c r="R1510" s="1221"/>
      <c r="S1510" s="1224"/>
      <c r="T1510" s="1227"/>
      <c r="U1510" s="1224"/>
      <c r="V1510" s="1227"/>
      <c r="W1510" s="1224"/>
      <c r="X1510" s="1227"/>
      <c r="Y1510" s="1224"/>
      <c r="Z1510" s="1227"/>
      <c r="AA1510" s="1227"/>
      <c r="AB1510" s="1227"/>
      <c r="AC1510" s="1230"/>
      <c r="AD1510" s="1193"/>
      <c r="AE1510" s="1234"/>
      <c r="AF1510" s="1199"/>
      <c r="AG1510" s="1193"/>
      <c r="AH1510" s="1196"/>
      <c r="AI1510" s="1199"/>
      <c r="AJ1510" s="1199"/>
      <c r="AK1510" s="1202"/>
      <c r="AL1510" s="1205"/>
      <c r="AM1510" s="1213"/>
      <c r="AN1510" s="355"/>
      <c r="AO1510" s="1208"/>
      <c r="AP1510" s="1210"/>
      <c r="AQ1510" s="1114"/>
      <c r="AR1510" s="976"/>
      <c r="AS1510" s="976"/>
      <c r="AT1510" s="976"/>
      <c r="AU1510" s="976"/>
      <c r="AV1510" s="976"/>
      <c r="AW1510" s="976"/>
      <c r="AX1510" s="1211"/>
      <c r="AY1510" s="1208"/>
    </row>
    <row r="1511" spans="1:51" ht="14.5" thickBot="1">
      <c r="A1511" s="1283"/>
      <c r="B1511" s="1266"/>
      <c r="C1511" s="1267"/>
      <c r="D1511" s="1267"/>
      <c r="E1511" s="1267"/>
      <c r="F1511" s="1268"/>
      <c r="G1511" s="1271"/>
      <c r="H1511" s="1271"/>
      <c r="I1511" s="1271"/>
      <c r="J1511" s="1271"/>
      <c r="K1511" s="1271"/>
      <c r="L1511" s="1274"/>
      <c r="M1511" s="1277"/>
      <c r="N1511" s="1247"/>
      <c r="O1511" s="1250"/>
      <c r="P1511" s="1216"/>
      <c r="Q1511" s="1219"/>
      <c r="R1511" s="1222"/>
      <c r="S1511" s="1225"/>
      <c r="T1511" s="1228"/>
      <c r="U1511" s="1225"/>
      <c r="V1511" s="1228"/>
      <c r="W1511" s="1225"/>
      <c r="X1511" s="1228"/>
      <c r="Y1511" s="1225"/>
      <c r="Z1511" s="1228"/>
      <c r="AA1511" s="1228"/>
      <c r="AB1511" s="1228"/>
      <c r="AC1511" s="1231"/>
      <c r="AD1511" s="1194"/>
      <c r="AE1511" s="1235"/>
      <c r="AF1511" s="1200"/>
      <c r="AG1511" s="1194"/>
      <c r="AH1511" s="1197"/>
      <c r="AI1511" s="1200"/>
      <c r="AJ1511" s="1200"/>
      <c r="AK1511" s="1203"/>
      <c r="AL1511" s="1206"/>
      <c r="AM1511" s="651" t="str">
        <f t="shared" si="3346"/>
        <v/>
      </c>
      <c r="AN1511" s="355"/>
      <c r="AO1511" s="1209"/>
      <c r="AP1511" s="1210"/>
      <c r="AQ1511" s="1115"/>
      <c r="AR1511" s="976"/>
      <c r="AS1511" s="976"/>
      <c r="AT1511" s="976"/>
      <c r="AU1511" s="976"/>
      <c r="AV1511" s="976"/>
      <c r="AW1511" s="976"/>
      <c r="AX1511" s="1211"/>
      <c r="AY1511" s="1209"/>
    </row>
    <row r="1512" spans="1:51" ht="14">
      <c r="A1512" s="1280">
        <v>376</v>
      </c>
      <c r="B1512" s="1260" t="str">
        <f>IF(基本情報入力シート!B415="", "",基本情報入力シート!B415)</f>
        <v/>
      </c>
      <c r="C1512" s="1261"/>
      <c r="D1512" s="1261"/>
      <c r="E1512" s="1261"/>
      <c r="F1512" s="1262"/>
      <c r="G1512" s="1269" t="str">
        <f>IF(基本情報入力シート!L415="", "",基本情報入力シート!L415)</f>
        <v/>
      </c>
      <c r="H1512" s="1269" t="str">
        <f>IF(基本情報入力シート!Q415="", "",基本情報入力シート!Q415)</f>
        <v/>
      </c>
      <c r="I1512" s="1269" t="str">
        <f>IF(基本情報入力シート!V415="", "",基本情報入力シート!V415)</f>
        <v/>
      </c>
      <c r="J1512" s="1269" t="str">
        <f>IF(基本情報入力シート!W415="", "",基本情報入力シート!W415)</f>
        <v/>
      </c>
      <c r="K1512" s="1269" t="str">
        <f>IF(基本情報入力シート!X415="", "",基本情報入力シート!X415)</f>
        <v/>
      </c>
      <c r="L1512" s="1272" t="str">
        <f>IF(基本情報入力シート!AC415=0, "",基本情報入力シート!AC415)</f>
        <v/>
      </c>
      <c r="M1512" s="1275" t="str">
        <f>IF(基本情報入力シート!AD415="", "",基本情報入力シート!AD415)</f>
        <v/>
      </c>
      <c r="N1512" s="1245"/>
      <c r="O1512" s="1248" t="str">
        <f>IFERROR(VLOOKUP(K1512,【参考】数式用２!$A$2:$AD$48,MATCH(N1512,【参考】数式用２!$C$4:$AD$4,0)+2,0),"")</f>
        <v/>
      </c>
      <c r="P1512" s="1214"/>
      <c r="Q1512" s="1217" t="str">
        <f>IFERROR(VLOOKUP(K1512,【参考】数式用２!$A$2:$AC$48,MATCH(P1512,【参考】数式用２!$C$4:$AC$4,0)+2,0),"")</f>
        <v/>
      </c>
      <c r="R1512" s="1220" t="s">
        <v>268</v>
      </c>
      <c r="S1512" s="1223"/>
      <c r="T1512" s="1226" t="s">
        <v>356</v>
      </c>
      <c r="U1512" s="1223"/>
      <c r="V1512" s="1226" t="s">
        <v>357</v>
      </c>
      <c r="W1512" s="1223"/>
      <c r="X1512" s="1226" t="s">
        <v>356</v>
      </c>
      <c r="Y1512" s="1223"/>
      <c r="Z1512" s="1226" t="s">
        <v>360</v>
      </c>
      <c r="AA1512" s="1226" t="s">
        <v>171</v>
      </c>
      <c r="AB1512" s="1226" t="str">
        <f t="shared" ref="AB1512" si="3358">IF(S1512&gt;=1,(W1512*12+Y1512)-(S1512*12+U1512)+1,"")</f>
        <v/>
      </c>
      <c r="AC1512" s="1229" t="s">
        <v>359</v>
      </c>
      <c r="AD1512" s="1232" t="str">
        <f t="shared" ref="AD1512" si="3359">IFERROR(ROUNDDOWN(ROUND(L1512*Q1512,0)*M1512,0)*AB1512,"")</f>
        <v/>
      </c>
      <c r="AE1512" s="1233" t="str">
        <f>IFERROR(ROUNDDOWN(ROUNDDOWN(ROUND(L1512*VLOOKUP(K1512,【参考】数式用２!$A$2:$AC$48,MATCH("処遇改善加算Ⅳ",【参考】数式用２!$C$4:$O$4,0)+2,0),0)*M1512,0)*AB1512*0.5,0), "")</f>
        <v/>
      </c>
      <c r="AF1512" s="1198"/>
      <c r="AG1512" s="1193" t="str">
        <f>IF(AND(AQ1512&lt;&gt;"対象外", P1512&lt;&gt;""),ROUNDDOWN(ROUND(L1512*VLOOKUP(K1512,【参考】数式用２!$A$2:$K$48,MATCH("ベア加算あり",【参考】数式用２!$C$4:$K$4,0)+2,0),0)*M1512,0)*AB1512,"")</f>
        <v/>
      </c>
      <c r="AH1512" s="1195"/>
      <c r="AI1512" s="1198"/>
      <c r="AJ1512" s="1198"/>
      <c r="AK1512" s="1201"/>
      <c r="AL1512" s="1204"/>
      <c r="AM1512" s="650" t="str">
        <f t="shared" si="3336"/>
        <v/>
      </c>
      <c r="AN1512" s="355"/>
      <c r="AO1512" s="1207" t="str">
        <f t="shared" ref="AO1512" si="3360">IF(K1512&lt;&gt;"","Q列に色付け","")</f>
        <v/>
      </c>
      <c r="AP1512" s="1210" t="str">
        <f t="shared" ref="AP1512" si="3361">IF(AND(AE1512&lt;&gt;0,AE1512&lt;&gt;""),IF(AF1512="○","入力済","未入力"),"")</f>
        <v/>
      </c>
      <c r="AQ1512" s="1113" t="str">
        <f>IFERROR((VLOOKUP(N1512, 【参考】数式用２!$BE$5:$BE$13, 1,FALSE)), "対象外")</f>
        <v>対象外</v>
      </c>
      <c r="AR1512" s="976" t="str">
        <f t="shared" ref="AR1512" si="3362">IF(AG1512&lt;&gt;"",IF(AH1512="○","入力済","未入力"),"")</f>
        <v/>
      </c>
      <c r="AS1512" s="976" t="str">
        <f t="shared" ref="AS1512" si="3363">IF(AND(P1512&lt;&gt;"", AI1512=""), "未入力", "入力済")</f>
        <v>入力済</v>
      </c>
      <c r="AT1512" s="976" t="str">
        <f t="shared" ref="AT1512" si="3364">IF(AND(P1512&lt;&gt;"", P1512&lt;&gt;"処遇改善加算Ⅳ", AJ1512=""), "未入力", "入力済")</f>
        <v>入力済</v>
      </c>
      <c r="AU1512" s="976" t="str">
        <f>IFERROR(VLOOKUP(K1512, 【参考】数式用２!$BB$5:$BC$48, 2, FALSE), "")</f>
        <v/>
      </c>
      <c r="AV1512" s="976" t="str">
        <f t="shared" ref="AV1512" si="3365">IF(AND(P1512&lt;&gt;"処遇改善加算Ⅲ",P1512&lt;&gt;"処遇改善加算Ⅳ", P1512&lt;&gt;"", AU1512&lt;&gt;"対象外"), 1,"")</f>
        <v/>
      </c>
      <c r="AW1512" s="976" t="str">
        <f>IFERROR("_"&amp;VLOOKUP(K1512, 【参考】数式用２!$AG$2:$AH$48, 2, FALSE), "")</f>
        <v/>
      </c>
      <c r="AX1512" s="1211" t="str">
        <f t="shared" ref="AX1512" si="3366">IF(AND(P1512="処遇改善加算Ⅰ", AL1512=""), "未入力","入力済")</f>
        <v>入力済</v>
      </c>
      <c r="AY1512" s="1207" t="str">
        <f t="shared" ref="AY1512" si="3367">G1512</f>
        <v/>
      </c>
    </row>
    <row r="1513" spans="1:51" ht="14">
      <c r="A1513" s="1281"/>
      <c r="B1513" s="1263"/>
      <c r="C1513" s="1264"/>
      <c r="D1513" s="1264"/>
      <c r="E1513" s="1264"/>
      <c r="F1513" s="1265"/>
      <c r="G1513" s="1270"/>
      <c r="H1513" s="1270"/>
      <c r="I1513" s="1270"/>
      <c r="J1513" s="1270"/>
      <c r="K1513" s="1270"/>
      <c r="L1513" s="1273"/>
      <c r="M1513" s="1276"/>
      <c r="N1513" s="1246"/>
      <c r="O1513" s="1249"/>
      <c r="P1513" s="1215"/>
      <c r="Q1513" s="1218"/>
      <c r="R1513" s="1221"/>
      <c r="S1513" s="1224"/>
      <c r="T1513" s="1227"/>
      <c r="U1513" s="1224"/>
      <c r="V1513" s="1227"/>
      <c r="W1513" s="1224"/>
      <c r="X1513" s="1227"/>
      <c r="Y1513" s="1224"/>
      <c r="Z1513" s="1227"/>
      <c r="AA1513" s="1227"/>
      <c r="AB1513" s="1227"/>
      <c r="AC1513" s="1230"/>
      <c r="AD1513" s="1193"/>
      <c r="AE1513" s="1234"/>
      <c r="AF1513" s="1199"/>
      <c r="AG1513" s="1193"/>
      <c r="AH1513" s="1196"/>
      <c r="AI1513" s="1199"/>
      <c r="AJ1513" s="1199"/>
      <c r="AK1513" s="1202"/>
      <c r="AL1513" s="1205"/>
      <c r="AM1513" s="1212" t="str">
        <f t="shared" ref="AM1513" si="3368">IF(AND(P1512&lt;&gt;"", OR(W1512&lt;&gt;8,Y1512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13" s="355"/>
      <c r="AO1513" s="1208"/>
      <c r="AP1513" s="1210"/>
      <c r="AQ1513" s="1114"/>
      <c r="AR1513" s="976"/>
      <c r="AS1513" s="976"/>
      <c r="AT1513" s="976"/>
      <c r="AU1513" s="976"/>
      <c r="AV1513" s="976"/>
      <c r="AW1513" s="976"/>
      <c r="AX1513" s="1211"/>
      <c r="AY1513" s="1208"/>
    </row>
    <row r="1514" spans="1:51" ht="14">
      <c r="A1514" s="1282"/>
      <c r="B1514" s="1263"/>
      <c r="C1514" s="1264"/>
      <c r="D1514" s="1264"/>
      <c r="E1514" s="1264"/>
      <c r="F1514" s="1265"/>
      <c r="G1514" s="1270"/>
      <c r="H1514" s="1270"/>
      <c r="I1514" s="1270"/>
      <c r="J1514" s="1270"/>
      <c r="K1514" s="1270"/>
      <c r="L1514" s="1273"/>
      <c r="M1514" s="1276"/>
      <c r="N1514" s="1246"/>
      <c r="O1514" s="1249"/>
      <c r="P1514" s="1215"/>
      <c r="Q1514" s="1218"/>
      <c r="R1514" s="1221"/>
      <c r="S1514" s="1224"/>
      <c r="T1514" s="1227"/>
      <c r="U1514" s="1224"/>
      <c r="V1514" s="1227"/>
      <c r="W1514" s="1224"/>
      <c r="X1514" s="1227"/>
      <c r="Y1514" s="1224"/>
      <c r="Z1514" s="1227"/>
      <c r="AA1514" s="1227"/>
      <c r="AB1514" s="1227"/>
      <c r="AC1514" s="1230"/>
      <c r="AD1514" s="1193"/>
      <c r="AE1514" s="1234"/>
      <c r="AF1514" s="1199"/>
      <c r="AG1514" s="1193"/>
      <c r="AH1514" s="1196"/>
      <c r="AI1514" s="1199"/>
      <c r="AJ1514" s="1199"/>
      <c r="AK1514" s="1202"/>
      <c r="AL1514" s="1205"/>
      <c r="AM1514" s="1213"/>
      <c r="AN1514" s="355"/>
      <c r="AO1514" s="1208"/>
      <c r="AP1514" s="1210"/>
      <c r="AQ1514" s="1114"/>
      <c r="AR1514" s="976"/>
      <c r="AS1514" s="976"/>
      <c r="AT1514" s="976"/>
      <c r="AU1514" s="976"/>
      <c r="AV1514" s="976"/>
      <c r="AW1514" s="976"/>
      <c r="AX1514" s="1211"/>
      <c r="AY1514" s="1208"/>
    </row>
    <row r="1515" spans="1:51" ht="14.5" thickBot="1">
      <c r="A1515" s="1283"/>
      <c r="B1515" s="1266"/>
      <c r="C1515" s="1267"/>
      <c r="D1515" s="1267"/>
      <c r="E1515" s="1267"/>
      <c r="F1515" s="1268"/>
      <c r="G1515" s="1271"/>
      <c r="H1515" s="1271"/>
      <c r="I1515" s="1271"/>
      <c r="J1515" s="1271"/>
      <c r="K1515" s="1271"/>
      <c r="L1515" s="1274"/>
      <c r="M1515" s="1277"/>
      <c r="N1515" s="1247"/>
      <c r="O1515" s="1250"/>
      <c r="P1515" s="1216"/>
      <c r="Q1515" s="1219"/>
      <c r="R1515" s="1222"/>
      <c r="S1515" s="1225"/>
      <c r="T1515" s="1228"/>
      <c r="U1515" s="1225"/>
      <c r="V1515" s="1228"/>
      <c r="W1515" s="1225"/>
      <c r="X1515" s="1228"/>
      <c r="Y1515" s="1225"/>
      <c r="Z1515" s="1228"/>
      <c r="AA1515" s="1228"/>
      <c r="AB1515" s="1228"/>
      <c r="AC1515" s="1231"/>
      <c r="AD1515" s="1194"/>
      <c r="AE1515" s="1235"/>
      <c r="AF1515" s="1200"/>
      <c r="AG1515" s="1194"/>
      <c r="AH1515" s="1197"/>
      <c r="AI1515" s="1200"/>
      <c r="AJ1515" s="1200"/>
      <c r="AK1515" s="1203"/>
      <c r="AL1515" s="1206"/>
      <c r="AM1515" s="651" t="str">
        <f t="shared" si="3346"/>
        <v/>
      </c>
      <c r="AN1515" s="355"/>
      <c r="AO1515" s="1209"/>
      <c r="AP1515" s="1210"/>
      <c r="AQ1515" s="1115"/>
      <c r="AR1515" s="976"/>
      <c r="AS1515" s="976"/>
      <c r="AT1515" s="976"/>
      <c r="AU1515" s="976"/>
      <c r="AV1515" s="976"/>
      <c r="AW1515" s="976"/>
      <c r="AX1515" s="1211"/>
      <c r="AY1515" s="1209"/>
    </row>
    <row r="1516" spans="1:51" ht="14">
      <c r="A1516" s="1280">
        <v>377</v>
      </c>
      <c r="B1516" s="1260" t="str">
        <f>IF(基本情報入力シート!B416="", "",基本情報入力シート!B416)</f>
        <v/>
      </c>
      <c r="C1516" s="1261"/>
      <c r="D1516" s="1261"/>
      <c r="E1516" s="1261"/>
      <c r="F1516" s="1262"/>
      <c r="G1516" s="1269" t="str">
        <f>IF(基本情報入力シート!L416="", "",基本情報入力シート!L416)</f>
        <v/>
      </c>
      <c r="H1516" s="1269" t="str">
        <f>IF(基本情報入力シート!Q416="", "",基本情報入力シート!Q416)</f>
        <v/>
      </c>
      <c r="I1516" s="1269" t="str">
        <f>IF(基本情報入力シート!V416="", "",基本情報入力シート!V416)</f>
        <v/>
      </c>
      <c r="J1516" s="1269" t="str">
        <f>IF(基本情報入力シート!W416="", "",基本情報入力シート!W416)</f>
        <v/>
      </c>
      <c r="K1516" s="1269" t="str">
        <f>IF(基本情報入力シート!X416="", "",基本情報入力シート!X416)</f>
        <v/>
      </c>
      <c r="L1516" s="1272" t="str">
        <f>IF(基本情報入力シート!AC416=0, "",基本情報入力シート!AC416)</f>
        <v/>
      </c>
      <c r="M1516" s="1275" t="str">
        <f>IF(基本情報入力シート!AD416="", "",基本情報入力シート!AD416)</f>
        <v/>
      </c>
      <c r="N1516" s="1245"/>
      <c r="O1516" s="1248" t="str">
        <f>IFERROR(VLOOKUP(K1516,【参考】数式用２!$A$2:$AD$48,MATCH(N1516,【参考】数式用２!$C$4:$AD$4,0)+2,0),"")</f>
        <v/>
      </c>
      <c r="P1516" s="1214"/>
      <c r="Q1516" s="1217" t="str">
        <f>IFERROR(VLOOKUP(K1516,【参考】数式用２!$A$2:$AC$48,MATCH(P1516,【参考】数式用２!$C$4:$AC$4,0)+2,0),"")</f>
        <v/>
      </c>
      <c r="R1516" s="1220" t="s">
        <v>268</v>
      </c>
      <c r="S1516" s="1223"/>
      <c r="T1516" s="1226" t="s">
        <v>356</v>
      </c>
      <c r="U1516" s="1223"/>
      <c r="V1516" s="1226" t="s">
        <v>357</v>
      </c>
      <c r="W1516" s="1223"/>
      <c r="X1516" s="1226" t="s">
        <v>356</v>
      </c>
      <c r="Y1516" s="1223"/>
      <c r="Z1516" s="1226" t="s">
        <v>360</v>
      </c>
      <c r="AA1516" s="1226" t="s">
        <v>171</v>
      </c>
      <c r="AB1516" s="1226" t="str">
        <f t="shared" ref="AB1516" si="3369">IF(S1516&gt;=1,(W1516*12+Y1516)-(S1516*12+U1516)+1,"")</f>
        <v/>
      </c>
      <c r="AC1516" s="1229" t="s">
        <v>359</v>
      </c>
      <c r="AD1516" s="1232" t="str">
        <f t="shared" ref="AD1516" si="3370">IFERROR(ROUNDDOWN(ROUND(L1516*Q1516,0)*M1516,0)*AB1516,"")</f>
        <v/>
      </c>
      <c r="AE1516" s="1233" t="str">
        <f>IFERROR(ROUNDDOWN(ROUNDDOWN(ROUND(L1516*VLOOKUP(K1516,【参考】数式用２!$A$2:$AC$48,MATCH("処遇改善加算Ⅳ",【参考】数式用２!$C$4:$O$4,0)+2,0),0)*M1516,0)*AB1516*0.5,0), "")</f>
        <v/>
      </c>
      <c r="AF1516" s="1198"/>
      <c r="AG1516" s="1193" t="str">
        <f>IF(AND(AQ1516&lt;&gt;"対象外", P1516&lt;&gt;""),ROUNDDOWN(ROUND(L1516*VLOOKUP(K1516,【参考】数式用２!$A$2:$K$48,MATCH("ベア加算あり",【参考】数式用２!$C$4:$K$4,0)+2,0),0)*M1516,0)*AB1516,"")</f>
        <v/>
      </c>
      <c r="AH1516" s="1195"/>
      <c r="AI1516" s="1198"/>
      <c r="AJ1516" s="1198"/>
      <c r="AK1516" s="1201"/>
      <c r="AL1516" s="1204"/>
      <c r="AM1516" s="650" t="str">
        <f t="shared" si="3336"/>
        <v/>
      </c>
      <c r="AN1516" s="355"/>
      <c r="AO1516" s="1207" t="str">
        <f t="shared" ref="AO1516" si="3371">IF(K1516&lt;&gt;"","Q列に色付け","")</f>
        <v/>
      </c>
      <c r="AP1516" s="1210" t="str">
        <f t="shared" ref="AP1516" si="3372">IF(AND(AE1516&lt;&gt;0,AE1516&lt;&gt;""),IF(AF1516="○","入力済","未入力"),"")</f>
        <v/>
      </c>
      <c r="AQ1516" s="1113" t="str">
        <f>IFERROR((VLOOKUP(N1516, 【参考】数式用２!$BE$5:$BE$13, 1,FALSE)), "対象外")</f>
        <v>対象外</v>
      </c>
      <c r="AR1516" s="976" t="str">
        <f t="shared" ref="AR1516" si="3373">IF(AG1516&lt;&gt;"",IF(AH1516="○","入力済","未入力"),"")</f>
        <v/>
      </c>
      <c r="AS1516" s="976" t="str">
        <f t="shared" ref="AS1516" si="3374">IF(AND(P1516&lt;&gt;"", AI1516=""), "未入力", "入力済")</f>
        <v>入力済</v>
      </c>
      <c r="AT1516" s="976" t="str">
        <f t="shared" ref="AT1516" si="3375">IF(AND(P1516&lt;&gt;"", P1516&lt;&gt;"処遇改善加算Ⅳ", AJ1516=""), "未入力", "入力済")</f>
        <v>入力済</v>
      </c>
      <c r="AU1516" s="976" t="str">
        <f>IFERROR(VLOOKUP(K1516, 【参考】数式用２!$BB$5:$BC$48, 2, FALSE), "")</f>
        <v/>
      </c>
      <c r="AV1516" s="976" t="str">
        <f t="shared" ref="AV1516" si="3376">IF(AND(P1516&lt;&gt;"処遇改善加算Ⅲ",P1516&lt;&gt;"処遇改善加算Ⅳ", P1516&lt;&gt;"", AU1516&lt;&gt;"対象外"), 1,"")</f>
        <v/>
      </c>
      <c r="AW1516" s="976" t="str">
        <f>IFERROR("_"&amp;VLOOKUP(K1516, 【参考】数式用２!$AG$2:$AH$48, 2, FALSE), "")</f>
        <v/>
      </c>
      <c r="AX1516" s="1211" t="str">
        <f t="shared" ref="AX1516" si="3377">IF(AND(P1516="処遇改善加算Ⅰ", AL1516=""), "未入力","入力済")</f>
        <v>入力済</v>
      </c>
      <c r="AY1516" s="1207" t="str">
        <f t="shared" ref="AY1516" si="3378">G1516</f>
        <v/>
      </c>
    </row>
    <row r="1517" spans="1:51" ht="14">
      <c r="A1517" s="1281"/>
      <c r="B1517" s="1263"/>
      <c r="C1517" s="1264"/>
      <c r="D1517" s="1264"/>
      <c r="E1517" s="1264"/>
      <c r="F1517" s="1265"/>
      <c r="G1517" s="1270"/>
      <c r="H1517" s="1270"/>
      <c r="I1517" s="1270"/>
      <c r="J1517" s="1270"/>
      <c r="K1517" s="1270"/>
      <c r="L1517" s="1273"/>
      <c r="M1517" s="1276"/>
      <c r="N1517" s="1246"/>
      <c r="O1517" s="1249"/>
      <c r="P1517" s="1215"/>
      <c r="Q1517" s="1218"/>
      <c r="R1517" s="1221"/>
      <c r="S1517" s="1224"/>
      <c r="T1517" s="1227"/>
      <c r="U1517" s="1224"/>
      <c r="V1517" s="1227"/>
      <c r="W1517" s="1224"/>
      <c r="X1517" s="1227"/>
      <c r="Y1517" s="1224"/>
      <c r="Z1517" s="1227"/>
      <c r="AA1517" s="1227"/>
      <c r="AB1517" s="1227"/>
      <c r="AC1517" s="1230"/>
      <c r="AD1517" s="1193"/>
      <c r="AE1517" s="1234"/>
      <c r="AF1517" s="1199"/>
      <c r="AG1517" s="1193"/>
      <c r="AH1517" s="1196"/>
      <c r="AI1517" s="1199"/>
      <c r="AJ1517" s="1199"/>
      <c r="AK1517" s="1202"/>
      <c r="AL1517" s="1205"/>
      <c r="AM1517" s="1212" t="str">
        <f t="shared" ref="AM1517" si="3379">IF(AND(P1516&lt;&gt;"", OR(W1516&lt;&gt;8,Y1516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17" s="355"/>
      <c r="AO1517" s="1208"/>
      <c r="AP1517" s="1210"/>
      <c r="AQ1517" s="1114"/>
      <c r="AR1517" s="976"/>
      <c r="AS1517" s="976"/>
      <c r="AT1517" s="976"/>
      <c r="AU1517" s="976"/>
      <c r="AV1517" s="976"/>
      <c r="AW1517" s="976"/>
      <c r="AX1517" s="1211"/>
      <c r="AY1517" s="1208"/>
    </row>
    <row r="1518" spans="1:51" ht="14">
      <c r="A1518" s="1282"/>
      <c r="B1518" s="1263"/>
      <c r="C1518" s="1264"/>
      <c r="D1518" s="1264"/>
      <c r="E1518" s="1264"/>
      <c r="F1518" s="1265"/>
      <c r="G1518" s="1270"/>
      <c r="H1518" s="1270"/>
      <c r="I1518" s="1270"/>
      <c r="J1518" s="1270"/>
      <c r="K1518" s="1270"/>
      <c r="L1518" s="1273"/>
      <c r="M1518" s="1276"/>
      <c r="N1518" s="1246"/>
      <c r="O1518" s="1249"/>
      <c r="P1518" s="1215"/>
      <c r="Q1518" s="1218"/>
      <c r="R1518" s="1221"/>
      <c r="S1518" s="1224"/>
      <c r="T1518" s="1227"/>
      <c r="U1518" s="1224"/>
      <c r="V1518" s="1227"/>
      <c r="W1518" s="1224"/>
      <c r="X1518" s="1227"/>
      <c r="Y1518" s="1224"/>
      <c r="Z1518" s="1227"/>
      <c r="AA1518" s="1227"/>
      <c r="AB1518" s="1227"/>
      <c r="AC1518" s="1230"/>
      <c r="AD1518" s="1193"/>
      <c r="AE1518" s="1234"/>
      <c r="AF1518" s="1199"/>
      <c r="AG1518" s="1193"/>
      <c r="AH1518" s="1196"/>
      <c r="AI1518" s="1199"/>
      <c r="AJ1518" s="1199"/>
      <c r="AK1518" s="1202"/>
      <c r="AL1518" s="1205"/>
      <c r="AM1518" s="1213"/>
      <c r="AN1518" s="355"/>
      <c r="AO1518" s="1208"/>
      <c r="AP1518" s="1210"/>
      <c r="AQ1518" s="1114"/>
      <c r="AR1518" s="976"/>
      <c r="AS1518" s="976"/>
      <c r="AT1518" s="976"/>
      <c r="AU1518" s="976"/>
      <c r="AV1518" s="976"/>
      <c r="AW1518" s="976"/>
      <c r="AX1518" s="1211"/>
      <c r="AY1518" s="1208"/>
    </row>
    <row r="1519" spans="1:51" ht="14.5" thickBot="1">
      <c r="A1519" s="1283"/>
      <c r="B1519" s="1266"/>
      <c r="C1519" s="1267"/>
      <c r="D1519" s="1267"/>
      <c r="E1519" s="1267"/>
      <c r="F1519" s="1268"/>
      <c r="G1519" s="1271"/>
      <c r="H1519" s="1271"/>
      <c r="I1519" s="1271"/>
      <c r="J1519" s="1271"/>
      <c r="K1519" s="1271"/>
      <c r="L1519" s="1274"/>
      <c r="M1519" s="1277"/>
      <c r="N1519" s="1247"/>
      <c r="O1519" s="1250"/>
      <c r="P1519" s="1216"/>
      <c r="Q1519" s="1219"/>
      <c r="R1519" s="1222"/>
      <c r="S1519" s="1225"/>
      <c r="T1519" s="1228"/>
      <c r="U1519" s="1225"/>
      <c r="V1519" s="1228"/>
      <c r="W1519" s="1225"/>
      <c r="X1519" s="1228"/>
      <c r="Y1519" s="1225"/>
      <c r="Z1519" s="1228"/>
      <c r="AA1519" s="1228"/>
      <c r="AB1519" s="1228"/>
      <c r="AC1519" s="1231"/>
      <c r="AD1519" s="1194"/>
      <c r="AE1519" s="1235"/>
      <c r="AF1519" s="1200"/>
      <c r="AG1519" s="1194"/>
      <c r="AH1519" s="1197"/>
      <c r="AI1519" s="1200"/>
      <c r="AJ1519" s="1200"/>
      <c r="AK1519" s="1203"/>
      <c r="AL1519" s="1206"/>
      <c r="AM1519" s="651" t="str">
        <f t="shared" si="3346"/>
        <v/>
      </c>
      <c r="AN1519" s="355"/>
      <c r="AO1519" s="1209"/>
      <c r="AP1519" s="1210"/>
      <c r="AQ1519" s="1115"/>
      <c r="AR1519" s="976"/>
      <c r="AS1519" s="976"/>
      <c r="AT1519" s="976"/>
      <c r="AU1519" s="976"/>
      <c r="AV1519" s="976"/>
      <c r="AW1519" s="976"/>
      <c r="AX1519" s="1211"/>
      <c r="AY1519" s="1209"/>
    </row>
    <row r="1520" spans="1:51" ht="14">
      <c r="A1520" s="1280">
        <v>378</v>
      </c>
      <c r="B1520" s="1260" t="str">
        <f>IF(基本情報入力シート!B417="", "",基本情報入力シート!B417)</f>
        <v/>
      </c>
      <c r="C1520" s="1261"/>
      <c r="D1520" s="1261"/>
      <c r="E1520" s="1261"/>
      <c r="F1520" s="1262"/>
      <c r="G1520" s="1269" t="str">
        <f>IF(基本情報入力シート!L417="", "",基本情報入力シート!L417)</f>
        <v/>
      </c>
      <c r="H1520" s="1269" t="str">
        <f>IF(基本情報入力シート!Q417="", "",基本情報入力シート!Q417)</f>
        <v/>
      </c>
      <c r="I1520" s="1269" t="str">
        <f>IF(基本情報入力シート!V417="", "",基本情報入力シート!V417)</f>
        <v/>
      </c>
      <c r="J1520" s="1269" t="str">
        <f>IF(基本情報入力シート!W417="", "",基本情報入力シート!W417)</f>
        <v/>
      </c>
      <c r="K1520" s="1269" t="str">
        <f>IF(基本情報入力シート!X417="", "",基本情報入力シート!X417)</f>
        <v/>
      </c>
      <c r="L1520" s="1272" t="str">
        <f>IF(基本情報入力シート!AC417=0, "",基本情報入力シート!AC417)</f>
        <v/>
      </c>
      <c r="M1520" s="1275" t="str">
        <f>IF(基本情報入力シート!AD417="", "",基本情報入力シート!AD417)</f>
        <v/>
      </c>
      <c r="N1520" s="1245"/>
      <c r="O1520" s="1248" t="str">
        <f>IFERROR(VLOOKUP(K1520,【参考】数式用２!$A$2:$AD$48,MATCH(N1520,【参考】数式用２!$C$4:$AD$4,0)+2,0),"")</f>
        <v/>
      </c>
      <c r="P1520" s="1214"/>
      <c r="Q1520" s="1217" t="str">
        <f>IFERROR(VLOOKUP(K1520,【参考】数式用２!$A$2:$AC$48,MATCH(P1520,【参考】数式用２!$C$4:$AC$4,0)+2,0),"")</f>
        <v/>
      </c>
      <c r="R1520" s="1220" t="s">
        <v>268</v>
      </c>
      <c r="S1520" s="1223"/>
      <c r="T1520" s="1226" t="s">
        <v>356</v>
      </c>
      <c r="U1520" s="1223"/>
      <c r="V1520" s="1226" t="s">
        <v>357</v>
      </c>
      <c r="W1520" s="1223"/>
      <c r="X1520" s="1226" t="s">
        <v>356</v>
      </c>
      <c r="Y1520" s="1223"/>
      <c r="Z1520" s="1226" t="s">
        <v>360</v>
      </c>
      <c r="AA1520" s="1226" t="s">
        <v>171</v>
      </c>
      <c r="AB1520" s="1226" t="str">
        <f t="shared" ref="AB1520" si="3380">IF(S1520&gt;=1,(W1520*12+Y1520)-(S1520*12+U1520)+1,"")</f>
        <v/>
      </c>
      <c r="AC1520" s="1229" t="s">
        <v>359</v>
      </c>
      <c r="AD1520" s="1232" t="str">
        <f t="shared" ref="AD1520" si="3381">IFERROR(ROUNDDOWN(ROUND(L1520*Q1520,0)*M1520,0)*AB1520,"")</f>
        <v/>
      </c>
      <c r="AE1520" s="1233" t="str">
        <f>IFERROR(ROUNDDOWN(ROUNDDOWN(ROUND(L1520*VLOOKUP(K1520,【参考】数式用２!$A$2:$AC$48,MATCH("処遇改善加算Ⅳ",【参考】数式用２!$C$4:$O$4,0)+2,0),0)*M1520,0)*AB1520*0.5,0), "")</f>
        <v/>
      </c>
      <c r="AF1520" s="1198"/>
      <c r="AG1520" s="1193" t="str">
        <f>IF(AND(AQ1520&lt;&gt;"対象外", P1520&lt;&gt;""),ROUNDDOWN(ROUND(L1520*VLOOKUP(K1520,【参考】数式用２!$A$2:$K$48,MATCH("ベア加算あり",【参考】数式用２!$C$4:$K$4,0)+2,0),0)*M1520,0)*AB1520,"")</f>
        <v/>
      </c>
      <c r="AH1520" s="1195"/>
      <c r="AI1520" s="1198"/>
      <c r="AJ1520" s="1198"/>
      <c r="AK1520" s="1201"/>
      <c r="AL1520" s="1204"/>
      <c r="AM1520" s="650" t="str">
        <f t="shared" si="3336"/>
        <v/>
      </c>
      <c r="AN1520" s="355"/>
      <c r="AO1520" s="1207" t="str">
        <f t="shared" ref="AO1520" si="3382">IF(K1520&lt;&gt;"","Q列に色付け","")</f>
        <v/>
      </c>
      <c r="AP1520" s="1210" t="str">
        <f t="shared" ref="AP1520" si="3383">IF(AND(AE1520&lt;&gt;0,AE1520&lt;&gt;""),IF(AF1520="○","入力済","未入力"),"")</f>
        <v/>
      </c>
      <c r="AQ1520" s="1113" t="str">
        <f>IFERROR((VLOOKUP(N1520, 【参考】数式用２!$BE$5:$BE$13, 1,FALSE)), "対象外")</f>
        <v>対象外</v>
      </c>
      <c r="AR1520" s="976" t="str">
        <f t="shared" ref="AR1520" si="3384">IF(AG1520&lt;&gt;"",IF(AH1520="○","入力済","未入力"),"")</f>
        <v/>
      </c>
      <c r="AS1520" s="976" t="str">
        <f t="shared" ref="AS1520" si="3385">IF(AND(P1520&lt;&gt;"", AI1520=""), "未入力", "入力済")</f>
        <v>入力済</v>
      </c>
      <c r="AT1520" s="976" t="str">
        <f t="shared" ref="AT1520" si="3386">IF(AND(P1520&lt;&gt;"", P1520&lt;&gt;"処遇改善加算Ⅳ", AJ1520=""), "未入力", "入力済")</f>
        <v>入力済</v>
      </c>
      <c r="AU1520" s="976" t="str">
        <f>IFERROR(VLOOKUP(K1520, 【参考】数式用２!$BB$5:$BC$48, 2, FALSE), "")</f>
        <v/>
      </c>
      <c r="AV1520" s="976" t="str">
        <f t="shared" ref="AV1520" si="3387">IF(AND(P1520&lt;&gt;"処遇改善加算Ⅲ",P1520&lt;&gt;"処遇改善加算Ⅳ", P1520&lt;&gt;"", AU1520&lt;&gt;"対象外"), 1,"")</f>
        <v/>
      </c>
      <c r="AW1520" s="976" t="str">
        <f>IFERROR("_"&amp;VLOOKUP(K1520, 【参考】数式用２!$AG$2:$AH$48, 2, FALSE), "")</f>
        <v/>
      </c>
      <c r="AX1520" s="1211" t="str">
        <f t="shared" ref="AX1520" si="3388">IF(AND(P1520="処遇改善加算Ⅰ", AL1520=""), "未入力","入力済")</f>
        <v>入力済</v>
      </c>
      <c r="AY1520" s="1207" t="str">
        <f t="shared" ref="AY1520" si="3389">G1520</f>
        <v/>
      </c>
    </row>
    <row r="1521" spans="1:51" ht="14">
      <c r="A1521" s="1281"/>
      <c r="B1521" s="1263"/>
      <c r="C1521" s="1264"/>
      <c r="D1521" s="1264"/>
      <c r="E1521" s="1264"/>
      <c r="F1521" s="1265"/>
      <c r="G1521" s="1270"/>
      <c r="H1521" s="1270"/>
      <c r="I1521" s="1270"/>
      <c r="J1521" s="1270"/>
      <c r="K1521" s="1270"/>
      <c r="L1521" s="1273"/>
      <c r="M1521" s="1276"/>
      <c r="N1521" s="1246"/>
      <c r="O1521" s="1249"/>
      <c r="P1521" s="1215"/>
      <c r="Q1521" s="1218"/>
      <c r="R1521" s="1221"/>
      <c r="S1521" s="1224"/>
      <c r="T1521" s="1227"/>
      <c r="U1521" s="1224"/>
      <c r="V1521" s="1227"/>
      <c r="W1521" s="1224"/>
      <c r="X1521" s="1227"/>
      <c r="Y1521" s="1224"/>
      <c r="Z1521" s="1227"/>
      <c r="AA1521" s="1227"/>
      <c r="AB1521" s="1227"/>
      <c r="AC1521" s="1230"/>
      <c r="AD1521" s="1193"/>
      <c r="AE1521" s="1234"/>
      <c r="AF1521" s="1199"/>
      <c r="AG1521" s="1193"/>
      <c r="AH1521" s="1196"/>
      <c r="AI1521" s="1199"/>
      <c r="AJ1521" s="1199"/>
      <c r="AK1521" s="1202"/>
      <c r="AL1521" s="1205"/>
      <c r="AM1521" s="1212" t="str">
        <f t="shared" ref="AM1521" si="3390">IF(AND(P1520&lt;&gt;"", OR(W1520&lt;&gt;8,Y1520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21" s="355"/>
      <c r="AO1521" s="1208"/>
      <c r="AP1521" s="1210"/>
      <c r="AQ1521" s="1114"/>
      <c r="AR1521" s="976"/>
      <c r="AS1521" s="976"/>
      <c r="AT1521" s="976"/>
      <c r="AU1521" s="976"/>
      <c r="AV1521" s="976"/>
      <c r="AW1521" s="976"/>
      <c r="AX1521" s="1211"/>
      <c r="AY1521" s="1208"/>
    </row>
    <row r="1522" spans="1:51" ht="14">
      <c r="A1522" s="1282"/>
      <c r="B1522" s="1263"/>
      <c r="C1522" s="1264"/>
      <c r="D1522" s="1264"/>
      <c r="E1522" s="1264"/>
      <c r="F1522" s="1265"/>
      <c r="G1522" s="1270"/>
      <c r="H1522" s="1270"/>
      <c r="I1522" s="1270"/>
      <c r="J1522" s="1270"/>
      <c r="K1522" s="1270"/>
      <c r="L1522" s="1273"/>
      <c r="M1522" s="1276"/>
      <c r="N1522" s="1246"/>
      <c r="O1522" s="1249"/>
      <c r="P1522" s="1215"/>
      <c r="Q1522" s="1218"/>
      <c r="R1522" s="1221"/>
      <c r="S1522" s="1224"/>
      <c r="T1522" s="1227"/>
      <c r="U1522" s="1224"/>
      <c r="V1522" s="1227"/>
      <c r="W1522" s="1224"/>
      <c r="X1522" s="1227"/>
      <c r="Y1522" s="1224"/>
      <c r="Z1522" s="1227"/>
      <c r="AA1522" s="1227"/>
      <c r="AB1522" s="1227"/>
      <c r="AC1522" s="1230"/>
      <c r="AD1522" s="1193"/>
      <c r="AE1522" s="1234"/>
      <c r="AF1522" s="1199"/>
      <c r="AG1522" s="1193"/>
      <c r="AH1522" s="1196"/>
      <c r="AI1522" s="1199"/>
      <c r="AJ1522" s="1199"/>
      <c r="AK1522" s="1202"/>
      <c r="AL1522" s="1205"/>
      <c r="AM1522" s="1213"/>
      <c r="AN1522" s="355"/>
      <c r="AO1522" s="1208"/>
      <c r="AP1522" s="1210"/>
      <c r="AQ1522" s="1114"/>
      <c r="AR1522" s="976"/>
      <c r="AS1522" s="976"/>
      <c r="AT1522" s="976"/>
      <c r="AU1522" s="976"/>
      <c r="AV1522" s="976"/>
      <c r="AW1522" s="976"/>
      <c r="AX1522" s="1211"/>
      <c r="AY1522" s="1208"/>
    </row>
    <row r="1523" spans="1:51" ht="14.5" thickBot="1">
      <c r="A1523" s="1283"/>
      <c r="B1523" s="1266"/>
      <c r="C1523" s="1267"/>
      <c r="D1523" s="1267"/>
      <c r="E1523" s="1267"/>
      <c r="F1523" s="1268"/>
      <c r="G1523" s="1271"/>
      <c r="H1523" s="1271"/>
      <c r="I1523" s="1271"/>
      <c r="J1523" s="1271"/>
      <c r="K1523" s="1271"/>
      <c r="L1523" s="1274"/>
      <c r="M1523" s="1277"/>
      <c r="N1523" s="1247"/>
      <c r="O1523" s="1250"/>
      <c r="P1523" s="1216"/>
      <c r="Q1523" s="1219"/>
      <c r="R1523" s="1222"/>
      <c r="S1523" s="1225"/>
      <c r="T1523" s="1228"/>
      <c r="U1523" s="1225"/>
      <c r="V1523" s="1228"/>
      <c r="W1523" s="1225"/>
      <c r="X1523" s="1228"/>
      <c r="Y1523" s="1225"/>
      <c r="Z1523" s="1228"/>
      <c r="AA1523" s="1228"/>
      <c r="AB1523" s="1228"/>
      <c r="AC1523" s="1231"/>
      <c r="AD1523" s="1194"/>
      <c r="AE1523" s="1235"/>
      <c r="AF1523" s="1200"/>
      <c r="AG1523" s="1194"/>
      <c r="AH1523" s="1197"/>
      <c r="AI1523" s="1200"/>
      <c r="AJ1523" s="1200"/>
      <c r="AK1523" s="1203"/>
      <c r="AL1523" s="1206"/>
      <c r="AM1523" s="651" t="str">
        <f t="shared" si="3346"/>
        <v/>
      </c>
      <c r="AN1523" s="355"/>
      <c r="AO1523" s="1209"/>
      <c r="AP1523" s="1210"/>
      <c r="AQ1523" s="1115"/>
      <c r="AR1523" s="976"/>
      <c r="AS1523" s="976"/>
      <c r="AT1523" s="976"/>
      <c r="AU1523" s="976"/>
      <c r="AV1523" s="976"/>
      <c r="AW1523" s="976"/>
      <c r="AX1523" s="1211"/>
      <c r="AY1523" s="1209"/>
    </row>
    <row r="1524" spans="1:51" ht="14">
      <c r="A1524" s="1280">
        <v>379</v>
      </c>
      <c r="B1524" s="1260" t="str">
        <f>IF(基本情報入力シート!B418="", "",基本情報入力シート!B418)</f>
        <v/>
      </c>
      <c r="C1524" s="1261"/>
      <c r="D1524" s="1261"/>
      <c r="E1524" s="1261"/>
      <c r="F1524" s="1262"/>
      <c r="G1524" s="1269" t="str">
        <f>IF(基本情報入力シート!L418="", "",基本情報入力シート!L418)</f>
        <v/>
      </c>
      <c r="H1524" s="1269" t="str">
        <f>IF(基本情報入力シート!Q418="", "",基本情報入力シート!Q418)</f>
        <v/>
      </c>
      <c r="I1524" s="1269" t="str">
        <f>IF(基本情報入力シート!V418="", "",基本情報入力シート!V418)</f>
        <v/>
      </c>
      <c r="J1524" s="1269" t="str">
        <f>IF(基本情報入力シート!W418="", "",基本情報入力シート!W418)</f>
        <v/>
      </c>
      <c r="K1524" s="1269" t="str">
        <f>IF(基本情報入力シート!X418="", "",基本情報入力シート!X418)</f>
        <v/>
      </c>
      <c r="L1524" s="1272" t="str">
        <f>IF(基本情報入力シート!AC418=0, "",基本情報入力シート!AC418)</f>
        <v/>
      </c>
      <c r="M1524" s="1275" t="str">
        <f>IF(基本情報入力シート!AD418="", "",基本情報入力シート!AD418)</f>
        <v/>
      </c>
      <c r="N1524" s="1245"/>
      <c r="O1524" s="1248" t="str">
        <f>IFERROR(VLOOKUP(K1524,【参考】数式用２!$A$2:$AD$48,MATCH(N1524,【参考】数式用２!$C$4:$AD$4,0)+2,0),"")</f>
        <v/>
      </c>
      <c r="P1524" s="1214"/>
      <c r="Q1524" s="1217" t="str">
        <f>IFERROR(VLOOKUP(K1524,【参考】数式用２!$A$2:$AC$48,MATCH(P1524,【参考】数式用２!$C$4:$AC$4,0)+2,0),"")</f>
        <v/>
      </c>
      <c r="R1524" s="1220" t="s">
        <v>268</v>
      </c>
      <c r="S1524" s="1223"/>
      <c r="T1524" s="1226" t="s">
        <v>356</v>
      </c>
      <c r="U1524" s="1223"/>
      <c r="V1524" s="1226" t="s">
        <v>357</v>
      </c>
      <c r="W1524" s="1223"/>
      <c r="X1524" s="1226" t="s">
        <v>356</v>
      </c>
      <c r="Y1524" s="1223"/>
      <c r="Z1524" s="1226" t="s">
        <v>360</v>
      </c>
      <c r="AA1524" s="1226" t="s">
        <v>171</v>
      </c>
      <c r="AB1524" s="1226" t="str">
        <f t="shared" ref="AB1524" si="3391">IF(S1524&gt;=1,(W1524*12+Y1524)-(S1524*12+U1524)+1,"")</f>
        <v/>
      </c>
      <c r="AC1524" s="1229" t="s">
        <v>359</v>
      </c>
      <c r="AD1524" s="1232" t="str">
        <f t="shared" ref="AD1524" si="3392">IFERROR(ROUNDDOWN(ROUND(L1524*Q1524,0)*M1524,0)*AB1524,"")</f>
        <v/>
      </c>
      <c r="AE1524" s="1233" t="str">
        <f>IFERROR(ROUNDDOWN(ROUNDDOWN(ROUND(L1524*VLOOKUP(K1524,【参考】数式用２!$A$2:$AC$48,MATCH("処遇改善加算Ⅳ",【参考】数式用２!$C$4:$O$4,0)+2,0),0)*M1524,0)*AB1524*0.5,0), "")</f>
        <v/>
      </c>
      <c r="AF1524" s="1198"/>
      <c r="AG1524" s="1193" t="str">
        <f>IF(AND(AQ1524&lt;&gt;"対象外", P1524&lt;&gt;""),ROUNDDOWN(ROUND(L1524*VLOOKUP(K1524,【参考】数式用２!$A$2:$K$48,MATCH("ベア加算あり",【参考】数式用２!$C$4:$K$4,0)+2,0),0)*M1524,0)*AB1524,"")</f>
        <v/>
      </c>
      <c r="AH1524" s="1195"/>
      <c r="AI1524" s="1198"/>
      <c r="AJ1524" s="1198"/>
      <c r="AK1524" s="1201"/>
      <c r="AL1524" s="1204"/>
      <c r="AM1524" s="650" t="str">
        <f t="shared" si="3336"/>
        <v/>
      </c>
      <c r="AN1524" s="355"/>
      <c r="AO1524" s="1207" t="str">
        <f t="shared" ref="AO1524" si="3393">IF(K1524&lt;&gt;"","Q列に色付け","")</f>
        <v/>
      </c>
      <c r="AP1524" s="1210" t="str">
        <f t="shared" ref="AP1524" si="3394">IF(AND(AE1524&lt;&gt;0,AE1524&lt;&gt;""),IF(AF1524="○","入力済","未入力"),"")</f>
        <v/>
      </c>
      <c r="AQ1524" s="1113" t="str">
        <f>IFERROR((VLOOKUP(N1524, 【参考】数式用２!$BE$5:$BE$13, 1,FALSE)), "対象外")</f>
        <v>対象外</v>
      </c>
      <c r="AR1524" s="976" t="str">
        <f t="shared" ref="AR1524" si="3395">IF(AG1524&lt;&gt;"",IF(AH1524="○","入力済","未入力"),"")</f>
        <v/>
      </c>
      <c r="AS1524" s="976" t="str">
        <f t="shared" ref="AS1524" si="3396">IF(AND(P1524&lt;&gt;"", AI1524=""), "未入力", "入力済")</f>
        <v>入力済</v>
      </c>
      <c r="AT1524" s="976" t="str">
        <f t="shared" ref="AT1524" si="3397">IF(AND(P1524&lt;&gt;"", P1524&lt;&gt;"処遇改善加算Ⅳ", AJ1524=""), "未入力", "入力済")</f>
        <v>入力済</v>
      </c>
      <c r="AU1524" s="976" t="str">
        <f>IFERROR(VLOOKUP(K1524, 【参考】数式用２!$BB$5:$BC$48, 2, FALSE), "")</f>
        <v/>
      </c>
      <c r="AV1524" s="976" t="str">
        <f t="shared" ref="AV1524" si="3398">IF(AND(P1524&lt;&gt;"処遇改善加算Ⅲ",P1524&lt;&gt;"処遇改善加算Ⅳ", P1524&lt;&gt;"", AU1524&lt;&gt;"対象外"), 1,"")</f>
        <v/>
      </c>
      <c r="AW1524" s="976" t="str">
        <f>IFERROR("_"&amp;VLOOKUP(K1524, 【参考】数式用２!$AG$2:$AH$48, 2, FALSE), "")</f>
        <v/>
      </c>
      <c r="AX1524" s="1211" t="str">
        <f t="shared" ref="AX1524" si="3399">IF(AND(P1524="処遇改善加算Ⅰ", AL1524=""), "未入力","入力済")</f>
        <v>入力済</v>
      </c>
      <c r="AY1524" s="1207" t="str">
        <f t="shared" ref="AY1524" si="3400">G1524</f>
        <v/>
      </c>
    </row>
    <row r="1525" spans="1:51" ht="14">
      <c r="A1525" s="1281"/>
      <c r="B1525" s="1263"/>
      <c r="C1525" s="1264"/>
      <c r="D1525" s="1264"/>
      <c r="E1525" s="1264"/>
      <c r="F1525" s="1265"/>
      <c r="G1525" s="1270"/>
      <c r="H1525" s="1270"/>
      <c r="I1525" s="1270"/>
      <c r="J1525" s="1270"/>
      <c r="K1525" s="1270"/>
      <c r="L1525" s="1273"/>
      <c r="M1525" s="1276"/>
      <c r="N1525" s="1246"/>
      <c r="O1525" s="1249"/>
      <c r="P1525" s="1215"/>
      <c r="Q1525" s="1218"/>
      <c r="R1525" s="1221"/>
      <c r="S1525" s="1224"/>
      <c r="T1525" s="1227"/>
      <c r="U1525" s="1224"/>
      <c r="V1525" s="1227"/>
      <c r="W1525" s="1224"/>
      <c r="X1525" s="1227"/>
      <c r="Y1525" s="1224"/>
      <c r="Z1525" s="1227"/>
      <c r="AA1525" s="1227"/>
      <c r="AB1525" s="1227"/>
      <c r="AC1525" s="1230"/>
      <c r="AD1525" s="1193"/>
      <c r="AE1525" s="1234"/>
      <c r="AF1525" s="1199"/>
      <c r="AG1525" s="1193"/>
      <c r="AH1525" s="1196"/>
      <c r="AI1525" s="1199"/>
      <c r="AJ1525" s="1199"/>
      <c r="AK1525" s="1202"/>
      <c r="AL1525" s="1205"/>
      <c r="AM1525" s="1212" t="str">
        <f t="shared" ref="AM1525" si="3401">IF(AND(P1524&lt;&gt;"", OR(W1524&lt;&gt;8,Y1524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25" s="355"/>
      <c r="AO1525" s="1208"/>
      <c r="AP1525" s="1210"/>
      <c r="AQ1525" s="1114"/>
      <c r="AR1525" s="976"/>
      <c r="AS1525" s="976"/>
      <c r="AT1525" s="976"/>
      <c r="AU1525" s="976"/>
      <c r="AV1525" s="976"/>
      <c r="AW1525" s="976"/>
      <c r="AX1525" s="1211"/>
      <c r="AY1525" s="1208"/>
    </row>
    <row r="1526" spans="1:51" ht="14">
      <c r="A1526" s="1282"/>
      <c r="B1526" s="1263"/>
      <c r="C1526" s="1264"/>
      <c r="D1526" s="1264"/>
      <c r="E1526" s="1264"/>
      <c r="F1526" s="1265"/>
      <c r="G1526" s="1270"/>
      <c r="H1526" s="1270"/>
      <c r="I1526" s="1270"/>
      <c r="J1526" s="1270"/>
      <c r="K1526" s="1270"/>
      <c r="L1526" s="1273"/>
      <c r="M1526" s="1276"/>
      <c r="N1526" s="1246"/>
      <c r="O1526" s="1249"/>
      <c r="P1526" s="1215"/>
      <c r="Q1526" s="1218"/>
      <c r="R1526" s="1221"/>
      <c r="S1526" s="1224"/>
      <c r="T1526" s="1227"/>
      <c r="U1526" s="1224"/>
      <c r="V1526" s="1227"/>
      <c r="W1526" s="1224"/>
      <c r="X1526" s="1227"/>
      <c r="Y1526" s="1224"/>
      <c r="Z1526" s="1227"/>
      <c r="AA1526" s="1227"/>
      <c r="AB1526" s="1227"/>
      <c r="AC1526" s="1230"/>
      <c r="AD1526" s="1193"/>
      <c r="AE1526" s="1234"/>
      <c r="AF1526" s="1199"/>
      <c r="AG1526" s="1193"/>
      <c r="AH1526" s="1196"/>
      <c r="AI1526" s="1199"/>
      <c r="AJ1526" s="1199"/>
      <c r="AK1526" s="1202"/>
      <c r="AL1526" s="1205"/>
      <c r="AM1526" s="1213"/>
      <c r="AN1526" s="355"/>
      <c r="AO1526" s="1208"/>
      <c r="AP1526" s="1210"/>
      <c r="AQ1526" s="1114"/>
      <c r="AR1526" s="976"/>
      <c r="AS1526" s="976"/>
      <c r="AT1526" s="976"/>
      <c r="AU1526" s="976"/>
      <c r="AV1526" s="976"/>
      <c r="AW1526" s="976"/>
      <c r="AX1526" s="1211"/>
      <c r="AY1526" s="1208"/>
    </row>
    <row r="1527" spans="1:51" ht="14.5" thickBot="1">
      <c r="A1527" s="1283"/>
      <c r="B1527" s="1266"/>
      <c r="C1527" s="1267"/>
      <c r="D1527" s="1267"/>
      <c r="E1527" s="1267"/>
      <c r="F1527" s="1268"/>
      <c r="G1527" s="1271"/>
      <c r="H1527" s="1271"/>
      <c r="I1527" s="1271"/>
      <c r="J1527" s="1271"/>
      <c r="K1527" s="1271"/>
      <c r="L1527" s="1274"/>
      <c r="M1527" s="1277"/>
      <c r="N1527" s="1247"/>
      <c r="O1527" s="1250"/>
      <c r="P1527" s="1216"/>
      <c r="Q1527" s="1219"/>
      <c r="R1527" s="1222"/>
      <c r="S1527" s="1225"/>
      <c r="T1527" s="1228"/>
      <c r="U1527" s="1225"/>
      <c r="V1527" s="1228"/>
      <c r="W1527" s="1225"/>
      <c r="X1527" s="1228"/>
      <c r="Y1527" s="1225"/>
      <c r="Z1527" s="1228"/>
      <c r="AA1527" s="1228"/>
      <c r="AB1527" s="1228"/>
      <c r="AC1527" s="1231"/>
      <c r="AD1527" s="1194"/>
      <c r="AE1527" s="1235"/>
      <c r="AF1527" s="1200"/>
      <c r="AG1527" s="1194"/>
      <c r="AH1527" s="1197"/>
      <c r="AI1527" s="1200"/>
      <c r="AJ1527" s="1200"/>
      <c r="AK1527" s="1203"/>
      <c r="AL1527" s="1206"/>
      <c r="AM1527" s="651" t="str">
        <f t="shared" si="3346"/>
        <v/>
      </c>
      <c r="AN1527" s="355"/>
      <c r="AO1527" s="1209"/>
      <c r="AP1527" s="1210"/>
      <c r="AQ1527" s="1115"/>
      <c r="AR1527" s="976"/>
      <c r="AS1527" s="976"/>
      <c r="AT1527" s="976"/>
      <c r="AU1527" s="976"/>
      <c r="AV1527" s="976"/>
      <c r="AW1527" s="976"/>
      <c r="AX1527" s="1211"/>
      <c r="AY1527" s="1209"/>
    </row>
    <row r="1528" spans="1:51" ht="14">
      <c r="A1528" s="1280">
        <v>380</v>
      </c>
      <c r="B1528" s="1260" t="str">
        <f>IF(基本情報入力シート!B419="", "",基本情報入力シート!B419)</f>
        <v/>
      </c>
      <c r="C1528" s="1261"/>
      <c r="D1528" s="1261"/>
      <c r="E1528" s="1261"/>
      <c r="F1528" s="1262"/>
      <c r="G1528" s="1269" t="str">
        <f>IF(基本情報入力シート!L419="", "",基本情報入力シート!L419)</f>
        <v/>
      </c>
      <c r="H1528" s="1269" t="str">
        <f>IF(基本情報入力シート!Q419="", "",基本情報入力シート!Q419)</f>
        <v/>
      </c>
      <c r="I1528" s="1269" t="str">
        <f>IF(基本情報入力シート!V419="", "",基本情報入力シート!V419)</f>
        <v/>
      </c>
      <c r="J1528" s="1269" t="str">
        <f>IF(基本情報入力シート!W419="", "",基本情報入力シート!W419)</f>
        <v/>
      </c>
      <c r="K1528" s="1269" t="str">
        <f>IF(基本情報入力シート!X419="", "",基本情報入力シート!X419)</f>
        <v/>
      </c>
      <c r="L1528" s="1272" t="str">
        <f>IF(基本情報入力シート!AC419=0, "",基本情報入力シート!AC419)</f>
        <v/>
      </c>
      <c r="M1528" s="1275" t="str">
        <f>IF(基本情報入力シート!AD419="", "",基本情報入力シート!AD419)</f>
        <v/>
      </c>
      <c r="N1528" s="1245"/>
      <c r="O1528" s="1248" t="str">
        <f>IFERROR(VLOOKUP(K1528,【参考】数式用２!$A$2:$AD$48,MATCH(N1528,【参考】数式用２!$C$4:$AD$4,0)+2,0),"")</f>
        <v/>
      </c>
      <c r="P1528" s="1214"/>
      <c r="Q1528" s="1217" t="str">
        <f>IFERROR(VLOOKUP(K1528,【参考】数式用２!$A$2:$AC$48,MATCH(P1528,【参考】数式用２!$C$4:$AC$4,0)+2,0),"")</f>
        <v/>
      </c>
      <c r="R1528" s="1220" t="s">
        <v>268</v>
      </c>
      <c r="S1528" s="1223"/>
      <c r="T1528" s="1226" t="s">
        <v>356</v>
      </c>
      <c r="U1528" s="1223"/>
      <c r="V1528" s="1226" t="s">
        <v>357</v>
      </c>
      <c r="W1528" s="1223"/>
      <c r="X1528" s="1226" t="s">
        <v>356</v>
      </c>
      <c r="Y1528" s="1223"/>
      <c r="Z1528" s="1226" t="s">
        <v>360</v>
      </c>
      <c r="AA1528" s="1226" t="s">
        <v>171</v>
      </c>
      <c r="AB1528" s="1226" t="str">
        <f t="shared" ref="AB1528" si="3402">IF(S1528&gt;=1,(W1528*12+Y1528)-(S1528*12+U1528)+1,"")</f>
        <v/>
      </c>
      <c r="AC1528" s="1229" t="s">
        <v>359</v>
      </c>
      <c r="AD1528" s="1232" t="str">
        <f t="shared" ref="AD1528" si="3403">IFERROR(ROUNDDOWN(ROUND(L1528*Q1528,0)*M1528,0)*AB1528,"")</f>
        <v/>
      </c>
      <c r="AE1528" s="1233" t="str">
        <f>IFERROR(ROUNDDOWN(ROUNDDOWN(ROUND(L1528*VLOOKUP(K1528,【参考】数式用２!$A$2:$AC$48,MATCH("処遇改善加算Ⅳ",【参考】数式用２!$C$4:$O$4,0)+2,0),0)*M1528,0)*AB1528*0.5,0), "")</f>
        <v/>
      </c>
      <c r="AF1528" s="1198"/>
      <c r="AG1528" s="1193" t="str">
        <f>IF(AND(AQ1528&lt;&gt;"対象外", P1528&lt;&gt;""),ROUNDDOWN(ROUND(L1528*VLOOKUP(K1528,【参考】数式用２!$A$2:$K$48,MATCH("ベア加算あり",【参考】数式用２!$C$4:$K$4,0)+2,0),0)*M1528,0)*AB1528,"")</f>
        <v/>
      </c>
      <c r="AH1528" s="1195"/>
      <c r="AI1528" s="1198"/>
      <c r="AJ1528" s="1198"/>
      <c r="AK1528" s="1201"/>
      <c r="AL1528" s="1204"/>
      <c r="AM1528" s="650" t="str">
        <f t="shared" si="3336"/>
        <v/>
      </c>
      <c r="AN1528" s="355"/>
      <c r="AO1528" s="1207" t="str">
        <f t="shared" ref="AO1528" si="3404">IF(K1528&lt;&gt;"","Q列に色付け","")</f>
        <v/>
      </c>
      <c r="AP1528" s="1210" t="str">
        <f t="shared" ref="AP1528" si="3405">IF(AND(AE1528&lt;&gt;0,AE1528&lt;&gt;""),IF(AF1528="○","入力済","未入力"),"")</f>
        <v/>
      </c>
      <c r="AQ1528" s="1113" t="str">
        <f>IFERROR((VLOOKUP(N1528, 【参考】数式用２!$BE$5:$BE$13, 1,FALSE)), "対象外")</f>
        <v>対象外</v>
      </c>
      <c r="AR1528" s="976" t="str">
        <f t="shared" ref="AR1528" si="3406">IF(AG1528&lt;&gt;"",IF(AH1528="○","入力済","未入力"),"")</f>
        <v/>
      </c>
      <c r="AS1528" s="976" t="str">
        <f t="shared" ref="AS1528" si="3407">IF(AND(P1528&lt;&gt;"", AI1528=""), "未入力", "入力済")</f>
        <v>入力済</v>
      </c>
      <c r="AT1528" s="976" t="str">
        <f t="shared" ref="AT1528" si="3408">IF(AND(P1528&lt;&gt;"", P1528&lt;&gt;"処遇改善加算Ⅳ", AJ1528=""), "未入力", "入力済")</f>
        <v>入力済</v>
      </c>
      <c r="AU1528" s="976" t="str">
        <f>IFERROR(VLOOKUP(K1528, 【参考】数式用２!$BB$5:$BC$48, 2, FALSE), "")</f>
        <v/>
      </c>
      <c r="AV1528" s="976" t="str">
        <f t="shared" ref="AV1528" si="3409">IF(AND(P1528&lt;&gt;"処遇改善加算Ⅲ",P1528&lt;&gt;"処遇改善加算Ⅳ", P1528&lt;&gt;"", AU1528&lt;&gt;"対象外"), 1,"")</f>
        <v/>
      </c>
      <c r="AW1528" s="976" t="str">
        <f>IFERROR("_"&amp;VLOOKUP(K1528, 【参考】数式用２!$AG$2:$AH$48, 2, FALSE), "")</f>
        <v/>
      </c>
      <c r="AX1528" s="1211" t="str">
        <f t="shared" ref="AX1528" si="3410">IF(AND(P1528="処遇改善加算Ⅰ", AL1528=""), "未入力","入力済")</f>
        <v>入力済</v>
      </c>
      <c r="AY1528" s="1207" t="str">
        <f t="shared" ref="AY1528" si="3411">G1528</f>
        <v/>
      </c>
    </row>
    <row r="1529" spans="1:51" ht="14">
      <c r="A1529" s="1281"/>
      <c r="B1529" s="1263"/>
      <c r="C1529" s="1264"/>
      <c r="D1529" s="1264"/>
      <c r="E1529" s="1264"/>
      <c r="F1529" s="1265"/>
      <c r="G1529" s="1270"/>
      <c r="H1529" s="1270"/>
      <c r="I1529" s="1270"/>
      <c r="J1529" s="1270"/>
      <c r="K1529" s="1270"/>
      <c r="L1529" s="1273"/>
      <c r="M1529" s="1276"/>
      <c r="N1529" s="1246"/>
      <c r="O1529" s="1249"/>
      <c r="P1529" s="1215"/>
      <c r="Q1529" s="1218"/>
      <c r="R1529" s="1221"/>
      <c r="S1529" s="1224"/>
      <c r="T1529" s="1227"/>
      <c r="U1529" s="1224"/>
      <c r="V1529" s="1227"/>
      <c r="W1529" s="1224"/>
      <c r="X1529" s="1227"/>
      <c r="Y1529" s="1224"/>
      <c r="Z1529" s="1227"/>
      <c r="AA1529" s="1227"/>
      <c r="AB1529" s="1227"/>
      <c r="AC1529" s="1230"/>
      <c r="AD1529" s="1193"/>
      <c r="AE1529" s="1234"/>
      <c r="AF1529" s="1199"/>
      <c r="AG1529" s="1193"/>
      <c r="AH1529" s="1196"/>
      <c r="AI1529" s="1199"/>
      <c r="AJ1529" s="1199"/>
      <c r="AK1529" s="1202"/>
      <c r="AL1529" s="1205"/>
      <c r="AM1529" s="1212" t="str">
        <f t="shared" ref="AM1529" si="3412">IF(AND(P1528&lt;&gt;"", OR(W1528&lt;&gt;8,Y1528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29" s="355"/>
      <c r="AO1529" s="1208"/>
      <c r="AP1529" s="1210"/>
      <c r="AQ1529" s="1114"/>
      <c r="AR1529" s="976"/>
      <c r="AS1529" s="976"/>
      <c r="AT1529" s="976"/>
      <c r="AU1529" s="976"/>
      <c r="AV1529" s="976"/>
      <c r="AW1529" s="976"/>
      <c r="AX1529" s="1211"/>
      <c r="AY1529" s="1208"/>
    </row>
    <row r="1530" spans="1:51" ht="14">
      <c r="A1530" s="1282"/>
      <c r="B1530" s="1263"/>
      <c r="C1530" s="1264"/>
      <c r="D1530" s="1264"/>
      <c r="E1530" s="1264"/>
      <c r="F1530" s="1265"/>
      <c r="G1530" s="1270"/>
      <c r="H1530" s="1270"/>
      <c r="I1530" s="1270"/>
      <c r="J1530" s="1270"/>
      <c r="K1530" s="1270"/>
      <c r="L1530" s="1273"/>
      <c r="M1530" s="1276"/>
      <c r="N1530" s="1246"/>
      <c r="O1530" s="1249"/>
      <c r="P1530" s="1215"/>
      <c r="Q1530" s="1218"/>
      <c r="R1530" s="1221"/>
      <c r="S1530" s="1224"/>
      <c r="T1530" s="1227"/>
      <c r="U1530" s="1224"/>
      <c r="V1530" s="1227"/>
      <c r="W1530" s="1224"/>
      <c r="X1530" s="1227"/>
      <c r="Y1530" s="1224"/>
      <c r="Z1530" s="1227"/>
      <c r="AA1530" s="1227"/>
      <c r="AB1530" s="1227"/>
      <c r="AC1530" s="1230"/>
      <c r="AD1530" s="1193"/>
      <c r="AE1530" s="1234"/>
      <c r="AF1530" s="1199"/>
      <c r="AG1530" s="1193"/>
      <c r="AH1530" s="1196"/>
      <c r="AI1530" s="1199"/>
      <c r="AJ1530" s="1199"/>
      <c r="AK1530" s="1202"/>
      <c r="AL1530" s="1205"/>
      <c r="AM1530" s="1213"/>
      <c r="AN1530" s="355"/>
      <c r="AO1530" s="1208"/>
      <c r="AP1530" s="1210"/>
      <c r="AQ1530" s="1114"/>
      <c r="AR1530" s="976"/>
      <c r="AS1530" s="976"/>
      <c r="AT1530" s="976"/>
      <c r="AU1530" s="976"/>
      <c r="AV1530" s="976"/>
      <c r="AW1530" s="976"/>
      <c r="AX1530" s="1211"/>
      <c r="AY1530" s="1208"/>
    </row>
    <row r="1531" spans="1:51" ht="14.5" thickBot="1">
      <c r="A1531" s="1283"/>
      <c r="B1531" s="1266"/>
      <c r="C1531" s="1267"/>
      <c r="D1531" s="1267"/>
      <c r="E1531" s="1267"/>
      <c r="F1531" s="1268"/>
      <c r="G1531" s="1271"/>
      <c r="H1531" s="1271"/>
      <c r="I1531" s="1271"/>
      <c r="J1531" s="1271"/>
      <c r="K1531" s="1271"/>
      <c r="L1531" s="1274"/>
      <c r="M1531" s="1277"/>
      <c r="N1531" s="1247"/>
      <c r="O1531" s="1250"/>
      <c r="P1531" s="1216"/>
      <c r="Q1531" s="1219"/>
      <c r="R1531" s="1222"/>
      <c r="S1531" s="1225"/>
      <c r="T1531" s="1228"/>
      <c r="U1531" s="1225"/>
      <c r="V1531" s="1228"/>
      <c r="W1531" s="1225"/>
      <c r="X1531" s="1228"/>
      <c r="Y1531" s="1225"/>
      <c r="Z1531" s="1228"/>
      <c r="AA1531" s="1228"/>
      <c r="AB1531" s="1228"/>
      <c r="AC1531" s="1231"/>
      <c r="AD1531" s="1194"/>
      <c r="AE1531" s="1235"/>
      <c r="AF1531" s="1200"/>
      <c r="AG1531" s="1194"/>
      <c r="AH1531" s="1197"/>
      <c r="AI1531" s="1200"/>
      <c r="AJ1531" s="1200"/>
      <c r="AK1531" s="1203"/>
      <c r="AL1531" s="1206"/>
      <c r="AM1531" s="651" t="str">
        <f t="shared" si="3346"/>
        <v/>
      </c>
      <c r="AN1531" s="355"/>
      <c r="AO1531" s="1209"/>
      <c r="AP1531" s="1210"/>
      <c r="AQ1531" s="1115"/>
      <c r="AR1531" s="976"/>
      <c r="AS1531" s="976"/>
      <c r="AT1531" s="976"/>
      <c r="AU1531" s="976"/>
      <c r="AV1531" s="976"/>
      <c r="AW1531" s="976"/>
      <c r="AX1531" s="1211"/>
      <c r="AY1531" s="1209"/>
    </row>
    <row r="1532" spans="1:51" ht="14">
      <c r="A1532" s="1280">
        <v>381</v>
      </c>
      <c r="B1532" s="1260" t="str">
        <f>IF(基本情報入力シート!B420="", "",基本情報入力シート!B420)</f>
        <v/>
      </c>
      <c r="C1532" s="1261"/>
      <c r="D1532" s="1261"/>
      <c r="E1532" s="1261"/>
      <c r="F1532" s="1262"/>
      <c r="G1532" s="1269" t="str">
        <f>IF(基本情報入力シート!L420="", "",基本情報入力シート!L420)</f>
        <v/>
      </c>
      <c r="H1532" s="1269" t="str">
        <f>IF(基本情報入力シート!Q420="", "",基本情報入力シート!Q420)</f>
        <v/>
      </c>
      <c r="I1532" s="1269" t="str">
        <f>IF(基本情報入力シート!V420="", "",基本情報入力シート!V420)</f>
        <v/>
      </c>
      <c r="J1532" s="1269" t="str">
        <f>IF(基本情報入力シート!W420="", "",基本情報入力シート!W420)</f>
        <v/>
      </c>
      <c r="K1532" s="1269" t="str">
        <f>IF(基本情報入力シート!X420="", "",基本情報入力シート!X420)</f>
        <v/>
      </c>
      <c r="L1532" s="1272" t="str">
        <f>IF(基本情報入力シート!AC420=0, "",基本情報入力シート!AC420)</f>
        <v/>
      </c>
      <c r="M1532" s="1275" t="str">
        <f>IF(基本情報入力シート!AD420="", "",基本情報入力シート!AD420)</f>
        <v/>
      </c>
      <c r="N1532" s="1245"/>
      <c r="O1532" s="1248" t="str">
        <f>IFERROR(VLOOKUP(K1532,【参考】数式用２!$A$2:$AD$48,MATCH(N1532,【参考】数式用２!$C$4:$AD$4,0)+2,0),"")</f>
        <v/>
      </c>
      <c r="P1532" s="1214"/>
      <c r="Q1532" s="1217" t="str">
        <f>IFERROR(VLOOKUP(K1532,【参考】数式用２!$A$2:$AC$48,MATCH(P1532,【参考】数式用２!$C$4:$AC$4,0)+2,0),"")</f>
        <v/>
      </c>
      <c r="R1532" s="1220" t="s">
        <v>268</v>
      </c>
      <c r="S1532" s="1223"/>
      <c r="T1532" s="1226" t="s">
        <v>356</v>
      </c>
      <c r="U1532" s="1223"/>
      <c r="V1532" s="1226" t="s">
        <v>357</v>
      </c>
      <c r="W1532" s="1223"/>
      <c r="X1532" s="1226" t="s">
        <v>356</v>
      </c>
      <c r="Y1532" s="1223"/>
      <c r="Z1532" s="1226" t="s">
        <v>360</v>
      </c>
      <c r="AA1532" s="1226" t="s">
        <v>171</v>
      </c>
      <c r="AB1532" s="1226" t="str">
        <f t="shared" ref="AB1532" si="3413">IF(S1532&gt;=1,(W1532*12+Y1532)-(S1532*12+U1532)+1,"")</f>
        <v/>
      </c>
      <c r="AC1532" s="1229" t="s">
        <v>359</v>
      </c>
      <c r="AD1532" s="1232" t="str">
        <f t="shared" ref="AD1532" si="3414">IFERROR(ROUNDDOWN(ROUND(L1532*Q1532,0)*M1532,0)*AB1532,"")</f>
        <v/>
      </c>
      <c r="AE1532" s="1233" t="str">
        <f>IFERROR(ROUNDDOWN(ROUNDDOWN(ROUND(L1532*VLOOKUP(K1532,【参考】数式用２!$A$2:$AC$48,MATCH("処遇改善加算Ⅳ",【参考】数式用２!$C$4:$O$4,0)+2,0),0)*M1532,0)*AB1532*0.5,0), "")</f>
        <v/>
      </c>
      <c r="AF1532" s="1198"/>
      <c r="AG1532" s="1193" t="str">
        <f>IF(AND(AQ1532&lt;&gt;"対象外", P1532&lt;&gt;""),ROUNDDOWN(ROUND(L1532*VLOOKUP(K1532,【参考】数式用２!$A$2:$K$48,MATCH("ベア加算あり",【参考】数式用２!$C$4:$K$4,0)+2,0),0)*M1532,0)*AB1532,"")</f>
        <v/>
      </c>
      <c r="AH1532" s="1195"/>
      <c r="AI1532" s="1198"/>
      <c r="AJ1532" s="1198"/>
      <c r="AK1532" s="1201"/>
      <c r="AL1532" s="1204"/>
      <c r="AM1532" s="650" t="str">
        <f t="shared" si="3336"/>
        <v/>
      </c>
      <c r="AN1532" s="355"/>
      <c r="AO1532" s="1207" t="str">
        <f t="shared" ref="AO1532" si="3415">IF(K1532&lt;&gt;"","Q列に色付け","")</f>
        <v/>
      </c>
      <c r="AP1532" s="1210" t="str">
        <f t="shared" ref="AP1532" si="3416">IF(AND(AE1532&lt;&gt;0,AE1532&lt;&gt;""),IF(AF1532="○","入力済","未入力"),"")</f>
        <v/>
      </c>
      <c r="AQ1532" s="1113" t="str">
        <f>IFERROR((VLOOKUP(N1532, 【参考】数式用２!$BE$5:$BE$13, 1,FALSE)), "対象外")</f>
        <v>対象外</v>
      </c>
      <c r="AR1532" s="976" t="str">
        <f t="shared" ref="AR1532" si="3417">IF(AG1532&lt;&gt;"",IF(AH1532="○","入力済","未入力"),"")</f>
        <v/>
      </c>
      <c r="AS1532" s="976" t="str">
        <f t="shared" ref="AS1532" si="3418">IF(AND(P1532&lt;&gt;"", AI1532=""), "未入力", "入力済")</f>
        <v>入力済</v>
      </c>
      <c r="AT1532" s="976" t="str">
        <f t="shared" ref="AT1532" si="3419">IF(AND(P1532&lt;&gt;"", P1532&lt;&gt;"処遇改善加算Ⅳ", AJ1532=""), "未入力", "入力済")</f>
        <v>入力済</v>
      </c>
      <c r="AU1532" s="976" t="str">
        <f>IFERROR(VLOOKUP(K1532, 【参考】数式用２!$BB$5:$BC$48, 2, FALSE), "")</f>
        <v/>
      </c>
      <c r="AV1532" s="976" t="str">
        <f t="shared" ref="AV1532" si="3420">IF(AND(P1532&lt;&gt;"処遇改善加算Ⅲ",P1532&lt;&gt;"処遇改善加算Ⅳ", P1532&lt;&gt;"", AU1532&lt;&gt;"対象外"), 1,"")</f>
        <v/>
      </c>
      <c r="AW1532" s="976" t="str">
        <f>IFERROR("_"&amp;VLOOKUP(K1532, 【参考】数式用２!$AG$2:$AH$48, 2, FALSE), "")</f>
        <v/>
      </c>
      <c r="AX1532" s="1211" t="str">
        <f t="shared" ref="AX1532" si="3421">IF(AND(P1532="処遇改善加算Ⅰ", AL1532=""), "未入力","入力済")</f>
        <v>入力済</v>
      </c>
      <c r="AY1532" s="1207" t="str">
        <f t="shared" ref="AY1532" si="3422">G1532</f>
        <v/>
      </c>
    </row>
    <row r="1533" spans="1:51" ht="14">
      <c r="A1533" s="1281"/>
      <c r="B1533" s="1263"/>
      <c r="C1533" s="1264"/>
      <c r="D1533" s="1264"/>
      <c r="E1533" s="1264"/>
      <c r="F1533" s="1265"/>
      <c r="G1533" s="1270"/>
      <c r="H1533" s="1270"/>
      <c r="I1533" s="1270"/>
      <c r="J1533" s="1270"/>
      <c r="K1533" s="1270"/>
      <c r="L1533" s="1273"/>
      <c r="M1533" s="1276"/>
      <c r="N1533" s="1246"/>
      <c r="O1533" s="1249"/>
      <c r="P1533" s="1215"/>
      <c r="Q1533" s="1218"/>
      <c r="R1533" s="1221"/>
      <c r="S1533" s="1224"/>
      <c r="T1533" s="1227"/>
      <c r="U1533" s="1224"/>
      <c r="V1533" s="1227"/>
      <c r="W1533" s="1224"/>
      <c r="X1533" s="1227"/>
      <c r="Y1533" s="1224"/>
      <c r="Z1533" s="1227"/>
      <c r="AA1533" s="1227"/>
      <c r="AB1533" s="1227"/>
      <c r="AC1533" s="1230"/>
      <c r="AD1533" s="1193"/>
      <c r="AE1533" s="1234"/>
      <c r="AF1533" s="1199"/>
      <c r="AG1533" s="1193"/>
      <c r="AH1533" s="1196"/>
      <c r="AI1533" s="1199"/>
      <c r="AJ1533" s="1199"/>
      <c r="AK1533" s="1202"/>
      <c r="AL1533" s="1205"/>
      <c r="AM1533" s="1212" t="str">
        <f t="shared" ref="AM1533" si="3423">IF(AND(P1532&lt;&gt;"", OR(W1532&lt;&gt;8,Y1532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33" s="355"/>
      <c r="AO1533" s="1208"/>
      <c r="AP1533" s="1210"/>
      <c r="AQ1533" s="1114"/>
      <c r="AR1533" s="976"/>
      <c r="AS1533" s="976"/>
      <c r="AT1533" s="976"/>
      <c r="AU1533" s="976"/>
      <c r="AV1533" s="976"/>
      <c r="AW1533" s="976"/>
      <c r="AX1533" s="1211"/>
      <c r="AY1533" s="1208"/>
    </row>
    <row r="1534" spans="1:51" ht="14">
      <c r="A1534" s="1282"/>
      <c r="B1534" s="1263"/>
      <c r="C1534" s="1264"/>
      <c r="D1534" s="1264"/>
      <c r="E1534" s="1264"/>
      <c r="F1534" s="1265"/>
      <c r="G1534" s="1270"/>
      <c r="H1534" s="1270"/>
      <c r="I1534" s="1270"/>
      <c r="J1534" s="1270"/>
      <c r="K1534" s="1270"/>
      <c r="L1534" s="1273"/>
      <c r="M1534" s="1276"/>
      <c r="N1534" s="1246"/>
      <c r="O1534" s="1249"/>
      <c r="P1534" s="1215"/>
      <c r="Q1534" s="1218"/>
      <c r="R1534" s="1221"/>
      <c r="S1534" s="1224"/>
      <c r="T1534" s="1227"/>
      <c r="U1534" s="1224"/>
      <c r="V1534" s="1227"/>
      <c r="W1534" s="1224"/>
      <c r="X1534" s="1227"/>
      <c r="Y1534" s="1224"/>
      <c r="Z1534" s="1227"/>
      <c r="AA1534" s="1227"/>
      <c r="AB1534" s="1227"/>
      <c r="AC1534" s="1230"/>
      <c r="AD1534" s="1193"/>
      <c r="AE1534" s="1234"/>
      <c r="AF1534" s="1199"/>
      <c r="AG1534" s="1193"/>
      <c r="AH1534" s="1196"/>
      <c r="AI1534" s="1199"/>
      <c r="AJ1534" s="1199"/>
      <c r="AK1534" s="1202"/>
      <c r="AL1534" s="1205"/>
      <c r="AM1534" s="1213"/>
      <c r="AN1534" s="355"/>
      <c r="AO1534" s="1208"/>
      <c r="AP1534" s="1210"/>
      <c r="AQ1534" s="1114"/>
      <c r="AR1534" s="976"/>
      <c r="AS1534" s="976"/>
      <c r="AT1534" s="976"/>
      <c r="AU1534" s="976"/>
      <c r="AV1534" s="976"/>
      <c r="AW1534" s="976"/>
      <c r="AX1534" s="1211"/>
      <c r="AY1534" s="1208"/>
    </row>
    <row r="1535" spans="1:51" ht="14.5" thickBot="1">
      <c r="A1535" s="1283"/>
      <c r="B1535" s="1266"/>
      <c r="C1535" s="1267"/>
      <c r="D1535" s="1267"/>
      <c r="E1535" s="1267"/>
      <c r="F1535" s="1268"/>
      <c r="G1535" s="1271"/>
      <c r="H1535" s="1271"/>
      <c r="I1535" s="1271"/>
      <c r="J1535" s="1271"/>
      <c r="K1535" s="1271"/>
      <c r="L1535" s="1274"/>
      <c r="M1535" s="1277"/>
      <c r="N1535" s="1247"/>
      <c r="O1535" s="1250"/>
      <c r="P1535" s="1216"/>
      <c r="Q1535" s="1219"/>
      <c r="R1535" s="1222"/>
      <c r="S1535" s="1225"/>
      <c r="T1535" s="1228"/>
      <c r="U1535" s="1225"/>
      <c r="V1535" s="1228"/>
      <c r="W1535" s="1225"/>
      <c r="X1535" s="1228"/>
      <c r="Y1535" s="1225"/>
      <c r="Z1535" s="1228"/>
      <c r="AA1535" s="1228"/>
      <c r="AB1535" s="1228"/>
      <c r="AC1535" s="1231"/>
      <c r="AD1535" s="1194"/>
      <c r="AE1535" s="1235"/>
      <c r="AF1535" s="1200"/>
      <c r="AG1535" s="1194"/>
      <c r="AH1535" s="1197"/>
      <c r="AI1535" s="1200"/>
      <c r="AJ1535" s="1200"/>
      <c r="AK1535" s="1203"/>
      <c r="AL1535" s="1206"/>
      <c r="AM1535" s="651" t="str">
        <f t="shared" si="3346"/>
        <v/>
      </c>
      <c r="AN1535" s="355"/>
      <c r="AO1535" s="1209"/>
      <c r="AP1535" s="1210"/>
      <c r="AQ1535" s="1115"/>
      <c r="AR1535" s="976"/>
      <c r="AS1535" s="976"/>
      <c r="AT1535" s="976"/>
      <c r="AU1535" s="976"/>
      <c r="AV1535" s="976"/>
      <c r="AW1535" s="976"/>
      <c r="AX1535" s="1211"/>
      <c r="AY1535" s="1209"/>
    </row>
    <row r="1536" spans="1:51" ht="14">
      <c r="A1536" s="1280">
        <v>382</v>
      </c>
      <c r="B1536" s="1260" t="str">
        <f>IF(基本情報入力シート!B421="", "",基本情報入力シート!B421)</f>
        <v/>
      </c>
      <c r="C1536" s="1261"/>
      <c r="D1536" s="1261"/>
      <c r="E1536" s="1261"/>
      <c r="F1536" s="1262"/>
      <c r="G1536" s="1269" t="str">
        <f>IF(基本情報入力シート!L421="", "",基本情報入力シート!L421)</f>
        <v/>
      </c>
      <c r="H1536" s="1269" t="str">
        <f>IF(基本情報入力シート!Q421="", "",基本情報入力シート!Q421)</f>
        <v/>
      </c>
      <c r="I1536" s="1269" t="str">
        <f>IF(基本情報入力シート!V421="", "",基本情報入力シート!V421)</f>
        <v/>
      </c>
      <c r="J1536" s="1269" t="str">
        <f>IF(基本情報入力シート!W421="", "",基本情報入力シート!W421)</f>
        <v/>
      </c>
      <c r="K1536" s="1269" t="str">
        <f>IF(基本情報入力シート!X421="", "",基本情報入力シート!X421)</f>
        <v/>
      </c>
      <c r="L1536" s="1272" t="str">
        <f>IF(基本情報入力シート!AC421=0, "",基本情報入力シート!AC421)</f>
        <v/>
      </c>
      <c r="M1536" s="1275" t="str">
        <f>IF(基本情報入力シート!AD421="", "",基本情報入力シート!AD421)</f>
        <v/>
      </c>
      <c r="N1536" s="1245"/>
      <c r="O1536" s="1248" t="str">
        <f>IFERROR(VLOOKUP(K1536,【参考】数式用２!$A$2:$AD$48,MATCH(N1536,【参考】数式用２!$C$4:$AD$4,0)+2,0),"")</f>
        <v/>
      </c>
      <c r="P1536" s="1214"/>
      <c r="Q1536" s="1217" t="str">
        <f>IFERROR(VLOOKUP(K1536,【参考】数式用２!$A$2:$AC$48,MATCH(P1536,【参考】数式用２!$C$4:$AC$4,0)+2,0),"")</f>
        <v/>
      </c>
      <c r="R1536" s="1220" t="s">
        <v>268</v>
      </c>
      <c r="S1536" s="1223"/>
      <c r="T1536" s="1226" t="s">
        <v>356</v>
      </c>
      <c r="U1536" s="1223"/>
      <c r="V1536" s="1226" t="s">
        <v>357</v>
      </c>
      <c r="W1536" s="1223"/>
      <c r="X1536" s="1226" t="s">
        <v>356</v>
      </c>
      <c r="Y1536" s="1223"/>
      <c r="Z1536" s="1226" t="s">
        <v>360</v>
      </c>
      <c r="AA1536" s="1226" t="s">
        <v>171</v>
      </c>
      <c r="AB1536" s="1226" t="str">
        <f t="shared" ref="AB1536" si="3424">IF(S1536&gt;=1,(W1536*12+Y1536)-(S1536*12+U1536)+1,"")</f>
        <v/>
      </c>
      <c r="AC1536" s="1229" t="s">
        <v>359</v>
      </c>
      <c r="AD1536" s="1232" t="str">
        <f t="shared" ref="AD1536" si="3425">IFERROR(ROUNDDOWN(ROUND(L1536*Q1536,0)*M1536,0)*AB1536,"")</f>
        <v/>
      </c>
      <c r="AE1536" s="1233" t="str">
        <f>IFERROR(ROUNDDOWN(ROUNDDOWN(ROUND(L1536*VLOOKUP(K1536,【参考】数式用２!$A$2:$AC$48,MATCH("処遇改善加算Ⅳ",【参考】数式用２!$C$4:$O$4,0)+2,0),0)*M1536,0)*AB1536*0.5,0), "")</f>
        <v/>
      </c>
      <c r="AF1536" s="1198"/>
      <c r="AG1536" s="1193" t="str">
        <f>IF(AND(AQ1536&lt;&gt;"対象外", P1536&lt;&gt;""),ROUNDDOWN(ROUND(L1536*VLOOKUP(K1536,【参考】数式用２!$A$2:$K$48,MATCH("ベア加算あり",【参考】数式用２!$C$4:$K$4,0)+2,0),0)*M1536,0)*AB1536,"")</f>
        <v/>
      </c>
      <c r="AH1536" s="1195"/>
      <c r="AI1536" s="1198"/>
      <c r="AJ1536" s="1198"/>
      <c r="AK1536" s="1201"/>
      <c r="AL1536" s="1204"/>
      <c r="AM1536" s="650" t="str">
        <f t="shared" si="3336"/>
        <v/>
      </c>
      <c r="AN1536" s="355"/>
      <c r="AO1536" s="1207" t="str">
        <f t="shared" ref="AO1536" si="3426">IF(K1536&lt;&gt;"","Q列に色付け","")</f>
        <v/>
      </c>
      <c r="AP1536" s="1210" t="str">
        <f t="shared" ref="AP1536" si="3427">IF(AND(AE1536&lt;&gt;0,AE1536&lt;&gt;""),IF(AF1536="○","入力済","未入力"),"")</f>
        <v/>
      </c>
      <c r="AQ1536" s="1113" t="str">
        <f>IFERROR((VLOOKUP(N1536, 【参考】数式用２!$BE$5:$BE$13, 1,FALSE)), "対象外")</f>
        <v>対象外</v>
      </c>
      <c r="AR1536" s="976" t="str">
        <f t="shared" ref="AR1536" si="3428">IF(AG1536&lt;&gt;"",IF(AH1536="○","入力済","未入力"),"")</f>
        <v/>
      </c>
      <c r="AS1536" s="976" t="str">
        <f t="shared" ref="AS1536" si="3429">IF(AND(P1536&lt;&gt;"", AI1536=""), "未入力", "入力済")</f>
        <v>入力済</v>
      </c>
      <c r="AT1536" s="976" t="str">
        <f t="shared" ref="AT1536" si="3430">IF(AND(P1536&lt;&gt;"", P1536&lt;&gt;"処遇改善加算Ⅳ", AJ1536=""), "未入力", "入力済")</f>
        <v>入力済</v>
      </c>
      <c r="AU1536" s="976" t="str">
        <f>IFERROR(VLOOKUP(K1536, 【参考】数式用２!$BB$5:$BC$48, 2, FALSE), "")</f>
        <v/>
      </c>
      <c r="AV1536" s="976" t="str">
        <f t="shared" ref="AV1536" si="3431">IF(AND(P1536&lt;&gt;"処遇改善加算Ⅲ",P1536&lt;&gt;"処遇改善加算Ⅳ", P1536&lt;&gt;"", AU1536&lt;&gt;"対象外"), 1,"")</f>
        <v/>
      </c>
      <c r="AW1536" s="976" t="str">
        <f>IFERROR("_"&amp;VLOOKUP(K1536, 【参考】数式用２!$AG$2:$AH$48, 2, FALSE), "")</f>
        <v/>
      </c>
      <c r="AX1536" s="1211" t="str">
        <f t="shared" ref="AX1536" si="3432">IF(AND(P1536="処遇改善加算Ⅰ", AL1536=""), "未入力","入力済")</f>
        <v>入力済</v>
      </c>
      <c r="AY1536" s="1207" t="str">
        <f t="shared" ref="AY1536" si="3433">G1536</f>
        <v/>
      </c>
    </row>
    <row r="1537" spans="1:51" ht="14">
      <c r="A1537" s="1281"/>
      <c r="B1537" s="1263"/>
      <c r="C1537" s="1264"/>
      <c r="D1537" s="1264"/>
      <c r="E1537" s="1264"/>
      <c r="F1537" s="1265"/>
      <c r="G1537" s="1270"/>
      <c r="H1537" s="1270"/>
      <c r="I1537" s="1270"/>
      <c r="J1537" s="1270"/>
      <c r="K1537" s="1270"/>
      <c r="L1537" s="1273"/>
      <c r="M1537" s="1276"/>
      <c r="N1537" s="1246"/>
      <c r="O1537" s="1249"/>
      <c r="P1537" s="1215"/>
      <c r="Q1537" s="1218"/>
      <c r="R1537" s="1221"/>
      <c r="S1537" s="1224"/>
      <c r="T1537" s="1227"/>
      <c r="U1537" s="1224"/>
      <c r="V1537" s="1227"/>
      <c r="W1537" s="1224"/>
      <c r="X1537" s="1227"/>
      <c r="Y1537" s="1224"/>
      <c r="Z1537" s="1227"/>
      <c r="AA1537" s="1227"/>
      <c r="AB1537" s="1227"/>
      <c r="AC1537" s="1230"/>
      <c r="AD1537" s="1193"/>
      <c r="AE1537" s="1234"/>
      <c r="AF1537" s="1199"/>
      <c r="AG1537" s="1193"/>
      <c r="AH1537" s="1196"/>
      <c r="AI1537" s="1199"/>
      <c r="AJ1537" s="1199"/>
      <c r="AK1537" s="1202"/>
      <c r="AL1537" s="1205"/>
      <c r="AM1537" s="1212" t="str">
        <f t="shared" ref="AM1537" si="3434">IF(AND(P1536&lt;&gt;"", OR(W1536&lt;&gt;8,Y1536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37" s="355"/>
      <c r="AO1537" s="1208"/>
      <c r="AP1537" s="1210"/>
      <c r="AQ1537" s="1114"/>
      <c r="AR1537" s="976"/>
      <c r="AS1537" s="976"/>
      <c r="AT1537" s="976"/>
      <c r="AU1537" s="976"/>
      <c r="AV1537" s="976"/>
      <c r="AW1537" s="976"/>
      <c r="AX1537" s="1211"/>
      <c r="AY1537" s="1208"/>
    </row>
    <row r="1538" spans="1:51" ht="14">
      <c r="A1538" s="1282"/>
      <c r="B1538" s="1263"/>
      <c r="C1538" s="1264"/>
      <c r="D1538" s="1264"/>
      <c r="E1538" s="1264"/>
      <c r="F1538" s="1265"/>
      <c r="G1538" s="1270"/>
      <c r="H1538" s="1270"/>
      <c r="I1538" s="1270"/>
      <c r="J1538" s="1270"/>
      <c r="K1538" s="1270"/>
      <c r="L1538" s="1273"/>
      <c r="M1538" s="1276"/>
      <c r="N1538" s="1246"/>
      <c r="O1538" s="1249"/>
      <c r="P1538" s="1215"/>
      <c r="Q1538" s="1218"/>
      <c r="R1538" s="1221"/>
      <c r="S1538" s="1224"/>
      <c r="T1538" s="1227"/>
      <c r="U1538" s="1224"/>
      <c r="V1538" s="1227"/>
      <c r="W1538" s="1224"/>
      <c r="X1538" s="1227"/>
      <c r="Y1538" s="1224"/>
      <c r="Z1538" s="1227"/>
      <c r="AA1538" s="1227"/>
      <c r="AB1538" s="1227"/>
      <c r="AC1538" s="1230"/>
      <c r="AD1538" s="1193"/>
      <c r="AE1538" s="1234"/>
      <c r="AF1538" s="1199"/>
      <c r="AG1538" s="1193"/>
      <c r="AH1538" s="1196"/>
      <c r="AI1538" s="1199"/>
      <c r="AJ1538" s="1199"/>
      <c r="AK1538" s="1202"/>
      <c r="AL1538" s="1205"/>
      <c r="AM1538" s="1213"/>
      <c r="AN1538" s="355"/>
      <c r="AO1538" s="1208"/>
      <c r="AP1538" s="1210"/>
      <c r="AQ1538" s="1114"/>
      <c r="AR1538" s="976"/>
      <c r="AS1538" s="976"/>
      <c r="AT1538" s="976"/>
      <c r="AU1538" s="976"/>
      <c r="AV1538" s="976"/>
      <c r="AW1538" s="976"/>
      <c r="AX1538" s="1211"/>
      <c r="AY1538" s="1208"/>
    </row>
    <row r="1539" spans="1:51" ht="14.5" thickBot="1">
      <c r="A1539" s="1283"/>
      <c r="B1539" s="1266"/>
      <c r="C1539" s="1267"/>
      <c r="D1539" s="1267"/>
      <c r="E1539" s="1267"/>
      <c r="F1539" s="1268"/>
      <c r="G1539" s="1271"/>
      <c r="H1539" s="1271"/>
      <c r="I1539" s="1271"/>
      <c r="J1539" s="1271"/>
      <c r="K1539" s="1271"/>
      <c r="L1539" s="1274"/>
      <c r="M1539" s="1277"/>
      <c r="N1539" s="1247"/>
      <c r="O1539" s="1250"/>
      <c r="P1539" s="1216"/>
      <c r="Q1539" s="1219"/>
      <c r="R1539" s="1222"/>
      <c r="S1539" s="1225"/>
      <c r="T1539" s="1228"/>
      <c r="U1539" s="1225"/>
      <c r="V1539" s="1228"/>
      <c r="W1539" s="1225"/>
      <c r="X1539" s="1228"/>
      <c r="Y1539" s="1225"/>
      <c r="Z1539" s="1228"/>
      <c r="AA1539" s="1228"/>
      <c r="AB1539" s="1228"/>
      <c r="AC1539" s="1231"/>
      <c r="AD1539" s="1194"/>
      <c r="AE1539" s="1235"/>
      <c r="AF1539" s="1200"/>
      <c r="AG1539" s="1194"/>
      <c r="AH1539" s="1197"/>
      <c r="AI1539" s="1200"/>
      <c r="AJ1539" s="1200"/>
      <c r="AK1539" s="1203"/>
      <c r="AL1539" s="1206"/>
      <c r="AM1539" s="651" t="str">
        <f t="shared" si="3346"/>
        <v/>
      </c>
      <c r="AN1539" s="355"/>
      <c r="AO1539" s="1209"/>
      <c r="AP1539" s="1210"/>
      <c r="AQ1539" s="1115"/>
      <c r="AR1539" s="976"/>
      <c r="AS1539" s="976"/>
      <c r="AT1539" s="976"/>
      <c r="AU1539" s="976"/>
      <c r="AV1539" s="976"/>
      <c r="AW1539" s="976"/>
      <c r="AX1539" s="1211"/>
      <c r="AY1539" s="1209"/>
    </row>
    <row r="1540" spans="1:51" ht="14">
      <c r="A1540" s="1280">
        <v>383</v>
      </c>
      <c r="B1540" s="1260" t="str">
        <f>IF(基本情報入力シート!B422="", "",基本情報入力シート!B422)</f>
        <v/>
      </c>
      <c r="C1540" s="1261"/>
      <c r="D1540" s="1261"/>
      <c r="E1540" s="1261"/>
      <c r="F1540" s="1262"/>
      <c r="G1540" s="1269" t="str">
        <f>IF(基本情報入力シート!L422="", "",基本情報入力シート!L422)</f>
        <v/>
      </c>
      <c r="H1540" s="1269" t="str">
        <f>IF(基本情報入力シート!Q422="", "",基本情報入力シート!Q422)</f>
        <v/>
      </c>
      <c r="I1540" s="1269" t="str">
        <f>IF(基本情報入力シート!V422="", "",基本情報入力シート!V422)</f>
        <v/>
      </c>
      <c r="J1540" s="1269" t="str">
        <f>IF(基本情報入力シート!W422="", "",基本情報入力シート!W422)</f>
        <v/>
      </c>
      <c r="K1540" s="1269" t="str">
        <f>IF(基本情報入力シート!X422="", "",基本情報入力シート!X422)</f>
        <v/>
      </c>
      <c r="L1540" s="1272" t="str">
        <f>IF(基本情報入力シート!AC422=0, "",基本情報入力シート!AC422)</f>
        <v/>
      </c>
      <c r="M1540" s="1275" t="str">
        <f>IF(基本情報入力シート!AD422="", "",基本情報入力シート!AD422)</f>
        <v/>
      </c>
      <c r="N1540" s="1245"/>
      <c r="O1540" s="1248" t="str">
        <f>IFERROR(VLOOKUP(K1540,【参考】数式用２!$A$2:$AD$48,MATCH(N1540,【参考】数式用２!$C$4:$AD$4,0)+2,0),"")</f>
        <v/>
      </c>
      <c r="P1540" s="1214"/>
      <c r="Q1540" s="1217" t="str">
        <f>IFERROR(VLOOKUP(K1540,【参考】数式用２!$A$2:$AC$48,MATCH(P1540,【参考】数式用２!$C$4:$AC$4,0)+2,0),"")</f>
        <v/>
      </c>
      <c r="R1540" s="1220" t="s">
        <v>268</v>
      </c>
      <c r="S1540" s="1223"/>
      <c r="T1540" s="1226" t="s">
        <v>356</v>
      </c>
      <c r="U1540" s="1223"/>
      <c r="V1540" s="1226" t="s">
        <v>357</v>
      </c>
      <c r="W1540" s="1223"/>
      <c r="X1540" s="1226" t="s">
        <v>356</v>
      </c>
      <c r="Y1540" s="1223"/>
      <c r="Z1540" s="1226" t="s">
        <v>360</v>
      </c>
      <c r="AA1540" s="1226" t="s">
        <v>171</v>
      </c>
      <c r="AB1540" s="1226" t="str">
        <f t="shared" ref="AB1540" si="3435">IF(S1540&gt;=1,(W1540*12+Y1540)-(S1540*12+U1540)+1,"")</f>
        <v/>
      </c>
      <c r="AC1540" s="1229" t="s">
        <v>359</v>
      </c>
      <c r="AD1540" s="1232" t="str">
        <f t="shared" ref="AD1540" si="3436">IFERROR(ROUNDDOWN(ROUND(L1540*Q1540,0)*M1540,0)*AB1540,"")</f>
        <v/>
      </c>
      <c r="AE1540" s="1233" t="str">
        <f>IFERROR(ROUNDDOWN(ROUNDDOWN(ROUND(L1540*VLOOKUP(K1540,【参考】数式用２!$A$2:$AC$48,MATCH("処遇改善加算Ⅳ",【参考】数式用２!$C$4:$O$4,0)+2,0),0)*M1540,0)*AB1540*0.5,0), "")</f>
        <v/>
      </c>
      <c r="AF1540" s="1198"/>
      <c r="AG1540" s="1193" t="str">
        <f>IF(AND(AQ1540&lt;&gt;"対象外", P1540&lt;&gt;""),ROUNDDOWN(ROUND(L1540*VLOOKUP(K1540,【参考】数式用２!$A$2:$K$48,MATCH("ベア加算あり",【参考】数式用２!$C$4:$K$4,0)+2,0),0)*M1540,0)*AB1540,"")</f>
        <v/>
      </c>
      <c r="AH1540" s="1195"/>
      <c r="AI1540" s="1198"/>
      <c r="AJ1540" s="1198"/>
      <c r="AK1540" s="1201"/>
      <c r="AL1540" s="1204"/>
      <c r="AM1540" s="650" t="str">
        <f t="shared" si="3336"/>
        <v/>
      </c>
      <c r="AN1540" s="355"/>
      <c r="AO1540" s="1207" t="str">
        <f t="shared" ref="AO1540" si="3437">IF(K1540&lt;&gt;"","Q列に色付け","")</f>
        <v/>
      </c>
      <c r="AP1540" s="1210" t="str">
        <f t="shared" ref="AP1540" si="3438">IF(AND(AE1540&lt;&gt;0,AE1540&lt;&gt;""),IF(AF1540="○","入力済","未入力"),"")</f>
        <v/>
      </c>
      <c r="AQ1540" s="1113" t="str">
        <f>IFERROR((VLOOKUP(N1540, 【参考】数式用２!$BE$5:$BE$13, 1,FALSE)), "対象外")</f>
        <v>対象外</v>
      </c>
      <c r="AR1540" s="976" t="str">
        <f t="shared" ref="AR1540" si="3439">IF(AG1540&lt;&gt;"",IF(AH1540="○","入力済","未入力"),"")</f>
        <v/>
      </c>
      <c r="AS1540" s="976" t="str">
        <f t="shared" ref="AS1540" si="3440">IF(AND(P1540&lt;&gt;"", AI1540=""), "未入力", "入力済")</f>
        <v>入力済</v>
      </c>
      <c r="AT1540" s="976" t="str">
        <f t="shared" ref="AT1540" si="3441">IF(AND(P1540&lt;&gt;"", P1540&lt;&gt;"処遇改善加算Ⅳ", AJ1540=""), "未入力", "入力済")</f>
        <v>入力済</v>
      </c>
      <c r="AU1540" s="976" t="str">
        <f>IFERROR(VLOOKUP(K1540, 【参考】数式用２!$BB$5:$BC$48, 2, FALSE), "")</f>
        <v/>
      </c>
      <c r="AV1540" s="976" t="str">
        <f t="shared" ref="AV1540" si="3442">IF(AND(P1540&lt;&gt;"処遇改善加算Ⅲ",P1540&lt;&gt;"処遇改善加算Ⅳ", P1540&lt;&gt;"", AU1540&lt;&gt;"対象外"), 1,"")</f>
        <v/>
      </c>
      <c r="AW1540" s="976" t="str">
        <f>IFERROR("_"&amp;VLOOKUP(K1540, 【参考】数式用２!$AG$2:$AH$48, 2, FALSE), "")</f>
        <v/>
      </c>
      <c r="AX1540" s="1211" t="str">
        <f t="shared" ref="AX1540" si="3443">IF(AND(P1540="処遇改善加算Ⅰ", AL1540=""), "未入力","入力済")</f>
        <v>入力済</v>
      </c>
      <c r="AY1540" s="1207" t="str">
        <f t="shared" ref="AY1540" si="3444">G1540</f>
        <v/>
      </c>
    </row>
    <row r="1541" spans="1:51" ht="14">
      <c r="A1541" s="1281"/>
      <c r="B1541" s="1263"/>
      <c r="C1541" s="1264"/>
      <c r="D1541" s="1264"/>
      <c r="E1541" s="1264"/>
      <c r="F1541" s="1265"/>
      <c r="G1541" s="1270"/>
      <c r="H1541" s="1270"/>
      <c r="I1541" s="1270"/>
      <c r="J1541" s="1270"/>
      <c r="K1541" s="1270"/>
      <c r="L1541" s="1273"/>
      <c r="M1541" s="1276"/>
      <c r="N1541" s="1246"/>
      <c r="O1541" s="1249"/>
      <c r="P1541" s="1215"/>
      <c r="Q1541" s="1218"/>
      <c r="R1541" s="1221"/>
      <c r="S1541" s="1224"/>
      <c r="T1541" s="1227"/>
      <c r="U1541" s="1224"/>
      <c r="V1541" s="1227"/>
      <c r="W1541" s="1224"/>
      <c r="X1541" s="1227"/>
      <c r="Y1541" s="1224"/>
      <c r="Z1541" s="1227"/>
      <c r="AA1541" s="1227"/>
      <c r="AB1541" s="1227"/>
      <c r="AC1541" s="1230"/>
      <c r="AD1541" s="1193"/>
      <c r="AE1541" s="1234"/>
      <c r="AF1541" s="1199"/>
      <c r="AG1541" s="1193"/>
      <c r="AH1541" s="1196"/>
      <c r="AI1541" s="1199"/>
      <c r="AJ1541" s="1199"/>
      <c r="AK1541" s="1202"/>
      <c r="AL1541" s="1205"/>
      <c r="AM1541" s="1212" t="str">
        <f t="shared" ref="AM1541" si="3445">IF(AND(P1540&lt;&gt;"", OR(W1540&lt;&gt;8,Y1540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41" s="355"/>
      <c r="AO1541" s="1208"/>
      <c r="AP1541" s="1210"/>
      <c r="AQ1541" s="1114"/>
      <c r="AR1541" s="976"/>
      <c r="AS1541" s="976"/>
      <c r="AT1541" s="976"/>
      <c r="AU1541" s="976"/>
      <c r="AV1541" s="976"/>
      <c r="AW1541" s="976"/>
      <c r="AX1541" s="1211"/>
      <c r="AY1541" s="1208"/>
    </row>
    <row r="1542" spans="1:51" ht="14">
      <c r="A1542" s="1282"/>
      <c r="B1542" s="1263"/>
      <c r="C1542" s="1264"/>
      <c r="D1542" s="1264"/>
      <c r="E1542" s="1264"/>
      <c r="F1542" s="1265"/>
      <c r="G1542" s="1270"/>
      <c r="H1542" s="1270"/>
      <c r="I1542" s="1270"/>
      <c r="J1542" s="1270"/>
      <c r="K1542" s="1270"/>
      <c r="L1542" s="1273"/>
      <c r="M1542" s="1276"/>
      <c r="N1542" s="1246"/>
      <c r="O1542" s="1249"/>
      <c r="P1542" s="1215"/>
      <c r="Q1542" s="1218"/>
      <c r="R1542" s="1221"/>
      <c r="S1542" s="1224"/>
      <c r="T1542" s="1227"/>
      <c r="U1542" s="1224"/>
      <c r="V1542" s="1227"/>
      <c r="W1542" s="1224"/>
      <c r="X1542" s="1227"/>
      <c r="Y1542" s="1224"/>
      <c r="Z1542" s="1227"/>
      <c r="AA1542" s="1227"/>
      <c r="AB1542" s="1227"/>
      <c r="AC1542" s="1230"/>
      <c r="AD1542" s="1193"/>
      <c r="AE1542" s="1234"/>
      <c r="AF1542" s="1199"/>
      <c r="AG1542" s="1193"/>
      <c r="AH1542" s="1196"/>
      <c r="AI1542" s="1199"/>
      <c r="AJ1542" s="1199"/>
      <c r="AK1542" s="1202"/>
      <c r="AL1542" s="1205"/>
      <c r="AM1542" s="1213"/>
      <c r="AN1542" s="355"/>
      <c r="AO1542" s="1208"/>
      <c r="AP1542" s="1210"/>
      <c r="AQ1542" s="1114"/>
      <c r="AR1542" s="976"/>
      <c r="AS1542" s="976"/>
      <c r="AT1542" s="976"/>
      <c r="AU1542" s="976"/>
      <c r="AV1542" s="976"/>
      <c r="AW1542" s="976"/>
      <c r="AX1542" s="1211"/>
      <c r="AY1542" s="1208"/>
    </row>
    <row r="1543" spans="1:51" ht="14.5" thickBot="1">
      <c r="A1543" s="1283"/>
      <c r="B1543" s="1266"/>
      <c r="C1543" s="1267"/>
      <c r="D1543" s="1267"/>
      <c r="E1543" s="1267"/>
      <c r="F1543" s="1268"/>
      <c r="G1543" s="1271"/>
      <c r="H1543" s="1271"/>
      <c r="I1543" s="1271"/>
      <c r="J1543" s="1271"/>
      <c r="K1543" s="1271"/>
      <c r="L1543" s="1274"/>
      <c r="M1543" s="1277"/>
      <c r="N1543" s="1247"/>
      <c r="O1543" s="1250"/>
      <c r="P1543" s="1216"/>
      <c r="Q1543" s="1219"/>
      <c r="R1543" s="1222"/>
      <c r="S1543" s="1225"/>
      <c r="T1543" s="1228"/>
      <c r="U1543" s="1225"/>
      <c r="V1543" s="1228"/>
      <c r="W1543" s="1225"/>
      <c r="X1543" s="1228"/>
      <c r="Y1543" s="1225"/>
      <c r="Z1543" s="1228"/>
      <c r="AA1543" s="1228"/>
      <c r="AB1543" s="1228"/>
      <c r="AC1543" s="1231"/>
      <c r="AD1543" s="1194"/>
      <c r="AE1543" s="1235"/>
      <c r="AF1543" s="1200"/>
      <c r="AG1543" s="1194"/>
      <c r="AH1543" s="1197"/>
      <c r="AI1543" s="1200"/>
      <c r="AJ1543" s="1200"/>
      <c r="AK1543" s="1203"/>
      <c r="AL1543" s="1206"/>
      <c r="AM1543" s="651" t="str">
        <f t="shared" si="3346"/>
        <v/>
      </c>
      <c r="AN1543" s="355"/>
      <c r="AO1543" s="1209"/>
      <c r="AP1543" s="1210"/>
      <c r="AQ1543" s="1115"/>
      <c r="AR1543" s="976"/>
      <c r="AS1543" s="976"/>
      <c r="AT1543" s="976"/>
      <c r="AU1543" s="976"/>
      <c r="AV1543" s="976"/>
      <c r="AW1543" s="976"/>
      <c r="AX1543" s="1211"/>
      <c r="AY1543" s="1209"/>
    </row>
    <row r="1544" spans="1:51" ht="14">
      <c r="A1544" s="1280">
        <v>384</v>
      </c>
      <c r="B1544" s="1260" t="str">
        <f>IF(基本情報入力シート!B423="", "",基本情報入力シート!B423)</f>
        <v/>
      </c>
      <c r="C1544" s="1261"/>
      <c r="D1544" s="1261"/>
      <c r="E1544" s="1261"/>
      <c r="F1544" s="1262"/>
      <c r="G1544" s="1269" t="str">
        <f>IF(基本情報入力シート!L423="", "",基本情報入力シート!L423)</f>
        <v/>
      </c>
      <c r="H1544" s="1269" t="str">
        <f>IF(基本情報入力シート!Q423="", "",基本情報入力シート!Q423)</f>
        <v/>
      </c>
      <c r="I1544" s="1269" t="str">
        <f>IF(基本情報入力シート!V423="", "",基本情報入力シート!V423)</f>
        <v/>
      </c>
      <c r="J1544" s="1269" t="str">
        <f>IF(基本情報入力シート!W423="", "",基本情報入力シート!W423)</f>
        <v/>
      </c>
      <c r="K1544" s="1269" t="str">
        <f>IF(基本情報入力シート!X423="", "",基本情報入力シート!X423)</f>
        <v/>
      </c>
      <c r="L1544" s="1272" t="str">
        <f>IF(基本情報入力シート!AC423=0, "",基本情報入力シート!AC423)</f>
        <v/>
      </c>
      <c r="M1544" s="1275" t="str">
        <f>IF(基本情報入力シート!AD423="", "",基本情報入力シート!AD423)</f>
        <v/>
      </c>
      <c r="N1544" s="1245"/>
      <c r="O1544" s="1248" t="str">
        <f>IFERROR(VLOOKUP(K1544,【参考】数式用２!$A$2:$AD$48,MATCH(N1544,【参考】数式用２!$C$4:$AD$4,0)+2,0),"")</f>
        <v/>
      </c>
      <c r="P1544" s="1214"/>
      <c r="Q1544" s="1217" t="str">
        <f>IFERROR(VLOOKUP(K1544,【参考】数式用２!$A$2:$AC$48,MATCH(P1544,【参考】数式用２!$C$4:$AC$4,0)+2,0),"")</f>
        <v/>
      </c>
      <c r="R1544" s="1220" t="s">
        <v>268</v>
      </c>
      <c r="S1544" s="1223"/>
      <c r="T1544" s="1226" t="s">
        <v>356</v>
      </c>
      <c r="U1544" s="1223"/>
      <c r="V1544" s="1226" t="s">
        <v>357</v>
      </c>
      <c r="W1544" s="1223"/>
      <c r="X1544" s="1226" t="s">
        <v>356</v>
      </c>
      <c r="Y1544" s="1223"/>
      <c r="Z1544" s="1226" t="s">
        <v>360</v>
      </c>
      <c r="AA1544" s="1226" t="s">
        <v>171</v>
      </c>
      <c r="AB1544" s="1226" t="str">
        <f t="shared" ref="AB1544" si="3446">IF(S1544&gt;=1,(W1544*12+Y1544)-(S1544*12+U1544)+1,"")</f>
        <v/>
      </c>
      <c r="AC1544" s="1229" t="s">
        <v>359</v>
      </c>
      <c r="AD1544" s="1232" t="str">
        <f t="shared" ref="AD1544" si="3447">IFERROR(ROUNDDOWN(ROUND(L1544*Q1544,0)*M1544,0)*AB1544,"")</f>
        <v/>
      </c>
      <c r="AE1544" s="1233" t="str">
        <f>IFERROR(ROUNDDOWN(ROUNDDOWN(ROUND(L1544*VLOOKUP(K1544,【参考】数式用２!$A$2:$AC$48,MATCH("処遇改善加算Ⅳ",【参考】数式用２!$C$4:$O$4,0)+2,0),0)*M1544,0)*AB1544*0.5,0), "")</f>
        <v/>
      </c>
      <c r="AF1544" s="1198"/>
      <c r="AG1544" s="1193" t="str">
        <f>IF(AND(AQ1544&lt;&gt;"対象外", P1544&lt;&gt;""),ROUNDDOWN(ROUND(L1544*VLOOKUP(K1544,【参考】数式用２!$A$2:$K$48,MATCH("ベア加算あり",【参考】数式用２!$C$4:$K$4,0)+2,0),0)*M1544,0)*AB1544,"")</f>
        <v/>
      </c>
      <c r="AH1544" s="1195"/>
      <c r="AI1544" s="1198"/>
      <c r="AJ1544" s="1198"/>
      <c r="AK1544" s="1201"/>
      <c r="AL1544" s="1204"/>
      <c r="AM1544" s="650" t="str">
        <f t="shared" si="3336"/>
        <v/>
      </c>
      <c r="AN1544" s="355"/>
      <c r="AO1544" s="1207" t="str">
        <f t="shared" ref="AO1544" si="3448">IF(K1544&lt;&gt;"","Q列に色付け","")</f>
        <v/>
      </c>
      <c r="AP1544" s="1210" t="str">
        <f t="shared" ref="AP1544" si="3449">IF(AND(AE1544&lt;&gt;0,AE1544&lt;&gt;""),IF(AF1544="○","入力済","未入力"),"")</f>
        <v/>
      </c>
      <c r="AQ1544" s="1113" t="str">
        <f>IFERROR((VLOOKUP(N1544, 【参考】数式用２!$BE$5:$BE$13, 1,FALSE)), "対象外")</f>
        <v>対象外</v>
      </c>
      <c r="AR1544" s="976" t="str">
        <f t="shared" ref="AR1544" si="3450">IF(AG1544&lt;&gt;"",IF(AH1544="○","入力済","未入力"),"")</f>
        <v/>
      </c>
      <c r="AS1544" s="976" t="str">
        <f t="shared" ref="AS1544" si="3451">IF(AND(P1544&lt;&gt;"", AI1544=""), "未入力", "入力済")</f>
        <v>入力済</v>
      </c>
      <c r="AT1544" s="976" t="str">
        <f t="shared" ref="AT1544" si="3452">IF(AND(P1544&lt;&gt;"", P1544&lt;&gt;"処遇改善加算Ⅳ", AJ1544=""), "未入力", "入力済")</f>
        <v>入力済</v>
      </c>
      <c r="AU1544" s="976" t="str">
        <f>IFERROR(VLOOKUP(K1544, 【参考】数式用２!$BB$5:$BC$48, 2, FALSE), "")</f>
        <v/>
      </c>
      <c r="AV1544" s="976" t="str">
        <f t="shared" ref="AV1544" si="3453">IF(AND(P1544&lt;&gt;"処遇改善加算Ⅲ",P1544&lt;&gt;"処遇改善加算Ⅳ", P1544&lt;&gt;"", AU1544&lt;&gt;"対象外"), 1,"")</f>
        <v/>
      </c>
      <c r="AW1544" s="976" t="str">
        <f>IFERROR("_"&amp;VLOOKUP(K1544, 【参考】数式用２!$AG$2:$AH$48, 2, FALSE), "")</f>
        <v/>
      </c>
      <c r="AX1544" s="1211" t="str">
        <f t="shared" ref="AX1544" si="3454">IF(AND(P1544="処遇改善加算Ⅰ", AL1544=""), "未入力","入力済")</f>
        <v>入力済</v>
      </c>
      <c r="AY1544" s="1207" t="str">
        <f t="shared" ref="AY1544" si="3455">G1544</f>
        <v/>
      </c>
    </row>
    <row r="1545" spans="1:51" ht="14">
      <c r="A1545" s="1281"/>
      <c r="B1545" s="1263"/>
      <c r="C1545" s="1264"/>
      <c r="D1545" s="1264"/>
      <c r="E1545" s="1264"/>
      <c r="F1545" s="1265"/>
      <c r="G1545" s="1270"/>
      <c r="H1545" s="1270"/>
      <c r="I1545" s="1270"/>
      <c r="J1545" s="1270"/>
      <c r="K1545" s="1270"/>
      <c r="L1545" s="1273"/>
      <c r="M1545" s="1276"/>
      <c r="N1545" s="1246"/>
      <c r="O1545" s="1249"/>
      <c r="P1545" s="1215"/>
      <c r="Q1545" s="1218"/>
      <c r="R1545" s="1221"/>
      <c r="S1545" s="1224"/>
      <c r="T1545" s="1227"/>
      <c r="U1545" s="1224"/>
      <c r="V1545" s="1227"/>
      <c r="W1545" s="1224"/>
      <c r="X1545" s="1227"/>
      <c r="Y1545" s="1224"/>
      <c r="Z1545" s="1227"/>
      <c r="AA1545" s="1227"/>
      <c r="AB1545" s="1227"/>
      <c r="AC1545" s="1230"/>
      <c r="AD1545" s="1193"/>
      <c r="AE1545" s="1234"/>
      <c r="AF1545" s="1199"/>
      <c r="AG1545" s="1193"/>
      <c r="AH1545" s="1196"/>
      <c r="AI1545" s="1199"/>
      <c r="AJ1545" s="1199"/>
      <c r="AK1545" s="1202"/>
      <c r="AL1545" s="1205"/>
      <c r="AM1545" s="1212" t="str">
        <f t="shared" ref="AM1545" si="3456">IF(AND(P1544&lt;&gt;"", OR(W1544&lt;&gt;8,Y1544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45" s="355"/>
      <c r="AO1545" s="1208"/>
      <c r="AP1545" s="1210"/>
      <c r="AQ1545" s="1114"/>
      <c r="AR1545" s="976"/>
      <c r="AS1545" s="976"/>
      <c r="AT1545" s="976"/>
      <c r="AU1545" s="976"/>
      <c r="AV1545" s="976"/>
      <c r="AW1545" s="976"/>
      <c r="AX1545" s="1211"/>
      <c r="AY1545" s="1208"/>
    </row>
    <row r="1546" spans="1:51" ht="14">
      <c r="A1546" s="1282"/>
      <c r="B1546" s="1263"/>
      <c r="C1546" s="1264"/>
      <c r="D1546" s="1264"/>
      <c r="E1546" s="1264"/>
      <c r="F1546" s="1265"/>
      <c r="G1546" s="1270"/>
      <c r="H1546" s="1270"/>
      <c r="I1546" s="1270"/>
      <c r="J1546" s="1270"/>
      <c r="K1546" s="1270"/>
      <c r="L1546" s="1273"/>
      <c r="M1546" s="1276"/>
      <c r="N1546" s="1246"/>
      <c r="O1546" s="1249"/>
      <c r="P1546" s="1215"/>
      <c r="Q1546" s="1218"/>
      <c r="R1546" s="1221"/>
      <c r="S1546" s="1224"/>
      <c r="T1546" s="1227"/>
      <c r="U1546" s="1224"/>
      <c r="V1546" s="1227"/>
      <c r="W1546" s="1224"/>
      <c r="X1546" s="1227"/>
      <c r="Y1546" s="1224"/>
      <c r="Z1546" s="1227"/>
      <c r="AA1546" s="1227"/>
      <c r="AB1546" s="1227"/>
      <c r="AC1546" s="1230"/>
      <c r="AD1546" s="1193"/>
      <c r="AE1546" s="1234"/>
      <c r="AF1546" s="1199"/>
      <c r="AG1546" s="1193"/>
      <c r="AH1546" s="1196"/>
      <c r="AI1546" s="1199"/>
      <c r="AJ1546" s="1199"/>
      <c r="AK1546" s="1202"/>
      <c r="AL1546" s="1205"/>
      <c r="AM1546" s="1213"/>
      <c r="AN1546" s="355"/>
      <c r="AO1546" s="1208"/>
      <c r="AP1546" s="1210"/>
      <c r="AQ1546" s="1114"/>
      <c r="AR1546" s="976"/>
      <c r="AS1546" s="976"/>
      <c r="AT1546" s="976"/>
      <c r="AU1546" s="976"/>
      <c r="AV1546" s="976"/>
      <c r="AW1546" s="976"/>
      <c r="AX1546" s="1211"/>
      <c r="AY1546" s="1208"/>
    </row>
    <row r="1547" spans="1:51" ht="14.5" thickBot="1">
      <c r="A1547" s="1283"/>
      <c r="B1547" s="1266"/>
      <c r="C1547" s="1267"/>
      <c r="D1547" s="1267"/>
      <c r="E1547" s="1267"/>
      <c r="F1547" s="1268"/>
      <c r="G1547" s="1271"/>
      <c r="H1547" s="1271"/>
      <c r="I1547" s="1271"/>
      <c r="J1547" s="1271"/>
      <c r="K1547" s="1271"/>
      <c r="L1547" s="1274"/>
      <c r="M1547" s="1277"/>
      <c r="N1547" s="1247"/>
      <c r="O1547" s="1250"/>
      <c r="P1547" s="1216"/>
      <c r="Q1547" s="1219"/>
      <c r="R1547" s="1222"/>
      <c r="S1547" s="1225"/>
      <c r="T1547" s="1228"/>
      <c r="U1547" s="1225"/>
      <c r="V1547" s="1228"/>
      <c r="W1547" s="1225"/>
      <c r="X1547" s="1228"/>
      <c r="Y1547" s="1225"/>
      <c r="Z1547" s="1228"/>
      <c r="AA1547" s="1228"/>
      <c r="AB1547" s="1228"/>
      <c r="AC1547" s="1231"/>
      <c r="AD1547" s="1194"/>
      <c r="AE1547" s="1235"/>
      <c r="AF1547" s="1200"/>
      <c r="AG1547" s="1194"/>
      <c r="AH1547" s="1197"/>
      <c r="AI1547" s="1200"/>
      <c r="AJ1547" s="1200"/>
      <c r="AK1547" s="1203"/>
      <c r="AL1547" s="1206"/>
      <c r="AM1547" s="651" t="str">
        <f t="shared" si="3346"/>
        <v/>
      </c>
      <c r="AN1547" s="355"/>
      <c r="AO1547" s="1209"/>
      <c r="AP1547" s="1210"/>
      <c r="AQ1547" s="1115"/>
      <c r="AR1547" s="976"/>
      <c r="AS1547" s="976"/>
      <c r="AT1547" s="976"/>
      <c r="AU1547" s="976"/>
      <c r="AV1547" s="976"/>
      <c r="AW1547" s="976"/>
      <c r="AX1547" s="1211"/>
      <c r="AY1547" s="1209"/>
    </row>
    <row r="1548" spans="1:51" ht="14">
      <c r="A1548" s="1280">
        <v>385</v>
      </c>
      <c r="B1548" s="1260" t="str">
        <f>IF(基本情報入力シート!B424="", "",基本情報入力シート!B424)</f>
        <v/>
      </c>
      <c r="C1548" s="1261"/>
      <c r="D1548" s="1261"/>
      <c r="E1548" s="1261"/>
      <c r="F1548" s="1262"/>
      <c r="G1548" s="1269" t="str">
        <f>IF(基本情報入力シート!L424="", "",基本情報入力シート!L424)</f>
        <v/>
      </c>
      <c r="H1548" s="1269" t="str">
        <f>IF(基本情報入力シート!Q424="", "",基本情報入力シート!Q424)</f>
        <v/>
      </c>
      <c r="I1548" s="1269" t="str">
        <f>IF(基本情報入力シート!V424="", "",基本情報入力シート!V424)</f>
        <v/>
      </c>
      <c r="J1548" s="1269" t="str">
        <f>IF(基本情報入力シート!W424="", "",基本情報入力シート!W424)</f>
        <v/>
      </c>
      <c r="K1548" s="1269" t="str">
        <f>IF(基本情報入力シート!X424="", "",基本情報入力シート!X424)</f>
        <v/>
      </c>
      <c r="L1548" s="1272" t="str">
        <f>IF(基本情報入力シート!AC424=0, "",基本情報入力シート!AC424)</f>
        <v/>
      </c>
      <c r="M1548" s="1275" t="str">
        <f>IF(基本情報入力シート!AD424="", "",基本情報入力シート!AD424)</f>
        <v/>
      </c>
      <c r="N1548" s="1245"/>
      <c r="O1548" s="1248" t="str">
        <f>IFERROR(VLOOKUP(K1548,【参考】数式用２!$A$2:$AD$48,MATCH(N1548,【参考】数式用２!$C$4:$AD$4,0)+2,0),"")</f>
        <v/>
      </c>
      <c r="P1548" s="1214"/>
      <c r="Q1548" s="1217" t="str">
        <f>IFERROR(VLOOKUP(K1548,【参考】数式用２!$A$2:$AC$48,MATCH(P1548,【参考】数式用２!$C$4:$AC$4,0)+2,0),"")</f>
        <v/>
      </c>
      <c r="R1548" s="1220" t="s">
        <v>268</v>
      </c>
      <c r="S1548" s="1223"/>
      <c r="T1548" s="1226" t="s">
        <v>356</v>
      </c>
      <c r="U1548" s="1223"/>
      <c r="V1548" s="1226" t="s">
        <v>357</v>
      </c>
      <c r="W1548" s="1223"/>
      <c r="X1548" s="1226" t="s">
        <v>356</v>
      </c>
      <c r="Y1548" s="1223"/>
      <c r="Z1548" s="1226" t="s">
        <v>360</v>
      </c>
      <c r="AA1548" s="1226" t="s">
        <v>171</v>
      </c>
      <c r="AB1548" s="1226" t="str">
        <f t="shared" ref="AB1548" si="3457">IF(S1548&gt;=1,(W1548*12+Y1548)-(S1548*12+U1548)+1,"")</f>
        <v/>
      </c>
      <c r="AC1548" s="1229" t="s">
        <v>359</v>
      </c>
      <c r="AD1548" s="1232" t="str">
        <f t="shared" ref="AD1548" si="3458">IFERROR(ROUNDDOWN(ROUND(L1548*Q1548,0)*M1548,0)*AB1548,"")</f>
        <v/>
      </c>
      <c r="AE1548" s="1233" t="str">
        <f>IFERROR(ROUNDDOWN(ROUNDDOWN(ROUND(L1548*VLOOKUP(K1548,【参考】数式用２!$A$2:$AC$48,MATCH("処遇改善加算Ⅳ",【参考】数式用２!$C$4:$O$4,0)+2,0),0)*M1548,0)*AB1548*0.5,0), "")</f>
        <v/>
      </c>
      <c r="AF1548" s="1198"/>
      <c r="AG1548" s="1193" t="str">
        <f>IF(AND(AQ1548&lt;&gt;"対象外", P1548&lt;&gt;""),ROUNDDOWN(ROUND(L1548*VLOOKUP(K1548,【参考】数式用２!$A$2:$K$48,MATCH("ベア加算あり",【参考】数式用２!$C$4:$K$4,0)+2,0),0)*M1548,0)*AB1548,"")</f>
        <v/>
      </c>
      <c r="AH1548" s="1195"/>
      <c r="AI1548" s="1198"/>
      <c r="AJ1548" s="1198"/>
      <c r="AK1548" s="1201"/>
      <c r="AL1548" s="1204"/>
      <c r="AM1548" s="650" t="str">
        <f t="shared" si="3336"/>
        <v/>
      </c>
      <c r="AN1548" s="355"/>
      <c r="AO1548" s="1207" t="str">
        <f t="shared" ref="AO1548" si="3459">IF(K1548&lt;&gt;"","Q列に色付け","")</f>
        <v/>
      </c>
      <c r="AP1548" s="1210" t="str">
        <f t="shared" ref="AP1548" si="3460">IF(AND(AE1548&lt;&gt;0,AE1548&lt;&gt;""),IF(AF1548="○","入力済","未入力"),"")</f>
        <v/>
      </c>
      <c r="AQ1548" s="1113" t="str">
        <f>IFERROR((VLOOKUP(N1548, 【参考】数式用２!$BE$5:$BE$13, 1,FALSE)), "対象外")</f>
        <v>対象外</v>
      </c>
      <c r="AR1548" s="976" t="str">
        <f t="shared" ref="AR1548" si="3461">IF(AG1548&lt;&gt;"",IF(AH1548="○","入力済","未入力"),"")</f>
        <v/>
      </c>
      <c r="AS1548" s="976" t="str">
        <f t="shared" ref="AS1548" si="3462">IF(AND(P1548&lt;&gt;"", AI1548=""), "未入力", "入力済")</f>
        <v>入力済</v>
      </c>
      <c r="AT1548" s="976" t="str">
        <f t="shared" ref="AT1548" si="3463">IF(AND(P1548&lt;&gt;"", P1548&lt;&gt;"処遇改善加算Ⅳ", AJ1548=""), "未入力", "入力済")</f>
        <v>入力済</v>
      </c>
      <c r="AU1548" s="976" t="str">
        <f>IFERROR(VLOOKUP(K1548, 【参考】数式用２!$BB$5:$BC$48, 2, FALSE), "")</f>
        <v/>
      </c>
      <c r="AV1548" s="976" t="str">
        <f t="shared" ref="AV1548" si="3464">IF(AND(P1548&lt;&gt;"処遇改善加算Ⅲ",P1548&lt;&gt;"処遇改善加算Ⅳ", P1548&lt;&gt;"", AU1548&lt;&gt;"対象外"), 1,"")</f>
        <v/>
      </c>
      <c r="AW1548" s="976" t="str">
        <f>IFERROR("_"&amp;VLOOKUP(K1548, 【参考】数式用２!$AG$2:$AH$48, 2, FALSE), "")</f>
        <v/>
      </c>
      <c r="AX1548" s="1211" t="str">
        <f t="shared" ref="AX1548" si="3465">IF(AND(P1548="処遇改善加算Ⅰ", AL1548=""), "未入力","入力済")</f>
        <v>入力済</v>
      </c>
      <c r="AY1548" s="1207" t="str">
        <f t="shared" ref="AY1548" si="3466">G1548</f>
        <v/>
      </c>
    </row>
    <row r="1549" spans="1:51" ht="14">
      <c r="A1549" s="1281"/>
      <c r="B1549" s="1263"/>
      <c r="C1549" s="1264"/>
      <c r="D1549" s="1264"/>
      <c r="E1549" s="1264"/>
      <c r="F1549" s="1265"/>
      <c r="G1549" s="1270"/>
      <c r="H1549" s="1270"/>
      <c r="I1549" s="1270"/>
      <c r="J1549" s="1270"/>
      <c r="K1549" s="1270"/>
      <c r="L1549" s="1273"/>
      <c r="M1549" s="1276"/>
      <c r="N1549" s="1246"/>
      <c r="O1549" s="1249"/>
      <c r="P1549" s="1215"/>
      <c r="Q1549" s="1218"/>
      <c r="R1549" s="1221"/>
      <c r="S1549" s="1224"/>
      <c r="T1549" s="1227"/>
      <c r="U1549" s="1224"/>
      <c r="V1549" s="1227"/>
      <c r="W1549" s="1224"/>
      <c r="X1549" s="1227"/>
      <c r="Y1549" s="1224"/>
      <c r="Z1549" s="1227"/>
      <c r="AA1549" s="1227"/>
      <c r="AB1549" s="1227"/>
      <c r="AC1549" s="1230"/>
      <c r="AD1549" s="1193"/>
      <c r="AE1549" s="1234"/>
      <c r="AF1549" s="1199"/>
      <c r="AG1549" s="1193"/>
      <c r="AH1549" s="1196"/>
      <c r="AI1549" s="1199"/>
      <c r="AJ1549" s="1199"/>
      <c r="AK1549" s="1202"/>
      <c r="AL1549" s="1205"/>
      <c r="AM1549" s="1212" t="str">
        <f t="shared" ref="AM1549" si="3467">IF(AND(P1548&lt;&gt;"", OR(W1548&lt;&gt;8,Y1548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49" s="355"/>
      <c r="AO1549" s="1208"/>
      <c r="AP1549" s="1210"/>
      <c r="AQ1549" s="1114"/>
      <c r="AR1549" s="976"/>
      <c r="AS1549" s="976"/>
      <c r="AT1549" s="976"/>
      <c r="AU1549" s="976"/>
      <c r="AV1549" s="976"/>
      <c r="AW1549" s="976"/>
      <c r="AX1549" s="1211"/>
      <c r="AY1549" s="1208"/>
    </row>
    <row r="1550" spans="1:51" ht="14">
      <c r="A1550" s="1282"/>
      <c r="B1550" s="1263"/>
      <c r="C1550" s="1264"/>
      <c r="D1550" s="1264"/>
      <c r="E1550" s="1264"/>
      <c r="F1550" s="1265"/>
      <c r="G1550" s="1270"/>
      <c r="H1550" s="1270"/>
      <c r="I1550" s="1270"/>
      <c r="J1550" s="1270"/>
      <c r="K1550" s="1270"/>
      <c r="L1550" s="1273"/>
      <c r="M1550" s="1276"/>
      <c r="N1550" s="1246"/>
      <c r="O1550" s="1249"/>
      <c r="P1550" s="1215"/>
      <c r="Q1550" s="1218"/>
      <c r="R1550" s="1221"/>
      <c r="S1550" s="1224"/>
      <c r="T1550" s="1227"/>
      <c r="U1550" s="1224"/>
      <c r="V1550" s="1227"/>
      <c r="W1550" s="1224"/>
      <c r="X1550" s="1227"/>
      <c r="Y1550" s="1224"/>
      <c r="Z1550" s="1227"/>
      <c r="AA1550" s="1227"/>
      <c r="AB1550" s="1227"/>
      <c r="AC1550" s="1230"/>
      <c r="AD1550" s="1193"/>
      <c r="AE1550" s="1234"/>
      <c r="AF1550" s="1199"/>
      <c r="AG1550" s="1193"/>
      <c r="AH1550" s="1196"/>
      <c r="AI1550" s="1199"/>
      <c r="AJ1550" s="1199"/>
      <c r="AK1550" s="1202"/>
      <c r="AL1550" s="1205"/>
      <c r="AM1550" s="1213"/>
      <c r="AN1550" s="355"/>
      <c r="AO1550" s="1208"/>
      <c r="AP1550" s="1210"/>
      <c r="AQ1550" s="1114"/>
      <c r="AR1550" s="976"/>
      <c r="AS1550" s="976"/>
      <c r="AT1550" s="976"/>
      <c r="AU1550" s="976"/>
      <c r="AV1550" s="976"/>
      <c r="AW1550" s="976"/>
      <c r="AX1550" s="1211"/>
      <c r="AY1550" s="1208"/>
    </row>
    <row r="1551" spans="1:51" ht="14.5" thickBot="1">
      <c r="A1551" s="1283"/>
      <c r="B1551" s="1266"/>
      <c r="C1551" s="1267"/>
      <c r="D1551" s="1267"/>
      <c r="E1551" s="1267"/>
      <c r="F1551" s="1268"/>
      <c r="G1551" s="1271"/>
      <c r="H1551" s="1271"/>
      <c r="I1551" s="1271"/>
      <c r="J1551" s="1271"/>
      <c r="K1551" s="1271"/>
      <c r="L1551" s="1274"/>
      <c r="M1551" s="1277"/>
      <c r="N1551" s="1247"/>
      <c r="O1551" s="1250"/>
      <c r="P1551" s="1216"/>
      <c r="Q1551" s="1219"/>
      <c r="R1551" s="1222"/>
      <c r="S1551" s="1225"/>
      <c r="T1551" s="1228"/>
      <c r="U1551" s="1225"/>
      <c r="V1551" s="1228"/>
      <c r="W1551" s="1225"/>
      <c r="X1551" s="1228"/>
      <c r="Y1551" s="1225"/>
      <c r="Z1551" s="1228"/>
      <c r="AA1551" s="1228"/>
      <c r="AB1551" s="1228"/>
      <c r="AC1551" s="1231"/>
      <c r="AD1551" s="1194"/>
      <c r="AE1551" s="1235"/>
      <c r="AF1551" s="1200"/>
      <c r="AG1551" s="1194"/>
      <c r="AH1551" s="1197"/>
      <c r="AI1551" s="1200"/>
      <c r="AJ1551" s="1200"/>
      <c r="AK1551" s="1203"/>
      <c r="AL1551" s="1206"/>
      <c r="AM1551" s="651" t="str">
        <f t="shared" si="3346"/>
        <v/>
      </c>
      <c r="AN1551" s="355"/>
      <c r="AO1551" s="1209"/>
      <c r="AP1551" s="1210"/>
      <c r="AQ1551" s="1115"/>
      <c r="AR1551" s="976"/>
      <c r="AS1551" s="976"/>
      <c r="AT1551" s="976"/>
      <c r="AU1551" s="976"/>
      <c r="AV1551" s="976"/>
      <c r="AW1551" s="976"/>
      <c r="AX1551" s="1211"/>
      <c r="AY1551" s="1209"/>
    </row>
    <row r="1552" spans="1:51" ht="14">
      <c r="A1552" s="1280">
        <v>386</v>
      </c>
      <c r="B1552" s="1260" t="str">
        <f>IF(基本情報入力シート!B425="", "",基本情報入力シート!B425)</f>
        <v/>
      </c>
      <c r="C1552" s="1261"/>
      <c r="D1552" s="1261"/>
      <c r="E1552" s="1261"/>
      <c r="F1552" s="1262"/>
      <c r="G1552" s="1269" t="str">
        <f>IF(基本情報入力シート!L425="", "",基本情報入力シート!L425)</f>
        <v/>
      </c>
      <c r="H1552" s="1269" t="str">
        <f>IF(基本情報入力シート!Q425="", "",基本情報入力シート!Q425)</f>
        <v/>
      </c>
      <c r="I1552" s="1269" t="str">
        <f>IF(基本情報入力シート!V425="", "",基本情報入力シート!V425)</f>
        <v/>
      </c>
      <c r="J1552" s="1269" t="str">
        <f>IF(基本情報入力シート!W425="", "",基本情報入力シート!W425)</f>
        <v/>
      </c>
      <c r="K1552" s="1269" t="str">
        <f>IF(基本情報入力シート!X425="", "",基本情報入力シート!X425)</f>
        <v/>
      </c>
      <c r="L1552" s="1272" t="str">
        <f>IF(基本情報入力シート!AC425=0, "",基本情報入力シート!AC425)</f>
        <v/>
      </c>
      <c r="M1552" s="1275" t="str">
        <f>IF(基本情報入力シート!AD425="", "",基本情報入力シート!AD425)</f>
        <v/>
      </c>
      <c r="N1552" s="1245"/>
      <c r="O1552" s="1248" t="str">
        <f>IFERROR(VLOOKUP(K1552,【参考】数式用２!$A$2:$AD$48,MATCH(N1552,【参考】数式用２!$C$4:$AD$4,0)+2,0),"")</f>
        <v/>
      </c>
      <c r="P1552" s="1214"/>
      <c r="Q1552" s="1217" t="str">
        <f>IFERROR(VLOOKUP(K1552,【参考】数式用２!$A$2:$AC$48,MATCH(P1552,【参考】数式用２!$C$4:$AC$4,0)+2,0),"")</f>
        <v/>
      </c>
      <c r="R1552" s="1220" t="s">
        <v>268</v>
      </c>
      <c r="S1552" s="1223"/>
      <c r="T1552" s="1226" t="s">
        <v>356</v>
      </c>
      <c r="U1552" s="1223"/>
      <c r="V1552" s="1226" t="s">
        <v>357</v>
      </c>
      <c r="W1552" s="1223"/>
      <c r="X1552" s="1226" t="s">
        <v>356</v>
      </c>
      <c r="Y1552" s="1223"/>
      <c r="Z1552" s="1226" t="s">
        <v>360</v>
      </c>
      <c r="AA1552" s="1226" t="s">
        <v>171</v>
      </c>
      <c r="AB1552" s="1226" t="str">
        <f t="shared" ref="AB1552" si="3468">IF(S1552&gt;=1,(W1552*12+Y1552)-(S1552*12+U1552)+1,"")</f>
        <v/>
      </c>
      <c r="AC1552" s="1229" t="s">
        <v>359</v>
      </c>
      <c r="AD1552" s="1232" t="str">
        <f t="shared" ref="AD1552" si="3469">IFERROR(ROUNDDOWN(ROUND(L1552*Q1552,0)*M1552,0)*AB1552,"")</f>
        <v/>
      </c>
      <c r="AE1552" s="1233" t="str">
        <f>IFERROR(ROUNDDOWN(ROUNDDOWN(ROUND(L1552*VLOOKUP(K1552,【参考】数式用２!$A$2:$AC$48,MATCH("処遇改善加算Ⅳ",【参考】数式用２!$C$4:$O$4,0)+2,0),0)*M1552,0)*AB1552*0.5,0), "")</f>
        <v/>
      </c>
      <c r="AF1552" s="1198"/>
      <c r="AG1552" s="1193" t="str">
        <f>IF(AND(AQ1552&lt;&gt;"対象外", P1552&lt;&gt;""),ROUNDDOWN(ROUND(L1552*VLOOKUP(K1552,【参考】数式用２!$A$2:$K$48,MATCH("ベア加算あり",【参考】数式用２!$C$4:$K$4,0)+2,0),0)*M1552,0)*AB1552,"")</f>
        <v/>
      </c>
      <c r="AH1552" s="1195"/>
      <c r="AI1552" s="1198"/>
      <c r="AJ1552" s="1198"/>
      <c r="AK1552" s="1201"/>
      <c r="AL1552" s="1204"/>
      <c r="AM1552" s="650" t="str">
        <f t="shared" si="3336"/>
        <v/>
      </c>
      <c r="AN1552" s="355"/>
      <c r="AO1552" s="1207" t="str">
        <f t="shared" ref="AO1552" si="3470">IF(K1552&lt;&gt;"","Q列に色付け","")</f>
        <v/>
      </c>
      <c r="AP1552" s="1210" t="str">
        <f t="shared" ref="AP1552" si="3471">IF(AND(AE1552&lt;&gt;0,AE1552&lt;&gt;""),IF(AF1552="○","入力済","未入力"),"")</f>
        <v/>
      </c>
      <c r="AQ1552" s="1113" t="str">
        <f>IFERROR((VLOOKUP(N1552, 【参考】数式用２!$BE$5:$BE$13, 1,FALSE)), "対象外")</f>
        <v>対象外</v>
      </c>
      <c r="AR1552" s="976" t="str">
        <f t="shared" ref="AR1552" si="3472">IF(AG1552&lt;&gt;"",IF(AH1552="○","入力済","未入力"),"")</f>
        <v/>
      </c>
      <c r="AS1552" s="976" t="str">
        <f t="shared" ref="AS1552" si="3473">IF(AND(P1552&lt;&gt;"", AI1552=""), "未入力", "入力済")</f>
        <v>入力済</v>
      </c>
      <c r="AT1552" s="976" t="str">
        <f t="shared" ref="AT1552" si="3474">IF(AND(P1552&lt;&gt;"", P1552&lt;&gt;"処遇改善加算Ⅳ", AJ1552=""), "未入力", "入力済")</f>
        <v>入力済</v>
      </c>
      <c r="AU1552" s="976" t="str">
        <f>IFERROR(VLOOKUP(K1552, 【参考】数式用２!$BB$5:$BC$48, 2, FALSE), "")</f>
        <v/>
      </c>
      <c r="AV1552" s="976" t="str">
        <f t="shared" ref="AV1552" si="3475">IF(AND(P1552&lt;&gt;"処遇改善加算Ⅲ",P1552&lt;&gt;"処遇改善加算Ⅳ", P1552&lt;&gt;"", AU1552&lt;&gt;"対象外"), 1,"")</f>
        <v/>
      </c>
      <c r="AW1552" s="976" t="str">
        <f>IFERROR("_"&amp;VLOOKUP(K1552, 【参考】数式用２!$AG$2:$AH$48, 2, FALSE), "")</f>
        <v/>
      </c>
      <c r="AX1552" s="1211" t="str">
        <f t="shared" ref="AX1552" si="3476">IF(AND(P1552="処遇改善加算Ⅰ", AL1552=""), "未入力","入力済")</f>
        <v>入力済</v>
      </c>
      <c r="AY1552" s="1207" t="str">
        <f t="shared" ref="AY1552" si="3477">G1552</f>
        <v/>
      </c>
    </row>
    <row r="1553" spans="1:51" ht="14">
      <c r="A1553" s="1281"/>
      <c r="B1553" s="1263"/>
      <c r="C1553" s="1264"/>
      <c r="D1553" s="1264"/>
      <c r="E1553" s="1264"/>
      <c r="F1553" s="1265"/>
      <c r="G1553" s="1270"/>
      <c r="H1553" s="1270"/>
      <c r="I1553" s="1270"/>
      <c r="J1553" s="1270"/>
      <c r="K1553" s="1270"/>
      <c r="L1553" s="1273"/>
      <c r="M1553" s="1276"/>
      <c r="N1553" s="1246"/>
      <c r="O1553" s="1249"/>
      <c r="P1553" s="1215"/>
      <c r="Q1553" s="1218"/>
      <c r="R1553" s="1221"/>
      <c r="S1553" s="1224"/>
      <c r="T1553" s="1227"/>
      <c r="U1553" s="1224"/>
      <c r="V1553" s="1227"/>
      <c r="W1553" s="1224"/>
      <c r="X1553" s="1227"/>
      <c r="Y1553" s="1224"/>
      <c r="Z1553" s="1227"/>
      <c r="AA1553" s="1227"/>
      <c r="AB1553" s="1227"/>
      <c r="AC1553" s="1230"/>
      <c r="AD1553" s="1193"/>
      <c r="AE1553" s="1234"/>
      <c r="AF1553" s="1199"/>
      <c r="AG1553" s="1193"/>
      <c r="AH1553" s="1196"/>
      <c r="AI1553" s="1199"/>
      <c r="AJ1553" s="1199"/>
      <c r="AK1553" s="1202"/>
      <c r="AL1553" s="1205"/>
      <c r="AM1553" s="1212" t="str">
        <f t="shared" ref="AM1553" si="3478">IF(AND(P1552&lt;&gt;"", OR(W1552&lt;&gt;8,Y1552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53" s="355"/>
      <c r="AO1553" s="1208"/>
      <c r="AP1553" s="1210"/>
      <c r="AQ1553" s="1114"/>
      <c r="AR1553" s="976"/>
      <c r="AS1553" s="976"/>
      <c r="AT1553" s="976"/>
      <c r="AU1553" s="976"/>
      <c r="AV1553" s="976"/>
      <c r="AW1553" s="976"/>
      <c r="AX1553" s="1211"/>
      <c r="AY1553" s="1208"/>
    </row>
    <row r="1554" spans="1:51" ht="14">
      <c r="A1554" s="1282"/>
      <c r="B1554" s="1263"/>
      <c r="C1554" s="1264"/>
      <c r="D1554" s="1264"/>
      <c r="E1554" s="1264"/>
      <c r="F1554" s="1265"/>
      <c r="G1554" s="1270"/>
      <c r="H1554" s="1270"/>
      <c r="I1554" s="1270"/>
      <c r="J1554" s="1270"/>
      <c r="K1554" s="1270"/>
      <c r="L1554" s="1273"/>
      <c r="M1554" s="1276"/>
      <c r="N1554" s="1246"/>
      <c r="O1554" s="1249"/>
      <c r="P1554" s="1215"/>
      <c r="Q1554" s="1218"/>
      <c r="R1554" s="1221"/>
      <c r="S1554" s="1224"/>
      <c r="T1554" s="1227"/>
      <c r="U1554" s="1224"/>
      <c r="V1554" s="1227"/>
      <c r="W1554" s="1224"/>
      <c r="X1554" s="1227"/>
      <c r="Y1554" s="1224"/>
      <c r="Z1554" s="1227"/>
      <c r="AA1554" s="1227"/>
      <c r="AB1554" s="1227"/>
      <c r="AC1554" s="1230"/>
      <c r="AD1554" s="1193"/>
      <c r="AE1554" s="1234"/>
      <c r="AF1554" s="1199"/>
      <c r="AG1554" s="1193"/>
      <c r="AH1554" s="1196"/>
      <c r="AI1554" s="1199"/>
      <c r="AJ1554" s="1199"/>
      <c r="AK1554" s="1202"/>
      <c r="AL1554" s="1205"/>
      <c r="AM1554" s="1213"/>
      <c r="AN1554" s="355"/>
      <c r="AO1554" s="1208"/>
      <c r="AP1554" s="1210"/>
      <c r="AQ1554" s="1114"/>
      <c r="AR1554" s="976"/>
      <c r="AS1554" s="976"/>
      <c r="AT1554" s="976"/>
      <c r="AU1554" s="976"/>
      <c r="AV1554" s="976"/>
      <c r="AW1554" s="976"/>
      <c r="AX1554" s="1211"/>
      <c r="AY1554" s="1208"/>
    </row>
    <row r="1555" spans="1:51" ht="14.5" thickBot="1">
      <c r="A1555" s="1283"/>
      <c r="B1555" s="1266"/>
      <c r="C1555" s="1267"/>
      <c r="D1555" s="1267"/>
      <c r="E1555" s="1267"/>
      <c r="F1555" s="1268"/>
      <c r="G1555" s="1271"/>
      <c r="H1555" s="1271"/>
      <c r="I1555" s="1271"/>
      <c r="J1555" s="1271"/>
      <c r="K1555" s="1271"/>
      <c r="L1555" s="1274"/>
      <c r="M1555" s="1277"/>
      <c r="N1555" s="1247"/>
      <c r="O1555" s="1250"/>
      <c r="P1555" s="1216"/>
      <c r="Q1555" s="1219"/>
      <c r="R1555" s="1222"/>
      <c r="S1555" s="1225"/>
      <c r="T1555" s="1228"/>
      <c r="U1555" s="1225"/>
      <c r="V1555" s="1228"/>
      <c r="W1555" s="1225"/>
      <c r="X1555" s="1228"/>
      <c r="Y1555" s="1225"/>
      <c r="Z1555" s="1228"/>
      <c r="AA1555" s="1228"/>
      <c r="AB1555" s="1228"/>
      <c r="AC1555" s="1231"/>
      <c r="AD1555" s="1194"/>
      <c r="AE1555" s="1235"/>
      <c r="AF1555" s="1200"/>
      <c r="AG1555" s="1194"/>
      <c r="AH1555" s="1197"/>
      <c r="AI1555" s="1200"/>
      <c r="AJ1555" s="1200"/>
      <c r="AK1555" s="1203"/>
      <c r="AL1555" s="1206"/>
      <c r="AM1555" s="651" t="str">
        <f t="shared" si="3346"/>
        <v/>
      </c>
      <c r="AN1555" s="355"/>
      <c r="AO1555" s="1209"/>
      <c r="AP1555" s="1210"/>
      <c r="AQ1555" s="1115"/>
      <c r="AR1555" s="976"/>
      <c r="AS1555" s="976"/>
      <c r="AT1555" s="976"/>
      <c r="AU1555" s="976"/>
      <c r="AV1555" s="976"/>
      <c r="AW1555" s="976"/>
      <c r="AX1555" s="1211"/>
      <c r="AY1555" s="1209"/>
    </row>
    <row r="1556" spans="1:51" ht="14">
      <c r="A1556" s="1280">
        <v>387</v>
      </c>
      <c r="B1556" s="1260" t="str">
        <f>IF(基本情報入力シート!B426="", "",基本情報入力シート!B426)</f>
        <v/>
      </c>
      <c r="C1556" s="1261"/>
      <c r="D1556" s="1261"/>
      <c r="E1556" s="1261"/>
      <c r="F1556" s="1262"/>
      <c r="G1556" s="1269" t="str">
        <f>IF(基本情報入力シート!L426="", "",基本情報入力シート!L426)</f>
        <v/>
      </c>
      <c r="H1556" s="1269" t="str">
        <f>IF(基本情報入力シート!Q426="", "",基本情報入力シート!Q426)</f>
        <v/>
      </c>
      <c r="I1556" s="1269" t="str">
        <f>IF(基本情報入力シート!V426="", "",基本情報入力シート!V426)</f>
        <v/>
      </c>
      <c r="J1556" s="1269" t="str">
        <f>IF(基本情報入力シート!W426="", "",基本情報入力シート!W426)</f>
        <v/>
      </c>
      <c r="K1556" s="1269" t="str">
        <f>IF(基本情報入力シート!X426="", "",基本情報入力シート!X426)</f>
        <v/>
      </c>
      <c r="L1556" s="1272" t="str">
        <f>IF(基本情報入力シート!AC426=0, "",基本情報入力シート!AC426)</f>
        <v/>
      </c>
      <c r="M1556" s="1275" t="str">
        <f>IF(基本情報入力シート!AD426="", "",基本情報入力シート!AD426)</f>
        <v/>
      </c>
      <c r="N1556" s="1245"/>
      <c r="O1556" s="1248" t="str">
        <f>IFERROR(VLOOKUP(K1556,【参考】数式用２!$A$2:$AD$48,MATCH(N1556,【参考】数式用２!$C$4:$AD$4,0)+2,0),"")</f>
        <v/>
      </c>
      <c r="P1556" s="1214"/>
      <c r="Q1556" s="1217" t="str">
        <f>IFERROR(VLOOKUP(K1556,【参考】数式用２!$A$2:$AC$48,MATCH(P1556,【参考】数式用２!$C$4:$AC$4,0)+2,0),"")</f>
        <v/>
      </c>
      <c r="R1556" s="1220" t="s">
        <v>268</v>
      </c>
      <c r="S1556" s="1223"/>
      <c r="T1556" s="1226" t="s">
        <v>356</v>
      </c>
      <c r="U1556" s="1223"/>
      <c r="V1556" s="1226" t="s">
        <v>357</v>
      </c>
      <c r="W1556" s="1223"/>
      <c r="X1556" s="1226" t="s">
        <v>356</v>
      </c>
      <c r="Y1556" s="1223"/>
      <c r="Z1556" s="1226" t="s">
        <v>360</v>
      </c>
      <c r="AA1556" s="1226" t="s">
        <v>171</v>
      </c>
      <c r="AB1556" s="1226" t="str">
        <f t="shared" ref="AB1556" si="3479">IF(S1556&gt;=1,(W1556*12+Y1556)-(S1556*12+U1556)+1,"")</f>
        <v/>
      </c>
      <c r="AC1556" s="1229" t="s">
        <v>359</v>
      </c>
      <c r="AD1556" s="1232" t="str">
        <f t="shared" ref="AD1556" si="3480">IFERROR(ROUNDDOWN(ROUND(L1556*Q1556,0)*M1556,0)*AB1556,"")</f>
        <v/>
      </c>
      <c r="AE1556" s="1233" t="str">
        <f>IFERROR(ROUNDDOWN(ROUNDDOWN(ROUND(L1556*VLOOKUP(K1556,【参考】数式用２!$A$2:$AC$48,MATCH("処遇改善加算Ⅳ",【参考】数式用２!$C$4:$O$4,0)+2,0),0)*M1556,0)*AB1556*0.5,0), "")</f>
        <v/>
      </c>
      <c r="AF1556" s="1198"/>
      <c r="AG1556" s="1193" t="str">
        <f>IF(AND(AQ1556&lt;&gt;"対象外", P1556&lt;&gt;""),ROUNDDOWN(ROUND(L1556*VLOOKUP(K1556,【参考】数式用２!$A$2:$K$48,MATCH("ベア加算あり",【参考】数式用２!$C$4:$K$4,0)+2,0),0)*M1556,0)*AB1556,"")</f>
        <v/>
      </c>
      <c r="AH1556" s="1195"/>
      <c r="AI1556" s="1198"/>
      <c r="AJ1556" s="1198"/>
      <c r="AK1556" s="1201"/>
      <c r="AL1556" s="1204"/>
      <c r="AM1556" s="650" t="str">
        <f t="shared" si="3336"/>
        <v/>
      </c>
      <c r="AN1556" s="355"/>
      <c r="AO1556" s="1207" t="str">
        <f t="shared" ref="AO1556" si="3481">IF(K1556&lt;&gt;"","Q列に色付け","")</f>
        <v/>
      </c>
      <c r="AP1556" s="1210" t="str">
        <f t="shared" ref="AP1556" si="3482">IF(AND(AE1556&lt;&gt;0,AE1556&lt;&gt;""),IF(AF1556="○","入力済","未入力"),"")</f>
        <v/>
      </c>
      <c r="AQ1556" s="1113" t="str">
        <f>IFERROR((VLOOKUP(N1556, 【参考】数式用２!$BE$5:$BE$13, 1,FALSE)), "対象外")</f>
        <v>対象外</v>
      </c>
      <c r="AR1556" s="976" t="str">
        <f t="shared" ref="AR1556" si="3483">IF(AG1556&lt;&gt;"",IF(AH1556="○","入力済","未入力"),"")</f>
        <v/>
      </c>
      <c r="AS1556" s="976" t="str">
        <f t="shared" ref="AS1556" si="3484">IF(AND(P1556&lt;&gt;"", AI1556=""), "未入力", "入力済")</f>
        <v>入力済</v>
      </c>
      <c r="AT1556" s="976" t="str">
        <f t="shared" ref="AT1556" si="3485">IF(AND(P1556&lt;&gt;"", P1556&lt;&gt;"処遇改善加算Ⅳ", AJ1556=""), "未入力", "入力済")</f>
        <v>入力済</v>
      </c>
      <c r="AU1556" s="976" t="str">
        <f>IFERROR(VLOOKUP(K1556, 【参考】数式用２!$BB$5:$BC$48, 2, FALSE), "")</f>
        <v/>
      </c>
      <c r="AV1556" s="976" t="str">
        <f t="shared" ref="AV1556" si="3486">IF(AND(P1556&lt;&gt;"処遇改善加算Ⅲ",P1556&lt;&gt;"処遇改善加算Ⅳ", P1556&lt;&gt;"", AU1556&lt;&gt;"対象外"), 1,"")</f>
        <v/>
      </c>
      <c r="AW1556" s="976" t="str">
        <f>IFERROR("_"&amp;VLOOKUP(K1556, 【参考】数式用２!$AG$2:$AH$48, 2, FALSE), "")</f>
        <v/>
      </c>
      <c r="AX1556" s="1211" t="str">
        <f t="shared" ref="AX1556" si="3487">IF(AND(P1556="処遇改善加算Ⅰ", AL1556=""), "未入力","入力済")</f>
        <v>入力済</v>
      </c>
      <c r="AY1556" s="1207" t="str">
        <f t="shared" ref="AY1556" si="3488">G1556</f>
        <v/>
      </c>
    </row>
    <row r="1557" spans="1:51" ht="14">
      <c r="A1557" s="1281"/>
      <c r="B1557" s="1263"/>
      <c r="C1557" s="1264"/>
      <c r="D1557" s="1264"/>
      <c r="E1557" s="1264"/>
      <c r="F1557" s="1265"/>
      <c r="G1557" s="1270"/>
      <c r="H1557" s="1270"/>
      <c r="I1557" s="1270"/>
      <c r="J1557" s="1270"/>
      <c r="K1557" s="1270"/>
      <c r="L1557" s="1273"/>
      <c r="M1557" s="1276"/>
      <c r="N1557" s="1246"/>
      <c r="O1557" s="1249"/>
      <c r="P1557" s="1215"/>
      <c r="Q1557" s="1218"/>
      <c r="R1557" s="1221"/>
      <c r="S1557" s="1224"/>
      <c r="T1557" s="1227"/>
      <c r="U1557" s="1224"/>
      <c r="V1557" s="1227"/>
      <c r="W1557" s="1224"/>
      <c r="X1557" s="1227"/>
      <c r="Y1557" s="1224"/>
      <c r="Z1557" s="1227"/>
      <c r="AA1557" s="1227"/>
      <c r="AB1557" s="1227"/>
      <c r="AC1557" s="1230"/>
      <c r="AD1557" s="1193"/>
      <c r="AE1557" s="1234"/>
      <c r="AF1557" s="1199"/>
      <c r="AG1557" s="1193"/>
      <c r="AH1557" s="1196"/>
      <c r="AI1557" s="1199"/>
      <c r="AJ1557" s="1199"/>
      <c r="AK1557" s="1202"/>
      <c r="AL1557" s="1205"/>
      <c r="AM1557" s="1212" t="str">
        <f t="shared" ref="AM1557" si="3489">IF(AND(P1556&lt;&gt;"", OR(W1556&lt;&gt;8,Y1556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57" s="355"/>
      <c r="AO1557" s="1208"/>
      <c r="AP1557" s="1210"/>
      <c r="AQ1557" s="1114"/>
      <c r="AR1557" s="976"/>
      <c r="AS1557" s="976"/>
      <c r="AT1557" s="976"/>
      <c r="AU1557" s="976"/>
      <c r="AV1557" s="976"/>
      <c r="AW1557" s="976"/>
      <c r="AX1557" s="1211"/>
      <c r="AY1557" s="1208"/>
    </row>
    <row r="1558" spans="1:51" ht="14">
      <c r="A1558" s="1282"/>
      <c r="B1558" s="1263"/>
      <c r="C1558" s="1264"/>
      <c r="D1558" s="1264"/>
      <c r="E1558" s="1264"/>
      <c r="F1558" s="1265"/>
      <c r="G1558" s="1270"/>
      <c r="H1558" s="1270"/>
      <c r="I1558" s="1270"/>
      <c r="J1558" s="1270"/>
      <c r="K1558" s="1270"/>
      <c r="L1558" s="1273"/>
      <c r="M1558" s="1276"/>
      <c r="N1558" s="1246"/>
      <c r="O1558" s="1249"/>
      <c r="P1558" s="1215"/>
      <c r="Q1558" s="1218"/>
      <c r="R1558" s="1221"/>
      <c r="S1558" s="1224"/>
      <c r="T1558" s="1227"/>
      <c r="U1558" s="1224"/>
      <c r="V1558" s="1227"/>
      <c r="W1558" s="1224"/>
      <c r="X1558" s="1227"/>
      <c r="Y1558" s="1224"/>
      <c r="Z1558" s="1227"/>
      <c r="AA1558" s="1227"/>
      <c r="AB1558" s="1227"/>
      <c r="AC1558" s="1230"/>
      <c r="AD1558" s="1193"/>
      <c r="AE1558" s="1234"/>
      <c r="AF1558" s="1199"/>
      <c r="AG1558" s="1193"/>
      <c r="AH1558" s="1196"/>
      <c r="AI1558" s="1199"/>
      <c r="AJ1558" s="1199"/>
      <c r="AK1558" s="1202"/>
      <c r="AL1558" s="1205"/>
      <c r="AM1558" s="1213"/>
      <c r="AN1558" s="355"/>
      <c r="AO1558" s="1208"/>
      <c r="AP1558" s="1210"/>
      <c r="AQ1558" s="1114"/>
      <c r="AR1558" s="976"/>
      <c r="AS1558" s="976"/>
      <c r="AT1558" s="976"/>
      <c r="AU1558" s="976"/>
      <c r="AV1558" s="976"/>
      <c r="AW1558" s="976"/>
      <c r="AX1558" s="1211"/>
      <c r="AY1558" s="1208"/>
    </row>
    <row r="1559" spans="1:51" ht="14.5" thickBot="1">
      <c r="A1559" s="1283"/>
      <c r="B1559" s="1266"/>
      <c r="C1559" s="1267"/>
      <c r="D1559" s="1267"/>
      <c r="E1559" s="1267"/>
      <c r="F1559" s="1268"/>
      <c r="G1559" s="1271"/>
      <c r="H1559" s="1271"/>
      <c r="I1559" s="1271"/>
      <c r="J1559" s="1271"/>
      <c r="K1559" s="1271"/>
      <c r="L1559" s="1274"/>
      <c r="M1559" s="1277"/>
      <c r="N1559" s="1247"/>
      <c r="O1559" s="1250"/>
      <c r="P1559" s="1216"/>
      <c r="Q1559" s="1219"/>
      <c r="R1559" s="1222"/>
      <c r="S1559" s="1225"/>
      <c r="T1559" s="1228"/>
      <c r="U1559" s="1225"/>
      <c r="V1559" s="1228"/>
      <c r="W1559" s="1225"/>
      <c r="X1559" s="1228"/>
      <c r="Y1559" s="1225"/>
      <c r="Z1559" s="1228"/>
      <c r="AA1559" s="1228"/>
      <c r="AB1559" s="1228"/>
      <c r="AC1559" s="1231"/>
      <c r="AD1559" s="1194"/>
      <c r="AE1559" s="1235"/>
      <c r="AF1559" s="1200"/>
      <c r="AG1559" s="1194"/>
      <c r="AH1559" s="1197"/>
      <c r="AI1559" s="1200"/>
      <c r="AJ1559" s="1200"/>
      <c r="AK1559" s="1203"/>
      <c r="AL1559" s="1206"/>
      <c r="AM1559" s="651" t="str">
        <f t="shared" si="3346"/>
        <v/>
      </c>
      <c r="AN1559" s="355"/>
      <c r="AO1559" s="1209"/>
      <c r="AP1559" s="1210"/>
      <c r="AQ1559" s="1115"/>
      <c r="AR1559" s="976"/>
      <c r="AS1559" s="976"/>
      <c r="AT1559" s="976"/>
      <c r="AU1559" s="976"/>
      <c r="AV1559" s="976"/>
      <c r="AW1559" s="976"/>
      <c r="AX1559" s="1211"/>
      <c r="AY1559" s="1209"/>
    </row>
    <row r="1560" spans="1:51" ht="14">
      <c r="A1560" s="1280">
        <v>388</v>
      </c>
      <c r="B1560" s="1260" t="str">
        <f>IF(基本情報入力シート!B427="", "",基本情報入力シート!B427)</f>
        <v/>
      </c>
      <c r="C1560" s="1261"/>
      <c r="D1560" s="1261"/>
      <c r="E1560" s="1261"/>
      <c r="F1560" s="1262"/>
      <c r="G1560" s="1269" t="str">
        <f>IF(基本情報入力シート!L427="", "",基本情報入力シート!L427)</f>
        <v/>
      </c>
      <c r="H1560" s="1269" t="str">
        <f>IF(基本情報入力シート!Q427="", "",基本情報入力シート!Q427)</f>
        <v/>
      </c>
      <c r="I1560" s="1269" t="str">
        <f>IF(基本情報入力シート!V427="", "",基本情報入力シート!V427)</f>
        <v/>
      </c>
      <c r="J1560" s="1269" t="str">
        <f>IF(基本情報入力シート!W427="", "",基本情報入力シート!W427)</f>
        <v/>
      </c>
      <c r="K1560" s="1269" t="str">
        <f>IF(基本情報入力シート!X427="", "",基本情報入力シート!X427)</f>
        <v/>
      </c>
      <c r="L1560" s="1272" t="str">
        <f>IF(基本情報入力シート!AC427=0, "",基本情報入力シート!AC427)</f>
        <v/>
      </c>
      <c r="M1560" s="1275" t="str">
        <f>IF(基本情報入力シート!AD427="", "",基本情報入力シート!AD427)</f>
        <v/>
      </c>
      <c r="N1560" s="1245"/>
      <c r="O1560" s="1248" t="str">
        <f>IFERROR(VLOOKUP(K1560,【参考】数式用２!$A$2:$AD$48,MATCH(N1560,【参考】数式用２!$C$4:$AD$4,0)+2,0),"")</f>
        <v/>
      </c>
      <c r="P1560" s="1214"/>
      <c r="Q1560" s="1217" t="str">
        <f>IFERROR(VLOOKUP(K1560,【参考】数式用２!$A$2:$AC$48,MATCH(P1560,【参考】数式用２!$C$4:$AC$4,0)+2,0),"")</f>
        <v/>
      </c>
      <c r="R1560" s="1220" t="s">
        <v>268</v>
      </c>
      <c r="S1560" s="1223"/>
      <c r="T1560" s="1226" t="s">
        <v>356</v>
      </c>
      <c r="U1560" s="1223"/>
      <c r="V1560" s="1226" t="s">
        <v>357</v>
      </c>
      <c r="W1560" s="1223"/>
      <c r="X1560" s="1226" t="s">
        <v>356</v>
      </c>
      <c r="Y1560" s="1223"/>
      <c r="Z1560" s="1226" t="s">
        <v>360</v>
      </c>
      <c r="AA1560" s="1226" t="s">
        <v>171</v>
      </c>
      <c r="AB1560" s="1226" t="str">
        <f t="shared" ref="AB1560" si="3490">IF(S1560&gt;=1,(W1560*12+Y1560)-(S1560*12+U1560)+1,"")</f>
        <v/>
      </c>
      <c r="AC1560" s="1229" t="s">
        <v>359</v>
      </c>
      <c r="AD1560" s="1232" t="str">
        <f t="shared" ref="AD1560" si="3491">IFERROR(ROUNDDOWN(ROUND(L1560*Q1560,0)*M1560,0)*AB1560,"")</f>
        <v/>
      </c>
      <c r="AE1560" s="1233" t="str">
        <f>IFERROR(ROUNDDOWN(ROUNDDOWN(ROUND(L1560*VLOOKUP(K1560,【参考】数式用２!$A$2:$AC$48,MATCH("処遇改善加算Ⅳ",【参考】数式用２!$C$4:$O$4,0)+2,0),0)*M1560,0)*AB1560*0.5,0), "")</f>
        <v/>
      </c>
      <c r="AF1560" s="1198"/>
      <c r="AG1560" s="1193" t="str">
        <f>IF(AND(AQ1560&lt;&gt;"対象外", P1560&lt;&gt;""),ROUNDDOWN(ROUND(L1560*VLOOKUP(K1560,【参考】数式用２!$A$2:$K$48,MATCH("ベア加算あり",【参考】数式用２!$C$4:$K$4,0)+2,0),0)*M1560,0)*AB1560,"")</f>
        <v/>
      </c>
      <c r="AH1560" s="1195"/>
      <c r="AI1560" s="1198"/>
      <c r="AJ1560" s="1198"/>
      <c r="AK1560" s="1201"/>
      <c r="AL1560" s="1204"/>
      <c r="AM1560" s="650" t="str">
        <f t="shared" si="3336"/>
        <v/>
      </c>
      <c r="AN1560" s="355"/>
      <c r="AO1560" s="1207" t="str">
        <f t="shared" ref="AO1560" si="3492">IF(K1560&lt;&gt;"","Q列に色付け","")</f>
        <v/>
      </c>
      <c r="AP1560" s="1210" t="str">
        <f t="shared" ref="AP1560" si="3493">IF(AND(AE1560&lt;&gt;0,AE1560&lt;&gt;""),IF(AF1560="○","入力済","未入力"),"")</f>
        <v/>
      </c>
      <c r="AQ1560" s="1113" t="str">
        <f>IFERROR((VLOOKUP(N1560, 【参考】数式用２!$BE$5:$BE$13, 1,FALSE)), "対象外")</f>
        <v>対象外</v>
      </c>
      <c r="AR1560" s="976" t="str">
        <f t="shared" ref="AR1560" si="3494">IF(AG1560&lt;&gt;"",IF(AH1560="○","入力済","未入力"),"")</f>
        <v/>
      </c>
      <c r="AS1560" s="976" t="str">
        <f t="shared" ref="AS1560" si="3495">IF(AND(P1560&lt;&gt;"", AI1560=""), "未入力", "入力済")</f>
        <v>入力済</v>
      </c>
      <c r="AT1560" s="976" t="str">
        <f t="shared" ref="AT1560" si="3496">IF(AND(P1560&lt;&gt;"", P1560&lt;&gt;"処遇改善加算Ⅳ", AJ1560=""), "未入力", "入力済")</f>
        <v>入力済</v>
      </c>
      <c r="AU1560" s="976" t="str">
        <f>IFERROR(VLOOKUP(K1560, 【参考】数式用２!$BB$5:$BC$48, 2, FALSE), "")</f>
        <v/>
      </c>
      <c r="AV1560" s="976" t="str">
        <f t="shared" ref="AV1560" si="3497">IF(AND(P1560&lt;&gt;"処遇改善加算Ⅲ",P1560&lt;&gt;"処遇改善加算Ⅳ", P1560&lt;&gt;"", AU1560&lt;&gt;"対象外"), 1,"")</f>
        <v/>
      </c>
      <c r="AW1560" s="976" t="str">
        <f>IFERROR("_"&amp;VLOOKUP(K1560, 【参考】数式用２!$AG$2:$AH$48, 2, FALSE), "")</f>
        <v/>
      </c>
      <c r="AX1560" s="1211" t="str">
        <f t="shared" ref="AX1560" si="3498">IF(AND(P1560="処遇改善加算Ⅰ", AL1560=""), "未入力","入力済")</f>
        <v>入力済</v>
      </c>
      <c r="AY1560" s="1207" t="str">
        <f t="shared" ref="AY1560" si="3499">G1560</f>
        <v/>
      </c>
    </row>
    <row r="1561" spans="1:51" ht="14">
      <c r="A1561" s="1281"/>
      <c r="B1561" s="1263"/>
      <c r="C1561" s="1264"/>
      <c r="D1561" s="1264"/>
      <c r="E1561" s="1264"/>
      <c r="F1561" s="1265"/>
      <c r="G1561" s="1270"/>
      <c r="H1561" s="1270"/>
      <c r="I1561" s="1270"/>
      <c r="J1561" s="1270"/>
      <c r="K1561" s="1270"/>
      <c r="L1561" s="1273"/>
      <c r="M1561" s="1276"/>
      <c r="N1561" s="1246"/>
      <c r="O1561" s="1249"/>
      <c r="P1561" s="1215"/>
      <c r="Q1561" s="1218"/>
      <c r="R1561" s="1221"/>
      <c r="S1561" s="1224"/>
      <c r="T1561" s="1227"/>
      <c r="U1561" s="1224"/>
      <c r="V1561" s="1227"/>
      <c r="W1561" s="1224"/>
      <c r="X1561" s="1227"/>
      <c r="Y1561" s="1224"/>
      <c r="Z1561" s="1227"/>
      <c r="AA1561" s="1227"/>
      <c r="AB1561" s="1227"/>
      <c r="AC1561" s="1230"/>
      <c r="AD1561" s="1193"/>
      <c r="AE1561" s="1234"/>
      <c r="AF1561" s="1199"/>
      <c r="AG1561" s="1193"/>
      <c r="AH1561" s="1196"/>
      <c r="AI1561" s="1199"/>
      <c r="AJ1561" s="1199"/>
      <c r="AK1561" s="1202"/>
      <c r="AL1561" s="1205"/>
      <c r="AM1561" s="1212" t="str">
        <f t="shared" ref="AM1561" si="3500">IF(AND(P1560&lt;&gt;"", OR(W1560&lt;&gt;8,Y1560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61" s="355"/>
      <c r="AO1561" s="1208"/>
      <c r="AP1561" s="1210"/>
      <c r="AQ1561" s="1114"/>
      <c r="AR1561" s="976"/>
      <c r="AS1561" s="976"/>
      <c r="AT1561" s="976"/>
      <c r="AU1561" s="976"/>
      <c r="AV1561" s="976"/>
      <c r="AW1561" s="976"/>
      <c r="AX1561" s="1211"/>
      <c r="AY1561" s="1208"/>
    </row>
    <row r="1562" spans="1:51" ht="14">
      <c r="A1562" s="1282"/>
      <c r="B1562" s="1263"/>
      <c r="C1562" s="1264"/>
      <c r="D1562" s="1264"/>
      <c r="E1562" s="1264"/>
      <c r="F1562" s="1265"/>
      <c r="G1562" s="1270"/>
      <c r="H1562" s="1270"/>
      <c r="I1562" s="1270"/>
      <c r="J1562" s="1270"/>
      <c r="K1562" s="1270"/>
      <c r="L1562" s="1273"/>
      <c r="M1562" s="1276"/>
      <c r="N1562" s="1246"/>
      <c r="O1562" s="1249"/>
      <c r="P1562" s="1215"/>
      <c r="Q1562" s="1218"/>
      <c r="R1562" s="1221"/>
      <c r="S1562" s="1224"/>
      <c r="T1562" s="1227"/>
      <c r="U1562" s="1224"/>
      <c r="V1562" s="1227"/>
      <c r="W1562" s="1224"/>
      <c r="X1562" s="1227"/>
      <c r="Y1562" s="1224"/>
      <c r="Z1562" s="1227"/>
      <c r="AA1562" s="1227"/>
      <c r="AB1562" s="1227"/>
      <c r="AC1562" s="1230"/>
      <c r="AD1562" s="1193"/>
      <c r="AE1562" s="1234"/>
      <c r="AF1562" s="1199"/>
      <c r="AG1562" s="1193"/>
      <c r="AH1562" s="1196"/>
      <c r="AI1562" s="1199"/>
      <c r="AJ1562" s="1199"/>
      <c r="AK1562" s="1202"/>
      <c r="AL1562" s="1205"/>
      <c r="AM1562" s="1213"/>
      <c r="AN1562" s="355"/>
      <c r="AO1562" s="1208"/>
      <c r="AP1562" s="1210"/>
      <c r="AQ1562" s="1114"/>
      <c r="AR1562" s="976"/>
      <c r="AS1562" s="976"/>
      <c r="AT1562" s="976"/>
      <c r="AU1562" s="976"/>
      <c r="AV1562" s="976"/>
      <c r="AW1562" s="976"/>
      <c r="AX1562" s="1211"/>
      <c r="AY1562" s="1208"/>
    </row>
    <row r="1563" spans="1:51" ht="14.5" thickBot="1">
      <c r="A1563" s="1283"/>
      <c r="B1563" s="1266"/>
      <c r="C1563" s="1267"/>
      <c r="D1563" s="1267"/>
      <c r="E1563" s="1267"/>
      <c r="F1563" s="1268"/>
      <c r="G1563" s="1271"/>
      <c r="H1563" s="1271"/>
      <c r="I1563" s="1271"/>
      <c r="J1563" s="1271"/>
      <c r="K1563" s="1271"/>
      <c r="L1563" s="1274"/>
      <c r="M1563" s="1277"/>
      <c r="N1563" s="1247"/>
      <c r="O1563" s="1250"/>
      <c r="P1563" s="1216"/>
      <c r="Q1563" s="1219"/>
      <c r="R1563" s="1222"/>
      <c r="S1563" s="1225"/>
      <c r="T1563" s="1228"/>
      <c r="U1563" s="1225"/>
      <c r="V1563" s="1228"/>
      <c r="W1563" s="1225"/>
      <c r="X1563" s="1228"/>
      <c r="Y1563" s="1225"/>
      <c r="Z1563" s="1228"/>
      <c r="AA1563" s="1228"/>
      <c r="AB1563" s="1228"/>
      <c r="AC1563" s="1231"/>
      <c r="AD1563" s="1194"/>
      <c r="AE1563" s="1235"/>
      <c r="AF1563" s="1200"/>
      <c r="AG1563" s="1194"/>
      <c r="AH1563" s="1197"/>
      <c r="AI1563" s="1200"/>
      <c r="AJ1563" s="1200"/>
      <c r="AK1563" s="1203"/>
      <c r="AL1563" s="1206"/>
      <c r="AM1563" s="651" t="str">
        <f t="shared" si="3346"/>
        <v/>
      </c>
      <c r="AN1563" s="355"/>
      <c r="AO1563" s="1209"/>
      <c r="AP1563" s="1210"/>
      <c r="AQ1563" s="1115"/>
      <c r="AR1563" s="976"/>
      <c r="AS1563" s="976"/>
      <c r="AT1563" s="976"/>
      <c r="AU1563" s="976"/>
      <c r="AV1563" s="976"/>
      <c r="AW1563" s="976"/>
      <c r="AX1563" s="1211"/>
      <c r="AY1563" s="1209"/>
    </row>
    <row r="1564" spans="1:51" ht="14">
      <c r="A1564" s="1280">
        <v>389</v>
      </c>
      <c r="B1564" s="1260" t="str">
        <f>IF(基本情報入力シート!B428="", "",基本情報入力シート!B428)</f>
        <v/>
      </c>
      <c r="C1564" s="1261"/>
      <c r="D1564" s="1261"/>
      <c r="E1564" s="1261"/>
      <c r="F1564" s="1262"/>
      <c r="G1564" s="1269" t="str">
        <f>IF(基本情報入力シート!L428="", "",基本情報入力シート!L428)</f>
        <v/>
      </c>
      <c r="H1564" s="1269" t="str">
        <f>IF(基本情報入力シート!Q428="", "",基本情報入力シート!Q428)</f>
        <v/>
      </c>
      <c r="I1564" s="1269" t="str">
        <f>IF(基本情報入力シート!V428="", "",基本情報入力シート!V428)</f>
        <v/>
      </c>
      <c r="J1564" s="1269" t="str">
        <f>IF(基本情報入力シート!W428="", "",基本情報入力シート!W428)</f>
        <v/>
      </c>
      <c r="K1564" s="1269" t="str">
        <f>IF(基本情報入力シート!X428="", "",基本情報入力シート!X428)</f>
        <v/>
      </c>
      <c r="L1564" s="1272" t="str">
        <f>IF(基本情報入力シート!AC428=0, "",基本情報入力シート!AC428)</f>
        <v/>
      </c>
      <c r="M1564" s="1275" t="str">
        <f>IF(基本情報入力シート!AD428="", "",基本情報入力シート!AD428)</f>
        <v/>
      </c>
      <c r="N1564" s="1245"/>
      <c r="O1564" s="1248" t="str">
        <f>IFERROR(VLOOKUP(K1564,【参考】数式用２!$A$2:$AD$48,MATCH(N1564,【参考】数式用２!$C$4:$AD$4,0)+2,0),"")</f>
        <v/>
      </c>
      <c r="P1564" s="1214"/>
      <c r="Q1564" s="1217" t="str">
        <f>IFERROR(VLOOKUP(K1564,【参考】数式用２!$A$2:$AC$48,MATCH(P1564,【参考】数式用２!$C$4:$AC$4,0)+2,0),"")</f>
        <v/>
      </c>
      <c r="R1564" s="1220" t="s">
        <v>268</v>
      </c>
      <c r="S1564" s="1223"/>
      <c r="T1564" s="1226" t="s">
        <v>356</v>
      </c>
      <c r="U1564" s="1223"/>
      <c r="V1564" s="1226" t="s">
        <v>357</v>
      </c>
      <c r="W1564" s="1223"/>
      <c r="X1564" s="1226" t="s">
        <v>356</v>
      </c>
      <c r="Y1564" s="1223"/>
      <c r="Z1564" s="1226" t="s">
        <v>360</v>
      </c>
      <c r="AA1564" s="1226" t="s">
        <v>171</v>
      </c>
      <c r="AB1564" s="1226" t="str">
        <f t="shared" ref="AB1564" si="3501">IF(S1564&gt;=1,(W1564*12+Y1564)-(S1564*12+U1564)+1,"")</f>
        <v/>
      </c>
      <c r="AC1564" s="1229" t="s">
        <v>359</v>
      </c>
      <c r="AD1564" s="1232" t="str">
        <f t="shared" ref="AD1564" si="3502">IFERROR(ROUNDDOWN(ROUND(L1564*Q1564,0)*M1564,0)*AB1564,"")</f>
        <v/>
      </c>
      <c r="AE1564" s="1233" t="str">
        <f>IFERROR(ROUNDDOWN(ROUNDDOWN(ROUND(L1564*VLOOKUP(K1564,【参考】数式用２!$A$2:$AC$48,MATCH("処遇改善加算Ⅳ",【参考】数式用２!$C$4:$O$4,0)+2,0),0)*M1564,0)*AB1564*0.5,0), "")</f>
        <v/>
      </c>
      <c r="AF1564" s="1198"/>
      <c r="AG1564" s="1193" t="str">
        <f>IF(AND(AQ1564&lt;&gt;"対象外", P1564&lt;&gt;""),ROUNDDOWN(ROUND(L1564*VLOOKUP(K1564,【参考】数式用２!$A$2:$K$48,MATCH("ベア加算あり",【参考】数式用２!$C$4:$K$4,0)+2,0),0)*M1564,0)*AB1564,"")</f>
        <v/>
      </c>
      <c r="AH1564" s="1195"/>
      <c r="AI1564" s="1198"/>
      <c r="AJ1564" s="1198"/>
      <c r="AK1564" s="1201"/>
      <c r="AL1564" s="1204"/>
      <c r="AM1564" s="650" t="str">
        <f t="shared" si="3336"/>
        <v/>
      </c>
      <c r="AN1564" s="355"/>
      <c r="AO1564" s="1207" t="str">
        <f t="shared" ref="AO1564" si="3503">IF(K1564&lt;&gt;"","Q列に色付け","")</f>
        <v/>
      </c>
      <c r="AP1564" s="1210" t="str">
        <f t="shared" ref="AP1564" si="3504">IF(AND(AE1564&lt;&gt;0,AE1564&lt;&gt;""),IF(AF1564="○","入力済","未入力"),"")</f>
        <v/>
      </c>
      <c r="AQ1564" s="1113" t="str">
        <f>IFERROR((VLOOKUP(N1564, 【参考】数式用２!$BE$5:$BE$13, 1,FALSE)), "対象外")</f>
        <v>対象外</v>
      </c>
      <c r="AR1564" s="976" t="str">
        <f t="shared" ref="AR1564" si="3505">IF(AG1564&lt;&gt;"",IF(AH1564="○","入力済","未入力"),"")</f>
        <v/>
      </c>
      <c r="AS1564" s="976" t="str">
        <f t="shared" ref="AS1564" si="3506">IF(AND(P1564&lt;&gt;"", AI1564=""), "未入力", "入力済")</f>
        <v>入力済</v>
      </c>
      <c r="AT1564" s="976" t="str">
        <f t="shared" ref="AT1564" si="3507">IF(AND(P1564&lt;&gt;"", P1564&lt;&gt;"処遇改善加算Ⅳ", AJ1564=""), "未入力", "入力済")</f>
        <v>入力済</v>
      </c>
      <c r="AU1564" s="976" t="str">
        <f>IFERROR(VLOOKUP(K1564, 【参考】数式用２!$BB$5:$BC$48, 2, FALSE), "")</f>
        <v/>
      </c>
      <c r="AV1564" s="976" t="str">
        <f t="shared" ref="AV1564" si="3508">IF(AND(P1564&lt;&gt;"処遇改善加算Ⅲ",P1564&lt;&gt;"処遇改善加算Ⅳ", P1564&lt;&gt;"", AU1564&lt;&gt;"対象外"), 1,"")</f>
        <v/>
      </c>
      <c r="AW1564" s="976" t="str">
        <f>IFERROR("_"&amp;VLOOKUP(K1564, 【参考】数式用２!$AG$2:$AH$48, 2, FALSE), "")</f>
        <v/>
      </c>
      <c r="AX1564" s="1211" t="str">
        <f t="shared" ref="AX1564" si="3509">IF(AND(P1564="処遇改善加算Ⅰ", AL1564=""), "未入力","入力済")</f>
        <v>入力済</v>
      </c>
      <c r="AY1564" s="1207" t="str">
        <f t="shared" ref="AY1564" si="3510">G1564</f>
        <v/>
      </c>
    </row>
    <row r="1565" spans="1:51" ht="14">
      <c r="A1565" s="1281"/>
      <c r="B1565" s="1263"/>
      <c r="C1565" s="1264"/>
      <c r="D1565" s="1264"/>
      <c r="E1565" s="1264"/>
      <c r="F1565" s="1265"/>
      <c r="G1565" s="1270"/>
      <c r="H1565" s="1270"/>
      <c r="I1565" s="1270"/>
      <c r="J1565" s="1270"/>
      <c r="K1565" s="1270"/>
      <c r="L1565" s="1273"/>
      <c r="M1565" s="1276"/>
      <c r="N1565" s="1246"/>
      <c r="O1565" s="1249"/>
      <c r="P1565" s="1215"/>
      <c r="Q1565" s="1218"/>
      <c r="R1565" s="1221"/>
      <c r="S1565" s="1224"/>
      <c r="T1565" s="1227"/>
      <c r="U1565" s="1224"/>
      <c r="V1565" s="1227"/>
      <c r="W1565" s="1224"/>
      <c r="X1565" s="1227"/>
      <c r="Y1565" s="1224"/>
      <c r="Z1565" s="1227"/>
      <c r="AA1565" s="1227"/>
      <c r="AB1565" s="1227"/>
      <c r="AC1565" s="1230"/>
      <c r="AD1565" s="1193"/>
      <c r="AE1565" s="1234"/>
      <c r="AF1565" s="1199"/>
      <c r="AG1565" s="1193"/>
      <c r="AH1565" s="1196"/>
      <c r="AI1565" s="1199"/>
      <c r="AJ1565" s="1199"/>
      <c r="AK1565" s="1202"/>
      <c r="AL1565" s="1205"/>
      <c r="AM1565" s="1212" t="str">
        <f t="shared" ref="AM1565" si="3511">IF(AND(P1564&lt;&gt;"", OR(W1564&lt;&gt;8,Y1564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65" s="355"/>
      <c r="AO1565" s="1208"/>
      <c r="AP1565" s="1210"/>
      <c r="AQ1565" s="1114"/>
      <c r="AR1565" s="976"/>
      <c r="AS1565" s="976"/>
      <c r="AT1565" s="976"/>
      <c r="AU1565" s="976"/>
      <c r="AV1565" s="976"/>
      <c r="AW1565" s="976"/>
      <c r="AX1565" s="1211"/>
      <c r="AY1565" s="1208"/>
    </row>
    <row r="1566" spans="1:51" ht="14">
      <c r="A1566" s="1282"/>
      <c r="B1566" s="1263"/>
      <c r="C1566" s="1264"/>
      <c r="D1566" s="1264"/>
      <c r="E1566" s="1264"/>
      <c r="F1566" s="1265"/>
      <c r="G1566" s="1270"/>
      <c r="H1566" s="1270"/>
      <c r="I1566" s="1270"/>
      <c r="J1566" s="1270"/>
      <c r="K1566" s="1270"/>
      <c r="L1566" s="1273"/>
      <c r="M1566" s="1276"/>
      <c r="N1566" s="1246"/>
      <c r="O1566" s="1249"/>
      <c r="P1566" s="1215"/>
      <c r="Q1566" s="1218"/>
      <c r="R1566" s="1221"/>
      <c r="S1566" s="1224"/>
      <c r="T1566" s="1227"/>
      <c r="U1566" s="1224"/>
      <c r="V1566" s="1227"/>
      <c r="W1566" s="1224"/>
      <c r="X1566" s="1227"/>
      <c r="Y1566" s="1224"/>
      <c r="Z1566" s="1227"/>
      <c r="AA1566" s="1227"/>
      <c r="AB1566" s="1227"/>
      <c r="AC1566" s="1230"/>
      <c r="AD1566" s="1193"/>
      <c r="AE1566" s="1234"/>
      <c r="AF1566" s="1199"/>
      <c r="AG1566" s="1193"/>
      <c r="AH1566" s="1196"/>
      <c r="AI1566" s="1199"/>
      <c r="AJ1566" s="1199"/>
      <c r="AK1566" s="1202"/>
      <c r="AL1566" s="1205"/>
      <c r="AM1566" s="1213"/>
      <c r="AN1566" s="355"/>
      <c r="AO1566" s="1208"/>
      <c r="AP1566" s="1210"/>
      <c r="AQ1566" s="1114"/>
      <c r="AR1566" s="976"/>
      <c r="AS1566" s="976"/>
      <c r="AT1566" s="976"/>
      <c r="AU1566" s="976"/>
      <c r="AV1566" s="976"/>
      <c r="AW1566" s="976"/>
      <c r="AX1566" s="1211"/>
      <c r="AY1566" s="1208"/>
    </row>
    <row r="1567" spans="1:51" ht="14.5" thickBot="1">
      <c r="A1567" s="1283"/>
      <c r="B1567" s="1266"/>
      <c r="C1567" s="1267"/>
      <c r="D1567" s="1267"/>
      <c r="E1567" s="1267"/>
      <c r="F1567" s="1268"/>
      <c r="G1567" s="1271"/>
      <c r="H1567" s="1271"/>
      <c r="I1567" s="1271"/>
      <c r="J1567" s="1271"/>
      <c r="K1567" s="1271"/>
      <c r="L1567" s="1274"/>
      <c r="M1567" s="1277"/>
      <c r="N1567" s="1247"/>
      <c r="O1567" s="1250"/>
      <c r="P1567" s="1216"/>
      <c r="Q1567" s="1219"/>
      <c r="R1567" s="1222"/>
      <c r="S1567" s="1225"/>
      <c r="T1567" s="1228"/>
      <c r="U1567" s="1225"/>
      <c r="V1567" s="1228"/>
      <c r="W1567" s="1225"/>
      <c r="X1567" s="1228"/>
      <c r="Y1567" s="1225"/>
      <c r="Z1567" s="1228"/>
      <c r="AA1567" s="1228"/>
      <c r="AB1567" s="1228"/>
      <c r="AC1567" s="1231"/>
      <c r="AD1567" s="1194"/>
      <c r="AE1567" s="1235"/>
      <c r="AF1567" s="1200"/>
      <c r="AG1567" s="1194"/>
      <c r="AH1567" s="1197"/>
      <c r="AI1567" s="1200"/>
      <c r="AJ1567" s="1200"/>
      <c r="AK1567" s="1203"/>
      <c r="AL1567" s="1206"/>
      <c r="AM1567" s="651" t="str">
        <f t="shared" si="3346"/>
        <v/>
      </c>
      <c r="AN1567" s="355"/>
      <c r="AO1567" s="1209"/>
      <c r="AP1567" s="1210"/>
      <c r="AQ1567" s="1115"/>
      <c r="AR1567" s="976"/>
      <c r="AS1567" s="976"/>
      <c r="AT1567" s="976"/>
      <c r="AU1567" s="976"/>
      <c r="AV1567" s="976"/>
      <c r="AW1567" s="976"/>
      <c r="AX1567" s="1211"/>
      <c r="AY1567" s="1209"/>
    </row>
    <row r="1568" spans="1:51" ht="14">
      <c r="A1568" s="1280">
        <v>390</v>
      </c>
      <c r="B1568" s="1260" t="str">
        <f>IF(基本情報入力シート!B429="", "",基本情報入力シート!B429)</f>
        <v/>
      </c>
      <c r="C1568" s="1261"/>
      <c r="D1568" s="1261"/>
      <c r="E1568" s="1261"/>
      <c r="F1568" s="1262"/>
      <c r="G1568" s="1269" t="str">
        <f>IF(基本情報入力シート!L429="", "",基本情報入力シート!L429)</f>
        <v/>
      </c>
      <c r="H1568" s="1269" t="str">
        <f>IF(基本情報入力シート!Q429="", "",基本情報入力シート!Q429)</f>
        <v/>
      </c>
      <c r="I1568" s="1269" t="str">
        <f>IF(基本情報入力シート!V429="", "",基本情報入力シート!V429)</f>
        <v/>
      </c>
      <c r="J1568" s="1269" t="str">
        <f>IF(基本情報入力シート!W429="", "",基本情報入力シート!W429)</f>
        <v/>
      </c>
      <c r="K1568" s="1269" t="str">
        <f>IF(基本情報入力シート!X429="", "",基本情報入力シート!X429)</f>
        <v/>
      </c>
      <c r="L1568" s="1272" t="str">
        <f>IF(基本情報入力シート!AC429=0, "",基本情報入力シート!AC429)</f>
        <v/>
      </c>
      <c r="M1568" s="1275" t="str">
        <f>IF(基本情報入力シート!AD429="", "",基本情報入力シート!AD429)</f>
        <v/>
      </c>
      <c r="N1568" s="1245"/>
      <c r="O1568" s="1248" t="str">
        <f>IFERROR(VLOOKUP(K1568,【参考】数式用２!$A$2:$AD$48,MATCH(N1568,【参考】数式用２!$C$4:$AD$4,0)+2,0),"")</f>
        <v/>
      </c>
      <c r="P1568" s="1214"/>
      <c r="Q1568" s="1217" t="str">
        <f>IFERROR(VLOOKUP(K1568,【参考】数式用２!$A$2:$AC$48,MATCH(P1568,【参考】数式用２!$C$4:$AC$4,0)+2,0),"")</f>
        <v/>
      </c>
      <c r="R1568" s="1220" t="s">
        <v>268</v>
      </c>
      <c r="S1568" s="1223"/>
      <c r="T1568" s="1226" t="s">
        <v>356</v>
      </c>
      <c r="U1568" s="1223"/>
      <c r="V1568" s="1226" t="s">
        <v>357</v>
      </c>
      <c r="W1568" s="1223"/>
      <c r="X1568" s="1226" t="s">
        <v>356</v>
      </c>
      <c r="Y1568" s="1223"/>
      <c r="Z1568" s="1226" t="s">
        <v>360</v>
      </c>
      <c r="AA1568" s="1226" t="s">
        <v>171</v>
      </c>
      <c r="AB1568" s="1226" t="str">
        <f t="shared" ref="AB1568" si="3512">IF(S1568&gt;=1,(W1568*12+Y1568)-(S1568*12+U1568)+1,"")</f>
        <v/>
      </c>
      <c r="AC1568" s="1229" t="s">
        <v>359</v>
      </c>
      <c r="AD1568" s="1232" t="str">
        <f t="shared" ref="AD1568" si="3513">IFERROR(ROUNDDOWN(ROUND(L1568*Q1568,0)*M1568,0)*AB1568,"")</f>
        <v/>
      </c>
      <c r="AE1568" s="1233" t="str">
        <f>IFERROR(ROUNDDOWN(ROUNDDOWN(ROUND(L1568*VLOOKUP(K1568,【参考】数式用２!$A$2:$AC$48,MATCH("処遇改善加算Ⅳ",【参考】数式用２!$C$4:$O$4,0)+2,0),0)*M1568,0)*AB1568*0.5,0), "")</f>
        <v/>
      </c>
      <c r="AF1568" s="1198"/>
      <c r="AG1568" s="1193" t="str">
        <f>IF(AND(AQ1568&lt;&gt;"対象外", P1568&lt;&gt;""),ROUNDDOWN(ROUND(L1568*VLOOKUP(K1568,【参考】数式用２!$A$2:$K$48,MATCH("ベア加算あり",【参考】数式用２!$C$4:$K$4,0)+2,0),0)*M1568,0)*AB1568,"")</f>
        <v/>
      </c>
      <c r="AH1568" s="1195"/>
      <c r="AI1568" s="1198"/>
      <c r="AJ1568" s="1198"/>
      <c r="AK1568" s="1201"/>
      <c r="AL1568" s="1204"/>
      <c r="AM1568" s="650" t="str">
        <f t="shared" ref="AM1568:AM1628" si="3514">IF(Q1568="","",IF(Q1568&lt;O1568,"！加算の要件上は問題ありませんが、令和６年度末の加算率と比較して、令和７年度の加算率が低くなっています。",""))</f>
        <v/>
      </c>
      <c r="AN1568" s="355"/>
      <c r="AO1568" s="1207" t="str">
        <f t="shared" ref="AO1568" si="3515">IF(K1568&lt;&gt;"","Q列に色付け","")</f>
        <v/>
      </c>
      <c r="AP1568" s="1210" t="str">
        <f t="shared" ref="AP1568" si="3516">IF(AND(AE1568&lt;&gt;0,AE1568&lt;&gt;""),IF(AF1568="○","入力済","未入力"),"")</f>
        <v/>
      </c>
      <c r="AQ1568" s="1113" t="str">
        <f>IFERROR((VLOOKUP(N1568, 【参考】数式用２!$BE$5:$BE$13, 1,FALSE)), "対象外")</f>
        <v>対象外</v>
      </c>
      <c r="AR1568" s="976" t="str">
        <f t="shared" ref="AR1568" si="3517">IF(AG1568&lt;&gt;"",IF(AH1568="○","入力済","未入力"),"")</f>
        <v/>
      </c>
      <c r="AS1568" s="976" t="str">
        <f t="shared" ref="AS1568" si="3518">IF(AND(P1568&lt;&gt;"", AI1568=""), "未入力", "入力済")</f>
        <v>入力済</v>
      </c>
      <c r="AT1568" s="976" t="str">
        <f t="shared" ref="AT1568" si="3519">IF(AND(P1568&lt;&gt;"", P1568&lt;&gt;"処遇改善加算Ⅳ", AJ1568=""), "未入力", "入力済")</f>
        <v>入力済</v>
      </c>
      <c r="AU1568" s="976" t="str">
        <f>IFERROR(VLOOKUP(K1568, 【参考】数式用２!$BB$5:$BC$48, 2, FALSE), "")</f>
        <v/>
      </c>
      <c r="AV1568" s="976" t="str">
        <f t="shared" ref="AV1568" si="3520">IF(AND(P1568&lt;&gt;"処遇改善加算Ⅲ",P1568&lt;&gt;"処遇改善加算Ⅳ", P1568&lt;&gt;"", AU1568&lt;&gt;"対象外"), 1,"")</f>
        <v/>
      </c>
      <c r="AW1568" s="976" t="str">
        <f>IFERROR("_"&amp;VLOOKUP(K1568, 【参考】数式用２!$AG$2:$AH$48, 2, FALSE), "")</f>
        <v/>
      </c>
      <c r="AX1568" s="1211" t="str">
        <f t="shared" ref="AX1568" si="3521">IF(AND(P1568="処遇改善加算Ⅰ", AL1568=""), "未入力","入力済")</f>
        <v>入力済</v>
      </c>
      <c r="AY1568" s="1207" t="str">
        <f t="shared" ref="AY1568" si="3522">G1568</f>
        <v/>
      </c>
    </row>
    <row r="1569" spans="1:51" ht="14">
      <c r="A1569" s="1281"/>
      <c r="B1569" s="1263"/>
      <c r="C1569" s="1264"/>
      <c r="D1569" s="1264"/>
      <c r="E1569" s="1264"/>
      <c r="F1569" s="1265"/>
      <c r="G1569" s="1270"/>
      <c r="H1569" s="1270"/>
      <c r="I1569" s="1270"/>
      <c r="J1569" s="1270"/>
      <c r="K1569" s="1270"/>
      <c r="L1569" s="1273"/>
      <c r="M1569" s="1276"/>
      <c r="N1569" s="1246"/>
      <c r="O1569" s="1249"/>
      <c r="P1569" s="1215"/>
      <c r="Q1569" s="1218"/>
      <c r="R1569" s="1221"/>
      <c r="S1569" s="1224"/>
      <c r="T1569" s="1227"/>
      <c r="U1569" s="1224"/>
      <c r="V1569" s="1227"/>
      <c r="W1569" s="1224"/>
      <c r="X1569" s="1227"/>
      <c r="Y1569" s="1224"/>
      <c r="Z1569" s="1227"/>
      <c r="AA1569" s="1227"/>
      <c r="AB1569" s="1227"/>
      <c r="AC1569" s="1230"/>
      <c r="AD1569" s="1193"/>
      <c r="AE1569" s="1234"/>
      <c r="AF1569" s="1199"/>
      <c r="AG1569" s="1193"/>
      <c r="AH1569" s="1196"/>
      <c r="AI1569" s="1199"/>
      <c r="AJ1569" s="1199"/>
      <c r="AK1569" s="1202"/>
      <c r="AL1569" s="1205"/>
      <c r="AM1569" s="1212" t="str">
        <f t="shared" ref="AM1569" si="3523">IF(AND(P1568&lt;&gt;"", OR(W1568&lt;&gt;8,Y1568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69" s="355"/>
      <c r="AO1569" s="1208"/>
      <c r="AP1569" s="1210"/>
      <c r="AQ1569" s="1114"/>
      <c r="AR1569" s="976"/>
      <c r="AS1569" s="976"/>
      <c r="AT1569" s="976"/>
      <c r="AU1569" s="976"/>
      <c r="AV1569" s="976"/>
      <c r="AW1569" s="976"/>
      <c r="AX1569" s="1211"/>
      <c r="AY1569" s="1208"/>
    </row>
    <row r="1570" spans="1:51" ht="14">
      <c r="A1570" s="1282"/>
      <c r="B1570" s="1263"/>
      <c r="C1570" s="1264"/>
      <c r="D1570" s="1264"/>
      <c r="E1570" s="1264"/>
      <c r="F1570" s="1265"/>
      <c r="G1570" s="1270"/>
      <c r="H1570" s="1270"/>
      <c r="I1570" s="1270"/>
      <c r="J1570" s="1270"/>
      <c r="K1570" s="1270"/>
      <c r="L1570" s="1273"/>
      <c r="M1570" s="1276"/>
      <c r="N1570" s="1246"/>
      <c r="O1570" s="1249"/>
      <c r="P1570" s="1215"/>
      <c r="Q1570" s="1218"/>
      <c r="R1570" s="1221"/>
      <c r="S1570" s="1224"/>
      <c r="T1570" s="1227"/>
      <c r="U1570" s="1224"/>
      <c r="V1570" s="1227"/>
      <c r="W1570" s="1224"/>
      <c r="X1570" s="1227"/>
      <c r="Y1570" s="1224"/>
      <c r="Z1570" s="1227"/>
      <c r="AA1570" s="1227"/>
      <c r="AB1570" s="1227"/>
      <c r="AC1570" s="1230"/>
      <c r="AD1570" s="1193"/>
      <c r="AE1570" s="1234"/>
      <c r="AF1570" s="1199"/>
      <c r="AG1570" s="1193"/>
      <c r="AH1570" s="1196"/>
      <c r="AI1570" s="1199"/>
      <c r="AJ1570" s="1199"/>
      <c r="AK1570" s="1202"/>
      <c r="AL1570" s="1205"/>
      <c r="AM1570" s="1213"/>
      <c r="AN1570" s="355"/>
      <c r="AO1570" s="1208"/>
      <c r="AP1570" s="1210"/>
      <c r="AQ1570" s="1114"/>
      <c r="AR1570" s="976"/>
      <c r="AS1570" s="976"/>
      <c r="AT1570" s="976"/>
      <c r="AU1570" s="976"/>
      <c r="AV1570" s="976"/>
      <c r="AW1570" s="976"/>
      <c r="AX1570" s="1211"/>
      <c r="AY1570" s="1208"/>
    </row>
    <row r="1571" spans="1:51" ht="14.5" thickBot="1">
      <c r="A1571" s="1283"/>
      <c r="B1571" s="1266"/>
      <c r="C1571" s="1267"/>
      <c r="D1571" s="1267"/>
      <c r="E1571" s="1267"/>
      <c r="F1571" s="1268"/>
      <c r="G1571" s="1271"/>
      <c r="H1571" s="1271"/>
      <c r="I1571" s="1271"/>
      <c r="J1571" s="1271"/>
      <c r="K1571" s="1271"/>
      <c r="L1571" s="1274"/>
      <c r="M1571" s="1277"/>
      <c r="N1571" s="1247"/>
      <c r="O1571" s="1250"/>
      <c r="P1571" s="1216"/>
      <c r="Q1571" s="1219"/>
      <c r="R1571" s="1222"/>
      <c r="S1571" s="1225"/>
      <c r="T1571" s="1228"/>
      <c r="U1571" s="1225"/>
      <c r="V1571" s="1228"/>
      <c r="W1571" s="1225"/>
      <c r="X1571" s="1228"/>
      <c r="Y1571" s="1225"/>
      <c r="Z1571" s="1228"/>
      <c r="AA1571" s="1228"/>
      <c r="AB1571" s="1228"/>
      <c r="AC1571" s="1231"/>
      <c r="AD1571" s="1194"/>
      <c r="AE1571" s="1235"/>
      <c r="AF1571" s="1200"/>
      <c r="AG1571" s="1194"/>
      <c r="AH1571" s="1197"/>
      <c r="AI1571" s="1200"/>
      <c r="AJ1571" s="1200"/>
      <c r="AK1571" s="1203"/>
      <c r="AL1571" s="1206"/>
      <c r="AM1571" s="651" t="str">
        <f t="shared" ref="AM1571:AM1631" si="3524">IF(P1568="","",
IF(OR(AF1568="",
AND(AG1568&lt;&gt;"",AH1568=""),
AND(P1568&lt;&gt;"",AI1568=""),
AND(P1568&lt;&gt;"処遇改善加算Ⅳ",AJ1568=""),
AND(OR(P1568="処遇改善加算Ⅰ",P1568="処遇改善加算Ⅱ"),AU1568="対象",AK1568=""),
AND(P1568="処遇改善加算Ⅰ",AL1568="")),
"！記入が必要な欄（オレンジ色のセル）に空欄があります。空欄を埋めてください。",""))</f>
        <v/>
      </c>
      <c r="AN1571" s="355"/>
      <c r="AO1571" s="1209"/>
      <c r="AP1571" s="1210"/>
      <c r="AQ1571" s="1115"/>
      <c r="AR1571" s="976"/>
      <c r="AS1571" s="976"/>
      <c r="AT1571" s="976"/>
      <c r="AU1571" s="976"/>
      <c r="AV1571" s="976"/>
      <c r="AW1571" s="976"/>
      <c r="AX1571" s="1211"/>
      <c r="AY1571" s="1209"/>
    </row>
    <row r="1572" spans="1:51" ht="14">
      <c r="A1572" s="1280">
        <v>391</v>
      </c>
      <c r="B1572" s="1260" t="str">
        <f>IF(基本情報入力シート!B430="", "",基本情報入力シート!B430)</f>
        <v/>
      </c>
      <c r="C1572" s="1261"/>
      <c r="D1572" s="1261"/>
      <c r="E1572" s="1261"/>
      <c r="F1572" s="1262"/>
      <c r="G1572" s="1269" t="str">
        <f>IF(基本情報入力シート!L430="", "",基本情報入力シート!L430)</f>
        <v/>
      </c>
      <c r="H1572" s="1269" t="str">
        <f>IF(基本情報入力シート!Q430="", "",基本情報入力シート!Q430)</f>
        <v/>
      </c>
      <c r="I1572" s="1269" t="str">
        <f>IF(基本情報入力シート!V430="", "",基本情報入力シート!V430)</f>
        <v/>
      </c>
      <c r="J1572" s="1269" t="str">
        <f>IF(基本情報入力シート!W430="", "",基本情報入力シート!W430)</f>
        <v/>
      </c>
      <c r="K1572" s="1269" t="str">
        <f>IF(基本情報入力シート!X430="", "",基本情報入力シート!X430)</f>
        <v/>
      </c>
      <c r="L1572" s="1272" t="str">
        <f>IF(基本情報入力シート!AC430=0, "",基本情報入力シート!AC430)</f>
        <v/>
      </c>
      <c r="M1572" s="1275" t="str">
        <f>IF(基本情報入力シート!AD430="", "",基本情報入力シート!AD430)</f>
        <v/>
      </c>
      <c r="N1572" s="1245"/>
      <c r="O1572" s="1248" t="str">
        <f>IFERROR(VLOOKUP(K1572,【参考】数式用２!$A$2:$AD$48,MATCH(N1572,【参考】数式用２!$C$4:$AD$4,0)+2,0),"")</f>
        <v/>
      </c>
      <c r="P1572" s="1214"/>
      <c r="Q1572" s="1217" t="str">
        <f>IFERROR(VLOOKUP(K1572,【参考】数式用２!$A$2:$AC$48,MATCH(P1572,【参考】数式用２!$C$4:$AC$4,0)+2,0),"")</f>
        <v/>
      </c>
      <c r="R1572" s="1220" t="s">
        <v>268</v>
      </c>
      <c r="S1572" s="1223"/>
      <c r="T1572" s="1226" t="s">
        <v>356</v>
      </c>
      <c r="U1572" s="1223"/>
      <c r="V1572" s="1226" t="s">
        <v>357</v>
      </c>
      <c r="W1572" s="1223"/>
      <c r="X1572" s="1226" t="s">
        <v>356</v>
      </c>
      <c r="Y1572" s="1223"/>
      <c r="Z1572" s="1226" t="s">
        <v>360</v>
      </c>
      <c r="AA1572" s="1226" t="s">
        <v>171</v>
      </c>
      <c r="AB1572" s="1226" t="str">
        <f t="shared" ref="AB1572" si="3525">IF(S1572&gt;=1,(W1572*12+Y1572)-(S1572*12+U1572)+1,"")</f>
        <v/>
      </c>
      <c r="AC1572" s="1229" t="s">
        <v>359</v>
      </c>
      <c r="AD1572" s="1232" t="str">
        <f t="shared" ref="AD1572" si="3526">IFERROR(ROUNDDOWN(ROUND(L1572*Q1572,0)*M1572,0)*AB1572,"")</f>
        <v/>
      </c>
      <c r="AE1572" s="1233" t="str">
        <f>IFERROR(ROUNDDOWN(ROUNDDOWN(ROUND(L1572*VLOOKUP(K1572,【参考】数式用２!$A$2:$AC$48,MATCH("処遇改善加算Ⅳ",【参考】数式用２!$C$4:$O$4,0)+2,0),0)*M1572,0)*AB1572*0.5,0), "")</f>
        <v/>
      </c>
      <c r="AF1572" s="1198"/>
      <c r="AG1572" s="1193" t="str">
        <f>IF(AND(AQ1572&lt;&gt;"対象外", P1572&lt;&gt;""),ROUNDDOWN(ROUND(L1572*VLOOKUP(K1572,【参考】数式用２!$A$2:$K$48,MATCH("ベア加算あり",【参考】数式用２!$C$4:$K$4,0)+2,0),0)*M1572,0)*AB1572,"")</f>
        <v/>
      </c>
      <c r="AH1572" s="1195"/>
      <c r="AI1572" s="1198"/>
      <c r="AJ1572" s="1198"/>
      <c r="AK1572" s="1201"/>
      <c r="AL1572" s="1204"/>
      <c r="AM1572" s="650" t="str">
        <f t="shared" si="3514"/>
        <v/>
      </c>
      <c r="AN1572" s="355"/>
      <c r="AO1572" s="1207" t="str">
        <f t="shared" ref="AO1572" si="3527">IF(K1572&lt;&gt;"","Q列に色付け","")</f>
        <v/>
      </c>
      <c r="AP1572" s="1210" t="str">
        <f t="shared" ref="AP1572" si="3528">IF(AND(AE1572&lt;&gt;0,AE1572&lt;&gt;""),IF(AF1572="○","入力済","未入力"),"")</f>
        <v/>
      </c>
      <c r="AQ1572" s="1113" t="str">
        <f>IFERROR((VLOOKUP(N1572, 【参考】数式用２!$BE$5:$BE$13, 1,FALSE)), "対象外")</f>
        <v>対象外</v>
      </c>
      <c r="AR1572" s="976" t="str">
        <f t="shared" ref="AR1572" si="3529">IF(AG1572&lt;&gt;"",IF(AH1572="○","入力済","未入力"),"")</f>
        <v/>
      </c>
      <c r="AS1572" s="976" t="str">
        <f t="shared" ref="AS1572" si="3530">IF(AND(P1572&lt;&gt;"", AI1572=""), "未入力", "入力済")</f>
        <v>入力済</v>
      </c>
      <c r="AT1572" s="976" t="str">
        <f t="shared" ref="AT1572" si="3531">IF(AND(P1572&lt;&gt;"", P1572&lt;&gt;"処遇改善加算Ⅳ", AJ1572=""), "未入力", "入力済")</f>
        <v>入力済</v>
      </c>
      <c r="AU1572" s="976" t="str">
        <f>IFERROR(VLOOKUP(K1572, 【参考】数式用２!$BB$5:$BC$48, 2, FALSE), "")</f>
        <v/>
      </c>
      <c r="AV1572" s="976" t="str">
        <f t="shared" ref="AV1572" si="3532">IF(AND(P1572&lt;&gt;"処遇改善加算Ⅲ",P1572&lt;&gt;"処遇改善加算Ⅳ", P1572&lt;&gt;"", AU1572&lt;&gt;"対象外"), 1,"")</f>
        <v/>
      </c>
      <c r="AW1572" s="976" t="str">
        <f>IFERROR("_"&amp;VLOOKUP(K1572, 【参考】数式用２!$AG$2:$AH$48, 2, FALSE), "")</f>
        <v/>
      </c>
      <c r="AX1572" s="1211" t="str">
        <f t="shared" ref="AX1572" si="3533">IF(AND(P1572="処遇改善加算Ⅰ", AL1572=""), "未入力","入力済")</f>
        <v>入力済</v>
      </c>
      <c r="AY1572" s="1207" t="str">
        <f t="shared" ref="AY1572" si="3534">G1572</f>
        <v/>
      </c>
    </row>
    <row r="1573" spans="1:51" ht="14">
      <c r="A1573" s="1281"/>
      <c r="B1573" s="1263"/>
      <c r="C1573" s="1264"/>
      <c r="D1573" s="1264"/>
      <c r="E1573" s="1264"/>
      <c r="F1573" s="1265"/>
      <c r="G1573" s="1270"/>
      <c r="H1573" s="1270"/>
      <c r="I1573" s="1270"/>
      <c r="J1573" s="1270"/>
      <c r="K1573" s="1270"/>
      <c r="L1573" s="1273"/>
      <c r="M1573" s="1276"/>
      <c r="N1573" s="1246"/>
      <c r="O1573" s="1249"/>
      <c r="P1573" s="1215"/>
      <c r="Q1573" s="1218"/>
      <c r="R1573" s="1221"/>
      <c r="S1573" s="1224"/>
      <c r="T1573" s="1227"/>
      <c r="U1573" s="1224"/>
      <c r="V1573" s="1227"/>
      <c r="W1573" s="1224"/>
      <c r="X1573" s="1227"/>
      <c r="Y1573" s="1224"/>
      <c r="Z1573" s="1227"/>
      <c r="AA1573" s="1227"/>
      <c r="AB1573" s="1227"/>
      <c r="AC1573" s="1230"/>
      <c r="AD1573" s="1193"/>
      <c r="AE1573" s="1234"/>
      <c r="AF1573" s="1199"/>
      <c r="AG1573" s="1193"/>
      <c r="AH1573" s="1196"/>
      <c r="AI1573" s="1199"/>
      <c r="AJ1573" s="1199"/>
      <c r="AK1573" s="1202"/>
      <c r="AL1573" s="1205"/>
      <c r="AM1573" s="1212" t="str">
        <f t="shared" ref="AM1573" si="3535">IF(AND(P1572&lt;&gt;"", OR(W1572&lt;&gt;8,Y1572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73" s="355"/>
      <c r="AO1573" s="1208"/>
      <c r="AP1573" s="1210"/>
      <c r="AQ1573" s="1114"/>
      <c r="AR1573" s="976"/>
      <c r="AS1573" s="976"/>
      <c r="AT1573" s="976"/>
      <c r="AU1573" s="976"/>
      <c r="AV1573" s="976"/>
      <c r="AW1573" s="976"/>
      <c r="AX1573" s="1211"/>
      <c r="AY1573" s="1208"/>
    </row>
    <row r="1574" spans="1:51" ht="14">
      <c r="A1574" s="1282"/>
      <c r="B1574" s="1263"/>
      <c r="C1574" s="1264"/>
      <c r="D1574" s="1264"/>
      <c r="E1574" s="1264"/>
      <c r="F1574" s="1265"/>
      <c r="G1574" s="1270"/>
      <c r="H1574" s="1270"/>
      <c r="I1574" s="1270"/>
      <c r="J1574" s="1270"/>
      <c r="K1574" s="1270"/>
      <c r="L1574" s="1273"/>
      <c r="M1574" s="1276"/>
      <c r="N1574" s="1246"/>
      <c r="O1574" s="1249"/>
      <c r="P1574" s="1215"/>
      <c r="Q1574" s="1218"/>
      <c r="R1574" s="1221"/>
      <c r="S1574" s="1224"/>
      <c r="T1574" s="1227"/>
      <c r="U1574" s="1224"/>
      <c r="V1574" s="1227"/>
      <c r="W1574" s="1224"/>
      <c r="X1574" s="1227"/>
      <c r="Y1574" s="1224"/>
      <c r="Z1574" s="1227"/>
      <c r="AA1574" s="1227"/>
      <c r="AB1574" s="1227"/>
      <c r="AC1574" s="1230"/>
      <c r="AD1574" s="1193"/>
      <c r="AE1574" s="1234"/>
      <c r="AF1574" s="1199"/>
      <c r="AG1574" s="1193"/>
      <c r="AH1574" s="1196"/>
      <c r="AI1574" s="1199"/>
      <c r="AJ1574" s="1199"/>
      <c r="AK1574" s="1202"/>
      <c r="AL1574" s="1205"/>
      <c r="AM1574" s="1213"/>
      <c r="AN1574" s="355"/>
      <c r="AO1574" s="1208"/>
      <c r="AP1574" s="1210"/>
      <c r="AQ1574" s="1114"/>
      <c r="AR1574" s="976"/>
      <c r="AS1574" s="976"/>
      <c r="AT1574" s="976"/>
      <c r="AU1574" s="976"/>
      <c r="AV1574" s="976"/>
      <c r="AW1574" s="976"/>
      <c r="AX1574" s="1211"/>
      <c r="AY1574" s="1208"/>
    </row>
    <row r="1575" spans="1:51" ht="14.5" thickBot="1">
      <c r="A1575" s="1283"/>
      <c r="B1575" s="1266"/>
      <c r="C1575" s="1267"/>
      <c r="D1575" s="1267"/>
      <c r="E1575" s="1267"/>
      <c r="F1575" s="1268"/>
      <c r="G1575" s="1271"/>
      <c r="H1575" s="1271"/>
      <c r="I1575" s="1271"/>
      <c r="J1575" s="1271"/>
      <c r="K1575" s="1271"/>
      <c r="L1575" s="1274"/>
      <c r="M1575" s="1277"/>
      <c r="N1575" s="1247"/>
      <c r="O1575" s="1250"/>
      <c r="P1575" s="1216"/>
      <c r="Q1575" s="1219"/>
      <c r="R1575" s="1222"/>
      <c r="S1575" s="1225"/>
      <c r="T1575" s="1228"/>
      <c r="U1575" s="1225"/>
      <c r="V1575" s="1228"/>
      <c r="W1575" s="1225"/>
      <c r="X1575" s="1228"/>
      <c r="Y1575" s="1225"/>
      <c r="Z1575" s="1228"/>
      <c r="AA1575" s="1228"/>
      <c r="AB1575" s="1228"/>
      <c r="AC1575" s="1231"/>
      <c r="AD1575" s="1194"/>
      <c r="AE1575" s="1235"/>
      <c r="AF1575" s="1200"/>
      <c r="AG1575" s="1194"/>
      <c r="AH1575" s="1197"/>
      <c r="AI1575" s="1200"/>
      <c r="AJ1575" s="1200"/>
      <c r="AK1575" s="1203"/>
      <c r="AL1575" s="1206"/>
      <c r="AM1575" s="651" t="str">
        <f t="shared" si="3524"/>
        <v/>
      </c>
      <c r="AN1575" s="355"/>
      <c r="AO1575" s="1209"/>
      <c r="AP1575" s="1210"/>
      <c r="AQ1575" s="1115"/>
      <c r="AR1575" s="976"/>
      <c r="AS1575" s="976"/>
      <c r="AT1575" s="976"/>
      <c r="AU1575" s="976"/>
      <c r="AV1575" s="976"/>
      <c r="AW1575" s="976"/>
      <c r="AX1575" s="1211"/>
      <c r="AY1575" s="1209"/>
    </row>
    <row r="1576" spans="1:51" ht="14">
      <c r="A1576" s="1280">
        <v>392</v>
      </c>
      <c r="B1576" s="1260" t="str">
        <f>IF(基本情報入力シート!B431="", "",基本情報入力シート!B431)</f>
        <v/>
      </c>
      <c r="C1576" s="1261"/>
      <c r="D1576" s="1261"/>
      <c r="E1576" s="1261"/>
      <c r="F1576" s="1262"/>
      <c r="G1576" s="1269" t="str">
        <f>IF(基本情報入力シート!L431="", "",基本情報入力シート!L431)</f>
        <v/>
      </c>
      <c r="H1576" s="1269" t="str">
        <f>IF(基本情報入力シート!Q431="", "",基本情報入力シート!Q431)</f>
        <v/>
      </c>
      <c r="I1576" s="1269" t="str">
        <f>IF(基本情報入力シート!V431="", "",基本情報入力シート!V431)</f>
        <v/>
      </c>
      <c r="J1576" s="1269" t="str">
        <f>IF(基本情報入力シート!W431="", "",基本情報入力シート!W431)</f>
        <v/>
      </c>
      <c r="K1576" s="1269" t="str">
        <f>IF(基本情報入力シート!X431="", "",基本情報入力シート!X431)</f>
        <v/>
      </c>
      <c r="L1576" s="1272" t="str">
        <f>IF(基本情報入力シート!AC431=0, "",基本情報入力シート!AC431)</f>
        <v/>
      </c>
      <c r="M1576" s="1275" t="str">
        <f>IF(基本情報入力シート!AD431="", "",基本情報入力シート!AD431)</f>
        <v/>
      </c>
      <c r="N1576" s="1245"/>
      <c r="O1576" s="1248" t="str">
        <f>IFERROR(VLOOKUP(K1576,【参考】数式用２!$A$2:$AD$48,MATCH(N1576,【参考】数式用２!$C$4:$AD$4,0)+2,0),"")</f>
        <v/>
      </c>
      <c r="P1576" s="1214"/>
      <c r="Q1576" s="1217" t="str">
        <f>IFERROR(VLOOKUP(K1576,【参考】数式用２!$A$2:$AC$48,MATCH(P1576,【参考】数式用２!$C$4:$AC$4,0)+2,0),"")</f>
        <v/>
      </c>
      <c r="R1576" s="1220" t="s">
        <v>268</v>
      </c>
      <c r="S1576" s="1223"/>
      <c r="T1576" s="1226" t="s">
        <v>356</v>
      </c>
      <c r="U1576" s="1223"/>
      <c r="V1576" s="1226" t="s">
        <v>357</v>
      </c>
      <c r="W1576" s="1223"/>
      <c r="X1576" s="1226" t="s">
        <v>356</v>
      </c>
      <c r="Y1576" s="1223"/>
      <c r="Z1576" s="1226" t="s">
        <v>360</v>
      </c>
      <c r="AA1576" s="1226" t="s">
        <v>171</v>
      </c>
      <c r="AB1576" s="1226" t="str">
        <f t="shared" ref="AB1576" si="3536">IF(S1576&gt;=1,(W1576*12+Y1576)-(S1576*12+U1576)+1,"")</f>
        <v/>
      </c>
      <c r="AC1576" s="1229" t="s">
        <v>359</v>
      </c>
      <c r="AD1576" s="1232" t="str">
        <f t="shared" ref="AD1576" si="3537">IFERROR(ROUNDDOWN(ROUND(L1576*Q1576,0)*M1576,0)*AB1576,"")</f>
        <v/>
      </c>
      <c r="AE1576" s="1233" t="str">
        <f>IFERROR(ROUNDDOWN(ROUNDDOWN(ROUND(L1576*VLOOKUP(K1576,【参考】数式用２!$A$2:$AC$48,MATCH("処遇改善加算Ⅳ",【参考】数式用２!$C$4:$O$4,0)+2,0),0)*M1576,0)*AB1576*0.5,0), "")</f>
        <v/>
      </c>
      <c r="AF1576" s="1198"/>
      <c r="AG1576" s="1193" t="str">
        <f>IF(AND(AQ1576&lt;&gt;"対象外", P1576&lt;&gt;""),ROUNDDOWN(ROUND(L1576*VLOOKUP(K1576,【参考】数式用２!$A$2:$K$48,MATCH("ベア加算あり",【参考】数式用２!$C$4:$K$4,0)+2,0),0)*M1576,0)*AB1576,"")</f>
        <v/>
      </c>
      <c r="AH1576" s="1195"/>
      <c r="AI1576" s="1198"/>
      <c r="AJ1576" s="1198"/>
      <c r="AK1576" s="1201"/>
      <c r="AL1576" s="1204"/>
      <c r="AM1576" s="650" t="str">
        <f t="shared" si="3514"/>
        <v/>
      </c>
      <c r="AN1576" s="355"/>
      <c r="AO1576" s="1207" t="str">
        <f t="shared" ref="AO1576" si="3538">IF(K1576&lt;&gt;"","Q列に色付け","")</f>
        <v/>
      </c>
      <c r="AP1576" s="1210" t="str">
        <f t="shared" ref="AP1576" si="3539">IF(AND(AE1576&lt;&gt;0,AE1576&lt;&gt;""),IF(AF1576="○","入力済","未入力"),"")</f>
        <v/>
      </c>
      <c r="AQ1576" s="1113" t="str">
        <f>IFERROR((VLOOKUP(N1576, 【参考】数式用２!$BE$5:$BE$13, 1,FALSE)), "対象外")</f>
        <v>対象外</v>
      </c>
      <c r="AR1576" s="976" t="str">
        <f t="shared" ref="AR1576" si="3540">IF(AG1576&lt;&gt;"",IF(AH1576="○","入力済","未入力"),"")</f>
        <v/>
      </c>
      <c r="AS1576" s="976" t="str">
        <f t="shared" ref="AS1576" si="3541">IF(AND(P1576&lt;&gt;"", AI1576=""), "未入力", "入力済")</f>
        <v>入力済</v>
      </c>
      <c r="AT1576" s="976" t="str">
        <f t="shared" ref="AT1576" si="3542">IF(AND(P1576&lt;&gt;"", P1576&lt;&gt;"処遇改善加算Ⅳ", AJ1576=""), "未入力", "入力済")</f>
        <v>入力済</v>
      </c>
      <c r="AU1576" s="976" t="str">
        <f>IFERROR(VLOOKUP(K1576, 【参考】数式用２!$BB$5:$BC$48, 2, FALSE), "")</f>
        <v/>
      </c>
      <c r="AV1576" s="976" t="str">
        <f t="shared" ref="AV1576" si="3543">IF(AND(P1576&lt;&gt;"処遇改善加算Ⅲ",P1576&lt;&gt;"処遇改善加算Ⅳ", P1576&lt;&gt;"", AU1576&lt;&gt;"対象外"), 1,"")</f>
        <v/>
      </c>
      <c r="AW1576" s="976" t="str">
        <f>IFERROR("_"&amp;VLOOKUP(K1576, 【参考】数式用２!$AG$2:$AH$48, 2, FALSE), "")</f>
        <v/>
      </c>
      <c r="AX1576" s="1211" t="str">
        <f t="shared" ref="AX1576" si="3544">IF(AND(P1576="処遇改善加算Ⅰ", AL1576=""), "未入力","入力済")</f>
        <v>入力済</v>
      </c>
      <c r="AY1576" s="1207" t="str">
        <f t="shared" ref="AY1576" si="3545">G1576</f>
        <v/>
      </c>
    </row>
    <row r="1577" spans="1:51" ht="14">
      <c r="A1577" s="1281"/>
      <c r="B1577" s="1263"/>
      <c r="C1577" s="1264"/>
      <c r="D1577" s="1264"/>
      <c r="E1577" s="1264"/>
      <c r="F1577" s="1265"/>
      <c r="G1577" s="1270"/>
      <c r="H1577" s="1270"/>
      <c r="I1577" s="1270"/>
      <c r="J1577" s="1270"/>
      <c r="K1577" s="1270"/>
      <c r="L1577" s="1273"/>
      <c r="M1577" s="1276"/>
      <c r="N1577" s="1246"/>
      <c r="O1577" s="1249"/>
      <c r="P1577" s="1215"/>
      <c r="Q1577" s="1218"/>
      <c r="R1577" s="1221"/>
      <c r="S1577" s="1224"/>
      <c r="T1577" s="1227"/>
      <c r="U1577" s="1224"/>
      <c r="V1577" s="1227"/>
      <c r="W1577" s="1224"/>
      <c r="X1577" s="1227"/>
      <c r="Y1577" s="1224"/>
      <c r="Z1577" s="1227"/>
      <c r="AA1577" s="1227"/>
      <c r="AB1577" s="1227"/>
      <c r="AC1577" s="1230"/>
      <c r="AD1577" s="1193"/>
      <c r="AE1577" s="1234"/>
      <c r="AF1577" s="1199"/>
      <c r="AG1577" s="1193"/>
      <c r="AH1577" s="1196"/>
      <c r="AI1577" s="1199"/>
      <c r="AJ1577" s="1199"/>
      <c r="AK1577" s="1202"/>
      <c r="AL1577" s="1205"/>
      <c r="AM1577" s="1212" t="str">
        <f t="shared" ref="AM1577" si="3546">IF(AND(P1576&lt;&gt;"", OR(W1576&lt;&gt;8,Y1576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77" s="355"/>
      <c r="AO1577" s="1208"/>
      <c r="AP1577" s="1210"/>
      <c r="AQ1577" s="1114"/>
      <c r="AR1577" s="976"/>
      <c r="AS1577" s="976"/>
      <c r="AT1577" s="976"/>
      <c r="AU1577" s="976"/>
      <c r="AV1577" s="976"/>
      <c r="AW1577" s="976"/>
      <c r="AX1577" s="1211"/>
      <c r="AY1577" s="1208"/>
    </row>
    <row r="1578" spans="1:51" ht="14">
      <c r="A1578" s="1282"/>
      <c r="B1578" s="1263"/>
      <c r="C1578" s="1264"/>
      <c r="D1578" s="1264"/>
      <c r="E1578" s="1264"/>
      <c r="F1578" s="1265"/>
      <c r="G1578" s="1270"/>
      <c r="H1578" s="1270"/>
      <c r="I1578" s="1270"/>
      <c r="J1578" s="1270"/>
      <c r="K1578" s="1270"/>
      <c r="L1578" s="1273"/>
      <c r="M1578" s="1276"/>
      <c r="N1578" s="1246"/>
      <c r="O1578" s="1249"/>
      <c r="P1578" s="1215"/>
      <c r="Q1578" s="1218"/>
      <c r="R1578" s="1221"/>
      <c r="S1578" s="1224"/>
      <c r="T1578" s="1227"/>
      <c r="U1578" s="1224"/>
      <c r="V1578" s="1227"/>
      <c r="W1578" s="1224"/>
      <c r="X1578" s="1227"/>
      <c r="Y1578" s="1224"/>
      <c r="Z1578" s="1227"/>
      <c r="AA1578" s="1227"/>
      <c r="AB1578" s="1227"/>
      <c r="AC1578" s="1230"/>
      <c r="AD1578" s="1193"/>
      <c r="AE1578" s="1234"/>
      <c r="AF1578" s="1199"/>
      <c r="AG1578" s="1193"/>
      <c r="AH1578" s="1196"/>
      <c r="AI1578" s="1199"/>
      <c r="AJ1578" s="1199"/>
      <c r="AK1578" s="1202"/>
      <c r="AL1578" s="1205"/>
      <c r="AM1578" s="1213"/>
      <c r="AN1578" s="355"/>
      <c r="AO1578" s="1208"/>
      <c r="AP1578" s="1210"/>
      <c r="AQ1578" s="1114"/>
      <c r="AR1578" s="976"/>
      <c r="AS1578" s="976"/>
      <c r="AT1578" s="976"/>
      <c r="AU1578" s="976"/>
      <c r="AV1578" s="976"/>
      <c r="AW1578" s="976"/>
      <c r="AX1578" s="1211"/>
      <c r="AY1578" s="1208"/>
    </row>
    <row r="1579" spans="1:51" ht="14.5" thickBot="1">
      <c r="A1579" s="1283"/>
      <c r="B1579" s="1266"/>
      <c r="C1579" s="1267"/>
      <c r="D1579" s="1267"/>
      <c r="E1579" s="1267"/>
      <c r="F1579" s="1268"/>
      <c r="G1579" s="1271"/>
      <c r="H1579" s="1271"/>
      <c r="I1579" s="1271"/>
      <c r="J1579" s="1271"/>
      <c r="K1579" s="1271"/>
      <c r="L1579" s="1274"/>
      <c r="M1579" s="1277"/>
      <c r="N1579" s="1247"/>
      <c r="O1579" s="1250"/>
      <c r="P1579" s="1216"/>
      <c r="Q1579" s="1219"/>
      <c r="R1579" s="1222"/>
      <c r="S1579" s="1225"/>
      <c r="T1579" s="1228"/>
      <c r="U1579" s="1225"/>
      <c r="V1579" s="1228"/>
      <c r="W1579" s="1225"/>
      <c r="X1579" s="1228"/>
      <c r="Y1579" s="1225"/>
      <c r="Z1579" s="1228"/>
      <c r="AA1579" s="1228"/>
      <c r="AB1579" s="1228"/>
      <c r="AC1579" s="1231"/>
      <c r="AD1579" s="1194"/>
      <c r="AE1579" s="1235"/>
      <c r="AF1579" s="1200"/>
      <c r="AG1579" s="1194"/>
      <c r="AH1579" s="1197"/>
      <c r="AI1579" s="1200"/>
      <c r="AJ1579" s="1200"/>
      <c r="AK1579" s="1203"/>
      <c r="AL1579" s="1206"/>
      <c r="AM1579" s="651" t="str">
        <f t="shared" si="3524"/>
        <v/>
      </c>
      <c r="AN1579" s="355"/>
      <c r="AO1579" s="1209"/>
      <c r="AP1579" s="1210"/>
      <c r="AQ1579" s="1115"/>
      <c r="AR1579" s="976"/>
      <c r="AS1579" s="976"/>
      <c r="AT1579" s="976"/>
      <c r="AU1579" s="976"/>
      <c r="AV1579" s="976"/>
      <c r="AW1579" s="976"/>
      <c r="AX1579" s="1211"/>
      <c r="AY1579" s="1209"/>
    </row>
    <row r="1580" spans="1:51" ht="14">
      <c r="A1580" s="1280">
        <v>393</v>
      </c>
      <c r="B1580" s="1260" t="str">
        <f>IF(基本情報入力シート!B432="", "",基本情報入力シート!B432)</f>
        <v/>
      </c>
      <c r="C1580" s="1261"/>
      <c r="D1580" s="1261"/>
      <c r="E1580" s="1261"/>
      <c r="F1580" s="1262"/>
      <c r="G1580" s="1269" t="str">
        <f>IF(基本情報入力シート!L432="", "",基本情報入力シート!L432)</f>
        <v/>
      </c>
      <c r="H1580" s="1269" t="str">
        <f>IF(基本情報入力シート!Q432="", "",基本情報入力シート!Q432)</f>
        <v/>
      </c>
      <c r="I1580" s="1269" t="str">
        <f>IF(基本情報入力シート!V432="", "",基本情報入力シート!V432)</f>
        <v/>
      </c>
      <c r="J1580" s="1269" t="str">
        <f>IF(基本情報入力シート!W432="", "",基本情報入力シート!W432)</f>
        <v/>
      </c>
      <c r="K1580" s="1269" t="str">
        <f>IF(基本情報入力シート!X432="", "",基本情報入力シート!X432)</f>
        <v/>
      </c>
      <c r="L1580" s="1272" t="str">
        <f>IF(基本情報入力シート!AC432=0, "",基本情報入力シート!AC432)</f>
        <v/>
      </c>
      <c r="M1580" s="1275" t="str">
        <f>IF(基本情報入力シート!AD432="", "",基本情報入力シート!AD432)</f>
        <v/>
      </c>
      <c r="N1580" s="1245"/>
      <c r="O1580" s="1248" t="str">
        <f>IFERROR(VLOOKUP(K1580,【参考】数式用２!$A$2:$AD$48,MATCH(N1580,【参考】数式用２!$C$4:$AD$4,0)+2,0),"")</f>
        <v/>
      </c>
      <c r="P1580" s="1214"/>
      <c r="Q1580" s="1217" t="str">
        <f>IFERROR(VLOOKUP(K1580,【参考】数式用２!$A$2:$AC$48,MATCH(P1580,【参考】数式用２!$C$4:$AC$4,0)+2,0),"")</f>
        <v/>
      </c>
      <c r="R1580" s="1220" t="s">
        <v>268</v>
      </c>
      <c r="S1580" s="1223"/>
      <c r="T1580" s="1226" t="s">
        <v>356</v>
      </c>
      <c r="U1580" s="1223"/>
      <c r="V1580" s="1226" t="s">
        <v>357</v>
      </c>
      <c r="W1580" s="1223"/>
      <c r="X1580" s="1226" t="s">
        <v>356</v>
      </c>
      <c r="Y1580" s="1223"/>
      <c r="Z1580" s="1226" t="s">
        <v>360</v>
      </c>
      <c r="AA1580" s="1226" t="s">
        <v>171</v>
      </c>
      <c r="AB1580" s="1226" t="str">
        <f t="shared" ref="AB1580" si="3547">IF(S1580&gt;=1,(W1580*12+Y1580)-(S1580*12+U1580)+1,"")</f>
        <v/>
      </c>
      <c r="AC1580" s="1229" t="s">
        <v>359</v>
      </c>
      <c r="AD1580" s="1232" t="str">
        <f t="shared" ref="AD1580" si="3548">IFERROR(ROUNDDOWN(ROUND(L1580*Q1580,0)*M1580,0)*AB1580,"")</f>
        <v/>
      </c>
      <c r="AE1580" s="1233" t="str">
        <f>IFERROR(ROUNDDOWN(ROUNDDOWN(ROUND(L1580*VLOOKUP(K1580,【参考】数式用２!$A$2:$AC$48,MATCH("処遇改善加算Ⅳ",【参考】数式用２!$C$4:$O$4,0)+2,0),0)*M1580,0)*AB1580*0.5,0), "")</f>
        <v/>
      </c>
      <c r="AF1580" s="1198"/>
      <c r="AG1580" s="1193" t="str">
        <f>IF(AND(AQ1580&lt;&gt;"対象外", P1580&lt;&gt;""),ROUNDDOWN(ROUND(L1580*VLOOKUP(K1580,【参考】数式用２!$A$2:$K$48,MATCH("ベア加算あり",【参考】数式用２!$C$4:$K$4,0)+2,0),0)*M1580,0)*AB1580,"")</f>
        <v/>
      </c>
      <c r="AH1580" s="1195"/>
      <c r="AI1580" s="1198"/>
      <c r="AJ1580" s="1198"/>
      <c r="AK1580" s="1201"/>
      <c r="AL1580" s="1204"/>
      <c r="AM1580" s="650" t="str">
        <f t="shared" si="3514"/>
        <v/>
      </c>
      <c r="AN1580" s="355"/>
      <c r="AO1580" s="1207" t="str">
        <f t="shared" ref="AO1580" si="3549">IF(K1580&lt;&gt;"","Q列に色付け","")</f>
        <v/>
      </c>
      <c r="AP1580" s="1210" t="str">
        <f t="shared" ref="AP1580" si="3550">IF(AND(AE1580&lt;&gt;0,AE1580&lt;&gt;""),IF(AF1580="○","入力済","未入力"),"")</f>
        <v/>
      </c>
      <c r="AQ1580" s="1113" t="str">
        <f>IFERROR((VLOOKUP(N1580, 【参考】数式用２!$BE$5:$BE$13, 1,FALSE)), "対象外")</f>
        <v>対象外</v>
      </c>
      <c r="AR1580" s="976" t="str">
        <f t="shared" ref="AR1580" si="3551">IF(AG1580&lt;&gt;"",IF(AH1580="○","入力済","未入力"),"")</f>
        <v/>
      </c>
      <c r="AS1580" s="976" t="str">
        <f t="shared" ref="AS1580" si="3552">IF(AND(P1580&lt;&gt;"", AI1580=""), "未入力", "入力済")</f>
        <v>入力済</v>
      </c>
      <c r="AT1580" s="976" t="str">
        <f t="shared" ref="AT1580" si="3553">IF(AND(P1580&lt;&gt;"", P1580&lt;&gt;"処遇改善加算Ⅳ", AJ1580=""), "未入力", "入力済")</f>
        <v>入力済</v>
      </c>
      <c r="AU1580" s="976" t="str">
        <f>IFERROR(VLOOKUP(K1580, 【参考】数式用２!$BB$5:$BC$48, 2, FALSE), "")</f>
        <v/>
      </c>
      <c r="AV1580" s="976" t="str">
        <f t="shared" ref="AV1580" si="3554">IF(AND(P1580&lt;&gt;"処遇改善加算Ⅲ",P1580&lt;&gt;"処遇改善加算Ⅳ", P1580&lt;&gt;"", AU1580&lt;&gt;"対象外"), 1,"")</f>
        <v/>
      </c>
      <c r="AW1580" s="976" t="str">
        <f>IFERROR("_"&amp;VLOOKUP(K1580, 【参考】数式用２!$AG$2:$AH$48, 2, FALSE), "")</f>
        <v/>
      </c>
      <c r="AX1580" s="1211" t="str">
        <f t="shared" ref="AX1580" si="3555">IF(AND(P1580="処遇改善加算Ⅰ", AL1580=""), "未入力","入力済")</f>
        <v>入力済</v>
      </c>
      <c r="AY1580" s="1207" t="str">
        <f t="shared" ref="AY1580" si="3556">G1580</f>
        <v/>
      </c>
    </row>
    <row r="1581" spans="1:51" ht="14">
      <c r="A1581" s="1281"/>
      <c r="B1581" s="1263"/>
      <c r="C1581" s="1264"/>
      <c r="D1581" s="1264"/>
      <c r="E1581" s="1264"/>
      <c r="F1581" s="1265"/>
      <c r="G1581" s="1270"/>
      <c r="H1581" s="1270"/>
      <c r="I1581" s="1270"/>
      <c r="J1581" s="1270"/>
      <c r="K1581" s="1270"/>
      <c r="L1581" s="1273"/>
      <c r="M1581" s="1276"/>
      <c r="N1581" s="1246"/>
      <c r="O1581" s="1249"/>
      <c r="P1581" s="1215"/>
      <c r="Q1581" s="1218"/>
      <c r="R1581" s="1221"/>
      <c r="S1581" s="1224"/>
      <c r="T1581" s="1227"/>
      <c r="U1581" s="1224"/>
      <c r="V1581" s="1227"/>
      <c r="W1581" s="1224"/>
      <c r="X1581" s="1227"/>
      <c r="Y1581" s="1224"/>
      <c r="Z1581" s="1227"/>
      <c r="AA1581" s="1227"/>
      <c r="AB1581" s="1227"/>
      <c r="AC1581" s="1230"/>
      <c r="AD1581" s="1193"/>
      <c r="AE1581" s="1234"/>
      <c r="AF1581" s="1199"/>
      <c r="AG1581" s="1193"/>
      <c r="AH1581" s="1196"/>
      <c r="AI1581" s="1199"/>
      <c r="AJ1581" s="1199"/>
      <c r="AK1581" s="1202"/>
      <c r="AL1581" s="1205"/>
      <c r="AM1581" s="1212" t="str">
        <f t="shared" ref="AM1581" si="3557">IF(AND(P1580&lt;&gt;"", OR(W1580&lt;&gt;8,Y1580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81" s="355"/>
      <c r="AO1581" s="1208"/>
      <c r="AP1581" s="1210"/>
      <c r="AQ1581" s="1114"/>
      <c r="AR1581" s="976"/>
      <c r="AS1581" s="976"/>
      <c r="AT1581" s="976"/>
      <c r="AU1581" s="976"/>
      <c r="AV1581" s="976"/>
      <c r="AW1581" s="976"/>
      <c r="AX1581" s="1211"/>
      <c r="AY1581" s="1208"/>
    </row>
    <row r="1582" spans="1:51" ht="14">
      <c r="A1582" s="1282"/>
      <c r="B1582" s="1263"/>
      <c r="C1582" s="1264"/>
      <c r="D1582" s="1264"/>
      <c r="E1582" s="1264"/>
      <c r="F1582" s="1265"/>
      <c r="G1582" s="1270"/>
      <c r="H1582" s="1270"/>
      <c r="I1582" s="1270"/>
      <c r="J1582" s="1270"/>
      <c r="K1582" s="1270"/>
      <c r="L1582" s="1273"/>
      <c r="M1582" s="1276"/>
      <c r="N1582" s="1246"/>
      <c r="O1582" s="1249"/>
      <c r="P1582" s="1215"/>
      <c r="Q1582" s="1218"/>
      <c r="R1582" s="1221"/>
      <c r="S1582" s="1224"/>
      <c r="T1582" s="1227"/>
      <c r="U1582" s="1224"/>
      <c r="V1582" s="1227"/>
      <c r="W1582" s="1224"/>
      <c r="X1582" s="1227"/>
      <c r="Y1582" s="1224"/>
      <c r="Z1582" s="1227"/>
      <c r="AA1582" s="1227"/>
      <c r="AB1582" s="1227"/>
      <c r="AC1582" s="1230"/>
      <c r="AD1582" s="1193"/>
      <c r="AE1582" s="1234"/>
      <c r="AF1582" s="1199"/>
      <c r="AG1582" s="1193"/>
      <c r="AH1582" s="1196"/>
      <c r="AI1582" s="1199"/>
      <c r="AJ1582" s="1199"/>
      <c r="AK1582" s="1202"/>
      <c r="AL1582" s="1205"/>
      <c r="AM1582" s="1213"/>
      <c r="AN1582" s="355"/>
      <c r="AO1582" s="1208"/>
      <c r="AP1582" s="1210"/>
      <c r="AQ1582" s="1114"/>
      <c r="AR1582" s="976"/>
      <c r="AS1582" s="976"/>
      <c r="AT1582" s="976"/>
      <c r="AU1582" s="976"/>
      <c r="AV1582" s="976"/>
      <c r="AW1582" s="976"/>
      <c r="AX1582" s="1211"/>
      <c r="AY1582" s="1208"/>
    </row>
    <row r="1583" spans="1:51" ht="14.5" thickBot="1">
      <c r="A1583" s="1283"/>
      <c r="B1583" s="1266"/>
      <c r="C1583" s="1267"/>
      <c r="D1583" s="1267"/>
      <c r="E1583" s="1267"/>
      <c r="F1583" s="1268"/>
      <c r="G1583" s="1271"/>
      <c r="H1583" s="1271"/>
      <c r="I1583" s="1271"/>
      <c r="J1583" s="1271"/>
      <c r="K1583" s="1271"/>
      <c r="L1583" s="1274"/>
      <c r="M1583" s="1277"/>
      <c r="N1583" s="1247"/>
      <c r="O1583" s="1250"/>
      <c r="P1583" s="1216"/>
      <c r="Q1583" s="1219"/>
      <c r="R1583" s="1222"/>
      <c r="S1583" s="1225"/>
      <c r="T1583" s="1228"/>
      <c r="U1583" s="1225"/>
      <c r="V1583" s="1228"/>
      <c r="W1583" s="1225"/>
      <c r="X1583" s="1228"/>
      <c r="Y1583" s="1225"/>
      <c r="Z1583" s="1228"/>
      <c r="AA1583" s="1228"/>
      <c r="AB1583" s="1228"/>
      <c r="AC1583" s="1231"/>
      <c r="AD1583" s="1194"/>
      <c r="AE1583" s="1235"/>
      <c r="AF1583" s="1200"/>
      <c r="AG1583" s="1194"/>
      <c r="AH1583" s="1197"/>
      <c r="AI1583" s="1200"/>
      <c r="AJ1583" s="1200"/>
      <c r="AK1583" s="1203"/>
      <c r="AL1583" s="1206"/>
      <c r="AM1583" s="651" t="str">
        <f t="shared" si="3524"/>
        <v/>
      </c>
      <c r="AN1583" s="355"/>
      <c r="AO1583" s="1209"/>
      <c r="AP1583" s="1210"/>
      <c r="AQ1583" s="1115"/>
      <c r="AR1583" s="976"/>
      <c r="AS1583" s="976"/>
      <c r="AT1583" s="976"/>
      <c r="AU1583" s="976"/>
      <c r="AV1583" s="976"/>
      <c r="AW1583" s="976"/>
      <c r="AX1583" s="1211"/>
      <c r="AY1583" s="1209"/>
    </row>
    <row r="1584" spans="1:51" ht="14">
      <c r="A1584" s="1280">
        <v>394</v>
      </c>
      <c r="B1584" s="1260" t="str">
        <f>IF(基本情報入力シート!B433="", "",基本情報入力シート!B433)</f>
        <v/>
      </c>
      <c r="C1584" s="1261"/>
      <c r="D1584" s="1261"/>
      <c r="E1584" s="1261"/>
      <c r="F1584" s="1262"/>
      <c r="G1584" s="1269" t="str">
        <f>IF(基本情報入力シート!L433="", "",基本情報入力シート!L433)</f>
        <v/>
      </c>
      <c r="H1584" s="1269" t="str">
        <f>IF(基本情報入力シート!Q433="", "",基本情報入力シート!Q433)</f>
        <v/>
      </c>
      <c r="I1584" s="1269" t="str">
        <f>IF(基本情報入力シート!V433="", "",基本情報入力シート!V433)</f>
        <v/>
      </c>
      <c r="J1584" s="1269" t="str">
        <f>IF(基本情報入力シート!W433="", "",基本情報入力シート!W433)</f>
        <v/>
      </c>
      <c r="K1584" s="1269" t="str">
        <f>IF(基本情報入力シート!X433="", "",基本情報入力シート!X433)</f>
        <v/>
      </c>
      <c r="L1584" s="1272" t="str">
        <f>IF(基本情報入力シート!AC433=0, "",基本情報入力シート!AC433)</f>
        <v/>
      </c>
      <c r="M1584" s="1275" t="str">
        <f>IF(基本情報入力シート!AD433="", "",基本情報入力シート!AD433)</f>
        <v/>
      </c>
      <c r="N1584" s="1245"/>
      <c r="O1584" s="1248" t="str">
        <f>IFERROR(VLOOKUP(K1584,【参考】数式用２!$A$2:$AD$48,MATCH(N1584,【参考】数式用２!$C$4:$AD$4,0)+2,0),"")</f>
        <v/>
      </c>
      <c r="P1584" s="1214"/>
      <c r="Q1584" s="1217" t="str">
        <f>IFERROR(VLOOKUP(K1584,【参考】数式用２!$A$2:$AC$48,MATCH(P1584,【参考】数式用２!$C$4:$AC$4,0)+2,0),"")</f>
        <v/>
      </c>
      <c r="R1584" s="1220" t="s">
        <v>268</v>
      </c>
      <c r="S1584" s="1223"/>
      <c r="T1584" s="1226" t="s">
        <v>356</v>
      </c>
      <c r="U1584" s="1223"/>
      <c r="V1584" s="1226" t="s">
        <v>357</v>
      </c>
      <c r="W1584" s="1223"/>
      <c r="X1584" s="1226" t="s">
        <v>356</v>
      </c>
      <c r="Y1584" s="1223"/>
      <c r="Z1584" s="1226" t="s">
        <v>360</v>
      </c>
      <c r="AA1584" s="1226" t="s">
        <v>171</v>
      </c>
      <c r="AB1584" s="1226" t="str">
        <f t="shared" ref="AB1584" si="3558">IF(S1584&gt;=1,(W1584*12+Y1584)-(S1584*12+U1584)+1,"")</f>
        <v/>
      </c>
      <c r="AC1584" s="1229" t="s">
        <v>359</v>
      </c>
      <c r="AD1584" s="1232" t="str">
        <f t="shared" ref="AD1584" si="3559">IFERROR(ROUNDDOWN(ROUND(L1584*Q1584,0)*M1584,0)*AB1584,"")</f>
        <v/>
      </c>
      <c r="AE1584" s="1233" t="str">
        <f>IFERROR(ROUNDDOWN(ROUNDDOWN(ROUND(L1584*VLOOKUP(K1584,【参考】数式用２!$A$2:$AC$48,MATCH("処遇改善加算Ⅳ",【参考】数式用２!$C$4:$O$4,0)+2,0),0)*M1584,0)*AB1584*0.5,0), "")</f>
        <v/>
      </c>
      <c r="AF1584" s="1198"/>
      <c r="AG1584" s="1193" t="str">
        <f>IF(AND(AQ1584&lt;&gt;"対象外", P1584&lt;&gt;""),ROUNDDOWN(ROUND(L1584*VLOOKUP(K1584,【参考】数式用２!$A$2:$K$48,MATCH("ベア加算あり",【参考】数式用２!$C$4:$K$4,0)+2,0),0)*M1584,0)*AB1584,"")</f>
        <v/>
      </c>
      <c r="AH1584" s="1195"/>
      <c r="AI1584" s="1198"/>
      <c r="AJ1584" s="1198"/>
      <c r="AK1584" s="1201"/>
      <c r="AL1584" s="1204"/>
      <c r="AM1584" s="650" t="str">
        <f t="shared" si="3514"/>
        <v/>
      </c>
      <c r="AN1584" s="355"/>
      <c r="AO1584" s="1207" t="str">
        <f t="shared" ref="AO1584" si="3560">IF(K1584&lt;&gt;"","Q列に色付け","")</f>
        <v/>
      </c>
      <c r="AP1584" s="1210" t="str">
        <f t="shared" ref="AP1584" si="3561">IF(AND(AE1584&lt;&gt;0,AE1584&lt;&gt;""),IF(AF1584="○","入力済","未入力"),"")</f>
        <v/>
      </c>
      <c r="AQ1584" s="1113" t="str">
        <f>IFERROR((VLOOKUP(N1584, 【参考】数式用２!$BE$5:$BE$13, 1,FALSE)), "対象外")</f>
        <v>対象外</v>
      </c>
      <c r="AR1584" s="976" t="str">
        <f t="shared" ref="AR1584" si="3562">IF(AG1584&lt;&gt;"",IF(AH1584="○","入力済","未入力"),"")</f>
        <v/>
      </c>
      <c r="AS1584" s="976" t="str">
        <f t="shared" ref="AS1584" si="3563">IF(AND(P1584&lt;&gt;"", AI1584=""), "未入力", "入力済")</f>
        <v>入力済</v>
      </c>
      <c r="AT1584" s="976" t="str">
        <f t="shared" ref="AT1584" si="3564">IF(AND(P1584&lt;&gt;"", P1584&lt;&gt;"処遇改善加算Ⅳ", AJ1584=""), "未入力", "入力済")</f>
        <v>入力済</v>
      </c>
      <c r="AU1584" s="976" t="str">
        <f>IFERROR(VLOOKUP(K1584, 【参考】数式用２!$BB$5:$BC$48, 2, FALSE), "")</f>
        <v/>
      </c>
      <c r="AV1584" s="976" t="str">
        <f t="shared" ref="AV1584" si="3565">IF(AND(P1584&lt;&gt;"処遇改善加算Ⅲ",P1584&lt;&gt;"処遇改善加算Ⅳ", P1584&lt;&gt;"", AU1584&lt;&gt;"対象外"), 1,"")</f>
        <v/>
      </c>
      <c r="AW1584" s="976" t="str">
        <f>IFERROR("_"&amp;VLOOKUP(K1584, 【参考】数式用２!$AG$2:$AH$48, 2, FALSE), "")</f>
        <v/>
      </c>
      <c r="AX1584" s="1211" t="str">
        <f t="shared" ref="AX1584" si="3566">IF(AND(P1584="処遇改善加算Ⅰ", AL1584=""), "未入力","入力済")</f>
        <v>入力済</v>
      </c>
      <c r="AY1584" s="1207" t="str">
        <f t="shared" ref="AY1584" si="3567">G1584</f>
        <v/>
      </c>
    </row>
    <row r="1585" spans="1:51" ht="14">
      <c r="A1585" s="1281"/>
      <c r="B1585" s="1263"/>
      <c r="C1585" s="1264"/>
      <c r="D1585" s="1264"/>
      <c r="E1585" s="1264"/>
      <c r="F1585" s="1265"/>
      <c r="G1585" s="1270"/>
      <c r="H1585" s="1270"/>
      <c r="I1585" s="1270"/>
      <c r="J1585" s="1270"/>
      <c r="K1585" s="1270"/>
      <c r="L1585" s="1273"/>
      <c r="M1585" s="1276"/>
      <c r="N1585" s="1246"/>
      <c r="O1585" s="1249"/>
      <c r="P1585" s="1215"/>
      <c r="Q1585" s="1218"/>
      <c r="R1585" s="1221"/>
      <c r="S1585" s="1224"/>
      <c r="T1585" s="1227"/>
      <c r="U1585" s="1224"/>
      <c r="V1585" s="1227"/>
      <c r="W1585" s="1224"/>
      <c r="X1585" s="1227"/>
      <c r="Y1585" s="1224"/>
      <c r="Z1585" s="1227"/>
      <c r="AA1585" s="1227"/>
      <c r="AB1585" s="1227"/>
      <c r="AC1585" s="1230"/>
      <c r="AD1585" s="1193"/>
      <c r="AE1585" s="1234"/>
      <c r="AF1585" s="1199"/>
      <c r="AG1585" s="1193"/>
      <c r="AH1585" s="1196"/>
      <c r="AI1585" s="1199"/>
      <c r="AJ1585" s="1199"/>
      <c r="AK1585" s="1202"/>
      <c r="AL1585" s="1205"/>
      <c r="AM1585" s="1212" t="str">
        <f t="shared" ref="AM1585" si="3568">IF(AND(P1584&lt;&gt;"", OR(W1584&lt;&gt;8,Y1584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85" s="355"/>
      <c r="AO1585" s="1208"/>
      <c r="AP1585" s="1210"/>
      <c r="AQ1585" s="1114"/>
      <c r="AR1585" s="976"/>
      <c r="AS1585" s="976"/>
      <c r="AT1585" s="976"/>
      <c r="AU1585" s="976"/>
      <c r="AV1585" s="976"/>
      <c r="AW1585" s="976"/>
      <c r="AX1585" s="1211"/>
      <c r="AY1585" s="1208"/>
    </row>
    <row r="1586" spans="1:51" ht="14">
      <c r="A1586" s="1282"/>
      <c r="B1586" s="1263"/>
      <c r="C1586" s="1264"/>
      <c r="D1586" s="1264"/>
      <c r="E1586" s="1264"/>
      <c r="F1586" s="1265"/>
      <c r="G1586" s="1270"/>
      <c r="H1586" s="1270"/>
      <c r="I1586" s="1270"/>
      <c r="J1586" s="1270"/>
      <c r="K1586" s="1270"/>
      <c r="L1586" s="1273"/>
      <c r="M1586" s="1276"/>
      <c r="N1586" s="1246"/>
      <c r="O1586" s="1249"/>
      <c r="P1586" s="1215"/>
      <c r="Q1586" s="1218"/>
      <c r="R1586" s="1221"/>
      <c r="S1586" s="1224"/>
      <c r="T1586" s="1227"/>
      <c r="U1586" s="1224"/>
      <c r="V1586" s="1227"/>
      <c r="W1586" s="1224"/>
      <c r="X1586" s="1227"/>
      <c r="Y1586" s="1224"/>
      <c r="Z1586" s="1227"/>
      <c r="AA1586" s="1227"/>
      <c r="AB1586" s="1227"/>
      <c r="AC1586" s="1230"/>
      <c r="AD1586" s="1193"/>
      <c r="AE1586" s="1234"/>
      <c r="AF1586" s="1199"/>
      <c r="AG1586" s="1193"/>
      <c r="AH1586" s="1196"/>
      <c r="AI1586" s="1199"/>
      <c r="AJ1586" s="1199"/>
      <c r="AK1586" s="1202"/>
      <c r="AL1586" s="1205"/>
      <c r="AM1586" s="1213"/>
      <c r="AN1586" s="355"/>
      <c r="AO1586" s="1208"/>
      <c r="AP1586" s="1210"/>
      <c r="AQ1586" s="1114"/>
      <c r="AR1586" s="976"/>
      <c r="AS1586" s="976"/>
      <c r="AT1586" s="976"/>
      <c r="AU1586" s="976"/>
      <c r="AV1586" s="976"/>
      <c r="AW1586" s="976"/>
      <c r="AX1586" s="1211"/>
      <c r="AY1586" s="1208"/>
    </row>
    <row r="1587" spans="1:51" ht="14.5" thickBot="1">
      <c r="A1587" s="1283"/>
      <c r="B1587" s="1266"/>
      <c r="C1587" s="1267"/>
      <c r="D1587" s="1267"/>
      <c r="E1587" s="1267"/>
      <c r="F1587" s="1268"/>
      <c r="G1587" s="1271"/>
      <c r="H1587" s="1271"/>
      <c r="I1587" s="1271"/>
      <c r="J1587" s="1271"/>
      <c r="K1587" s="1271"/>
      <c r="L1587" s="1274"/>
      <c r="M1587" s="1277"/>
      <c r="N1587" s="1247"/>
      <c r="O1587" s="1250"/>
      <c r="P1587" s="1216"/>
      <c r="Q1587" s="1219"/>
      <c r="R1587" s="1222"/>
      <c r="S1587" s="1225"/>
      <c r="T1587" s="1228"/>
      <c r="U1587" s="1225"/>
      <c r="V1587" s="1228"/>
      <c r="W1587" s="1225"/>
      <c r="X1587" s="1228"/>
      <c r="Y1587" s="1225"/>
      <c r="Z1587" s="1228"/>
      <c r="AA1587" s="1228"/>
      <c r="AB1587" s="1228"/>
      <c r="AC1587" s="1231"/>
      <c r="AD1587" s="1194"/>
      <c r="AE1587" s="1235"/>
      <c r="AF1587" s="1200"/>
      <c r="AG1587" s="1194"/>
      <c r="AH1587" s="1197"/>
      <c r="AI1587" s="1200"/>
      <c r="AJ1587" s="1200"/>
      <c r="AK1587" s="1203"/>
      <c r="AL1587" s="1206"/>
      <c r="AM1587" s="651" t="str">
        <f t="shared" si="3524"/>
        <v/>
      </c>
      <c r="AN1587" s="355"/>
      <c r="AO1587" s="1209"/>
      <c r="AP1587" s="1210"/>
      <c r="AQ1587" s="1115"/>
      <c r="AR1587" s="976"/>
      <c r="AS1587" s="976"/>
      <c r="AT1587" s="976"/>
      <c r="AU1587" s="976"/>
      <c r="AV1587" s="976"/>
      <c r="AW1587" s="976"/>
      <c r="AX1587" s="1211"/>
      <c r="AY1587" s="1209"/>
    </row>
    <row r="1588" spans="1:51" ht="14">
      <c r="A1588" s="1280">
        <v>395</v>
      </c>
      <c r="B1588" s="1260" t="str">
        <f>IF(基本情報入力シート!B434="", "",基本情報入力シート!B434)</f>
        <v/>
      </c>
      <c r="C1588" s="1261"/>
      <c r="D1588" s="1261"/>
      <c r="E1588" s="1261"/>
      <c r="F1588" s="1262"/>
      <c r="G1588" s="1269" t="str">
        <f>IF(基本情報入力シート!L434="", "",基本情報入力シート!L434)</f>
        <v/>
      </c>
      <c r="H1588" s="1269" t="str">
        <f>IF(基本情報入力シート!Q434="", "",基本情報入力シート!Q434)</f>
        <v/>
      </c>
      <c r="I1588" s="1269" t="str">
        <f>IF(基本情報入力シート!V434="", "",基本情報入力シート!V434)</f>
        <v/>
      </c>
      <c r="J1588" s="1269" t="str">
        <f>IF(基本情報入力シート!W434="", "",基本情報入力シート!W434)</f>
        <v/>
      </c>
      <c r="K1588" s="1269" t="str">
        <f>IF(基本情報入力シート!X434="", "",基本情報入力シート!X434)</f>
        <v/>
      </c>
      <c r="L1588" s="1272" t="str">
        <f>IF(基本情報入力シート!AC434=0, "",基本情報入力シート!AC434)</f>
        <v/>
      </c>
      <c r="M1588" s="1275" t="str">
        <f>IF(基本情報入力シート!AD434="", "",基本情報入力シート!AD434)</f>
        <v/>
      </c>
      <c r="N1588" s="1245"/>
      <c r="O1588" s="1248" t="str">
        <f>IFERROR(VLOOKUP(K1588,【参考】数式用２!$A$2:$AD$48,MATCH(N1588,【参考】数式用２!$C$4:$AD$4,0)+2,0),"")</f>
        <v/>
      </c>
      <c r="P1588" s="1214"/>
      <c r="Q1588" s="1217" t="str">
        <f>IFERROR(VLOOKUP(K1588,【参考】数式用２!$A$2:$AC$48,MATCH(P1588,【参考】数式用２!$C$4:$AC$4,0)+2,0),"")</f>
        <v/>
      </c>
      <c r="R1588" s="1220" t="s">
        <v>268</v>
      </c>
      <c r="S1588" s="1223"/>
      <c r="T1588" s="1226" t="s">
        <v>356</v>
      </c>
      <c r="U1588" s="1223"/>
      <c r="V1588" s="1226" t="s">
        <v>357</v>
      </c>
      <c r="W1588" s="1223"/>
      <c r="X1588" s="1226" t="s">
        <v>356</v>
      </c>
      <c r="Y1588" s="1223"/>
      <c r="Z1588" s="1226" t="s">
        <v>360</v>
      </c>
      <c r="AA1588" s="1226" t="s">
        <v>171</v>
      </c>
      <c r="AB1588" s="1226" t="str">
        <f t="shared" ref="AB1588" si="3569">IF(S1588&gt;=1,(W1588*12+Y1588)-(S1588*12+U1588)+1,"")</f>
        <v/>
      </c>
      <c r="AC1588" s="1229" t="s">
        <v>359</v>
      </c>
      <c r="AD1588" s="1232" t="str">
        <f t="shared" ref="AD1588" si="3570">IFERROR(ROUNDDOWN(ROUND(L1588*Q1588,0)*M1588,0)*AB1588,"")</f>
        <v/>
      </c>
      <c r="AE1588" s="1233" t="str">
        <f>IFERROR(ROUNDDOWN(ROUNDDOWN(ROUND(L1588*VLOOKUP(K1588,【参考】数式用２!$A$2:$AC$48,MATCH("処遇改善加算Ⅳ",【参考】数式用２!$C$4:$O$4,0)+2,0),0)*M1588,0)*AB1588*0.5,0), "")</f>
        <v/>
      </c>
      <c r="AF1588" s="1198"/>
      <c r="AG1588" s="1193" t="str">
        <f>IF(AND(AQ1588&lt;&gt;"対象外", P1588&lt;&gt;""),ROUNDDOWN(ROUND(L1588*VLOOKUP(K1588,【参考】数式用２!$A$2:$K$48,MATCH("ベア加算あり",【参考】数式用２!$C$4:$K$4,0)+2,0),0)*M1588,0)*AB1588,"")</f>
        <v/>
      </c>
      <c r="AH1588" s="1195"/>
      <c r="AI1588" s="1198"/>
      <c r="AJ1588" s="1198"/>
      <c r="AK1588" s="1201"/>
      <c r="AL1588" s="1204"/>
      <c r="AM1588" s="650" t="str">
        <f t="shared" si="3514"/>
        <v/>
      </c>
      <c r="AN1588" s="355"/>
      <c r="AO1588" s="1207" t="str">
        <f t="shared" ref="AO1588" si="3571">IF(K1588&lt;&gt;"","Q列に色付け","")</f>
        <v/>
      </c>
      <c r="AP1588" s="1210" t="str">
        <f t="shared" ref="AP1588" si="3572">IF(AND(AE1588&lt;&gt;0,AE1588&lt;&gt;""),IF(AF1588="○","入力済","未入力"),"")</f>
        <v/>
      </c>
      <c r="AQ1588" s="1113" t="str">
        <f>IFERROR((VLOOKUP(N1588, 【参考】数式用２!$BE$5:$BE$13, 1,FALSE)), "対象外")</f>
        <v>対象外</v>
      </c>
      <c r="AR1588" s="976" t="str">
        <f t="shared" ref="AR1588" si="3573">IF(AG1588&lt;&gt;"",IF(AH1588="○","入力済","未入力"),"")</f>
        <v/>
      </c>
      <c r="AS1588" s="976" t="str">
        <f t="shared" ref="AS1588" si="3574">IF(AND(P1588&lt;&gt;"", AI1588=""), "未入力", "入力済")</f>
        <v>入力済</v>
      </c>
      <c r="AT1588" s="976" t="str">
        <f t="shared" ref="AT1588" si="3575">IF(AND(P1588&lt;&gt;"", P1588&lt;&gt;"処遇改善加算Ⅳ", AJ1588=""), "未入力", "入力済")</f>
        <v>入力済</v>
      </c>
      <c r="AU1588" s="976" t="str">
        <f>IFERROR(VLOOKUP(K1588, 【参考】数式用２!$BB$5:$BC$48, 2, FALSE), "")</f>
        <v/>
      </c>
      <c r="AV1588" s="976" t="str">
        <f t="shared" ref="AV1588" si="3576">IF(AND(P1588&lt;&gt;"処遇改善加算Ⅲ",P1588&lt;&gt;"処遇改善加算Ⅳ", P1588&lt;&gt;"", AU1588&lt;&gt;"対象外"), 1,"")</f>
        <v/>
      </c>
      <c r="AW1588" s="976" t="str">
        <f>IFERROR("_"&amp;VLOOKUP(K1588, 【参考】数式用２!$AG$2:$AH$48, 2, FALSE), "")</f>
        <v/>
      </c>
      <c r="AX1588" s="1211" t="str">
        <f t="shared" ref="AX1588" si="3577">IF(AND(P1588="処遇改善加算Ⅰ", AL1588=""), "未入力","入力済")</f>
        <v>入力済</v>
      </c>
      <c r="AY1588" s="1207" t="str">
        <f t="shared" ref="AY1588" si="3578">G1588</f>
        <v/>
      </c>
    </row>
    <row r="1589" spans="1:51" ht="14">
      <c r="A1589" s="1281"/>
      <c r="B1589" s="1263"/>
      <c r="C1589" s="1264"/>
      <c r="D1589" s="1264"/>
      <c r="E1589" s="1264"/>
      <c r="F1589" s="1265"/>
      <c r="G1589" s="1270"/>
      <c r="H1589" s="1270"/>
      <c r="I1589" s="1270"/>
      <c r="J1589" s="1270"/>
      <c r="K1589" s="1270"/>
      <c r="L1589" s="1273"/>
      <c r="M1589" s="1276"/>
      <c r="N1589" s="1246"/>
      <c r="O1589" s="1249"/>
      <c r="P1589" s="1215"/>
      <c r="Q1589" s="1218"/>
      <c r="R1589" s="1221"/>
      <c r="S1589" s="1224"/>
      <c r="T1589" s="1227"/>
      <c r="U1589" s="1224"/>
      <c r="V1589" s="1227"/>
      <c r="W1589" s="1224"/>
      <c r="X1589" s="1227"/>
      <c r="Y1589" s="1224"/>
      <c r="Z1589" s="1227"/>
      <c r="AA1589" s="1227"/>
      <c r="AB1589" s="1227"/>
      <c r="AC1589" s="1230"/>
      <c r="AD1589" s="1193"/>
      <c r="AE1589" s="1234"/>
      <c r="AF1589" s="1199"/>
      <c r="AG1589" s="1193"/>
      <c r="AH1589" s="1196"/>
      <c r="AI1589" s="1199"/>
      <c r="AJ1589" s="1199"/>
      <c r="AK1589" s="1202"/>
      <c r="AL1589" s="1205"/>
      <c r="AM1589" s="1212" t="str">
        <f t="shared" ref="AM1589" si="3579">IF(AND(P1588&lt;&gt;"", OR(W1588&lt;&gt;8,Y1588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89" s="355"/>
      <c r="AO1589" s="1208"/>
      <c r="AP1589" s="1210"/>
      <c r="AQ1589" s="1114"/>
      <c r="AR1589" s="976"/>
      <c r="AS1589" s="976"/>
      <c r="AT1589" s="976"/>
      <c r="AU1589" s="976"/>
      <c r="AV1589" s="976"/>
      <c r="AW1589" s="976"/>
      <c r="AX1589" s="1211"/>
      <c r="AY1589" s="1208"/>
    </row>
    <row r="1590" spans="1:51" ht="14">
      <c r="A1590" s="1282"/>
      <c r="B1590" s="1263"/>
      <c r="C1590" s="1264"/>
      <c r="D1590" s="1264"/>
      <c r="E1590" s="1264"/>
      <c r="F1590" s="1265"/>
      <c r="G1590" s="1270"/>
      <c r="H1590" s="1270"/>
      <c r="I1590" s="1270"/>
      <c r="J1590" s="1270"/>
      <c r="K1590" s="1270"/>
      <c r="L1590" s="1273"/>
      <c r="M1590" s="1276"/>
      <c r="N1590" s="1246"/>
      <c r="O1590" s="1249"/>
      <c r="P1590" s="1215"/>
      <c r="Q1590" s="1218"/>
      <c r="R1590" s="1221"/>
      <c r="S1590" s="1224"/>
      <c r="T1590" s="1227"/>
      <c r="U1590" s="1224"/>
      <c r="V1590" s="1227"/>
      <c r="W1590" s="1224"/>
      <c r="X1590" s="1227"/>
      <c r="Y1590" s="1224"/>
      <c r="Z1590" s="1227"/>
      <c r="AA1590" s="1227"/>
      <c r="AB1590" s="1227"/>
      <c r="AC1590" s="1230"/>
      <c r="AD1590" s="1193"/>
      <c r="AE1590" s="1234"/>
      <c r="AF1590" s="1199"/>
      <c r="AG1590" s="1193"/>
      <c r="AH1590" s="1196"/>
      <c r="AI1590" s="1199"/>
      <c r="AJ1590" s="1199"/>
      <c r="AK1590" s="1202"/>
      <c r="AL1590" s="1205"/>
      <c r="AM1590" s="1213"/>
      <c r="AN1590" s="355"/>
      <c r="AO1590" s="1208"/>
      <c r="AP1590" s="1210"/>
      <c r="AQ1590" s="1114"/>
      <c r="AR1590" s="976"/>
      <c r="AS1590" s="976"/>
      <c r="AT1590" s="976"/>
      <c r="AU1590" s="976"/>
      <c r="AV1590" s="976"/>
      <c r="AW1590" s="976"/>
      <c r="AX1590" s="1211"/>
      <c r="AY1590" s="1208"/>
    </row>
    <row r="1591" spans="1:51" ht="14.5" thickBot="1">
      <c r="A1591" s="1283"/>
      <c r="B1591" s="1266"/>
      <c r="C1591" s="1267"/>
      <c r="D1591" s="1267"/>
      <c r="E1591" s="1267"/>
      <c r="F1591" s="1268"/>
      <c r="G1591" s="1271"/>
      <c r="H1591" s="1271"/>
      <c r="I1591" s="1271"/>
      <c r="J1591" s="1271"/>
      <c r="K1591" s="1271"/>
      <c r="L1591" s="1274"/>
      <c r="M1591" s="1277"/>
      <c r="N1591" s="1247"/>
      <c r="O1591" s="1250"/>
      <c r="P1591" s="1216"/>
      <c r="Q1591" s="1219"/>
      <c r="R1591" s="1222"/>
      <c r="S1591" s="1225"/>
      <c r="T1591" s="1228"/>
      <c r="U1591" s="1225"/>
      <c r="V1591" s="1228"/>
      <c r="W1591" s="1225"/>
      <c r="X1591" s="1228"/>
      <c r="Y1591" s="1225"/>
      <c r="Z1591" s="1228"/>
      <c r="AA1591" s="1228"/>
      <c r="AB1591" s="1228"/>
      <c r="AC1591" s="1231"/>
      <c r="AD1591" s="1194"/>
      <c r="AE1591" s="1235"/>
      <c r="AF1591" s="1200"/>
      <c r="AG1591" s="1194"/>
      <c r="AH1591" s="1197"/>
      <c r="AI1591" s="1200"/>
      <c r="AJ1591" s="1200"/>
      <c r="AK1591" s="1203"/>
      <c r="AL1591" s="1206"/>
      <c r="AM1591" s="651" t="str">
        <f t="shared" si="3524"/>
        <v/>
      </c>
      <c r="AN1591" s="355"/>
      <c r="AO1591" s="1209"/>
      <c r="AP1591" s="1210"/>
      <c r="AQ1591" s="1115"/>
      <c r="AR1591" s="976"/>
      <c r="AS1591" s="976"/>
      <c r="AT1591" s="976"/>
      <c r="AU1591" s="976"/>
      <c r="AV1591" s="976"/>
      <c r="AW1591" s="976"/>
      <c r="AX1591" s="1211"/>
      <c r="AY1591" s="1209"/>
    </row>
    <row r="1592" spans="1:51" ht="14">
      <c r="A1592" s="1280">
        <v>396</v>
      </c>
      <c r="B1592" s="1260" t="str">
        <f>IF(基本情報入力シート!B435="", "",基本情報入力シート!B435)</f>
        <v/>
      </c>
      <c r="C1592" s="1261"/>
      <c r="D1592" s="1261"/>
      <c r="E1592" s="1261"/>
      <c r="F1592" s="1262"/>
      <c r="G1592" s="1269" t="str">
        <f>IF(基本情報入力シート!L435="", "",基本情報入力シート!L435)</f>
        <v/>
      </c>
      <c r="H1592" s="1269" t="str">
        <f>IF(基本情報入力シート!Q435="", "",基本情報入力シート!Q435)</f>
        <v/>
      </c>
      <c r="I1592" s="1269" t="str">
        <f>IF(基本情報入力シート!V435="", "",基本情報入力シート!V435)</f>
        <v/>
      </c>
      <c r="J1592" s="1269" t="str">
        <f>IF(基本情報入力シート!W435="", "",基本情報入力シート!W435)</f>
        <v/>
      </c>
      <c r="K1592" s="1269" t="str">
        <f>IF(基本情報入力シート!X435="", "",基本情報入力シート!X435)</f>
        <v/>
      </c>
      <c r="L1592" s="1272" t="str">
        <f>IF(基本情報入力シート!AC435=0, "",基本情報入力シート!AC435)</f>
        <v/>
      </c>
      <c r="M1592" s="1275" t="str">
        <f>IF(基本情報入力シート!AD435="", "",基本情報入力シート!AD435)</f>
        <v/>
      </c>
      <c r="N1592" s="1245"/>
      <c r="O1592" s="1248" t="str">
        <f>IFERROR(VLOOKUP(K1592,【参考】数式用２!$A$2:$AD$48,MATCH(N1592,【参考】数式用２!$C$4:$AD$4,0)+2,0),"")</f>
        <v/>
      </c>
      <c r="P1592" s="1214"/>
      <c r="Q1592" s="1217" t="str">
        <f>IFERROR(VLOOKUP(K1592,【参考】数式用２!$A$2:$AC$48,MATCH(P1592,【参考】数式用２!$C$4:$AC$4,0)+2,0),"")</f>
        <v/>
      </c>
      <c r="R1592" s="1220" t="s">
        <v>268</v>
      </c>
      <c r="S1592" s="1223"/>
      <c r="T1592" s="1226" t="s">
        <v>356</v>
      </c>
      <c r="U1592" s="1223"/>
      <c r="V1592" s="1226" t="s">
        <v>357</v>
      </c>
      <c r="W1592" s="1223"/>
      <c r="X1592" s="1226" t="s">
        <v>356</v>
      </c>
      <c r="Y1592" s="1223"/>
      <c r="Z1592" s="1226" t="s">
        <v>360</v>
      </c>
      <c r="AA1592" s="1226" t="s">
        <v>171</v>
      </c>
      <c r="AB1592" s="1226" t="str">
        <f t="shared" ref="AB1592" si="3580">IF(S1592&gt;=1,(W1592*12+Y1592)-(S1592*12+U1592)+1,"")</f>
        <v/>
      </c>
      <c r="AC1592" s="1229" t="s">
        <v>359</v>
      </c>
      <c r="AD1592" s="1232" t="str">
        <f t="shared" ref="AD1592" si="3581">IFERROR(ROUNDDOWN(ROUND(L1592*Q1592,0)*M1592,0)*AB1592,"")</f>
        <v/>
      </c>
      <c r="AE1592" s="1233" t="str">
        <f>IFERROR(ROUNDDOWN(ROUNDDOWN(ROUND(L1592*VLOOKUP(K1592,【参考】数式用２!$A$2:$AC$48,MATCH("処遇改善加算Ⅳ",【参考】数式用２!$C$4:$O$4,0)+2,0),0)*M1592,0)*AB1592*0.5,0), "")</f>
        <v/>
      </c>
      <c r="AF1592" s="1198"/>
      <c r="AG1592" s="1193" t="str">
        <f>IF(AND(AQ1592&lt;&gt;"対象外", P1592&lt;&gt;""),ROUNDDOWN(ROUND(L1592*VLOOKUP(K1592,【参考】数式用２!$A$2:$K$48,MATCH("ベア加算あり",【参考】数式用２!$C$4:$K$4,0)+2,0),0)*M1592,0)*AB1592,"")</f>
        <v/>
      </c>
      <c r="AH1592" s="1195"/>
      <c r="AI1592" s="1198"/>
      <c r="AJ1592" s="1198"/>
      <c r="AK1592" s="1201"/>
      <c r="AL1592" s="1204"/>
      <c r="AM1592" s="650" t="str">
        <f t="shared" si="3514"/>
        <v/>
      </c>
      <c r="AN1592" s="355"/>
      <c r="AO1592" s="1207" t="str">
        <f t="shared" ref="AO1592" si="3582">IF(K1592&lt;&gt;"","Q列に色付け","")</f>
        <v/>
      </c>
      <c r="AP1592" s="1210" t="str">
        <f t="shared" ref="AP1592" si="3583">IF(AND(AE1592&lt;&gt;0,AE1592&lt;&gt;""),IF(AF1592="○","入力済","未入力"),"")</f>
        <v/>
      </c>
      <c r="AQ1592" s="1113" t="str">
        <f>IFERROR((VLOOKUP(N1592, 【参考】数式用２!$BE$5:$BE$13, 1,FALSE)), "対象外")</f>
        <v>対象外</v>
      </c>
      <c r="AR1592" s="976" t="str">
        <f t="shared" ref="AR1592" si="3584">IF(AG1592&lt;&gt;"",IF(AH1592="○","入力済","未入力"),"")</f>
        <v/>
      </c>
      <c r="AS1592" s="976" t="str">
        <f t="shared" ref="AS1592" si="3585">IF(AND(P1592&lt;&gt;"", AI1592=""), "未入力", "入力済")</f>
        <v>入力済</v>
      </c>
      <c r="AT1592" s="976" t="str">
        <f t="shared" ref="AT1592" si="3586">IF(AND(P1592&lt;&gt;"", P1592&lt;&gt;"処遇改善加算Ⅳ", AJ1592=""), "未入力", "入力済")</f>
        <v>入力済</v>
      </c>
      <c r="AU1592" s="976" t="str">
        <f>IFERROR(VLOOKUP(K1592, 【参考】数式用２!$BB$5:$BC$48, 2, FALSE), "")</f>
        <v/>
      </c>
      <c r="AV1592" s="976" t="str">
        <f t="shared" ref="AV1592" si="3587">IF(AND(P1592&lt;&gt;"処遇改善加算Ⅲ",P1592&lt;&gt;"処遇改善加算Ⅳ", P1592&lt;&gt;"", AU1592&lt;&gt;"対象外"), 1,"")</f>
        <v/>
      </c>
      <c r="AW1592" s="976" t="str">
        <f>IFERROR("_"&amp;VLOOKUP(K1592, 【参考】数式用２!$AG$2:$AH$48, 2, FALSE), "")</f>
        <v/>
      </c>
      <c r="AX1592" s="1211" t="str">
        <f t="shared" ref="AX1592" si="3588">IF(AND(P1592="処遇改善加算Ⅰ", AL1592=""), "未入力","入力済")</f>
        <v>入力済</v>
      </c>
      <c r="AY1592" s="1207" t="str">
        <f t="shared" ref="AY1592" si="3589">G1592</f>
        <v/>
      </c>
    </row>
    <row r="1593" spans="1:51" ht="14">
      <c r="A1593" s="1281"/>
      <c r="B1593" s="1263"/>
      <c r="C1593" s="1264"/>
      <c r="D1593" s="1264"/>
      <c r="E1593" s="1264"/>
      <c r="F1593" s="1265"/>
      <c r="G1593" s="1270"/>
      <c r="H1593" s="1270"/>
      <c r="I1593" s="1270"/>
      <c r="J1593" s="1270"/>
      <c r="K1593" s="1270"/>
      <c r="L1593" s="1273"/>
      <c r="M1593" s="1276"/>
      <c r="N1593" s="1246"/>
      <c r="O1593" s="1249"/>
      <c r="P1593" s="1215"/>
      <c r="Q1593" s="1218"/>
      <c r="R1593" s="1221"/>
      <c r="S1593" s="1224"/>
      <c r="T1593" s="1227"/>
      <c r="U1593" s="1224"/>
      <c r="V1593" s="1227"/>
      <c r="W1593" s="1224"/>
      <c r="X1593" s="1227"/>
      <c r="Y1593" s="1224"/>
      <c r="Z1593" s="1227"/>
      <c r="AA1593" s="1227"/>
      <c r="AB1593" s="1227"/>
      <c r="AC1593" s="1230"/>
      <c r="AD1593" s="1193"/>
      <c r="AE1593" s="1234"/>
      <c r="AF1593" s="1199"/>
      <c r="AG1593" s="1193"/>
      <c r="AH1593" s="1196"/>
      <c r="AI1593" s="1199"/>
      <c r="AJ1593" s="1199"/>
      <c r="AK1593" s="1202"/>
      <c r="AL1593" s="1205"/>
      <c r="AM1593" s="1212" t="str">
        <f t="shared" ref="AM1593" si="3590">IF(AND(P1592&lt;&gt;"", OR(W1592&lt;&gt;8,Y1592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93" s="355"/>
      <c r="AO1593" s="1208"/>
      <c r="AP1593" s="1210"/>
      <c r="AQ1593" s="1114"/>
      <c r="AR1593" s="976"/>
      <c r="AS1593" s="976"/>
      <c r="AT1593" s="976"/>
      <c r="AU1593" s="976"/>
      <c r="AV1593" s="976"/>
      <c r="AW1593" s="976"/>
      <c r="AX1593" s="1211"/>
      <c r="AY1593" s="1208"/>
    </row>
    <row r="1594" spans="1:51" ht="14">
      <c r="A1594" s="1282"/>
      <c r="B1594" s="1263"/>
      <c r="C1594" s="1264"/>
      <c r="D1594" s="1264"/>
      <c r="E1594" s="1264"/>
      <c r="F1594" s="1265"/>
      <c r="G1594" s="1270"/>
      <c r="H1594" s="1270"/>
      <c r="I1594" s="1270"/>
      <c r="J1594" s="1270"/>
      <c r="K1594" s="1270"/>
      <c r="L1594" s="1273"/>
      <c r="M1594" s="1276"/>
      <c r="N1594" s="1246"/>
      <c r="O1594" s="1249"/>
      <c r="P1594" s="1215"/>
      <c r="Q1594" s="1218"/>
      <c r="R1594" s="1221"/>
      <c r="S1594" s="1224"/>
      <c r="T1594" s="1227"/>
      <c r="U1594" s="1224"/>
      <c r="V1594" s="1227"/>
      <c r="W1594" s="1224"/>
      <c r="X1594" s="1227"/>
      <c r="Y1594" s="1224"/>
      <c r="Z1594" s="1227"/>
      <c r="AA1594" s="1227"/>
      <c r="AB1594" s="1227"/>
      <c r="AC1594" s="1230"/>
      <c r="AD1594" s="1193"/>
      <c r="AE1594" s="1234"/>
      <c r="AF1594" s="1199"/>
      <c r="AG1594" s="1193"/>
      <c r="AH1594" s="1196"/>
      <c r="AI1594" s="1199"/>
      <c r="AJ1594" s="1199"/>
      <c r="AK1594" s="1202"/>
      <c r="AL1594" s="1205"/>
      <c r="AM1594" s="1213"/>
      <c r="AN1594" s="355"/>
      <c r="AO1594" s="1208"/>
      <c r="AP1594" s="1210"/>
      <c r="AQ1594" s="1114"/>
      <c r="AR1594" s="976"/>
      <c r="AS1594" s="976"/>
      <c r="AT1594" s="976"/>
      <c r="AU1594" s="976"/>
      <c r="AV1594" s="976"/>
      <c r="AW1594" s="976"/>
      <c r="AX1594" s="1211"/>
      <c r="AY1594" s="1208"/>
    </row>
    <row r="1595" spans="1:51" ht="14.5" thickBot="1">
      <c r="A1595" s="1283"/>
      <c r="B1595" s="1266"/>
      <c r="C1595" s="1267"/>
      <c r="D1595" s="1267"/>
      <c r="E1595" s="1267"/>
      <c r="F1595" s="1268"/>
      <c r="G1595" s="1271"/>
      <c r="H1595" s="1271"/>
      <c r="I1595" s="1271"/>
      <c r="J1595" s="1271"/>
      <c r="K1595" s="1271"/>
      <c r="L1595" s="1274"/>
      <c r="M1595" s="1277"/>
      <c r="N1595" s="1247"/>
      <c r="O1595" s="1250"/>
      <c r="P1595" s="1216"/>
      <c r="Q1595" s="1219"/>
      <c r="R1595" s="1222"/>
      <c r="S1595" s="1225"/>
      <c r="T1595" s="1228"/>
      <c r="U1595" s="1225"/>
      <c r="V1595" s="1228"/>
      <c r="W1595" s="1225"/>
      <c r="X1595" s="1228"/>
      <c r="Y1595" s="1225"/>
      <c r="Z1595" s="1228"/>
      <c r="AA1595" s="1228"/>
      <c r="AB1595" s="1228"/>
      <c r="AC1595" s="1231"/>
      <c r="AD1595" s="1194"/>
      <c r="AE1595" s="1235"/>
      <c r="AF1595" s="1200"/>
      <c r="AG1595" s="1194"/>
      <c r="AH1595" s="1197"/>
      <c r="AI1595" s="1200"/>
      <c r="AJ1595" s="1200"/>
      <c r="AK1595" s="1203"/>
      <c r="AL1595" s="1206"/>
      <c r="AM1595" s="651" t="str">
        <f t="shared" si="3524"/>
        <v/>
      </c>
      <c r="AN1595" s="355"/>
      <c r="AO1595" s="1209"/>
      <c r="AP1595" s="1210"/>
      <c r="AQ1595" s="1115"/>
      <c r="AR1595" s="976"/>
      <c r="AS1595" s="976"/>
      <c r="AT1595" s="976"/>
      <c r="AU1595" s="976"/>
      <c r="AV1595" s="976"/>
      <c r="AW1595" s="976"/>
      <c r="AX1595" s="1211"/>
      <c r="AY1595" s="1209"/>
    </row>
    <row r="1596" spans="1:51" ht="14">
      <c r="A1596" s="1280">
        <v>397</v>
      </c>
      <c r="B1596" s="1260" t="str">
        <f>IF(基本情報入力シート!B436="", "",基本情報入力シート!B436)</f>
        <v/>
      </c>
      <c r="C1596" s="1261"/>
      <c r="D1596" s="1261"/>
      <c r="E1596" s="1261"/>
      <c r="F1596" s="1262"/>
      <c r="G1596" s="1269" t="str">
        <f>IF(基本情報入力シート!L436="", "",基本情報入力シート!L436)</f>
        <v/>
      </c>
      <c r="H1596" s="1269" t="str">
        <f>IF(基本情報入力シート!Q436="", "",基本情報入力シート!Q436)</f>
        <v/>
      </c>
      <c r="I1596" s="1269" t="str">
        <f>IF(基本情報入力シート!V436="", "",基本情報入力シート!V436)</f>
        <v/>
      </c>
      <c r="J1596" s="1269" t="str">
        <f>IF(基本情報入力シート!W436="", "",基本情報入力シート!W436)</f>
        <v/>
      </c>
      <c r="K1596" s="1269" t="str">
        <f>IF(基本情報入力シート!X436="", "",基本情報入力シート!X436)</f>
        <v/>
      </c>
      <c r="L1596" s="1272" t="str">
        <f>IF(基本情報入力シート!AC436=0, "",基本情報入力シート!AC436)</f>
        <v/>
      </c>
      <c r="M1596" s="1275" t="str">
        <f>IF(基本情報入力シート!AD436="", "",基本情報入力シート!AD436)</f>
        <v/>
      </c>
      <c r="N1596" s="1245"/>
      <c r="O1596" s="1248" t="str">
        <f>IFERROR(VLOOKUP(K1596,【参考】数式用２!$A$2:$AD$48,MATCH(N1596,【参考】数式用２!$C$4:$AD$4,0)+2,0),"")</f>
        <v/>
      </c>
      <c r="P1596" s="1214"/>
      <c r="Q1596" s="1217" t="str">
        <f>IFERROR(VLOOKUP(K1596,【参考】数式用２!$A$2:$AC$48,MATCH(P1596,【参考】数式用２!$C$4:$AC$4,0)+2,0),"")</f>
        <v/>
      </c>
      <c r="R1596" s="1220" t="s">
        <v>268</v>
      </c>
      <c r="S1596" s="1223"/>
      <c r="T1596" s="1226" t="s">
        <v>356</v>
      </c>
      <c r="U1596" s="1223"/>
      <c r="V1596" s="1226" t="s">
        <v>357</v>
      </c>
      <c r="W1596" s="1223"/>
      <c r="X1596" s="1226" t="s">
        <v>356</v>
      </c>
      <c r="Y1596" s="1223"/>
      <c r="Z1596" s="1226" t="s">
        <v>360</v>
      </c>
      <c r="AA1596" s="1226" t="s">
        <v>171</v>
      </c>
      <c r="AB1596" s="1226" t="str">
        <f t="shared" ref="AB1596" si="3591">IF(S1596&gt;=1,(W1596*12+Y1596)-(S1596*12+U1596)+1,"")</f>
        <v/>
      </c>
      <c r="AC1596" s="1229" t="s">
        <v>359</v>
      </c>
      <c r="AD1596" s="1232" t="str">
        <f t="shared" ref="AD1596" si="3592">IFERROR(ROUNDDOWN(ROUND(L1596*Q1596,0)*M1596,0)*AB1596,"")</f>
        <v/>
      </c>
      <c r="AE1596" s="1233" t="str">
        <f>IFERROR(ROUNDDOWN(ROUNDDOWN(ROUND(L1596*VLOOKUP(K1596,【参考】数式用２!$A$2:$AC$48,MATCH("処遇改善加算Ⅳ",【参考】数式用２!$C$4:$O$4,0)+2,0),0)*M1596,0)*AB1596*0.5,0), "")</f>
        <v/>
      </c>
      <c r="AF1596" s="1198"/>
      <c r="AG1596" s="1193" t="str">
        <f>IF(AND(AQ1596&lt;&gt;"対象外", P1596&lt;&gt;""),ROUNDDOWN(ROUND(L1596*VLOOKUP(K1596,【参考】数式用２!$A$2:$K$48,MATCH("ベア加算あり",【参考】数式用２!$C$4:$K$4,0)+2,0),0)*M1596,0)*AB1596,"")</f>
        <v/>
      </c>
      <c r="AH1596" s="1195"/>
      <c r="AI1596" s="1198"/>
      <c r="AJ1596" s="1198"/>
      <c r="AK1596" s="1201"/>
      <c r="AL1596" s="1204"/>
      <c r="AM1596" s="650" t="str">
        <f t="shared" si="3514"/>
        <v/>
      </c>
      <c r="AN1596" s="355"/>
      <c r="AO1596" s="1207" t="str">
        <f t="shared" ref="AO1596" si="3593">IF(K1596&lt;&gt;"","Q列に色付け","")</f>
        <v/>
      </c>
      <c r="AP1596" s="1210" t="str">
        <f t="shared" ref="AP1596" si="3594">IF(AND(AE1596&lt;&gt;0,AE1596&lt;&gt;""),IF(AF1596="○","入力済","未入力"),"")</f>
        <v/>
      </c>
      <c r="AQ1596" s="1113" t="str">
        <f>IFERROR((VLOOKUP(N1596, 【参考】数式用２!$BE$5:$BE$13, 1,FALSE)), "対象外")</f>
        <v>対象外</v>
      </c>
      <c r="AR1596" s="976" t="str">
        <f t="shared" ref="AR1596" si="3595">IF(AG1596&lt;&gt;"",IF(AH1596="○","入力済","未入力"),"")</f>
        <v/>
      </c>
      <c r="AS1596" s="976" t="str">
        <f t="shared" ref="AS1596" si="3596">IF(AND(P1596&lt;&gt;"", AI1596=""), "未入力", "入力済")</f>
        <v>入力済</v>
      </c>
      <c r="AT1596" s="976" t="str">
        <f t="shared" ref="AT1596" si="3597">IF(AND(P1596&lt;&gt;"", P1596&lt;&gt;"処遇改善加算Ⅳ", AJ1596=""), "未入力", "入力済")</f>
        <v>入力済</v>
      </c>
      <c r="AU1596" s="976" t="str">
        <f>IFERROR(VLOOKUP(K1596, 【参考】数式用２!$BB$5:$BC$48, 2, FALSE), "")</f>
        <v/>
      </c>
      <c r="AV1596" s="976" t="str">
        <f t="shared" ref="AV1596" si="3598">IF(AND(P1596&lt;&gt;"処遇改善加算Ⅲ",P1596&lt;&gt;"処遇改善加算Ⅳ", P1596&lt;&gt;"", AU1596&lt;&gt;"対象外"), 1,"")</f>
        <v/>
      </c>
      <c r="AW1596" s="976" t="str">
        <f>IFERROR("_"&amp;VLOOKUP(K1596, 【参考】数式用２!$AG$2:$AH$48, 2, FALSE), "")</f>
        <v/>
      </c>
      <c r="AX1596" s="1211" t="str">
        <f t="shared" ref="AX1596" si="3599">IF(AND(P1596="処遇改善加算Ⅰ", AL1596=""), "未入力","入力済")</f>
        <v>入力済</v>
      </c>
      <c r="AY1596" s="1207" t="str">
        <f t="shared" ref="AY1596" si="3600">G1596</f>
        <v/>
      </c>
    </row>
    <row r="1597" spans="1:51" ht="14">
      <c r="A1597" s="1281"/>
      <c r="B1597" s="1263"/>
      <c r="C1597" s="1264"/>
      <c r="D1597" s="1264"/>
      <c r="E1597" s="1264"/>
      <c r="F1597" s="1265"/>
      <c r="G1597" s="1270"/>
      <c r="H1597" s="1270"/>
      <c r="I1597" s="1270"/>
      <c r="J1597" s="1270"/>
      <c r="K1597" s="1270"/>
      <c r="L1597" s="1273"/>
      <c r="M1597" s="1276"/>
      <c r="N1597" s="1246"/>
      <c r="O1597" s="1249"/>
      <c r="P1597" s="1215"/>
      <c r="Q1597" s="1218"/>
      <c r="R1597" s="1221"/>
      <c r="S1597" s="1224"/>
      <c r="T1597" s="1227"/>
      <c r="U1597" s="1224"/>
      <c r="V1597" s="1227"/>
      <c r="W1597" s="1224"/>
      <c r="X1597" s="1227"/>
      <c r="Y1597" s="1224"/>
      <c r="Z1597" s="1227"/>
      <c r="AA1597" s="1227"/>
      <c r="AB1597" s="1227"/>
      <c r="AC1597" s="1230"/>
      <c r="AD1597" s="1193"/>
      <c r="AE1597" s="1234"/>
      <c r="AF1597" s="1199"/>
      <c r="AG1597" s="1193"/>
      <c r="AH1597" s="1196"/>
      <c r="AI1597" s="1199"/>
      <c r="AJ1597" s="1199"/>
      <c r="AK1597" s="1202"/>
      <c r="AL1597" s="1205"/>
      <c r="AM1597" s="1212" t="str">
        <f t="shared" ref="AM1597" si="3601">IF(AND(P1596&lt;&gt;"", OR(W1596&lt;&gt;8,Y1596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597" s="355"/>
      <c r="AO1597" s="1208"/>
      <c r="AP1597" s="1210"/>
      <c r="AQ1597" s="1114"/>
      <c r="AR1597" s="976"/>
      <c r="AS1597" s="976"/>
      <c r="AT1597" s="976"/>
      <c r="AU1597" s="976"/>
      <c r="AV1597" s="976"/>
      <c r="AW1597" s="976"/>
      <c r="AX1597" s="1211"/>
      <c r="AY1597" s="1208"/>
    </row>
    <row r="1598" spans="1:51" ht="14">
      <c r="A1598" s="1282"/>
      <c r="B1598" s="1263"/>
      <c r="C1598" s="1264"/>
      <c r="D1598" s="1264"/>
      <c r="E1598" s="1264"/>
      <c r="F1598" s="1265"/>
      <c r="G1598" s="1270"/>
      <c r="H1598" s="1270"/>
      <c r="I1598" s="1270"/>
      <c r="J1598" s="1270"/>
      <c r="K1598" s="1270"/>
      <c r="L1598" s="1273"/>
      <c r="M1598" s="1276"/>
      <c r="N1598" s="1246"/>
      <c r="O1598" s="1249"/>
      <c r="P1598" s="1215"/>
      <c r="Q1598" s="1218"/>
      <c r="R1598" s="1221"/>
      <c r="S1598" s="1224"/>
      <c r="T1598" s="1227"/>
      <c r="U1598" s="1224"/>
      <c r="V1598" s="1227"/>
      <c r="W1598" s="1224"/>
      <c r="X1598" s="1227"/>
      <c r="Y1598" s="1224"/>
      <c r="Z1598" s="1227"/>
      <c r="AA1598" s="1227"/>
      <c r="AB1598" s="1227"/>
      <c r="AC1598" s="1230"/>
      <c r="AD1598" s="1193"/>
      <c r="AE1598" s="1234"/>
      <c r="AF1598" s="1199"/>
      <c r="AG1598" s="1193"/>
      <c r="AH1598" s="1196"/>
      <c r="AI1598" s="1199"/>
      <c r="AJ1598" s="1199"/>
      <c r="AK1598" s="1202"/>
      <c r="AL1598" s="1205"/>
      <c r="AM1598" s="1213"/>
      <c r="AN1598" s="355"/>
      <c r="AO1598" s="1208"/>
      <c r="AP1598" s="1210"/>
      <c r="AQ1598" s="1114"/>
      <c r="AR1598" s="976"/>
      <c r="AS1598" s="976"/>
      <c r="AT1598" s="976"/>
      <c r="AU1598" s="976"/>
      <c r="AV1598" s="976"/>
      <c r="AW1598" s="976"/>
      <c r="AX1598" s="1211"/>
      <c r="AY1598" s="1208"/>
    </row>
    <row r="1599" spans="1:51" ht="14.5" thickBot="1">
      <c r="A1599" s="1283"/>
      <c r="B1599" s="1266"/>
      <c r="C1599" s="1267"/>
      <c r="D1599" s="1267"/>
      <c r="E1599" s="1267"/>
      <c r="F1599" s="1268"/>
      <c r="G1599" s="1271"/>
      <c r="H1599" s="1271"/>
      <c r="I1599" s="1271"/>
      <c r="J1599" s="1271"/>
      <c r="K1599" s="1271"/>
      <c r="L1599" s="1274"/>
      <c r="M1599" s="1277"/>
      <c r="N1599" s="1247"/>
      <c r="O1599" s="1250"/>
      <c r="P1599" s="1216"/>
      <c r="Q1599" s="1219"/>
      <c r="R1599" s="1222"/>
      <c r="S1599" s="1225"/>
      <c r="T1599" s="1228"/>
      <c r="U1599" s="1225"/>
      <c r="V1599" s="1228"/>
      <c r="W1599" s="1225"/>
      <c r="X1599" s="1228"/>
      <c r="Y1599" s="1225"/>
      <c r="Z1599" s="1228"/>
      <c r="AA1599" s="1228"/>
      <c r="AB1599" s="1228"/>
      <c r="AC1599" s="1231"/>
      <c r="AD1599" s="1194"/>
      <c r="AE1599" s="1235"/>
      <c r="AF1599" s="1200"/>
      <c r="AG1599" s="1194"/>
      <c r="AH1599" s="1197"/>
      <c r="AI1599" s="1200"/>
      <c r="AJ1599" s="1200"/>
      <c r="AK1599" s="1203"/>
      <c r="AL1599" s="1206"/>
      <c r="AM1599" s="651" t="str">
        <f t="shared" si="3524"/>
        <v/>
      </c>
      <c r="AN1599" s="355"/>
      <c r="AO1599" s="1209"/>
      <c r="AP1599" s="1210"/>
      <c r="AQ1599" s="1115"/>
      <c r="AR1599" s="976"/>
      <c r="AS1599" s="976"/>
      <c r="AT1599" s="976"/>
      <c r="AU1599" s="976"/>
      <c r="AV1599" s="976"/>
      <c r="AW1599" s="976"/>
      <c r="AX1599" s="1211"/>
      <c r="AY1599" s="1209"/>
    </row>
    <row r="1600" spans="1:51" ht="14">
      <c r="A1600" s="1280">
        <v>398</v>
      </c>
      <c r="B1600" s="1260" t="str">
        <f>IF(基本情報入力シート!B437="", "",基本情報入力シート!B437)</f>
        <v/>
      </c>
      <c r="C1600" s="1261"/>
      <c r="D1600" s="1261"/>
      <c r="E1600" s="1261"/>
      <c r="F1600" s="1262"/>
      <c r="G1600" s="1269" t="str">
        <f>IF(基本情報入力シート!L437="", "",基本情報入力シート!L437)</f>
        <v/>
      </c>
      <c r="H1600" s="1269" t="str">
        <f>IF(基本情報入力シート!Q437="", "",基本情報入力シート!Q437)</f>
        <v/>
      </c>
      <c r="I1600" s="1269" t="str">
        <f>IF(基本情報入力シート!V437="", "",基本情報入力シート!V437)</f>
        <v/>
      </c>
      <c r="J1600" s="1269" t="str">
        <f>IF(基本情報入力シート!W437="", "",基本情報入力シート!W437)</f>
        <v/>
      </c>
      <c r="K1600" s="1269" t="str">
        <f>IF(基本情報入力シート!X437="", "",基本情報入力シート!X437)</f>
        <v/>
      </c>
      <c r="L1600" s="1272" t="str">
        <f>IF(基本情報入力シート!AC437=0, "",基本情報入力シート!AC437)</f>
        <v/>
      </c>
      <c r="M1600" s="1275" t="str">
        <f>IF(基本情報入力シート!AD437="", "",基本情報入力シート!AD437)</f>
        <v/>
      </c>
      <c r="N1600" s="1245"/>
      <c r="O1600" s="1248" t="str">
        <f>IFERROR(VLOOKUP(K1600,【参考】数式用２!$A$2:$AD$48,MATCH(N1600,【参考】数式用２!$C$4:$AD$4,0)+2,0),"")</f>
        <v/>
      </c>
      <c r="P1600" s="1214"/>
      <c r="Q1600" s="1217" t="str">
        <f>IFERROR(VLOOKUP(K1600,【参考】数式用２!$A$2:$AC$48,MATCH(P1600,【参考】数式用２!$C$4:$AC$4,0)+2,0),"")</f>
        <v/>
      </c>
      <c r="R1600" s="1220" t="s">
        <v>268</v>
      </c>
      <c r="S1600" s="1223"/>
      <c r="T1600" s="1226" t="s">
        <v>356</v>
      </c>
      <c r="U1600" s="1223"/>
      <c r="V1600" s="1226" t="s">
        <v>357</v>
      </c>
      <c r="W1600" s="1223"/>
      <c r="X1600" s="1226" t="s">
        <v>356</v>
      </c>
      <c r="Y1600" s="1223"/>
      <c r="Z1600" s="1226" t="s">
        <v>360</v>
      </c>
      <c r="AA1600" s="1226" t="s">
        <v>171</v>
      </c>
      <c r="AB1600" s="1226" t="str">
        <f t="shared" ref="AB1600" si="3602">IF(S1600&gt;=1,(W1600*12+Y1600)-(S1600*12+U1600)+1,"")</f>
        <v/>
      </c>
      <c r="AC1600" s="1229" t="s">
        <v>359</v>
      </c>
      <c r="AD1600" s="1232" t="str">
        <f t="shared" ref="AD1600" si="3603">IFERROR(ROUNDDOWN(ROUND(L1600*Q1600,0)*M1600,0)*AB1600,"")</f>
        <v/>
      </c>
      <c r="AE1600" s="1233" t="str">
        <f>IFERROR(ROUNDDOWN(ROUNDDOWN(ROUND(L1600*VLOOKUP(K1600,【参考】数式用２!$A$2:$AC$48,MATCH("処遇改善加算Ⅳ",【参考】数式用２!$C$4:$O$4,0)+2,0),0)*M1600,0)*AB1600*0.5,0), "")</f>
        <v/>
      </c>
      <c r="AF1600" s="1198"/>
      <c r="AG1600" s="1193" t="str">
        <f>IF(AND(AQ1600&lt;&gt;"対象外", P1600&lt;&gt;""),ROUNDDOWN(ROUND(L1600*VLOOKUP(K1600,【参考】数式用２!$A$2:$K$48,MATCH("ベア加算あり",【参考】数式用２!$C$4:$K$4,0)+2,0),0)*M1600,0)*AB1600,"")</f>
        <v/>
      </c>
      <c r="AH1600" s="1195"/>
      <c r="AI1600" s="1198"/>
      <c r="AJ1600" s="1198"/>
      <c r="AK1600" s="1201"/>
      <c r="AL1600" s="1204"/>
      <c r="AM1600" s="650" t="str">
        <f t="shared" si="3514"/>
        <v/>
      </c>
      <c r="AN1600" s="355"/>
      <c r="AO1600" s="1207" t="str">
        <f t="shared" ref="AO1600" si="3604">IF(K1600&lt;&gt;"","Q列に色付け","")</f>
        <v/>
      </c>
      <c r="AP1600" s="1210" t="str">
        <f t="shared" ref="AP1600" si="3605">IF(AND(AE1600&lt;&gt;0,AE1600&lt;&gt;""),IF(AF1600="○","入力済","未入力"),"")</f>
        <v/>
      </c>
      <c r="AQ1600" s="1113" t="str">
        <f>IFERROR((VLOOKUP(N1600, 【参考】数式用２!$BE$5:$BE$13, 1,FALSE)), "対象外")</f>
        <v>対象外</v>
      </c>
      <c r="AR1600" s="976" t="str">
        <f t="shared" ref="AR1600" si="3606">IF(AG1600&lt;&gt;"",IF(AH1600="○","入力済","未入力"),"")</f>
        <v/>
      </c>
      <c r="AS1600" s="976" t="str">
        <f t="shared" ref="AS1600" si="3607">IF(AND(P1600&lt;&gt;"", AI1600=""), "未入力", "入力済")</f>
        <v>入力済</v>
      </c>
      <c r="AT1600" s="976" t="str">
        <f t="shared" ref="AT1600" si="3608">IF(AND(P1600&lt;&gt;"", P1600&lt;&gt;"処遇改善加算Ⅳ", AJ1600=""), "未入力", "入力済")</f>
        <v>入力済</v>
      </c>
      <c r="AU1600" s="976" t="str">
        <f>IFERROR(VLOOKUP(K1600, 【参考】数式用２!$BB$5:$BC$48, 2, FALSE), "")</f>
        <v/>
      </c>
      <c r="AV1600" s="976" t="str">
        <f t="shared" ref="AV1600" si="3609">IF(AND(P1600&lt;&gt;"処遇改善加算Ⅲ",P1600&lt;&gt;"処遇改善加算Ⅳ", P1600&lt;&gt;"", AU1600&lt;&gt;"対象外"), 1,"")</f>
        <v/>
      </c>
      <c r="AW1600" s="976" t="str">
        <f>IFERROR("_"&amp;VLOOKUP(K1600, 【参考】数式用２!$AG$2:$AH$48, 2, FALSE), "")</f>
        <v/>
      </c>
      <c r="AX1600" s="1211" t="str">
        <f t="shared" ref="AX1600" si="3610">IF(AND(P1600="処遇改善加算Ⅰ", AL1600=""), "未入力","入力済")</f>
        <v>入力済</v>
      </c>
      <c r="AY1600" s="1207" t="str">
        <f t="shared" ref="AY1600" si="3611">G1600</f>
        <v/>
      </c>
    </row>
    <row r="1601" spans="1:51" ht="14">
      <c r="A1601" s="1281"/>
      <c r="B1601" s="1263"/>
      <c r="C1601" s="1264"/>
      <c r="D1601" s="1264"/>
      <c r="E1601" s="1264"/>
      <c r="F1601" s="1265"/>
      <c r="G1601" s="1270"/>
      <c r="H1601" s="1270"/>
      <c r="I1601" s="1270"/>
      <c r="J1601" s="1270"/>
      <c r="K1601" s="1270"/>
      <c r="L1601" s="1273"/>
      <c r="M1601" s="1276"/>
      <c r="N1601" s="1246"/>
      <c r="O1601" s="1249"/>
      <c r="P1601" s="1215"/>
      <c r="Q1601" s="1218"/>
      <c r="R1601" s="1221"/>
      <c r="S1601" s="1224"/>
      <c r="T1601" s="1227"/>
      <c r="U1601" s="1224"/>
      <c r="V1601" s="1227"/>
      <c r="W1601" s="1224"/>
      <c r="X1601" s="1227"/>
      <c r="Y1601" s="1224"/>
      <c r="Z1601" s="1227"/>
      <c r="AA1601" s="1227"/>
      <c r="AB1601" s="1227"/>
      <c r="AC1601" s="1230"/>
      <c r="AD1601" s="1193"/>
      <c r="AE1601" s="1234"/>
      <c r="AF1601" s="1199"/>
      <c r="AG1601" s="1193"/>
      <c r="AH1601" s="1196"/>
      <c r="AI1601" s="1199"/>
      <c r="AJ1601" s="1199"/>
      <c r="AK1601" s="1202"/>
      <c r="AL1601" s="1205"/>
      <c r="AM1601" s="1212" t="str">
        <f t="shared" ref="AM1601" si="3612">IF(AND(P1600&lt;&gt;"", OR(W1600&lt;&gt;8,Y1600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01" s="355"/>
      <c r="AO1601" s="1208"/>
      <c r="AP1601" s="1210"/>
      <c r="AQ1601" s="1114"/>
      <c r="AR1601" s="976"/>
      <c r="AS1601" s="976"/>
      <c r="AT1601" s="976"/>
      <c r="AU1601" s="976"/>
      <c r="AV1601" s="976"/>
      <c r="AW1601" s="976"/>
      <c r="AX1601" s="1211"/>
      <c r="AY1601" s="1208"/>
    </row>
    <row r="1602" spans="1:51" ht="14">
      <c r="A1602" s="1282"/>
      <c r="B1602" s="1263"/>
      <c r="C1602" s="1264"/>
      <c r="D1602" s="1264"/>
      <c r="E1602" s="1264"/>
      <c r="F1602" s="1265"/>
      <c r="G1602" s="1270"/>
      <c r="H1602" s="1270"/>
      <c r="I1602" s="1270"/>
      <c r="J1602" s="1270"/>
      <c r="K1602" s="1270"/>
      <c r="L1602" s="1273"/>
      <c r="M1602" s="1276"/>
      <c r="N1602" s="1246"/>
      <c r="O1602" s="1249"/>
      <c r="P1602" s="1215"/>
      <c r="Q1602" s="1218"/>
      <c r="R1602" s="1221"/>
      <c r="S1602" s="1224"/>
      <c r="T1602" s="1227"/>
      <c r="U1602" s="1224"/>
      <c r="V1602" s="1227"/>
      <c r="W1602" s="1224"/>
      <c r="X1602" s="1227"/>
      <c r="Y1602" s="1224"/>
      <c r="Z1602" s="1227"/>
      <c r="AA1602" s="1227"/>
      <c r="AB1602" s="1227"/>
      <c r="AC1602" s="1230"/>
      <c r="AD1602" s="1193"/>
      <c r="AE1602" s="1234"/>
      <c r="AF1602" s="1199"/>
      <c r="AG1602" s="1193"/>
      <c r="AH1602" s="1196"/>
      <c r="AI1602" s="1199"/>
      <c r="AJ1602" s="1199"/>
      <c r="AK1602" s="1202"/>
      <c r="AL1602" s="1205"/>
      <c r="AM1602" s="1213"/>
      <c r="AN1602" s="355"/>
      <c r="AO1602" s="1208"/>
      <c r="AP1602" s="1210"/>
      <c r="AQ1602" s="1114"/>
      <c r="AR1602" s="976"/>
      <c r="AS1602" s="976"/>
      <c r="AT1602" s="976"/>
      <c r="AU1602" s="976"/>
      <c r="AV1602" s="976"/>
      <c r="AW1602" s="976"/>
      <c r="AX1602" s="1211"/>
      <c r="AY1602" s="1208"/>
    </row>
    <row r="1603" spans="1:51" ht="14.5" thickBot="1">
      <c r="A1603" s="1283"/>
      <c r="B1603" s="1266"/>
      <c r="C1603" s="1267"/>
      <c r="D1603" s="1267"/>
      <c r="E1603" s="1267"/>
      <c r="F1603" s="1268"/>
      <c r="G1603" s="1271"/>
      <c r="H1603" s="1271"/>
      <c r="I1603" s="1271"/>
      <c r="J1603" s="1271"/>
      <c r="K1603" s="1271"/>
      <c r="L1603" s="1274"/>
      <c r="M1603" s="1277"/>
      <c r="N1603" s="1247"/>
      <c r="O1603" s="1250"/>
      <c r="P1603" s="1216"/>
      <c r="Q1603" s="1219"/>
      <c r="R1603" s="1222"/>
      <c r="S1603" s="1225"/>
      <c r="T1603" s="1228"/>
      <c r="U1603" s="1225"/>
      <c r="V1603" s="1228"/>
      <c r="W1603" s="1225"/>
      <c r="X1603" s="1228"/>
      <c r="Y1603" s="1225"/>
      <c r="Z1603" s="1228"/>
      <c r="AA1603" s="1228"/>
      <c r="AB1603" s="1228"/>
      <c r="AC1603" s="1231"/>
      <c r="AD1603" s="1194"/>
      <c r="AE1603" s="1235"/>
      <c r="AF1603" s="1200"/>
      <c r="AG1603" s="1194"/>
      <c r="AH1603" s="1197"/>
      <c r="AI1603" s="1200"/>
      <c r="AJ1603" s="1200"/>
      <c r="AK1603" s="1203"/>
      <c r="AL1603" s="1206"/>
      <c r="AM1603" s="651" t="str">
        <f t="shared" si="3524"/>
        <v/>
      </c>
      <c r="AN1603" s="355"/>
      <c r="AO1603" s="1209"/>
      <c r="AP1603" s="1210"/>
      <c r="AQ1603" s="1115"/>
      <c r="AR1603" s="976"/>
      <c r="AS1603" s="976"/>
      <c r="AT1603" s="976"/>
      <c r="AU1603" s="976"/>
      <c r="AV1603" s="976"/>
      <c r="AW1603" s="976"/>
      <c r="AX1603" s="1211"/>
      <c r="AY1603" s="1209"/>
    </row>
    <row r="1604" spans="1:51" ht="14">
      <c r="A1604" s="1280">
        <v>399</v>
      </c>
      <c r="B1604" s="1260" t="str">
        <f>IF(基本情報入力シート!B438="", "",基本情報入力シート!B438)</f>
        <v/>
      </c>
      <c r="C1604" s="1261"/>
      <c r="D1604" s="1261"/>
      <c r="E1604" s="1261"/>
      <c r="F1604" s="1262"/>
      <c r="G1604" s="1269" t="str">
        <f>IF(基本情報入力シート!L438="", "",基本情報入力シート!L438)</f>
        <v/>
      </c>
      <c r="H1604" s="1269" t="str">
        <f>IF(基本情報入力シート!Q438="", "",基本情報入力シート!Q438)</f>
        <v/>
      </c>
      <c r="I1604" s="1269" t="str">
        <f>IF(基本情報入力シート!V438="", "",基本情報入力シート!V438)</f>
        <v/>
      </c>
      <c r="J1604" s="1269" t="str">
        <f>IF(基本情報入力シート!W438="", "",基本情報入力シート!W438)</f>
        <v/>
      </c>
      <c r="K1604" s="1269" t="str">
        <f>IF(基本情報入力シート!X438="", "",基本情報入力シート!X438)</f>
        <v/>
      </c>
      <c r="L1604" s="1272" t="str">
        <f>IF(基本情報入力シート!AC438=0, "",基本情報入力シート!AC438)</f>
        <v/>
      </c>
      <c r="M1604" s="1275" t="str">
        <f>IF(基本情報入力シート!AD438="", "",基本情報入力シート!AD438)</f>
        <v/>
      </c>
      <c r="N1604" s="1245"/>
      <c r="O1604" s="1248" t="str">
        <f>IFERROR(VLOOKUP(K1604,【参考】数式用２!$A$2:$AD$48,MATCH(N1604,【参考】数式用２!$C$4:$AD$4,0)+2,0),"")</f>
        <v/>
      </c>
      <c r="P1604" s="1214"/>
      <c r="Q1604" s="1217" t="str">
        <f>IFERROR(VLOOKUP(K1604,【参考】数式用２!$A$2:$AC$48,MATCH(P1604,【参考】数式用２!$C$4:$AC$4,0)+2,0),"")</f>
        <v/>
      </c>
      <c r="R1604" s="1220" t="s">
        <v>268</v>
      </c>
      <c r="S1604" s="1223"/>
      <c r="T1604" s="1226" t="s">
        <v>356</v>
      </c>
      <c r="U1604" s="1223"/>
      <c r="V1604" s="1226" t="s">
        <v>357</v>
      </c>
      <c r="W1604" s="1223"/>
      <c r="X1604" s="1226" t="s">
        <v>356</v>
      </c>
      <c r="Y1604" s="1223"/>
      <c r="Z1604" s="1226" t="s">
        <v>360</v>
      </c>
      <c r="AA1604" s="1226" t="s">
        <v>171</v>
      </c>
      <c r="AB1604" s="1226" t="str">
        <f t="shared" ref="AB1604" si="3613">IF(S1604&gt;=1,(W1604*12+Y1604)-(S1604*12+U1604)+1,"")</f>
        <v/>
      </c>
      <c r="AC1604" s="1229" t="s">
        <v>359</v>
      </c>
      <c r="AD1604" s="1232" t="str">
        <f t="shared" ref="AD1604" si="3614">IFERROR(ROUNDDOWN(ROUND(L1604*Q1604,0)*M1604,0)*AB1604,"")</f>
        <v/>
      </c>
      <c r="AE1604" s="1233" t="str">
        <f>IFERROR(ROUNDDOWN(ROUNDDOWN(ROUND(L1604*VLOOKUP(K1604,【参考】数式用２!$A$2:$AC$48,MATCH("処遇改善加算Ⅳ",【参考】数式用２!$C$4:$O$4,0)+2,0),0)*M1604,0)*AB1604*0.5,0), "")</f>
        <v/>
      </c>
      <c r="AF1604" s="1198"/>
      <c r="AG1604" s="1193" t="str">
        <f>IF(AND(AQ1604&lt;&gt;"対象外", P1604&lt;&gt;""),ROUNDDOWN(ROUND(L1604*VLOOKUP(K1604,【参考】数式用２!$A$2:$K$48,MATCH("ベア加算あり",【参考】数式用２!$C$4:$K$4,0)+2,0),0)*M1604,0)*AB1604,"")</f>
        <v/>
      </c>
      <c r="AH1604" s="1195"/>
      <c r="AI1604" s="1198"/>
      <c r="AJ1604" s="1198"/>
      <c r="AK1604" s="1201"/>
      <c r="AL1604" s="1204"/>
      <c r="AM1604" s="650" t="str">
        <f t="shared" si="3514"/>
        <v/>
      </c>
      <c r="AN1604" s="355"/>
      <c r="AO1604" s="1207" t="str">
        <f t="shared" ref="AO1604" si="3615">IF(K1604&lt;&gt;"","Q列に色付け","")</f>
        <v/>
      </c>
      <c r="AP1604" s="1210" t="str">
        <f t="shared" ref="AP1604" si="3616">IF(AND(AE1604&lt;&gt;0,AE1604&lt;&gt;""),IF(AF1604="○","入力済","未入力"),"")</f>
        <v/>
      </c>
      <c r="AQ1604" s="1113" t="str">
        <f>IFERROR((VLOOKUP(N1604, 【参考】数式用２!$BE$5:$BE$13, 1,FALSE)), "対象外")</f>
        <v>対象外</v>
      </c>
      <c r="AR1604" s="976" t="str">
        <f t="shared" ref="AR1604" si="3617">IF(AG1604&lt;&gt;"",IF(AH1604="○","入力済","未入力"),"")</f>
        <v/>
      </c>
      <c r="AS1604" s="976" t="str">
        <f t="shared" ref="AS1604" si="3618">IF(AND(P1604&lt;&gt;"", AI1604=""), "未入力", "入力済")</f>
        <v>入力済</v>
      </c>
      <c r="AT1604" s="976" t="str">
        <f t="shared" ref="AT1604" si="3619">IF(AND(P1604&lt;&gt;"", P1604&lt;&gt;"処遇改善加算Ⅳ", AJ1604=""), "未入力", "入力済")</f>
        <v>入力済</v>
      </c>
      <c r="AU1604" s="976" t="str">
        <f>IFERROR(VLOOKUP(K1604, 【参考】数式用２!$BB$5:$BC$48, 2, FALSE), "")</f>
        <v/>
      </c>
      <c r="AV1604" s="976" t="str">
        <f t="shared" ref="AV1604" si="3620">IF(AND(P1604&lt;&gt;"処遇改善加算Ⅲ",P1604&lt;&gt;"処遇改善加算Ⅳ", P1604&lt;&gt;"", AU1604&lt;&gt;"対象外"), 1,"")</f>
        <v/>
      </c>
      <c r="AW1604" s="976" t="str">
        <f>IFERROR("_"&amp;VLOOKUP(K1604, 【参考】数式用２!$AG$2:$AH$48, 2, FALSE), "")</f>
        <v/>
      </c>
      <c r="AX1604" s="1211" t="str">
        <f t="shared" ref="AX1604" si="3621">IF(AND(P1604="処遇改善加算Ⅰ", AL1604=""), "未入力","入力済")</f>
        <v>入力済</v>
      </c>
      <c r="AY1604" s="1207" t="str">
        <f t="shared" ref="AY1604" si="3622">G1604</f>
        <v/>
      </c>
    </row>
    <row r="1605" spans="1:51" ht="14">
      <c r="A1605" s="1281"/>
      <c r="B1605" s="1263"/>
      <c r="C1605" s="1264"/>
      <c r="D1605" s="1264"/>
      <c r="E1605" s="1264"/>
      <c r="F1605" s="1265"/>
      <c r="G1605" s="1270"/>
      <c r="H1605" s="1270"/>
      <c r="I1605" s="1270"/>
      <c r="J1605" s="1270"/>
      <c r="K1605" s="1270"/>
      <c r="L1605" s="1273"/>
      <c r="M1605" s="1276"/>
      <c r="N1605" s="1246"/>
      <c r="O1605" s="1249"/>
      <c r="P1605" s="1215"/>
      <c r="Q1605" s="1218"/>
      <c r="R1605" s="1221"/>
      <c r="S1605" s="1224"/>
      <c r="T1605" s="1227"/>
      <c r="U1605" s="1224"/>
      <c r="V1605" s="1227"/>
      <c r="W1605" s="1224"/>
      <c r="X1605" s="1227"/>
      <c r="Y1605" s="1224"/>
      <c r="Z1605" s="1227"/>
      <c r="AA1605" s="1227"/>
      <c r="AB1605" s="1227"/>
      <c r="AC1605" s="1230"/>
      <c r="AD1605" s="1193"/>
      <c r="AE1605" s="1234"/>
      <c r="AF1605" s="1199"/>
      <c r="AG1605" s="1193"/>
      <c r="AH1605" s="1196"/>
      <c r="AI1605" s="1199"/>
      <c r="AJ1605" s="1199"/>
      <c r="AK1605" s="1202"/>
      <c r="AL1605" s="1205"/>
      <c r="AM1605" s="1212" t="str">
        <f t="shared" ref="AM1605" si="3623">IF(AND(P1604&lt;&gt;"", OR(W1604&lt;&gt;8,Y1604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05" s="355"/>
      <c r="AO1605" s="1208"/>
      <c r="AP1605" s="1210"/>
      <c r="AQ1605" s="1114"/>
      <c r="AR1605" s="976"/>
      <c r="AS1605" s="976"/>
      <c r="AT1605" s="976"/>
      <c r="AU1605" s="976"/>
      <c r="AV1605" s="976"/>
      <c r="AW1605" s="976"/>
      <c r="AX1605" s="1211"/>
      <c r="AY1605" s="1208"/>
    </row>
    <row r="1606" spans="1:51" ht="14">
      <c r="A1606" s="1282"/>
      <c r="B1606" s="1263"/>
      <c r="C1606" s="1264"/>
      <c r="D1606" s="1264"/>
      <c r="E1606" s="1264"/>
      <c r="F1606" s="1265"/>
      <c r="G1606" s="1270"/>
      <c r="H1606" s="1270"/>
      <c r="I1606" s="1270"/>
      <c r="J1606" s="1270"/>
      <c r="K1606" s="1270"/>
      <c r="L1606" s="1273"/>
      <c r="M1606" s="1276"/>
      <c r="N1606" s="1246"/>
      <c r="O1606" s="1249"/>
      <c r="P1606" s="1215"/>
      <c r="Q1606" s="1218"/>
      <c r="R1606" s="1221"/>
      <c r="S1606" s="1224"/>
      <c r="T1606" s="1227"/>
      <c r="U1606" s="1224"/>
      <c r="V1606" s="1227"/>
      <c r="W1606" s="1224"/>
      <c r="X1606" s="1227"/>
      <c r="Y1606" s="1224"/>
      <c r="Z1606" s="1227"/>
      <c r="AA1606" s="1227"/>
      <c r="AB1606" s="1227"/>
      <c r="AC1606" s="1230"/>
      <c r="AD1606" s="1193"/>
      <c r="AE1606" s="1234"/>
      <c r="AF1606" s="1199"/>
      <c r="AG1606" s="1193"/>
      <c r="AH1606" s="1196"/>
      <c r="AI1606" s="1199"/>
      <c r="AJ1606" s="1199"/>
      <c r="AK1606" s="1202"/>
      <c r="AL1606" s="1205"/>
      <c r="AM1606" s="1213"/>
      <c r="AN1606" s="355"/>
      <c r="AO1606" s="1208"/>
      <c r="AP1606" s="1210"/>
      <c r="AQ1606" s="1114"/>
      <c r="AR1606" s="976"/>
      <c r="AS1606" s="976"/>
      <c r="AT1606" s="976"/>
      <c r="AU1606" s="976"/>
      <c r="AV1606" s="976"/>
      <c r="AW1606" s="976"/>
      <c r="AX1606" s="1211"/>
      <c r="AY1606" s="1208"/>
    </row>
    <row r="1607" spans="1:51" ht="14.5" thickBot="1">
      <c r="A1607" s="1283"/>
      <c r="B1607" s="1266"/>
      <c r="C1607" s="1267"/>
      <c r="D1607" s="1267"/>
      <c r="E1607" s="1267"/>
      <c r="F1607" s="1268"/>
      <c r="G1607" s="1271"/>
      <c r="H1607" s="1271"/>
      <c r="I1607" s="1271"/>
      <c r="J1607" s="1271"/>
      <c r="K1607" s="1271"/>
      <c r="L1607" s="1274"/>
      <c r="M1607" s="1277"/>
      <c r="N1607" s="1247"/>
      <c r="O1607" s="1250"/>
      <c r="P1607" s="1216"/>
      <c r="Q1607" s="1219"/>
      <c r="R1607" s="1222"/>
      <c r="S1607" s="1225"/>
      <c r="T1607" s="1228"/>
      <c r="U1607" s="1225"/>
      <c r="V1607" s="1228"/>
      <c r="W1607" s="1225"/>
      <c r="X1607" s="1228"/>
      <c r="Y1607" s="1225"/>
      <c r="Z1607" s="1228"/>
      <c r="AA1607" s="1228"/>
      <c r="AB1607" s="1228"/>
      <c r="AC1607" s="1231"/>
      <c r="AD1607" s="1194"/>
      <c r="AE1607" s="1235"/>
      <c r="AF1607" s="1200"/>
      <c r="AG1607" s="1194"/>
      <c r="AH1607" s="1197"/>
      <c r="AI1607" s="1200"/>
      <c r="AJ1607" s="1200"/>
      <c r="AK1607" s="1203"/>
      <c r="AL1607" s="1206"/>
      <c r="AM1607" s="651" t="str">
        <f t="shared" si="3524"/>
        <v/>
      </c>
      <c r="AN1607" s="355"/>
      <c r="AO1607" s="1209"/>
      <c r="AP1607" s="1210"/>
      <c r="AQ1607" s="1115"/>
      <c r="AR1607" s="976"/>
      <c r="AS1607" s="976"/>
      <c r="AT1607" s="976"/>
      <c r="AU1607" s="976"/>
      <c r="AV1607" s="976"/>
      <c r="AW1607" s="976"/>
      <c r="AX1607" s="1211"/>
      <c r="AY1607" s="1209"/>
    </row>
    <row r="1608" spans="1:51" ht="14">
      <c r="A1608" s="1280">
        <v>400</v>
      </c>
      <c r="B1608" s="1260" t="str">
        <f>IF(基本情報入力シート!B439="", "",基本情報入力シート!B439)</f>
        <v/>
      </c>
      <c r="C1608" s="1261"/>
      <c r="D1608" s="1261"/>
      <c r="E1608" s="1261"/>
      <c r="F1608" s="1262"/>
      <c r="G1608" s="1269" t="str">
        <f>IF(基本情報入力シート!L439="", "",基本情報入力シート!L439)</f>
        <v/>
      </c>
      <c r="H1608" s="1269" t="str">
        <f>IF(基本情報入力シート!Q439="", "",基本情報入力シート!Q439)</f>
        <v/>
      </c>
      <c r="I1608" s="1269" t="str">
        <f>IF(基本情報入力シート!V439="", "",基本情報入力シート!V439)</f>
        <v/>
      </c>
      <c r="J1608" s="1269" t="str">
        <f>IF(基本情報入力シート!W439="", "",基本情報入力シート!W439)</f>
        <v/>
      </c>
      <c r="K1608" s="1269" t="str">
        <f>IF(基本情報入力シート!X439="", "",基本情報入力シート!X439)</f>
        <v/>
      </c>
      <c r="L1608" s="1272" t="str">
        <f>IF(基本情報入力シート!AC439=0, "",基本情報入力シート!AC439)</f>
        <v/>
      </c>
      <c r="M1608" s="1275" t="str">
        <f>IF(基本情報入力シート!AD439="", "",基本情報入力シート!AD439)</f>
        <v/>
      </c>
      <c r="N1608" s="1245"/>
      <c r="O1608" s="1248" t="str">
        <f>IFERROR(VLOOKUP(K1608,【参考】数式用２!$A$2:$AD$48,MATCH(N1608,【参考】数式用２!$C$4:$AD$4,0)+2,0),"")</f>
        <v/>
      </c>
      <c r="P1608" s="1214"/>
      <c r="Q1608" s="1217" t="str">
        <f>IFERROR(VLOOKUP(K1608,【参考】数式用２!$A$2:$AC$48,MATCH(P1608,【参考】数式用２!$C$4:$AC$4,0)+2,0),"")</f>
        <v/>
      </c>
      <c r="R1608" s="1220" t="s">
        <v>268</v>
      </c>
      <c r="S1608" s="1223"/>
      <c r="T1608" s="1226" t="s">
        <v>356</v>
      </c>
      <c r="U1608" s="1223"/>
      <c r="V1608" s="1226" t="s">
        <v>357</v>
      </c>
      <c r="W1608" s="1223"/>
      <c r="X1608" s="1226" t="s">
        <v>356</v>
      </c>
      <c r="Y1608" s="1223"/>
      <c r="Z1608" s="1226" t="s">
        <v>360</v>
      </c>
      <c r="AA1608" s="1226" t="s">
        <v>171</v>
      </c>
      <c r="AB1608" s="1226" t="str">
        <f t="shared" ref="AB1608" si="3624">IF(S1608&gt;=1,(W1608*12+Y1608)-(S1608*12+U1608)+1,"")</f>
        <v/>
      </c>
      <c r="AC1608" s="1229" t="s">
        <v>359</v>
      </c>
      <c r="AD1608" s="1232" t="str">
        <f t="shared" ref="AD1608" si="3625">IFERROR(ROUNDDOWN(ROUND(L1608*Q1608,0)*M1608,0)*AB1608,"")</f>
        <v/>
      </c>
      <c r="AE1608" s="1233" t="str">
        <f>IFERROR(ROUNDDOWN(ROUNDDOWN(ROUND(L1608*VLOOKUP(K1608,【参考】数式用２!$A$2:$AC$48,MATCH("処遇改善加算Ⅳ",【参考】数式用２!$C$4:$O$4,0)+2,0),0)*M1608,0)*AB1608*0.5,0), "")</f>
        <v/>
      </c>
      <c r="AF1608" s="1198"/>
      <c r="AG1608" s="1193" t="str">
        <f>IF(AND(AQ1608&lt;&gt;"対象外", P1608&lt;&gt;""),ROUNDDOWN(ROUND(L1608*VLOOKUP(K1608,【参考】数式用２!$A$2:$K$48,MATCH("ベア加算あり",【参考】数式用２!$C$4:$K$4,0)+2,0),0)*M1608,0)*AB1608,"")</f>
        <v/>
      </c>
      <c r="AH1608" s="1195"/>
      <c r="AI1608" s="1198"/>
      <c r="AJ1608" s="1198"/>
      <c r="AK1608" s="1201"/>
      <c r="AL1608" s="1204"/>
      <c r="AM1608" s="650" t="str">
        <f t="shared" si="3514"/>
        <v/>
      </c>
      <c r="AN1608" s="355"/>
      <c r="AO1608" s="1207" t="str">
        <f t="shared" ref="AO1608" si="3626">IF(K1608&lt;&gt;"","Q列に色付け","")</f>
        <v/>
      </c>
      <c r="AP1608" s="1210" t="str">
        <f t="shared" ref="AP1608" si="3627">IF(AND(AE1608&lt;&gt;0,AE1608&lt;&gt;""),IF(AF1608="○","入力済","未入力"),"")</f>
        <v/>
      </c>
      <c r="AQ1608" s="1113" t="str">
        <f>IFERROR((VLOOKUP(N1608, 【参考】数式用２!$BE$5:$BE$13, 1,FALSE)), "対象外")</f>
        <v>対象外</v>
      </c>
      <c r="AR1608" s="976" t="str">
        <f t="shared" ref="AR1608" si="3628">IF(AG1608&lt;&gt;"",IF(AH1608="○","入力済","未入力"),"")</f>
        <v/>
      </c>
      <c r="AS1608" s="976" t="str">
        <f t="shared" ref="AS1608" si="3629">IF(AND(P1608&lt;&gt;"", AI1608=""), "未入力", "入力済")</f>
        <v>入力済</v>
      </c>
      <c r="AT1608" s="976" t="str">
        <f t="shared" ref="AT1608" si="3630">IF(AND(P1608&lt;&gt;"", P1608&lt;&gt;"処遇改善加算Ⅳ", AJ1608=""), "未入力", "入力済")</f>
        <v>入力済</v>
      </c>
      <c r="AU1608" s="976" t="str">
        <f>IFERROR(VLOOKUP(K1608, 【参考】数式用２!$BB$5:$BC$48, 2, FALSE), "")</f>
        <v/>
      </c>
      <c r="AV1608" s="976" t="str">
        <f t="shared" ref="AV1608" si="3631">IF(AND(P1608&lt;&gt;"処遇改善加算Ⅲ",P1608&lt;&gt;"処遇改善加算Ⅳ", P1608&lt;&gt;"", AU1608&lt;&gt;"対象外"), 1,"")</f>
        <v/>
      </c>
      <c r="AW1608" s="976" t="str">
        <f>IFERROR("_"&amp;VLOOKUP(K1608, 【参考】数式用２!$AG$2:$AH$48, 2, FALSE), "")</f>
        <v/>
      </c>
      <c r="AX1608" s="1211" t="str">
        <f t="shared" ref="AX1608" si="3632">IF(AND(P1608="処遇改善加算Ⅰ", AL1608=""), "未入力","入力済")</f>
        <v>入力済</v>
      </c>
      <c r="AY1608" s="1207" t="str">
        <f t="shared" ref="AY1608" si="3633">G1608</f>
        <v/>
      </c>
    </row>
    <row r="1609" spans="1:51" ht="14">
      <c r="A1609" s="1281"/>
      <c r="B1609" s="1263"/>
      <c r="C1609" s="1264"/>
      <c r="D1609" s="1264"/>
      <c r="E1609" s="1264"/>
      <c r="F1609" s="1265"/>
      <c r="G1609" s="1270"/>
      <c r="H1609" s="1270"/>
      <c r="I1609" s="1270"/>
      <c r="J1609" s="1270"/>
      <c r="K1609" s="1270"/>
      <c r="L1609" s="1273"/>
      <c r="M1609" s="1276"/>
      <c r="N1609" s="1246"/>
      <c r="O1609" s="1249"/>
      <c r="P1609" s="1215"/>
      <c r="Q1609" s="1218"/>
      <c r="R1609" s="1221"/>
      <c r="S1609" s="1224"/>
      <c r="T1609" s="1227"/>
      <c r="U1609" s="1224"/>
      <c r="V1609" s="1227"/>
      <c r="W1609" s="1224"/>
      <c r="X1609" s="1227"/>
      <c r="Y1609" s="1224"/>
      <c r="Z1609" s="1227"/>
      <c r="AA1609" s="1227"/>
      <c r="AB1609" s="1227"/>
      <c r="AC1609" s="1230"/>
      <c r="AD1609" s="1193"/>
      <c r="AE1609" s="1234"/>
      <c r="AF1609" s="1199"/>
      <c r="AG1609" s="1193"/>
      <c r="AH1609" s="1196"/>
      <c r="AI1609" s="1199"/>
      <c r="AJ1609" s="1199"/>
      <c r="AK1609" s="1202"/>
      <c r="AL1609" s="1205"/>
      <c r="AM1609" s="1212" t="str">
        <f t="shared" ref="AM1609" si="3634">IF(AND(P1608&lt;&gt;"", OR(W1608&lt;&gt;8,Y1608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09" s="355"/>
      <c r="AO1609" s="1208"/>
      <c r="AP1609" s="1210"/>
      <c r="AQ1609" s="1114"/>
      <c r="AR1609" s="976"/>
      <c r="AS1609" s="976"/>
      <c r="AT1609" s="976"/>
      <c r="AU1609" s="976"/>
      <c r="AV1609" s="976"/>
      <c r="AW1609" s="976"/>
      <c r="AX1609" s="1211"/>
      <c r="AY1609" s="1208"/>
    </row>
    <row r="1610" spans="1:51" ht="14">
      <c r="A1610" s="1282"/>
      <c r="B1610" s="1263"/>
      <c r="C1610" s="1264"/>
      <c r="D1610" s="1264"/>
      <c r="E1610" s="1264"/>
      <c r="F1610" s="1265"/>
      <c r="G1610" s="1270"/>
      <c r="H1610" s="1270"/>
      <c r="I1610" s="1270"/>
      <c r="J1610" s="1270"/>
      <c r="K1610" s="1270"/>
      <c r="L1610" s="1273"/>
      <c r="M1610" s="1276"/>
      <c r="N1610" s="1246"/>
      <c r="O1610" s="1249"/>
      <c r="P1610" s="1215"/>
      <c r="Q1610" s="1218"/>
      <c r="R1610" s="1221"/>
      <c r="S1610" s="1224"/>
      <c r="T1610" s="1227"/>
      <c r="U1610" s="1224"/>
      <c r="V1610" s="1227"/>
      <c r="W1610" s="1224"/>
      <c r="X1610" s="1227"/>
      <c r="Y1610" s="1224"/>
      <c r="Z1610" s="1227"/>
      <c r="AA1610" s="1227"/>
      <c r="AB1610" s="1227"/>
      <c r="AC1610" s="1230"/>
      <c r="AD1610" s="1193"/>
      <c r="AE1610" s="1234"/>
      <c r="AF1610" s="1199"/>
      <c r="AG1610" s="1193"/>
      <c r="AH1610" s="1196"/>
      <c r="AI1610" s="1199"/>
      <c r="AJ1610" s="1199"/>
      <c r="AK1610" s="1202"/>
      <c r="AL1610" s="1205"/>
      <c r="AM1610" s="1213"/>
      <c r="AN1610" s="355"/>
      <c r="AO1610" s="1208"/>
      <c r="AP1610" s="1210"/>
      <c r="AQ1610" s="1114"/>
      <c r="AR1610" s="976"/>
      <c r="AS1610" s="976"/>
      <c r="AT1610" s="976"/>
      <c r="AU1610" s="976"/>
      <c r="AV1610" s="976"/>
      <c r="AW1610" s="976"/>
      <c r="AX1610" s="1211"/>
      <c r="AY1610" s="1208"/>
    </row>
    <row r="1611" spans="1:51" ht="14.5" thickBot="1">
      <c r="A1611" s="1283"/>
      <c r="B1611" s="1266"/>
      <c r="C1611" s="1267"/>
      <c r="D1611" s="1267"/>
      <c r="E1611" s="1267"/>
      <c r="F1611" s="1268"/>
      <c r="G1611" s="1271"/>
      <c r="H1611" s="1271"/>
      <c r="I1611" s="1271"/>
      <c r="J1611" s="1271"/>
      <c r="K1611" s="1271"/>
      <c r="L1611" s="1274"/>
      <c r="M1611" s="1277"/>
      <c r="N1611" s="1247"/>
      <c r="O1611" s="1250"/>
      <c r="P1611" s="1216"/>
      <c r="Q1611" s="1219"/>
      <c r="R1611" s="1222"/>
      <c r="S1611" s="1225"/>
      <c r="T1611" s="1228"/>
      <c r="U1611" s="1225"/>
      <c r="V1611" s="1228"/>
      <c r="W1611" s="1225"/>
      <c r="X1611" s="1228"/>
      <c r="Y1611" s="1225"/>
      <c r="Z1611" s="1228"/>
      <c r="AA1611" s="1228"/>
      <c r="AB1611" s="1228"/>
      <c r="AC1611" s="1231"/>
      <c r="AD1611" s="1194"/>
      <c r="AE1611" s="1235"/>
      <c r="AF1611" s="1200"/>
      <c r="AG1611" s="1194"/>
      <c r="AH1611" s="1197"/>
      <c r="AI1611" s="1200"/>
      <c r="AJ1611" s="1200"/>
      <c r="AK1611" s="1203"/>
      <c r="AL1611" s="1206"/>
      <c r="AM1611" s="651" t="str">
        <f t="shared" si="3524"/>
        <v/>
      </c>
      <c r="AN1611" s="355"/>
      <c r="AO1611" s="1209"/>
      <c r="AP1611" s="1210"/>
      <c r="AQ1611" s="1115"/>
      <c r="AR1611" s="976"/>
      <c r="AS1611" s="976"/>
      <c r="AT1611" s="976"/>
      <c r="AU1611" s="976"/>
      <c r="AV1611" s="976"/>
      <c r="AW1611" s="976"/>
      <c r="AX1611" s="1211"/>
      <c r="AY1611" s="1209"/>
    </row>
    <row r="1612" spans="1:51" ht="14">
      <c r="A1612" s="1280">
        <v>401</v>
      </c>
      <c r="B1612" s="1260" t="str">
        <f>IF(基本情報入力シート!B440="", "",基本情報入力シート!B440)</f>
        <v/>
      </c>
      <c r="C1612" s="1261"/>
      <c r="D1612" s="1261"/>
      <c r="E1612" s="1261"/>
      <c r="F1612" s="1262"/>
      <c r="G1612" s="1269" t="str">
        <f>IF(基本情報入力シート!L440="", "",基本情報入力シート!L440)</f>
        <v/>
      </c>
      <c r="H1612" s="1269" t="str">
        <f>IF(基本情報入力シート!Q440="", "",基本情報入力シート!Q440)</f>
        <v/>
      </c>
      <c r="I1612" s="1269" t="str">
        <f>IF(基本情報入力シート!V440="", "",基本情報入力シート!V440)</f>
        <v/>
      </c>
      <c r="J1612" s="1269" t="str">
        <f>IF(基本情報入力シート!W440="", "",基本情報入力シート!W440)</f>
        <v/>
      </c>
      <c r="K1612" s="1269" t="str">
        <f>IF(基本情報入力シート!X440="", "",基本情報入力シート!X440)</f>
        <v/>
      </c>
      <c r="L1612" s="1272" t="str">
        <f>IF(基本情報入力シート!AC440=0, "",基本情報入力シート!AC440)</f>
        <v/>
      </c>
      <c r="M1612" s="1275" t="str">
        <f>IF(基本情報入力シート!AD440="", "",基本情報入力シート!AD440)</f>
        <v/>
      </c>
      <c r="N1612" s="1245"/>
      <c r="O1612" s="1248" t="str">
        <f>IFERROR(VLOOKUP(K1612,【参考】数式用２!$A$2:$AD$48,MATCH(N1612,【参考】数式用２!$C$4:$AD$4,0)+2,0),"")</f>
        <v/>
      </c>
      <c r="P1612" s="1214"/>
      <c r="Q1612" s="1217" t="str">
        <f>IFERROR(VLOOKUP(K1612,【参考】数式用２!$A$2:$AC$48,MATCH(P1612,【参考】数式用２!$C$4:$AC$4,0)+2,0),"")</f>
        <v/>
      </c>
      <c r="R1612" s="1220" t="s">
        <v>268</v>
      </c>
      <c r="S1612" s="1223"/>
      <c r="T1612" s="1226" t="s">
        <v>356</v>
      </c>
      <c r="U1612" s="1223"/>
      <c r="V1612" s="1226" t="s">
        <v>357</v>
      </c>
      <c r="W1612" s="1223"/>
      <c r="X1612" s="1226" t="s">
        <v>356</v>
      </c>
      <c r="Y1612" s="1223"/>
      <c r="Z1612" s="1226" t="s">
        <v>360</v>
      </c>
      <c r="AA1612" s="1226" t="s">
        <v>171</v>
      </c>
      <c r="AB1612" s="1226" t="str">
        <f t="shared" ref="AB1612" si="3635">IF(S1612&gt;=1,(W1612*12+Y1612)-(S1612*12+U1612)+1,"")</f>
        <v/>
      </c>
      <c r="AC1612" s="1229" t="s">
        <v>359</v>
      </c>
      <c r="AD1612" s="1232" t="str">
        <f t="shared" ref="AD1612" si="3636">IFERROR(ROUNDDOWN(ROUND(L1612*Q1612,0)*M1612,0)*AB1612,"")</f>
        <v/>
      </c>
      <c r="AE1612" s="1233" t="str">
        <f>IFERROR(ROUNDDOWN(ROUNDDOWN(ROUND(L1612*VLOOKUP(K1612,【参考】数式用２!$A$2:$AC$48,MATCH("処遇改善加算Ⅳ",【参考】数式用２!$C$4:$O$4,0)+2,0),0)*M1612,0)*AB1612*0.5,0), "")</f>
        <v/>
      </c>
      <c r="AF1612" s="1198"/>
      <c r="AG1612" s="1193" t="str">
        <f>IF(AND(AQ1612&lt;&gt;"対象外", P1612&lt;&gt;""),ROUNDDOWN(ROUND(L1612*VLOOKUP(K1612,【参考】数式用２!$A$2:$K$48,MATCH("ベア加算あり",【参考】数式用２!$C$4:$K$4,0)+2,0),0)*M1612,0)*AB1612,"")</f>
        <v/>
      </c>
      <c r="AH1612" s="1195"/>
      <c r="AI1612" s="1198"/>
      <c r="AJ1612" s="1198"/>
      <c r="AK1612" s="1201"/>
      <c r="AL1612" s="1204"/>
      <c r="AM1612" s="650" t="str">
        <f t="shared" si="3514"/>
        <v/>
      </c>
      <c r="AN1612" s="355"/>
      <c r="AO1612" s="1207" t="str">
        <f t="shared" ref="AO1612" si="3637">IF(K1612&lt;&gt;"","Q列に色付け","")</f>
        <v/>
      </c>
      <c r="AP1612" s="1210" t="str">
        <f t="shared" ref="AP1612" si="3638">IF(AND(AE1612&lt;&gt;0,AE1612&lt;&gt;""),IF(AF1612="○","入力済","未入力"),"")</f>
        <v/>
      </c>
      <c r="AQ1612" s="1113" t="str">
        <f>IFERROR((VLOOKUP(N1612, 【参考】数式用２!$BE$5:$BE$13, 1,FALSE)), "対象外")</f>
        <v>対象外</v>
      </c>
      <c r="AR1612" s="976" t="str">
        <f t="shared" ref="AR1612" si="3639">IF(AG1612&lt;&gt;"",IF(AH1612="○","入力済","未入力"),"")</f>
        <v/>
      </c>
      <c r="AS1612" s="976" t="str">
        <f t="shared" ref="AS1612" si="3640">IF(AND(P1612&lt;&gt;"", AI1612=""), "未入力", "入力済")</f>
        <v>入力済</v>
      </c>
      <c r="AT1612" s="976" t="str">
        <f t="shared" ref="AT1612" si="3641">IF(AND(P1612&lt;&gt;"", P1612&lt;&gt;"処遇改善加算Ⅳ", AJ1612=""), "未入力", "入力済")</f>
        <v>入力済</v>
      </c>
      <c r="AU1612" s="976" t="str">
        <f>IFERROR(VLOOKUP(K1612, 【参考】数式用２!$BB$5:$BC$48, 2, FALSE), "")</f>
        <v/>
      </c>
      <c r="AV1612" s="976" t="str">
        <f t="shared" ref="AV1612" si="3642">IF(AND(P1612&lt;&gt;"処遇改善加算Ⅲ",P1612&lt;&gt;"処遇改善加算Ⅳ", P1612&lt;&gt;"", AU1612&lt;&gt;"対象外"), 1,"")</f>
        <v/>
      </c>
      <c r="AW1612" s="976" t="str">
        <f>IFERROR("_"&amp;VLOOKUP(K1612, 【参考】数式用２!$AG$2:$AH$48, 2, FALSE), "")</f>
        <v/>
      </c>
      <c r="AX1612" s="1211" t="str">
        <f t="shared" ref="AX1612" si="3643">IF(AND(P1612="処遇改善加算Ⅰ", AL1612=""), "未入力","入力済")</f>
        <v>入力済</v>
      </c>
      <c r="AY1612" s="1207" t="str">
        <f t="shared" ref="AY1612" si="3644">G1612</f>
        <v/>
      </c>
    </row>
    <row r="1613" spans="1:51" ht="14">
      <c r="A1613" s="1281"/>
      <c r="B1613" s="1263"/>
      <c r="C1613" s="1264"/>
      <c r="D1613" s="1264"/>
      <c r="E1613" s="1264"/>
      <c r="F1613" s="1265"/>
      <c r="G1613" s="1270"/>
      <c r="H1613" s="1270"/>
      <c r="I1613" s="1270"/>
      <c r="J1613" s="1270"/>
      <c r="K1613" s="1270"/>
      <c r="L1613" s="1273"/>
      <c r="M1613" s="1276"/>
      <c r="N1613" s="1246"/>
      <c r="O1613" s="1249"/>
      <c r="P1613" s="1215"/>
      <c r="Q1613" s="1218"/>
      <c r="R1613" s="1221"/>
      <c r="S1613" s="1224"/>
      <c r="T1613" s="1227"/>
      <c r="U1613" s="1224"/>
      <c r="V1613" s="1227"/>
      <c r="W1613" s="1224"/>
      <c r="X1613" s="1227"/>
      <c r="Y1613" s="1224"/>
      <c r="Z1613" s="1227"/>
      <c r="AA1613" s="1227"/>
      <c r="AB1613" s="1227"/>
      <c r="AC1613" s="1230"/>
      <c r="AD1613" s="1193"/>
      <c r="AE1613" s="1234"/>
      <c r="AF1613" s="1199"/>
      <c r="AG1613" s="1193"/>
      <c r="AH1613" s="1196"/>
      <c r="AI1613" s="1199"/>
      <c r="AJ1613" s="1199"/>
      <c r="AK1613" s="1202"/>
      <c r="AL1613" s="1205"/>
      <c r="AM1613" s="1212" t="str">
        <f t="shared" ref="AM1613" si="3645">IF(AND(P1612&lt;&gt;"", OR(W1612&lt;&gt;8,Y1612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13" s="355"/>
      <c r="AO1613" s="1208"/>
      <c r="AP1613" s="1210"/>
      <c r="AQ1613" s="1114"/>
      <c r="AR1613" s="976"/>
      <c r="AS1613" s="976"/>
      <c r="AT1613" s="976"/>
      <c r="AU1613" s="976"/>
      <c r="AV1613" s="976"/>
      <c r="AW1613" s="976"/>
      <c r="AX1613" s="1211"/>
      <c r="AY1613" s="1208"/>
    </row>
    <row r="1614" spans="1:51" ht="14">
      <c r="A1614" s="1282"/>
      <c r="B1614" s="1263"/>
      <c r="C1614" s="1264"/>
      <c r="D1614" s="1264"/>
      <c r="E1614" s="1264"/>
      <c r="F1614" s="1265"/>
      <c r="G1614" s="1270"/>
      <c r="H1614" s="1270"/>
      <c r="I1614" s="1270"/>
      <c r="J1614" s="1270"/>
      <c r="K1614" s="1270"/>
      <c r="L1614" s="1273"/>
      <c r="M1614" s="1276"/>
      <c r="N1614" s="1246"/>
      <c r="O1614" s="1249"/>
      <c r="P1614" s="1215"/>
      <c r="Q1614" s="1218"/>
      <c r="R1614" s="1221"/>
      <c r="S1614" s="1224"/>
      <c r="T1614" s="1227"/>
      <c r="U1614" s="1224"/>
      <c r="V1614" s="1227"/>
      <c r="W1614" s="1224"/>
      <c r="X1614" s="1227"/>
      <c r="Y1614" s="1224"/>
      <c r="Z1614" s="1227"/>
      <c r="AA1614" s="1227"/>
      <c r="AB1614" s="1227"/>
      <c r="AC1614" s="1230"/>
      <c r="AD1614" s="1193"/>
      <c r="AE1614" s="1234"/>
      <c r="AF1614" s="1199"/>
      <c r="AG1614" s="1193"/>
      <c r="AH1614" s="1196"/>
      <c r="AI1614" s="1199"/>
      <c r="AJ1614" s="1199"/>
      <c r="AK1614" s="1202"/>
      <c r="AL1614" s="1205"/>
      <c r="AM1614" s="1213"/>
      <c r="AN1614" s="355"/>
      <c r="AO1614" s="1208"/>
      <c r="AP1614" s="1210"/>
      <c r="AQ1614" s="1114"/>
      <c r="AR1614" s="976"/>
      <c r="AS1614" s="976"/>
      <c r="AT1614" s="976"/>
      <c r="AU1614" s="976"/>
      <c r="AV1614" s="976"/>
      <c r="AW1614" s="976"/>
      <c r="AX1614" s="1211"/>
      <c r="AY1614" s="1208"/>
    </row>
    <row r="1615" spans="1:51" ht="14.5" thickBot="1">
      <c r="A1615" s="1283"/>
      <c r="B1615" s="1266"/>
      <c r="C1615" s="1267"/>
      <c r="D1615" s="1267"/>
      <c r="E1615" s="1267"/>
      <c r="F1615" s="1268"/>
      <c r="G1615" s="1271"/>
      <c r="H1615" s="1271"/>
      <c r="I1615" s="1271"/>
      <c r="J1615" s="1271"/>
      <c r="K1615" s="1271"/>
      <c r="L1615" s="1274"/>
      <c r="M1615" s="1277"/>
      <c r="N1615" s="1247"/>
      <c r="O1615" s="1250"/>
      <c r="P1615" s="1216"/>
      <c r="Q1615" s="1219"/>
      <c r="R1615" s="1222"/>
      <c r="S1615" s="1225"/>
      <c r="T1615" s="1228"/>
      <c r="U1615" s="1225"/>
      <c r="V1615" s="1228"/>
      <c r="W1615" s="1225"/>
      <c r="X1615" s="1228"/>
      <c r="Y1615" s="1225"/>
      <c r="Z1615" s="1228"/>
      <c r="AA1615" s="1228"/>
      <c r="AB1615" s="1228"/>
      <c r="AC1615" s="1231"/>
      <c r="AD1615" s="1194"/>
      <c r="AE1615" s="1235"/>
      <c r="AF1615" s="1200"/>
      <c r="AG1615" s="1194"/>
      <c r="AH1615" s="1197"/>
      <c r="AI1615" s="1200"/>
      <c r="AJ1615" s="1200"/>
      <c r="AK1615" s="1203"/>
      <c r="AL1615" s="1206"/>
      <c r="AM1615" s="651" t="str">
        <f t="shared" si="3524"/>
        <v/>
      </c>
      <c r="AN1615" s="355"/>
      <c r="AO1615" s="1209"/>
      <c r="AP1615" s="1210"/>
      <c r="AQ1615" s="1115"/>
      <c r="AR1615" s="976"/>
      <c r="AS1615" s="976"/>
      <c r="AT1615" s="976"/>
      <c r="AU1615" s="976"/>
      <c r="AV1615" s="976"/>
      <c r="AW1615" s="976"/>
      <c r="AX1615" s="1211"/>
      <c r="AY1615" s="1209"/>
    </row>
    <row r="1616" spans="1:51" ht="14">
      <c r="A1616" s="1280">
        <v>402</v>
      </c>
      <c r="B1616" s="1260" t="str">
        <f>IF(基本情報入力シート!B441="", "",基本情報入力シート!B441)</f>
        <v/>
      </c>
      <c r="C1616" s="1261"/>
      <c r="D1616" s="1261"/>
      <c r="E1616" s="1261"/>
      <c r="F1616" s="1262"/>
      <c r="G1616" s="1269" t="str">
        <f>IF(基本情報入力シート!L441="", "",基本情報入力シート!L441)</f>
        <v/>
      </c>
      <c r="H1616" s="1269" t="str">
        <f>IF(基本情報入力シート!Q441="", "",基本情報入力シート!Q441)</f>
        <v/>
      </c>
      <c r="I1616" s="1269" t="str">
        <f>IF(基本情報入力シート!V441="", "",基本情報入力シート!V441)</f>
        <v/>
      </c>
      <c r="J1616" s="1269" t="str">
        <f>IF(基本情報入力シート!W441="", "",基本情報入力シート!W441)</f>
        <v/>
      </c>
      <c r="K1616" s="1269" t="str">
        <f>IF(基本情報入力シート!X441="", "",基本情報入力シート!X441)</f>
        <v/>
      </c>
      <c r="L1616" s="1272" t="str">
        <f>IF(基本情報入力シート!AC441=0, "",基本情報入力シート!AC441)</f>
        <v/>
      </c>
      <c r="M1616" s="1275" t="str">
        <f>IF(基本情報入力シート!AD441="", "",基本情報入力シート!AD441)</f>
        <v/>
      </c>
      <c r="N1616" s="1245"/>
      <c r="O1616" s="1248" t="str">
        <f>IFERROR(VLOOKUP(K1616,【参考】数式用２!$A$2:$AD$48,MATCH(N1616,【参考】数式用２!$C$4:$AD$4,0)+2,0),"")</f>
        <v/>
      </c>
      <c r="P1616" s="1214"/>
      <c r="Q1616" s="1217" t="str">
        <f>IFERROR(VLOOKUP(K1616,【参考】数式用２!$A$2:$AC$48,MATCH(P1616,【参考】数式用２!$C$4:$AC$4,0)+2,0),"")</f>
        <v/>
      </c>
      <c r="R1616" s="1220" t="s">
        <v>268</v>
      </c>
      <c r="S1616" s="1223"/>
      <c r="T1616" s="1226" t="s">
        <v>356</v>
      </c>
      <c r="U1616" s="1223"/>
      <c r="V1616" s="1226" t="s">
        <v>357</v>
      </c>
      <c r="W1616" s="1223"/>
      <c r="X1616" s="1226" t="s">
        <v>356</v>
      </c>
      <c r="Y1616" s="1223"/>
      <c r="Z1616" s="1226" t="s">
        <v>360</v>
      </c>
      <c r="AA1616" s="1226" t="s">
        <v>171</v>
      </c>
      <c r="AB1616" s="1226" t="str">
        <f t="shared" ref="AB1616" si="3646">IF(S1616&gt;=1,(W1616*12+Y1616)-(S1616*12+U1616)+1,"")</f>
        <v/>
      </c>
      <c r="AC1616" s="1229" t="s">
        <v>359</v>
      </c>
      <c r="AD1616" s="1232" t="str">
        <f t="shared" ref="AD1616" si="3647">IFERROR(ROUNDDOWN(ROUND(L1616*Q1616,0)*M1616,0)*AB1616,"")</f>
        <v/>
      </c>
      <c r="AE1616" s="1233" t="str">
        <f>IFERROR(ROUNDDOWN(ROUNDDOWN(ROUND(L1616*VLOOKUP(K1616,【参考】数式用２!$A$2:$AC$48,MATCH("処遇改善加算Ⅳ",【参考】数式用２!$C$4:$O$4,0)+2,0),0)*M1616,0)*AB1616*0.5,0), "")</f>
        <v/>
      </c>
      <c r="AF1616" s="1198"/>
      <c r="AG1616" s="1193" t="str">
        <f>IF(AND(AQ1616&lt;&gt;"対象外", P1616&lt;&gt;""),ROUNDDOWN(ROUND(L1616*VLOOKUP(K1616,【参考】数式用２!$A$2:$K$48,MATCH("ベア加算あり",【参考】数式用２!$C$4:$K$4,0)+2,0),0)*M1616,0)*AB1616,"")</f>
        <v/>
      </c>
      <c r="AH1616" s="1195"/>
      <c r="AI1616" s="1198"/>
      <c r="AJ1616" s="1198"/>
      <c r="AK1616" s="1201"/>
      <c r="AL1616" s="1204"/>
      <c r="AM1616" s="650" t="str">
        <f t="shared" si="3514"/>
        <v/>
      </c>
      <c r="AN1616" s="355"/>
      <c r="AO1616" s="1207" t="str">
        <f t="shared" ref="AO1616" si="3648">IF(K1616&lt;&gt;"","Q列に色付け","")</f>
        <v/>
      </c>
      <c r="AP1616" s="1210" t="str">
        <f t="shared" ref="AP1616" si="3649">IF(AND(AE1616&lt;&gt;0,AE1616&lt;&gt;""),IF(AF1616="○","入力済","未入力"),"")</f>
        <v/>
      </c>
      <c r="AQ1616" s="1113" t="str">
        <f>IFERROR((VLOOKUP(N1616, 【参考】数式用２!$BE$5:$BE$13, 1,FALSE)), "対象外")</f>
        <v>対象外</v>
      </c>
      <c r="AR1616" s="976" t="str">
        <f t="shared" ref="AR1616" si="3650">IF(AG1616&lt;&gt;"",IF(AH1616="○","入力済","未入力"),"")</f>
        <v/>
      </c>
      <c r="AS1616" s="976" t="str">
        <f t="shared" ref="AS1616" si="3651">IF(AND(P1616&lt;&gt;"", AI1616=""), "未入力", "入力済")</f>
        <v>入力済</v>
      </c>
      <c r="AT1616" s="976" t="str">
        <f t="shared" ref="AT1616" si="3652">IF(AND(P1616&lt;&gt;"", P1616&lt;&gt;"処遇改善加算Ⅳ", AJ1616=""), "未入力", "入力済")</f>
        <v>入力済</v>
      </c>
      <c r="AU1616" s="976" t="str">
        <f>IFERROR(VLOOKUP(K1616, 【参考】数式用２!$BB$5:$BC$48, 2, FALSE), "")</f>
        <v/>
      </c>
      <c r="AV1616" s="976" t="str">
        <f t="shared" ref="AV1616" si="3653">IF(AND(P1616&lt;&gt;"処遇改善加算Ⅲ",P1616&lt;&gt;"処遇改善加算Ⅳ", P1616&lt;&gt;"", AU1616&lt;&gt;"対象外"), 1,"")</f>
        <v/>
      </c>
      <c r="AW1616" s="976" t="str">
        <f>IFERROR("_"&amp;VLOOKUP(K1616, 【参考】数式用２!$AG$2:$AH$48, 2, FALSE), "")</f>
        <v/>
      </c>
      <c r="AX1616" s="1211" t="str">
        <f t="shared" ref="AX1616" si="3654">IF(AND(P1616="処遇改善加算Ⅰ", AL1616=""), "未入力","入力済")</f>
        <v>入力済</v>
      </c>
      <c r="AY1616" s="1207" t="str">
        <f t="shared" ref="AY1616" si="3655">G1616</f>
        <v/>
      </c>
    </row>
    <row r="1617" spans="1:51" ht="14">
      <c r="A1617" s="1281"/>
      <c r="B1617" s="1263"/>
      <c r="C1617" s="1264"/>
      <c r="D1617" s="1264"/>
      <c r="E1617" s="1264"/>
      <c r="F1617" s="1265"/>
      <c r="G1617" s="1270"/>
      <c r="H1617" s="1270"/>
      <c r="I1617" s="1270"/>
      <c r="J1617" s="1270"/>
      <c r="K1617" s="1270"/>
      <c r="L1617" s="1273"/>
      <c r="M1617" s="1276"/>
      <c r="N1617" s="1246"/>
      <c r="O1617" s="1249"/>
      <c r="P1617" s="1215"/>
      <c r="Q1617" s="1218"/>
      <c r="R1617" s="1221"/>
      <c r="S1617" s="1224"/>
      <c r="T1617" s="1227"/>
      <c r="U1617" s="1224"/>
      <c r="V1617" s="1227"/>
      <c r="W1617" s="1224"/>
      <c r="X1617" s="1227"/>
      <c r="Y1617" s="1224"/>
      <c r="Z1617" s="1227"/>
      <c r="AA1617" s="1227"/>
      <c r="AB1617" s="1227"/>
      <c r="AC1617" s="1230"/>
      <c r="AD1617" s="1193"/>
      <c r="AE1617" s="1234"/>
      <c r="AF1617" s="1199"/>
      <c r="AG1617" s="1193"/>
      <c r="AH1617" s="1196"/>
      <c r="AI1617" s="1199"/>
      <c r="AJ1617" s="1199"/>
      <c r="AK1617" s="1202"/>
      <c r="AL1617" s="1205"/>
      <c r="AM1617" s="1212" t="str">
        <f t="shared" ref="AM1617" si="3656">IF(AND(P1616&lt;&gt;"", OR(W1616&lt;&gt;8,Y1616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17" s="355"/>
      <c r="AO1617" s="1208"/>
      <c r="AP1617" s="1210"/>
      <c r="AQ1617" s="1114"/>
      <c r="AR1617" s="976"/>
      <c r="AS1617" s="976"/>
      <c r="AT1617" s="976"/>
      <c r="AU1617" s="976"/>
      <c r="AV1617" s="976"/>
      <c r="AW1617" s="976"/>
      <c r="AX1617" s="1211"/>
      <c r="AY1617" s="1208"/>
    </row>
    <row r="1618" spans="1:51" ht="14">
      <c r="A1618" s="1282"/>
      <c r="B1618" s="1263"/>
      <c r="C1618" s="1264"/>
      <c r="D1618" s="1264"/>
      <c r="E1618" s="1264"/>
      <c r="F1618" s="1265"/>
      <c r="G1618" s="1270"/>
      <c r="H1618" s="1270"/>
      <c r="I1618" s="1270"/>
      <c r="J1618" s="1270"/>
      <c r="K1618" s="1270"/>
      <c r="L1618" s="1273"/>
      <c r="M1618" s="1276"/>
      <c r="N1618" s="1246"/>
      <c r="O1618" s="1249"/>
      <c r="P1618" s="1215"/>
      <c r="Q1618" s="1218"/>
      <c r="R1618" s="1221"/>
      <c r="S1618" s="1224"/>
      <c r="T1618" s="1227"/>
      <c r="U1618" s="1224"/>
      <c r="V1618" s="1227"/>
      <c r="W1618" s="1224"/>
      <c r="X1618" s="1227"/>
      <c r="Y1618" s="1224"/>
      <c r="Z1618" s="1227"/>
      <c r="AA1618" s="1227"/>
      <c r="AB1618" s="1227"/>
      <c r="AC1618" s="1230"/>
      <c r="AD1618" s="1193"/>
      <c r="AE1618" s="1234"/>
      <c r="AF1618" s="1199"/>
      <c r="AG1618" s="1193"/>
      <c r="AH1618" s="1196"/>
      <c r="AI1618" s="1199"/>
      <c r="AJ1618" s="1199"/>
      <c r="AK1618" s="1202"/>
      <c r="AL1618" s="1205"/>
      <c r="AM1618" s="1213"/>
      <c r="AN1618" s="355"/>
      <c r="AO1618" s="1208"/>
      <c r="AP1618" s="1210"/>
      <c r="AQ1618" s="1114"/>
      <c r="AR1618" s="976"/>
      <c r="AS1618" s="976"/>
      <c r="AT1618" s="976"/>
      <c r="AU1618" s="976"/>
      <c r="AV1618" s="976"/>
      <c r="AW1618" s="976"/>
      <c r="AX1618" s="1211"/>
      <c r="AY1618" s="1208"/>
    </row>
    <row r="1619" spans="1:51" ht="14.5" thickBot="1">
      <c r="A1619" s="1283"/>
      <c r="B1619" s="1266"/>
      <c r="C1619" s="1267"/>
      <c r="D1619" s="1267"/>
      <c r="E1619" s="1267"/>
      <c r="F1619" s="1268"/>
      <c r="G1619" s="1271"/>
      <c r="H1619" s="1271"/>
      <c r="I1619" s="1271"/>
      <c r="J1619" s="1271"/>
      <c r="K1619" s="1271"/>
      <c r="L1619" s="1274"/>
      <c r="M1619" s="1277"/>
      <c r="N1619" s="1247"/>
      <c r="O1619" s="1250"/>
      <c r="P1619" s="1216"/>
      <c r="Q1619" s="1219"/>
      <c r="R1619" s="1222"/>
      <c r="S1619" s="1225"/>
      <c r="T1619" s="1228"/>
      <c r="U1619" s="1225"/>
      <c r="V1619" s="1228"/>
      <c r="W1619" s="1225"/>
      <c r="X1619" s="1228"/>
      <c r="Y1619" s="1225"/>
      <c r="Z1619" s="1228"/>
      <c r="AA1619" s="1228"/>
      <c r="AB1619" s="1228"/>
      <c r="AC1619" s="1231"/>
      <c r="AD1619" s="1194"/>
      <c r="AE1619" s="1235"/>
      <c r="AF1619" s="1200"/>
      <c r="AG1619" s="1194"/>
      <c r="AH1619" s="1197"/>
      <c r="AI1619" s="1200"/>
      <c r="AJ1619" s="1200"/>
      <c r="AK1619" s="1203"/>
      <c r="AL1619" s="1206"/>
      <c r="AM1619" s="651" t="str">
        <f t="shared" si="3524"/>
        <v/>
      </c>
      <c r="AN1619" s="355"/>
      <c r="AO1619" s="1209"/>
      <c r="AP1619" s="1210"/>
      <c r="AQ1619" s="1115"/>
      <c r="AR1619" s="976"/>
      <c r="AS1619" s="976"/>
      <c r="AT1619" s="976"/>
      <c r="AU1619" s="976"/>
      <c r="AV1619" s="976"/>
      <c r="AW1619" s="976"/>
      <c r="AX1619" s="1211"/>
      <c r="AY1619" s="1209"/>
    </row>
    <row r="1620" spans="1:51" ht="14">
      <c r="A1620" s="1280">
        <v>403</v>
      </c>
      <c r="B1620" s="1260" t="str">
        <f>IF(基本情報入力シート!B442="", "",基本情報入力シート!B442)</f>
        <v/>
      </c>
      <c r="C1620" s="1261"/>
      <c r="D1620" s="1261"/>
      <c r="E1620" s="1261"/>
      <c r="F1620" s="1262"/>
      <c r="G1620" s="1269" t="str">
        <f>IF(基本情報入力シート!L442="", "",基本情報入力シート!L442)</f>
        <v/>
      </c>
      <c r="H1620" s="1269" t="str">
        <f>IF(基本情報入力シート!Q442="", "",基本情報入力シート!Q442)</f>
        <v/>
      </c>
      <c r="I1620" s="1269" t="str">
        <f>IF(基本情報入力シート!V442="", "",基本情報入力シート!V442)</f>
        <v/>
      </c>
      <c r="J1620" s="1269" t="str">
        <f>IF(基本情報入力シート!W442="", "",基本情報入力シート!W442)</f>
        <v/>
      </c>
      <c r="K1620" s="1269" t="str">
        <f>IF(基本情報入力シート!X442="", "",基本情報入力シート!X442)</f>
        <v/>
      </c>
      <c r="L1620" s="1272" t="str">
        <f>IF(基本情報入力シート!AC442=0, "",基本情報入力シート!AC442)</f>
        <v/>
      </c>
      <c r="M1620" s="1275" t="str">
        <f>IF(基本情報入力シート!AD442="", "",基本情報入力シート!AD442)</f>
        <v/>
      </c>
      <c r="N1620" s="1245"/>
      <c r="O1620" s="1248" t="str">
        <f>IFERROR(VLOOKUP(K1620,【参考】数式用２!$A$2:$AD$48,MATCH(N1620,【参考】数式用２!$C$4:$AD$4,0)+2,0),"")</f>
        <v/>
      </c>
      <c r="P1620" s="1214"/>
      <c r="Q1620" s="1217" t="str">
        <f>IFERROR(VLOOKUP(K1620,【参考】数式用２!$A$2:$AC$48,MATCH(P1620,【参考】数式用２!$C$4:$AC$4,0)+2,0),"")</f>
        <v/>
      </c>
      <c r="R1620" s="1220" t="s">
        <v>268</v>
      </c>
      <c r="S1620" s="1223"/>
      <c r="T1620" s="1226" t="s">
        <v>356</v>
      </c>
      <c r="U1620" s="1223"/>
      <c r="V1620" s="1226" t="s">
        <v>357</v>
      </c>
      <c r="W1620" s="1223"/>
      <c r="X1620" s="1226" t="s">
        <v>356</v>
      </c>
      <c r="Y1620" s="1223"/>
      <c r="Z1620" s="1226" t="s">
        <v>360</v>
      </c>
      <c r="AA1620" s="1226" t="s">
        <v>171</v>
      </c>
      <c r="AB1620" s="1226" t="str">
        <f t="shared" ref="AB1620" si="3657">IF(S1620&gt;=1,(W1620*12+Y1620)-(S1620*12+U1620)+1,"")</f>
        <v/>
      </c>
      <c r="AC1620" s="1229" t="s">
        <v>359</v>
      </c>
      <c r="AD1620" s="1232" t="str">
        <f t="shared" ref="AD1620" si="3658">IFERROR(ROUNDDOWN(ROUND(L1620*Q1620,0)*M1620,0)*AB1620,"")</f>
        <v/>
      </c>
      <c r="AE1620" s="1233" t="str">
        <f>IFERROR(ROUNDDOWN(ROUNDDOWN(ROUND(L1620*VLOOKUP(K1620,【参考】数式用２!$A$2:$AC$48,MATCH("処遇改善加算Ⅳ",【参考】数式用２!$C$4:$O$4,0)+2,0),0)*M1620,0)*AB1620*0.5,0), "")</f>
        <v/>
      </c>
      <c r="AF1620" s="1198"/>
      <c r="AG1620" s="1193" t="str">
        <f>IF(AND(AQ1620&lt;&gt;"対象外", P1620&lt;&gt;""),ROUNDDOWN(ROUND(L1620*VLOOKUP(K1620,【参考】数式用２!$A$2:$K$48,MATCH("ベア加算あり",【参考】数式用２!$C$4:$K$4,0)+2,0),0)*M1620,0)*AB1620,"")</f>
        <v/>
      </c>
      <c r="AH1620" s="1195"/>
      <c r="AI1620" s="1198"/>
      <c r="AJ1620" s="1198"/>
      <c r="AK1620" s="1201"/>
      <c r="AL1620" s="1204"/>
      <c r="AM1620" s="650" t="str">
        <f t="shared" si="3514"/>
        <v/>
      </c>
      <c r="AN1620" s="355"/>
      <c r="AO1620" s="1207" t="str">
        <f t="shared" ref="AO1620" si="3659">IF(K1620&lt;&gt;"","Q列に色付け","")</f>
        <v/>
      </c>
      <c r="AP1620" s="1210" t="str">
        <f t="shared" ref="AP1620" si="3660">IF(AND(AE1620&lt;&gt;0,AE1620&lt;&gt;""),IF(AF1620="○","入力済","未入力"),"")</f>
        <v/>
      </c>
      <c r="AQ1620" s="1113" t="str">
        <f>IFERROR((VLOOKUP(N1620, 【参考】数式用２!$BE$5:$BE$13, 1,FALSE)), "対象外")</f>
        <v>対象外</v>
      </c>
      <c r="AR1620" s="976" t="str">
        <f t="shared" ref="AR1620" si="3661">IF(AG1620&lt;&gt;"",IF(AH1620="○","入力済","未入力"),"")</f>
        <v/>
      </c>
      <c r="AS1620" s="976" t="str">
        <f t="shared" ref="AS1620" si="3662">IF(AND(P1620&lt;&gt;"", AI1620=""), "未入力", "入力済")</f>
        <v>入力済</v>
      </c>
      <c r="AT1620" s="976" t="str">
        <f t="shared" ref="AT1620" si="3663">IF(AND(P1620&lt;&gt;"", P1620&lt;&gt;"処遇改善加算Ⅳ", AJ1620=""), "未入力", "入力済")</f>
        <v>入力済</v>
      </c>
      <c r="AU1620" s="976" t="str">
        <f>IFERROR(VLOOKUP(K1620, 【参考】数式用２!$BB$5:$BC$48, 2, FALSE), "")</f>
        <v/>
      </c>
      <c r="AV1620" s="976" t="str">
        <f t="shared" ref="AV1620" si="3664">IF(AND(P1620&lt;&gt;"処遇改善加算Ⅲ",P1620&lt;&gt;"処遇改善加算Ⅳ", P1620&lt;&gt;"", AU1620&lt;&gt;"対象外"), 1,"")</f>
        <v/>
      </c>
      <c r="AW1620" s="976" t="str">
        <f>IFERROR("_"&amp;VLOOKUP(K1620, 【参考】数式用２!$AG$2:$AH$48, 2, FALSE), "")</f>
        <v/>
      </c>
      <c r="AX1620" s="1211" t="str">
        <f t="shared" ref="AX1620" si="3665">IF(AND(P1620="処遇改善加算Ⅰ", AL1620=""), "未入力","入力済")</f>
        <v>入力済</v>
      </c>
      <c r="AY1620" s="1207" t="str">
        <f t="shared" ref="AY1620" si="3666">G1620</f>
        <v/>
      </c>
    </row>
    <row r="1621" spans="1:51" ht="14">
      <c r="A1621" s="1281"/>
      <c r="B1621" s="1263"/>
      <c r="C1621" s="1264"/>
      <c r="D1621" s="1264"/>
      <c r="E1621" s="1264"/>
      <c r="F1621" s="1265"/>
      <c r="G1621" s="1270"/>
      <c r="H1621" s="1270"/>
      <c r="I1621" s="1270"/>
      <c r="J1621" s="1270"/>
      <c r="K1621" s="1270"/>
      <c r="L1621" s="1273"/>
      <c r="M1621" s="1276"/>
      <c r="N1621" s="1246"/>
      <c r="O1621" s="1249"/>
      <c r="P1621" s="1215"/>
      <c r="Q1621" s="1218"/>
      <c r="R1621" s="1221"/>
      <c r="S1621" s="1224"/>
      <c r="T1621" s="1227"/>
      <c r="U1621" s="1224"/>
      <c r="V1621" s="1227"/>
      <c r="W1621" s="1224"/>
      <c r="X1621" s="1227"/>
      <c r="Y1621" s="1224"/>
      <c r="Z1621" s="1227"/>
      <c r="AA1621" s="1227"/>
      <c r="AB1621" s="1227"/>
      <c r="AC1621" s="1230"/>
      <c r="AD1621" s="1193"/>
      <c r="AE1621" s="1234"/>
      <c r="AF1621" s="1199"/>
      <c r="AG1621" s="1193"/>
      <c r="AH1621" s="1196"/>
      <c r="AI1621" s="1199"/>
      <c r="AJ1621" s="1199"/>
      <c r="AK1621" s="1202"/>
      <c r="AL1621" s="1205"/>
      <c r="AM1621" s="1212" t="str">
        <f t="shared" ref="AM1621" si="3667">IF(AND(P1620&lt;&gt;"", OR(W1620&lt;&gt;8,Y1620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21" s="355"/>
      <c r="AO1621" s="1208"/>
      <c r="AP1621" s="1210"/>
      <c r="AQ1621" s="1114"/>
      <c r="AR1621" s="976"/>
      <c r="AS1621" s="976"/>
      <c r="AT1621" s="976"/>
      <c r="AU1621" s="976"/>
      <c r="AV1621" s="976"/>
      <c r="AW1621" s="976"/>
      <c r="AX1621" s="1211"/>
      <c r="AY1621" s="1208"/>
    </row>
    <row r="1622" spans="1:51" ht="14">
      <c r="A1622" s="1282"/>
      <c r="B1622" s="1263"/>
      <c r="C1622" s="1264"/>
      <c r="D1622" s="1264"/>
      <c r="E1622" s="1264"/>
      <c r="F1622" s="1265"/>
      <c r="G1622" s="1270"/>
      <c r="H1622" s="1270"/>
      <c r="I1622" s="1270"/>
      <c r="J1622" s="1270"/>
      <c r="K1622" s="1270"/>
      <c r="L1622" s="1273"/>
      <c r="M1622" s="1276"/>
      <c r="N1622" s="1246"/>
      <c r="O1622" s="1249"/>
      <c r="P1622" s="1215"/>
      <c r="Q1622" s="1218"/>
      <c r="R1622" s="1221"/>
      <c r="S1622" s="1224"/>
      <c r="T1622" s="1227"/>
      <c r="U1622" s="1224"/>
      <c r="V1622" s="1227"/>
      <c r="W1622" s="1224"/>
      <c r="X1622" s="1227"/>
      <c r="Y1622" s="1224"/>
      <c r="Z1622" s="1227"/>
      <c r="AA1622" s="1227"/>
      <c r="AB1622" s="1227"/>
      <c r="AC1622" s="1230"/>
      <c r="AD1622" s="1193"/>
      <c r="AE1622" s="1234"/>
      <c r="AF1622" s="1199"/>
      <c r="AG1622" s="1193"/>
      <c r="AH1622" s="1196"/>
      <c r="AI1622" s="1199"/>
      <c r="AJ1622" s="1199"/>
      <c r="AK1622" s="1202"/>
      <c r="AL1622" s="1205"/>
      <c r="AM1622" s="1213"/>
      <c r="AN1622" s="355"/>
      <c r="AO1622" s="1208"/>
      <c r="AP1622" s="1210"/>
      <c r="AQ1622" s="1114"/>
      <c r="AR1622" s="976"/>
      <c r="AS1622" s="976"/>
      <c r="AT1622" s="976"/>
      <c r="AU1622" s="976"/>
      <c r="AV1622" s="976"/>
      <c r="AW1622" s="976"/>
      <c r="AX1622" s="1211"/>
      <c r="AY1622" s="1208"/>
    </row>
    <row r="1623" spans="1:51" ht="14.5" thickBot="1">
      <c r="A1623" s="1283"/>
      <c r="B1623" s="1266"/>
      <c r="C1623" s="1267"/>
      <c r="D1623" s="1267"/>
      <c r="E1623" s="1267"/>
      <c r="F1623" s="1268"/>
      <c r="G1623" s="1271"/>
      <c r="H1623" s="1271"/>
      <c r="I1623" s="1271"/>
      <c r="J1623" s="1271"/>
      <c r="K1623" s="1271"/>
      <c r="L1623" s="1274"/>
      <c r="M1623" s="1277"/>
      <c r="N1623" s="1247"/>
      <c r="O1623" s="1250"/>
      <c r="P1623" s="1216"/>
      <c r="Q1623" s="1219"/>
      <c r="R1623" s="1222"/>
      <c r="S1623" s="1225"/>
      <c r="T1623" s="1228"/>
      <c r="U1623" s="1225"/>
      <c r="V1623" s="1228"/>
      <c r="W1623" s="1225"/>
      <c r="X1623" s="1228"/>
      <c r="Y1623" s="1225"/>
      <c r="Z1623" s="1228"/>
      <c r="AA1623" s="1228"/>
      <c r="AB1623" s="1228"/>
      <c r="AC1623" s="1231"/>
      <c r="AD1623" s="1194"/>
      <c r="AE1623" s="1235"/>
      <c r="AF1623" s="1200"/>
      <c r="AG1623" s="1194"/>
      <c r="AH1623" s="1197"/>
      <c r="AI1623" s="1200"/>
      <c r="AJ1623" s="1200"/>
      <c r="AK1623" s="1203"/>
      <c r="AL1623" s="1206"/>
      <c r="AM1623" s="651" t="str">
        <f t="shared" si="3524"/>
        <v/>
      </c>
      <c r="AN1623" s="355"/>
      <c r="AO1623" s="1209"/>
      <c r="AP1623" s="1210"/>
      <c r="AQ1623" s="1115"/>
      <c r="AR1623" s="976"/>
      <c r="AS1623" s="976"/>
      <c r="AT1623" s="976"/>
      <c r="AU1623" s="976"/>
      <c r="AV1623" s="976"/>
      <c r="AW1623" s="976"/>
      <c r="AX1623" s="1211"/>
      <c r="AY1623" s="1209"/>
    </row>
    <row r="1624" spans="1:51" ht="14">
      <c r="A1624" s="1280">
        <v>404</v>
      </c>
      <c r="B1624" s="1260" t="str">
        <f>IF(基本情報入力シート!B443="", "",基本情報入力シート!B443)</f>
        <v/>
      </c>
      <c r="C1624" s="1261"/>
      <c r="D1624" s="1261"/>
      <c r="E1624" s="1261"/>
      <c r="F1624" s="1262"/>
      <c r="G1624" s="1269" t="str">
        <f>IF(基本情報入力シート!L443="", "",基本情報入力シート!L443)</f>
        <v/>
      </c>
      <c r="H1624" s="1269" t="str">
        <f>IF(基本情報入力シート!Q443="", "",基本情報入力シート!Q443)</f>
        <v/>
      </c>
      <c r="I1624" s="1269" t="str">
        <f>IF(基本情報入力シート!V443="", "",基本情報入力シート!V443)</f>
        <v/>
      </c>
      <c r="J1624" s="1269" t="str">
        <f>IF(基本情報入力シート!W443="", "",基本情報入力シート!W443)</f>
        <v/>
      </c>
      <c r="K1624" s="1269" t="str">
        <f>IF(基本情報入力シート!X443="", "",基本情報入力シート!X443)</f>
        <v/>
      </c>
      <c r="L1624" s="1272" t="str">
        <f>IF(基本情報入力シート!AC443=0, "",基本情報入力シート!AC443)</f>
        <v/>
      </c>
      <c r="M1624" s="1275" t="str">
        <f>IF(基本情報入力シート!AD443="", "",基本情報入力シート!AD443)</f>
        <v/>
      </c>
      <c r="N1624" s="1245"/>
      <c r="O1624" s="1248" t="str">
        <f>IFERROR(VLOOKUP(K1624,【参考】数式用２!$A$2:$AD$48,MATCH(N1624,【参考】数式用２!$C$4:$AD$4,0)+2,0),"")</f>
        <v/>
      </c>
      <c r="P1624" s="1214"/>
      <c r="Q1624" s="1217" t="str">
        <f>IFERROR(VLOOKUP(K1624,【参考】数式用２!$A$2:$AC$48,MATCH(P1624,【参考】数式用２!$C$4:$AC$4,0)+2,0),"")</f>
        <v/>
      </c>
      <c r="R1624" s="1220" t="s">
        <v>268</v>
      </c>
      <c r="S1624" s="1223"/>
      <c r="T1624" s="1226" t="s">
        <v>356</v>
      </c>
      <c r="U1624" s="1223"/>
      <c r="V1624" s="1226" t="s">
        <v>357</v>
      </c>
      <c r="W1624" s="1223"/>
      <c r="X1624" s="1226" t="s">
        <v>356</v>
      </c>
      <c r="Y1624" s="1223"/>
      <c r="Z1624" s="1226" t="s">
        <v>360</v>
      </c>
      <c r="AA1624" s="1226" t="s">
        <v>171</v>
      </c>
      <c r="AB1624" s="1226" t="str">
        <f t="shared" ref="AB1624" si="3668">IF(S1624&gt;=1,(W1624*12+Y1624)-(S1624*12+U1624)+1,"")</f>
        <v/>
      </c>
      <c r="AC1624" s="1229" t="s">
        <v>359</v>
      </c>
      <c r="AD1624" s="1232" t="str">
        <f t="shared" ref="AD1624" si="3669">IFERROR(ROUNDDOWN(ROUND(L1624*Q1624,0)*M1624,0)*AB1624,"")</f>
        <v/>
      </c>
      <c r="AE1624" s="1233" t="str">
        <f>IFERROR(ROUNDDOWN(ROUNDDOWN(ROUND(L1624*VLOOKUP(K1624,【参考】数式用２!$A$2:$AC$48,MATCH("処遇改善加算Ⅳ",【参考】数式用２!$C$4:$O$4,0)+2,0),0)*M1624,0)*AB1624*0.5,0), "")</f>
        <v/>
      </c>
      <c r="AF1624" s="1198"/>
      <c r="AG1624" s="1193" t="str">
        <f>IF(AND(AQ1624&lt;&gt;"対象外", P1624&lt;&gt;""),ROUNDDOWN(ROUND(L1624*VLOOKUP(K1624,【参考】数式用２!$A$2:$K$48,MATCH("ベア加算あり",【参考】数式用２!$C$4:$K$4,0)+2,0),0)*M1624,0)*AB1624,"")</f>
        <v/>
      </c>
      <c r="AH1624" s="1195"/>
      <c r="AI1624" s="1198"/>
      <c r="AJ1624" s="1198"/>
      <c r="AK1624" s="1201"/>
      <c r="AL1624" s="1204"/>
      <c r="AM1624" s="650" t="str">
        <f t="shared" si="3514"/>
        <v/>
      </c>
      <c r="AN1624" s="355"/>
      <c r="AO1624" s="1207" t="str">
        <f t="shared" ref="AO1624" si="3670">IF(K1624&lt;&gt;"","Q列に色付け","")</f>
        <v/>
      </c>
      <c r="AP1624" s="1210" t="str">
        <f t="shared" ref="AP1624" si="3671">IF(AND(AE1624&lt;&gt;0,AE1624&lt;&gt;""),IF(AF1624="○","入力済","未入力"),"")</f>
        <v/>
      </c>
      <c r="AQ1624" s="1113" t="str">
        <f>IFERROR((VLOOKUP(N1624, 【参考】数式用２!$BE$5:$BE$13, 1,FALSE)), "対象外")</f>
        <v>対象外</v>
      </c>
      <c r="AR1624" s="976" t="str">
        <f t="shared" ref="AR1624" si="3672">IF(AG1624&lt;&gt;"",IF(AH1624="○","入力済","未入力"),"")</f>
        <v/>
      </c>
      <c r="AS1624" s="976" t="str">
        <f t="shared" ref="AS1624" si="3673">IF(AND(P1624&lt;&gt;"", AI1624=""), "未入力", "入力済")</f>
        <v>入力済</v>
      </c>
      <c r="AT1624" s="976" t="str">
        <f t="shared" ref="AT1624" si="3674">IF(AND(P1624&lt;&gt;"", P1624&lt;&gt;"処遇改善加算Ⅳ", AJ1624=""), "未入力", "入力済")</f>
        <v>入力済</v>
      </c>
      <c r="AU1624" s="976" t="str">
        <f>IFERROR(VLOOKUP(K1624, 【参考】数式用２!$BB$5:$BC$48, 2, FALSE), "")</f>
        <v/>
      </c>
      <c r="AV1624" s="976" t="str">
        <f t="shared" ref="AV1624" si="3675">IF(AND(P1624&lt;&gt;"処遇改善加算Ⅲ",P1624&lt;&gt;"処遇改善加算Ⅳ", P1624&lt;&gt;"", AU1624&lt;&gt;"対象外"), 1,"")</f>
        <v/>
      </c>
      <c r="AW1624" s="976" t="str">
        <f>IFERROR("_"&amp;VLOOKUP(K1624, 【参考】数式用２!$AG$2:$AH$48, 2, FALSE), "")</f>
        <v/>
      </c>
      <c r="AX1624" s="1211" t="str">
        <f t="shared" ref="AX1624" si="3676">IF(AND(P1624="処遇改善加算Ⅰ", AL1624=""), "未入力","入力済")</f>
        <v>入力済</v>
      </c>
      <c r="AY1624" s="1207" t="str">
        <f t="shared" ref="AY1624" si="3677">G1624</f>
        <v/>
      </c>
    </row>
    <row r="1625" spans="1:51" ht="14">
      <c r="A1625" s="1281"/>
      <c r="B1625" s="1263"/>
      <c r="C1625" s="1264"/>
      <c r="D1625" s="1264"/>
      <c r="E1625" s="1264"/>
      <c r="F1625" s="1265"/>
      <c r="G1625" s="1270"/>
      <c r="H1625" s="1270"/>
      <c r="I1625" s="1270"/>
      <c r="J1625" s="1270"/>
      <c r="K1625" s="1270"/>
      <c r="L1625" s="1273"/>
      <c r="M1625" s="1276"/>
      <c r="N1625" s="1246"/>
      <c r="O1625" s="1249"/>
      <c r="P1625" s="1215"/>
      <c r="Q1625" s="1218"/>
      <c r="R1625" s="1221"/>
      <c r="S1625" s="1224"/>
      <c r="T1625" s="1227"/>
      <c r="U1625" s="1224"/>
      <c r="V1625" s="1227"/>
      <c r="W1625" s="1224"/>
      <c r="X1625" s="1227"/>
      <c r="Y1625" s="1224"/>
      <c r="Z1625" s="1227"/>
      <c r="AA1625" s="1227"/>
      <c r="AB1625" s="1227"/>
      <c r="AC1625" s="1230"/>
      <c r="AD1625" s="1193"/>
      <c r="AE1625" s="1234"/>
      <c r="AF1625" s="1199"/>
      <c r="AG1625" s="1193"/>
      <c r="AH1625" s="1196"/>
      <c r="AI1625" s="1199"/>
      <c r="AJ1625" s="1199"/>
      <c r="AK1625" s="1202"/>
      <c r="AL1625" s="1205"/>
      <c r="AM1625" s="1212" t="str">
        <f t="shared" ref="AM1625" si="3678">IF(AND(P1624&lt;&gt;"", OR(W1624&lt;&gt;8,Y1624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25" s="355"/>
      <c r="AO1625" s="1208"/>
      <c r="AP1625" s="1210"/>
      <c r="AQ1625" s="1114"/>
      <c r="AR1625" s="976"/>
      <c r="AS1625" s="976"/>
      <c r="AT1625" s="976"/>
      <c r="AU1625" s="976"/>
      <c r="AV1625" s="976"/>
      <c r="AW1625" s="976"/>
      <c r="AX1625" s="1211"/>
      <c r="AY1625" s="1208"/>
    </row>
    <row r="1626" spans="1:51" ht="14">
      <c r="A1626" s="1282"/>
      <c r="B1626" s="1263"/>
      <c r="C1626" s="1264"/>
      <c r="D1626" s="1264"/>
      <c r="E1626" s="1264"/>
      <c r="F1626" s="1265"/>
      <c r="G1626" s="1270"/>
      <c r="H1626" s="1270"/>
      <c r="I1626" s="1270"/>
      <c r="J1626" s="1270"/>
      <c r="K1626" s="1270"/>
      <c r="L1626" s="1273"/>
      <c r="M1626" s="1276"/>
      <c r="N1626" s="1246"/>
      <c r="O1626" s="1249"/>
      <c r="P1626" s="1215"/>
      <c r="Q1626" s="1218"/>
      <c r="R1626" s="1221"/>
      <c r="S1626" s="1224"/>
      <c r="T1626" s="1227"/>
      <c r="U1626" s="1224"/>
      <c r="V1626" s="1227"/>
      <c r="W1626" s="1224"/>
      <c r="X1626" s="1227"/>
      <c r="Y1626" s="1224"/>
      <c r="Z1626" s="1227"/>
      <c r="AA1626" s="1227"/>
      <c r="AB1626" s="1227"/>
      <c r="AC1626" s="1230"/>
      <c r="AD1626" s="1193"/>
      <c r="AE1626" s="1234"/>
      <c r="AF1626" s="1199"/>
      <c r="AG1626" s="1193"/>
      <c r="AH1626" s="1196"/>
      <c r="AI1626" s="1199"/>
      <c r="AJ1626" s="1199"/>
      <c r="AK1626" s="1202"/>
      <c r="AL1626" s="1205"/>
      <c r="AM1626" s="1213"/>
      <c r="AN1626" s="355"/>
      <c r="AO1626" s="1208"/>
      <c r="AP1626" s="1210"/>
      <c r="AQ1626" s="1114"/>
      <c r="AR1626" s="976"/>
      <c r="AS1626" s="976"/>
      <c r="AT1626" s="976"/>
      <c r="AU1626" s="976"/>
      <c r="AV1626" s="976"/>
      <c r="AW1626" s="976"/>
      <c r="AX1626" s="1211"/>
      <c r="AY1626" s="1208"/>
    </row>
    <row r="1627" spans="1:51" ht="14.5" thickBot="1">
      <c r="A1627" s="1283"/>
      <c r="B1627" s="1266"/>
      <c r="C1627" s="1267"/>
      <c r="D1627" s="1267"/>
      <c r="E1627" s="1267"/>
      <c r="F1627" s="1268"/>
      <c r="G1627" s="1271"/>
      <c r="H1627" s="1271"/>
      <c r="I1627" s="1271"/>
      <c r="J1627" s="1271"/>
      <c r="K1627" s="1271"/>
      <c r="L1627" s="1274"/>
      <c r="M1627" s="1277"/>
      <c r="N1627" s="1247"/>
      <c r="O1627" s="1250"/>
      <c r="P1627" s="1216"/>
      <c r="Q1627" s="1219"/>
      <c r="R1627" s="1222"/>
      <c r="S1627" s="1225"/>
      <c r="T1627" s="1228"/>
      <c r="U1627" s="1225"/>
      <c r="V1627" s="1228"/>
      <c r="W1627" s="1225"/>
      <c r="X1627" s="1228"/>
      <c r="Y1627" s="1225"/>
      <c r="Z1627" s="1228"/>
      <c r="AA1627" s="1228"/>
      <c r="AB1627" s="1228"/>
      <c r="AC1627" s="1231"/>
      <c r="AD1627" s="1194"/>
      <c r="AE1627" s="1235"/>
      <c r="AF1627" s="1200"/>
      <c r="AG1627" s="1194"/>
      <c r="AH1627" s="1197"/>
      <c r="AI1627" s="1200"/>
      <c r="AJ1627" s="1200"/>
      <c r="AK1627" s="1203"/>
      <c r="AL1627" s="1206"/>
      <c r="AM1627" s="651" t="str">
        <f t="shared" si="3524"/>
        <v/>
      </c>
      <c r="AN1627" s="355"/>
      <c r="AO1627" s="1209"/>
      <c r="AP1627" s="1210"/>
      <c r="AQ1627" s="1115"/>
      <c r="AR1627" s="976"/>
      <c r="AS1627" s="976"/>
      <c r="AT1627" s="976"/>
      <c r="AU1627" s="976"/>
      <c r="AV1627" s="976"/>
      <c r="AW1627" s="976"/>
      <c r="AX1627" s="1211"/>
      <c r="AY1627" s="1209"/>
    </row>
    <row r="1628" spans="1:51" ht="14">
      <c r="A1628" s="1280">
        <v>405</v>
      </c>
      <c r="B1628" s="1260" t="str">
        <f>IF(基本情報入力シート!B444="", "",基本情報入力シート!B444)</f>
        <v/>
      </c>
      <c r="C1628" s="1261"/>
      <c r="D1628" s="1261"/>
      <c r="E1628" s="1261"/>
      <c r="F1628" s="1262"/>
      <c r="G1628" s="1269" t="str">
        <f>IF(基本情報入力シート!L444="", "",基本情報入力シート!L444)</f>
        <v/>
      </c>
      <c r="H1628" s="1269" t="str">
        <f>IF(基本情報入力シート!Q444="", "",基本情報入力シート!Q444)</f>
        <v/>
      </c>
      <c r="I1628" s="1269" t="str">
        <f>IF(基本情報入力シート!V444="", "",基本情報入力シート!V444)</f>
        <v/>
      </c>
      <c r="J1628" s="1269" t="str">
        <f>IF(基本情報入力シート!W444="", "",基本情報入力シート!W444)</f>
        <v/>
      </c>
      <c r="K1628" s="1269" t="str">
        <f>IF(基本情報入力シート!X444="", "",基本情報入力シート!X444)</f>
        <v/>
      </c>
      <c r="L1628" s="1272" t="str">
        <f>IF(基本情報入力シート!AC444=0, "",基本情報入力シート!AC444)</f>
        <v/>
      </c>
      <c r="M1628" s="1275" t="str">
        <f>IF(基本情報入力シート!AD444="", "",基本情報入力シート!AD444)</f>
        <v/>
      </c>
      <c r="N1628" s="1245"/>
      <c r="O1628" s="1248" t="str">
        <f>IFERROR(VLOOKUP(K1628,【参考】数式用２!$A$2:$AD$48,MATCH(N1628,【参考】数式用２!$C$4:$AD$4,0)+2,0),"")</f>
        <v/>
      </c>
      <c r="P1628" s="1214"/>
      <c r="Q1628" s="1217" t="str">
        <f>IFERROR(VLOOKUP(K1628,【参考】数式用２!$A$2:$AC$48,MATCH(P1628,【参考】数式用２!$C$4:$AC$4,0)+2,0),"")</f>
        <v/>
      </c>
      <c r="R1628" s="1220" t="s">
        <v>268</v>
      </c>
      <c r="S1628" s="1223"/>
      <c r="T1628" s="1226" t="s">
        <v>356</v>
      </c>
      <c r="U1628" s="1223"/>
      <c r="V1628" s="1226" t="s">
        <v>357</v>
      </c>
      <c r="W1628" s="1223"/>
      <c r="X1628" s="1226" t="s">
        <v>356</v>
      </c>
      <c r="Y1628" s="1223"/>
      <c r="Z1628" s="1226" t="s">
        <v>360</v>
      </c>
      <c r="AA1628" s="1226" t="s">
        <v>171</v>
      </c>
      <c r="AB1628" s="1226" t="str">
        <f t="shared" ref="AB1628" si="3679">IF(S1628&gt;=1,(W1628*12+Y1628)-(S1628*12+U1628)+1,"")</f>
        <v/>
      </c>
      <c r="AC1628" s="1229" t="s">
        <v>359</v>
      </c>
      <c r="AD1628" s="1232" t="str">
        <f t="shared" ref="AD1628" si="3680">IFERROR(ROUNDDOWN(ROUND(L1628*Q1628,0)*M1628,0)*AB1628,"")</f>
        <v/>
      </c>
      <c r="AE1628" s="1233" t="str">
        <f>IFERROR(ROUNDDOWN(ROUNDDOWN(ROUND(L1628*VLOOKUP(K1628,【参考】数式用２!$A$2:$AC$48,MATCH("処遇改善加算Ⅳ",【参考】数式用２!$C$4:$O$4,0)+2,0),0)*M1628,0)*AB1628*0.5,0), "")</f>
        <v/>
      </c>
      <c r="AF1628" s="1198"/>
      <c r="AG1628" s="1193" t="str">
        <f>IF(AND(AQ1628&lt;&gt;"対象外", P1628&lt;&gt;""),ROUNDDOWN(ROUND(L1628*VLOOKUP(K1628,【参考】数式用２!$A$2:$K$48,MATCH("ベア加算あり",【参考】数式用２!$C$4:$K$4,0)+2,0),0)*M1628,0)*AB1628,"")</f>
        <v/>
      </c>
      <c r="AH1628" s="1195"/>
      <c r="AI1628" s="1198"/>
      <c r="AJ1628" s="1198"/>
      <c r="AK1628" s="1201"/>
      <c r="AL1628" s="1204"/>
      <c r="AM1628" s="650" t="str">
        <f t="shared" si="3514"/>
        <v/>
      </c>
      <c r="AN1628" s="355"/>
      <c r="AO1628" s="1207" t="str">
        <f t="shared" ref="AO1628" si="3681">IF(K1628&lt;&gt;"","Q列に色付け","")</f>
        <v/>
      </c>
      <c r="AP1628" s="1210" t="str">
        <f t="shared" ref="AP1628" si="3682">IF(AND(AE1628&lt;&gt;0,AE1628&lt;&gt;""),IF(AF1628="○","入力済","未入力"),"")</f>
        <v/>
      </c>
      <c r="AQ1628" s="1113" t="str">
        <f>IFERROR((VLOOKUP(N1628, 【参考】数式用２!$BE$5:$BE$13, 1,FALSE)), "対象外")</f>
        <v>対象外</v>
      </c>
      <c r="AR1628" s="976" t="str">
        <f t="shared" ref="AR1628" si="3683">IF(AG1628&lt;&gt;"",IF(AH1628="○","入力済","未入力"),"")</f>
        <v/>
      </c>
      <c r="AS1628" s="976" t="str">
        <f t="shared" ref="AS1628" si="3684">IF(AND(P1628&lt;&gt;"", AI1628=""), "未入力", "入力済")</f>
        <v>入力済</v>
      </c>
      <c r="AT1628" s="976" t="str">
        <f t="shared" ref="AT1628" si="3685">IF(AND(P1628&lt;&gt;"", P1628&lt;&gt;"処遇改善加算Ⅳ", AJ1628=""), "未入力", "入力済")</f>
        <v>入力済</v>
      </c>
      <c r="AU1628" s="976" t="str">
        <f>IFERROR(VLOOKUP(K1628, 【参考】数式用２!$BB$5:$BC$48, 2, FALSE), "")</f>
        <v/>
      </c>
      <c r="AV1628" s="976" t="str">
        <f t="shared" ref="AV1628" si="3686">IF(AND(P1628&lt;&gt;"処遇改善加算Ⅲ",P1628&lt;&gt;"処遇改善加算Ⅳ", P1628&lt;&gt;"", AU1628&lt;&gt;"対象外"), 1,"")</f>
        <v/>
      </c>
      <c r="AW1628" s="976" t="str">
        <f>IFERROR("_"&amp;VLOOKUP(K1628, 【参考】数式用２!$AG$2:$AH$48, 2, FALSE), "")</f>
        <v/>
      </c>
      <c r="AX1628" s="1211" t="str">
        <f t="shared" ref="AX1628" si="3687">IF(AND(P1628="処遇改善加算Ⅰ", AL1628=""), "未入力","入力済")</f>
        <v>入力済</v>
      </c>
      <c r="AY1628" s="1207" t="str">
        <f t="shared" ref="AY1628" si="3688">G1628</f>
        <v/>
      </c>
    </row>
    <row r="1629" spans="1:51" ht="14">
      <c r="A1629" s="1281"/>
      <c r="B1629" s="1263"/>
      <c r="C1629" s="1264"/>
      <c r="D1629" s="1264"/>
      <c r="E1629" s="1264"/>
      <c r="F1629" s="1265"/>
      <c r="G1629" s="1270"/>
      <c r="H1629" s="1270"/>
      <c r="I1629" s="1270"/>
      <c r="J1629" s="1270"/>
      <c r="K1629" s="1270"/>
      <c r="L1629" s="1273"/>
      <c r="M1629" s="1276"/>
      <c r="N1629" s="1246"/>
      <c r="O1629" s="1249"/>
      <c r="P1629" s="1215"/>
      <c r="Q1629" s="1218"/>
      <c r="R1629" s="1221"/>
      <c r="S1629" s="1224"/>
      <c r="T1629" s="1227"/>
      <c r="U1629" s="1224"/>
      <c r="V1629" s="1227"/>
      <c r="W1629" s="1224"/>
      <c r="X1629" s="1227"/>
      <c r="Y1629" s="1224"/>
      <c r="Z1629" s="1227"/>
      <c r="AA1629" s="1227"/>
      <c r="AB1629" s="1227"/>
      <c r="AC1629" s="1230"/>
      <c r="AD1629" s="1193"/>
      <c r="AE1629" s="1234"/>
      <c r="AF1629" s="1199"/>
      <c r="AG1629" s="1193"/>
      <c r="AH1629" s="1196"/>
      <c r="AI1629" s="1199"/>
      <c r="AJ1629" s="1199"/>
      <c r="AK1629" s="1202"/>
      <c r="AL1629" s="1205"/>
      <c r="AM1629" s="1212" t="str">
        <f t="shared" ref="AM1629" si="3689">IF(AND(P1628&lt;&gt;"", OR(W1628&lt;&gt;8,Y1628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29" s="355"/>
      <c r="AO1629" s="1208"/>
      <c r="AP1629" s="1210"/>
      <c r="AQ1629" s="1114"/>
      <c r="AR1629" s="976"/>
      <c r="AS1629" s="976"/>
      <c r="AT1629" s="976"/>
      <c r="AU1629" s="976"/>
      <c r="AV1629" s="976"/>
      <c r="AW1629" s="976"/>
      <c r="AX1629" s="1211"/>
      <c r="AY1629" s="1208"/>
    </row>
    <row r="1630" spans="1:51" ht="14">
      <c r="A1630" s="1282"/>
      <c r="B1630" s="1263"/>
      <c r="C1630" s="1264"/>
      <c r="D1630" s="1264"/>
      <c r="E1630" s="1264"/>
      <c r="F1630" s="1265"/>
      <c r="G1630" s="1270"/>
      <c r="H1630" s="1270"/>
      <c r="I1630" s="1270"/>
      <c r="J1630" s="1270"/>
      <c r="K1630" s="1270"/>
      <c r="L1630" s="1273"/>
      <c r="M1630" s="1276"/>
      <c r="N1630" s="1246"/>
      <c r="O1630" s="1249"/>
      <c r="P1630" s="1215"/>
      <c r="Q1630" s="1218"/>
      <c r="R1630" s="1221"/>
      <c r="S1630" s="1224"/>
      <c r="T1630" s="1227"/>
      <c r="U1630" s="1224"/>
      <c r="V1630" s="1227"/>
      <c r="W1630" s="1224"/>
      <c r="X1630" s="1227"/>
      <c r="Y1630" s="1224"/>
      <c r="Z1630" s="1227"/>
      <c r="AA1630" s="1227"/>
      <c r="AB1630" s="1227"/>
      <c r="AC1630" s="1230"/>
      <c r="AD1630" s="1193"/>
      <c r="AE1630" s="1234"/>
      <c r="AF1630" s="1199"/>
      <c r="AG1630" s="1193"/>
      <c r="AH1630" s="1196"/>
      <c r="AI1630" s="1199"/>
      <c r="AJ1630" s="1199"/>
      <c r="AK1630" s="1202"/>
      <c r="AL1630" s="1205"/>
      <c r="AM1630" s="1213"/>
      <c r="AN1630" s="355"/>
      <c r="AO1630" s="1208"/>
      <c r="AP1630" s="1210"/>
      <c r="AQ1630" s="1114"/>
      <c r="AR1630" s="976"/>
      <c r="AS1630" s="976"/>
      <c r="AT1630" s="976"/>
      <c r="AU1630" s="976"/>
      <c r="AV1630" s="976"/>
      <c r="AW1630" s="976"/>
      <c r="AX1630" s="1211"/>
      <c r="AY1630" s="1208"/>
    </row>
    <row r="1631" spans="1:51" ht="14.5" thickBot="1">
      <c r="A1631" s="1283"/>
      <c r="B1631" s="1266"/>
      <c r="C1631" s="1267"/>
      <c r="D1631" s="1267"/>
      <c r="E1631" s="1267"/>
      <c r="F1631" s="1268"/>
      <c r="G1631" s="1271"/>
      <c r="H1631" s="1271"/>
      <c r="I1631" s="1271"/>
      <c r="J1631" s="1271"/>
      <c r="K1631" s="1271"/>
      <c r="L1631" s="1274"/>
      <c r="M1631" s="1277"/>
      <c r="N1631" s="1247"/>
      <c r="O1631" s="1250"/>
      <c r="P1631" s="1216"/>
      <c r="Q1631" s="1219"/>
      <c r="R1631" s="1222"/>
      <c r="S1631" s="1225"/>
      <c r="T1631" s="1228"/>
      <c r="U1631" s="1225"/>
      <c r="V1631" s="1228"/>
      <c r="W1631" s="1225"/>
      <c r="X1631" s="1228"/>
      <c r="Y1631" s="1225"/>
      <c r="Z1631" s="1228"/>
      <c r="AA1631" s="1228"/>
      <c r="AB1631" s="1228"/>
      <c r="AC1631" s="1231"/>
      <c r="AD1631" s="1194"/>
      <c r="AE1631" s="1235"/>
      <c r="AF1631" s="1200"/>
      <c r="AG1631" s="1194"/>
      <c r="AH1631" s="1197"/>
      <c r="AI1631" s="1200"/>
      <c r="AJ1631" s="1200"/>
      <c r="AK1631" s="1203"/>
      <c r="AL1631" s="1206"/>
      <c r="AM1631" s="651" t="str">
        <f t="shared" si="3524"/>
        <v/>
      </c>
      <c r="AN1631" s="355"/>
      <c r="AO1631" s="1209"/>
      <c r="AP1631" s="1210"/>
      <c r="AQ1631" s="1115"/>
      <c r="AR1631" s="976"/>
      <c r="AS1631" s="976"/>
      <c r="AT1631" s="976"/>
      <c r="AU1631" s="976"/>
      <c r="AV1631" s="976"/>
      <c r="AW1631" s="976"/>
      <c r="AX1631" s="1211"/>
      <c r="AY1631" s="1209"/>
    </row>
    <row r="1632" spans="1:51" ht="14">
      <c r="A1632" s="1280">
        <v>406</v>
      </c>
      <c r="B1632" s="1260" t="str">
        <f>IF(基本情報入力シート!B445="", "",基本情報入力シート!B445)</f>
        <v/>
      </c>
      <c r="C1632" s="1261"/>
      <c r="D1632" s="1261"/>
      <c r="E1632" s="1261"/>
      <c r="F1632" s="1262"/>
      <c r="G1632" s="1269" t="str">
        <f>IF(基本情報入力シート!L445="", "",基本情報入力シート!L445)</f>
        <v/>
      </c>
      <c r="H1632" s="1269" t="str">
        <f>IF(基本情報入力シート!Q445="", "",基本情報入力シート!Q445)</f>
        <v/>
      </c>
      <c r="I1632" s="1269" t="str">
        <f>IF(基本情報入力シート!V445="", "",基本情報入力シート!V445)</f>
        <v/>
      </c>
      <c r="J1632" s="1269" t="str">
        <f>IF(基本情報入力シート!W445="", "",基本情報入力シート!W445)</f>
        <v/>
      </c>
      <c r="K1632" s="1269" t="str">
        <f>IF(基本情報入力シート!X445="", "",基本情報入力シート!X445)</f>
        <v/>
      </c>
      <c r="L1632" s="1272" t="str">
        <f>IF(基本情報入力シート!AC445=0, "",基本情報入力シート!AC445)</f>
        <v/>
      </c>
      <c r="M1632" s="1275" t="str">
        <f>IF(基本情報入力シート!AD445="", "",基本情報入力シート!AD445)</f>
        <v/>
      </c>
      <c r="N1632" s="1245"/>
      <c r="O1632" s="1248" t="str">
        <f>IFERROR(VLOOKUP(K1632,【参考】数式用２!$A$2:$AD$48,MATCH(N1632,【参考】数式用２!$C$4:$AD$4,0)+2,0),"")</f>
        <v/>
      </c>
      <c r="P1632" s="1214"/>
      <c r="Q1632" s="1217" t="str">
        <f>IFERROR(VLOOKUP(K1632,【参考】数式用２!$A$2:$AC$48,MATCH(P1632,【参考】数式用２!$C$4:$AC$4,0)+2,0),"")</f>
        <v/>
      </c>
      <c r="R1632" s="1220" t="s">
        <v>268</v>
      </c>
      <c r="S1632" s="1223"/>
      <c r="T1632" s="1226" t="s">
        <v>356</v>
      </c>
      <c r="U1632" s="1223"/>
      <c r="V1632" s="1226" t="s">
        <v>357</v>
      </c>
      <c r="W1632" s="1223"/>
      <c r="X1632" s="1226" t="s">
        <v>356</v>
      </c>
      <c r="Y1632" s="1223"/>
      <c r="Z1632" s="1226" t="s">
        <v>360</v>
      </c>
      <c r="AA1632" s="1226" t="s">
        <v>171</v>
      </c>
      <c r="AB1632" s="1226" t="str">
        <f t="shared" ref="AB1632" si="3690">IF(S1632&gt;=1,(W1632*12+Y1632)-(S1632*12+U1632)+1,"")</f>
        <v/>
      </c>
      <c r="AC1632" s="1229" t="s">
        <v>359</v>
      </c>
      <c r="AD1632" s="1232" t="str">
        <f t="shared" ref="AD1632" si="3691">IFERROR(ROUNDDOWN(ROUND(L1632*Q1632,0)*M1632,0)*AB1632,"")</f>
        <v/>
      </c>
      <c r="AE1632" s="1233" t="str">
        <f>IFERROR(ROUNDDOWN(ROUNDDOWN(ROUND(L1632*VLOOKUP(K1632,【参考】数式用２!$A$2:$AC$48,MATCH("処遇改善加算Ⅳ",【参考】数式用２!$C$4:$O$4,0)+2,0),0)*M1632,0)*AB1632*0.5,0), "")</f>
        <v/>
      </c>
      <c r="AF1632" s="1198"/>
      <c r="AG1632" s="1193" t="str">
        <f>IF(AND(AQ1632&lt;&gt;"対象外", P1632&lt;&gt;""),ROUNDDOWN(ROUND(L1632*VLOOKUP(K1632,【参考】数式用２!$A$2:$K$48,MATCH("ベア加算あり",【参考】数式用２!$C$4:$K$4,0)+2,0),0)*M1632,0)*AB1632,"")</f>
        <v/>
      </c>
      <c r="AH1632" s="1195"/>
      <c r="AI1632" s="1198"/>
      <c r="AJ1632" s="1198"/>
      <c r="AK1632" s="1201"/>
      <c r="AL1632" s="1204"/>
      <c r="AM1632" s="650" t="str">
        <f t="shared" ref="AM1632:AM1692" si="3692">IF(Q1632="","",IF(Q1632&lt;O1632,"！加算の要件上は問題ありませんが、令和６年度末の加算率と比較して、令和７年度の加算率が低くなっています。",""))</f>
        <v/>
      </c>
      <c r="AN1632" s="355"/>
      <c r="AO1632" s="1207" t="str">
        <f t="shared" ref="AO1632" si="3693">IF(K1632&lt;&gt;"","Q列に色付け","")</f>
        <v/>
      </c>
      <c r="AP1632" s="1210" t="str">
        <f t="shared" ref="AP1632" si="3694">IF(AND(AE1632&lt;&gt;0,AE1632&lt;&gt;""),IF(AF1632="○","入力済","未入力"),"")</f>
        <v/>
      </c>
      <c r="AQ1632" s="1113" t="str">
        <f>IFERROR((VLOOKUP(N1632, 【参考】数式用２!$BE$5:$BE$13, 1,FALSE)), "対象外")</f>
        <v>対象外</v>
      </c>
      <c r="AR1632" s="976" t="str">
        <f t="shared" ref="AR1632" si="3695">IF(AG1632&lt;&gt;"",IF(AH1632="○","入力済","未入力"),"")</f>
        <v/>
      </c>
      <c r="AS1632" s="976" t="str">
        <f t="shared" ref="AS1632" si="3696">IF(AND(P1632&lt;&gt;"", AI1632=""), "未入力", "入力済")</f>
        <v>入力済</v>
      </c>
      <c r="AT1632" s="976" t="str">
        <f t="shared" ref="AT1632" si="3697">IF(AND(P1632&lt;&gt;"", P1632&lt;&gt;"処遇改善加算Ⅳ", AJ1632=""), "未入力", "入力済")</f>
        <v>入力済</v>
      </c>
      <c r="AU1632" s="976" t="str">
        <f>IFERROR(VLOOKUP(K1632, 【参考】数式用２!$BB$5:$BC$48, 2, FALSE), "")</f>
        <v/>
      </c>
      <c r="AV1632" s="976" t="str">
        <f t="shared" ref="AV1632" si="3698">IF(AND(P1632&lt;&gt;"処遇改善加算Ⅲ",P1632&lt;&gt;"処遇改善加算Ⅳ", P1632&lt;&gt;"", AU1632&lt;&gt;"対象外"), 1,"")</f>
        <v/>
      </c>
      <c r="AW1632" s="976" t="str">
        <f>IFERROR("_"&amp;VLOOKUP(K1632, 【参考】数式用２!$AG$2:$AH$48, 2, FALSE), "")</f>
        <v/>
      </c>
      <c r="AX1632" s="1211" t="str">
        <f t="shared" ref="AX1632" si="3699">IF(AND(P1632="処遇改善加算Ⅰ", AL1632=""), "未入力","入力済")</f>
        <v>入力済</v>
      </c>
      <c r="AY1632" s="1207" t="str">
        <f t="shared" ref="AY1632" si="3700">G1632</f>
        <v/>
      </c>
    </row>
    <row r="1633" spans="1:51" ht="14">
      <c r="A1633" s="1281"/>
      <c r="B1633" s="1263"/>
      <c r="C1633" s="1264"/>
      <c r="D1633" s="1264"/>
      <c r="E1633" s="1264"/>
      <c r="F1633" s="1265"/>
      <c r="G1633" s="1270"/>
      <c r="H1633" s="1270"/>
      <c r="I1633" s="1270"/>
      <c r="J1633" s="1270"/>
      <c r="K1633" s="1270"/>
      <c r="L1633" s="1273"/>
      <c r="M1633" s="1276"/>
      <c r="N1633" s="1246"/>
      <c r="O1633" s="1249"/>
      <c r="P1633" s="1215"/>
      <c r="Q1633" s="1218"/>
      <c r="R1633" s="1221"/>
      <c r="S1633" s="1224"/>
      <c r="T1633" s="1227"/>
      <c r="U1633" s="1224"/>
      <c r="V1633" s="1227"/>
      <c r="W1633" s="1224"/>
      <c r="X1633" s="1227"/>
      <c r="Y1633" s="1224"/>
      <c r="Z1633" s="1227"/>
      <c r="AA1633" s="1227"/>
      <c r="AB1633" s="1227"/>
      <c r="AC1633" s="1230"/>
      <c r="AD1633" s="1193"/>
      <c r="AE1633" s="1234"/>
      <c r="AF1633" s="1199"/>
      <c r="AG1633" s="1193"/>
      <c r="AH1633" s="1196"/>
      <c r="AI1633" s="1199"/>
      <c r="AJ1633" s="1199"/>
      <c r="AK1633" s="1202"/>
      <c r="AL1633" s="1205"/>
      <c r="AM1633" s="1212" t="str">
        <f t="shared" ref="AM1633" si="3701">IF(AND(P1632&lt;&gt;"", OR(W1632&lt;&gt;8,Y1632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33" s="355"/>
      <c r="AO1633" s="1208"/>
      <c r="AP1633" s="1210"/>
      <c r="AQ1633" s="1114"/>
      <c r="AR1633" s="976"/>
      <c r="AS1633" s="976"/>
      <c r="AT1633" s="976"/>
      <c r="AU1633" s="976"/>
      <c r="AV1633" s="976"/>
      <c r="AW1633" s="976"/>
      <c r="AX1633" s="1211"/>
      <c r="AY1633" s="1208"/>
    </row>
    <row r="1634" spans="1:51" ht="14">
      <c r="A1634" s="1282"/>
      <c r="B1634" s="1263"/>
      <c r="C1634" s="1264"/>
      <c r="D1634" s="1264"/>
      <c r="E1634" s="1264"/>
      <c r="F1634" s="1265"/>
      <c r="G1634" s="1270"/>
      <c r="H1634" s="1270"/>
      <c r="I1634" s="1270"/>
      <c r="J1634" s="1270"/>
      <c r="K1634" s="1270"/>
      <c r="L1634" s="1273"/>
      <c r="M1634" s="1276"/>
      <c r="N1634" s="1246"/>
      <c r="O1634" s="1249"/>
      <c r="P1634" s="1215"/>
      <c r="Q1634" s="1218"/>
      <c r="R1634" s="1221"/>
      <c r="S1634" s="1224"/>
      <c r="T1634" s="1227"/>
      <c r="U1634" s="1224"/>
      <c r="V1634" s="1227"/>
      <c r="W1634" s="1224"/>
      <c r="X1634" s="1227"/>
      <c r="Y1634" s="1224"/>
      <c r="Z1634" s="1227"/>
      <c r="AA1634" s="1227"/>
      <c r="AB1634" s="1227"/>
      <c r="AC1634" s="1230"/>
      <c r="AD1634" s="1193"/>
      <c r="AE1634" s="1234"/>
      <c r="AF1634" s="1199"/>
      <c r="AG1634" s="1193"/>
      <c r="AH1634" s="1196"/>
      <c r="AI1634" s="1199"/>
      <c r="AJ1634" s="1199"/>
      <c r="AK1634" s="1202"/>
      <c r="AL1634" s="1205"/>
      <c r="AM1634" s="1213"/>
      <c r="AN1634" s="355"/>
      <c r="AO1634" s="1208"/>
      <c r="AP1634" s="1210"/>
      <c r="AQ1634" s="1114"/>
      <c r="AR1634" s="976"/>
      <c r="AS1634" s="976"/>
      <c r="AT1634" s="976"/>
      <c r="AU1634" s="976"/>
      <c r="AV1634" s="976"/>
      <c r="AW1634" s="976"/>
      <c r="AX1634" s="1211"/>
      <c r="AY1634" s="1208"/>
    </row>
    <row r="1635" spans="1:51" ht="14.5" thickBot="1">
      <c r="A1635" s="1283"/>
      <c r="B1635" s="1266"/>
      <c r="C1635" s="1267"/>
      <c r="D1635" s="1267"/>
      <c r="E1635" s="1267"/>
      <c r="F1635" s="1268"/>
      <c r="G1635" s="1271"/>
      <c r="H1635" s="1271"/>
      <c r="I1635" s="1271"/>
      <c r="J1635" s="1271"/>
      <c r="K1635" s="1271"/>
      <c r="L1635" s="1274"/>
      <c r="M1635" s="1277"/>
      <c r="N1635" s="1247"/>
      <c r="O1635" s="1250"/>
      <c r="P1635" s="1216"/>
      <c r="Q1635" s="1219"/>
      <c r="R1635" s="1222"/>
      <c r="S1635" s="1225"/>
      <c r="T1635" s="1228"/>
      <c r="U1635" s="1225"/>
      <c r="V1635" s="1228"/>
      <c r="W1635" s="1225"/>
      <c r="X1635" s="1228"/>
      <c r="Y1635" s="1225"/>
      <c r="Z1635" s="1228"/>
      <c r="AA1635" s="1228"/>
      <c r="AB1635" s="1228"/>
      <c r="AC1635" s="1231"/>
      <c r="AD1635" s="1194"/>
      <c r="AE1635" s="1235"/>
      <c r="AF1635" s="1200"/>
      <c r="AG1635" s="1194"/>
      <c r="AH1635" s="1197"/>
      <c r="AI1635" s="1200"/>
      <c r="AJ1635" s="1200"/>
      <c r="AK1635" s="1203"/>
      <c r="AL1635" s="1206"/>
      <c r="AM1635" s="651" t="str">
        <f t="shared" ref="AM1635:AM1695" si="3702">IF(P1632="","",
IF(OR(AF1632="",
AND(AG1632&lt;&gt;"",AH1632=""),
AND(P1632&lt;&gt;"",AI1632=""),
AND(P1632&lt;&gt;"処遇改善加算Ⅳ",AJ1632=""),
AND(OR(P1632="処遇改善加算Ⅰ",P1632="処遇改善加算Ⅱ"),AU1632="対象",AK1632=""),
AND(P1632="処遇改善加算Ⅰ",AL1632="")),
"！記入が必要な欄（オレンジ色のセル）に空欄があります。空欄を埋めてください。",""))</f>
        <v/>
      </c>
      <c r="AN1635" s="355"/>
      <c r="AO1635" s="1209"/>
      <c r="AP1635" s="1210"/>
      <c r="AQ1635" s="1115"/>
      <c r="AR1635" s="976"/>
      <c r="AS1635" s="976"/>
      <c r="AT1635" s="976"/>
      <c r="AU1635" s="976"/>
      <c r="AV1635" s="976"/>
      <c r="AW1635" s="976"/>
      <c r="AX1635" s="1211"/>
      <c r="AY1635" s="1209"/>
    </row>
    <row r="1636" spans="1:51" ht="14">
      <c r="A1636" s="1280">
        <v>407</v>
      </c>
      <c r="B1636" s="1260" t="str">
        <f>IF(基本情報入力シート!B446="", "",基本情報入力シート!B446)</f>
        <v/>
      </c>
      <c r="C1636" s="1261"/>
      <c r="D1636" s="1261"/>
      <c r="E1636" s="1261"/>
      <c r="F1636" s="1262"/>
      <c r="G1636" s="1269" t="str">
        <f>IF(基本情報入力シート!L446="", "",基本情報入力シート!L446)</f>
        <v/>
      </c>
      <c r="H1636" s="1269" t="str">
        <f>IF(基本情報入力シート!Q446="", "",基本情報入力シート!Q446)</f>
        <v/>
      </c>
      <c r="I1636" s="1269" t="str">
        <f>IF(基本情報入力シート!V446="", "",基本情報入力シート!V446)</f>
        <v/>
      </c>
      <c r="J1636" s="1269" t="str">
        <f>IF(基本情報入力シート!W446="", "",基本情報入力シート!W446)</f>
        <v/>
      </c>
      <c r="K1636" s="1269" t="str">
        <f>IF(基本情報入力シート!X446="", "",基本情報入力シート!X446)</f>
        <v/>
      </c>
      <c r="L1636" s="1272" t="str">
        <f>IF(基本情報入力シート!AC446=0, "",基本情報入力シート!AC446)</f>
        <v/>
      </c>
      <c r="M1636" s="1275" t="str">
        <f>IF(基本情報入力シート!AD446="", "",基本情報入力シート!AD446)</f>
        <v/>
      </c>
      <c r="N1636" s="1245"/>
      <c r="O1636" s="1248" t="str">
        <f>IFERROR(VLOOKUP(K1636,【参考】数式用２!$A$2:$AD$48,MATCH(N1636,【参考】数式用２!$C$4:$AD$4,0)+2,0),"")</f>
        <v/>
      </c>
      <c r="P1636" s="1214"/>
      <c r="Q1636" s="1217" t="str">
        <f>IFERROR(VLOOKUP(K1636,【参考】数式用２!$A$2:$AC$48,MATCH(P1636,【参考】数式用２!$C$4:$AC$4,0)+2,0),"")</f>
        <v/>
      </c>
      <c r="R1636" s="1220" t="s">
        <v>268</v>
      </c>
      <c r="S1636" s="1223"/>
      <c r="T1636" s="1226" t="s">
        <v>356</v>
      </c>
      <c r="U1636" s="1223"/>
      <c r="V1636" s="1226" t="s">
        <v>357</v>
      </c>
      <c r="W1636" s="1223"/>
      <c r="X1636" s="1226" t="s">
        <v>356</v>
      </c>
      <c r="Y1636" s="1223"/>
      <c r="Z1636" s="1226" t="s">
        <v>360</v>
      </c>
      <c r="AA1636" s="1226" t="s">
        <v>171</v>
      </c>
      <c r="AB1636" s="1226" t="str">
        <f t="shared" ref="AB1636" si="3703">IF(S1636&gt;=1,(W1636*12+Y1636)-(S1636*12+U1636)+1,"")</f>
        <v/>
      </c>
      <c r="AC1636" s="1229" t="s">
        <v>359</v>
      </c>
      <c r="AD1636" s="1232" t="str">
        <f t="shared" ref="AD1636" si="3704">IFERROR(ROUNDDOWN(ROUND(L1636*Q1636,0)*M1636,0)*AB1636,"")</f>
        <v/>
      </c>
      <c r="AE1636" s="1233" t="str">
        <f>IFERROR(ROUNDDOWN(ROUNDDOWN(ROUND(L1636*VLOOKUP(K1636,【参考】数式用２!$A$2:$AC$48,MATCH("処遇改善加算Ⅳ",【参考】数式用２!$C$4:$O$4,0)+2,0),0)*M1636,0)*AB1636*0.5,0), "")</f>
        <v/>
      </c>
      <c r="AF1636" s="1198"/>
      <c r="AG1636" s="1193" t="str">
        <f>IF(AND(AQ1636&lt;&gt;"対象外", P1636&lt;&gt;""),ROUNDDOWN(ROUND(L1636*VLOOKUP(K1636,【参考】数式用２!$A$2:$K$48,MATCH("ベア加算あり",【参考】数式用２!$C$4:$K$4,0)+2,0),0)*M1636,0)*AB1636,"")</f>
        <v/>
      </c>
      <c r="AH1636" s="1195"/>
      <c r="AI1636" s="1198"/>
      <c r="AJ1636" s="1198"/>
      <c r="AK1636" s="1201"/>
      <c r="AL1636" s="1204"/>
      <c r="AM1636" s="650" t="str">
        <f t="shared" si="3692"/>
        <v/>
      </c>
      <c r="AN1636" s="355"/>
      <c r="AO1636" s="1207" t="str">
        <f t="shared" ref="AO1636" si="3705">IF(K1636&lt;&gt;"","Q列に色付け","")</f>
        <v/>
      </c>
      <c r="AP1636" s="1210" t="str">
        <f t="shared" ref="AP1636" si="3706">IF(AND(AE1636&lt;&gt;0,AE1636&lt;&gt;""),IF(AF1636="○","入力済","未入力"),"")</f>
        <v/>
      </c>
      <c r="AQ1636" s="1113" t="str">
        <f>IFERROR((VLOOKUP(N1636, 【参考】数式用２!$BE$5:$BE$13, 1,FALSE)), "対象外")</f>
        <v>対象外</v>
      </c>
      <c r="AR1636" s="976" t="str">
        <f t="shared" ref="AR1636" si="3707">IF(AG1636&lt;&gt;"",IF(AH1636="○","入力済","未入力"),"")</f>
        <v/>
      </c>
      <c r="AS1636" s="976" t="str">
        <f t="shared" ref="AS1636" si="3708">IF(AND(P1636&lt;&gt;"", AI1636=""), "未入力", "入力済")</f>
        <v>入力済</v>
      </c>
      <c r="AT1636" s="976" t="str">
        <f t="shared" ref="AT1636" si="3709">IF(AND(P1636&lt;&gt;"", P1636&lt;&gt;"処遇改善加算Ⅳ", AJ1636=""), "未入力", "入力済")</f>
        <v>入力済</v>
      </c>
      <c r="AU1636" s="976" t="str">
        <f>IFERROR(VLOOKUP(K1636, 【参考】数式用２!$BB$5:$BC$48, 2, FALSE), "")</f>
        <v/>
      </c>
      <c r="AV1636" s="976" t="str">
        <f t="shared" ref="AV1636" si="3710">IF(AND(P1636&lt;&gt;"処遇改善加算Ⅲ",P1636&lt;&gt;"処遇改善加算Ⅳ", P1636&lt;&gt;"", AU1636&lt;&gt;"対象外"), 1,"")</f>
        <v/>
      </c>
      <c r="AW1636" s="976" t="str">
        <f>IFERROR("_"&amp;VLOOKUP(K1636, 【参考】数式用２!$AG$2:$AH$48, 2, FALSE), "")</f>
        <v/>
      </c>
      <c r="AX1636" s="1211" t="str">
        <f t="shared" ref="AX1636" si="3711">IF(AND(P1636="処遇改善加算Ⅰ", AL1636=""), "未入力","入力済")</f>
        <v>入力済</v>
      </c>
      <c r="AY1636" s="1207" t="str">
        <f t="shared" ref="AY1636" si="3712">G1636</f>
        <v/>
      </c>
    </row>
    <row r="1637" spans="1:51" ht="14">
      <c r="A1637" s="1281"/>
      <c r="B1637" s="1263"/>
      <c r="C1637" s="1264"/>
      <c r="D1637" s="1264"/>
      <c r="E1637" s="1264"/>
      <c r="F1637" s="1265"/>
      <c r="G1637" s="1270"/>
      <c r="H1637" s="1270"/>
      <c r="I1637" s="1270"/>
      <c r="J1637" s="1270"/>
      <c r="K1637" s="1270"/>
      <c r="L1637" s="1273"/>
      <c r="M1637" s="1276"/>
      <c r="N1637" s="1246"/>
      <c r="O1637" s="1249"/>
      <c r="P1637" s="1215"/>
      <c r="Q1637" s="1218"/>
      <c r="R1637" s="1221"/>
      <c r="S1637" s="1224"/>
      <c r="T1637" s="1227"/>
      <c r="U1637" s="1224"/>
      <c r="V1637" s="1227"/>
      <c r="W1637" s="1224"/>
      <c r="X1637" s="1227"/>
      <c r="Y1637" s="1224"/>
      <c r="Z1637" s="1227"/>
      <c r="AA1637" s="1227"/>
      <c r="AB1637" s="1227"/>
      <c r="AC1637" s="1230"/>
      <c r="AD1637" s="1193"/>
      <c r="AE1637" s="1234"/>
      <c r="AF1637" s="1199"/>
      <c r="AG1637" s="1193"/>
      <c r="AH1637" s="1196"/>
      <c r="AI1637" s="1199"/>
      <c r="AJ1637" s="1199"/>
      <c r="AK1637" s="1202"/>
      <c r="AL1637" s="1205"/>
      <c r="AM1637" s="1212" t="str">
        <f t="shared" ref="AM1637" si="3713">IF(AND(P1636&lt;&gt;"", OR(W1636&lt;&gt;8,Y1636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37" s="355"/>
      <c r="AO1637" s="1208"/>
      <c r="AP1637" s="1210"/>
      <c r="AQ1637" s="1114"/>
      <c r="AR1637" s="976"/>
      <c r="AS1637" s="976"/>
      <c r="AT1637" s="976"/>
      <c r="AU1637" s="976"/>
      <c r="AV1637" s="976"/>
      <c r="AW1637" s="976"/>
      <c r="AX1637" s="1211"/>
      <c r="AY1637" s="1208"/>
    </row>
    <row r="1638" spans="1:51" ht="14">
      <c r="A1638" s="1282"/>
      <c r="B1638" s="1263"/>
      <c r="C1638" s="1264"/>
      <c r="D1638" s="1264"/>
      <c r="E1638" s="1264"/>
      <c r="F1638" s="1265"/>
      <c r="G1638" s="1270"/>
      <c r="H1638" s="1270"/>
      <c r="I1638" s="1270"/>
      <c r="J1638" s="1270"/>
      <c r="K1638" s="1270"/>
      <c r="L1638" s="1273"/>
      <c r="M1638" s="1276"/>
      <c r="N1638" s="1246"/>
      <c r="O1638" s="1249"/>
      <c r="P1638" s="1215"/>
      <c r="Q1638" s="1218"/>
      <c r="R1638" s="1221"/>
      <c r="S1638" s="1224"/>
      <c r="T1638" s="1227"/>
      <c r="U1638" s="1224"/>
      <c r="V1638" s="1227"/>
      <c r="W1638" s="1224"/>
      <c r="X1638" s="1227"/>
      <c r="Y1638" s="1224"/>
      <c r="Z1638" s="1227"/>
      <c r="AA1638" s="1227"/>
      <c r="AB1638" s="1227"/>
      <c r="AC1638" s="1230"/>
      <c r="AD1638" s="1193"/>
      <c r="AE1638" s="1234"/>
      <c r="AF1638" s="1199"/>
      <c r="AG1638" s="1193"/>
      <c r="AH1638" s="1196"/>
      <c r="AI1638" s="1199"/>
      <c r="AJ1638" s="1199"/>
      <c r="AK1638" s="1202"/>
      <c r="AL1638" s="1205"/>
      <c r="AM1638" s="1213"/>
      <c r="AN1638" s="355"/>
      <c r="AO1638" s="1208"/>
      <c r="AP1638" s="1210"/>
      <c r="AQ1638" s="1114"/>
      <c r="AR1638" s="976"/>
      <c r="AS1638" s="976"/>
      <c r="AT1638" s="976"/>
      <c r="AU1638" s="976"/>
      <c r="AV1638" s="976"/>
      <c r="AW1638" s="976"/>
      <c r="AX1638" s="1211"/>
      <c r="AY1638" s="1208"/>
    </row>
    <row r="1639" spans="1:51" ht="14.5" thickBot="1">
      <c r="A1639" s="1283"/>
      <c r="B1639" s="1266"/>
      <c r="C1639" s="1267"/>
      <c r="D1639" s="1267"/>
      <c r="E1639" s="1267"/>
      <c r="F1639" s="1268"/>
      <c r="G1639" s="1271"/>
      <c r="H1639" s="1271"/>
      <c r="I1639" s="1271"/>
      <c r="J1639" s="1271"/>
      <c r="K1639" s="1271"/>
      <c r="L1639" s="1274"/>
      <c r="M1639" s="1277"/>
      <c r="N1639" s="1247"/>
      <c r="O1639" s="1250"/>
      <c r="P1639" s="1216"/>
      <c r="Q1639" s="1219"/>
      <c r="R1639" s="1222"/>
      <c r="S1639" s="1225"/>
      <c r="T1639" s="1228"/>
      <c r="U1639" s="1225"/>
      <c r="V1639" s="1228"/>
      <c r="W1639" s="1225"/>
      <c r="X1639" s="1228"/>
      <c r="Y1639" s="1225"/>
      <c r="Z1639" s="1228"/>
      <c r="AA1639" s="1228"/>
      <c r="AB1639" s="1228"/>
      <c r="AC1639" s="1231"/>
      <c r="AD1639" s="1194"/>
      <c r="AE1639" s="1235"/>
      <c r="AF1639" s="1200"/>
      <c r="AG1639" s="1194"/>
      <c r="AH1639" s="1197"/>
      <c r="AI1639" s="1200"/>
      <c r="AJ1639" s="1200"/>
      <c r="AK1639" s="1203"/>
      <c r="AL1639" s="1206"/>
      <c r="AM1639" s="651" t="str">
        <f t="shared" si="3702"/>
        <v/>
      </c>
      <c r="AN1639" s="355"/>
      <c r="AO1639" s="1209"/>
      <c r="AP1639" s="1210"/>
      <c r="AQ1639" s="1115"/>
      <c r="AR1639" s="976"/>
      <c r="AS1639" s="976"/>
      <c r="AT1639" s="976"/>
      <c r="AU1639" s="976"/>
      <c r="AV1639" s="976"/>
      <c r="AW1639" s="976"/>
      <c r="AX1639" s="1211"/>
      <c r="AY1639" s="1209"/>
    </row>
    <row r="1640" spans="1:51" ht="14">
      <c r="A1640" s="1280">
        <v>408</v>
      </c>
      <c r="B1640" s="1260" t="str">
        <f>IF(基本情報入力シート!B447="", "",基本情報入力シート!B447)</f>
        <v/>
      </c>
      <c r="C1640" s="1261"/>
      <c r="D1640" s="1261"/>
      <c r="E1640" s="1261"/>
      <c r="F1640" s="1262"/>
      <c r="G1640" s="1269" t="str">
        <f>IF(基本情報入力シート!L447="", "",基本情報入力シート!L447)</f>
        <v/>
      </c>
      <c r="H1640" s="1269" t="str">
        <f>IF(基本情報入力シート!Q447="", "",基本情報入力シート!Q447)</f>
        <v/>
      </c>
      <c r="I1640" s="1269" t="str">
        <f>IF(基本情報入力シート!V447="", "",基本情報入力シート!V447)</f>
        <v/>
      </c>
      <c r="J1640" s="1269" t="str">
        <f>IF(基本情報入力シート!W447="", "",基本情報入力シート!W447)</f>
        <v/>
      </c>
      <c r="K1640" s="1269" t="str">
        <f>IF(基本情報入力シート!X447="", "",基本情報入力シート!X447)</f>
        <v/>
      </c>
      <c r="L1640" s="1272" t="str">
        <f>IF(基本情報入力シート!AC447=0, "",基本情報入力シート!AC447)</f>
        <v/>
      </c>
      <c r="M1640" s="1275" t="str">
        <f>IF(基本情報入力シート!AD447="", "",基本情報入力シート!AD447)</f>
        <v/>
      </c>
      <c r="N1640" s="1245"/>
      <c r="O1640" s="1248" t="str">
        <f>IFERROR(VLOOKUP(K1640,【参考】数式用２!$A$2:$AD$48,MATCH(N1640,【参考】数式用２!$C$4:$AD$4,0)+2,0),"")</f>
        <v/>
      </c>
      <c r="P1640" s="1214"/>
      <c r="Q1640" s="1217" t="str">
        <f>IFERROR(VLOOKUP(K1640,【参考】数式用２!$A$2:$AC$48,MATCH(P1640,【参考】数式用２!$C$4:$AC$4,0)+2,0),"")</f>
        <v/>
      </c>
      <c r="R1640" s="1220" t="s">
        <v>268</v>
      </c>
      <c r="S1640" s="1223"/>
      <c r="T1640" s="1226" t="s">
        <v>356</v>
      </c>
      <c r="U1640" s="1223"/>
      <c r="V1640" s="1226" t="s">
        <v>357</v>
      </c>
      <c r="W1640" s="1223"/>
      <c r="X1640" s="1226" t="s">
        <v>356</v>
      </c>
      <c r="Y1640" s="1223"/>
      <c r="Z1640" s="1226" t="s">
        <v>360</v>
      </c>
      <c r="AA1640" s="1226" t="s">
        <v>171</v>
      </c>
      <c r="AB1640" s="1226" t="str">
        <f t="shared" ref="AB1640" si="3714">IF(S1640&gt;=1,(W1640*12+Y1640)-(S1640*12+U1640)+1,"")</f>
        <v/>
      </c>
      <c r="AC1640" s="1229" t="s">
        <v>359</v>
      </c>
      <c r="AD1640" s="1232" t="str">
        <f t="shared" ref="AD1640" si="3715">IFERROR(ROUNDDOWN(ROUND(L1640*Q1640,0)*M1640,0)*AB1640,"")</f>
        <v/>
      </c>
      <c r="AE1640" s="1233" t="str">
        <f>IFERROR(ROUNDDOWN(ROUNDDOWN(ROUND(L1640*VLOOKUP(K1640,【参考】数式用２!$A$2:$AC$48,MATCH("処遇改善加算Ⅳ",【参考】数式用２!$C$4:$O$4,0)+2,0),0)*M1640,0)*AB1640*0.5,0), "")</f>
        <v/>
      </c>
      <c r="AF1640" s="1198"/>
      <c r="AG1640" s="1193" t="str">
        <f>IF(AND(AQ1640&lt;&gt;"対象外", P1640&lt;&gt;""),ROUNDDOWN(ROUND(L1640*VLOOKUP(K1640,【参考】数式用２!$A$2:$K$48,MATCH("ベア加算あり",【参考】数式用２!$C$4:$K$4,0)+2,0),0)*M1640,0)*AB1640,"")</f>
        <v/>
      </c>
      <c r="AH1640" s="1195"/>
      <c r="AI1640" s="1198"/>
      <c r="AJ1640" s="1198"/>
      <c r="AK1640" s="1201"/>
      <c r="AL1640" s="1204"/>
      <c r="AM1640" s="650" t="str">
        <f t="shared" si="3692"/>
        <v/>
      </c>
      <c r="AN1640" s="355"/>
      <c r="AO1640" s="1207" t="str">
        <f t="shared" ref="AO1640" si="3716">IF(K1640&lt;&gt;"","Q列に色付け","")</f>
        <v/>
      </c>
      <c r="AP1640" s="1210" t="str">
        <f t="shared" ref="AP1640" si="3717">IF(AND(AE1640&lt;&gt;0,AE1640&lt;&gt;""),IF(AF1640="○","入力済","未入力"),"")</f>
        <v/>
      </c>
      <c r="AQ1640" s="1113" t="str">
        <f>IFERROR((VLOOKUP(N1640, 【参考】数式用２!$BE$5:$BE$13, 1,FALSE)), "対象外")</f>
        <v>対象外</v>
      </c>
      <c r="AR1640" s="976" t="str">
        <f t="shared" ref="AR1640" si="3718">IF(AG1640&lt;&gt;"",IF(AH1640="○","入力済","未入力"),"")</f>
        <v/>
      </c>
      <c r="AS1640" s="976" t="str">
        <f t="shared" ref="AS1640" si="3719">IF(AND(P1640&lt;&gt;"", AI1640=""), "未入力", "入力済")</f>
        <v>入力済</v>
      </c>
      <c r="AT1640" s="976" t="str">
        <f t="shared" ref="AT1640" si="3720">IF(AND(P1640&lt;&gt;"", P1640&lt;&gt;"処遇改善加算Ⅳ", AJ1640=""), "未入力", "入力済")</f>
        <v>入力済</v>
      </c>
      <c r="AU1640" s="976" t="str">
        <f>IFERROR(VLOOKUP(K1640, 【参考】数式用２!$BB$5:$BC$48, 2, FALSE), "")</f>
        <v/>
      </c>
      <c r="AV1640" s="976" t="str">
        <f t="shared" ref="AV1640" si="3721">IF(AND(P1640&lt;&gt;"処遇改善加算Ⅲ",P1640&lt;&gt;"処遇改善加算Ⅳ", P1640&lt;&gt;"", AU1640&lt;&gt;"対象外"), 1,"")</f>
        <v/>
      </c>
      <c r="AW1640" s="976" t="str">
        <f>IFERROR("_"&amp;VLOOKUP(K1640, 【参考】数式用２!$AG$2:$AH$48, 2, FALSE), "")</f>
        <v/>
      </c>
      <c r="AX1640" s="1211" t="str">
        <f t="shared" ref="AX1640" si="3722">IF(AND(P1640="処遇改善加算Ⅰ", AL1640=""), "未入力","入力済")</f>
        <v>入力済</v>
      </c>
      <c r="AY1640" s="1207" t="str">
        <f t="shared" ref="AY1640" si="3723">G1640</f>
        <v/>
      </c>
    </row>
    <row r="1641" spans="1:51" ht="14">
      <c r="A1641" s="1281"/>
      <c r="B1641" s="1263"/>
      <c r="C1641" s="1264"/>
      <c r="D1641" s="1264"/>
      <c r="E1641" s="1264"/>
      <c r="F1641" s="1265"/>
      <c r="G1641" s="1270"/>
      <c r="H1641" s="1270"/>
      <c r="I1641" s="1270"/>
      <c r="J1641" s="1270"/>
      <c r="K1641" s="1270"/>
      <c r="L1641" s="1273"/>
      <c r="M1641" s="1276"/>
      <c r="N1641" s="1246"/>
      <c r="O1641" s="1249"/>
      <c r="P1641" s="1215"/>
      <c r="Q1641" s="1218"/>
      <c r="R1641" s="1221"/>
      <c r="S1641" s="1224"/>
      <c r="T1641" s="1227"/>
      <c r="U1641" s="1224"/>
      <c r="V1641" s="1227"/>
      <c r="W1641" s="1224"/>
      <c r="X1641" s="1227"/>
      <c r="Y1641" s="1224"/>
      <c r="Z1641" s="1227"/>
      <c r="AA1641" s="1227"/>
      <c r="AB1641" s="1227"/>
      <c r="AC1641" s="1230"/>
      <c r="AD1641" s="1193"/>
      <c r="AE1641" s="1234"/>
      <c r="AF1641" s="1199"/>
      <c r="AG1641" s="1193"/>
      <c r="AH1641" s="1196"/>
      <c r="AI1641" s="1199"/>
      <c r="AJ1641" s="1199"/>
      <c r="AK1641" s="1202"/>
      <c r="AL1641" s="1205"/>
      <c r="AM1641" s="1212" t="str">
        <f t="shared" ref="AM1641" si="3724">IF(AND(P1640&lt;&gt;"", OR(W1640&lt;&gt;8,Y1640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41" s="355"/>
      <c r="AO1641" s="1208"/>
      <c r="AP1641" s="1210"/>
      <c r="AQ1641" s="1114"/>
      <c r="AR1641" s="976"/>
      <c r="AS1641" s="976"/>
      <c r="AT1641" s="976"/>
      <c r="AU1641" s="976"/>
      <c r="AV1641" s="976"/>
      <c r="AW1641" s="976"/>
      <c r="AX1641" s="1211"/>
      <c r="AY1641" s="1208"/>
    </row>
    <row r="1642" spans="1:51" ht="14">
      <c r="A1642" s="1282"/>
      <c r="B1642" s="1263"/>
      <c r="C1642" s="1264"/>
      <c r="D1642" s="1264"/>
      <c r="E1642" s="1264"/>
      <c r="F1642" s="1265"/>
      <c r="G1642" s="1270"/>
      <c r="H1642" s="1270"/>
      <c r="I1642" s="1270"/>
      <c r="J1642" s="1270"/>
      <c r="K1642" s="1270"/>
      <c r="L1642" s="1273"/>
      <c r="M1642" s="1276"/>
      <c r="N1642" s="1246"/>
      <c r="O1642" s="1249"/>
      <c r="P1642" s="1215"/>
      <c r="Q1642" s="1218"/>
      <c r="R1642" s="1221"/>
      <c r="S1642" s="1224"/>
      <c r="T1642" s="1227"/>
      <c r="U1642" s="1224"/>
      <c r="V1642" s="1227"/>
      <c r="W1642" s="1224"/>
      <c r="X1642" s="1227"/>
      <c r="Y1642" s="1224"/>
      <c r="Z1642" s="1227"/>
      <c r="AA1642" s="1227"/>
      <c r="AB1642" s="1227"/>
      <c r="AC1642" s="1230"/>
      <c r="AD1642" s="1193"/>
      <c r="AE1642" s="1234"/>
      <c r="AF1642" s="1199"/>
      <c r="AG1642" s="1193"/>
      <c r="AH1642" s="1196"/>
      <c r="AI1642" s="1199"/>
      <c r="AJ1642" s="1199"/>
      <c r="AK1642" s="1202"/>
      <c r="AL1642" s="1205"/>
      <c r="AM1642" s="1213"/>
      <c r="AN1642" s="355"/>
      <c r="AO1642" s="1208"/>
      <c r="AP1642" s="1210"/>
      <c r="AQ1642" s="1114"/>
      <c r="AR1642" s="976"/>
      <c r="AS1642" s="976"/>
      <c r="AT1642" s="976"/>
      <c r="AU1642" s="976"/>
      <c r="AV1642" s="976"/>
      <c r="AW1642" s="976"/>
      <c r="AX1642" s="1211"/>
      <c r="AY1642" s="1208"/>
    </row>
    <row r="1643" spans="1:51" ht="14.5" thickBot="1">
      <c r="A1643" s="1283"/>
      <c r="B1643" s="1266"/>
      <c r="C1643" s="1267"/>
      <c r="D1643" s="1267"/>
      <c r="E1643" s="1267"/>
      <c r="F1643" s="1268"/>
      <c r="G1643" s="1271"/>
      <c r="H1643" s="1271"/>
      <c r="I1643" s="1271"/>
      <c r="J1643" s="1271"/>
      <c r="K1643" s="1271"/>
      <c r="L1643" s="1274"/>
      <c r="M1643" s="1277"/>
      <c r="N1643" s="1247"/>
      <c r="O1643" s="1250"/>
      <c r="P1643" s="1216"/>
      <c r="Q1643" s="1219"/>
      <c r="R1643" s="1222"/>
      <c r="S1643" s="1225"/>
      <c r="T1643" s="1228"/>
      <c r="U1643" s="1225"/>
      <c r="V1643" s="1228"/>
      <c r="W1643" s="1225"/>
      <c r="X1643" s="1228"/>
      <c r="Y1643" s="1225"/>
      <c r="Z1643" s="1228"/>
      <c r="AA1643" s="1228"/>
      <c r="AB1643" s="1228"/>
      <c r="AC1643" s="1231"/>
      <c r="AD1643" s="1194"/>
      <c r="AE1643" s="1235"/>
      <c r="AF1643" s="1200"/>
      <c r="AG1643" s="1194"/>
      <c r="AH1643" s="1197"/>
      <c r="AI1643" s="1200"/>
      <c r="AJ1643" s="1200"/>
      <c r="AK1643" s="1203"/>
      <c r="AL1643" s="1206"/>
      <c r="AM1643" s="651" t="str">
        <f t="shared" si="3702"/>
        <v/>
      </c>
      <c r="AN1643" s="355"/>
      <c r="AO1643" s="1209"/>
      <c r="AP1643" s="1210"/>
      <c r="AQ1643" s="1115"/>
      <c r="AR1643" s="976"/>
      <c r="AS1643" s="976"/>
      <c r="AT1643" s="976"/>
      <c r="AU1643" s="976"/>
      <c r="AV1643" s="976"/>
      <c r="AW1643" s="976"/>
      <c r="AX1643" s="1211"/>
      <c r="AY1643" s="1209"/>
    </row>
    <row r="1644" spans="1:51" ht="14">
      <c r="A1644" s="1280">
        <v>409</v>
      </c>
      <c r="B1644" s="1260" t="str">
        <f>IF(基本情報入力シート!B448="", "",基本情報入力シート!B448)</f>
        <v/>
      </c>
      <c r="C1644" s="1261"/>
      <c r="D1644" s="1261"/>
      <c r="E1644" s="1261"/>
      <c r="F1644" s="1262"/>
      <c r="G1644" s="1269" t="str">
        <f>IF(基本情報入力シート!L448="", "",基本情報入力シート!L448)</f>
        <v/>
      </c>
      <c r="H1644" s="1269" t="str">
        <f>IF(基本情報入力シート!Q448="", "",基本情報入力シート!Q448)</f>
        <v/>
      </c>
      <c r="I1644" s="1269" t="str">
        <f>IF(基本情報入力シート!V448="", "",基本情報入力シート!V448)</f>
        <v/>
      </c>
      <c r="J1644" s="1269" t="str">
        <f>IF(基本情報入力シート!W448="", "",基本情報入力シート!W448)</f>
        <v/>
      </c>
      <c r="K1644" s="1269" t="str">
        <f>IF(基本情報入力シート!X448="", "",基本情報入力シート!X448)</f>
        <v/>
      </c>
      <c r="L1644" s="1272" t="str">
        <f>IF(基本情報入力シート!AC448=0, "",基本情報入力シート!AC448)</f>
        <v/>
      </c>
      <c r="M1644" s="1275" t="str">
        <f>IF(基本情報入力シート!AD448="", "",基本情報入力シート!AD448)</f>
        <v/>
      </c>
      <c r="N1644" s="1245"/>
      <c r="O1644" s="1248" t="str">
        <f>IFERROR(VLOOKUP(K1644,【参考】数式用２!$A$2:$AD$48,MATCH(N1644,【参考】数式用２!$C$4:$AD$4,0)+2,0),"")</f>
        <v/>
      </c>
      <c r="P1644" s="1214"/>
      <c r="Q1644" s="1217" t="str">
        <f>IFERROR(VLOOKUP(K1644,【参考】数式用２!$A$2:$AC$48,MATCH(P1644,【参考】数式用２!$C$4:$AC$4,0)+2,0),"")</f>
        <v/>
      </c>
      <c r="R1644" s="1220" t="s">
        <v>268</v>
      </c>
      <c r="S1644" s="1223"/>
      <c r="T1644" s="1226" t="s">
        <v>356</v>
      </c>
      <c r="U1644" s="1223"/>
      <c r="V1644" s="1226" t="s">
        <v>357</v>
      </c>
      <c r="W1644" s="1223"/>
      <c r="X1644" s="1226" t="s">
        <v>356</v>
      </c>
      <c r="Y1644" s="1223"/>
      <c r="Z1644" s="1226" t="s">
        <v>360</v>
      </c>
      <c r="AA1644" s="1226" t="s">
        <v>171</v>
      </c>
      <c r="AB1644" s="1226" t="str">
        <f t="shared" ref="AB1644" si="3725">IF(S1644&gt;=1,(W1644*12+Y1644)-(S1644*12+U1644)+1,"")</f>
        <v/>
      </c>
      <c r="AC1644" s="1229" t="s">
        <v>359</v>
      </c>
      <c r="AD1644" s="1232" t="str">
        <f t="shared" ref="AD1644" si="3726">IFERROR(ROUNDDOWN(ROUND(L1644*Q1644,0)*M1644,0)*AB1644,"")</f>
        <v/>
      </c>
      <c r="AE1644" s="1233" t="str">
        <f>IFERROR(ROUNDDOWN(ROUNDDOWN(ROUND(L1644*VLOOKUP(K1644,【参考】数式用２!$A$2:$AC$48,MATCH("処遇改善加算Ⅳ",【参考】数式用２!$C$4:$O$4,0)+2,0),0)*M1644,0)*AB1644*0.5,0), "")</f>
        <v/>
      </c>
      <c r="AF1644" s="1198"/>
      <c r="AG1644" s="1193" t="str">
        <f>IF(AND(AQ1644&lt;&gt;"対象外", P1644&lt;&gt;""),ROUNDDOWN(ROUND(L1644*VLOOKUP(K1644,【参考】数式用２!$A$2:$K$48,MATCH("ベア加算あり",【参考】数式用２!$C$4:$K$4,0)+2,0),0)*M1644,0)*AB1644,"")</f>
        <v/>
      </c>
      <c r="AH1644" s="1195"/>
      <c r="AI1644" s="1198"/>
      <c r="AJ1644" s="1198"/>
      <c r="AK1644" s="1201"/>
      <c r="AL1644" s="1204"/>
      <c r="AM1644" s="650" t="str">
        <f t="shared" si="3692"/>
        <v/>
      </c>
      <c r="AN1644" s="355"/>
      <c r="AO1644" s="1207" t="str">
        <f t="shared" ref="AO1644" si="3727">IF(K1644&lt;&gt;"","Q列に色付け","")</f>
        <v/>
      </c>
      <c r="AP1644" s="1210" t="str">
        <f t="shared" ref="AP1644" si="3728">IF(AND(AE1644&lt;&gt;0,AE1644&lt;&gt;""),IF(AF1644="○","入力済","未入力"),"")</f>
        <v/>
      </c>
      <c r="AQ1644" s="1113" t="str">
        <f>IFERROR((VLOOKUP(N1644, 【参考】数式用２!$BE$5:$BE$13, 1,FALSE)), "対象外")</f>
        <v>対象外</v>
      </c>
      <c r="AR1644" s="976" t="str">
        <f t="shared" ref="AR1644" si="3729">IF(AG1644&lt;&gt;"",IF(AH1644="○","入力済","未入力"),"")</f>
        <v/>
      </c>
      <c r="AS1644" s="976" t="str">
        <f t="shared" ref="AS1644" si="3730">IF(AND(P1644&lt;&gt;"", AI1644=""), "未入力", "入力済")</f>
        <v>入力済</v>
      </c>
      <c r="AT1644" s="976" t="str">
        <f t="shared" ref="AT1644" si="3731">IF(AND(P1644&lt;&gt;"", P1644&lt;&gt;"処遇改善加算Ⅳ", AJ1644=""), "未入力", "入力済")</f>
        <v>入力済</v>
      </c>
      <c r="AU1644" s="976" t="str">
        <f>IFERROR(VLOOKUP(K1644, 【参考】数式用２!$BB$5:$BC$48, 2, FALSE), "")</f>
        <v/>
      </c>
      <c r="AV1644" s="976" t="str">
        <f t="shared" ref="AV1644" si="3732">IF(AND(P1644&lt;&gt;"処遇改善加算Ⅲ",P1644&lt;&gt;"処遇改善加算Ⅳ", P1644&lt;&gt;"", AU1644&lt;&gt;"対象外"), 1,"")</f>
        <v/>
      </c>
      <c r="AW1644" s="976" t="str">
        <f>IFERROR("_"&amp;VLOOKUP(K1644, 【参考】数式用２!$AG$2:$AH$48, 2, FALSE), "")</f>
        <v/>
      </c>
      <c r="AX1644" s="1211" t="str">
        <f t="shared" ref="AX1644" si="3733">IF(AND(P1644="処遇改善加算Ⅰ", AL1644=""), "未入力","入力済")</f>
        <v>入力済</v>
      </c>
      <c r="AY1644" s="1207" t="str">
        <f t="shared" ref="AY1644" si="3734">G1644</f>
        <v/>
      </c>
    </row>
    <row r="1645" spans="1:51" ht="14">
      <c r="A1645" s="1281"/>
      <c r="B1645" s="1263"/>
      <c r="C1645" s="1264"/>
      <c r="D1645" s="1264"/>
      <c r="E1645" s="1264"/>
      <c r="F1645" s="1265"/>
      <c r="G1645" s="1270"/>
      <c r="H1645" s="1270"/>
      <c r="I1645" s="1270"/>
      <c r="J1645" s="1270"/>
      <c r="K1645" s="1270"/>
      <c r="L1645" s="1273"/>
      <c r="M1645" s="1276"/>
      <c r="N1645" s="1246"/>
      <c r="O1645" s="1249"/>
      <c r="P1645" s="1215"/>
      <c r="Q1645" s="1218"/>
      <c r="R1645" s="1221"/>
      <c r="S1645" s="1224"/>
      <c r="T1645" s="1227"/>
      <c r="U1645" s="1224"/>
      <c r="V1645" s="1227"/>
      <c r="W1645" s="1224"/>
      <c r="X1645" s="1227"/>
      <c r="Y1645" s="1224"/>
      <c r="Z1645" s="1227"/>
      <c r="AA1645" s="1227"/>
      <c r="AB1645" s="1227"/>
      <c r="AC1645" s="1230"/>
      <c r="AD1645" s="1193"/>
      <c r="AE1645" s="1234"/>
      <c r="AF1645" s="1199"/>
      <c r="AG1645" s="1193"/>
      <c r="AH1645" s="1196"/>
      <c r="AI1645" s="1199"/>
      <c r="AJ1645" s="1199"/>
      <c r="AK1645" s="1202"/>
      <c r="AL1645" s="1205"/>
      <c r="AM1645" s="1212" t="str">
        <f t="shared" ref="AM1645" si="3735">IF(AND(P1644&lt;&gt;"", OR(W1644&lt;&gt;8,Y1644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45" s="355"/>
      <c r="AO1645" s="1208"/>
      <c r="AP1645" s="1210"/>
      <c r="AQ1645" s="1114"/>
      <c r="AR1645" s="976"/>
      <c r="AS1645" s="976"/>
      <c r="AT1645" s="976"/>
      <c r="AU1645" s="976"/>
      <c r="AV1645" s="976"/>
      <c r="AW1645" s="976"/>
      <c r="AX1645" s="1211"/>
      <c r="AY1645" s="1208"/>
    </row>
    <row r="1646" spans="1:51" ht="14">
      <c r="A1646" s="1282"/>
      <c r="B1646" s="1263"/>
      <c r="C1646" s="1264"/>
      <c r="D1646" s="1264"/>
      <c r="E1646" s="1264"/>
      <c r="F1646" s="1265"/>
      <c r="G1646" s="1270"/>
      <c r="H1646" s="1270"/>
      <c r="I1646" s="1270"/>
      <c r="J1646" s="1270"/>
      <c r="K1646" s="1270"/>
      <c r="L1646" s="1273"/>
      <c r="M1646" s="1276"/>
      <c r="N1646" s="1246"/>
      <c r="O1646" s="1249"/>
      <c r="P1646" s="1215"/>
      <c r="Q1646" s="1218"/>
      <c r="R1646" s="1221"/>
      <c r="S1646" s="1224"/>
      <c r="T1646" s="1227"/>
      <c r="U1646" s="1224"/>
      <c r="V1646" s="1227"/>
      <c r="W1646" s="1224"/>
      <c r="X1646" s="1227"/>
      <c r="Y1646" s="1224"/>
      <c r="Z1646" s="1227"/>
      <c r="AA1646" s="1227"/>
      <c r="AB1646" s="1227"/>
      <c r="AC1646" s="1230"/>
      <c r="AD1646" s="1193"/>
      <c r="AE1646" s="1234"/>
      <c r="AF1646" s="1199"/>
      <c r="AG1646" s="1193"/>
      <c r="AH1646" s="1196"/>
      <c r="AI1646" s="1199"/>
      <c r="AJ1646" s="1199"/>
      <c r="AK1646" s="1202"/>
      <c r="AL1646" s="1205"/>
      <c r="AM1646" s="1213"/>
      <c r="AN1646" s="355"/>
      <c r="AO1646" s="1208"/>
      <c r="AP1646" s="1210"/>
      <c r="AQ1646" s="1114"/>
      <c r="AR1646" s="976"/>
      <c r="AS1646" s="976"/>
      <c r="AT1646" s="976"/>
      <c r="AU1646" s="976"/>
      <c r="AV1646" s="976"/>
      <c r="AW1646" s="976"/>
      <c r="AX1646" s="1211"/>
      <c r="AY1646" s="1208"/>
    </row>
    <row r="1647" spans="1:51" ht="14.5" thickBot="1">
      <c r="A1647" s="1283"/>
      <c r="B1647" s="1266"/>
      <c r="C1647" s="1267"/>
      <c r="D1647" s="1267"/>
      <c r="E1647" s="1267"/>
      <c r="F1647" s="1268"/>
      <c r="G1647" s="1271"/>
      <c r="H1647" s="1271"/>
      <c r="I1647" s="1271"/>
      <c r="J1647" s="1271"/>
      <c r="K1647" s="1271"/>
      <c r="L1647" s="1274"/>
      <c r="M1647" s="1277"/>
      <c r="N1647" s="1247"/>
      <c r="O1647" s="1250"/>
      <c r="P1647" s="1216"/>
      <c r="Q1647" s="1219"/>
      <c r="R1647" s="1222"/>
      <c r="S1647" s="1225"/>
      <c r="T1647" s="1228"/>
      <c r="U1647" s="1225"/>
      <c r="V1647" s="1228"/>
      <c r="W1647" s="1225"/>
      <c r="X1647" s="1228"/>
      <c r="Y1647" s="1225"/>
      <c r="Z1647" s="1228"/>
      <c r="AA1647" s="1228"/>
      <c r="AB1647" s="1228"/>
      <c r="AC1647" s="1231"/>
      <c r="AD1647" s="1194"/>
      <c r="AE1647" s="1235"/>
      <c r="AF1647" s="1200"/>
      <c r="AG1647" s="1194"/>
      <c r="AH1647" s="1197"/>
      <c r="AI1647" s="1200"/>
      <c r="AJ1647" s="1200"/>
      <c r="AK1647" s="1203"/>
      <c r="AL1647" s="1206"/>
      <c r="AM1647" s="651" t="str">
        <f t="shared" si="3702"/>
        <v/>
      </c>
      <c r="AN1647" s="355"/>
      <c r="AO1647" s="1209"/>
      <c r="AP1647" s="1210"/>
      <c r="AQ1647" s="1115"/>
      <c r="AR1647" s="976"/>
      <c r="AS1647" s="976"/>
      <c r="AT1647" s="976"/>
      <c r="AU1647" s="976"/>
      <c r="AV1647" s="976"/>
      <c r="AW1647" s="976"/>
      <c r="AX1647" s="1211"/>
      <c r="AY1647" s="1209"/>
    </row>
    <row r="1648" spans="1:51" ht="14">
      <c r="A1648" s="1280">
        <v>410</v>
      </c>
      <c r="B1648" s="1260" t="str">
        <f>IF(基本情報入力シート!B449="", "",基本情報入力シート!B449)</f>
        <v/>
      </c>
      <c r="C1648" s="1261"/>
      <c r="D1648" s="1261"/>
      <c r="E1648" s="1261"/>
      <c r="F1648" s="1262"/>
      <c r="G1648" s="1269" t="str">
        <f>IF(基本情報入力シート!L449="", "",基本情報入力シート!L449)</f>
        <v/>
      </c>
      <c r="H1648" s="1269" t="str">
        <f>IF(基本情報入力シート!Q449="", "",基本情報入力シート!Q449)</f>
        <v/>
      </c>
      <c r="I1648" s="1269" t="str">
        <f>IF(基本情報入力シート!V449="", "",基本情報入力シート!V449)</f>
        <v/>
      </c>
      <c r="J1648" s="1269" t="str">
        <f>IF(基本情報入力シート!W449="", "",基本情報入力シート!W449)</f>
        <v/>
      </c>
      <c r="K1648" s="1269" t="str">
        <f>IF(基本情報入力シート!X449="", "",基本情報入力シート!X449)</f>
        <v/>
      </c>
      <c r="L1648" s="1272" t="str">
        <f>IF(基本情報入力シート!AC449=0, "",基本情報入力シート!AC449)</f>
        <v/>
      </c>
      <c r="M1648" s="1275" t="str">
        <f>IF(基本情報入力シート!AD449="", "",基本情報入力シート!AD449)</f>
        <v/>
      </c>
      <c r="N1648" s="1245"/>
      <c r="O1648" s="1248" t="str">
        <f>IFERROR(VLOOKUP(K1648,【参考】数式用２!$A$2:$AD$48,MATCH(N1648,【参考】数式用２!$C$4:$AD$4,0)+2,0),"")</f>
        <v/>
      </c>
      <c r="P1648" s="1214"/>
      <c r="Q1648" s="1217" t="str">
        <f>IFERROR(VLOOKUP(K1648,【参考】数式用２!$A$2:$AC$48,MATCH(P1648,【参考】数式用２!$C$4:$AC$4,0)+2,0),"")</f>
        <v/>
      </c>
      <c r="R1648" s="1220" t="s">
        <v>268</v>
      </c>
      <c r="S1648" s="1223"/>
      <c r="T1648" s="1226" t="s">
        <v>356</v>
      </c>
      <c r="U1648" s="1223"/>
      <c r="V1648" s="1226" t="s">
        <v>357</v>
      </c>
      <c r="W1648" s="1223"/>
      <c r="X1648" s="1226" t="s">
        <v>356</v>
      </c>
      <c r="Y1648" s="1223"/>
      <c r="Z1648" s="1226" t="s">
        <v>360</v>
      </c>
      <c r="AA1648" s="1226" t="s">
        <v>171</v>
      </c>
      <c r="AB1648" s="1226" t="str">
        <f t="shared" ref="AB1648" si="3736">IF(S1648&gt;=1,(W1648*12+Y1648)-(S1648*12+U1648)+1,"")</f>
        <v/>
      </c>
      <c r="AC1648" s="1229" t="s">
        <v>359</v>
      </c>
      <c r="AD1648" s="1232" t="str">
        <f t="shared" ref="AD1648" si="3737">IFERROR(ROUNDDOWN(ROUND(L1648*Q1648,0)*M1648,0)*AB1648,"")</f>
        <v/>
      </c>
      <c r="AE1648" s="1233" t="str">
        <f>IFERROR(ROUNDDOWN(ROUNDDOWN(ROUND(L1648*VLOOKUP(K1648,【参考】数式用２!$A$2:$AC$48,MATCH("処遇改善加算Ⅳ",【参考】数式用２!$C$4:$O$4,0)+2,0),0)*M1648,0)*AB1648*0.5,0), "")</f>
        <v/>
      </c>
      <c r="AF1648" s="1198"/>
      <c r="AG1648" s="1193" t="str">
        <f>IF(AND(AQ1648&lt;&gt;"対象外", P1648&lt;&gt;""),ROUNDDOWN(ROUND(L1648*VLOOKUP(K1648,【参考】数式用２!$A$2:$K$48,MATCH("ベア加算あり",【参考】数式用２!$C$4:$K$4,0)+2,0),0)*M1648,0)*AB1648,"")</f>
        <v/>
      </c>
      <c r="AH1648" s="1195"/>
      <c r="AI1648" s="1198"/>
      <c r="AJ1648" s="1198"/>
      <c r="AK1648" s="1201"/>
      <c r="AL1648" s="1204"/>
      <c r="AM1648" s="650" t="str">
        <f t="shared" si="3692"/>
        <v/>
      </c>
      <c r="AN1648" s="355"/>
      <c r="AO1648" s="1207" t="str">
        <f t="shared" ref="AO1648" si="3738">IF(K1648&lt;&gt;"","Q列に色付け","")</f>
        <v/>
      </c>
      <c r="AP1648" s="1210" t="str">
        <f t="shared" ref="AP1648" si="3739">IF(AND(AE1648&lt;&gt;0,AE1648&lt;&gt;""),IF(AF1648="○","入力済","未入力"),"")</f>
        <v/>
      </c>
      <c r="AQ1648" s="1113" t="str">
        <f>IFERROR((VLOOKUP(N1648, 【参考】数式用２!$BE$5:$BE$13, 1,FALSE)), "対象外")</f>
        <v>対象外</v>
      </c>
      <c r="AR1648" s="976" t="str">
        <f t="shared" ref="AR1648" si="3740">IF(AG1648&lt;&gt;"",IF(AH1648="○","入力済","未入力"),"")</f>
        <v/>
      </c>
      <c r="AS1648" s="976" t="str">
        <f t="shared" ref="AS1648" si="3741">IF(AND(P1648&lt;&gt;"", AI1648=""), "未入力", "入力済")</f>
        <v>入力済</v>
      </c>
      <c r="AT1648" s="976" t="str">
        <f t="shared" ref="AT1648" si="3742">IF(AND(P1648&lt;&gt;"", P1648&lt;&gt;"処遇改善加算Ⅳ", AJ1648=""), "未入力", "入力済")</f>
        <v>入力済</v>
      </c>
      <c r="AU1648" s="976" t="str">
        <f>IFERROR(VLOOKUP(K1648, 【参考】数式用２!$BB$5:$BC$48, 2, FALSE), "")</f>
        <v/>
      </c>
      <c r="AV1648" s="976" t="str">
        <f t="shared" ref="AV1648" si="3743">IF(AND(P1648&lt;&gt;"処遇改善加算Ⅲ",P1648&lt;&gt;"処遇改善加算Ⅳ", P1648&lt;&gt;"", AU1648&lt;&gt;"対象外"), 1,"")</f>
        <v/>
      </c>
      <c r="AW1648" s="976" t="str">
        <f>IFERROR("_"&amp;VLOOKUP(K1648, 【参考】数式用２!$AG$2:$AH$48, 2, FALSE), "")</f>
        <v/>
      </c>
      <c r="AX1648" s="1211" t="str">
        <f t="shared" ref="AX1648" si="3744">IF(AND(P1648="処遇改善加算Ⅰ", AL1648=""), "未入力","入力済")</f>
        <v>入力済</v>
      </c>
      <c r="AY1648" s="1207" t="str">
        <f t="shared" ref="AY1648" si="3745">G1648</f>
        <v/>
      </c>
    </row>
    <row r="1649" spans="1:51" ht="14">
      <c r="A1649" s="1281"/>
      <c r="B1649" s="1263"/>
      <c r="C1649" s="1264"/>
      <c r="D1649" s="1264"/>
      <c r="E1649" s="1264"/>
      <c r="F1649" s="1265"/>
      <c r="G1649" s="1270"/>
      <c r="H1649" s="1270"/>
      <c r="I1649" s="1270"/>
      <c r="J1649" s="1270"/>
      <c r="K1649" s="1270"/>
      <c r="L1649" s="1273"/>
      <c r="M1649" s="1276"/>
      <c r="N1649" s="1246"/>
      <c r="O1649" s="1249"/>
      <c r="P1649" s="1215"/>
      <c r="Q1649" s="1218"/>
      <c r="R1649" s="1221"/>
      <c r="S1649" s="1224"/>
      <c r="T1649" s="1227"/>
      <c r="U1649" s="1224"/>
      <c r="V1649" s="1227"/>
      <c r="W1649" s="1224"/>
      <c r="X1649" s="1227"/>
      <c r="Y1649" s="1224"/>
      <c r="Z1649" s="1227"/>
      <c r="AA1649" s="1227"/>
      <c r="AB1649" s="1227"/>
      <c r="AC1649" s="1230"/>
      <c r="AD1649" s="1193"/>
      <c r="AE1649" s="1234"/>
      <c r="AF1649" s="1199"/>
      <c r="AG1649" s="1193"/>
      <c r="AH1649" s="1196"/>
      <c r="AI1649" s="1199"/>
      <c r="AJ1649" s="1199"/>
      <c r="AK1649" s="1202"/>
      <c r="AL1649" s="1205"/>
      <c r="AM1649" s="1212" t="str">
        <f t="shared" ref="AM1649" si="3746">IF(AND(P1648&lt;&gt;"", OR(W1648&lt;&gt;8,Y1648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49" s="355"/>
      <c r="AO1649" s="1208"/>
      <c r="AP1649" s="1210"/>
      <c r="AQ1649" s="1114"/>
      <c r="AR1649" s="976"/>
      <c r="AS1649" s="976"/>
      <c r="AT1649" s="976"/>
      <c r="AU1649" s="976"/>
      <c r="AV1649" s="976"/>
      <c r="AW1649" s="976"/>
      <c r="AX1649" s="1211"/>
      <c r="AY1649" s="1208"/>
    </row>
    <row r="1650" spans="1:51" ht="14">
      <c r="A1650" s="1282"/>
      <c r="B1650" s="1263"/>
      <c r="C1650" s="1264"/>
      <c r="D1650" s="1264"/>
      <c r="E1650" s="1264"/>
      <c r="F1650" s="1265"/>
      <c r="G1650" s="1270"/>
      <c r="H1650" s="1270"/>
      <c r="I1650" s="1270"/>
      <c r="J1650" s="1270"/>
      <c r="K1650" s="1270"/>
      <c r="L1650" s="1273"/>
      <c r="M1650" s="1276"/>
      <c r="N1650" s="1246"/>
      <c r="O1650" s="1249"/>
      <c r="P1650" s="1215"/>
      <c r="Q1650" s="1218"/>
      <c r="R1650" s="1221"/>
      <c r="S1650" s="1224"/>
      <c r="T1650" s="1227"/>
      <c r="U1650" s="1224"/>
      <c r="V1650" s="1227"/>
      <c r="W1650" s="1224"/>
      <c r="X1650" s="1227"/>
      <c r="Y1650" s="1224"/>
      <c r="Z1650" s="1227"/>
      <c r="AA1650" s="1227"/>
      <c r="AB1650" s="1227"/>
      <c r="AC1650" s="1230"/>
      <c r="AD1650" s="1193"/>
      <c r="AE1650" s="1234"/>
      <c r="AF1650" s="1199"/>
      <c r="AG1650" s="1193"/>
      <c r="AH1650" s="1196"/>
      <c r="AI1650" s="1199"/>
      <c r="AJ1650" s="1199"/>
      <c r="AK1650" s="1202"/>
      <c r="AL1650" s="1205"/>
      <c r="AM1650" s="1213"/>
      <c r="AN1650" s="355"/>
      <c r="AO1650" s="1208"/>
      <c r="AP1650" s="1210"/>
      <c r="AQ1650" s="1114"/>
      <c r="AR1650" s="976"/>
      <c r="AS1650" s="976"/>
      <c r="AT1650" s="976"/>
      <c r="AU1650" s="976"/>
      <c r="AV1650" s="976"/>
      <c r="AW1650" s="976"/>
      <c r="AX1650" s="1211"/>
      <c r="AY1650" s="1208"/>
    </row>
    <row r="1651" spans="1:51" ht="14.5" thickBot="1">
      <c r="A1651" s="1283"/>
      <c r="B1651" s="1266"/>
      <c r="C1651" s="1267"/>
      <c r="D1651" s="1267"/>
      <c r="E1651" s="1267"/>
      <c r="F1651" s="1268"/>
      <c r="G1651" s="1271"/>
      <c r="H1651" s="1271"/>
      <c r="I1651" s="1271"/>
      <c r="J1651" s="1271"/>
      <c r="K1651" s="1271"/>
      <c r="L1651" s="1274"/>
      <c r="M1651" s="1277"/>
      <c r="N1651" s="1247"/>
      <c r="O1651" s="1250"/>
      <c r="P1651" s="1216"/>
      <c r="Q1651" s="1219"/>
      <c r="R1651" s="1222"/>
      <c r="S1651" s="1225"/>
      <c r="T1651" s="1228"/>
      <c r="U1651" s="1225"/>
      <c r="V1651" s="1228"/>
      <c r="W1651" s="1225"/>
      <c r="X1651" s="1228"/>
      <c r="Y1651" s="1225"/>
      <c r="Z1651" s="1228"/>
      <c r="AA1651" s="1228"/>
      <c r="AB1651" s="1228"/>
      <c r="AC1651" s="1231"/>
      <c r="AD1651" s="1194"/>
      <c r="AE1651" s="1235"/>
      <c r="AF1651" s="1200"/>
      <c r="AG1651" s="1194"/>
      <c r="AH1651" s="1197"/>
      <c r="AI1651" s="1200"/>
      <c r="AJ1651" s="1200"/>
      <c r="AK1651" s="1203"/>
      <c r="AL1651" s="1206"/>
      <c r="AM1651" s="651" t="str">
        <f t="shared" si="3702"/>
        <v/>
      </c>
      <c r="AN1651" s="355"/>
      <c r="AO1651" s="1209"/>
      <c r="AP1651" s="1210"/>
      <c r="AQ1651" s="1115"/>
      <c r="AR1651" s="976"/>
      <c r="AS1651" s="976"/>
      <c r="AT1651" s="976"/>
      <c r="AU1651" s="976"/>
      <c r="AV1651" s="976"/>
      <c r="AW1651" s="976"/>
      <c r="AX1651" s="1211"/>
      <c r="AY1651" s="1209"/>
    </row>
    <row r="1652" spans="1:51" ht="14">
      <c r="A1652" s="1280">
        <v>411</v>
      </c>
      <c r="B1652" s="1260" t="str">
        <f>IF(基本情報入力シート!B450="", "",基本情報入力シート!B450)</f>
        <v/>
      </c>
      <c r="C1652" s="1261"/>
      <c r="D1652" s="1261"/>
      <c r="E1652" s="1261"/>
      <c r="F1652" s="1262"/>
      <c r="G1652" s="1269" t="str">
        <f>IF(基本情報入力シート!L450="", "",基本情報入力シート!L450)</f>
        <v/>
      </c>
      <c r="H1652" s="1269" t="str">
        <f>IF(基本情報入力シート!Q450="", "",基本情報入力シート!Q450)</f>
        <v/>
      </c>
      <c r="I1652" s="1269" t="str">
        <f>IF(基本情報入力シート!V450="", "",基本情報入力シート!V450)</f>
        <v/>
      </c>
      <c r="J1652" s="1269" t="str">
        <f>IF(基本情報入力シート!W450="", "",基本情報入力シート!W450)</f>
        <v/>
      </c>
      <c r="K1652" s="1269" t="str">
        <f>IF(基本情報入力シート!X450="", "",基本情報入力シート!X450)</f>
        <v/>
      </c>
      <c r="L1652" s="1272" t="str">
        <f>IF(基本情報入力シート!AC450=0, "",基本情報入力シート!AC450)</f>
        <v/>
      </c>
      <c r="M1652" s="1275" t="str">
        <f>IF(基本情報入力シート!AD450="", "",基本情報入力シート!AD450)</f>
        <v/>
      </c>
      <c r="N1652" s="1245"/>
      <c r="O1652" s="1248" t="str">
        <f>IFERROR(VLOOKUP(K1652,【参考】数式用２!$A$2:$AD$48,MATCH(N1652,【参考】数式用２!$C$4:$AD$4,0)+2,0),"")</f>
        <v/>
      </c>
      <c r="P1652" s="1214"/>
      <c r="Q1652" s="1217" t="str">
        <f>IFERROR(VLOOKUP(K1652,【参考】数式用２!$A$2:$AC$48,MATCH(P1652,【参考】数式用２!$C$4:$AC$4,0)+2,0),"")</f>
        <v/>
      </c>
      <c r="R1652" s="1220" t="s">
        <v>268</v>
      </c>
      <c r="S1652" s="1223"/>
      <c r="T1652" s="1226" t="s">
        <v>356</v>
      </c>
      <c r="U1652" s="1223"/>
      <c r="V1652" s="1226" t="s">
        <v>357</v>
      </c>
      <c r="W1652" s="1223"/>
      <c r="X1652" s="1226" t="s">
        <v>356</v>
      </c>
      <c r="Y1652" s="1223"/>
      <c r="Z1652" s="1226" t="s">
        <v>360</v>
      </c>
      <c r="AA1652" s="1226" t="s">
        <v>171</v>
      </c>
      <c r="AB1652" s="1226" t="str">
        <f t="shared" ref="AB1652" si="3747">IF(S1652&gt;=1,(W1652*12+Y1652)-(S1652*12+U1652)+1,"")</f>
        <v/>
      </c>
      <c r="AC1652" s="1229" t="s">
        <v>359</v>
      </c>
      <c r="AD1652" s="1232" t="str">
        <f t="shared" ref="AD1652" si="3748">IFERROR(ROUNDDOWN(ROUND(L1652*Q1652,0)*M1652,0)*AB1652,"")</f>
        <v/>
      </c>
      <c r="AE1652" s="1233" t="str">
        <f>IFERROR(ROUNDDOWN(ROUNDDOWN(ROUND(L1652*VLOOKUP(K1652,【参考】数式用２!$A$2:$AC$48,MATCH("処遇改善加算Ⅳ",【参考】数式用２!$C$4:$O$4,0)+2,0),0)*M1652,0)*AB1652*0.5,0), "")</f>
        <v/>
      </c>
      <c r="AF1652" s="1198"/>
      <c r="AG1652" s="1193" t="str">
        <f>IF(AND(AQ1652&lt;&gt;"対象外", P1652&lt;&gt;""),ROUNDDOWN(ROUND(L1652*VLOOKUP(K1652,【参考】数式用２!$A$2:$K$48,MATCH("ベア加算あり",【参考】数式用２!$C$4:$K$4,0)+2,0),0)*M1652,0)*AB1652,"")</f>
        <v/>
      </c>
      <c r="AH1652" s="1195"/>
      <c r="AI1652" s="1198"/>
      <c r="AJ1652" s="1198"/>
      <c r="AK1652" s="1201"/>
      <c r="AL1652" s="1204"/>
      <c r="AM1652" s="650" t="str">
        <f t="shared" si="3692"/>
        <v/>
      </c>
      <c r="AN1652" s="355"/>
      <c r="AO1652" s="1207" t="str">
        <f t="shared" ref="AO1652" si="3749">IF(K1652&lt;&gt;"","Q列に色付け","")</f>
        <v/>
      </c>
      <c r="AP1652" s="1210" t="str">
        <f t="shared" ref="AP1652" si="3750">IF(AND(AE1652&lt;&gt;0,AE1652&lt;&gt;""),IF(AF1652="○","入力済","未入力"),"")</f>
        <v/>
      </c>
      <c r="AQ1652" s="1113" t="str">
        <f>IFERROR((VLOOKUP(N1652, 【参考】数式用２!$BE$5:$BE$13, 1,FALSE)), "対象外")</f>
        <v>対象外</v>
      </c>
      <c r="AR1652" s="976" t="str">
        <f t="shared" ref="AR1652" si="3751">IF(AG1652&lt;&gt;"",IF(AH1652="○","入力済","未入力"),"")</f>
        <v/>
      </c>
      <c r="AS1652" s="976" t="str">
        <f t="shared" ref="AS1652" si="3752">IF(AND(P1652&lt;&gt;"", AI1652=""), "未入力", "入力済")</f>
        <v>入力済</v>
      </c>
      <c r="AT1652" s="976" t="str">
        <f t="shared" ref="AT1652" si="3753">IF(AND(P1652&lt;&gt;"", P1652&lt;&gt;"処遇改善加算Ⅳ", AJ1652=""), "未入力", "入力済")</f>
        <v>入力済</v>
      </c>
      <c r="AU1652" s="976" t="str">
        <f>IFERROR(VLOOKUP(K1652, 【参考】数式用２!$BB$5:$BC$48, 2, FALSE), "")</f>
        <v/>
      </c>
      <c r="AV1652" s="976" t="str">
        <f t="shared" ref="AV1652" si="3754">IF(AND(P1652&lt;&gt;"処遇改善加算Ⅲ",P1652&lt;&gt;"処遇改善加算Ⅳ", P1652&lt;&gt;"", AU1652&lt;&gt;"対象外"), 1,"")</f>
        <v/>
      </c>
      <c r="AW1652" s="976" t="str">
        <f>IFERROR("_"&amp;VLOOKUP(K1652, 【参考】数式用２!$AG$2:$AH$48, 2, FALSE), "")</f>
        <v/>
      </c>
      <c r="AX1652" s="1211" t="str">
        <f t="shared" ref="AX1652" si="3755">IF(AND(P1652="処遇改善加算Ⅰ", AL1652=""), "未入力","入力済")</f>
        <v>入力済</v>
      </c>
      <c r="AY1652" s="1207" t="str">
        <f t="shared" ref="AY1652" si="3756">G1652</f>
        <v/>
      </c>
    </row>
    <row r="1653" spans="1:51" ht="14">
      <c r="A1653" s="1281"/>
      <c r="B1653" s="1263"/>
      <c r="C1653" s="1264"/>
      <c r="D1653" s="1264"/>
      <c r="E1653" s="1264"/>
      <c r="F1653" s="1265"/>
      <c r="G1653" s="1270"/>
      <c r="H1653" s="1270"/>
      <c r="I1653" s="1270"/>
      <c r="J1653" s="1270"/>
      <c r="K1653" s="1270"/>
      <c r="L1653" s="1273"/>
      <c r="M1653" s="1276"/>
      <c r="N1653" s="1246"/>
      <c r="O1653" s="1249"/>
      <c r="P1653" s="1215"/>
      <c r="Q1653" s="1218"/>
      <c r="R1653" s="1221"/>
      <c r="S1653" s="1224"/>
      <c r="T1653" s="1227"/>
      <c r="U1653" s="1224"/>
      <c r="V1653" s="1227"/>
      <c r="W1653" s="1224"/>
      <c r="X1653" s="1227"/>
      <c r="Y1653" s="1224"/>
      <c r="Z1653" s="1227"/>
      <c r="AA1653" s="1227"/>
      <c r="AB1653" s="1227"/>
      <c r="AC1653" s="1230"/>
      <c r="AD1653" s="1193"/>
      <c r="AE1653" s="1234"/>
      <c r="AF1653" s="1199"/>
      <c r="AG1653" s="1193"/>
      <c r="AH1653" s="1196"/>
      <c r="AI1653" s="1199"/>
      <c r="AJ1653" s="1199"/>
      <c r="AK1653" s="1202"/>
      <c r="AL1653" s="1205"/>
      <c r="AM1653" s="1212" t="str">
        <f t="shared" ref="AM1653" si="3757">IF(AND(P1652&lt;&gt;"", OR(W1652&lt;&gt;8,Y1652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53" s="355"/>
      <c r="AO1653" s="1208"/>
      <c r="AP1653" s="1210"/>
      <c r="AQ1653" s="1114"/>
      <c r="AR1653" s="976"/>
      <c r="AS1653" s="976"/>
      <c r="AT1653" s="976"/>
      <c r="AU1653" s="976"/>
      <c r="AV1653" s="976"/>
      <c r="AW1653" s="976"/>
      <c r="AX1653" s="1211"/>
      <c r="AY1653" s="1208"/>
    </row>
    <row r="1654" spans="1:51" ht="14">
      <c r="A1654" s="1282"/>
      <c r="B1654" s="1263"/>
      <c r="C1654" s="1264"/>
      <c r="D1654" s="1264"/>
      <c r="E1654" s="1264"/>
      <c r="F1654" s="1265"/>
      <c r="G1654" s="1270"/>
      <c r="H1654" s="1270"/>
      <c r="I1654" s="1270"/>
      <c r="J1654" s="1270"/>
      <c r="K1654" s="1270"/>
      <c r="L1654" s="1273"/>
      <c r="M1654" s="1276"/>
      <c r="N1654" s="1246"/>
      <c r="O1654" s="1249"/>
      <c r="P1654" s="1215"/>
      <c r="Q1654" s="1218"/>
      <c r="R1654" s="1221"/>
      <c r="S1654" s="1224"/>
      <c r="T1654" s="1227"/>
      <c r="U1654" s="1224"/>
      <c r="V1654" s="1227"/>
      <c r="W1654" s="1224"/>
      <c r="X1654" s="1227"/>
      <c r="Y1654" s="1224"/>
      <c r="Z1654" s="1227"/>
      <c r="AA1654" s="1227"/>
      <c r="AB1654" s="1227"/>
      <c r="AC1654" s="1230"/>
      <c r="AD1654" s="1193"/>
      <c r="AE1654" s="1234"/>
      <c r="AF1654" s="1199"/>
      <c r="AG1654" s="1193"/>
      <c r="AH1654" s="1196"/>
      <c r="AI1654" s="1199"/>
      <c r="AJ1654" s="1199"/>
      <c r="AK1654" s="1202"/>
      <c r="AL1654" s="1205"/>
      <c r="AM1654" s="1213"/>
      <c r="AN1654" s="355"/>
      <c r="AO1654" s="1208"/>
      <c r="AP1654" s="1210"/>
      <c r="AQ1654" s="1114"/>
      <c r="AR1654" s="976"/>
      <c r="AS1654" s="976"/>
      <c r="AT1654" s="976"/>
      <c r="AU1654" s="976"/>
      <c r="AV1654" s="976"/>
      <c r="AW1654" s="976"/>
      <c r="AX1654" s="1211"/>
      <c r="AY1654" s="1208"/>
    </row>
    <row r="1655" spans="1:51" ht="14.5" thickBot="1">
      <c r="A1655" s="1283"/>
      <c r="B1655" s="1266"/>
      <c r="C1655" s="1267"/>
      <c r="D1655" s="1267"/>
      <c r="E1655" s="1267"/>
      <c r="F1655" s="1268"/>
      <c r="G1655" s="1271"/>
      <c r="H1655" s="1271"/>
      <c r="I1655" s="1271"/>
      <c r="J1655" s="1271"/>
      <c r="K1655" s="1271"/>
      <c r="L1655" s="1274"/>
      <c r="M1655" s="1277"/>
      <c r="N1655" s="1247"/>
      <c r="O1655" s="1250"/>
      <c r="P1655" s="1216"/>
      <c r="Q1655" s="1219"/>
      <c r="R1655" s="1222"/>
      <c r="S1655" s="1225"/>
      <c r="T1655" s="1228"/>
      <c r="U1655" s="1225"/>
      <c r="V1655" s="1228"/>
      <c r="W1655" s="1225"/>
      <c r="X1655" s="1228"/>
      <c r="Y1655" s="1225"/>
      <c r="Z1655" s="1228"/>
      <c r="AA1655" s="1228"/>
      <c r="AB1655" s="1228"/>
      <c r="AC1655" s="1231"/>
      <c r="AD1655" s="1194"/>
      <c r="AE1655" s="1235"/>
      <c r="AF1655" s="1200"/>
      <c r="AG1655" s="1194"/>
      <c r="AH1655" s="1197"/>
      <c r="AI1655" s="1200"/>
      <c r="AJ1655" s="1200"/>
      <c r="AK1655" s="1203"/>
      <c r="AL1655" s="1206"/>
      <c r="AM1655" s="651" t="str">
        <f t="shared" si="3702"/>
        <v/>
      </c>
      <c r="AN1655" s="355"/>
      <c r="AO1655" s="1209"/>
      <c r="AP1655" s="1210"/>
      <c r="AQ1655" s="1115"/>
      <c r="AR1655" s="976"/>
      <c r="AS1655" s="976"/>
      <c r="AT1655" s="976"/>
      <c r="AU1655" s="976"/>
      <c r="AV1655" s="976"/>
      <c r="AW1655" s="976"/>
      <c r="AX1655" s="1211"/>
      <c r="AY1655" s="1209"/>
    </row>
    <row r="1656" spans="1:51" ht="14">
      <c r="A1656" s="1280">
        <v>412</v>
      </c>
      <c r="B1656" s="1260" t="str">
        <f>IF(基本情報入力シート!B451="", "",基本情報入力シート!B451)</f>
        <v/>
      </c>
      <c r="C1656" s="1261"/>
      <c r="D1656" s="1261"/>
      <c r="E1656" s="1261"/>
      <c r="F1656" s="1262"/>
      <c r="G1656" s="1269" t="str">
        <f>IF(基本情報入力シート!L451="", "",基本情報入力シート!L451)</f>
        <v/>
      </c>
      <c r="H1656" s="1269" t="str">
        <f>IF(基本情報入力シート!Q451="", "",基本情報入力シート!Q451)</f>
        <v/>
      </c>
      <c r="I1656" s="1269" t="str">
        <f>IF(基本情報入力シート!V451="", "",基本情報入力シート!V451)</f>
        <v/>
      </c>
      <c r="J1656" s="1269" t="str">
        <f>IF(基本情報入力シート!W451="", "",基本情報入力シート!W451)</f>
        <v/>
      </c>
      <c r="K1656" s="1269" t="str">
        <f>IF(基本情報入力シート!X451="", "",基本情報入力シート!X451)</f>
        <v/>
      </c>
      <c r="L1656" s="1272" t="str">
        <f>IF(基本情報入力シート!AC451=0, "",基本情報入力シート!AC451)</f>
        <v/>
      </c>
      <c r="M1656" s="1275" t="str">
        <f>IF(基本情報入力シート!AD451="", "",基本情報入力シート!AD451)</f>
        <v/>
      </c>
      <c r="N1656" s="1245"/>
      <c r="O1656" s="1248" t="str">
        <f>IFERROR(VLOOKUP(K1656,【参考】数式用２!$A$2:$AD$48,MATCH(N1656,【参考】数式用２!$C$4:$AD$4,0)+2,0),"")</f>
        <v/>
      </c>
      <c r="P1656" s="1214"/>
      <c r="Q1656" s="1217" t="str">
        <f>IFERROR(VLOOKUP(K1656,【参考】数式用２!$A$2:$AC$48,MATCH(P1656,【参考】数式用２!$C$4:$AC$4,0)+2,0),"")</f>
        <v/>
      </c>
      <c r="R1656" s="1220" t="s">
        <v>268</v>
      </c>
      <c r="S1656" s="1223"/>
      <c r="T1656" s="1226" t="s">
        <v>356</v>
      </c>
      <c r="U1656" s="1223"/>
      <c r="V1656" s="1226" t="s">
        <v>357</v>
      </c>
      <c r="W1656" s="1223"/>
      <c r="X1656" s="1226" t="s">
        <v>356</v>
      </c>
      <c r="Y1656" s="1223"/>
      <c r="Z1656" s="1226" t="s">
        <v>360</v>
      </c>
      <c r="AA1656" s="1226" t="s">
        <v>171</v>
      </c>
      <c r="AB1656" s="1226" t="str">
        <f t="shared" ref="AB1656" si="3758">IF(S1656&gt;=1,(W1656*12+Y1656)-(S1656*12+U1656)+1,"")</f>
        <v/>
      </c>
      <c r="AC1656" s="1229" t="s">
        <v>359</v>
      </c>
      <c r="AD1656" s="1232" t="str">
        <f t="shared" ref="AD1656" si="3759">IFERROR(ROUNDDOWN(ROUND(L1656*Q1656,0)*M1656,0)*AB1656,"")</f>
        <v/>
      </c>
      <c r="AE1656" s="1233" t="str">
        <f>IFERROR(ROUNDDOWN(ROUNDDOWN(ROUND(L1656*VLOOKUP(K1656,【参考】数式用２!$A$2:$AC$48,MATCH("処遇改善加算Ⅳ",【参考】数式用２!$C$4:$O$4,0)+2,0),0)*M1656,0)*AB1656*0.5,0), "")</f>
        <v/>
      </c>
      <c r="AF1656" s="1198"/>
      <c r="AG1656" s="1193" t="str">
        <f>IF(AND(AQ1656&lt;&gt;"対象外", P1656&lt;&gt;""),ROUNDDOWN(ROUND(L1656*VLOOKUP(K1656,【参考】数式用２!$A$2:$K$48,MATCH("ベア加算あり",【参考】数式用２!$C$4:$K$4,0)+2,0),0)*M1656,0)*AB1656,"")</f>
        <v/>
      </c>
      <c r="AH1656" s="1195"/>
      <c r="AI1656" s="1198"/>
      <c r="AJ1656" s="1198"/>
      <c r="AK1656" s="1201"/>
      <c r="AL1656" s="1204"/>
      <c r="AM1656" s="650" t="str">
        <f t="shared" si="3692"/>
        <v/>
      </c>
      <c r="AN1656" s="355"/>
      <c r="AO1656" s="1207" t="str">
        <f t="shared" ref="AO1656" si="3760">IF(K1656&lt;&gt;"","Q列に色付け","")</f>
        <v/>
      </c>
      <c r="AP1656" s="1210" t="str">
        <f t="shared" ref="AP1656" si="3761">IF(AND(AE1656&lt;&gt;0,AE1656&lt;&gt;""),IF(AF1656="○","入力済","未入力"),"")</f>
        <v/>
      </c>
      <c r="AQ1656" s="1113" t="str">
        <f>IFERROR((VLOOKUP(N1656, 【参考】数式用２!$BE$5:$BE$13, 1,FALSE)), "対象外")</f>
        <v>対象外</v>
      </c>
      <c r="AR1656" s="976" t="str">
        <f t="shared" ref="AR1656" si="3762">IF(AG1656&lt;&gt;"",IF(AH1656="○","入力済","未入力"),"")</f>
        <v/>
      </c>
      <c r="AS1656" s="976" t="str">
        <f t="shared" ref="AS1656" si="3763">IF(AND(P1656&lt;&gt;"", AI1656=""), "未入力", "入力済")</f>
        <v>入力済</v>
      </c>
      <c r="AT1656" s="976" t="str">
        <f t="shared" ref="AT1656" si="3764">IF(AND(P1656&lt;&gt;"", P1656&lt;&gt;"処遇改善加算Ⅳ", AJ1656=""), "未入力", "入力済")</f>
        <v>入力済</v>
      </c>
      <c r="AU1656" s="976" t="str">
        <f>IFERROR(VLOOKUP(K1656, 【参考】数式用２!$BB$5:$BC$48, 2, FALSE), "")</f>
        <v/>
      </c>
      <c r="AV1656" s="976" t="str">
        <f t="shared" ref="AV1656" si="3765">IF(AND(P1656&lt;&gt;"処遇改善加算Ⅲ",P1656&lt;&gt;"処遇改善加算Ⅳ", P1656&lt;&gt;"", AU1656&lt;&gt;"対象外"), 1,"")</f>
        <v/>
      </c>
      <c r="AW1656" s="976" t="str">
        <f>IFERROR("_"&amp;VLOOKUP(K1656, 【参考】数式用２!$AG$2:$AH$48, 2, FALSE), "")</f>
        <v/>
      </c>
      <c r="AX1656" s="1211" t="str">
        <f t="shared" ref="AX1656" si="3766">IF(AND(P1656="処遇改善加算Ⅰ", AL1656=""), "未入力","入力済")</f>
        <v>入力済</v>
      </c>
      <c r="AY1656" s="1207" t="str">
        <f t="shared" ref="AY1656" si="3767">G1656</f>
        <v/>
      </c>
    </row>
    <row r="1657" spans="1:51" ht="14">
      <c r="A1657" s="1281"/>
      <c r="B1657" s="1263"/>
      <c r="C1657" s="1264"/>
      <c r="D1657" s="1264"/>
      <c r="E1657" s="1264"/>
      <c r="F1657" s="1265"/>
      <c r="G1657" s="1270"/>
      <c r="H1657" s="1270"/>
      <c r="I1657" s="1270"/>
      <c r="J1657" s="1270"/>
      <c r="K1657" s="1270"/>
      <c r="L1657" s="1273"/>
      <c r="M1657" s="1276"/>
      <c r="N1657" s="1246"/>
      <c r="O1657" s="1249"/>
      <c r="P1657" s="1215"/>
      <c r="Q1657" s="1218"/>
      <c r="R1657" s="1221"/>
      <c r="S1657" s="1224"/>
      <c r="T1657" s="1227"/>
      <c r="U1657" s="1224"/>
      <c r="V1657" s="1227"/>
      <c r="W1657" s="1224"/>
      <c r="X1657" s="1227"/>
      <c r="Y1657" s="1224"/>
      <c r="Z1657" s="1227"/>
      <c r="AA1657" s="1227"/>
      <c r="AB1657" s="1227"/>
      <c r="AC1657" s="1230"/>
      <c r="AD1657" s="1193"/>
      <c r="AE1657" s="1234"/>
      <c r="AF1657" s="1199"/>
      <c r="AG1657" s="1193"/>
      <c r="AH1657" s="1196"/>
      <c r="AI1657" s="1199"/>
      <c r="AJ1657" s="1199"/>
      <c r="AK1657" s="1202"/>
      <c r="AL1657" s="1205"/>
      <c r="AM1657" s="1212" t="str">
        <f t="shared" ref="AM1657" si="3768">IF(AND(P1656&lt;&gt;"", OR(W1656&lt;&gt;8,Y1656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57" s="355"/>
      <c r="AO1657" s="1208"/>
      <c r="AP1657" s="1210"/>
      <c r="AQ1657" s="1114"/>
      <c r="AR1657" s="976"/>
      <c r="AS1657" s="976"/>
      <c r="AT1657" s="976"/>
      <c r="AU1657" s="976"/>
      <c r="AV1657" s="976"/>
      <c r="AW1657" s="976"/>
      <c r="AX1657" s="1211"/>
      <c r="AY1657" s="1208"/>
    </row>
    <row r="1658" spans="1:51" ht="14">
      <c r="A1658" s="1282"/>
      <c r="B1658" s="1263"/>
      <c r="C1658" s="1264"/>
      <c r="D1658" s="1264"/>
      <c r="E1658" s="1264"/>
      <c r="F1658" s="1265"/>
      <c r="G1658" s="1270"/>
      <c r="H1658" s="1270"/>
      <c r="I1658" s="1270"/>
      <c r="J1658" s="1270"/>
      <c r="K1658" s="1270"/>
      <c r="L1658" s="1273"/>
      <c r="M1658" s="1276"/>
      <c r="N1658" s="1246"/>
      <c r="O1658" s="1249"/>
      <c r="P1658" s="1215"/>
      <c r="Q1658" s="1218"/>
      <c r="R1658" s="1221"/>
      <c r="S1658" s="1224"/>
      <c r="T1658" s="1227"/>
      <c r="U1658" s="1224"/>
      <c r="V1658" s="1227"/>
      <c r="W1658" s="1224"/>
      <c r="X1658" s="1227"/>
      <c r="Y1658" s="1224"/>
      <c r="Z1658" s="1227"/>
      <c r="AA1658" s="1227"/>
      <c r="AB1658" s="1227"/>
      <c r="AC1658" s="1230"/>
      <c r="AD1658" s="1193"/>
      <c r="AE1658" s="1234"/>
      <c r="AF1658" s="1199"/>
      <c r="AG1658" s="1193"/>
      <c r="AH1658" s="1196"/>
      <c r="AI1658" s="1199"/>
      <c r="AJ1658" s="1199"/>
      <c r="AK1658" s="1202"/>
      <c r="AL1658" s="1205"/>
      <c r="AM1658" s="1213"/>
      <c r="AN1658" s="355"/>
      <c r="AO1658" s="1208"/>
      <c r="AP1658" s="1210"/>
      <c r="AQ1658" s="1114"/>
      <c r="AR1658" s="976"/>
      <c r="AS1658" s="976"/>
      <c r="AT1658" s="976"/>
      <c r="AU1658" s="976"/>
      <c r="AV1658" s="976"/>
      <c r="AW1658" s="976"/>
      <c r="AX1658" s="1211"/>
      <c r="AY1658" s="1208"/>
    </row>
    <row r="1659" spans="1:51" ht="14.5" thickBot="1">
      <c r="A1659" s="1283"/>
      <c r="B1659" s="1266"/>
      <c r="C1659" s="1267"/>
      <c r="D1659" s="1267"/>
      <c r="E1659" s="1267"/>
      <c r="F1659" s="1268"/>
      <c r="G1659" s="1271"/>
      <c r="H1659" s="1271"/>
      <c r="I1659" s="1271"/>
      <c r="J1659" s="1271"/>
      <c r="K1659" s="1271"/>
      <c r="L1659" s="1274"/>
      <c r="M1659" s="1277"/>
      <c r="N1659" s="1247"/>
      <c r="O1659" s="1250"/>
      <c r="P1659" s="1216"/>
      <c r="Q1659" s="1219"/>
      <c r="R1659" s="1222"/>
      <c r="S1659" s="1225"/>
      <c r="T1659" s="1228"/>
      <c r="U1659" s="1225"/>
      <c r="V1659" s="1228"/>
      <c r="W1659" s="1225"/>
      <c r="X1659" s="1228"/>
      <c r="Y1659" s="1225"/>
      <c r="Z1659" s="1228"/>
      <c r="AA1659" s="1228"/>
      <c r="AB1659" s="1228"/>
      <c r="AC1659" s="1231"/>
      <c r="AD1659" s="1194"/>
      <c r="AE1659" s="1235"/>
      <c r="AF1659" s="1200"/>
      <c r="AG1659" s="1194"/>
      <c r="AH1659" s="1197"/>
      <c r="AI1659" s="1200"/>
      <c r="AJ1659" s="1200"/>
      <c r="AK1659" s="1203"/>
      <c r="AL1659" s="1206"/>
      <c r="AM1659" s="651" t="str">
        <f t="shared" si="3702"/>
        <v/>
      </c>
      <c r="AN1659" s="355"/>
      <c r="AO1659" s="1209"/>
      <c r="AP1659" s="1210"/>
      <c r="AQ1659" s="1115"/>
      <c r="AR1659" s="976"/>
      <c r="AS1659" s="976"/>
      <c r="AT1659" s="976"/>
      <c r="AU1659" s="976"/>
      <c r="AV1659" s="976"/>
      <c r="AW1659" s="976"/>
      <c r="AX1659" s="1211"/>
      <c r="AY1659" s="1209"/>
    </row>
    <row r="1660" spans="1:51" ht="14">
      <c r="A1660" s="1280">
        <v>413</v>
      </c>
      <c r="B1660" s="1260" t="str">
        <f>IF(基本情報入力シート!B452="", "",基本情報入力シート!B452)</f>
        <v/>
      </c>
      <c r="C1660" s="1261"/>
      <c r="D1660" s="1261"/>
      <c r="E1660" s="1261"/>
      <c r="F1660" s="1262"/>
      <c r="G1660" s="1269" t="str">
        <f>IF(基本情報入力シート!L452="", "",基本情報入力シート!L452)</f>
        <v/>
      </c>
      <c r="H1660" s="1269" t="str">
        <f>IF(基本情報入力シート!Q452="", "",基本情報入力シート!Q452)</f>
        <v/>
      </c>
      <c r="I1660" s="1269" t="str">
        <f>IF(基本情報入力シート!V452="", "",基本情報入力シート!V452)</f>
        <v/>
      </c>
      <c r="J1660" s="1269" t="str">
        <f>IF(基本情報入力シート!W452="", "",基本情報入力シート!W452)</f>
        <v/>
      </c>
      <c r="K1660" s="1269" t="str">
        <f>IF(基本情報入力シート!X452="", "",基本情報入力シート!X452)</f>
        <v/>
      </c>
      <c r="L1660" s="1272" t="str">
        <f>IF(基本情報入力シート!AC452=0, "",基本情報入力シート!AC452)</f>
        <v/>
      </c>
      <c r="M1660" s="1275" t="str">
        <f>IF(基本情報入力シート!AD452="", "",基本情報入力シート!AD452)</f>
        <v/>
      </c>
      <c r="N1660" s="1245"/>
      <c r="O1660" s="1248" t="str">
        <f>IFERROR(VLOOKUP(K1660,【参考】数式用２!$A$2:$AD$48,MATCH(N1660,【参考】数式用２!$C$4:$AD$4,0)+2,0),"")</f>
        <v/>
      </c>
      <c r="P1660" s="1214"/>
      <c r="Q1660" s="1217" t="str">
        <f>IFERROR(VLOOKUP(K1660,【参考】数式用２!$A$2:$AC$48,MATCH(P1660,【参考】数式用２!$C$4:$AC$4,0)+2,0),"")</f>
        <v/>
      </c>
      <c r="R1660" s="1220" t="s">
        <v>268</v>
      </c>
      <c r="S1660" s="1223"/>
      <c r="T1660" s="1226" t="s">
        <v>356</v>
      </c>
      <c r="U1660" s="1223"/>
      <c r="V1660" s="1226" t="s">
        <v>357</v>
      </c>
      <c r="W1660" s="1223"/>
      <c r="X1660" s="1226" t="s">
        <v>356</v>
      </c>
      <c r="Y1660" s="1223"/>
      <c r="Z1660" s="1226" t="s">
        <v>360</v>
      </c>
      <c r="AA1660" s="1226" t="s">
        <v>171</v>
      </c>
      <c r="AB1660" s="1226" t="str">
        <f t="shared" ref="AB1660" si="3769">IF(S1660&gt;=1,(W1660*12+Y1660)-(S1660*12+U1660)+1,"")</f>
        <v/>
      </c>
      <c r="AC1660" s="1229" t="s">
        <v>359</v>
      </c>
      <c r="AD1660" s="1232" t="str">
        <f t="shared" ref="AD1660" si="3770">IFERROR(ROUNDDOWN(ROUND(L1660*Q1660,0)*M1660,0)*AB1660,"")</f>
        <v/>
      </c>
      <c r="AE1660" s="1233" t="str">
        <f>IFERROR(ROUNDDOWN(ROUNDDOWN(ROUND(L1660*VLOOKUP(K1660,【参考】数式用２!$A$2:$AC$48,MATCH("処遇改善加算Ⅳ",【参考】数式用２!$C$4:$O$4,0)+2,0),0)*M1660,0)*AB1660*0.5,0), "")</f>
        <v/>
      </c>
      <c r="AF1660" s="1198"/>
      <c r="AG1660" s="1193" t="str">
        <f>IF(AND(AQ1660&lt;&gt;"対象外", P1660&lt;&gt;""),ROUNDDOWN(ROUND(L1660*VLOOKUP(K1660,【参考】数式用２!$A$2:$K$48,MATCH("ベア加算あり",【参考】数式用２!$C$4:$K$4,0)+2,0),0)*M1660,0)*AB1660,"")</f>
        <v/>
      </c>
      <c r="AH1660" s="1195"/>
      <c r="AI1660" s="1198"/>
      <c r="AJ1660" s="1198"/>
      <c r="AK1660" s="1201"/>
      <c r="AL1660" s="1204"/>
      <c r="AM1660" s="650" t="str">
        <f t="shared" si="3692"/>
        <v/>
      </c>
      <c r="AN1660" s="355"/>
      <c r="AO1660" s="1207" t="str">
        <f t="shared" ref="AO1660" si="3771">IF(K1660&lt;&gt;"","Q列に色付け","")</f>
        <v/>
      </c>
      <c r="AP1660" s="1210" t="str">
        <f t="shared" ref="AP1660" si="3772">IF(AND(AE1660&lt;&gt;0,AE1660&lt;&gt;""),IF(AF1660="○","入力済","未入力"),"")</f>
        <v/>
      </c>
      <c r="AQ1660" s="1113" t="str">
        <f>IFERROR((VLOOKUP(N1660, 【参考】数式用２!$BE$5:$BE$13, 1,FALSE)), "対象外")</f>
        <v>対象外</v>
      </c>
      <c r="AR1660" s="976" t="str">
        <f t="shared" ref="AR1660" si="3773">IF(AG1660&lt;&gt;"",IF(AH1660="○","入力済","未入力"),"")</f>
        <v/>
      </c>
      <c r="AS1660" s="976" t="str">
        <f t="shared" ref="AS1660" si="3774">IF(AND(P1660&lt;&gt;"", AI1660=""), "未入力", "入力済")</f>
        <v>入力済</v>
      </c>
      <c r="AT1660" s="976" t="str">
        <f t="shared" ref="AT1660" si="3775">IF(AND(P1660&lt;&gt;"", P1660&lt;&gt;"処遇改善加算Ⅳ", AJ1660=""), "未入力", "入力済")</f>
        <v>入力済</v>
      </c>
      <c r="AU1660" s="976" t="str">
        <f>IFERROR(VLOOKUP(K1660, 【参考】数式用２!$BB$5:$BC$48, 2, FALSE), "")</f>
        <v/>
      </c>
      <c r="AV1660" s="976" t="str">
        <f t="shared" ref="AV1660" si="3776">IF(AND(P1660&lt;&gt;"処遇改善加算Ⅲ",P1660&lt;&gt;"処遇改善加算Ⅳ", P1660&lt;&gt;"", AU1660&lt;&gt;"対象外"), 1,"")</f>
        <v/>
      </c>
      <c r="AW1660" s="976" t="str">
        <f>IFERROR("_"&amp;VLOOKUP(K1660, 【参考】数式用２!$AG$2:$AH$48, 2, FALSE), "")</f>
        <v/>
      </c>
      <c r="AX1660" s="1211" t="str">
        <f t="shared" ref="AX1660" si="3777">IF(AND(P1660="処遇改善加算Ⅰ", AL1660=""), "未入力","入力済")</f>
        <v>入力済</v>
      </c>
      <c r="AY1660" s="1207" t="str">
        <f t="shared" ref="AY1660" si="3778">G1660</f>
        <v/>
      </c>
    </row>
    <row r="1661" spans="1:51" ht="14">
      <c r="A1661" s="1281"/>
      <c r="B1661" s="1263"/>
      <c r="C1661" s="1264"/>
      <c r="D1661" s="1264"/>
      <c r="E1661" s="1264"/>
      <c r="F1661" s="1265"/>
      <c r="G1661" s="1270"/>
      <c r="H1661" s="1270"/>
      <c r="I1661" s="1270"/>
      <c r="J1661" s="1270"/>
      <c r="K1661" s="1270"/>
      <c r="L1661" s="1273"/>
      <c r="M1661" s="1276"/>
      <c r="N1661" s="1246"/>
      <c r="O1661" s="1249"/>
      <c r="P1661" s="1215"/>
      <c r="Q1661" s="1218"/>
      <c r="R1661" s="1221"/>
      <c r="S1661" s="1224"/>
      <c r="T1661" s="1227"/>
      <c r="U1661" s="1224"/>
      <c r="V1661" s="1227"/>
      <c r="W1661" s="1224"/>
      <c r="X1661" s="1227"/>
      <c r="Y1661" s="1224"/>
      <c r="Z1661" s="1227"/>
      <c r="AA1661" s="1227"/>
      <c r="AB1661" s="1227"/>
      <c r="AC1661" s="1230"/>
      <c r="AD1661" s="1193"/>
      <c r="AE1661" s="1234"/>
      <c r="AF1661" s="1199"/>
      <c r="AG1661" s="1193"/>
      <c r="AH1661" s="1196"/>
      <c r="AI1661" s="1199"/>
      <c r="AJ1661" s="1199"/>
      <c r="AK1661" s="1202"/>
      <c r="AL1661" s="1205"/>
      <c r="AM1661" s="1212" t="str">
        <f t="shared" ref="AM1661" si="3779">IF(AND(P1660&lt;&gt;"", OR(W1660&lt;&gt;8,Y1660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61" s="355"/>
      <c r="AO1661" s="1208"/>
      <c r="AP1661" s="1210"/>
      <c r="AQ1661" s="1114"/>
      <c r="AR1661" s="976"/>
      <c r="AS1661" s="976"/>
      <c r="AT1661" s="976"/>
      <c r="AU1661" s="976"/>
      <c r="AV1661" s="976"/>
      <c r="AW1661" s="976"/>
      <c r="AX1661" s="1211"/>
      <c r="AY1661" s="1208"/>
    </row>
    <row r="1662" spans="1:51" ht="14">
      <c r="A1662" s="1282"/>
      <c r="B1662" s="1263"/>
      <c r="C1662" s="1264"/>
      <c r="D1662" s="1264"/>
      <c r="E1662" s="1264"/>
      <c r="F1662" s="1265"/>
      <c r="G1662" s="1270"/>
      <c r="H1662" s="1270"/>
      <c r="I1662" s="1270"/>
      <c r="J1662" s="1270"/>
      <c r="K1662" s="1270"/>
      <c r="L1662" s="1273"/>
      <c r="M1662" s="1276"/>
      <c r="N1662" s="1246"/>
      <c r="O1662" s="1249"/>
      <c r="P1662" s="1215"/>
      <c r="Q1662" s="1218"/>
      <c r="R1662" s="1221"/>
      <c r="S1662" s="1224"/>
      <c r="T1662" s="1227"/>
      <c r="U1662" s="1224"/>
      <c r="V1662" s="1227"/>
      <c r="W1662" s="1224"/>
      <c r="X1662" s="1227"/>
      <c r="Y1662" s="1224"/>
      <c r="Z1662" s="1227"/>
      <c r="AA1662" s="1227"/>
      <c r="AB1662" s="1227"/>
      <c r="AC1662" s="1230"/>
      <c r="AD1662" s="1193"/>
      <c r="AE1662" s="1234"/>
      <c r="AF1662" s="1199"/>
      <c r="AG1662" s="1193"/>
      <c r="AH1662" s="1196"/>
      <c r="AI1662" s="1199"/>
      <c r="AJ1662" s="1199"/>
      <c r="AK1662" s="1202"/>
      <c r="AL1662" s="1205"/>
      <c r="AM1662" s="1213"/>
      <c r="AN1662" s="355"/>
      <c r="AO1662" s="1208"/>
      <c r="AP1662" s="1210"/>
      <c r="AQ1662" s="1114"/>
      <c r="AR1662" s="976"/>
      <c r="AS1662" s="976"/>
      <c r="AT1662" s="976"/>
      <c r="AU1662" s="976"/>
      <c r="AV1662" s="976"/>
      <c r="AW1662" s="976"/>
      <c r="AX1662" s="1211"/>
      <c r="AY1662" s="1208"/>
    </row>
    <row r="1663" spans="1:51" ht="14.5" thickBot="1">
      <c r="A1663" s="1283"/>
      <c r="B1663" s="1266"/>
      <c r="C1663" s="1267"/>
      <c r="D1663" s="1267"/>
      <c r="E1663" s="1267"/>
      <c r="F1663" s="1268"/>
      <c r="G1663" s="1271"/>
      <c r="H1663" s="1271"/>
      <c r="I1663" s="1271"/>
      <c r="J1663" s="1271"/>
      <c r="K1663" s="1271"/>
      <c r="L1663" s="1274"/>
      <c r="M1663" s="1277"/>
      <c r="N1663" s="1247"/>
      <c r="O1663" s="1250"/>
      <c r="P1663" s="1216"/>
      <c r="Q1663" s="1219"/>
      <c r="R1663" s="1222"/>
      <c r="S1663" s="1225"/>
      <c r="T1663" s="1228"/>
      <c r="U1663" s="1225"/>
      <c r="V1663" s="1228"/>
      <c r="W1663" s="1225"/>
      <c r="X1663" s="1228"/>
      <c r="Y1663" s="1225"/>
      <c r="Z1663" s="1228"/>
      <c r="AA1663" s="1228"/>
      <c r="AB1663" s="1228"/>
      <c r="AC1663" s="1231"/>
      <c r="AD1663" s="1194"/>
      <c r="AE1663" s="1235"/>
      <c r="AF1663" s="1200"/>
      <c r="AG1663" s="1194"/>
      <c r="AH1663" s="1197"/>
      <c r="AI1663" s="1200"/>
      <c r="AJ1663" s="1200"/>
      <c r="AK1663" s="1203"/>
      <c r="AL1663" s="1206"/>
      <c r="AM1663" s="651" t="str">
        <f t="shared" si="3702"/>
        <v/>
      </c>
      <c r="AN1663" s="355"/>
      <c r="AO1663" s="1209"/>
      <c r="AP1663" s="1210"/>
      <c r="AQ1663" s="1115"/>
      <c r="AR1663" s="976"/>
      <c r="AS1663" s="976"/>
      <c r="AT1663" s="976"/>
      <c r="AU1663" s="976"/>
      <c r="AV1663" s="976"/>
      <c r="AW1663" s="976"/>
      <c r="AX1663" s="1211"/>
      <c r="AY1663" s="1209"/>
    </row>
    <row r="1664" spans="1:51" ht="14">
      <c r="A1664" s="1280">
        <v>414</v>
      </c>
      <c r="B1664" s="1260" t="str">
        <f>IF(基本情報入力シート!B453="", "",基本情報入力シート!B453)</f>
        <v/>
      </c>
      <c r="C1664" s="1261"/>
      <c r="D1664" s="1261"/>
      <c r="E1664" s="1261"/>
      <c r="F1664" s="1262"/>
      <c r="G1664" s="1269" t="str">
        <f>IF(基本情報入力シート!L453="", "",基本情報入力シート!L453)</f>
        <v/>
      </c>
      <c r="H1664" s="1269" t="str">
        <f>IF(基本情報入力シート!Q453="", "",基本情報入力シート!Q453)</f>
        <v/>
      </c>
      <c r="I1664" s="1269" t="str">
        <f>IF(基本情報入力シート!V453="", "",基本情報入力シート!V453)</f>
        <v/>
      </c>
      <c r="J1664" s="1269" t="str">
        <f>IF(基本情報入力シート!W453="", "",基本情報入力シート!W453)</f>
        <v/>
      </c>
      <c r="K1664" s="1269" t="str">
        <f>IF(基本情報入力シート!X453="", "",基本情報入力シート!X453)</f>
        <v/>
      </c>
      <c r="L1664" s="1272" t="str">
        <f>IF(基本情報入力シート!AC453=0, "",基本情報入力シート!AC453)</f>
        <v/>
      </c>
      <c r="M1664" s="1275" t="str">
        <f>IF(基本情報入力シート!AD453="", "",基本情報入力シート!AD453)</f>
        <v/>
      </c>
      <c r="N1664" s="1245"/>
      <c r="O1664" s="1248" t="str">
        <f>IFERROR(VLOOKUP(K1664,【参考】数式用２!$A$2:$AD$48,MATCH(N1664,【参考】数式用２!$C$4:$AD$4,0)+2,0),"")</f>
        <v/>
      </c>
      <c r="P1664" s="1214"/>
      <c r="Q1664" s="1217" t="str">
        <f>IFERROR(VLOOKUP(K1664,【参考】数式用２!$A$2:$AC$48,MATCH(P1664,【参考】数式用２!$C$4:$AC$4,0)+2,0),"")</f>
        <v/>
      </c>
      <c r="R1664" s="1220" t="s">
        <v>268</v>
      </c>
      <c r="S1664" s="1223"/>
      <c r="T1664" s="1226" t="s">
        <v>356</v>
      </c>
      <c r="U1664" s="1223"/>
      <c r="V1664" s="1226" t="s">
        <v>357</v>
      </c>
      <c r="W1664" s="1223"/>
      <c r="X1664" s="1226" t="s">
        <v>356</v>
      </c>
      <c r="Y1664" s="1223"/>
      <c r="Z1664" s="1226" t="s">
        <v>360</v>
      </c>
      <c r="AA1664" s="1226" t="s">
        <v>171</v>
      </c>
      <c r="AB1664" s="1226" t="str">
        <f t="shared" ref="AB1664" si="3780">IF(S1664&gt;=1,(W1664*12+Y1664)-(S1664*12+U1664)+1,"")</f>
        <v/>
      </c>
      <c r="AC1664" s="1229" t="s">
        <v>359</v>
      </c>
      <c r="AD1664" s="1232" t="str">
        <f t="shared" ref="AD1664" si="3781">IFERROR(ROUNDDOWN(ROUND(L1664*Q1664,0)*M1664,0)*AB1664,"")</f>
        <v/>
      </c>
      <c r="AE1664" s="1233" t="str">
        <f>IFERROR(ROUNDDOWN(ROUNDDOWN(ROUND(L1664*VLOOKUP(K1664,【参考】数式用２!$A$2:$AC$48,MATCH("処遇改善加算Ⅳ",【参考】数式用２!$C$4:$O$4,0)+2,0),0)*M1664,0)*AB1664*0.5,0), "")</f>
        <v/>
      </c>
      <c r="AF1664" s="1198"/>
      <c r="AG1664" s="1193" t="str">
        <f>IF(AND(AQ1664&lt;&gt;"対象外", P1664&lt;&gt;""),ROUNDDOWN(ROUND(L1664*VLOOKUP(K1664,【参考】数式用２!$A$2:$K$48,MATCH("ベア加算あり",【参考】数式用２!$C$4:$K$4,0)+2,0),0)*M1664,0)*AB1664,"")</f>
        <v/>
      </c>
      <c r="AH1664" s="1195"/>
      <c r="AI1664" s="1198"/>
      <c r="AJ1664" s="1198"/>
      <c r="AK1664" s="1201"/>
      <c r="AL1664" s="1204"/>
      <c r="AM1664" s="650" t="str">
        <f t="shared" si="3692"/>
        <v/>
      </c>
      <c r="AN1664" s="355"/>
      <c r="AO1664" s="1207" t="str">
        <f t="shared" ref="AO1664" si="3782">IF(K1664&lt;&gt;"","Q列に色付け","")</f>
        <v/>
      </c>
      <c r="AP1664" s="1210" t="str">
        <f t="shared" ref="AP1664" si="3783">IF(AND(AE1664&lt;&gt;0,AE1664&lt;&gt;""),IF(AF1664="○","入力済","未入力"),"")</f>
        <v/>
      </c>
      <c r="AQ1664" s="1113" t="str">
        <f>IFERROR((VLOOKUP(N1664, 【参考】数式用２!$BE$5:$BE$13, 1,FALSE)), "対象外")</f>
        <v>対象外</v>
      </c>
      <c r="AR1664" s="976" t="str">
        <f t="shared" ref="AR1664" si="3784">IF(AG1664&lt;&gt;"",IF(AH1664="○","入力済","未入力"),"")</f>
        <v/>
      </c>
      <c r="AS1664" s="976" t="str">
        <f t="shared" ref="AS1664" si="3785">IF(AND(P1664&lt;&gt;"", AI1664=""), "未入力", "入力済")</f>
        <v>入力済</v>
      </c>
      <c r="AT1664" s="976" t="str">
        <f t="shared" ref="AT1664" si="3786">IF(AND(P1664&lt;&gt;"", P1664&lt;&gt;"処遇改善加算Ⅳ", AJ1664=""), "未入力", "入力済")</f>
        <v>入力済</v>
      </c>
      <c r="AU1664" s="976" t="str">
        <f>IFERROR(VLOOKUP(K1664, 【参考】数式用２!$BB$5:$BC$48, 2, FALSE), "")</f>
        <v/>
      </c>
      <c r="AV1664" s="976" t="str">
        <f t="shared" ref="AV1664" si="3787">IF(AND(P1664&lt;&gt;"処遇改善加算Ⅲ",P1664&lt;&gt;"処遇改善加算Ⅳ", P1664&lt;&gt;"", AU1664&lt;&gt;"対象外"), 1,"")</f>
        <v/>
      </c>
      <c r="AW1664" s="976" t="str">
        <f>IFERROR("_"&amp;VLOOKUP(K1664, 【参考】数式用２!$AG$2:$AH$48, 2, FALSE), "")</f>
        <v/>
      </c>
      <c r="AX1664" s="1211" t="str">
        <f t="shared" ref="AX1664" si="3788">IF(AND(P1664="処遇改善加算Ⅰ", AL1664=""), "未入力","入力済")</f>
        <v>入力済</v>
      </c>
      <c r="AY1664" s="1207" t="str">
        <f t="shared" ref="AY1664" si="3789">G1664</f>
        <v/>
      </c>
    </row>
    <row r="1665" spans="1:51" ht="14">
      <c r="A1665" s="1281"/>
      <c r="B1665" s="1263"/>
      <c r="C1665" s="1264"/>
      <c r="D1665" s="1264"/>
      <c r="E1665" s="1264"/>
      <c r="F1665" s="1265"/>
      <c r="G1665" s="1270"/>
      <c r="H1665" s="1270"/>
      <c r="I1665" s="1270"/>
      <c r="J1665" s="1270"/>
      <c r="K1665" s="1270"/>
      <c r="L1665" s="1273"/>
      <c r="M1665" s="1276"/>
      <c r="N1665" s="1246"/>
      <c r="O1665" s="1249"/>
      <c r="P1665" s="1215"/>
      <c r="Q1665" s="1218"/>
      <c r="R1665" s="1221"/>
      <c r="S1665" s="1224"/>
      <c r="T1665" s="1227"/>
      <c r="U1665" s="1224"/>
      <c r="V1665" s="1227"/>
      <c r="W1665" s="1224"/>
      <c r="X1665" s="1227"/>
      <c r="Y1665" s="1224"/>
      <c r="Z1665" s="1227"/>
      <c r="AA1665" s="1227"/>
      <c r="AB1665" s="1227"/>
      <c r="AC1665" s="1230"/>
      <c r="AD1665" s="1193"/>
      <c r="AE1665" s="1234"/>
      <c r="AF1665" s="1199"/>
      <c r="AG1665" s="1193"/>
      <c r="AH1665" s="1196"/>
      <c r="AI1665" s="1199"/>
      <c r="AJ1665" s="1199"/>
      <c r="AK1665" s="1202"/>
      <c r="AL1665" s="1205"/>
      <c r="AM1665" s="1212" t="str">
        <f t="shared" ref="AM1665" si="3790">IF(AND(P1664&lt;&gt;"", OR(W1664&lt;&gt;8,Y1664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65" s="355"/>
      <c r="AO1665" s="1208"/>
      <c r="AP1665" s="1210"/>
      <c r="AQ1665" s="1114"/>
      <c r="AR1665" s="976"/>
      <c r="AS1665" s="976"/>
      <c r="AT1665" s="976"/>
      <c r="AU1665" s="976"/>
      <c r="AV1665" s="976"/>
      <c r="AW1665" s="976"/>
      <c r="AX1665" s="1211"/>
      <c r="AY1665" s="1208"/>
    </row>
    <row r="1666" spans="1:51" ht="14">
      <c r="A1666" s="1282"/>
      <c r="B1666" s="1263"/>
      <c r="C1666" s="1264"/>
      <c r="D1666" s="1264"/>
      <c r="E1666" s="1264"/>
      <c r="F1666" s="1265"/>
      <c r="G1666" s="1270"/>
      <c r="H1666" s="1270"/>
      <c r="I1666" s="1270"/>
      <c r="J1666" s="1270"/>
      <c r="K1666" s="1270"/>
      <c r="L1666" s="1273"/>
      <c r="M1666" s="1276"/>
      <c r="N1666" s="1246"/>
      <c r="O1666" s="1249"/>
      <c r="P1666" s="1215"/>
      <c r="Q1666" s="1218"/>
      <c r="R1666" s="1221"/>
      <c r="S1666" s="1224"/>
      <c r="T1666" s="1227"/>
      <c r="U1666" s="1224"/>
      <c r="V1666" s="1227"/>
      <c r="W1666" s="1224"/>
      <c r="X1666" s="1227"/>
      <c r="Y1666" s="1224"/>
      <c r="Z1666" s="1227"/>
      <c r="AA1666" s="1227"/>
      <c r="AB1666" s="1227"/>
      <c r="AC1666" s="1230"/>
      <c r="AD1666" s="1193"/>
      <c r="AE1666" s="1234"/>
      <c r="AF1666" s="1199"/>
      <c r="AG1666" s="1193"/>
      <c r="AH1666" s="1196"/>
      <c r="AI1666" s="1199"/>
      <c r="AJ1666" s="1199"/>
      <c r="AK1666" s="1202"/>
      <c r="AL1666" s="1205"/>
      <c r="AM1666" s="1213"/>
      <c r="AN1666" s="355"/>
      <c r="AO1666" s="1208"/>
      <c r="AP1666" s="1210"/>
      <c r="AQ1666" s="1114"/>
      <c r="AR1666" s="976"/>
      <c r="AS1666" s="976"/>
      <c r="AT1666" s="976"/>
      <c r="AU1666" s="976"/>
      <c r="AV1666" s="976"/>
      <c r="AW1666" s="976"/>
      <c r="AX1666" s="1211"/>
      <c r="AY1666" s="1208"/>
    </row>
    <row r="1667" spans="1:51" ht="14.5" thickBot="1">
      <c r="A1667" s="1283"/>
      <c r="B1667" s="1266"/>
      <c r="C1667" s="1267"/>
      <c r="D1667" s="1267"/>
      <c r="E1667" s="1267"/>
      <c r="F1667" s="1268"/>
      <c r="G1667" s="1271"/>
      <c r="H1667" s="1271"/>
      <c r="I1667" s="1271"/>
      <c r="J1667" s="1271"/>
      <c r="K1667" s="1271"/>
      <c r="L1667" s="1274"/>
      <c r="M1667" s="1277"/>
      <c r="N1667" s="1247"/>
      <c r="O1667" s="1250"/>
      <c r="P1667" s="1216"/>
      <c r="Q1667" s="1219"/>
      <c r="R1667" s="1222"/>
      <c r="S1667" s="1225"/>
      <c r="T1667" s="1228"/>
      <c r="U1667" s="1225"/>
      <c r="V1667" s="1228"/>
      <c r="W1667" s="1225"/>
      <c r="X1667" s="1228"/>
      <c r="Y1667" s="1225"/>
      <c r="Z1667" s="1228"/>
      <c r="AA1667" s="1228"/>
      <c r="AB1667" s="1228"/>
      <c r="AC1667" s="1231"/>
      <c r="AD1667" s="1194"/>
      <c r="AE1667" s="1235"/>
      <c r="AF1667" s="1200"/>
      <c r="AG1667" s="1194"/>
      <c r="AH1667" s="1197"/>
      <c r="AI1667" s="1200"/>
      <c r="AJ1667" s="1200"/>
      <c r="AK1667" s="1203"/>
      <c r="AL1667" s="1206"/>
      <c r="AM1667" s="651" t="str">
        <f t="shared" si="3702"/>
        <v/>
      </c>
      <c r="AN1667" s="355"/>
      <c r="AO1667" s="1209"/>
      <c r="AP1667" s="1210"/>
      <c r="AQ1667" s="1115"/>
      <c r="AR1667" s="976"/>
      <c r="AS1667" s="976"/>
      <c r="AT1667" s="976"/>
      <c r="AU1667" s="976"/>
      <c r="AV1667" s="976"/>
      <c r="AW1667" s="976"/>
      <c r="AX1667" s="1211"/>
      <c r="AY1667" s="1209"/>
    </row>
    <row r="1668" spans="1:51" ht="14">
      <c r="A1668" s="1280">
        <v>415</v>
      </c>
      <c r="B1668" s="1260" t="str">
        <f>IF(基本情報入力シート!B454="", "",基本情報入力シート!B454)</f>
        <v/>
      </c>
      <c r="C1668" s="1261"/>
      <c r="D1668" s="1261"/>
      <c r="E1668" s="1261"/>
      <c r="F1668" s="1262"/>
      <c r="G1668" s="1269" t="str">
        <f>IF(基本情報入力シート!L454="", "",基本情報入力シート!L454)</f>
        <v/>
      </c>
      <c r="H1668" s="1269" t="str">
        <f>IF(基本情報入力シート!Q454="", "",基本情報入力シート!Q454)</f>
        <v/>
      </c>
      <c r="I1668" s="1269" t="str">
        <f>IF(基本情報入力シート!V454="", "",基本情報入力シート!V454)</f>
        <v/>
      </c>
      <c r="J1668" s="1269" t="str">
        <f>IF(基本情報入力シート!W454="", "",基本情報入力シート!W454)</f>
        <v/>
      </c>
      <c r="K1668" s="1269" t="str">
        <f>IF(基本情報入力シート!X454="", "",基本情報入力シート!X454)</f>
        <v/>
      </c>
      <c r="L1668" s="1272" t="str">
        <f>IF(基本情報入力シート!AC454=0, "",基本情報入力シート!AC454)</f>
        <v/>
      </c>
      <c r="M1668" s="1275" t="str">
        <f>IF(基本情報入力シート!AD454="", "",基本情報入力シート!AD454)</f>
        <v/>
      </c>
      <c r="N1668" s="1245"/>
      <c r="O1668" s="1248" t="str">
        <f>IFERROR(VLOOKUP(K1668,【参考】数式用２!$A$2:$AD$48,MATCH(N1668,【参考】数式用２!$C$4:$AD$4,0)+2,0),"")</f>
        <v/>
      </c>
      <c r="P1668" s="1214"/>
      <c r="Q1668" s="1217" t="str">
        <f>IFERROR(VLOOKUP(K1668,【参考】数式用２!$A$2:$AC$48,MATCH(P1668,【参考】数式用２!$C$4:$AC$4,0)+2,0),"")</f>
        <v/>
      </c>
      <c r="R1668" s="1220" t="s">
        <v>268</v>
      </c>
      <c r="S1668" s="1223"/>
      <c r="T1668" s="1226" t="s">
        <v>356</v>
      </c>
      <c r="U1668" s="1223"/>
      <c r="V1668" s="1226" t="s">
        <v>357</v>
      </c>
      <c r="W1668" s="1223"/>
      <c r="X1668" s="1226" t="s">
        <v>356</v>
      </c>
      <c r="Y1668" s="1223"/>
      <c r="Z1668" s="1226" t="s">
        <v>360</v>
      </c>
      <c r="AA1668" s="1226" t="s">
        <v>171</v>
      </c>
      <c r="AB1668" s="1226" t="str">
        <f t="shared" ref="AB1668" si="3791">IF(S1668&gt;=1,(W1668*12+Y1668)-(S1668*12+U1668)+1,"")</f>
        <v/>
      </c>
      <c r="AC1668" s="1229" t="s">
        <v>359</v>
      </c>
      <c r="AD1668" s="1232" t="str">
        <f t="shared" ref="AD1668" si="3792">IFERROR(ROUNDDOWN(ROUND(L1668*Q1668,0)*M1668,0)*AB1668,"")</f>
        <v/>
      </c>
      <c r="AE1668" s="1233" t="str">
        <f>IFERROR(ROUNDDOWN(ROUNDDOWN(ROUND(L1668*VLOOKUP(K1668,【参考】数式用２!$A$2:$AC$48,MATCH("処遇改善加算Ⅳ",【参考】数式用２!$C$4:$O$4,0)+2,0),0)*M1668,0)*AB1668*0.5,0), "")</f>
        <v/>
      </c>
      <c r="AF1668" s="1198"/>
      <c r="AG1668" s="1193" t="str">
        <f>IF(AND(AQ1668&lt;&gt;"対象外", P1668&lt;&gt;""),ROUNDDOWN(ROUND(L1668*VLOOKUP(K1668,【参考】数式用２!$A$2:$K$48,MATCH("ベア加算あり",【参考】数式用２!$C$4:$K$4,0)+2,0),0)*M1668,0)*AB1668,"")</f>
        <v/>
      </c>
      <c r="AH1668" s="1195"/>
      <c r="AI1668" s="1198"/>
      <c r="AJ1668" s="1198"/>
      <c r="AK1668" s="1201"/>
      <c r="AL1668" s="1204"/>
      <c r="AM1668" s="650" t="str">
        <f t="shared" si="3692"/>
        <v/>
      </c>
      <c r="AN1668" s="355"/>
      <c r="AO1668" s="1207" t="str">
        <f t="shared" ref="AO1668" si="3793">IF(K1668&lt;&gt;"","Q列に色付け","")</f>
        <v/>
      </c>
      <c r="AP1668" s="1210" t="str">
        <f t="shared" ref="AP1668" si="3794">IF(AND(AE1668&lt;&gt;0,AE1668&lt;&gt;""),IF(AF1668="○","入力済","未入力"),"")</f>
        <v/>
      </c>
      <c r="AQ1668" s="1113" t="str">
        <f>IFERROR((VLOOKUP(N1668, 【参考】数式用２!$BE$5:$BE$13, 1,FALSE)), "対象外")</f>
        <v>対象外</v>
      </c>
      <c r="AR1668" s="976" t="str">
        <f t="shared" ref="AR1668" si="3795">IF(AG1668&lt;&gt;"",IF(AH1668="○","入力済","未入力"),"")</f>
        <v/>
      </c>
      <c r="AS1668" s="976" t="str">
        <f t="shared" ref="AS1668" si="3796">IF(AND(P1668&lt;&gt;"", AI1668=""), "未入力", "入力済")</f>
        <v>入力済</v>
      </c>
      <c r="AT1668" s="976" t="str">
        <f t="shared" ref="AT1668" si="3797">IF(AND(P1668&lt;&gt;"", P1668&lt;&gt;"処遇改善加算Ⅳ", AJ1668=""), "未入力", "入力済")</f>
        <v>入力済</v>
      </c>
      <c r="AU1668" s="976" t="str">
        <f>IFERROR(VLOOKUP(K1668, 【参考】数式用２!$BB$5:$BC$48, 2, FALSE), "")</f>
        <v/>
      </c>
      <c r="AV1668" s="976" t="str">
        <f t="shared" ref="AV1668" si="3798">IF(AND(P1668&lt;&gt;"処遇改善加算Ⅲ",P1668&lt;&gt;"処遇改善加算Ⅳ", P1668&lt;&gt;"", AU1668&lt;&gt;"対象外"), 1,"")</f>
        <v/>
      </c>
      <c r="AW1668" s="976" t="str">
        <f>IFERROR("_"&amp;VLOOKUP(K1668, 【参考】数式用２!$AG$2:$AH$48, 2, FALSE), "")</f>
        <v/>
      </c>
      <c r="AX1668" s="1211" t="str">
        <f t="shared" ref="AX1668" si="3799">IF(AND(P1668="処遇改善加算Ⅰ", AL1668=""), "未入力","入力済")</f>
        <v>入力済</v>
      </c>
      <c r="AY1668" s="1207" t="str">
        <f t="shared" ref="AY1668" si="3800">G1668</f>
        <v/>
      </c>
    </row>
    <row r="1669" spans="1:51" ht="14">
      <c r="A1669" s="1281"/>
      <c r="B1669" s="1263"/>
      <c r="C1669" s="1264"/>
      <c r="D1669" s="1264"/>
      <c r="E1669" s="1264"/>
      <c r="F1669" s="1265"/>
      <c r="G1669" s="1270"/>
      <c r="H1669" s="1270"/>
      <c r="I1669" s="1270"/>
      <c r="J1669" s="1270"/>
      <c r="K1669" s="1270"/>
      <c r="L1669" s="1273"/>
      <c r="M1669" s="1276"/>
      <c r="N1669" s="1246"/>
      <c r="O1669" s="1249"/>
      <c r="P1669" s="1215"/>
      <c r="Q1669" s="1218"/>
      <c r="R1669" s="1221"/>
      <c r="S1669" s="1224"/>
      <c r="T1669" s="1227"/>
      <c r="U1669" s="1224"/>
      <c r="V1669" s="1227"/>
      <c r="W1669" s="1224"/>
      <c r="X1669" s="1227"/>
      <c r="Y1669" s="1224"/>
      <c r="Z1669" s="1227"/>
      <c r="AA1669" s="1227"/>
      <c r="AB1669" s="1227"/>
      <c r="AC1669" s="1230"/>
      <c r="AD1669" s="1193"/>
      <c r="AE1669" s="1234"/>
      <c r="AF1669" s="1199"/>
      <c r="AG1669" s="1193"/>
      <c r="AH1669" s="1196"/>
      <c r="AI1669" s="1199"/>
      <c r="AJ1669" s="1199"/>
      <c r="AK1669" s="1202"/>
      <c r="AL1669" s="1205"/>
      <c r="AM1669" s="1212" t="str">
        <f t="shared" ref="AM1669" si="3801">IF(AND(P1668&lt;&gt;"", OR(W1668&lt;&gt;8,Y1668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69" s="355"/>
      <c r="AO1669" s="1208"/>
      <c r="AP1669" s="1210"/>
      <c r="AQ1669" s="1114"/>
      <c r="AR1669" s="976"/>
      <c r="AS1669" s="976"/>
      <c r="AT1669" s="976"/>
      <c r="AU1669" s="976"/>
      <c r="AV1669" s="976"/>
      <c r="AW1669" s="976"/>
      <c r="AX1669" s="1211"/>
      <c r="AY1669" s="1208"/>
    </row>
    <row r="1670" spans="1:51" ht="14">
      <c r="A1670" s="1282"/>
      <c r="B1670" s="1263"/>
      <c r="C1670" s="1264"/>
      <c r="D1670" s="1264"/>
      <c r="E1670" s="1264"/>
      <c r="F1670" s="1265"/>
      <c r="G1670" s="1270"/>
      <c r="H1670" s="1270"/>
      <c r="I1670" s="1270"/>
      <c r="J1670" s="1270"/>
      <c r="K1670" s="1270"/>
      <c r="L1670" s="1273"/>
      <c r="M1670" s="1276"/>
      <c r="N1670" s="1246"/>
      <c r="O1670" s="1249"/>
      <c r="P1670" s="1215"/>
      <c r="Q1670" s="1218"/>
      <c r="R1670" s="1221"/>
      <c r="S1670" s="1224"/>
      <c r="T1670" s="1227"/>
      <c r="U1670" s="1224"/>
      <c r="V1670" s="1227"/>
      <c r="W1670" s="1224"/>
      <c r="X1670" s="1227"/>
      <c r="Y1670" s="1224"/>
      <c r="Z1670" s="1227"/>
      <c r="AA1670" s="1227"/>
      <c r="AB1670" s="1227"/>
      <c r="AC1670" s="1230"/>
      <c r="AD1670" s="1193"/>
      <c r="AE1670" s="1234"/>
      <c r="AF1670" s="1199"/>
      <c r="AG1670" s="1193"/>
      <c r="AH1670" s="1196"/>
      <c r="AI1670" s="1199"/>
      <c r="AJ1670" s="1199"/>
      <c r="AK1670" s="1202"/>
      <c r="AL1670" s="1205"/>
      <c r="AM1670" s="1213"/>
      <c r="AN1670" s="355"/>
      <c r="AO1670" s="1208"/>
      <c r="AP1670" s="1210"/>
      <c r="AQ1670" s="1114"/>
      <c r="AR1670" s="976"/>
      <c r="AS1670" s="976"/>
      <c r="AT1670" s="976"/>
      <c r="AU1670" s="976"/>
      <c r="AV1670" s="976"/>
      <c r="AW1670" s="976"/>
      <c r="AX1670" s="1211"/>
      <c r="AY1670" s="1208"/>
    </row>
    <row r="1671" spans="1:51" ht="14.5" thickBot="1">
      <c r="A1671" s="1283"/>
      <c r="B1671" s="1266"/>
      <c r="C1671" s="1267"/>
      <c r="D1671" s="1267"/>
      <c r="E1671" s="1267"/>
      <c r="F1671" s="1268"/>
      <c r="G1671" s="1271"/>
      <c r="H1671" s="1271"/>
      <c r="I1671" s="1271"/>
      <c r="J1671" s="1271"/>
      <c r="K1671" s="1271"/>
      <c r="L1671" s="1274"/>
      <c r="M1671" s="1277"/>
      <c r="N1671" s="1247"/>
      <c r="O1671" s="1250"/>
      <c r="P1671" s="1216"/>
      <c r="Q1671" s="1219"/>
      <c r="R1671" s="1222"/>
      <c r="S1671" s="1225"/>
      <c r="T1671" s="1228"/>
      <c r="U1671" s="1225"/>
      <c r="V1671" s="1228"/>
      <c r="W1671" s="1225"/>
      <c r="X1671" s="1228"/>
      <c r="Y1671" s="1225"/>
      <c r="Z1671" s="1228"/>
      <c r="AA1671" s="1228"/>
      <c r="AB1671" s="1228"/>
      <c r="AC1671" s="1231"/>
      <c r="AD1671" s="1194"/>
      <c r="AE1671" s="1235"/>
      <c r="AF1671" s="1200"/>
      <c r="AG1671" s="1194"/>
      <c r="AH1671" s="1197"/>
      <c r="AI1671" s="1200"/>
      <c r="AJ1671" s="1200"/>
      <c r="AK1671" s="1203"/>
      <c r="AL1671" s="1206"/>
      <c r="AM1671" s="651" t="str">
        <f t="shared" si="3702"/>
        <v/>
      </c>
      <c r="AN1671" s="355"/>
      <c r="AO1671" s="1209"/>
      <c r="AP1671" s="1210"/>
      <c r="AQ1671" s="1115"/>
      <c r="AR1671" s="976"/>
      <c r="AS1671" s="976"/>
      <c r="AT1671" s="976"/>
      <c r="AU1671" s="976"/>
      <c r="AV1671" s="976"/>
      <c r="AW1671" s="976"/>
      <c r="AX1671" s="1211"/>
      <c r="AY1671" s="1209"/>
    </row>
    <row r="1672" spans="1:51" ht="14">
      <c r="A1672" s="1280">
        <v>416</v>
      </c>
      <c r="B1672" s="1260" t="str">
        <f>IF(基本情報入力シート!B455="", "",基本情報入力シート!B455)</f>
        <v/>
      </c>
      <c r="C1672" s="1261"/>
      <c r="D1672" s="1261"/>
      <c r="E1672" s="1261"/>
      <c r="F1672" s="1262"/>
      <c r="G1672" s="1269" t="str">
        <f>IF(基本情報入力シート!L455="", "",基本情報入力シート!L455)</f>
        <v/>
      </c>
      <c r="H1672" s="1269" t="str">
        <f>IF(基本情報入力シート!Q455="", "",基本情報入力シート!Q455)</f>
        <v/>
      </c>
      <c r="I1672" s="1269" t="str">
        <f>IF(基本情報入力シート!V455="", "",基本情報入力シート!V455)</f>
        <v/>
      </c>
      <c r="J1672" s="1269" t="str">
        <f>IF(基本情報入力シート!W455="", "",基本情報入力シート!W455)</f>
        <v/>
      </c>
      <c r="K1672" s="1269" t="str">
        <f>IF(基本情報入力シート!X455="", "",基本情報入力シート!X455)</f>
        <v/>
      </c>
      <c r="L1672" s="1272" t="str">
        <f>IF(基本情報入力シート!AC455=0, "",基本情報入力シート!AC455)</f>
        <v/>
      </c>
      <c r="M1672" s="1275" t="str">
        <f>IF(基本情報入力シート!AD455="", "",基本情報入力シート!AD455)</f>
        <v/>
      </c>
      <c r="N1672" s="1245"/>
      <c r="O1672" s="1248" t="str">
        <f>IFERROR(VLOOKUP(K1672,【参考】数式用２!$A$2:$AD$48,MATCH(N1672,【参考】数式用２!$C$4:$AD$4,0)+2,0),"")</f>
        <v/>
      </c>
      <c r="P1672" s="1214"/>
      <c r="Q1672" s="1217" t="str">
        <f>IFERROR(VLOOKUP(K1672,【参考】数式用２!$A$2:$AC$48,MATCH(P1672,【参考】数式用２!$C$4:$AC$4,0)+2,0),"")</f>
        <v/>
      </c>
      <c r="R1672" s="1220" t="s">
        <v>268</v>
      </c>
      <c r="S1672" s="1223"/>
      <c r="T1672" s="1226" t="s">
        <v>356</v>
      </c>
      <c r="U1672" s="1223"/>
      <c r="V1672" s="1226" t="s">
        <v>357</v>
      </c>
      <c r="W1672" s="1223"/>
      <c r="X1672" s="1226" t="s">
        <v>356</v>
      </c>
      <c r="Y1672" s="1223"/>
      <c r="Z1672" s="1226" t="s">
        <v>360</v>
      </c>
      <c r="AA1672" s="1226" t="s">
        <v>171</v>
      </c>
      <c r="AB1672" s="1226" t="str">
        <f t="shared" ref="AB1672" si="3802">IF(S1672&gt;=1,(W1672*12+Y1672)-(S1672*12+U1672)+1,"")</f>
        <v/>
      </c>
      <c r="AC1672" s="1229" t="s">
        <v>359</v>
      </c>
      <c r="AD1672" s="1232" t="str">
        <f t="shared" ref="AD1672" si="3803">IFERROR(ROUNDDOWN(ROUND(L1672*Q1672,0)*M1672,0)*AB1672,"")</f>
        <v/>
      </c>
      <c r="AE1672" s="1233" t="str">
        <f>IFERROR(ROUNDDOWN(ROUNDDOWN(ROUND(L1672*VLOOKUP(K1672,【参考】数式用２!$A$2:$AC$48,MATCH("処遇改善加算Ⅳ",【参考】数式用２!$C$4:$O$4,0)+2,0),0)*M1672,0)*AB1672*0.5,0), "")</f>
        <v/>
      </c>
      <c r="AF1672" s="1198"/>
      <c r="AG1672" s="1193" t="str">
        <f>IF(AND(AQ1672&lt;&gt;"対象外", P1672&lt;&gt;""),ROUNDDOWN(ROUND(L1672*VLOOKUP(K1672,【参考】数式用２!$A$2:$K$48,MATCH("ベア加算あり",【参考】数式用２!$C$4:$K$4,0)+2,0),0)*M1672,0)*AB1672,"")</f>
        <v/>
      </c>
      <c r="AH1672" s="1195"/>
      <c r="AI1672" s="1198"/>
      <c r="AJ1672" s="1198"/>
      <c r="AK1672" s="1201"/>
      <c r="AL1672" s="1204"/>
      <c r="AM1672" s="650" t="str">
        <f t="shared" si="3692"/>
        <v/>
      </c>
      <c r="AN1672" s="355"/>
      <c r="AO1672" s="1207" t="str">
        <f t="shared" ref="AO1672" si="3804">IF(K1672&lt;&gt;"","Q列に色付け","")</f>
        <v/>
      </c>
      <c r="AP1672" s="1210" t="str">
        <f t="shared" ref="AP1672" si="3805">IF(AND(AE1672&lt;&gt;0,AE1672&lt;&gt;""),IF(AF1672="○","入力済","未入力"),"")</f>
        <v/>
      </c>
      <c r="AQ1672" s="1113" t="str">
        <f>IFERROR((VLOOKUP(N1672, 【参考】数式用２!$BE$5:$BE$13, 1,FALSE)), "対象外")</f>
        <v>対象外</v>
      </c>
      <c r="AR1672" s="976" t="str">
        <f t="shared" ref="AR1672" si="3806">IF(AG1672&lt;&gt;"",IF(AH1672="○","入力済","未入力"),"")</f>
        <v/>
      </c>
      <c r="AS1672" s="976" t="str">
        <f t="shared" ref="AS1672" si="3807">IF(AND(P1672&lt;&gt;"", AI1672=""), "未入力", "入力済")</f>
        <v>入力済</v>
      </c>
      <c r="AT1672" s="976" t="str">
        <f t="shared" ref="AT1672" si="3808">IF(AND(P1672&lt;&gt;"", P1672&lt;&gt;"処遇改善加算Ⅳ", AJ1672=""), "未入力", "入力済")</f>
        <v>入力済</v>
      </c>
      <c r="AU1672" s="976" t="str">
        <f>IFERROR(VLOOKUP(K1672, 【参考】数式用２!$BB$5:$BC$48, 2, FALSE), "")</f>
        <v/>
      </c>
      <c r="AV1672" s="976" t="str">
        <f t="shared" ref="AV1672" si="3809">IF(AND(P1672&lt;&gt;"処遇改善加算Ⅲ",P1672&lt;&gt;"処遇改善加算Ⅳ", P1672&lt;&gt;"", AU1672&lt;&gt;"対象外"), 1,"")</f>
        <v/>
      </c>
      <c r="AW1672" s="976" t="str">
        <f>IFERROR("_"&amp;VLOOKUP(K1672, 【参考】数式用２!$AG$2:$AH$48, 2, FALSE), "")</f>
        <v/>
      </c>
      <c r="AX1672" s="1211" t="str">
        <f t="shared" ref="AX1672" si="3810">IF(AND(P1672="処遇改善加算Ⅰ", AL1672=""), "未入力","入力済")</f>
        <v>入力済</v>
      </c>
      <c r="AY1672" s="1207" t="str">
        <f t="shared" ref="AY1672" si="3811">G1672</f>
        <v/>
      </c>
    </row>
    <row r="1673" spans="1:51" ht="14">
      <c r="A1673" s="1281"/>
      <c r="B1673" s="1263"/>
      <c r="C1673" s="1264"/>
      <c r="D1673" s="1264"/>
      <c r="E1673" s="1264"/>
      <c r="F1673" s="1265"/>
      <c r="G1673" s="1270"/>
      <c r="H1673" s="1270"/>
      <c r="I1673" s="1270"/>
      <c r="J1673" s="1270"/>
      <c r="K1673" s="1270"/>
      <c r="L1673" s="1273"/>
      <c r="M1673" s="1276"/>
      <c r="N1673" s="1246"/>
      <c r="O1673" s="1249"/>
      <c r="P1673" s="1215"/>
      <c r="Q1673" s="1218"/>
      <c r="R1673" s="1221"/>
      <c r="S1673" s="1224"/>
      <c r="T1673" s="1227"/>
      <c r="U1673" s="1224"/>
      <c r="V1673" s="1227"/>
      <c r="W1673" s="1224"/>
      <c r="X1673" s="1227"/>
      <c r="Y1673" s="1224"/>
      <c r="Z1673" s="1227"/>
      <c r="AA1673" s="1227"/>
      <c r="AB1673" s="1227"/>
      <c r="AC1673" s="1230"/>
      <c r="AD1673" s="1193"/>
      <c r="AE1673" s="1234"/>
      <c r="AF1673" s="1199"/>
      <c r="AG1673" s="1193"/>
      <c r="AH1673" s="1196"/>
      <c r="AI1673" s="1199"/>
      <c r="AJ1673" s="1199"/>
      <c r="AK1673" s="1202"/>
      <c r="AL1673" s="1205"/>
      <c r="AM1673" s="1212" t="str">
        <f t="shared" ref="AM1673" si="3812">IF(AND(P1672&lt;&gt;"", OR(W1672&lt;&gt;8,Y1672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73" s="355"/>
      <c r="AO1673" s="1208"/>
      <c r="AP1673" s="1210"/>
      <c r="AQ1673" s="1114"/>
      <c r="AR1673" s="976"/>
      <c r="AS1673" s="976"/>
      <c r="AT1673" s="976"/>
      <c r="AU1673" s="976"/>
      <c r="AV1673" s="976"/>
      <c r="AW1673" s="976"/>
      <c r="AX1673" s="1211"/>
      <c r="AY1673" s="1208"/>
    </row>
    <row r="1674" spans="1:51" ht="14">
      <c r="A1674" s="1282"/>
      <c r="B1674" s="1263"/>
      <c r="C1674" s="1264"/>
      <c r="D1674" s="1264"/>
      <c r="E1674" s="1264"/>
      <c r="F1674" s="1265"/>
      <c r="G1674" s="1270"/>
      <c r="H1674" s="1270"/>
      <c r="I1674" s="1270"/>
      <c r="J1674" s="1270"/>
      <c r="K1674" s="1270"/>
      <c r="L1674" s="1273"/>
      <c r="M1674" s="1276"/>
      <c r="N1674" s="1246"/>
      <c r="O1674" s="1249"/>
      <c r="P1674" s="1215"/>
      <c r="Q1674" s="1218"/>
      <c r="R1674" s="1221"/>
      <c r="S1674" s="1224"/>
      <c r="T1674" s="1227"/>
      <c r="U1674" s="1224"/>
      <c r="V1674" s="1227"/>
      <c r="W1674" s="1224"/>
      <c r="X1674" s="1227"/>
      <c r="Y1674" s="1224"/>
      <c r="Z1674" s="1227"/>
      <c r="AA1674" s="1227"/>
      <c r="AB1674" s="1227"/>
      <c r="AC1674" s="1230"/>
      <c r="AD1674" s="1193"/>
      <c r="AE1674" s="1234"/>
      <c r="AF1674" s="1199"/>
      <c r="AG1674" s="1193"/>
      <c r="AH1674" s="1196"/>
      <c r="AI1674" s="1199"/>
      <c r="AJ1674" s="1199"/>
      <c r="AK1674" s="1202"/>
      <c r="AL1674" s="1205"/>
      <c r="AM1674" s="1213"/>
      <c r="AN1674" s="355"/>
      <c r="AO1674" s="1208"/>
      <c r="AP1674" s="1210"/>
      <c r="AQ1674" s="1114"/>
      <c r="AR1674" s="976"/>
      <c r="AS1674" s="976"/>
      <c r="AT1674" s="976"/>
      <c r="AU1674" s="976"/>
      <c r="AV1674" s="976"/>
      <c r="AW1674" s="976"/>
      <c r="AX1674" s="1211"/>
      <c r="AY1674" s="1208"/>
    </row>
    <row r="1675" spans="1:51" ht="14.5" thickBot="1">
      <c r="A1675" s="1283"/>
      <c r="B1675" s="1266"/>
      <c r="C1675" s="1267"/>
      <c r="D1675" s="1267"/>
      <c r="E1675" s="1267"/>
      <c r="F1675" s="1268"/>
      <c r="G1675" s="1271"/>
      <c r="H1675" s="1271"/>
      <c r="I1675" s="1271"/>
      <c r="J1675" s="1271"/>
      <c r="K1675" s="1271"/>
      <c r="L1675" s="1274"/>
      <c r="M1675" s="1277"/>
      <c r="N1675" s="1247"/>
      <c r="O1675" s="1250"/>
      <c r="P1675" s="1216"/>
      <c r="Q1675" s="1219"/>
      <c r="R1675" s="1222"/>
      <c r="S1675" s="1225"/>
      <c r="T1675" s="1228"/>
      <c r="U1675" s="1225"/>
      <c r="V1675" s="1228"/>
      <c r="W1675" s="1225"/>
      <c r="X1675" s="1228"/>
      <c r="Y1675" s="1225"/>
      <c r="Z1675" s="1228"/>
      <c r="AA1675" s="1228"/>
      <c r="AB1675" s="1228"/>
      <c r="AC1675" s="1231"/>
      <c r="AD1675" s="1194"/>
      <c r="AE1675" s="1235"/>
      <c r="AF1675" s="1200"/>
      <c r="AG1675" s="1194"/>
      <c r="AH1675" s="1197"/>
      <c r="AI1675" s="1200"/>
      <c r="AJ1675" s="1200"/>
      <c r="AK1675" s="1203"/>
      <c r="AL1675" s="1206"/>
      <c r="AM1675" s="651" t="str">
        <f t="shared" si="3702"/>
        <v/>
      </c>
      <c r="AN1675" s="355"/>
      <c r="AO1675" s="1209"/>
      <c r="AP1675" s="1210"/>
      <c r="AQ1675" s="1115"/>
      <c r="AR1675" s="976"/>
      <c r="AS1675" s="976"/>
      <c r="AT1675" s="976"/>
      <c r="AU1675" s="976"/>
      <c r="AV1675" s="976"/>
      <c r="AW1675" s="976"/>
      <c r="AX1675" s="1211"/>
      <c r="AY1675" s="1209"/>
    </row>
    <row r="1676" spans="1:51" ht="14">
      <c r="A1676" s="1280">
        <v>417</v>
      </c>
      <c r="B1676" s="1260" t="str">
        <f>IF(基本情報入力シート!B456="", "",基本情報入力シート!B456)</f>
        <v/>
      </c>
      <c r="C1676" s="1261"/>
      <c r="D1676" s="1261"/>
      <c r="E1676" s="1261"/>
      <c r="F1676" s="1262"/>
      <c r="G1676" s="1269" t="str">
        <f>IF(基本情報入力シート!L456="", "",基本情報入力シート!L456)</f>
        <v/>
      </c>
      <c r="H1676" s="1269" t="str">
        <f>IF(基本情報入力シート!Q456="", "",基本情報入力シート!Q456)</f>
        <v/>
      </c>
      <c r="I1676" s="1269" t="str">
        <f>IF(基本情報入力シート!V456="", "",基本情報入力シート!V456)</f>
        <v/>
      </c>
      <c r="J1676" s="1269" t="str">
        <f>IF(基本情報入力シート!W456="", "",基本情報入力シート!W456)</f>
        <v/>
      </c>
      <c r="K1676" s="1269" t="str">
        <f>IF(基本情報入力シート!X456="", "",基本情報入力シート!X456)</f>
        <v/>
      </c>
      <c r="L1676" s="1272" t="str">
        <f>IF(基本情報入力シート!AC456=0, "",基本情報入力シート!AC456)</f>
        <v/>
      </c>
      <c r="M1676" s="1275" t="str">
        <f>IF(基本情報入力シート!AD456="", "",基本情報入力シート!AD456)</f>
        <v/>
      </c>
      <c r="N1676" s="1245"/>
      <c r="O1676" s="1248" t="str">
        <f>IFERROR(VLOOKUP(K1676,【参考】数式用２!$A$2:$AD$48,MATCH(N1676,【参考】数式用２!$C$4:$AD$4,0)+2,0),"")</f>
        <v/>
      </c>
      <c r="P1676" s="1214"/>
      <c r="Q1676" s="1217" t="str">
        <f>IFERROR(VLOOKUP(K1676,【参考】数式用２!$A$2:$AC$48,MATCH(P1676,【参考】数式用２!$C$4:$AC$4,0)+2,0),"")</f>
        <v/>
      </c>
      <c r="R1676" s="1220" t="s">
        <v>268</v>
      </c>
      <c r="S1676" s="1223"/>
      <c r="T1676" s="1226" t="s">
        <v>356</v>
      </c>
      <c r="U1676" s="1223"/>
      <c r="V1676" s="1226" t="s">
        <v>357</v>
      </c>
      <c r="W1676" s="1223"/>
      <c r="X1676" s="1226" t="s">
        <v>356</v>
      </c>
      <c r="Y1676" s="1223"/>
      <c r="Z1676" s="1226" t="s">
        <v>360</v>
      </c>
      <c r="AA1676" s="1226" t="s">
        <v>171</v>
      </c>
      <c r="AB1676" s="1226" t="str">
        <f t="shared" ref="AB1676" si="3813">IF(S1676&gt;=1,(W1676*12+Y1676)-(S1676*12+U1676)+1,"")</f>
        <v/>
      </c>
      <c r="AC1676" s="1229" t="s">
        <v>359</v>
      </c>
      <c r="AD1676" s="1232" t="str">
        <f t="shared" ref="AD1676" si="3814">IFERROR(ROUNDDOWN(ROUND(L1676*Q1676,0)*M1676,0)*AB1676,"")</f>
        <v/>
      </c>
      <c r="AE1676" s="1233" t="str">
        <f>IFERROR(ROUNDDOWN(ROUNDDOWN(ROUND(L1676*VLOOKUP(K1676,【参考】数式用２!$A$2:$AC$48,MATCH("処遇改善加算Ⅳ",【参考】数式用２!$C$4:$O$4,0)+2,0),0)*M1676,0)*AB1676*0.5,0), "")</f>
        <v/>
      </c>
      <c r="AF1676" s="1198"/>
      <c r="AG1676" s="1193" t="str">
        <f>IF(AND(AQ1676&lt;&gt;"対象外", P1676&lt;&gt;""),ROUNDDOWN(ROUND(L1676*VLOOKUP(K1676,【参考】数式用２!$A$2:$K$48,MATCH("ベア加算あり",【参考】数式用２!$C$4:$K$4,0)+2,0),0)*M1676,0)*AB1676,"")</f>
        <v/>
      </c>
      <c r="AH1676" s="1195"/>
      <c r="AI1676" s="1198"/>
      <c r="AJ1676" s="1198"/>
      <c r="AK1676" s="1201"/>
      <c r="AL1676" s="1204"/>
      <c r="AM1676" s="650" t="str">
        <f t="shared" si="3692"/>
        <v/>
      </c>
      <c r="AN1676" s="355"/>
      <c r="AO1676" s="1207" t="str">
        <f t="shared" ref="AO1676" si="3815">IF(K1676&lt;&gt;"","Q列に色付け","")</f>
        <v/>
      </c>
      <c r="AP1676" s="1210" t="str">
        <f t="shared" ref="AP1676" si="3816">IF(AND(AE1676&lt;&gt;0,AE1676&lt;&gt;""),IF(AF1676="○","入力済","未入力"),"")</f>
        <v/>
      </c>
      <c r="AQ1676" s="1113" t="str">
        <f>IFERROR((VLOOKUP(N1676, 【参考】数式用２!$BE$5:$BE$13, 1,FALSE)), "対象外")</f>
        <v>対象外</v>
      </c>
      <c r="AR1676" s="976" t="str">
        <f t="shared" ref="AR1676" si="3817">IF(AG1676&lt;&gt;"",IF(AH1676="○","入力済","未入力"),"")</f>
        <v/>
      </c>
      <c r="AS1676" s="976" t="str">
        <f t="shared" ref="AS1676" si="3818">IF(AND(P1676&lt;&gt;"", AI1676=""), "未入力", "入力済")</f>
        <v>入力済</v>
      </c>
      <c r="AT1676" s="976" t="str">
        <f t="shared" ref="AT1676" si="3819">IF(AND(P1676&lt;&gt;"", P1676&lt;&gt;"処遇改善加算Ⅳ", AJ1676=""), "未入力", "入力済")</f>
        <v>入力済</v>
      </c>
      <c r="AU1676" s="976" t="str">
        <f>IFERROR(VLOOKUP(K1676, 【参考】数式用２!$BB$5:$BC$48, 2, FALSE), "")</f>
        <v/>
      </c>
      <c r="AV1676" s="976" t="str">
        <f t="shared" ref="AV1676" si="3820">IF(AND(P1676&lt;&gt;"処遇改善加算Ⅲ",P1676&lt;&gt;"処遇改善加算Ⅳ", P1676&lt;&gt;"", AU1676&lt;&gt;"対象外"), 1,"")</f>
        <v/>
      </c>
      <c r="AW1676" s="976" t="str">
        <f>IFERROR("_"&amp;VLOOKUP(K1676, 【参考】数式用２!$AG$2:$AH$48, 2, FALSE), "")</f>
        <v/>
      </c>
      <c r="AX1676" s="1211" t="str">
        <f t="shared" ref="AX1676" si="3821">IF(AND(P1676="処遇改善加算Ⅰ", AL1676=""), "未入力","入力済")</f>
        <v>入力済</v>
      </c>
      <c r="AY1676" s="1207" t="str">
        <f t="shared" ref="AY1676" si="3822">G1676</f>
        <v/>
      </c>
    </row>
    <row r="1677" spans="1:51" ht="14">
      <c r="A1677" s="1281"/>
      <c r="B1677" s="1263"/>
      <c r="C1677" s="1264"/>
      <c r="D1677" s="1264"/>
      <c r="E1677" s="1264"/>
      <c r="F1677" s="1265"/>
      <c r="G1677" s="1270"/>
      <c r="H1677" s="1270"/>
      <c r="I1677" s="1270"/>
      <c r="J1677" s="1270"/>
      <c r="K1677" s="1270"/>
      <c r="L1677" s="1273"/>
      <c r="M1677" s="1276"/>
      <c r="N1677" s="1246"/>
      <c r="O1677" s="1249"/>
      <c r="P1677" s="1215"/>
      <c r="Q1677" s="1218"/>
      <c r="R1677" s="1221"/>
      <c r="S1677" s="1224"/>
      <c r="T1677" s="1227"/>
      <c r="U1677" s="1224"/>
      <c r="V1677" s="1227"/>
      <c r="W1677" s="1224"/>
      <c r="X1677" s="1227"/>
      <c r="Y1677" s="1224"/>
      <c r="Z1677" s="1227"/>
      <c r="AA1677" s="1227"/>
      <c r="AB1677" s="1227"/>
      <c r="AC1677" s="1230"/>
      <c r="AD1677" s="1193"/>
      <c r="AE1677" s="1234"/>
      <c r="AF1677" s="1199"/>
      <c r="AG1677" s="1193"/>
      <c r="AH1677" s="1196"/>
      <c r="AI1677" s="1199"/>
      <c r="AJ1677" s="1199"/>
      <c r="AK1677" s="1202"/>
      <c r="AL1677" s="1205"/>
      <c r="AM1677" s="1212" t="str">
        <f t="shared" ref="AM1677" si="3823">IF(AND(P1676&lt;&gt;"", OR(W1676&lt;&gt;8,Y1676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77" s="355"/>
      <c r="AO1677" s="1208"/>
      <c r="AP1677" s="1210"/>
      <c r="AQ1677" s="1114"/>
      <c r="AR1677" s="976"/>
      <c r="AS1677" s="976"/>
      <c r="AT1677" s="976"/>
      <c r="AU1677" s="976"/>
      <c r="AV1677" s="976"/>
      <c r="AW1677" s="976"/>
      <c r="AX1677" s="1211"/>
      <c r="AY1677" s="1208"/>
    </row>
    <row r="1678" spans="1:51" ht="14">
      <c r="A1678" s="1282"/>
      <c r="B1678" s="1263"/>
      <c r="C1678" s="1264"/>
      <c r="D1678" s="1264"/>
      <c r="E1678" s="1264"/>
      <c r="F1678" s="1265"/>
      <c r="G1678" s="1270"/>
      <c r="H1678" s="1270"/>
      <c r="I1678" s="1270"/>
      <c r="J1678" s="1270"/>
      <c r="K1678" s="1270"/>
      <c r="L1678" s="1273"/>
      <c r="M1678" s="1276"/>
      <c r="N1678" s="1246"/>
      <c r="O1678" s="1249"/>
      <c r="P1678" s="1215"/>
      <c r="Q1678" s="1218"/>
      <c r="R1678" s="1221"/>
      <c r="S1678" s="1224"/>
      <c r="T1678" s="1227"/>
      <c r="U1678" s="1224"/>
      <c r="V1678" s="1227"/>
      <c r="W1678" s="1224"/>
      <c r="X1678" s="1227"/>
      <c r="Y1678" s="1224"/>
      <c r="Z1678" s="1227"/>
      <c r="AA1678" s="1227"/>
      <c r="AB1678" s="1227"/>
      <c r="AC1678" s="1230"/>
      <c r="AD1678" s="1193"/>
      <c r="AE1678" s="1234"/>
      <c r="AF1678" s="1199"/>
      <c r="AG1678" s="1193"/>
      <c r="AH1678" s="1196"/>
      <c r="AI1678" s="1199"/>
      <c r="AJ1678" s="1199"/>
      <c r="AK1678" s="1202"/>
      <c r="AL1678" s="1205"/>
      <c r="AM1678" s="1213"/>
      <c r="AN1678" s="355"/>
      <c r="AO1678" s="1208"/>
      <c r="AP1678" s="1210"/>
      <c r="AQ1678" s="1114"/>
      <c r="AR1678" s="976"/>
      <c r="AS1678" s="976"/>
      <c r="AT1678" s="976"/>
      <c r="AU1678" s="976"/>
      <c r="AV1678" s="976"/>
      <c r="AW1678" s="976"/>
      <c r="AX1678" s="1211"/>
      <c r="AY1678" s="1208"/>
    </row>
    <row r="1679" spans="1:51" ht="14.5" thickBot="1">
      <c r="A1679" s="1283"/>
      <c r="B1679" s="1266"/>
      <c r="C1679" s="1267"/>
      <c r="D1679" s="1267"/>
      <c r="E1679" s="1267"/>
      <c r="F1679" s="1268"/>
      <c r="G1679" s="1271"/>
      <c r="H1679" s="1271"/>
      <c r="I1679" s="1271"/>
      <c r="J1679" s="1271"/>
      <c r="K1679" s="1271"/>
      <c r="L1679" s="1274"/>
      <c r="M1679" s="1277"/>
      <c r="N1679" s="1247"/>
      <c r="O1679" s="1250"/>
      <c r="P1679" s="1216"/>
      <c r="Q1679" s="1219"/>
      <c r="R1679" s="1222"/>
      <c r="S1679" s="1225"/>
      <c r="T1679" s="1228"/>
      <c r="U1679" s="1225"/>
      <c r="V1679" s="1228"/>
      <c r="W1679" s="1225"/>
      <c r="X1679" s="1228"/>
      <c r="Y1679" s="1225"/>
      <c r="Z1679" s="1228"/>
      <c r="AA1679" s="1228"/>
      <c r="AB1679" s="1228"/>
      <c r="AC1679" s="1231"/>
      <c r="AD1679" s="1194"/>
      <c r="AE1679" s="1235"/>
      <c r="AF1679" s="1200"/>
      <c r="AG1679" s="1194"/>
      <c r="AH1679" s="1197"/>
      <c r="AI1679" s="1200"/>
      <c r="AJ1679" s="1200"/>
      <c r="AK1679" s="1203"/>
      <c r="AL1679" s="1206"/>
      <c r="AM1679" s="651" t="str">
        <f t="shared" si="3702"/>
        <v/>
      </c>
      <c r="AN1679" s="355"/>
      <c r="AO1679" s="1209"/>
      <c r="AP1679" s="1210"/>
      <c r="AQ1679" s="1115"/>
      <c r="AR1679" s="976"/>
      <c r="AS1679" s="976"/>
      <c r="AT1679" s="976"/>
      <c r="AU1679" s="976"/>
      <c r="AV1679" s="976"/>
      <c r="AW1679" s="976"/>
      <c r="AX1679" s="1211"/>
      <c r="AY1679" s="1209"/>
    </row>
    <row r="1680" spans="1:51" ht="14">
      <c r="A1680" s="1280">
        <v>418</v>
      </c>
      <c r="B1680" s="1260" t="str">
        <f>IF(基本情報入力シート!B457="", "",基本情報入力シート!B457)</f>
        <v/>
      </c>
      <c r="C1680" s="1261"/>
      <c r="D1680" s="1261"/>
      <c r="E1680" s="1261"/>
      <c r="F1680" s="1262"/>
      <c r="G1680" s="1269" t="str">
        <f>IF(基本情報入力シート!L457="", "",基本情報入力シート!L457)</f>
        <v/>
      </c>
      <c r="H1680" s="1269" t="str">
        <f>IF(基本情報入力シート!Q457="", "",基本情報入力シート!Q457)</f>
        <v/>
      </c>
      <c r="I1680" s="1269" t="str">
        <f>IF(基本情報入力シート!V457="", "",基本情報入力シート!V457)</f>
        <v/>
      </c>
      <c r="J1680" s="1269" t="str">
        <f>IF(基本情報入力シート!W457="", "",基本情報入力シート!W457)</f>
        <v/>
      </c>
      <c r="K1680" s="1269" t="str">
        <f>IF(基本情報入力シート!X457="", "",基本情報入力シート!X457)</f>
        <v/>
      </c>
      <c r="L1680" s="1272" t="str">
        <f>IF(基本情報入力シート!AC457=0, "",基本情報入力シート!AC457)</f>
        <v/>
      </c>
      <c r="M1680" s="1275" t="str">
        <f>IF(基本情報入力シート!AD457="", "",基本情報入力シート!AD457)</f>
        <v/>
      </c>
      <c r="N1680" s="1245"/>
      <c r="O1680" s="1248" t="str">
        <f>IFERROR(VLOOKUP(K1680,【参考】数式用２!$A$2:$AD$48,MATCH(N1680,【参考】数式用２!$C$4:$AD$4,0)+2,0),"")</f>
        <v/>
      </c>
      <c r="P1680" s="1214"/>
      <c r="Q1680" s="1217" t="str">
        <f>IFERROR(VLOOKUP(K1680,【参考】数式用２!$A$2:$AC$48,MATCH(P1680,【参考】数式用２!$C$4:$AC$4,0)+2,0),"")</f>
        <v/>
      </c>
      <c r="R1680" s="1220" t="s">
        <v>268</v>
      </c>
      <c r="S1680" s="1223"/>
      <c r="T1680" s="1226" t="s">
        <v>356</v>
      </c>
      <c r="U1680" s="1223"/>
      <c r="V1680" s="1226" t="s">
        <v>357</v>
      </c>
      <c r="W1680" s="1223"/>
      <c r="X1680" s="1226" t="s">
        <v>356</v>
      </c>
      <c r="Y1680" s="1223"/>
      <c r="Z1680" s="1226" t="s">
        <v>360</v>
      </c>
      <c r="AA1680" s="1226" t="s">
        <v>171</v>
      </c>
      <c r="AB1680" s="1226" t="str">
        <f t="shared" ref="AB1680" si="3824">IF(S1680&gt;=1,(W1680*12+Y1680)-(S1680*12+U1680)+1,"")</f>
        <v/>
      </c>
      <c r="AC1680" s="1229" t="s">
        <v>359</v>
      </c>
      <c r="AD1680" s="1232" t="str">
        <f t="shared" ref="AD1680" si="3825">IFERROR(ROUNDDOWN(ROUND(L1680*Q1680,0)*M1680,0)*AB1680,"")</f>
        <v/>
      </c>
      <c r="AE1680" s="1233" t="str">
        <f>IFERROR(ROUNDDOWN(ROUNDDOWN(ROUND(L1680*VLOOKUP(K1680,【参考】数式用２!$A$2:$AC$48,MATCH("処遇改善加算Ⅳ",【参考】数式用２!$C$4:$O$4,0)+2,0),0)*M1680,0)*AB1680*0.5,0), "")</f>
        <v/>
      </c>
      <c r="AF1680" s="1198"/>
      <c r="AG1680" s="1193" t="str">
        <f>IF(AND(AQ1680&lt;&gt;"対象外", P1680&lt;&gt;""),ROUNDDOWN(ROUND(L1680*VLOOKUP(K1680,【参考】数式用２!$A$2:$K$48,MATCH("ベア加算あり",【参考】数式用２!$C$4:$K$4,0)+2,0),0)*M1680,0)*AB1680,"")</f>
        <v/>
      </c>
      <c r="AH1680" s="1195"/>
      <c r="AI1680" s="1198"/>
      <c r="AJ1680" s="1198"/>
      <c r="AK1680" s="1201"/>
      <c r="AL1680" s="1204"/>
      <c r="AM1680" s="650" t="str">
        <f t="shared" si="3692"/>
        <v/>
      </c>
      <c r="AN1680" s="355"/>
      <c r="AO1680" s="1207" t="str">
        <f t="shared" ref="AO1680" si="3826">IF(K1680&lt;&gt;"","Q列に色付け","")</f>
        <v/>
      </c>
      <c r="AP1680" s="1210" t="str">
        <f t="shared" ref="AP1680" si="3827">IF(AND(AE1680&lt;&gt;0,AE1680&lt;&gt;""),IF(AF1680="○","入力済","未入力"),"")</f>
        <v/>
      </c>
      <c r="AQ1680" s="1113" t="str">
        <f>IFERROR((VLOOKUP(N1680, 【参考】数式用２!$BE$5:$BE$13, 1,FALSE)), "対象外")</f>
        <v>対象外</v>
      </c>
      <c r="AR1680" s="976" t="str">
        <f t="shared" ref="AR1680" si="3828">IF(AG1680&lt;&gt;"",IF(AH1680="○","入力済","未入力"),"")</f>
        <v/>
      </c>
      <c r="AS1680" s="976" t="str">
        <f t="shared" ref="AS1680" si="3829">IF(AND(P1680&lt;&gt;"", AI1680=""), "未入力", "入力済")</f>
        <v>入力済</v>
      </c>
      <c r="AT1680" s="976" t="str">
        <f t="shared" ref="AT1680" si="3830">IF(AND(P1680&lt;&gt;"", P1680&lt;&gt;"処遇改善加算Ⅳ", AJ1680=""), "未入力", "入力済")</f>
        <v>入力済</v>
      </c>
      <c r="AU1680" s="976" t="str">
        <f>IFERROR(VLOOKUP(K1680, 【参考】数式用２!$BB$5:$BC$48, 2, FALSE), "")</f>
        <v/>
      </c>
      <c r="AV1680" s="976" t="str">
        <f t="shared" ref="AV1680" si="3831">IF(AND(P1680&lt;&gt;"処遇改善加算Ⅲ",P1680&lt;&gt;"処遇改善加算Ⅳ", P1680&lt;&gt;"", AU1680&lt;&gt;"対象外"), 1,"")</f>
        <v/>
      </c>
      <c r="AW1680" s="976" t="str">
        <f>IFERROR("_"&amp;VLOOKUP(K1680, 【参考】数式用２!$AG$2:$AH$48, 2, FALSE), "")</f>
        <v/>
      </c>
      <c r="AX1680" s="1211" t="str">
        <f t="shared" ref="AX1680" si="3832">IF(AND(P1680="処遇改善加算Ⅰ", AL1680=""), "未入力","入力済")</f>
        <v>入力済</v>
      </c>
      <c r="AY1680" s="1207" t="str">
        <f t="shared" ref="AY1680" si="3833">G1680</f>
        <v/>
      </c>
    </row>
    <row r="1681" spans="1:51" ht="14">
      <c r="A1681" s="1281"/>
      <c r="B1681" s="1263"/>
      <c r="C1681" s="1264"/>
      <c r="D1681" s="1264"/>
      <c r="E1681" s="1264"/>
      <c r="F1681" s="1265"/>
      <c r="G1681" s="1270"/>
      <c r="H1681" s="1270"/>
      <c r="I1681" s="1270"/>
      <c r="J1681" s="1270"/>
      <c r="K1681" s="1270"/>
      <c r="L1681" s="1273"/>
      <c r="M1681" s="1276"/>
      <c r="N1681" s="1246"/>
      <c r="O1681" s="1249"/>
      <c r="P1681" s="1215"/>
      <c r="Q1681" s="1218"/>
      <c r="R1681" s="1221"/>
      <c r="S1681" s="1224"/>
      <c r="T1681" s="1227"/>
      <c r="U1681" s="1224"/>
      <c r="V1681" s="1227"/>
      <c r="W1681" s="1224"/>
      <c r="X1681" s="1227"/>
      <c r="Y1681" s="1224"/>
      <c r="Z1681" s="1227"/>
      <c r="AA1681" s="1227"/>
      <c r="AB1681" s="1227"/>
      <c r="AC1681" s="1230"/>
      <c r="AD1681" s="1193"/>
      <c r="AE1681" s="1234"/>
      <c r="AF1681" s="1199"/>
      <c r="AG1681" s="1193"/>
      <c r="AH1681" s="1196"/>
      <c r="AI1681" s="1199"/>
      <c r="AJ1681" s="1199"/>
      <c r="AK1681" s="1202"/>
      <c r="AL1681" s="1205"/>
      <c r="AM1681" s="1212" t="str">
        <f t="shared" ref="AM1681" si="3834">IF(AND(P1680&lt;&gt;"", OR(W1680&lt;&gt;8,Y1680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81" s="355"/>
      <c r="AO1681" s="1208"/>
      <c r="AP1681" s="1210"/>
      <c r="AQ1681" s="1114"/>
      <c r="AR1681" s="976"/>
      <c r="AS1681" s="976"/>
      <c r="AT1681" s="976"/>
      <c r="AU1681" s="976"/>
      <c r="AV1681" s="976"/>
      <c r="AW1681" s="976"/>
      <c r="AX1681" s="1211"/>
      <c r="AY1681" s="1208"/>
    </row>
    <row r="1682" spans="1:51" ht="14">
      <c r="A1682" s="1282"/>
      <c r="B1682" s="1263"/>
      <c r="C1682" s="1264"/>
      <c r="D1682" s="1264"/>
      <c r="E1682" s="1264"/>
      <c r="F1682" s="1265"/>
      <c r="G1682" s="1270"/>
      <c r="H1682" s="1270"/>
      <c r="I1682" s="1270"/>
      <c r="J1682" s="1270"/>
      <c r="K1682" s="1270"/>
      <c r="L1682" s="1273"/>
      <c r="M1682" s="1276"/>
      <c r="N1682" s="1246"/>
      <c r="O1682" s="1249"/>
      <c r="P1682" s="1215"/>
      <c r="Q1682" s="1218"/>
      <c r="R1682" s="1221"/>
      <c r="S1682" s="1224"/>
      <c r="T1682" s="1227"/>
      <c r="U1682" s="1224"/>
      <c r="V1682" s="1227"/>
      <c r="W1682" s="1224"/>
      <c r="X1682" s="1227"/>
      <c r="Y1682" s="1224"/>
      <c r="Z1682" s="1227"/>
      <c r="AA1682" s="1227"/>
      <c r="AB1682" s="1227"/>
      <c r="AC1682" s="1230"/>
      <c r="AD1682" s="1193"/>
      <c r="AE1682" s="1234"/>
      <c r="AF1682" s="1199"/>
      <c r="AG1682" s="1193"/>
      <c r="AH1682" s="1196"/>
      <c r="AI1682" s="1199"/>
      <c r="AJ1682" s="1199"/>
      <c r="AK1682" s="1202"/>
      <c r="AL1682" s="1205"/>
      <c r="AM1682" s="1213"/>
      <c r="AN1682" s="355"/>
      <c r="AO1682" s="1208"/>
      <c r="AP1682" s="1210"/>
      <c r="AQ1682" s="1114"/>
      <c r="AR1682" s="976"/>
      <c r="AS1682" s="976"/>
      <c r="AT1682" s="976"/>
      <c r="AU1682" s="976"/>
      <c r="AV1682" s="976"/>
      <c r="AW1682" s="976"/>
      <c r="AX1682" s="1211"/>
      <c r="AY1682" s="1208"/>
    </row>
    <row r="1683" spans="1:51" ht="14.5" thickBot="1">
      <c r="A1683" s="1283"/>
      <c r="B1683" s="1266"/>
      <c r="C1683" s="1267"/>
      <c r="D1683" s="1267"/>
      <c r="E1683" s="1267"/>
      <c r="F1683" s="1268"/>
      <c r="G1683" s="1271"/>
      <c r="H1683" s="1271"/>
      <c r="I1683" s="1271"/>
      <c r="J1683" s="1271"/>
      <c r="K1683" s="1271"/>
      <c r="L1683" s="1274"/>
      <c r="M1683" s="1277"/>
      <c r="N1683" s="1247"/>
      <c r="O1683" s="1250"/>
      <c r="P1683" s="1216"/>
      <c r="Q1683" s="1219"/>
      <c r="R1683" s="1222"/>
      <c r="S1683" s="1225"/>
      <c r="T1683" s="1228"/>
      <c r="U1683" s="1225"/>
      <c r="V1683" s="1228"/>
      <c r="W1683" s="1225"/>
      <c r="X1683" s="1228"/>
      <c r="Y1683" s="1225"/>
      <c r="Z1683" s="1228"/>
      <c r="AA1683" s="1228"/>
      <c r="AB1683" s="1228"/>
      <c r="AC1683" s="1231"/>
      <c r="AD1683" s="1194"/>
      <c r="AE1683" s="1235"/>
      <c r="AF1683" s="1200"/>
      <c r="AG1683" s="1194"/>
      <c r="AH1683" s="1197"/>
      <c r="AI1683" s="1200"/>
      <c r="AJ1683" s="1200"/>
      <c r="AK1683" s="1203"/>
      <c r="AL1683" s="1206"/>
      <c r="AM1683" s="651" t="str">
        <f t="shared" si="3702"/>
        <v/>
      </c>
      <c r="AN1683" s="355"/>
      <c r="AO1683" s="1209"/>
      <c r="AP1683" s="1210"/>
      <c r="AQ1683" s="1115"/>
      <c r="AR1683" s="976"/>
      <c r="AS1683" s="976"/>
      <c r="AT1683" s="976"/>
      <c r="AU1683" s="976"/>
      <c r="AV1683" s="976"/>
      <c r="AW1683" s="976"/>
      <c r="AX1683" s="1211"/>
      <c r="AY1683" s="1209"/>
    </row>
    <row r="1684" spans="1:51" ht="14">
      <c r="A1684" s="1280">
        <v>419</v>
      </c>
      <c r="B1684" s="1260" t="str">
        <f>IF(基本情報入力シート!B458="", "",基本情報入力シート!B458)</f>
        <v/>
      </c>
      <c r="C1684" s="1261"/>
      <c r="D1684" s="1261"/>
      <c r="E1684" s="1261"/>
      <c r="F1684" s="1262"/>
      <c r="G1684" s="1269" t="str">
        <f>IF(基本情報入力シート!L458="", "",基本情報入力シート!L458)</f>
        <v/>
      </c>
      <c r="H1684" s="1269" t="str">
        <f>IF(基本情報入力シート!Q458="", "",基本情報入力シート!Q458)</f>
        <v/>
      </c>
      <c r="I1684" s="1269" t="str">
        <f>IF(基本情報入力シート!V458="", "",基本情報入力シート!V458)</f>
        <v/>
      </c>
      <c r="J1684" s="1269" t="str">
        <f>IF(基本情報入力シート!W458="", "",基本情報入力シート!W458)</f>
        <v/>
      </c>
      <c r="K1684" s="1269" t="str">
        <f>IF(基本情報入力シート!X458="", "",基本情報入力シート!X458)</f>
        <v/>
      </c>
      <c r="L1684" s="1272" t="str">
        <f>IF(基本情報入力シート!AC458=0, "",基本情報入力シート!AC458)</f>
        <v/>
      </c>
      <c r="M1684" s="1275" t="str">
        <f>IF(基本情報入力シート!AD458="", "",基本情報入力シート!AD458)</f>
        <v/>
      </c>
      <c r="N1684" s="1245"/>
      <c r="O1684" s="1248" t="str">
        <f>IFERROR(VLOOKUP(K1684,【参考】数式用２!$A$2:$AD$48,MATCH(N1684,【参考】数式用２!$C$4:$AD$4,0)+2,0),"")</f>
        <v/>
      </c>
      <c r="P1684" s="1214"/>
      <c r="Q1684" s="1217" t="str">
        <f>IFERROR(VLOOKUP(K1684,【参考】数式用２!$A$2:$AC$48,MATCH(P1684,【参考】数式用２!$C$4:$AC$4,0)+2,0),"")</f>
        <v/>
      </c>
      <c r="R1684" s="1220" t="s">
        <v>268</v>
      </c>
      <c r="S1684" s="1223"/>
      <c r="T1684" s="1226" t="s">
        <v>356</v>
      </c>
      <c r="U1684" s="1223"/>
      <c r="V1684" s="1226" t="s">
        <v>357</v>
      </c>
      <c r="W1684" s="1223"/>
      <c r="X1684" s="1226" t="s">
        <v>356</v>
      </c>
      <c r="Y1684" s="1223"/>
      <c r="Z1684" s="1226" t="s">
        <v>360</v>
      </c>
      <c r="AA1684" s="1226" t="s">
        <v>171</v>
      </c>
      <c r="AB1684" s="1226" t="str">
        <f t="shared" ref="AB1684" si="3835">IF(S1684&gt;=1,(W1684*12+Y1684)-(S1684*12+U1684)+1,"")</f>
        <v/>
      </c>
      <c r="AC1684" s="1229" t="s">
        <v>359</v>
      </c>
      <c r="AD1684" s="1232" t="str">
        <f t="shared" ref="AD1684" si="3836">IFERROR(ROUNDDOWN(ROUND(L1684*Q1684,0)*M1684,0)*AB1684,"")</f>
        <v/>
      </c>
      <c r="AE1684" s="1233" t="str">
        <f>IFERROR(ROUNDDOWN(ROUNDDOWN(ROUND(L1684*VLOOKUP(K1684,【参考】数式用２!$A$2:$AC$48,MATCH("処遇改善加算Ⅳ",【参考】数式用２!$C$4:$O$4,0)+2,0),0)*M1684,0)*AB1684*0.5,0), "")</f>
        <v/>
      </c>
      <c r="AF1684" s="1198"/>
      <c r="AG1684" s="1193" t="str">
        <f>IF(AND(AQ1684&lt;&gt;"対象外", P1684&lt;&gt;""),ROUNDDOWN(ROUND(L1684*VLOOKUP(K1684,【参考】数式用２!$A$2:$K$48,MATCH("ベア加算あり",【参考】数式用２!$C$4:$K$4,0)+2,0),0)*M1684,0)*AB1684,"")</f>
        <v/>
      </c>
      <c r="AH1684" s="1195"/>
      <c r="AI1684" s="1198"/>
      <c r="AJ1684" s="1198"/>
      <c r="AK1684" s="1201"/>
      <c r="AL1684" s="1204"/>
      <c r="AM1684" s="650" t="str">
        <f t="shared" si="3692"/>
        <v/>
      </c>
      <c r="AN1684" s="355"/>
      <c r="AO1684" s="1207" t="str">
        <f t="shared" ref="AO1684" si="3837">IF(K1684&lt;&gt;"","Q列に色付け","")</f>
        <v/>
      </c>
      <c r="AP1684" s="1210" t="str">
        <f t="shared" ref="AP1684" si="3838">IF(AND(AE1684&lt;&gt;0,AE1684&lt;&gt;""),IF(AF1684="○","入力済","未入力"),"")</f>
        <v/>
      </c>
      <c r="AQ1684" s="1113" t="str">
        <f>IFERROR((VLOOKUP(N1684, 【参考】数式用２!$BE$5:$BE$13, 1,FALSE)), "対象外")</f>
        <v>対象外</v>
      </c>
      <c r="AR1684" s="976" t="str">
        <f t="shared" ref="AR1684" si="3839">IF(AG1684&lt;&gt;"",IF(AH1684="○","入力済","未入力"),"")</f>
        <v/>
      </c>
      <c r="AS1684" s="976" t="str">
        <f t="shared" ref="AS1684" si="3840">IF(AND(P1684&lt;&gt;"", AI1684=""), "未入力", "入力済")</f>
        <v>入力済</v>
      </c>
      <c r="AT1684" s="976" t="str">
        <f t="shared" ref="AT1684" si="3841">IF(AND(P1684&lt;&gt;"", P1684&lt;&gt;"処遇改善加算Ⅳ", AJ1684=""), "未入力", "入力済")</f>
        <v>入力済</v>
      </c>
      <c r="AU1684" s="976" t="str">
        <f>IFERROR(VLOOKUP(K1684, 【参考】数式用２!$BB$5:$BC$48, 2, FALSE), "")</f>
        <v/>
      </c>
      <c r="AV1684" s="976" t="str">
        <f t="shared" ref="AV1684" si="3842">IF(AND(P1684&lt;&gt;"処遇改善加算Ⅲ",P1684&lt;&gt;"処遇改善加算Ⅳ", P1684&lt;&gt;"", AU1684&lt;&gt;"対象外"), 1,"")</f>
        <v/>
      </c>
      <c r="AW1684" s="976" t="str">
        <f>IFERROR("_"&amp;VLOOKUP(K1684, 【参考】数式用２!$AG$2:$AH$48, 2, FALSE), "")</f>
        <v/>
      </c>
      <c r="AX1684" s="1211" t="str">
        <f t="shared" ref="AX1684" si="3843">IF(AND(P1684="処遇改善加算Ⅰ", AL1684=""), "未入力","入力済")</f>
        <v>入力済</v>
      </c>
      <c r="AY1684" s="1207" t="str">
        <f t="shared" ref="AY1684" si="3844">G1684</f>
        <v/>
      </c>
    </row>
    <row r="1685" spans="1:51" ht="14">
      <c r="A1685" s="1281"/>
      <c r="B1685" s="1263"/>
      <c r="C1685" s="1264"/>
      <c r="D1685" s="1264"/>
      <c r="E1685" s="1264"/>
      <c r="F1685" s="1265"/>
      <c r="G1685" s="1270"/>
      <c r="H1685" s="1270"/>
      <c r="I1685" s="1270"/>
      <c r="J1685" s="1270"/>
      <c r="K1685" s="1270"/>
      <c r="L1685" s="1273"/>
      <c r="M1685" s="1276"/>
      <c r="N1685" s="1246"/>
      <c r="O1685" s="1249"/>
      <c r="P1685" s="1215"/>
      <c r="Q1685" s="1218"/>
      <c r="R1685" s="1221"/>
      <c r="S1685" s="1224"/>
      <c r="T1685" s="1227"/>
      <c r="U1685" s="1224"/>
      <c r="V1685" s="1227"/>
      <c r="W1685" s="1224"/>
      <c r="X1685" s="1227"/>
      <c r="Y1685" s="1224"/>
      <c r="Z1685" s="1227"/>
      <c r="AA1685" s="1227"/>
      <c r="AB1685" s="1227"/>
      <c r="AC1685" s="1230"/>
      <c r="AD1685" s="1193"/>
      <c r="AE1685" s="1234"/>
      <c r="AF1685" s="1199"/>
      <c r="AG1685" s="1193"/>
      <c r="AH1685" s="1196"/>
      <c r="AI1685" s="1199"/>
      <c r="AJ1685" s="1199"/>
      <c r="AK1685" s="1202"/>
      <c r="AL1685" s="1205"/>
      <c r="AM1685" s="1212" t="str">
        <f t="shared" ref="AM1685" si="3845">IF(AND(P1684&lt;&gt;"", OR(W1684&lt;&gt;8,Y1684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85" s="355"/>
      <c r="AO1685" s="1208"/>
      <c r="AP1685" s="1210"/>
      <c r="AQ1685" s="1114"/>
      <c r="AR1685" s="976"/>
      <c r="AS1685" s="976"/>
      <c r="AT1685" s="976"/>
      <c r="AU1685" s="976"/>
      <c r="AV1685" s="976"/>
      <c r="AW1685" s="976"/>
      <c r="AX1685" s="1211"/>
      <c r="AY1685" s="1208"/>
    </row>
    <row r="1686" spans="1:51" ht="14">
      <c r="A1686" s="1282"/>
      <c r="B1686" s="1263"/>
      <c r="C1686" s="1264"/>
      <c r="D1686" s="1264"/>
      <c r="E1686" s="1264"/>
      <c r="F1686" s="1265"/>
      <c r="G1686" s="1270"/>
      <c r="H1686" s="1270"/>
      <c r="I1686" s="1270"/>
      <c r="J1686" s="1270"/>
      <c r="K1686" s="1270"/>
      <c r="L1686" s="1273"/>
      <c r="M1686" s="1276"/>
      <c r="N1686" s="1246"/>
      <c r="O1686" s="1249"/>
      <c r="P1686" s="1215"/>
      <c r="Q1686" s="1218"/>
      <c r="R1686" s="1221"/>
      <c r="S1686" s="1224"/>
      <c r="T1686" s="1227"/>
      <c r="U1686" s="1224"/>
      <c r="V1686" s="1227"/>
      <c r="W1686" s="1224"/>
      <c r="X1686" s="1227"/>
      <c r="Y1686" s="1224"/>
      <c r="Z1686" s="1227"/>
      <c r="AA1686" s="1227"/>
      <c r="AB1686" s="1227"/>
      <c r="AC1686" s="1230"/>
      <c r="AD1686" s="1193"/>
      <c r="AE1686" s="1234"/>
      <c r="AF1686" s="1199"/>
      <c r="AG1686" s="1193"/>
      <c r="AH1686" s="1196"/>
      <c r="AI1686" s="1199"/>
      <c r="AJ1686" s="1199"/>
      <c r="AK1686" s="1202"/>
      <c r="AL1686" s="1205"/>
      <c r="AM1686" s="1213"/>
      <c r="AN1686" s="355"/>
      <c r="AO1686" s="1208"/>
      <c r="AP1686" s="1210"/>
      <c r="AQ1686" s="1114"/>
      <c r="AR1686" s="976"/>
      <c r="AS1686" s="976"/>
      <c r="AT1686" s="976"/>
      <c r="AU1686" s="976"/>
      <c r="AV1686" s="976"/>
      <c r="AW1686" s="976"/>
      <c r="AX1686" s="1211"/>
      <c r="AY1686" s="1208"/>
    </row>
    <row r="1687" spans="1:51" ht="14.5" thickBot="1">
      <c r="A1687" s="1283"/>
      <c r="B1687" s="1266"/>
      <c r="C1687" s="1267"/>
      <c r="D1687" s="1267"/>
      <c r="E1687" s="1267"/>
      <c r="F1687" s="1268"/>
      <c r="G1687" s="1271"/>
      <c r="H1687" s="1271"/>
      <c r="I1687" s="1271"/>
      <c r="J1687" s="1271"/>
      <c r="K1687" s="1271"/>
      <c r="L1687" s="1274"/>
      <c r="M1687" s="1277"/>
      <c r="N1687" s="1247"/>
      <c r="O1687" s="1250"/>
      <c r="P1687" s="1216"/>
      <c r="Q1687" s="1219"/>
      <c r="R1687" s="1222"/>
      <c r="S1687" s="1225"/>
      <c r="T1687" s="1228"/>
      <c r="U1687" s="1225"/>
      <c r="V1687" s="1228"/>
      <c r="W1687" s="1225"/>
      <c r="X1687" s="1228"/>
      <c r="Y1687" s="1225"/>
      <c r="Z1687" s="1228"/>
      <c r="AA1687" s="1228"/>
      <c r="AB1687" s="1228"/>
      <c r="AC1687" s="1231"/>
      <c r="AD1687" s="1194"/>
      <c r="AE1687" s="1235"/>
      <c r="AF1687" s="1200"/>
      <c r="AG1687" s="1194"/>
      <c r="AH1687" s="1197"/>
      <c r="AI1687" s="1200"/>
      <c r="AJ1687" s="1200"/>
      <c r="AK1687" s="1203"/>
      <c r="AL1687" s="1206"/>
      <c r="AM1687" s="651" t="str">
        <f t="shared" si="3702"/>
        <v/>
      </c>
      <c r="AN1687" s="355"/>
      <c r="AO1687" s="1209"/>
      <c r="AP1687" s="1210"/>
      <c r="AQ1687" s="1115"/>
      <c r="AR1687" s="976"/>
      <c r="AS1687" s="976"/>
      <c r="AT1687" s="976"/>
      <c r="AU1687" s="976"/>
      <c r="AV1687" s="976"/>
      <c r="AW1687" s="976"/>
      <c r="AX1687" s="1211"/>
      <c r="AY1687" s="1209"/>
    </row>
    <row r="1688" spans="1:51" ht="14">
      <c r="A1688" s="1280">
        <v>420</v>
      </c>
      <c r="B1688" s="1260" t="str">
        <f>IF(基本情報入力シート!B459="", "",基本情報入力シート!B459)</f>
        <v/>
      </c>
      <c r="C1688" s="1261"/>
      <c r="D1688" s="1261"/>
      <c r="E1688" s="1261"/>
      <c r="F1688" s="1262"/>
      <c r="G1688" s="1269" t="str">
        <f>IF(基本情報入力シート!L459="", "",基本情報入力シート!L459)</f>
        <v/>
      </c>
      <c r="H1688" s="1269" t="str">
        <f>IF(基本情報入力シート!Q459="", "",基本情報入力シート!Q459)</f>
        <v/>
      </c>
      <c r="I1688" s="1269" t="str">
        <f>IF(基本情報入力シート!V459="", "",基本情報入力シート!V459)</f>
        <v/>
      </c>
      <c r="J1688" s="1269" t="str">
        <f>IF(基本情報入力シート!W459="", "",基本情報入力シート!W459)</f>
        <v/>
      </c>
      <c r="K1688" s="1269" t="str">
        <f>IF(基本情報入力シート!X459="", "",基本情報入力シート!X459)</f>
        <v/>
      </c>
      <c r="L1688" s="1272" t="str">
        <f>IF(基本情報入力シート!AC459=0, "",基本情報入力シート!AC459)</f>
        <v/>
      </c>
      <c r="M1688" s="1275" t="str">
        <f>IF(基本情報入力シート!AD459="", "",基本情報入力シート!AD459)</f>
        <v/>
      </c>
      <c r="N1688" s="1245"/>
      <c r="O1688" s="1248" t="str">
        <f>IFERROR(VLOOKUP(K1688,【参考】数式用２!$A$2:$AD$48,MATCH(N1688,【参考】数式用２!$C$4:$AD$4,0)+2,0),"")</f>
        <v/>
      </c>
      <c r="P1688" s="1214"/>
      <c r="Q1688" s="1217" t="str">
        <f>IFERROR(VLOOKUP(K1688,【参考】数式用２!$A$2:$AC$48,MATCH(P1688,【参考】数式用２!$C$4:$AC$4,0)+2,0),"")</f>
        <v/>
      </c>
      <c r="R1688" s="1220" t="s">
        <v>268</v>
      </c>
      <c r="S1688" s="1223"/>
      <c r="T1688" s="1226" t="s">
        <v>356</v>
      </c>
      <c r="U1688" s="1223"/>
      <c r="V1688" s="1226" t="s">
        <v>357</v>
      </c>
      <c r="W1688" s="1223"/>
      <c r="X1688" s="1226" t="s">
        <v>356</v>
      </c>
      <c r="Y1688" s="1223"/>
      <c r="Z1688" s="1226" t="s">
        <v>360</v>
      </c>
      <c r="AA1688" s="1226" t="s">
        <v>171</v>
      </c>
      <c r="AB1688" s="1226" t="str">
        <f t="shared" ref="AB1688" si="3846">IF(S1688&gt;=1,(W1688*12+Y1688)-(S1688*12+U1688)+1,"")</f>
        <v/>
      </c>
      <c r="AC1688" s="1229" t="s">
        <v>359</v>
      </c>
      <c r="AD1688" s="1232" t="str">
        <f t="shared" ref="AD1688" si="3847">IFERROR(ROUNDDOWN(ROUND(L1688*Q1688,0)*M1688,0)*AB1688,"")</f>
        <v/>
      </c>
      <c r="AE1688" s="1233" t="str">
        <f>IFERROR(ROUNDDOWN(ROUNDDOWN(ROUND(L1688*VLOOKUP(K1688,【参考】数式用２!$A$2:$AC$48,MATCH("処遇改善加算Ⅳ",【参考】数式用２!$C$4:$O$4,0)+2,0),0)*M1688,0)*AB1688*0.5,0), "")</f>
        <v/>
      </c>
      <c r="AF1688" s="1198"/>
      <c r="AG1688" s="1193" t="str">
        <f>IF(AND(AQ1688&lt;&gt;"対象外", P1688&lt;&gt;""),ROUNDDOWN(ROUND(L1688*VLOOKUP(K1688,【参考】数式用２!$A$2:$K$48,MATCH("ベア加算あり",【参考】数式用２!$C$4:$K$4,0)+2,0),0)*M1688,0)*AB1688,"")</f>
        <v/>
      </c>
      <c r="AH1688" s="1195"/>
      <c r="AI1688" s="1198"/>
      <c r="AJ1688" s="1198"/>
      <c r="AK1688" s="1201"/>
      <c r="AL1688" s="1204"/>
      <c r="AM1688" s="650" t="str">
        <f t="shared" si="3692"/>
        <v/>
      </c>
      <c r="AN1688" s="355"/>
      <c r="AO1688" s="1207" t="str">
        <f t="shared" ref="AO1688" si="3848">IF(K1688&lt;&gt;"","Q列に色付け","")</f>
        <v/>
      </c>
      <c r="AP1688" s="1210" t="str">
        <f t="shared" ref="AP1688" si="3849">IF(AND(AE1688&lt;&gt;0,AE1688&lt;&gt;""),IF(AF1688="○","入力済","未入力"),"")</f>
        <v/>
      </c>
      <c r="AQ1688" s="1113" t="str">
        <f>IFERROR((VLOOKUP(N1688, 【参考】数式用２!$BE$5:$BE$13, 1,FALSE)), "対象外")</f>
        <v>対象外</v>
      </c>
      <c r="AR1688" s="976" t="str">
        <f t="shared" ref="AR1688" si="3850">IF(AG1688&lt;&gt;"",IF(AH1688="○","入力済","未入力"),"")</f>
        <v/>
      </c>
      <c r="AS1688" s="976" t="str">
        <f t="shared" ref="AS1688" si="3851">IF(AND(P1688&lt;&gt;"", AI1688=""), "未入力", "入力済")</f>
        <v>入力済</v>
      </c>
      <c r="AT1688" s="976" t="str">
        <f t="shared" ref="AT1688" si="3852">IF(AND(P1688&lt;&gt;"", P1688&lt;&gt;"処遇改善加算Ⅳ", AJ1688=""), "未入力", "入力済")</f>
        <v>入力済</v>
      </c>
      <c r="AU1688" s="976" t="str">
        <f>IFERROR(VLOOKUP(K1688, 【参考】数式用２!$BB$5:$BC$48, 2, FALSE), "")</f>
        <v/>
      </c>
      <c r="AV1688" s="976" t="str">
        <f t="shared" ref="AV1688" si="3853">IF(AND(P1688&lt;&gt;"処遇改善加算Ⅲ",P1688&lt;&gt;"処遇改善加算Ⅳ", P1688&lt;&gt;"", AU1688&lt;&gt;"対象外"), 1,"")</f>
        <v/>
      </c>
      <c r="AW1688" s="976" t="str">
        <f>IFERROR("_"&amp;VLOOKUP(K1688, 【参考】数式用２!$AG$2:$AH$48, 2, FALSE), "")</f>
        <v/>
      </c>
      <c r="AX1688" s="1211" t="str">
        <f t="shared" ref="AX1688" si="3854">IF(AND(P1688="処遇改善加算Ⅰ", AL1688=""), "未入力","入力済")</f>
        <v>入力済</v>
      </c>
      <c r="AY1688" s="1207" t="str">
        <f t="shared" ref="AY1688" si="3855">G1688</f>
        <v/>
      </c>
    </row>
    <row r="1689" spans="1:51" ht="14">
      <c r="A1689" s="1281"/>
      <c r="B1689" s="1263"/>
      <c r="C1689" s="1264"/>
      <c r="D1689" s="1264"/>
      <c r="E1689" s="1264"/>
      <c r="F1689" s="1265"/>
      <c r="G1689" s="1270"/>
      <c r="H1689" s="1270"/>
      <c r="I1689" s="1270"/>
      <c r="J1689" s="1270"/>
      <c r="K1689" s="1270"/>
      <c r="L1689" s="1273"/>
      <c r="M1689" s="1276"/>
      <c r="N1689" s="1246"/>
      <c r="O1689" s="1249"/>
      <c r="P1689" s="1215"/>
      <c r="Q1689" s="1218"/>
      <c r="R1689" s="1221"/>
      <c r="S1689" s="1224"/>
      <c r="T1689" s="1227"/>
      <c r="U1689" s="1224"/>
      <c r="V1689" s="1227"/>
      <c r="W1689" s="1224"/>
      <c r="X1689" s="1227"/>
      <c r="Y1689" s="1224"/>
      <c r="Z1689" s="1227"/>
      <c r="AA1689" s="1227"/>
      <c r="AB1689" s="1227"/>
      <c r="AC1689" s="1230"/>
      <c r="AD1689" s="1193"/>
      <c r="AE1689" s="1234"/>
      <c r="AF1689" s="1199"/>
      <c r="AG1689" s="1193"/>
      <c r="AH1689" s="1196"/>
      <c r="AI1689" s="1199"/>
      <c r="AJ1689" s="1199"/>
      <c r="AK1689" s="1202"/>
      <c r="AL1689" s="1205"/>
      <c r="AM1689" s="1212" t="str">
        <f t="shared" ref="AM1689" si="3856">IF(AND(P1688&lt;&gt;"", OR(W1688&lt;&gt;8,Y1688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89" s="355"/>
      <c r="AO1689" s="1208"/>
      <c r="AP1689" s="1210"/>
      <c r="AQ1689" s="1114"/>
      <c r="AR1689" s="976"/>
      <c r="AS1689" s="976"/>
      <c r="AT1689" s="976"/>
      <c r="AU1689" s="976"/>
      <c r="AV1689" s="976"/>
      <c r="AW1689" s="976"/>
      <c r="AX1689" s="1211"/>
      <c r="AY1689" s="1208"/>
    </row>
    <row r="1690" spans="1:51" ht="14">
      <c r="A1690" s="1282"/>
      <c r="B1690" s="1263"/>
      <c r="C1690" s="1264"/>
      <c r="D1690" s="1264"/>
      <c r="E1690" s="1264"/>
      <c r="F1690" s="1265"/>
      <c r="G1690" s="1270"/>
      <c r="H1690" s="1270"/>
      <c r="I1690" s="1270"/>
      <c r="J1690" s="1270"/>
      <c r="K1690" s="1270"/>
      <c r="L1690" s="1273"/>
      <c r="M1690" s="1276"/>
      <c r="N1690" s="1246"/>
      <c r="O1690" s="1249"/>
      <c r="P1690" s="1215"/>
      <c r="Q1690" s="1218"/>
      <c r="R1690" s="1221"/>
      <c r="S1690" s="1224"/>
      <c r="T1690" s="1227"/>
      <c r="U1690" s="1224"/>
      <c r="V1690" s="1227"/>
      <c r="W1690" s="1224"/>
      <c r="X1690" s="1227"/>
      <c r="Y1690" s="1224"/>
      <c r="Z1690" s="1227"/>
      <c r="AA1690" s="1227"/>
      <c r="AB1690" s="1227"/>
      <c r="AC1690" s="1230"/>
      <c r="AD1690" s="1193"/>
      <c r="AE1690" s="1234"/>
      <c r="AF1690" s="1199"/>
      <c r="AG1690" s="1193"/>
      <c r="AH1690" s="1196"/>
      <c r="AI1690" s="1199"/>
      <c r="AJ1690" s="1199"/>
      <c r="AK1690" s="1202"/>
      <c r="AL1690" s="1205"/>
      <c r="AM1690" s="1213"/>
      <c r="AN1690" s="355"/>
      <c r="AO1690" s="1208"/>
      <c r="AP1690" s="1210"/>
      <c r="AQ1690" s="1114"/>
      <c r="AR1690" s="976"/>
      <c r="AS1690" s="976"/>
      <c r="AT1690" s="976"/>
      <c r="AU1690" s="976"/>
      <c r="AV1690" s="976"/>
      <c r="AW1690" s="976"/>
      <c r="AX1690" s="1211"/>
      <c r="AY1690" s="1208"/>
    </row>
    <row r="1691" spans="1:51" ht="14.5" thickBot="1">
      <c r="A1691" s="1283"/>
      <c r="B1691" s="1266"/>
      <c r="C1691" s="1267"/>
      <c r="D1691" s="1267"/>
      <c r="E1691" s="1267"/>
      <c r="F1691" s="1268"/>
      <c r="G1691" s="1271"/>
      <c r="H1691" s="1271"/>
      <c r="I1691" s="1271"/>
      <c r="J1691" s="1271"/>
      <c r="K1691" s="1271"/>
      <c r="L1691" s="1274"/>
      <c r="M1691" s="1277"/>
      <c r="N1691" s="1247"/>
      <c r="O1691" s="1250"/>
      <c r="P1691" s="1216"/>
      <c r="Q1691" s="1219"/>
      <c r="R1691" s="1222"/>
      <c r="S1691" s="1225"/>
      <c r="T1691" s="1228"/>
      <c r="U1691" s="1225"/>
      <c r="V1691" s="1228"/>
      <c r="W1691" s="1225"/>
      <c r="X1691" s="1228"/>
      <c r="Y1691" s="1225"/>
      <c r="Z1691" s="1228"/>
      <c r="AA1691" s="1228"/>
      <c r="AB1691" s="1228"/>
      <c r="AC1691" s="1231"/>
      <c r="AD1691" s="1194"/>
      <c r="AE1691" s="1235"/>
      <c r="AF1691" s="1200"/>
      <c r="AG1691" s="1194"/>
      <c r="AH1691" s="1197"/>
      <c r="AI1691" s="1200"/>
      <c r="AJ1691" s="1200"/>
      <c r="AK1691" s="1203"/>
      <c r="AL1691" s="1206"/>
      <c r="AM1691" s="651" t="str">
        <f t="shared" si="3702"/>
        <v/>
      </c>
      <c r="AN1691" s="355"/>
      <c r="AO1691" s="1209"/>
      <c r="AP1691" s="1210"/>
      <c r="AQ1691" s="1115"/>
      <c r="AR1691" s="976"/>
      <c r="AS1691" s="976"/>
      <c r="AT1691" s="976"/>
      <c r="AU1691" s="976"/>
      <c r="AV1691" s="976"/>
      <c r="AW1691" s="976"/>
      <c r="AX1691" s="1211"/>
      <c r="AY1691" s="1209"/>
    </row>
    <row r="1692" spans="1:51" ht="14">
      <c r="A1692" s="1280">
        <v>421</v>
      </c>
      <c r="B1692" s="1260" t="str">
        <f>IF(基本情報入力シート!B460="", "",基本情報入力シート!B460)</f>
        <v/>
      </c>
      <c r="C1692" s="1261"/>
      <c r="D1692" s="1261"/>
      <c r="E1692" s="1261"/>
      <c r="F1692" s="1262"/>
      <c r="G1692" s="1269" t="str">
        <f>IF(基本情報入力シート!L460="", "",基本情報入力シート!L460)</f>
        <v/>
      </c>
      <c r="H1692" s="1269" t="str">
        <f>IF(基本情報入力シート!Q460="", "",基本情報入力シート!Q460)</f>
        <v/>
      </c>
      <c r="I1692" s="1269" t="str">
        <f>IF(基本情報入力シート!V460="", "",基本情報入力シート!V460)</f>
        <v/>
      </c>
      <c r="J1692" s="1269" t="str">
        <f>IF(基本情報入力シート!W460="", "",基本情報入力シート!W460)</f>
        <v/>
      </c>
      <c r="K1692" s="1269" t="str">
        <f>IF(基本情報入力シート!X460="", "",基本情報入力シート!X460)</f>
        <v/>
      </c>
      <c r="L1692" s="1272" t="str">
        <f>IF(基本情報入力シート!AC460=0, "",基本情報入力シート!AC460)</f>
        <v/>
      </c>
      <c r="M1692" s="1275" t="str">
        <f>IF(基本情報入力シート!AD460="", "",基本情報入力シート!AD460)</f>
        <v/>
      </c>
      <c r="N1692" s="1245"/>
      <c r="O1692" s="1248" t="str">
        <f>IFERROR(VLOOKUP(K1692,【参考】数式用２!$A$2:$AD$48,MATCH(N1692,【参考】数式用２!$C$4:$AD$4,0)+2,0),"")</f>
        <v/>
      </c>
      <c r="P1692" s="1214"/>
      <c r="Q1692" s="1217" t="str">
        <f>IFERROR(VLOOKUP(K1692,【参考】数式用２!$A$2:$AC$48,MATCH(P1692,【参考】数式用２!$C$4:$AC$4,0)+2,0),"")</f>
        <v/>
      </c>
      <c r="R1692" s="1220" t="s">
        <v>268</v>
      </c>
      <c r="S1692" s="1223"/>
      <c r="T1692" s="1226" t="s">
        <v>356</v>
      </c>
      <c r="U1692" s="1223"/>
      <c r="V1692" s="1226" t="s">
        <v>357</v>
      </c>
      <c r="W1692" s="1223"/>
      <c r="X1692" s="1226" t="s">
        <v>356</v>
      </c>
      <c r="Y1692" s="1223"/>
      <c r="Z1692" s="1226" t="s">
        <v>360</v>
      </c>
      <c r="AA1692" s="1226" t="s">
        <v>171</v>
      </c>
      <c r="AB1692" s="1226" t="str">
        <f t="shared" ref="AB1692" si="3857">IF(S1692&gt;=1,(W1692*12+Y1692)-(S1692*12+U1692)+1,"")</f>
        <v/>
      </c>
      <c r="AC1692" s="1229" t="s">
        <v>359</v>
      </c>
      <c r="AD1692" s="1232" t="str">
        <f t="shared" ref="AD1692" si="3858">IFERROR(ROUNDDOWN(ROUND(L1692*Q1692,0)*M1692,0)*AB1692,"")</f>
        <v/>
      </c>
      <c r="AE1692" s="1233" t="str">
        <f>IFERROR(ROUNDDOWN(ROUNDDOWN(ROUND(L1692*VLOOKUP(K1692,【参考】数式用２!$A$2:$AC$48,MATCH("処遇改善加算Ⅳ",【参考】数式用２!$C$4:$O$4,0)+2,0),0)*M1692,0)*AB1692*0.5,0), "")</f>
        <v/>
      </c>
      <c r="AF1692" s="1198"/>
      <c r="AG1692" s="1193" t="str">
        <f>IF(AND(AQ1692&lt;&gt;"対象外", P1692&lt;&gt;""),ROUNDDOWN(ROUND(L1692*VLOOKUP(K1692,【参考】数式用２!$A$2:$K$48,MATCH("ベア加算あり",【参考】数式用２!$C$4:$K$4,0)+2,0),0)*M1692,0)*AB1692,"")</f>
        <v/>
      </c>
      <c r="AH1692" s="1195"/>
      <c r="AI1692" s="1198"/>
      <c r="AJ1692" s="1198"/>
      <c r="AK1692" s="1201"/>
      <c r="AL1692" s="1204"/>
      <c r="AM1692" s="650" t="str">
        <f t="shared" si="3692"/>
        <v/>
      </c>
      <c r="AN1692" s="355"/>
      <c r="AO1692" s="1207" t="str">
        <f t="shared" ref="AO1692" si="3859">IF(K1692&lt;&gt;"","Q列に色付け","")</f>
        <v/>
      </c>
      <c r="AP1692" s="1210" t="str">
        <f t="shared" ref="AP1692" si="3860">IF(AND(AE1692&lt;&gt;0,AE1692&lt;&gt;""),IF(AF1692="○","入力済","未入力"),"")</f>
        <v/>
      </c>
      <c r="AQ1692" s="1113" t="str">
        <f>IFERROR((VLOOKUP(N1692, 【参考】数式用２!$BE$5:$BE$13, 1,FALSE)), "対象外")</f>
        <v>対象外</v>
      </c>
      <c r="AR1692" s="976" t="str">
        <f t="shared" ref="AR1692" si="3861">IF(AG1692&lt;&gt;"",IF(AH1692="○","入力済","未入力"),"")</f>
        <v/>
      </c>
      <c r="AS1692" s="976" t="str">
        <f t="shared" ref="AS1692" si="3862">IF(AND(P1692&lt;&gt;"", AI1692=""), "未入力", "入力済")</f>
        <v>入力済</v>
      </c>
      <c r="AT1692" s="976" t="str">
        <f t="shared" ref="AT1692" si="3863">IF(AND(P1692&lt;&gt;"", P1692&lt;&gt;"処遇改善加算Ⅳ", AJ1692=""), "未入力", "入力済")</f>
        <v>入力済</v>
      </c>
      <c r="AU1692" s="976" t="str">
        <f>IFERROR(VLOOKUP(K1692, 【参考】数式用２!$BB$5:$BC$48, 2, FALSE), "")</f>
        <v/>
      </c>
      <c r="AV1692" s="976" t="str">
        <f t="shared" ref="AV1692" si="3864">IF(AND(P1692&lt;&gt;"処遇改善加算Ⅲ",P1692&lt;&gt;"処遇改善加算Ⅳ", P1692&lt;&gt;"", AU1692&lt;&gt;"対象外"), 1,"")</f>
        <v/>
      </c>
      <c r="AW1692" s="976" t="str">
        <f>IFERROR("_"&amp;VLOOKUP(K1692, 【参考】数式用２!$AG$2:$AH$48, 2, FALSE), "")</f>
        <v/>
      </c>
      <c r="AX1692" s="1211" t="str">
        <f t="shared" ref="AX1692" si="3865">IF(AND(P1692="処遇改善加算Ⅰ", AL1692=""), "未入力","入力済")</f>
        <v>入力済</v>
      </c>
      <c r="AY1692" s="1207" t="str">
        <f t="shared" ref="AY1692" si="3866">G1692</f>
        <v/>
      </c>
    </row>
    <row r="1693" spans="1:51" ht="14">
      <c r="A1693" s="1281"/>
      <c r="B1693" s="1263"/>
      <c r="C1693" s="1264"/>
      <c r="D1693" s="1264"/>
      <c r="E1693" s="1264"/>
      <c r="F1693" s="1265"/>
      <c r="G1693" s="1270"/>
      <c r="H1693" s="1270"/>
      <c r="I1693" s="1270"/>
      <c r="J1693" s="1270"/>
      <c r="K1693" s="1270"/>
      <c r="L1693" s="1273"/>
      <c r="M1693" s="1276"/>
      <c r="N1693" s="1246"/>
      <c r="O1693" s="1249"/>
      <c r="P1693" s="1215"/>
      <c r="Q1693" s="1218"/>
      <c r="R1693" s="1221"/>
      <c r="S1693" s="1224"/>
      <c r="T1693" s="1227"/>
      <c r="U1693" s="1224"/>
      <c r="V1693" s="1227"/>
      <c r="W1693" s="1224"/>
      <c r="X1693" s="1227"/>
      <c r="Y1693" s="1224"/>
      <c r="Z1693" s="1227"/>
      <c r="AA1693" s="1227"/>
      <c r="AB1693" s="1227"/>
      <c r="AC1693" s="1230"/>
      <c r="AD1693" s="1193"/>
      <c r="AE1693" s="1234"/>
      <c r="AF1693" s="1199"/>
      <c r="AG1693" s="1193"/>
      <c r="AH1693" s="1196"/>
      <c r="AI1693" s="1199"/>
      <c r="AJ1693" s="1199"/>
      <c r="AK1693" s="1202"/>
      <c r="AL1693" s="1205"/>
      <c r="AM1693" s="1212" t="str">
        <f t="shared" ref="AM1693" si="3867">IF(AND(P1692&lt;&gt;"", OR(W1692&lt;&gt;8,Y1692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93" s="355"/>
      <c r="AO1693" s="1208"/>
      <c r="AP1693" s="1210"/>
      <c r="AQ1693" s="1114"/>
      <c r="AR1693" s="976"/>
      <c r="AS1693" s="976"/>
      <c r="AT1693" s="976"/>
      <c r="AU1693" s="976"/>
      <c r="AV1693" s="976"/>
      <c r="AW1693" s="976"/>
      <c r="AX1693" s="1211"/>
      <c r="AY1693" s="1208"/>
    </row>
    <row r="1694" spans="1:51" ht="14">
      <c r="A1694" s="1282"/>
      <c r="B1694" s="1263"/>
      <c r="C1694" s="1264"/>
      <c r="D1694" s="1264"/>
      <c r="E1694" s="1264"/>
      <c r="F1694" s="1265"/>
      <c r="G1694" s="1270"/>
      <c r="H1694" s="1270"/>
      <c r="I1694" s="1270"/>
      <c r="J1694" s="1270"/>
      <c r="K1694" s="1270"/>
      <c r="L1694" s="1273"/>
      <c r="M1694" s="1276"/>
      <c r="N1694" s="1246"/>
      <c r="O1694" s="1249"/>
      <c r="P1694" s="1215"/>
      <c r="Q1694" s="1218"/>
      <c r="R1694" s="1221"/>
      <c r="S1694" s="1224"/>
      <c r="T1694" s="1227"/>
      <c r="U1694" s="1224"/>
      <c r="V1694" s="1227"/>
      <c r="W1694" s="1224"/>
      <c r="X1694" s="1227"/>
      <c r="Y1694" s="1224"/>
      <c r="Z1694" s="1227"/>
      <c r="AA1694" s="1227"/>
      <c r="AB1694" s="1227"/>
      <c r="AC1694" s="1230"/>
      <c r="AD1694" s="1193"/>
      <c r="AE1694" s="1234"/>
      <c r="AF1694" s="1199"/>
      <c r="AG1694" s="1193"/>
      <c r="AH1694" s="1196"/>
      <c r="AI1694" s="1199"/>
      <c r="AJ1694" s="1199"/>
      <c r="AK1694" s="1202"/>
      <c r="AL1694" s="1205"/>
      <c r="AM1694" s="1213"/>
      <c r="AN1694" s="355"/>
      <c r="AO1694" s="1208"/>
      <c r="AP1694" s="1210"/>
      <c r="AQ1694" s="1114"/>
      <c r="AR1694" s="976"/>
      <c r="AS1694" s="976"/>
      <c r="AT1694" s="976"/>
      <c r="AU1694" s="976"/>
      <c r="AV1694" s="976"/>
      <c r="AW1694" s="976"/>
      <c r="AX1694" s="1211"/>
      <c r="AY1694" s="1208"/>
    </row>
    <row r="1695" spans="1:51" ht="14.5" thickBot="1">
      <c r="A1695" s="1283"/>
      <c r="B1695" s="1266"/>
      <c r="C1695" s="1267"/>
      <c r="D1695" s="1267"/>
      <c r="E1695" s="1267"/>
      <c r="F1695" s="1268"/>
      <c r="G1695" s="1271"/>
      <c r="H1695" s="1271"/>
      <c r="I1695" s="1271"/>
      <c r="J1695" s="1271"/>
      <c r="K1695" s="1271"/>
      <c r="L1695" s="1274"/>
      <c r="M1695" s="1277"/>
      <c r="N1695" s="1247"/>
      <c r="O1695" s="1250"/>
      <c r="P1695" s="1216"/>
      <c r="Q1695" s="1219"/>
      <c r="R1695" s="1222"/>
      <c r="S1695" s="1225"/>
      <c r="T1695" s="1228"/>
      <c r="U1695" s="1225"/>
      <c r="V1695" s="1228"/>
      <c r="W1695" s="1225"/>
      <c r="X1695" s="1228"/>
      <c r="Y1695" s="1225"/>
      <c r="Z1695" s="1228"/>
      <c r="AA1695" s="1228"/>
      <c r="AB1695" s="1228"/>
      <c r="AC1695" s="1231"/>
      <c r="AD1695" s="1194"/>
      <c r="AE1695" s="1235"/>
      <c r="AF1695" s="1200"/>
      <c r="AG1695" s="1194"/>
      <c r="AH1695" s="1197"/>
      <c r="AI1695" s="1200"/>
      <c r="AJ1695" s="1200"/>
      <c r="AK1695" s="1203"/>
      <c r="AL1695" s="1206"/>
      <c r="AM1695" s="651" t="str">
        <f t="shared" si="3702"/>
        <v/>
      </c>
      <c r="AN1695" s="355"/>
      <c r="AO1695" s="1209"/>
      <c r="AP1695" s="1210"/>
      <c r="AQ1695" s="1115"/>
      <c r="AR1695" s="976"/>
      <c r="AS1695" s="976"/>
      <c r="AT1695" s="976"/>
      <c r="AU1695" s="976"/>
      <c r="AV1695" s="976"/>
      <c r="AW1695" s="976"/>
      <c r="AX1695" s="1211"/>
      <c r="AY1695" s="1209"/>
    </row>
    <row r="1696" spans="1:51" ht="14">
      <c r="A1696" s="1280">
        <v>422</v>
      </c>
      <c r="B1696" s="1260" t="str">
        <f>IF(基本情報入力シート!B461="", "",基本情報入力シート!B461)</f>
        <v/>
      </c>
      <c r="C1696" s="1261"/>
      <c r="D1696" s="1261"/>
      <c r="E1696" s="1261"/>
      <c r="F1696" s="1262"/>
      <c r="G1696" s="1269" t="str">
        <f>IF(基本情報入力シート!L461="", "",基本情報入力シート!L461)</f>
        <v/>
      </c>
      <c r="H1696" s="1269" t="str">
        <f>IF(基本情報入力シート!Q461="", "",基本情報入力シート!Q461)</f>
        <v/>
      </c>
      <c r="I1696" s="1269" t="str">
        <f>IF(基本情報入力シート!V461="", "",基本情報入力シート!V461)</f>
        <v/>
      </c>
      <c r="J1696" s="1269" t="str">
        <f>IF(基本情報入力シート!W461="", "",基本情報入力シート!W461)</f>
        <v/>
      </c>
      <c r="K1696" s="1269" t="str">
        <f>IF(基本情報入力シート!X461="", "",基本情報入力シート!X461)</f>
        <v/>
      </c>
      <c r="L1696" s="1272" t="str">
        <f>IF(基本情報入力シート!AC461=0, "",基本情報入力シート!AC461)</f>
        <v/>
      </c>
      <c r="M1696" s="1275" t="str">
        <f>IF(基本情報入力シート!AD461="", "",基本情報入力シート!AD461)</f>
        <v/>
      </c>
      <c r="N1696" s="1245"/>
      <c r="O1696" s="1248" t="str">
        <f>IFERROR(VLOOKUP(K1696,【参考】数式用２!$A$2:$AD$48,MATCH(N1696,【参考】数式用２!$C$4:$AD$4,0)+2,0),"")</f>
        <v/>
      </c>
      <c r="P1696" s="1214"/>
      <c r="Q1696" s="1217" t="str">
        <f>IFERROR(VLOOKUP(K1696,【参考】数式用２!$A$2:$AC$48,MATCH(P1696,【参考】数式用２!$C$4:$AC$4,0)+2,0),"")</f>
        <v/>
      </c>
      <c r="R1696" s="1220" t="s">
        <v>268</v>
      </c>
      <c r="S1696" s="1223"/>
      <c r="T1696" s="1226" t="s">
        <v>356</v>
      </c>
      <c r="U1696" s="1223"/>
      <c r="V1696" s="1226" t="s">
        <v>357</v>
      </c>
      <c r="W1696" s="1223"/>
      <c r="X1696" s="1226" t="s">
        <v>356</v>
      </c>
      <c r="Y1696" s="1223"/>
      <c r="Z1696" s="1226" t="s">
        <v>360</v>
      </c>
      <c r="AA1696" s="1226" t="s">
        <v>171</v>
      </c>
      <c r="AB1696" s="1226" t="str">
        <f t="shared" ref="AB1696" si="3868">IF(S1696&gt;=1,(W1696*12+Y1696)-(S1696*12+U1696)+1,"")</f>
        <v/>
      </c>
      <c r="AC1696" s="1229" t="s">
        <v>359</v>
      </c>
      <c r="AD1696" s="1232" t="str">
        <f t="shared" ref="AD1696" si="3869">IFERROR(ROUNDDOWN(ROUND(L1696*Q1696,0)*M1696,0)*AB1696,"")</f>
        <v/>
      </c>
      <c r="AE1696" s="1233" t="str">
        <f>IFERROR(ROUNDDOWN(ROUNDDOWN(ROUND(L1696*VLOOKUP(K1696,【参考】数式用２!$A$2:$AC$48,MATCH("処遇改善加算Ⅳ",【参考】数式用２!$C$4:$O$4,0)+2,0),0)*M1696,0)*AB1696*0.5,0), "")</f>
        <v/>
      </c>
      <c r="AF1696" s="1198"/>
      <c r="AG1696" s="1193" t="str">
        <f>IF(AND(AQ1696&lt;&gt;"対象外", P1696&lt;&gt;""),ROUNDDOWN(ROUND(L1696*VLOOKUP(K1696,【参考】数式用２!$A$2:$K$48,MATCH("ベア加算あり",【参考】数式用２!$C$4:$K$4,0)+2,0),0)*M1696,0)*AB1696,"")</f>
        <v/>
      </c>
      <c r="AH1696" s="1195"/>
      <c r="AI1696" s="1198"/>
      <c r="AJ1696" s="1198"/>
      <c r="AK1696" s="1201"/>
      <c r="AL1696" s="1204"/>
      <c r="AM1696" s="650" t="str">
        <f t="shared" ref="AM1696:AM1756" si="3870">IF(Q1696="","",IF(Q1696&lt;O1696,"！加算の要件上は問題ありませんが、令和６年度末の加算率と比較して、令和７年度の加算率が低くなっています。",""))</f>
        <v/>
      </c>
      <c r="AN1696" s="355"/>
      <c r="AO1696" s="1207" t="str">
        <f t="shared" ref="AO1696" si="3871">IF(K1696&lt;&gt;"","Q列に色付け","")</f>
        <v/>
      </c>
      <c r="AP1696" s="1210" t="str">
        <f t="shared" ref="AP1696" si="3872">IF(AND(AE1696&lt;&gt;0,AE1696&lt;&gt;""),IF(AF1696="○","入力済","未入力"),"")</f>
        <v/>
      </c>
      <c r="AQ1696" s="1113" t="str">
        <f>IFERROR((VLOOKUP(N1696, 【参考】数式用２!$BE$5:$BE$13, 1,FALSE)), "対象外")</f>
        <v>対象外</v>
      </c>
      <c r="AR1696" s="976" t="str">
        <f t="shared" ref="AR1696" si="3873">IF(AG1696&lt;&gt;"",IF(AH1696="○","入力済","未入力"),"")</f>
        <v/>
      </c>
      <c r="AS1696" s="976" t="str">
        <f t="shared" ref="AS1696" si="3874">IF(AND(P1696&lt;&gt;"", AI1696=""), "未入力", "入力済")</f>
        <v>入力済</v>
      </c>
      <c r="AT1696" s="976" t="str">
        <f t="shared" ref="AT1696" si="3875">IF(AND(P1696&lt;&gt;"", P1696&lt;&gt;"処遇改善加算Ⅳ", AJ1696=""), "未入力", "入力済")</f>
        <v>入力済</v>
      </c>
      <c r="AU1696" s="976" t="str">
        <f>IFERROR(VLOOKUP(K1696, 【参考】数式用２!$BB$5:$BC$48, 2, FALSE), "")</f>
        <v/>
      </c>
      <c r="AV1696" s="976" t="str">
        <f t="shared" ref="AV1696" si="3876">IF(AND(P1696&lt;&gt;"処遇改善加算Ⅲ",P1696&lt;&gt;"処遇改善加算Ⅳ", P1696&lt;&gt;"", AU1696&lt;&gt;"対象外"), 1,"")</f>
        <v/>
      </c>
      <c r="AW1696" s="976" t="str">
        <f>IFERROR("_"&amp;VLOOKUP(K1696, 【参考】数式用２!$AG$2:$AH$48, 2, FALSE), "")</f>
        <v/>
      </c>
      <c r="AX1696" s="1211" t="str">
        <f t="shared" ref="AX1696" si="3877">IF(AND(P1696="処遇改善加算Ⅰ", AL1696=""), "未入力","入力済")</f>
        <v>入力済</v>
      </c>
      <c r="AY1696" s="1207" t="str">
        <f t="shared" ref="AY1696" si="3878">G1696</f>
        <v/>
      </c>
    </row>
    <row r="1697" spans="1:51" ht="14">
      <c r="A1697" s="1281"/>
      <c r="B1697" s="1263"/>
      <c r="C1697" s="1264"/>
      <c r="D1697" s="1264"/>
      <c r="E1697" s="1264"/>
      <c r="F1697" s="1265"/>
      <c r="G1697" s="1270"/>
      <c r="H1697" s="1270"/>
      <c r="I1697" s="1270"/>
      <c r="J1697" s="1270"/>
      <c r="K1697" s="1270"/>
      <c r="L1697" s="1273"/>
      <c r="M1697" s="1276"/>
      <c r="N1697" s="1246"/>
      <c r="O1697" s="1249"/>
      <c r="P1697" s="1215"/>
      <c r="Q1697" s="1218"/>
      <c r="R1697" s="1221"/>
      <c r="S1697" s="1224"/>
      <c r="T1697" s="1227"/>
      <c r="U1697" s="1224"/>
      <c r="V1697" s="1227"/>
      <c r="W1697" s="1224"/>
      <c r="X1697" s="1227"/>
      <c r="Y1697" s="1224"/>
      <c r="Z1697" s="1227"/>
      <c r="AA1697" s="1227"/>
      <c r="AB1697" s="1227"/>
      <c r="AC1697" s="1230"/>
      <c r="AD1697" s="1193"/>
      <c r="AE1697" s="1234"/>
      <c r="AF1697" s="1199"/>
      <c r="AG1697" s="1193"/>
      <c r="AH1697" s="1196"/>
      <c r="AI1697" s="1199"/>
      <c r="AJ1697" s="1199"/>
      <c r="AK1697" s="1202"/>
      <c r="AL1697" s="1205"/>
      <c r="AM1697" s="1212" t="str">
        <f t="shared" ref="AM1697" si="3879">IF(AND(P1696&lt;&gt;"", OR(W1696&lt;&gt;8,Y1696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697" s="355"/>
      <c r="AO1697" s="1208"/>
      <c r="AP1697" s="1210"/>
      <c r="AQ1697" s="1114"/>
      <c r="AR1697" s="976"/>
      <c r="AS1697" s="976"/>
      <c r="AT1697" s="976"/>
      <c r="AU1697" s="976"/>
      <c r="AV1697" s="976"/>
      <c r="AW1697" s="976"/>
      <c r="AX1697" s="1211"/>
      <c r="AY1697" s="1208"/>
    </row>
    <row r="1698" spans="1:51" ht="14">
      <c r="A1698" s="1282"/>
      <c r="B1698" s="1263"/>
      <c r="C1698" s="1264"/>
      <c r="D1698" s="1264"/>
      <c r="E1698" s="1264"/>
      <c r="F1698" s="1265"/>
      <c r="G1698" s="1270"/>
      <c r="H1698" s="1270"/>
      <c r="I1698" s="1270"/>
      <c r="J1698" s="1270"/>
      <c r="K1698" s="1270"/>
      <c r="L1698" s="1273"/>
      <c r="M1698" s="1276"/>
      <c r="N1698" s="1246"/>
      <c r="O1698" s="1249"/>
      <c r="P1698" s="1215"/>
      <c r="Q1698" s="1218"/>
      <c r="R1698" s="1221"/>
      <c r="S1698" s="1224"/>
      <c r="T1698" s="1227"/>
      <c r="U1698" s="1224"/>
      <c r="V1698" s="1227"/>
      <c r="W1698" s="1224"/>
      <c r="X1698" s="1227"/>
      <c r="Y1698" s="1224"/>
      <c r="Z1698" s="1227"/>
      <c r="AA1698" s="1227"/>
      <c r="AB1698" s="1227"/>
      <c r="AC1698" s="1230"/>
      <c r="AD1698" s="1193"/>
      <c r="AE1698" s="1234"/>
      <c r="AF1698" s="1199"/>
      <c r="AG1698" s="1193"/>
      <c r="AH1698" s="1196"/>
      <c r="AI1698" s="1199"/>
      <c r="AJ1698" s="1199"/>
      <c r="AK1698" s="1202"/>
      <c r="AL1698" s="1205"/>
      <c r="AM1698" s="1213"/>
      <c r="AN1698" s="355"/>
      <c r="AO1698" s="1208"/>
      <c r="AP1698" s="1210"/>
      <c r="AQ1698" s="1114"/>
      <c r="AR1698" s="976"/>
      <c r="AS1698" s="976"/>
      <c r="AT1698" s="976"/>
      <c r="AU1698" s="976"/>
      <c r="AV1698" s="976"/>
      <c r="AW1698" s="976"/>
      <c r="AX1698" s="1211"/>
      <c r="AY1698" s="1208"/>
    </row>
    <row r="1699" spans="1:51" ht="14.5" thickBot="1">
      <c r="A1699" s="1283"/>
      <c r="B1699" s="1266"/>
      <c r="C1699" s="1267"/>
      <c r="D1699" s="1267"/>
      <c r="E1699" s="1267"/>
      <c r="F1699" s="1268"/>
      <c r="G1699" s="1271"/>
      <c r="H1699" s="1271"/>
      <c r="I1699" s="1271"/>
      <c r="J1699" s="1271"/>
      <c r="K1699" s="1271"/>
      <c r="L1699" s="1274"/>
      <c r="M1699" s="1277"/>
      <c r="N1699" s="1247"/>
      <c r="O1699" s="1250"/>
      <c r="P1699" s="1216"/>
      <c r="Q1699" s="1219"/>
      <c r="R1699" s="1222"/>
      <c r="S1699" s="1225"/>
      <c r="T1699" s="1228"/>
      <c r="U1699" s="1225"/>
      <c r="V1699" s="1228"/>
      <c r="W1699" s="1225"/>
      <c r="X1699" s="1228"/>
      <c r="Y1699" s="1225"/>
      <c r="Z1699" s="1228"/>
      <c r="AA1699" s="1228"/>
      <c r="AB1699" s="1228"/>
      <c r="AC1699" s="1231"/>
      <c r="AD1699" s="1194"/>
      <c r="AE1699" s="1235"/>
      <c r="AF1699" s="1200"/>
      <c r="AG1699" s="1194"/>
      <c r="AH1699" s="1197"/>
      <c r="AI1699" s="1200"/>
      <c r="AJ1699" s="1200"/>
      <c r="AK1699" s="1203"/>
      <c r="AL1699" s="1206"/>
      <c r="AM1699" s="651" t="str">
        <f t="shared" ref="AM1699:AM1759" si="3880">IF(P1696="","",
IF(OR(AF1696="",
AND(AG1696&lt;&gt;"",AH1696=""),
AND(P1696&lt;&gt;"",AI1696=""),
AND(P1696&lt;&gt;"処遇改善加算Ⅳ",AJ1696=""),
AND(OR(P1696="処遇改善加算Ⅰ",P1696="処遇改善加算Ⅱ"),AU1696="対象",AK1696=""),
AND(P1696="処遇改善加算Ⅰ",AL1696="")),
"！記入が必要な欄（オレンジ色のセル）に空欄があります。空欄を埋めてください。",""))</f>
        <v/>
      </c>
      <c r="AN1699" s="355"/>
      <c r="AO1699" s="1209"/>
      <c r="AP1699" s="1210"/>
      <c r="AQ1699" s="1115"/>
      <c r="AR1699" s="976"/>
      <c r="AS1699" s="976"/>
      <c r="AT1699" s="976"/>
      <c r="AU1699" s="976"/>
      <c r="AV1699" s="976"/>
      <c r="AW1699" s="976"/>
      <c r="AX1699" s="1211"/>
      <c r="AY1699" s="1209"/>
    </row>
    <row r="1700" spans="1:51" ht="14">
      <c r="A1700" s="1280">
        <v>423</v>
      </c>
      <c r="B1700" s="1260" t="str">
        <f>IF(基本情報入力シート!B462="", "",基本情報入力シート!B462)</f>
        <v/>
      </c>
      <c r="C1700" s="1261"/>
      <c r="D1700" s="1261"/>
      <c r="E1700" s="1261"/>
      <c r="F1700" s="1262"/>
      <c r="G1700" s="1269" t="str">
        <f>IF(基本情報入力シート!L462="", "",基本情報入力シート!L462)</f>
        <v/>
      </c>
      <c r="H1700" s="1269" t="str">
        <f>IF(基本情報入力シート!Q462="", "",基本情報入力シート!Q462)</f>
        <v/>
      </c>
      <c r="I1700" s="1269" t="str">
        <f>IF(基本情報入力シート!V462="", "",基本情報入力シート!V462)</f>
        <v/>
      </c>
      <c r="J1700" s="1269" t="str">
        <f>IF(基本情報入力シート!W462="", "",基本情報入力シート!W462)</f>
        <v/>
      </c>
      <c r="K1700" s="1269" t="str">
        <f>IF(基本情報入力シート!X462="", "",基本情報入力シート!X462)</f>
        <v/>
      </c>
      <c r="L1700" s="1272" t="str">
        <f>IF(基本情報入力シート!AC462=0, "",基本情報入力シート!AC462)</f>
        <v/>
      </c>
      <c r="M1700" s="1275" t="str">
        <f>IF(基本情報入力シート!AD462="", "",基本情報入力シート!AD462)</f>
        <v/>
      </c>
      <c r="N1700" s="1245"/>
      <c r="O1700" s="1248" t="str">
        <f>IFERROR(VLOOKUP(K1700,【参考】数式用２!$A$2:$AD$48,MATCH(N1700,【参考】数式用２!$C$4:$AD$4,0)+2,0),"")</f>
        <v/>
      </c>
      <c r="P1700" s="1214"/>
      <c r="Q1700" s="1217" t="str">
        <f>IFERROR(VLOOKUP(K1700,【参考】数式用２!$A$2:$AC$48,MATCH(P1700,【参考】数式用２!$C$4:$AC$4,0)+2,0),"")</f>
        <v/>
      </c>
      <c r="R1700" s="1220" t="s">
        <v>268</v>
      </c>
      <c r="S1700" s="1223"/>
      <c r="T1700" s="1226" t="s">
        <v>356</v>
      </c>
      <c r="U1700" s="1223"/>
      <c r="V1700" s="1226" t="s">
        <v>357</v>
      </c>
      <c r="W1700" s="1223"/>
      <c r="X1700" s="1226" t="s">
        <v>356</v>
      </c>
      <c r="Y1700" s="1223"/>
      <c r="Z1700" s="1226" t="s">
        <v>360</v>
      </c>
      <c r="AA1700" s="1226" t="s">
        <v>171</v>
      </c>
      <c r="AB1700" s="1226" t="str">
        <f t="shared" ref="AB1700" si="3881">IF(S1700&gt;=1,(W1700*12+Y1700)-(S1700*12+U1700)+1,"")</f>
        <v/>
      </c>
      <c r="AC1700" s="1229" t="s">
        <v>359</v>
      </c>
      <c r="AD1700" s="1232" t="str">
        <f t="shared" ref="AD1700" si="3882">IFERROR(ROUNDDOWN(ROUND(L1700*Q1700,0)*M1700,0)*AB1700,"")</f>
        <v/>
      </c>
      <c r="AE1700" s="1233" t="str">
        <f>IFERROR(ROUNDDOWN(ROUNDDOWN(ROUND(L1700*VLOOKUP(K1700,【参考】数式用２!$A$2:$AC$48,MATCH("処遇改善加算Ⅳ",【参考】数式用２!$C$4:$O$4,0)+2,0),0)*M1700,0)*AB1700*0.5,0), "")</f>
        <v/>
      </c>
      <c r="AF1700" s="1198"/>
      <c r="AG1700" s="1193" t="str">
        <f>IF(AND(AQ1700&lt;&gt;"対象外", P1700&lt;&gt;""),ROUNDDOWN(ROUND(L1700*VLOOKUP(K1700,【参考】数式用２!$A$2:$K$48,MATCH("ベア加算あり",【参考】数式用２!$C$4:$K$4,0)+2,0),0)*M1700,0)*AB1700,"")</f>
        <v/>
      </c>
      <c r="AH1700" s="1195"/>
      <c r="AI1700" s="1198"/>
      <c r="AJ1700" s="1198"/>
      <c r="AK1700" s="1201"/>
      <c r="AL1700" s="1204"/>
      <c r="AM1700" s="650" t="str">
        <f t="shared" si="3870"/>
        <v/>
      </c>
      <c r="AN1700" s="355"/>
      <c r="AO1700" s="1207" t="str">
        <f t="shared" ref="AO1700" si="3883">IF(K1700&lt;&gt;"","Q列に色付け","")</f>
        <v/>
      </c>
      <c r="AP1700" s="1210" t="str">
        <f t="shared" ref="AP1700" si="3884">IF(AND(AE1700&lt;&gt;0,AE1700&lt;&gt;""),IF(AF1700="○","入力済","未入力"),"")</f>
        <v/>
      </c>
      <c r="AQ1700" s="1113" t="str">
        <f>IFERROR((VLOOKUP(N1700, 【参考】数式用２!$BE$5:$BE$13, 1,FALSE)), "対象外")</f>
        <v>対象外</v>
      </c>
      <c r="AR1700" s="976" t="str">
        <f t="shared" ref="AR1700" si="3885">IF(AG1700&lt;&gt;"",IF(AH1700="○","入力済","未入力"),"")</f>
        <v/>
      </c>
      <c r="AS1700" s="976" t="str">
        <f t="shared" ref="AS1700" si="3886">IF(AND(P1700&lt;&gt;"", AI1700=""), "未入力", "入力済")</f>
        <v>入力済</v>
      </c>
      <c r="AT1700" s="976" t="str">
        <f t="shared" ref="AT1700" si="3887">IF(AND(P1700&lt;&gt;"", P1700&lt;&gt;"処遇改善加算Ⅳ", AJ1700=""), "未入力", "入力済")</f>
        <v>入力済</v>
      </c>
      <c r="AU1700" s="976" t="str">
        <f>IFERROR(VLOOKUP(K1700, 【参考】数式用２!$BB$5:$BC$48, 2, FALSE), "")</f>
        <v/>
      </c>
      <c r="AV1700" s="976" t="str">
        <f t="shared" ref="AV1700" si="3888">IF(AND(P1700&lt;&gt;"処遇改善加算Ⅲ",P1700&lt;&gt;"処遇改善加算Ⅳ", P1700&lt;&gt;"", AU1700&lt;&gt;"対象外"), 1,"")</f>
        <v/>
      </c>
      <c r="AW1700" s="976" t="str">
        <f>IFERROR("_"&amp;VLOOKUP(K1700, 【参考】数式用２!$AG$2:$AH$48, 2, FALSE), "")</f>
        <v/>
      </c>
      <c r="AX1700" s="1211" t="str">
        <f t="shared" ref="AX1700" si="3889">IF(AND(P1700="処遇改善加算Ⅰ", AL1700=""), "未入力","入力済")</f>
        <v>入力済</v>
      </c>
      <c r="AY1700" s="1207" t="str">
        <f t="shared" ref="AY1700" si="3890">G1700</f>
        <v/>
      </c>
    </row>
    <row r="1701" spans="1:51" ht="14">
      <c r="A1701" s="1281"/>
      <c r="B1701" s="1263"/>
      <c r="C1701" s="1264"/>
      <c r="D1701" s="1264"/>
      <c r="E1701" s="1264"/>
      <c r="F1701" s="1265"/>
      <c r="G1701" s="1270"/>
      <c r="H1701" s="1270"/>
      <c r="I1701" s="1270"/>
      <c r="J1701" s="1270"/>
      <c r="K1701" s="1270"/>
      <c r="L1701" s="1273"/>
      <c r="M1701" s="1276"/>
      <c r="N1701" s="1246"/>
      <c r="O1701" s="1249"/>
      <c r="P1701" s="1215"/>
      <c r="Q1701" s="1218"/>
      <c r="R1701" s="1221"/>
      <c r="S1701" s="1224"/>
      <c r="T1701" s="1227"/>
      <c r="U1701" s="1224"/>
      <c r="V1701" s="1227"/>
      <c r="W1701" s="1224"/>
      <c r="X1701" s="1227"/>
      <c r="Y1701" s="1224"/>
      <c r="Z1701" s="1227"/>
      <c r="AA1701" s="1227"/>
      <c r="AB1701" s="1227"/>
      <c r="AC1701" s="1230"/>
      <c r="AD1701" s="1193"/>
      <c r="AE1701" s="1234"/>
      <c r="AF1701" s="1199"/>
      <c r="AG1701" s="1193"/>
      <c r="AH1701" s="1196"/>
      <c r="AI1701" s="1199"/>
      <c r="AJ1701" s="1199"/>
      <c r="AK1701" s="1202"/>
      <c r="AL1701" s="1205"/>
      <c r="AM1701" s="1212" t="str">
        <f t="shared" ref="AM1701" si="3891">IF(AND(P1700&lt;&gt;"", OR(W1700&lt;&gt;8,Y1700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01" s="355"/>
      <c r="AO1701" s="1208"/>
      <c r="AP1701" s="1210"/>
      <c r="AQ1701" s="1114"/>
      <c r="AR1701" s="976"/>
      <c r="AS1701" s="976"/>
      <c r="AT1701" s="976"/>
      <c r="AU1701" s="976"/>
      <c r="AV1701" s="976"/>
      <c r="AW1701" s="976"/>
      <c r="AX1701" s="1211"/>
      <c r="AY1701" s="1208"/>
    </row>
    <row r="1702" spans="1:51" ht="14">
      <c r="A1702" s="1282"/>
      <c r="B1702" s="1263"/>
      <c r="C1702" s="1264"/>
      <c r="D1702" s="1264"/>
      <c r="E1702" s="1264"/>
      <c r="F1702" s="1265"/>
      <c r="G1702" s="1270"/>
      <c r="H1702" s="1270"/>
      <c r="I1702" s="1270"/>
      <c r="J1702" s="1270"/>
      <c r="K1702" s="1270"/>
      <c r="L1702" s="1273"/>
      <c r="M1702" s="1276"/>
      <c r="N1702" s="1246"/>
      <c r="O1702" s="1249"/>
      <c r="P1702" s="1215"/>
      <c r="Q1702" s="1218"/>
      <c r="R1702" s="1221"/>
      <c r="S1702" s="1224"/>
      <c r="T1702" s="1227"/>
      <c r="U1702" s="1224"/>
      <c r="V1702" s="1227"/>
      <c r="W1702" s="1224"/>
      <c r="X1702" s="1227"/>
      <c r="Y1702" s="1224"/>
      <c r="Z1702" s="1227"/>
      <c r="AA1702" s="1227"/>
      <c r="AB1702" s="1227"/>
      <c r="AC1702" s="1230"/>
      <c r="AD1702" s="1193"/>
      <c r="AE1702" s="1234"/>
      <c r="AF1702" s="1199"/>
      <c r="AG1702" s="1193"/>
      <c r="AH1702" s="1196"/>
      <c r="AI1702" s="1199"/>
      <c r="AJ1702" s="1199"/>
      <c r="AK1702" s="1202"/>
      <c r="AL1702" s="1205"/>
      <c r="AM1702" s="1213"/>
      <c r="AN1702" s="355"/>
      <c r="AO1702" s="1208"/>
      <c r="AP1702" s="1210"/>
      <c r="AQ1702" s="1114"/>
      <c r="AR1702" s="976"/>
      <c r="AS1702" s="976"/>
      <c r="AT1702" s="976"/>
      <c r="AU1702" s="976"/>
      <c r="AV1702" s="976"/>
      <c r="AW1702" s="976"/>
      <c r="AX1702" s="1211"/>
      <c r="AY1702" s="1208"/>
    </row>
    <row r="1703" spans="1:51" ht="14.5" thickBot="1">
      <c r="A1703" s="1283"/>
      <c r="B1703" s="1266"/>
      <c r="C1703" s="1267"/>
      <c r="D1703" s="1267"/>
      <c r="E1703" s="1267"/>
      <c r="F1703" s="1268"/>
      <c r="G1703" s="1271"/>
      <c r="H1703" s="1271"/>
      <c r="I1703" s="1271"/>
      <c r="J1703" s="1271"/>
      <c r="K1703" s="1271"/>
      <c r="L1703" s="1274"/>
      <c r="M1703" s="1277"/>
      <c r="N1703" s="1247"/>
      <c r="O1703" s="1250"/>
      <c r="P1703" s="1216"/>
      <c r="Q1703" s="1219"/>
      <c r="R1703" s="1222"/>
      <c r="S1703" s="1225"/>
      <c r="T1703" s="1228"/>
      <c r="U1703" s="1225"/>
      <c r="V1703" s="1228"/>
      <c r="W1703" s="1225"/>
      <c r="X1703" s="1228"/>
      <c r="Y1703" s="1225"/>
      <c r="Z1703" s="1228"/>
      <c r="AA1703" s="1228"/>
      <c r="AB1703" s="1228"/>
      <c r="AC1703" s="1231"/>
      <c r="AD1703" s="1194"/>
      <c r="AE1703" s="1235"/>
      <c r="AF1703" s="1200"/>
      <c r="AG1703" s="1194"/>
      <c r="AH1703" s="1197"/>
      <c r="AI1703" s="1200"/>
      <c r="AJ1703" s="1200"/>
      <c r="AK1703" s="1203"/>
      <c r="AL1703" s="1206"/>
      <c r="AM1703" s="651" t="str">
        <f t="shared" si="3880"/>
        <v/>
      </c>
      <c r="AN1703" s="355"/>
      <c r="AO1703" s="1209"/>
      <c r="AP1703" s="1210"/>
      <c r="AQ1703" s="1115"/>
      <c r="AR1703" s="976"/>
      <c r="AS1703" s="976"/>
      <c r="AT1703" s="976"/>
      <c r="AU1703" s="976"/>
      <c r="AV1703" s="976"/>
      <c r="AW1703" s="976"/>
      <c r="AX1703" s="1211"/>
      <c r="AY1703" s="1209"/>
    </row>
    <row r="1704" spans="1:51" ht="14">
      <c r="A1704" s="1280">
        <v>424</v>
      </c>
      <c r="B1704" s="1260" t="str">
        <f>IF(基本情報入力シート!B463="", "",基本情報入力シート!B463)</f>
        <v/>
      </c>
      <c r="C1704" s="1261"/>
      <c r="D1704" s="1261"/>
      <c r="E1704" s="1261"/>
      <c r="F1704" s="1262"/>
      <c r="G1704" s="1269" t="str">
        <f>IF(基本情報入力シート!L463="", "",基本情報入力シート!L463)</f>
        <v/>
      </c>
      <c r="H1704" s="1269" t="str">
        <f>IF(基本情報入力シート!Q463="", "",基本情報入力シート!Q463)</f>
        <v/>
      </c>
      <c r="I1704" s="1269" t="str">
        <f>IF(基本情報入力シート!V463="", "",基本情報入力シート!V463)</f>
        <v/>
      </c>
      <c r="J1704" s="1269" t="str">
        <f>IF(基本情報入力シート!W463="", "",基本情報入力シート!W463)</f>
        <v/>
      </c>
      <c r="K1704" s="1269" t="str">
        <f>IF(基本情報入力シート!X463="", "",基本情報入力シート!X463)</f>
        <v/>
      </c>
      <c r="L1704" s="1272" t="str">
        <f>IF(基本情報入力シート!AC463=0, "",基本情報入力シート!AC463)</f>
        <v/>
      </c>
      <c r="M1704" s="1275" t="str">
        <f>IF(基本情報入力シート!AD463="", "",基本情報入力シート!AD463)</f>
        <v/>
      </c>
      <c r="N1704" s="1245"/>
      <c r="O1704" s="1248" t="str">
        <f>IFERROR(VLOOKUP(K1704,【参考】数式用２!$A$2:$AD$48,MATCH(N1704,【参考】数式用２!$C$4:$AD$4,0)+2,0),"")</f>
        <v/>
      </c>
      <c r="P1704" s="1214"/>
      <c r="Q1704" s="1217" t="str">
        <f>IFERROR(VLOOKUP(K1704,【参考】数式用２!$A$2:$AC$48,MATCH(P1704,【参考】数式用２!$C$4:$AC$4,0)+2,0),"")</f>
        <v/>
      </c>
      <c r="R1704" s="1220" t="s">
        <v>268</v>
      </c>
      <c r="S1704" s="1223"/>
      <c r="T1704" s="1226" t="s">
        <v>356</v>
      </c>
      <c r="U1704" s="1223"/>
      <c r="V1704" s="1226" t="s">
        <v>357</v>
      </c>
      <c r="W1704" s="1223"/>
      <c r="X1704" s="1226" t="s">
        <v>356</v>
      </c>
      <c r="Y1704" s="1223"/>
      <c r="Z1704" s="1226" t="s">
        <v>360</v>
      </c>
      <c r="AA1704" s="1226" t="s">
        <v>171</v>
      </c>
      <c r="AB1704" s="1226" t="str">
        <f t="shared" ref="AB1704" si="3892">IF(S1704&gt;=1,(W1704*12+Y1704)-(S1704*12+U1704)+1,"")</f>
        <v/>
      </c>
      <c r="AC1704" s="1229" t="s">
        <v>359</v>
      </c>
      <c r="AD1704" s="1232" t="str">
        <f t="shared" ref="AD1704" si="3893">IFERROR(ROUNDDOWN(ROUND(L1704*Q1704,0)*M1704,0)*AB1704,"")</f>
        <v/>
      </c>
      <c r="AE1704" s="1233" t="str">
        <f>IFERROR(ROUNDDOWN(ROUNDDOWN(ROUND(L1704*VLOOKUP(K1704,【参考】数式用２!$A$2:$AC$48,MATCH("処遇改善加算Ⅳ",【参考】数式用２!$C$4:$O$4,0)+2,0),0)*M1704,0)*AB1704*0.5,0), "")</f>
        <v/>
      </c>
      <c r="AF1704" s="1198"/>
      <c r="AG1704" s="1193" t="str">
        <f>IF(AND(AQ1704&lt;&gt;"対象外", P1704&lt;&gt;""),ROUNDDOWN(ROUND(L1704*VLOOKUP(K1704,【参考】数式用２!$A$2:$K$48,MATCH("ベア加算あり",【参考】数式用２!$C$4:$K$4,0)+2,0),0)*M1704,0)*AB1704,"")</f>
        <v/>
      </c>
      <c r="AH1704" s="1195"/>
      <c r="AI1704" s="1198"/>
      <c r="AJ1704" s="1198"/>
      <c r="AK1704" s="1201"/>
      <c r="AL1704" s="1204"/>
      <c r="AM1704" s="650" t="str">
        <f t="shared" si="3870"/>
        <v/>
      </c>
      <c r="AN1704" s="355"/>
      <c r="AO1704" s="1207" t="str">
        <f t="shared" ref="AO1704" si="3894">IF(K1704&lt;&gt;"","Q列に色付け","")</f>
        <v/>
      </c>
      <c r="AP1704" s="1210" t="str">
        <f t="shared" ref="AP1704" si="3895">IF(AND(AE1704&lt;&gt;0,AE1704&lt;&gt;""),IF(AF1704="○","入力済","未入力"),"")</f>
        <v/>
      </c>
      <c r="AQ1704" s="1113" t="str">
        <f>IFERROR((VLOOKUP(N1704, 【参考】数式用２!$BE$5:$BE$13, 1,FALSE)), "対象外")</f>
        <v>対象外</v>
      </c>
      <c r="AR1704" s="976" t="str">
        <f t="shared" ref="AR1704" si="3896">IF(AG1704&lt;&gt;"",IF(AH1704="○","入力済","未入力"),"")</f>
        <v/>
      </c>
      <c r="AS1704" s="976" t="str">
        <f t="shared" ref="AS1704" si="3897">IF(AND(P1704&lt;&gt;"", AI1704=""), "未入力", "入力済")</f>
        <v>入力済</v>
      </c>
      <c r="AT1704" s="976" t="str">
        <f t="shared" ref="AT1704" si="3898">IF(AND(P1704&lt;&gt;"", P1704&lt;&gt;"処遇改善加算Ⅳ", AJ1704=""), "未入力", "入力済")</f>
        <v>入力済</v>
      </c>
      <c r="AU1704" s="976" t="str">
        <f>IFERROR(VLOOKUP(K1704, 【参考】数式用２!$BB$5:$BC$48, 2, FALSE), "")</f>
        <v/>
      </c>
      <c r="AV1704" s="976" t="str">
        <f t="shared" ref="AV1704" si="3899">IF(AND(P1704&lt;&gt;"処遇改善加算Ⅲ",P1704&lt;&gt;"処遇改善加算Ⅳ", P1704&lt;&gt;"", AU1704&lt;&gt;"対象外"), 1,"")</f>
        <v/>
      </c>
      <c r="AW1704" s="976" t="str">
        <f>IFERROR("_"&amp;VLOOKUP(K1704, 【参考】数式用２!$AG$2:$AH$48, 2, FALSE), "")</f>
        <v/>
      </c>
      <c r="AX1704" s="1211" t="str">
        <f t="shared" ref="AX1704" si="3900">IF(AND(P1704="処遇改善加算Ⅰ", AL1704=""), "未入力","入力済")</f>
        <v>入力済</v>
      </c>
      <c r="AY1704" s="1207" t="str">
        <f t="shared" ref="AY1704" si="3901">G1704</f>
        <v/>
      </c>
    </row>
    <row r="1705" spans="1:51" ht="14">
      <c r="A1705" s="1281"/>
      <c r="B1705" s="1263"/>
      <c r="C1705" s="1264"/>
      <c r="D1705" s="1264"/>
      <c r="E1705" s="1264"/>
      <c r="F1705" s="1265"/>
      <c r="G1705" s="1270"/>
      <c r="H1705" s="1270"/>
      <c r="I1705" s="1270"/>
      <c r="J1705" s="1270"/>
      <c r="K1705" s="1270"/>
      <c r="L1705" s="1273"/>
      <c r="M1705" s="1276"/>
      <c r="N1705" s="1246"/>
      <c r="O1705" s="1249"/>
      <c r="P1705" s="1215"/>
      <c r="Q1705" s="1218"/>
      <c r="R1705" s="1221"/>
      <c r="S1705" s="1224"/>
      <c r="T1705" s="1227"/>
      <c r="U1705" s="1224"/>
      <c r="V1705" s="1227"/>
      <c r="W1705" s="1224"/>
      <c r="X1705" s="1227"/>
      <c r="Y1705" s="1224"/>
      <c r="Z1705" s="1227"/>
      <c r="AA1705" s="1227"/>
      <c r="AB1705" s="1227"/>
      <c r="AC1705" s="1230"/>
      <c r="AD1705" s="1193"/>
      <c r="AE1705" s="1234"/>
      <c r="AF1705" s="1199"/>
      <c r="AG1705" s="1193"/>
      <c r="AH1705" s="1196"/>
      <c r="AI1705" s="1199"/>
      <c r="AJ1705" s="1199"/>
      <c r="AK1705" s="1202"/>
      <c r="AL1705" s="1205"/>
      <c r="AM1705" s="1212" t="str">
        <f t="shared" ref="AM1705" si="3902">IF(AND(P1704&lt;&gt;"", OR(W1704&lt;&gt;8,Y1704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05" s="355"/>
      <c r="AO1705" s="1208"/>
      <c r="AP1705" s="1210"/>
      <c r="AQ1705" s="1114"/>
      <c r="AR1705" s="976"/>
      <c r="AS1705" s="976"/>
      <c r="AT1705" s="976"/>
      <c r="AU1705" s="976"/>
      <c r="AV1705" s="976"/>
      <c r="AW1705" s="976"/>
      <c r="AX1705" s="1211"/>
      <c r="AY1705" s="1208"/>
    </row>
    <row r="1706" spans="1:51" ht="14">
      <c r="A1706" s="1282"/>
      <c r="B1706" s="1263"/>
      <c r="C1706" s="1264"/>
      <c r="D1706" s="1264"/>
      <c r="E1706" s="1264"/>
      <c r="F1706" s="1265"/>
      <c r="G1706" s="1270"/>
      <c r="H1706" s="1270"/>
      <c r="I1706" s="1270"/>
      <c r="J1706" s="1270"/>
      <c r="K1706" s="1270"/>
      <c r="L1706" s="1273"/>
      <c r="M1706" s="1276"/>
      <c r="N1706" s="1246"/>
      <c r="O1706" s="1249"/>
      <c r="P1706" s="1215"/>
      <c r="Q1706" s="1218"/>
      <c r="R1706" s="1221"/>
      <c r="S1706" s="1224"/>
      <c r="T1706" s="1227"/>
      <c r="U1706" s="1224"/>
      <c r="V1706" s="1227"/>
      <c r="W1706" s="1224"/>
      <c r="X1706" s="1227"/>
      <c r="Y1706" s="1224"/>
      <c r="Z1706" s="1227"/>
      <c r="AA1706" s="1227"/>
      <c r="AB1706" s="1227"/>
      <c r="AC1706" s="1230"/>
      <c r="AD1706" s="1193"/>
      <c r="AE1706" s="1234"/>
      <c r="AF1706" s="1199"/>
      <c r="AG1706" s="1193"/>
      <c r="AH1706" s="1196"/>
      <c r="AI1706" s="1199"/>
      <c r="AJ1706" s="1199"/>
      <c r="AK1706" s="1202"/>
      <c r="AL1706" s="1205"/>
      <c r="AM1706" s="1213"/>
      <c r="AN1706" s="355"/>
      <c r="AO1706" s="1208"/>
      <c r="AP1706" s="1210"/>
      <c r="AQ1706" s="1114"/>
      <c r="AR1706" s="976"/>
      <c r="AS1706" s="976"/>
      <c r="AT1706" s="976"/>
      <c r="AU1706" s="976"/>
      <c r="AV1706" s="976"/>
      <c r="AW1706" s="976"/>
      <c r="AX1706" s="1211"/>
      <c r="AY1706" s="1208"/>
    </row>
    <row r="1707" spans="1:51" ht="14.5" thickBot="1">
      <c r="A1707" s="1283"/>
      <c r="B1707" s="1266"/>
      <c r="C1707" s="1267"/>
      <c r="D1707" s="1267"/>
      <c r="E1707" s="1267"/>
      <c r="F1707" s="1268"/>
      <c r="G1707" s="1271"/>
      <c r="H1707" s="1271"/>
      <c r="I1707" s="1271"/>
      <c r="J1707" s="1271"/>
      <c r="K1707" s="1271"/>
      <c r="L1707" s="1274"/>
      <c r="M1707" s="1277"/>
      <c r="N1707" s="1247"/>
      <c r="O1707" s="1250"/>
      <c r="P1707" s="1216"/>
      <c r="Q1707" s="1219"/>
      <c r="R1707" s="1222"/>
      <c r="S1707" s="1225"/>
      <c r="T1707" s="1228"/>
      <c r="U1707" s="1225"/>
      <c r="V1707" s="1228"/>
      <c r="W1707" s="1225"/>
      <c r="X1707" s="1228"/>
      <c r="Y1707" s="1225"/>
      <c r="Z1707" s="1228"/>
      <c r="AA1707" s="1228"/>
      <c r="AB1707" s="1228"/>
      <c r="AC1707" s="1231"/>
      <c r="AD1707" s="1194"/>
      <c r="AE1707" s="1235"/>
      <c r="AF1707" s="1200"/>
      <c r="AG1707" s="1194"/>
      <c r="AH1707" s="1197"/>
      <c r="AI1707" s="1200"/>
      <c r="AJ1707" s="1200"/>
      <c r="AK1707" s="1203"/>
      <c r="AL1707" s="1206"/>
      <c r="AM1707" s="651" t="str">
        <f t="shared" si="3880"/>
        <v/>
      </c>
      <c r="AN1707" s="355"/>
      <c r="AO1707" s="1209"/>
      <c r="AP1707" s="1210"/>
      <c r="AQ1707" s="1115"/>
      <c r="AR1707" s="976"/>
      <c r="AS1707" s="976"/>
      <c r="AT1707" s="976"/>
      <c r="AU1707" s="976"/>
      <c r="AV1707" s="976"/>
      <c r="AW1707" s="976"/>
      <c r="AX1707" s="1211"/>
      <c r="AY1707" s="1209"/>
    </row>
    <row r="1708" spans="1:51" ht="14">
      <c r="A1708" s="1280">
        <v>425</v>
      </c>
      <c r="B1708" s="1260" t="str">
        <f>IF(基本情報入力シート!B464="", "",基本情報入力シート!B464)</f>
        <v/>
      </c>
      <c r="C1708" s="1261"/>
      <c r="D1708" s="1261"/>
      <c r="E1708" s="1261"/>
      <c r="F1708" s="1262"/>
      <c r="G1708" s="1269" t="str">
        <f>IF(基本情報入力シート!L464="", "",基本情報入力シート!L464)</f>
        <v/>
      </c>
      <c r="H1708" s="1269" t="str">
        <f>IF(基本情報入力シート!Q464="", "",基本情報入力シート!Q464)</f>
        <v/>
      </c>
      <c r="I1708" s="1269" t="str">
        <f>IF(基本情報入力シート!V464="", "",基本情報入力シート!V464)</f>
        <v/>
      </c>
      <c r="J1708" s="1269" t="str">
        <f>IF(基本情報入力シート!W464="", "",基本情報入力シート!W464)</f>
        <v/>
      </c>
      <c r="K1708" s="1269" t="str">
        <f>IF(基本情報入力シート!X464="", "",基本情報入力シート!X464)</f>
        <v/>
      </c>
      <c r="L1708" s="1272" t="str">
        <f>IF(基本情報入力シート!AC464=0, "",基本情報入力シート!AC464)</f>
        <v/>
      </c>
      <c r="M1708" s="1275" t="str">
        <f>IF(基本情報入力シート!AD464="", "",基本情報入力シート!AD464)</f>
        <v/>
      </c>
      <c r="N1708" s="1245"/>
      <c r="O1708" s="1248" t="str">
        <f>IFERROR(VLOOKUP(K1708,【参考】数式用２!$A$2:$AD$48,MATCH(N1708,【参考】数式用２!$C$4:$AD$4,0)+2,0),"")</f>
        <v/>
      </c>
      <c r="P1708" s="1214"/>
      <c r="Q1708" s="1217" t="str">
        <f>IFERROR(VLOOKUP(K1708,【参考】数式用２!$A$2:$AC$48,MATCH(P1708,【参考】数式用２!$C$4:$AC$4,0)+2,0),"")</f>
        <v/>
      </c>
      <c r="R1708" s="1220" t="s">
        <v>268</v>
      </c>
      <c r="S1708" s="1223"/>
      <c r="T1708" s="1226" t="s">
        <v>356</v>
      </c>
      <c r="U1708" s="1223"/>
      <c r="V1708" s="1226" t="s">
        <v>357</v>
      </c>
      <c r="W1708" s="1223"/>
      <c r="X1708" s="1226" t="s">
        <v>356</v>
      </c>
      <c r="Y1708" s="1223"/>
      <c r="Z1708" s="1226" t="s">
        <v>360</v>
      </c>
      <c r="AA1708" s="1226" t="s">
        <v>171</v>
      </c>
      <c r="AB1708" s="1226" t="str">
        <f t="shared" ref="AB1708" si="3903">IF(S1708&gt;=1,(W1708*12+Y1708)-(S1708*12+U1708)+1,"")</f>
        <v/>
      </c>
      <c r="AC1708" s="1229" t="s">
        <v>359</v>
      </c>
      <c r="AD1708" s="1232" t="str">
        <f t="shared" ref="AD1708" si="3904">IFERROR(ROUNDDOWN(ROUND(L1708*Q1708,0)*M1708,0)*AB1708,"")</f>
        <v/>
      </c>
      <c r="AE1708" s="1233" t="str">
        <f>IFERROR(ROUNDDOWN(ROUNDDOWN(ROUND(L1708*VLOOKUP(K1708,【参考】数式用２!$A$2:$AC$48,MATCH("処遇改善加算Ⅳ",【参考】数式用２!$C$4:$O$4,0)+2,0),0)*M1708,0)*AB1708*0.5,0), "")</f>
        <v/>
      </c>
      <c r="AF1708" s="1198"/>
      <c r="AG1708" s="1193" t="str">
        <f>IF(AND(AQ1708&lt;&gt;"対象外", P1708&lt;&gt;""),ROUNDDOWN(ROUND(L1708*VLOOKUP(K1708,【参考】数式用２!$A$2:$K$48,MATCH("ベア加算あり",【参考】数式用２!$C$4:$K$4,0)+2,0),0)*M1708,0)*AB1708,"")</f>
        <v/>
      </c>
      <c r="AH1708" s="1195"/>
      <c r="AI1708" s="1198"/>
      <c r="AJ1708" s="1198"/>
      <c r="AK1708" s="1201"/>
      <c r="AL1708" s="1204"/>
      <c r="AM1708" s="650" t="str">
        <f t="shared" si="3870"/>
        <v/>
      </c>
      <c r="AN1708" s="355"/>
      <c r="AO1708" s="1207" t="str">
        <f t="shared" ref="AO1708" si="3905">IF(K1708&lt;&gt;"","Q列に色付け","")</f>
        <v/>
      </c>
      <c r="AP1708" s="1210" t="str">
        <f t="shared" ref="AP1708" si="3906">IF(AND(AE1708&lt;&gt;0,AE1708&lt;&gt;""),IF(AF1708="○","入力済","未入力"),"")</f>
        <v/>
      </c>
      <c r="AQ1708" s="1113" t="str">
        <f>IFERROR((VLOOKUP(N1708, 【参考】数式用２!$BE$5:$BE$13, 1,FALSE)), "対象外")</f>
        <v>対象外</v>
      </c>
      <c r="AR1708" s="976" t="str">
        <f t="shared" ref="AR1708" si="3907">IF(AG1708&lt;&gt;"",IF(AH1708="○","入力済","未入力"),"")</f>
        <v/>
      </c>
      <c r="AS1708" s="976" t="str">
        <f t="shared" ref="AS1708" si="3908">IF(AND(P1708&lt;&gt;"", AI1708=""), "未入力", "入力済")</f>
        <v>入力済</v>
      </c>
      <c r="AT1708" s="976" t="str">
        <f t="shared" ref="AT1708" si="3909">IF(AND(P1708&lt;&gt;"", P1708&lt;&gt;"処遇改善加算Ⅳ", AJ1708=""), "未入力", "入力済")</f>
        <v>入力済</v>
      </c>
      <c r="AU1708" s="976" t="str">
        <f>IFERROR(VLOOKUP(K1708, 【参考】数式用２!$BB$5:$BC$48, 2, FALSE), "")</f>
        <v/>
      </c>
      <c r="AV1708" s="976" t="str">
        <f t="shared" ref="AV1708" si="3910">IF(AND(P1708&lt;&gt;"処遇改善加算Ⅲ",P1708&lt;&gt;"処遇改善加算Ⅳ", P1708&lt;&gt;"", AU1708&lt;&gt;"対象外"), 1,"")</f>
        <v/>
      </c>
      <c r="AW1708" s="976" t="str">
        <f>IFERROR("_"&amp;VLOOKUP(K1708, 【参考】数式用２!$AG$2:$AH$48, 2, FALSE), "")</f>
        <v/>
      </c>
      <c r="AX1708" s="1211" t="str">
        <f t="shared" ref="AX1708" si="3911">IF(AND(P1708="処遇改善加算Ⅰ", AL1708=""), "未入力","入力済")</f>
        <v>入力済</v>
      </c>
      <c r="AY1708" s="1207" t="str">
        <f t="shared" ref="AY1708" si="3912">G1708</f>
        <v/>
      </c>
    </row>
    <row r="1709" spans="1:51" ht="14">
      <c r="A1709" s="1281"/>
      <c r="B1709" s="1263"/>
      <c r="C1709" s="1264"/>
      <c r="D1709" s="1264"/>
      <c r="E1709" s="1264"/>
      <c r="F1709" s="1265"/>
      <c r="G1709" s="1270"/>
      <c r="H1709" s="1270"/>
      <c r="I1709" s="1270"/>
      <c r="J1709" s="1270"/>
      <c r="K1709" s="1270"/>
      <c r="L1709" s="1273"/>
      <c r="M1709" s="1276"/>
      <c r="N1709" s="1246"/>
      <c r="O1709" s="1249"/>
      <c r="P1709" s="1215"/>
      <c r="Q1709" s="1218"/>
      <c r="R1709" s="1221"/>
      <c r="S1709" s="1224"/>
      <c r="T1709" s="1227"/>
      <c r="U1709" s="1224"/>
      <c r="V1709" s="1227"/>
      <c r="W1709" s="1224"/>
      <c r="X1709" s="1227"/>
      <c r="Y1709" s="1224"/>
      <c r="Z1709" s="1227"/>
      <c r="AA1709" s="1227"/>
      <c r="AB1709" s="1227"/>
      <c r="AC1709" s="1230"/>
      <c r="AD1709" s="1193"/>
      <c r="AE1709" s="1234"/>
      <c r="AF1709" s="1199"/>
      <c r="AG1709" s="1193"/>
      <c r="AH1709" s="1196"/>
      <c r="AI1709" s="1199"/>
      <c r="AJ1709" s="1199"/>
      <c r="AK1709" s="1202"/>
      <c r="AL1709" s="1205"/>
      <c r="AM1709" s="1212" t="str">
        <f t="shared" ref="AM1709" si="3913">IF(AND(P1708&lt;&gt;"", OR(W1708&lt;&gt;8,Y1708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09" s="355"/>
      <c r="AO1709" s="1208"/>
      <c r="AP1709" s="1210"/>
      <c r="AQ1709" s="1114"/>
      <c r="AR1709" s="976"/>
      <c r="AS1709" s="976"/>
      <c r="AT1709" s="976"/>
      <c r="AU1709" s="976"/>
      <c r="AV1709" s="976"/>
      <c r="AW1709" s="976"/>
      <c r="AX1709" s="1211"/>
      <c r="AY1709" s="1208"/>
    </row>
    <row r="1710" spans="1:51" ht="14">
      <c r="A1710" s="1282"/>
      <c r="B1710" s="1263"/>
      <c r="C1710" s="1264"/>
      <c r="D1710" s="1264"/>
      <c r="E1710" s="1264"/>
      <c r="F1710" s="1265"/>
      <c r="G1710" s="1270"/>
      <c r="H1710" s="1270"/>
      <c r="I1710" s="1270"/>
      <c r="J1710" s="1270"/>
      <c r="K1710" s="1270"/>
      <c r="L1710" s="1273"/>
      <c r="M1710" s="1276"/>
      <c r="N1710" s="1246"/>
      <c r="O1710" s="1249"/>
      <c r="P1710" s="1215"/>
      <c r="Q1710" s="1218"/>
      <c r="R1710" s="1221"/>
      <c r="S1710" s="1224"/>
      <c r="T1710" s="1227"/>
      <c r="U1710" s="1224"/>
      <c r="V1710" s="1227"/>
      <c r="W1710" s="1224"/>
      <c r="X1710" s="1227"/>
      <c r="Y1710" s="1224"/>
      <c r="Z1710" s="1227"/>
      <c r="AA1710" s="1227"/>
      <c r="AB1710" s="1227"/>
      <c r="AC1710" s="1230"/>
      <c r="AD1710" s="1193"/>
      <c r="AE1710" s="1234"/>
      <c r="AF1710" s="1199"/>
      <c r="AG1710" s="1193"/>
      <c r="AH1710" s="1196"/>
      <c r="AI1710" s="1199"/>
      <c r="AJ1710" s="1199"/>
      <c r="AK1710" s="1202"/>
      <c r="AL1710" s="1205"/>
      <c r="AM1710" s="1213"/>
      <c r="AN1710" s="355"/>
      <c r="AO1710" s="1208"/>
      <c r="AP1710" s="1210"/>
      <c r="AQ1710" s="1114"/>
      <c r="AR1710" s="976"/>
      <c r="AS1710" s="976"/>
      <c r="AT1710" s="976"/>
      <c r="AU1710" s="976"/>
      <c r="AV1710" s="976"/>
      <c r="AW1710" s="976"/>
      <c r="AX1710" s="1211"/>
      <c r="AY1710" s="1208"/>
    </row>
    <row r="1711" spans="1:51" ht="14.5" thickBot="1">
      <c r="A1711" s="1283"/>
      <c r="B1711" s="1266"/>
      <c r="C1711" s="1267"/>
      <c r="D1711" s="1267"/>
      <c r="E1711" s="1267"/>
      <c r="F1711" s="1268"/>
      <c r="G1711" s="1271"/>
      <c r="H1711" s="1271"/>
      <c r="I1711" s="1271"/>
      <c r="J1711" s="1271"/>
      <c r="K1711" s="1271"/>
      <c r="L1711" s="1274"/>
      <c r="M1711" s="1277"/>
      <c r="N1711" s="1247"/>
      <c r="O1711" s="1250"/>
      <c r="P1711" s="1216"/>
      <c r="Q1711" s="1219"/>
      <c r="R1711" s="1222"/>
      <c r="S1711" s="1225"/>
      <c r="T1711" s="1228"/>
      <c r="U1711" s="1225"/>
      <c r="V1711" s="1228"/>
      <c r="W1711" s="1225"/>
      <c r="X1711" s="1228"/>
      <c r="Y1711" s="1225"/>
      <c r="Z1711" s="1228"/>
      <c r="AA1711" s="1228"/>
      <c r="AB1711" s="1228"/>
      <c r="AC1711" s="1231"/>
      <c r="AD1711" s="1194"/>
      <c r="AE1711" s="1235"/>
      <c r="AF1711" s="1200"/>
      <c r="AG1711" s="1194"/>
      <c r="AH1711" s="1197"/>
      <c r="AI1711" s="1200"/>
      <c r="AJ1711" s="1200"/>
      <c r="AK1711" s="1203"/>
      <c r="AL1711" s="1206"/>
      <c r="AM1711" s="651" t="str">
        <f t="shared" si="3880"/>
        <v/>
      </c>
      <c r="AN1711" s="355"/>
      <c r="AO1711" s="1209"/>
      <c r="AP1711" s="1210"/>
      <c r="AQ1711" s="1115"/>
      <c r="AR1711" s="976"/>
      <c r="AS1711" s="976"/>
      <c r="AT1711" s="976"/>
      <c r="AU1711" s="976"/>
      <c r="AV1711" s="976"/>
      <c r="AW1711" s="976"/>
      <c r="AX1711" s="1211"/>
      <c r="AY1711" s="1209"/>
    </row>
    <row r="1712" spans="1:51" ht="14">
      <c r="A1712" s="1280">
        <v>426</v>
      </c>
      <c r="B1712" s="1260" t="str">
        <f>IF(基本情報入力シート!B465="", "",基本情報入力シート!B465)</f>
        <v/>
      </c>
      <c r="C1712" s="1261"/>
      <c r="D1712" s="1261"/>
      <c r="E1712" s="1261"/>
      <c r="F1712" s="1262"/>
      <c r="G1712" s="1269" t="str">
        <f>IF(基本情報入力シート!L465="", "",基本情報入力シート!L465)</f>
        <v/>
      </c>
      <c r="H1712" s="1269" t="str">
        <f>IF(基本情報入力シート!Q465="", "",基本情報入力シート!Q465)</f>
        <v/>
      </c>
      <c r="I1712" s="1269" t="str">
        <f>IF(基本情報入力シート!V465="", "",基本情報入力シート!V465)</f>
        <v/>
      </c>
      <c r="J1712" s="1269" t="str">
        <f>IF(基本情報入力シート!W465="", "",基本情報入力シート!W465)</f>
        <v/>
      </c>
      <c r="K1712" s="1269" t="str">
        <f>IF(基本情報入力シート!X465="", "",基本情報入力シート!X465)</f>
        <v/>
      </c>
      <c r="L1712" s="1272" t="str">
        <f>IF(基本情報入力シート!AC465=0, "",基本情報入力シート!AC465)</f>
        <v/>
      </c>
      <c r="M1712" s="1275" t="str">
        <f>IF(基本情報入力シート!AD465="", "",基本情報入力シート!AD465)</f>
        <v/>
      </c>
      <c r="N1712" s="1245"/>
      <c r="O1712" s="1248" t="str">
        <f>IFERROR(VLOOKUP(K1712,【参考】数式用２!$A$2:$AD$48,MATCH(N1712,【参考】数式用２!$C$4:$AD$4,0)+2,0),"")</f>
        <v/>
      </c>
      <c r="P1712" s="1214"/>
      <c r="Q1712" s="1217" t="str">
        <f>IFERROR(VLOOKUP(K1712,【参考】数式用２!$A$2:$AC$48,MATCH(P1712,【参考】数式用２!$C$4:$AC$4,0)+2,0),"")</f>
        <v/>
      </c>
      <c r="R1712" s="1220" t="s">
        <v>268</v>
      </c>
      <c r="S1712" s="1223"/>
      <c r="T1712" s="1226" t="s">
        <v>356</v>
      </c>
      <c r="U1712" s="1223"/>
      <c r="V1712" s="1226" t="s">
        <v>357</v>
      </c>
      <c r="W1712" s="1223"/>
      <c r="X1712" s="1226" t="s">
        <v>356</v>
      </c>
      <c r="Y1712" s="1223"/>
      <c r="Z1712" s="1226" t="s">
        <v>360</v>
      </c>
      <c r="AA1712" s="1226" t="s">
        <v>171</v>
      </c>
      <c r="AB1712" s="1226" t="str">
        <f t="shared" ref="AB1712" si="3914">IF(S1712&gt;=1,(W1712*12+Y1712)-(S1712*12+U1712)+1,"")</f>
        <v/>
      </c>
      <c r="AC1712" s="1229" t="s">
        <v>359</v>
      </c>
      <c r="AD1712" s="1232" t="str">
        <f t="shared" ref="AD1712" si="3915">IFERROR(ROUNDDOWN(ROUND(L1712*Q1712,0)*M1712,0)*AB1712,"")</f>
        <v/>
      </c>
      <c r="AE1712" s="1233" t="str">
        <f>IFERROR(ROUNDDOWN(ROUNDDOWN(ROUND(L1712*VLOOKUP(K1712,【参考】数式用２!$A$2:$AC$48,MATCH("処遇改善加算Ⅳ",【参考】数式用２!$C$4:$O$4,0)+2,0),0)*M1712,0)*AB1712*0.5,0), "")</f>
        <v/>
      </c>
      <c r="AF1712" s="1198"/>
      <c r="AG1712" s="1193" t="str">
        <f>IF(AND(AQ1712&lt;&gt;"対象外", P1712&lt;&gt;""),ROUNDDOWN(ROUND(L1712*VLOOKUP(K1712,【参考】数式用２!$A$2:$K$48,MATCH("ベア加算あり",【参考】数式用２!$C$4:$K$4,0)+2,0),0)*M1712,0)*AB1712,"")</f>
        <v/>
      </c>
      <c r="AH1712" s="1195"/>
      <c r="AI1712" s="1198"/>
      <c r="AJ1712" s="1198"/>
      <c r="AK1712" s="1201"/>
      <c r="AL1712" s="1204"/>
      <c r="AM1712" s="650" t="str">
        <f t="shared" si="3870"/>
        <v/>
      </c>
      <c r="AN1712" s="355"/>
      <c r="AO1712" s="1207" t="str">
        <f t="shared" ref="AO1712" si="3916">IF(K1712&lt;&gt;"","Q列に色付け","")</f>
        <v/>
      </c>
      <c r="AP1712" s="1210" t="str">
        <f t="shared" ref="AP1712" si="3917">IF(AND(AE1712&lt;&gt;0,AE1712&lt;&gt;""),IF(AF1712="○","入力済","未入力"),"")</f>
        <v/>
      </c>
      <c r="AQ1712" s="1113" t="str">
        <f>IFERROR((VLOOKUP(N1712, 【参考】数式用２!$BE$5:$BE$13, 1,FALSE)), "対象外")</f>
        <v>対象外</v>
      </c>
      <c r="AR1712" s="976" t="str">
        <f t="shared" ref="AR1712" si="3918">IF(AG1712&lt;&gt;"",IF(AH1712="○","入力済","未入力"),"")</f>
        <v/>
      </c>
      <c r="AS1712" s="976" t="str">
        <f t="shared" ref="AS1712" si="3919">IF(AND(P1712&lt;&gt;"", AI1712=""), "未入力", "入力済")</f>
        <v>入力済</v>
      </c>
      <c r="AT1712" s="976" t="str">
        <f t="shared" ref="AT1712" si="3920">IF(AND(P1712&lt;&gt;"", P1712&lt;&gt;"処遇改善加算Ⅳ", AJ1712=""), "未入力", "入力済")</f>
        <v>入力済</v>
      </c>
      <c r="AU1712" s="976" t="str">
        <f>IFERROR(VLOOKUP(K1712, 【参考】数式用２!$BB$5:$BC$48, 2, FALSE), "")</f>
        <v/>
      </c>
      <c r="AV1712" s="976" t="str">
        <f t="shared" ref="AV1712" si="3921">IF(AND(P1712&lt;&gt;"処遇改善加算Ⅲ",P1712&lt;&gt;"処遇改善加算Ⅳ", P1712&lt;&gt;"", AU1712&lt;&gt;"対象外"), 1,"")</f>
        <v/>
      </c>
      <c r="AW1712" s="976" t="str">
        <f>IFERROR("_"&amp;VLOOKUP(K1712, 【参考】数式用２!$AG$2:$AH$48, 2, FALSE), "")</f>
        <v/>
      </c>
      <c r="AX1712" s="1211" t="str">
        <f t="shared" ref="AX1712" si="3922">IF(AND(P1712="処遇改善加算Ⅰ", AL1712=""), "未入力","入力済")</f>
        <v>入力済</v>
      </c>
      <c r="AY1712" s="1207" t="str">
        <f t="shared" ref="AY1712" si="3923">G1712</f>
        <v/>
      </c>
    </row>
    <row r="1713" spans="1:51" ht="14">
      <c r="A1713" s="1281"/>
      <c r="B1713" s="1263"/>
      <c r="C1713" s="1264"/>
      <c r="D1713" s="1264"/>
      <c r="E1713" s="1264"/>
      <c r="F1713" s="1265"/>
      <c r="G1713" s="1270"/>
      <c r="H1713" s="1270"/>
      <c r="I1713" s="1270"/>
      <c r="J1713" s="1270"/>
      <c r="K1713" s="1270"/>
      <c r="L1713" s="1273"/>
      <c r="M1713" s="1276"/>
      <c r="N1713" s="1246"/>
      <c r="O1713" s="1249"/>
      <c r="P1713" s="1215"/>
      <c r="Q1713" s="1218"/>
      <c r="R1713" s="1221"/>
      <c r="S1713" s="1224"/>
      <c r="T1713" s="1227"/>
      <c r="U1713" s="1224"/>
      <c r="V1713" s="1227"/>
      <c r="W1713" s="1224"/>
      <c r="X1713" s="1227"/>
      <c r="Y1713" s="1224"/>
      <c r="Z1713" s="1227"/>
      <c r="AA1713" s="1227"/>
      <c r="AB1713" s="1227"/>
      <c r="AC1713" s="1230"/>
      <c r="AD1713" s="1193"/>
      <c r="AE1713" s="1234"/>
      <c r="AF1713" s="1199"/>
      <c r="AG1713" s="1193"/>
      <c r="AH1713" s="1196"/>
      <c r="AI1713" s="1199"/>
      <c r="AJ1713" s="1199"/>
      <c r="AK1713" s="1202"/>
      <c r="AL1713" s="1205"/>
      <c r="AM1713" s="1212" t="str">
        <f t="shared" ref="AM1713" si="3924">IF(AND(P1712&lt;&gt;"", OR(W1712&lt;&gt;8,Y1712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13" s="355"/>
      <c r="AO1713" s="1208"/>
      <c r="AP1713" s="1210"/>
      <c r="AQ1713" s="1114"/>
      <c r="AR1713" s="976"/>
      <c r="AS1713" s="976"/>
      <c r="AT1713" s="976"/>
      <c r="AU1713" s="976"/>
      <c r="AV1713" s="976"/>
      <c r="AW1713" s="976"/>
      <c r="AX1713" s="1211"/>
      <c r="AY1713" s="1208"/>
    </row>
    <row r="1714" spans="1:51" ht="14">
      <c r="A1714" s="1282"/>
      <c r="B1714" s="1263"/>
      <c r="C1714" s="1264"/>
      <c r="D1714" s="1264"/>
      <c r="E1714" s="1264"/>
      <c r="F1714" s="1265"/>
      <c r="G1714" s="1270"/>
      <c r="H1714" s="1270"/>
      <c r="I1714" s="1270"/>
      <c r="J1714" s="1270"/>
      <c r="K1714" s="1270"/>
      <c r="L1714" s="1273"/>
      <c r="M1714" s="1276"/>
      <c r="N1714" s="1246"/>
      <c r="O1714" s="1249"/>
      <c r="P1714" s="1215"/>
      <c r="Q1714" s="1218"/>
      <c r="R1714" s="1221"/>
      <c r="S1714" s="1224"/>
      <c r="T1714" s="1227"/>
      <c r="U1714" s="1224"/>
      <c r="V1714" s="1227"/>
      <c r="W1714" s="1224"/>
      <c r="X1714" s="1227"/>
      <c r="Y1714" s="1224"/>
      <c r="Z1714" s="1227"/>
      <c r="AA1714" s="1227"/>
      <c r="AB1714" s="1227"/>
      <c r="AC1714" s="1230"/>
      <c r="AD1714" s="1193"/>
      <c r="AE1714" s="1234"/>
      <c r="AF1714" s="1199"/>
      <c r="AG1714" s="1193"/>
      <c r="AH1714" s="1196"/>
      <c r="AI1714" s="1199"/>
      <c r="AJ1714" s="1199"/>
      <c r="AK1714" s="1202"/>
      <c r="AL1714" s="1205"/>
      <c r="AM1714" s="1213"/>
      <c r="AN1714" s="355"/>
      <c r="AO1714" s="1208"/>
      <c r="AP1714" s="1210"/>
      <c r="AQ1714" s="1114"/>
      <c r="AR1714" s="976"/>
      <c r="AS1714" s="976"/>
      <c r="AT1714" s="976"/>
      <c r="AU1714" s="976"/>
      <c r="AV1714" s="976"/>
      <c r="AW1714" s="976"/>
      <c r="AX1714" s="1211"/>
      <c r="AY1714" s="1208"/>
    </row>
    <row r="1715" spans="1:51" ht="14.5" thickBot="1">
      <c r="A1715" s="1283"/>
      <c r="B1715" s="1266"/>
      <c r="C1715" s="1267"/>
      <c r="D1715" s="1267"/>
      <c r="E1715" s="1267"/>
      <c r="F1715" s="1268"/>
      <c r="G1715" s="1271"/>
      <c r="H1715" s="1271"/>
      <c r="I1715" s="1271"/>
      <c r="J1715" s="1271"/>
      <c r="K1715" s="1271"/>
      <c r="L1715" s="1274"/>
      <c r="M1715" s="1277"/>
      <c r="N1715" s="1247"/>
      <c r="O1715" s="1250"/>
      <c r="P1715" s="1216"/>
      <c r="Q1715" s="1219"/>
      <c r="R1715" s="1222"/>
      <c r="S1715" s="1225"/>
      <c r="T1715" s="1228"/>
      <c r="U1715" s="1225"/>
      <c r="V1715" s="1228"/>
      <c r="W1715" s="1225"/>
      <c r="X1715" s="1228"/>
      <c r="Y1715" s="1225"/>
      <c r="Z1715" s="1228"/>
      <c r="AA1715" s="1228"/>
      <c r="AB1715" s="1228"/>
      <c r="AC1715" s="1231"/>
      <c r="AD1715" s="1194"/>
      <c r="AE1715" s="1235"/>
      <c r="AF1715" s="1200"/>
      <c r="AG1715" s="1194"/>
      <c r="AH1715" s="1197"/>
      <c r="AI1715" s="1200"/>
      <c r="AJ1715" s="1200"/>
      <c r="AK1715" s="1203"/>
      <c r="AL1715" s="1206"/>
      <c r="AM1715" s="651" t="str">
        <f t="shared" si="3880"/>
        <v/>
      </c>
      <c r="AN1715" s="355"/>
      <c r="AO1715" s="1209"/>
      <c r="AP1715" s="1210"/>
      <c r="AQ1715" s="1115"/>
      <c r="AR1715" s="976"/>
      <c r="AS1715" s="976"/>
      <c r="AT1715" s="976"/>
      <c r="AU1715" s="976"/>
      <c r="AV1715" s="976"/>
      <c r="AW1715" s="976"/>
      <c r="AX1715" s="1211"/>
      <c r="AY1715" s="1209"/>
    </row>
    <row r="1716" spans="1:51" ht="14">
      <c r="A1716" s="1280">
        <v>427</v>
      </c>
      <c r="B1716" s="1260" t="str">
        <f>IF(基本情報入力シート!B466="", "",基本情報入力シート!B466)</f>
        <v/>
      </c>
      <c r="C1716" s="1261"/>
      <c r="D1716" s="1261"/>
      <c r="E1716" s="1261"/>
      <c r="F1716" s="1262"/>
      <c r="G1716" s="1269" t="str">
        <f>IF(基本情報入力シート!L466="", "",基本情報入力シート!L466)</f>
        <v/>
      </c>
      <c r="H1716" s="1269" t="str">
        <f>IF(基本情報入力シート!Q466="", "",基本情報入力シート!Q466)</f>
        <v/>
      </c>
      <c r="I1716" s="1269" t="str">
        <f>IF(基本情報入力シート!V466="", "",基本情報入力シート!V466)</f>
        <v/>
      </c>
      <c r="J1716" s="1269" t="str">
        <f>IF(基本情報入力シート!W466="", "",基本情報入力シート!W466)</f>
        <v/>
      </c>
      <c r="K1716" s="1269" t="str">
        <f>IF(基本情報入力シート!X466="", "",基本情報入力シート!X466)</f>
        <v/>
      </c>
      <c r="L1716" s="1272" t="str">
        <f>IF(基本情報入力シート!AC466=0, "",基本情報入力シート!AC466)</f>
        <v/>
      </c>
      <c r="M1716" s="1275" t="str">
        <f>IF(基本情報入力シート!AD466="", "",基本情報入力シート!AD466)</f>
        <v/>
      </c>
      <c r="N1716" s="1245"/>
      <c r="O1716" s="1248" t="str">
        <f>IFERROR(VLOOKUP(K1716,【参考】数式用２!$A$2:$AD$48,MATCH(N1716,【参考】数式用２!$C$4:$AD$4,0)+2,0),"")</f>
        <v/>
      </c>
      <c r="P1716" s="1214"/>
      <c r="Q1716" s="1217" t="str">
        <f>IFERROR(VLOOKUP(K1716,【参考】数式用２!$A$2:$AC$48,MATCH(P1716,【参考】数式用２!$C$4:$AC$4,0)+2,0),"")</f>
        <v/>
      </c>
      <c r="R1716" s="1220" t="s">
        <v>268</v>
      </c>
      <c r="S1716" s="1223"/>
      <c r="T1716" s="1226" t="s">
        <v>356</v>
      </c>
      <c r="U1716" s="1223"/>
      <c r="V1716" s="1226" t="s">
        <v>357</v>
      </c>
      <c r="W1716" s="1223"/>
      <c r="X1716" s="1226" t="s">
        <v>356</v>
      </c>
      <c r="Y1716" s="1223"/>
      <c r="Z1716" s="1226" t="s">
        <v>360</v>
      </c>
      <c r="AA1716" s="1226" t="s">
        <v>171</v>
      </c>
      <c r="AB1716" s="1226" t="str">
        <f t="shared" ref="AB1716" si="3925">IF(S1716&gt;=1,(W1716*12+Y1716)-(S1716*12+U1716)+1,"")</f>
        <v/>
      </c>
      <c r="AC1716" s="1229" t="s">
        <v>359</v>
      </c>
      <c r="AD1716" s="1232" t="str">
        <f t="shared" ref="AD1716" si="3926">IFERROR(ROUNDDOWN(ROUND(L1716*Q1716,0)*M1716,0)*AB1716,"")</f>
        <v/>
      </c>
      <c r="AE1716" s="1233" t="str">
        <f>IFERROR(ROUNDDOWN(ROUNDDOWN(ROUND(L1716*VLOOKUP(K1716,【参考】数式用２!$A$2:$AC$48,MATCH("処遇改善加算Ⅳ",【参考】数式用２!$C$4:$O$4,0)+2,0),0)*M1716,0)*AB1716*0.5,0), "")</f>
        <v/>
      </c>
      <c r="AF1716" s="1198"/>
      <c r="AG1716" s="1193" t="str">
        <f>IF(AND(AQ1716&lt;&gt;"対象外", P1716&lt;&gt;""),ROUNDDOWN(ROUND(L1716*VLOOKUP(K1716,【参考】数式用２!$A$2:$K$48,MATCH("ベア加算あり",【参考】数式用２!$C$4:$K$4,0)+2,0),0)*M1716,0)*AB1716,"")</f>
        <v/>
      </c>
      <c r="AH1716" s="1195"/>
      <c r="AI1716" s="1198"/>
      <c r="AJ1716" s="1198"/>
      <c r="AK1716" s="1201"/>
      <c r="AL1716" s="1204"/>
      <c r="AM1716" s="650" t="str">
        <f t="shared" si="3870"/>
        <v/>
      </c>
      <c r="AN1716" s="355"/>
      <c r="AO1716" s="1207" t="str">
        <f t="shared" ref="AO1716" si="3927">IF(K1716&lt;&gt;"","Q列に色付け","")</f>
        <v/>
      </c>
      <c r="AP1716" s="1210" t="str">
        <f t="shared" ref="AP1716" si="3928">IF(AND(AE1716&lt;&gt;0,AE1716&lt;&gt;""),IF(AF1716="○","入力済","未入力"),"")</f>
        <v/>
      </c>
      <c r="AQ1716" s="1113" t="str">
        <f>IFERROR((VLOOKUP(N1716, 【参考】数式用２!$BE$5:$BE$13, 1,FALSE)), "対象外")</f>
        <v>対象外</v>
      </c>
      <c r="AR1716" s="976" t="str">
        <f t="shared" ref="AR1716" si="3929">IF(AG1716&lt;&gt;"",IF(AH1716="○","入力済","未入力"),"")</f>
        <v/>
      </c>
      <c r="AS1716" s="976" t="str">
        <f t="shared" ref="AS1716" si="3930">IF(AND(P1716&lt;&gt;"", AI1716=""), "未入力", "入力済")</f>
        <v>入力済</v>
      </c>
      <c r="AT1716" s="976" t="str">
        <f t="shared" ref="AT1716" si="3931">IF(AND(P1716&lt;&gt;"", P1716&lt;&gt;"処遇改善加算Ⅳ", AJ1716=""), "未入力", "入力済")</f>
        <v>入力済</v>
      </c>
      <c r="AU1716" s="976" t="str">
        <f>IFERROR(VLOOKUP(K1716, 【参考】数式用２!$BB$5:$BC$48, 2, FALSE), "")</f>
        <v/>
      </c>
      <c r="AV1716" s="976" t="str">
        <f t="shared" ref="AV1716" si="3932">IF(AND(P1716&lt;&gt;"処遇改善加算Ⅲ",P1716&lt;&gt;"処遇改善加算Ⅳ", P1716&lt;&gt;"", AU1716&lt;&gt;"対象外"), 1,"")</f>
        <v/>
      </c>
      <c r="AW1716" s="976" t="str">
        <f>IFERROR("_"&amp;VLOOKUP(K1716, 【参考】数式用２!$AG$2:$AH$48, 2, FALSE), "")</f>
        <v/>
      </c>
      <c r="AX1716" s="1211" t="str">
        <f t="shared" ref="AX1716" si="3933">IF(AND(P1716="処遇改善加算Ⅰ", AL1716=""), "未入力","入力済")</f>
        <v>入力済</v>
      </c>
      <c r="AY1716" s="1207" t="str">
        <f t="shared" ref="AY1716" si="3934">G1716</f>
        <v/>
      </c>
    </row>
    <row r="1717" spans="1:51" ht="14">
      <c r="A1717" s="1281"/>
      <c r="B1717" s="1263"/>
      <c r="C1717" s="1264"/>
      <c r="D1717" s="1264"/>
      <c r="E1717" s="1264"/>
      <c r="F1717" s="1265"/>
      <c r="G1717" s="1270"/>
      <c r="H1717" s="1270"/>
      <c r="I1717" s="1270"/>
      <c r="J1717" s="1270"/>
      <c r="K1717" s="1270"/>
      <c r="L1717" s="1273"/>
      <c r="M1717" s="1276"/>
      <c r="N1717" s="1246"/>
      <c r="O1717" s="1249"/>
      <c r="P1717" s="1215"/>
      <c r="Q1717" s="1218"/>
      <c r="R1717" s="1221"/>
      <c r="S1717" s="1224"/>
      <c r="T1717" s="1227"/>
      <c r="U1717" s="1224"/>
      <c r="V1717" s="1227"/>
      <c r="W1717" s="1224"/>
      <c r="X1717" s="1227"/>
      <c r="Y1717" s="1224"/>
      <c r="Z1717" s="1227"/>
      <c r="AA1717" s="1227"/>
      <c r="AB1717" s="1227"/>
      <c r="AC1717" s="1230"/>
      <c r="AD1717" s="1193"/>
      <c r="AE1717" s="1234"/>
      <c r="AF1717" s="1199"/>
      <c r="AG1717" s="1193"/>
      <c r="AH1717" s="1196"/>
      <c r="AI1717" s="1199"/>
      <c r="AJ1717" s="1199"/>
      <c r="AK1717" s="1202"/>
      <c r="AL1717" s="1205"/>
      <c r="AM1717" s="1212" t="str">
        <f t="shared" ref="AM1717" si="3935">IF(AND(P1716&lt;&gt;"", OR(W1716&lt;&gt;8,Y1716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17" s="355"/>
      <c r="AO1717" s="1208"/>
      <c r="AP1717" s="1210"/>
      <c r="AQ1717" s="1114"/>
      <c r="AR1717" s="976"/>
      <c r="AS1717" s="976"/>
      <c r="AT1717" s="976"/>
      <c r="AU1717" s="976"/>
      <c r="AV1717" s="976"/>
      <c r="AW1717" s="976"/>
      <c r="AX1717" s="1211"/>
      <c r="AY1717" s="1208"/>
    </row>
    <row r="1718" spans="1:51" ht="14">
      <c r="A1718" s="1282"/>
      <c r="B1718" s="1263"/>
      <c r="C1718" s="1264"/>
      <c r="D1718" s="1264"/>
      <c r="E1718" s="1264"/>
      <c r="F1718" s="1265"/>
      <c r="G1718" s="1270"/>
      <c r="H1718" s="1270"/>
      <c r="I1718" s="1270"/>
      <c r="J1718" s="1270"/>
      <c r="K1718" s="1270"/>
      <c r="L1718" s="1273"/>
      <c r="M1718" s="1276"/>
      <c r="N1718" s="1246"/>
      <c r="O1718" s="1249"/>
      <c r="P1718" s="1215"/>
      <c r="Q1718" s="1218"/>
      <c r="R1718" s="1221"/>
      <c r="S1718" s="1224"/>
      <c r="T1718" s="1227"/>
      <c r="U1718" s="1224"/>
      <c r="V1718" s="1227"/>
      <c r="W1718" s="1224"/>
      <c r="X1718" s="1227"/>
      <c r="Y1718" s="1224"/>
      <c r="Z1718" s="1227"/>
      <c r="AA1718" s="1227"/>
      <c r="AB1718" s="1227"/>
      <c r="AC1718" s="1230"/>
      <c r="AD1718" s="1193"/>
      <c r="AE1718" s="1234"/>
      <c r="AF1718" s="1199"/>
      <c r="AG1718" s="1193"/>
      <c r="AH1718" s="1196"/>
      <c r="AI1718" s="1199"/>
      <c r="AJ1718" s="1199"/>
      <c r="AK1718" s="1202"/>
      <c r="AL1718" s="1205"/>
      <c r="AM1718" s="1213"/>
      <c r="AN1718" s="355"/>
      <c r="AO1718" s="1208"/>
      <c r="AP1718" s="1210"/>
      <c r="AQ1718" s="1114"/>
      <c r="AR1718" s="976"/>
      <c r="AS1718" s="976"/>
      <c r="AT1718" s="976"/>
      <c r="AU1718" s="976"/>
      <c r="AV1718" s="976"/>
      <c r="AW1718" s="976"/>
      <c r="AX1718" s="1211"/>
      <c r="AY1718" s="1208"/>
    </row>
    <row r="1719" spans="1:51" ht="14.5" thickBot="1">
      <c r="A1719" s="1283"/>
      <c r="B1719" s="1266"/>
      <c r="C1719" s="1267"/>
      <c r="D1719" s="1267"/>
      <c r="E1719" s="1267"/>
      <c r="F1719" s="1268"/>
      <c r="G1719" s="1271"/>
      <c r="H1719" s="1271"/>
      <c r="I1719" s="1271"/>
      <c r="J1719" s="1271"/>
      <c r="K1719" s="1271"/>
      <c r="L1719" s="1274"/>
      <c r="M1719" s="1277"/>
      <c r="N1719" s="1247"/>
      <c r="O1719" s="1250"/>
      <c r="P1719" s="1216"/>
      <c r="Q1719" s="1219"/>
      <c r="R1719" s="1222"/>
      <c r="S1719" s="1225"/>
      <c r="T1719" s="1228"/>
      <c r="U1719" s="1225"/>
      <c r="V1719" s="1228"/>
      <c r="W1719" s="1225"/>
      <c r="X1719" s="1228"/>
      <c r="Y1719" s="1225"/>
      <c r="Z1719" s="1228"/>
      <c r="AA1719" s="1228"/>
      <c r="AB1719" s="1228"/>
      <c r="AC1719" s="1231"/>
      <c r="AD1719" s="1194"/>
      <c r="AE1719" s="1235"/>
      <c r="AF1719" s="1200"/>
      <c r="AG1719" s="1194"/>
      <c r="AH1719" s="1197"/>
      <c r="AI1719" s="1200"/>
      <c r="AJ1719" s="1200"/>
      <c r="AK1719" s="1203"/>
      <c r="AL1719" s="1206"/>
      <c r="AM1719" s="651" t="str">
        <f t="shared" si="3880"/>
        <v/>
      </c>
      <c r="AN1719" s="355"/>
      <c r="AO1719" s="1209"/>
      <c r="AP1719" s="1210"/>
      <c r="AQ1719" s="1115"/>
      <c r="AR1719" s="976"/>
      <c r="AS1719" s="976"/>
      <c r="AT1719" s="976"/>
      <c r="AU1719" s="976"/>
      <c r="AV1719" s="976"/>
      <c r="AW1719" s="976"/>
      <c r="AX1719" s="1211"/>
      <c r="AY1719" s="1209"/>
    </row>
    <row r="1720" spans="1:51" ht="14">
      <c r="A1720" s="1280">
        <v>428</v>
      </c>
      <c r="B1720" s="1260" t="str">
        <f>IF(基本情報入力シート!B467="", "",基本情報入力シート!B467)</f>
        <v/>
      </c>
      <c r="C1720" s="1261"/>
      <c r="D1720" s="1261"/>
      <c r="E1720" s="1261"/>
      <c r="F1720" s="1262"/>
      <c r="G1720" s="1269" t="str">
        <f>IF(基本情報入力シート!L467="", "",基本情報入力シート!L467)</f>
        <v/>
      </c>
      <c r="H1720" s="1269" t="str">
        <f>IF(基本情報入力シート!Q467="", "",基本情報入力シート!Q467)</f>
        <v/>
      </c>
      <c r="I1720" s="1269" t="str">
        <f>IF(基本情報入力シート!V467="", "",基本情報入力シート!V467)</f>
        <v/>
      </c>
      <c r="J1720" s="1269" t="str">
        <f>IF(基本情報入力シート!W467="", "",基本情報入力シート!W467)</f>
        <v/>
      </c>
      <c r="K1720" s="1269" t="str">
        <f>IF(基本情報入力シート!X467="", "",基本情報入力シート!X467)</f>
        <v/>
      </c>
      <c r="L1720" s="1272" t="str">
        <f>IF(基本情報入力シート!AC467=0, "",基本情報入力シート!AC467)</f>
        <v/>
      </c>
      <c r="M1720" s="1275" t="str">
        <f>IF(基本情報入力シート!AD467="", "",基本情報入力シート!AD467)</f>
        <v/>
      </c>
      <c r="N1720" s="1245"/>
      <c r="O1720" s="1248" t="str">
        <f>IFERROR(VLOOKUP(K1720,【参考】数式用２!$A$2:$AD$48,MATCH(N1720,【参考】数式用２!$C$4:$AD$4,0)+2,0),"")</f>
        <v/>
      </c>
      <c r="P1720" s="1214"/>
      <c r="Q1720" s="1217" t="str">
        <f>IFERROR(VLOOKUP(K1720,【参考】数式用２!$A$2:$AC$48,MATCH(P1720,【参考】数式用２!$C$4:$AC$4,0)+2,0),"")</f>
        <v/>
      </c>
      <c r="R1720" s="1220" t="s">
        <v>268</v>
      </c>
      <c r="S1720" s="1223"/>
      <c r="T1720" s="1226" t="s">
        <v>356</v>
      </c>
      <c r="U1720" s="1223"/>
      <c r="V1720" s="1226" t="s">
        <v>357</v>
      </c>
      <c r="W1720" s="1223"/>
      <c r="X1720" s="1226" t="s">
        <v>356</v>
      </c>
      <c r="Y1720" s="1223"/>
      <c r="Z1720" s="1226" t="s">
        <v>360</v>
      </c>
      <c r="AA1720" s="1226" t="s">
        <v>171</v>
      </c>
      <c r="AB1720" s="1226" t="str">
        <f t="shared" ref="AB1720" si="3936">IF(S1720&gt;=1,(W1720*12+Y1720)-(S1720*12+U1720)+1,"")</f>
        <v/>
      </c>
      <c r="AC1720" s="1229" t="s">
        <v>359</v>
      </c>
      <c r="AD1720" s="1232" t="str">
        <f t="shared" ref="AD1720" si="3937">IFERROR(ROUNDDOWN(ROUND(L1720*Q1720,0)*M1720,0)*AB1720,"")</f>
        <v/>
      </c>
      <c r="AE1720" s="1233" t="str">
        <f>IFERROR(ROUNDDOWN(ROUNDDOWN(ROUND(L1720*VLOOKUP(K1720,【参考】数式用２!$A$2:$AC$48,MATCH("処遇改善加算Ⅳ",【参考】数式用２!$C$4:$O$4,0)+2,0),0)*M1720,0)*AB1720*0.5,0), "")</f>
        <v/>
      </c>
      <c r="AF1720" s="1198"/>
      <c r="AG1720" s="1193" t="str">
        <f>IF(AND(AQ1720&lt;&gt;"対象外", P1720&lt;&gt;""),ROUNDDOWN(ROUND(L1720*VLOOKUP(K1720,【参考】数式用２!$A$2:$K$48,MATCH("ベア加算あり",【参考】数式用２!$C$4:$K$4,0)+2,0),0)*M1720,0)*AB1720,"")</f>
        <v/>
      </c>
      <c r="AH1720" s="1195"/>
      <c r="AI1720" s="1198"/>
      <c r="AJ1720" s="1198"/>
      <c r="AK1720" s="1201"/>
      <c r="AL1720" s="1204"/>
      <c r="AM1720" s="650" t="str">
        <f t="shared" si="3870"/>
        <v/>
      </c>
      <c r="AN1720" s="355"/>
      <c r="AO1720" s="1207" t="str">
        <f t="shared" ref="AO1720" si="3938">IF(K1720&lt;&gt;"","Q列に色付け","")</f>
        <v/>
      </c>
      <c r="AP1720" s="1210" t="str">
        <f t="shared" ref="AP1720" si="3939">IF(AND(AE1720&lt;&gt;0,AE1720&lt;&gt;""),IF(AF1720="○","入力済","未入力"),"")</f>
        <v/>
      </c>
      <c r="AQ1720" s="1113" t="str">
        <f>IFERROR((VLOOKUP(N1720, 【参考】数式用２!$BE$5:$BE$13, 1,FALSE)), "対象外")</f>
        <v>対象外</v>
      </c>
      <c r="AR1720" s="976" t="str">
        <f t="shared" ref="AR1720" si="3940">IF(AG1720&lt;&gt;"",IF(AH1720="○","入力済","未入力"),"")</f>
        <v/>
      </c>
      <c r="AS1720" s="976" t="str">
        <f t="shared" ref="AS1720" si="3941">IF(AND(P1720&lt;&gt;"", AI1720=""), "未入力", "入力済")</f>
        <v>入力済</v>
      </c>
      <c r="AT1720" s="976" t="str">
        <f t="shared" ref="AT1720" si="3942">IF(AND(P1720&lt;&gt;"", P1720&lt;&gt;"処遇改善加算Ⅳ", AJ1720=""), "未入力", "入力済")</f>
        <v>入力済</v>
      </c>
      <c r="AU1720" s="976" t="str">
        <f>IFERROR(VLOOKUP(K1720, 【参考】数式用２!$BB$5:$BC$48, 2, FALSE), "")</f>
        <v/>
      </c>
      <c r="AV1720" s="976" t="str">
        <f t="shared" ref="AV1720" si="3943">IF(AND(P1720&lt;&gt;"処遇改善加算Ⅲ",P1720&lt;&gt;"処遇改善加算Ⅳ", P1720&lt;&gt;"", AU1720&lt;&gt;"対象外"), 1,"")</f>
        <v/>
      </c>
      <c r="AW1720" s="976" t="str">
        <f>IFERROR("_"&amp;VLOOKUP(K1720, 【参考】数式用２!$AG$2:$AH$48, 2, FALSE), "")</f>
        <v/>
      </c>
      <c r="AX1720" s="1211" t="str">
        <f t="shared" ref="AX1720" si="3944">IF(AND(P1720="処遇改善加算Ⅰ", AL1720=""), "未入力","入力済")</f>
        <v>入力済</v>
      </c>
      <c r="AY1720" s="1207" t="str">
        <f t="shared" ref="AY1720" si="3945">G1720</f>
        <v/>
      </c>
    </row>
    <row r="1721" spans="1:51" ht="14">
      <c r="A1721" s="1281"/>
      <c r="B1721" s="1263"/>
      <c r="C1721" s="1264"/>
      <c r="D1721" s="1264"/>
      <c r="E1721" s="1264"/>
      <c r="F1721" s="1265"/>
      <c r="G1721" s="1270"/>
      <c r="H1721" s="1270"/>
      <c r="I1721" s="1270"/>
      <c r="J1721" s="1270"/>
      <c r="K1721" s="1270"/>
      <c r="L1721" s="1273"/>
      <c r="M1721" s="1276"/>
      <c r="N1721" s="1246"/>
      <c r="O1721" s="1249"/>
      <c r="P1721" s="1215"/>
      <c r="Q1721" s="1218"/>
      <c r="R1721" s="1221"/>
      <c r="S1721" s="1224"/>
      <c r="T1721" s="1227"/>
      <c r="U1721" s="1224"/>
      <c r="V1721" s="1227"/>
      <c r="W1721" s="1224"/>
      <c r="X1721" s="1227"/>
      <c r="Y1721" s="1224"/>
      <c r="Z1721" s="1227"/>
      <c r="AA1721" s="1227"/>
      <c r="AB1721" s="1227"/>
      <c r="AC1721" s="1230"/>
      <c r="AD1721" s="1193"/>
      <c r="AE1721" s="1234"/>
      <c r="AF1721" s="1199"/>
      <c r="AG1721" s="1193"/>
      <c r="AH1721" s="1196"/>
      <c r="AI1721" s="1199"/>
      <c r="AJ1721" s="1199"/>
      <c r="AK1721" s="1202"/>
      <c r="AL1721" s="1205"/>
      <c r="AM1721" s="1212" t="str">
        <f t="shared" ref="AM1721" si="3946">IF(AND(P1720&lt;&gt;"", OR(W1720&lt;&gt;8,Y1720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21" s="355"/>
      <c r="AO1721" s="1208"/>
      <c r="AP1721" s="1210"/>
      <c r="AQ1721" s="1114"/>
      <c r="AR1721" s="976"/>
      <c r="AS1721" s="976"/>
      <c r="AT1721" s="976"/>
      <c r="AU1721" s="976"/>
      <c r="AV1721" s="976"/>
      <c r="AW1721" s="976"/>
      <c r="AX1721" s="1211"/>
      <c r="AY1721" s="1208"/>
    </row>
    <row r="1722" spans="1:51" ht="14">
      <c r="A1722" s="1282"/>
      <c r="B1722" s="1263"/>
      <c r="C1722" s="1264"/>
      <c r="D1722" s="1264"/>
      <c r="E1722" s="1264"/>
      <c r="F1722" s="1265"/>
      <c r="G1722" s="1270"/>
      <c r="H1722" s="1270"/>
      <c r="I1722" s="1270"/>
      <c r="J1722" s="1270"/>
      <c r="K1722" s="1270"/>
      <c r="L1722" s="1273"/>
      <c r="M1722" s="1276"/>
      <c r="N1722" s="1246"/>
      <c r="O1722" s="1249"/>
      <c r="P1722" s="1215"/>
      <c r="Q1722" s="1218"/>
      <c r="R1722" s="1221"/>
      <c r="S1722" s="1224"/>
      <c r="T1722" s="1227"/>
      <c r="U1722" s="1224"/>
      <c r="V1722" s="1227"/>
      <c r="W1722" s="1224"/>
      <c r="X1722" s="1227"/>
      <c r="Y1722" s="1224"/>
      <c r="Z1722" s="1227"/>
      <c r="AA1722" s="1227"/>
      <c r="AB1722" s="1227"/>
      <c r="AC1722" s="1230"/>
      <c r="AD1722" s="1193"/>
      <c r="AE1722" s="1234"/>
      <c r="AF1722" s="1199"/>
      <c r="AG1722" s="1193"/>
      <c r="AH1722" s="1196"/>
      <c r="AI1722" s="1199"/>
      <c r="AJ1722" s="1199"/>
      <c r="AK1722" s="1202"/>
      <c r="AL1722" s="1205"/>
      <c r="AM1722" s="1213"/>
      <c r="AN1722" s="355"/>
      <c r="AO1722" s="1208"/>
      <c r="AP1722" s="1210"/>
      <c r="AQ1722" s="1114"/>
      <c r="AR1722" s="976"/>
      <c r="AS1722" s="976"/>
      <c r="AT1722" s="976"/>
      <c r="AU1722" s="976"/>
      <c r="AV1722" s="976"/>
      <c r="AW1722" s="976"/>
      <c r="AX1722" s="1211"/>
      <c r="AY1722" s="1208"/>
    </row>
    <row r="1723" spans="1:51" ht="14.5" thickBot="1">
      <c r="A1723" s="1283"/>
      <c r="B1723" s="1266"/>
      <c r="C1723" s="1267"/>
      <c r="D1723" s="1267"/>
      <c r="E1723" s="1267"/>
      <c r="F1723" s="1268"/>
      <c r="G1723" s="1271"/>
      <c r="H1723" s="1271"/>
      <c r="I1723" s="1271"/>
      <c r="J1723" s="1271"/>
      <c r="K1723" s="1271"/>
      <c r="L1723" s="1274"/>
      <c r="M1723" s="1277"/>
      <c r="N1723" s="1247"/>
      <c r="O1723" s="1250"/>
      <c r="P1723" s="1216"/>
      <c r="Q1723" s="1219"/>
      <c r="R1723" s="1222"/>
      <c r="S1723" s="1225"/>
      <c r="T1723" s="1228"/>
      <c r="U1723" s="1225"/>
      <c r="V1723" s="1228"/>
      <c r="W1723" s="1225"/>
      <c r="X1723" s="1228"/>
      <c r="Y1723" s="1225"/>
      <c r="Z1723" s="1228"/>
      <c r="AA1723" s="1228"/>
      <c r="AB1723" s="1228"/>
      <c r="AC1723" s="1231"/>
      <c r="AD1723" s="1194"/>
      <c r="AE1723" s="1235"/>
      <c r="AF1723" s="1200"/>
      <c r="AG1723" s="1194"/>
      <c r="AH1723" s="1197"/>
      <c r="AI1723" s="1200"/>
      <c r="AJ1723" s="1200"/>
      <c r="AK1723" s="1203"/>
      <c r="AL1723" s="1206"/>
      <c r="AM1723" s="651" t="str">
        <f t="shared" si="3880"/>
        <v/>
      </c>
      <c r="AN1723" s="355"/>
      <c r="AO1723" s="1209"/>
      <c r="AP1723" s="1210"/>
      <c r="AQ1723" s="1115"/>
      <c r="AR1723" s="976"/>
      <c r="AS1723" s="976"/>
      <c r="AT1723" s="976"/>
      <c r="AU1723" s="976"/>
      <c r="AV1723" s="976"/>
      <c r="AW1723" s="976"/>
      <c r="AX1723" s="1211"/>
      <c r="AY1723" s="1209"/>
    </row>
    <row r="1724" spans="1:51" ht="14">
      <c r="A1724" s="1280">
        <v>429</v>
      </c>
      <c r="B1724" s="1260" t="str">
        <f>IF(基本情報入力シート!B468="", "",基本情報入力シート!B468)</f>
        <v/>
      </c>
      <c r="C1724" s="1261"/>
      <c r="D1724" s="1261"/>
      <c r="E1724" s="1261"/>
      <c r="F1724" s="1262"/>
      <c r="G1724" s="1269" t="str">
        <f>IF(基本情報入力シート!L468="", "",基本情報入力シート!L468)</f>
        <v/>
      </c>
      <c r="H1724" s="1269" t="str">
        <f>IF(基本情報入力シート!Q468="", "",基本情報入力シート!Q468)</f>
        <v/>
      </c>
      <c r="I1724" s="1269" t="str">
        <f>IF(基本情報入力シート!V468="", "",基本情報入力シート!V468)</f>
        <v/>
      </c>
      <c r="J1724" s="1269" t="str">
        <f>IF(基本情報入力シート!W468="", "",基本情報入力シート!W468)</f>
        <v/>
      </c>
      <c r="K1724" s="1269" t="str">
        <f>IF(基本情報入力シート!X468="", "",基本情報入力シート!X468)</f>
        <v/>
      </c>
      <c r="L1724" s="1272" t="str">
        <f>IF(基本情報入力シート!AC468=0, "",基本情報入力シート!AC468)</f>
        <v/>
      </c>
      <c r="M1724" s="1275" t="str">
        <f>IF(基本情報入力シート!AD468="", "",基本情報入力シート!AD468)</f>
        <v/>
      </c>
      <c r="N1724" s="1245"/>
      <c r="O1724" s="1248" t="str">
        <f>IFERROR(VLOOKUP(K1724,【参考】数式用２!$A$2:$AD$48,MATCH(N1724,【参考】数式用２!$C$4:$AD$4,0)+2,0),"")</f>
        <v/>
      </c>
      <c r="P1724" s="1214"/>
      <c r="Q1724" s="1217" t="str">
        <f>IFERROR(VLOOKUP(K1724,【参考】数式用２!$A$2:$AC$48,MATCH(P1724,【参考】数式用２!$C$4:$AC$4,0)+2,0),"")</f>
        <v/>
      </c>
      <c r="R1724" s="1220" t="s">
        <v>268</v>
      </c>
      <c r="S1724" s="1223"/>
      <c r="T1724" s="1226" t="s">
        <v>356</v>
      </c>
      <c r="U1724" s="1223"/>
      <c r="V1724" s="1226" t="s">
        <v>357</v>
      </c>
      <c r="W1724" s="1223"/>
      <c r="X1724" s="1226" t="s">
        <v>356</v>
      </c>
      <c r="Y1724" s="1223"/>
      <c r="Z1724" s="1226" t="s">
        <v>360</v>
      </c>
      <c r="AA1724" s="1226" t="s">
        <v>171</v>
      </c>
      <c r="AB1724" s="1226" t="str">
        <f t="shared" ref="AB1724" si="3947">IF(S1724&gt;=1,(W1724*12+Y1724)-(S1724*12+U1724)+1,"")</f>
        <v/>
      </c>
      <c r="AC1724" s="1229" t="s">
        <v>359</v>
      </c>
      <c r="AD1724" s="1232" t="str">
        <f t="shared" ref="AD1724" si="3948">IFERROR(ROUNDDOWN(ROUND(L1724*Q1724,0)*M1724,0)*AB1724,"")</f>
        <v/>
      </c>
      <c r="AE1724" s="1233" t="str">
        <f>IFERROR(ROUNDDOWN(ROUNDDOWN(ROUND(L1724*VLOOKUP(K1724,【参考】数式用２!$A$2:$AC$48,MATCH("処遇改善加算Ⅳ",【参考】数式用２!$C$4:$O$4,0)+2,0),0)*M1724,0)*AB1724*0.5,0), "")</f>
        <v/>
      </c>
      <c r="AF1724" s="1198"/>
      <c r="AG1724" s="1193" t="str">
        <f>IF(AND(AQ1724&lt;&gt;"対象外", P1724&lt;&gt;""),ROUNDDOWN(ROUND(L1724*VLOOKUP(K1724,【参考】数式用２!$A$2:$K$48,MATCH("ベア加算あり",【参考】数式用２!$C$4:$K$4,0)+2,0),0)*M1724,0)*AB1724,"")</f>
        <v/>
      </c>
      <c r="AH1724" s="1195"/>
      <c r="AI1724" s="1198"/>
      <c r="AJ1724" s="1198"/>
      <c r="AK1724" s="1201"/>
      <c r="AL1724" s="1204"/>
      <c r="AM1724" s="650" t="str">
        <f t="shared" si="3870"/>
        <v/>
      </c>
      <c r="AN1724" s="355"/>
      <c r="AO1724" s="1207" t="str">
        <f t="shared" ref="AO1724" si="3949">IF(K1724&lt;&gt;"","Q列に色付け","")</f>
        <v/>
      </c>
      <c r="AP1724" s="1210" t="str">
        <f t="shared" ref="AP1724" si="3950">IF(AND(AE1724&lt;&gt;0,AE1724&lt;&gt;""),IF(AF1724="○","入力済","未入力"),"")</f>
        <v/>
      </c>
      <c r="AQ1724" s="1113" t="str">
        <f>IFERROR((VLOOKUP(N1724, 【参考】数式用２!$BE$5:$BE$13, 1,FALSE)), "対象外")</f>
        <v>対象外</v>
      </c>
      <c r="AR1724" s="976" t="str">
        <f t="shared" ref="AR1724" si="3951">IF(AG1724&lt;&gt;"",IF(AH1724="○","入力済","未入力"),"")</f>
        <v/>
      </c>
      <c r="AS1724" s="976" t="str">
        <f t="shared" ref="AS1724" si="3952">IF(AND(P1724&lt;&gt;"", AI1724=""), "未入力", "入力済")</f>
        <v>入力済</v>
      </c>
      <c r="AT1724" s="976" t="str">
        <f t="shared" ref="AT1724" si="3953">IF(AND(P1724&lt;&gt;"", P1724&lt;&gt;"処遇改善加算Ⅳ", AJ1724=""), "未入力", "入力済")</f>
        <v>入力済</v>
      </c>
      <c r="AU1724" s="976" t="str">
        <f>IFERROR(VLOOKUP(K1724, 【参考】数式用２!$BB$5:$BC$48, 2, FALSE), "")</f>
        <v/>
      </c>
      <c r="AV1724" s="976" t="str">
        <f t="shared" ref="AV1724" si="3954">IF(AND(P1724&lt;&gt;"処遇改善加算Ⅲ",P1724&lt;&gt;"処遇改善加算Ⅳ", P1724&lt;&gt;"", AU1724&lt;&gt;"対象外"), 1,"")</f>
        <v/>
      </c>
      <c r="AW1724" s="976" t="str">
        <f>IFERROR("_"&amp;VLOOKUP(K1724, 【参考】数式用２!$AG$2:$AH$48, 2, FALSE), "")</f>
        <v/>
      </c>
      <c r="AX1724" s="1211" t="str">
        <f t="shared" ref="AX1724" si="3955">IF(AND(P1724="処遇改善加算Ⅰ", AL1724=""), "未入力","入力済")</f>
        <v>入力済</v>
      </c>
      <c r="AY1724" s="1207" t="str">
        <f t="shared" ref="AY1724" si="3956">G1724</f>
        <v/>
      </c>
    </row>
    <row r="1725" spans="1:51" ht="14">
      <c r="A1725" s="1281"/>
      <c r="B1725" s="1263"/>
      <c r="C1725" s="1264"/>
      <c r="D1725" s="1264"/>
      <c r="E1725" s="1264"/>
      <c r="F1725" s="1265"/>
      <c r="G1725" s="1270"/>
      <c r="H1725" s="1270"/>
      <c r="I1725" s="1270"/>
      <c r="J1725" s="1270"/>
      <c r="K1725" s="1270"/>
      <c r="L1725" s="1273"/>
      <c r="M1725" s="1276"/>
      <c r="N1725" s="1246"/>
      <c r="O1725" s="1249"/>
      <c r="P1725" s="1215"/>
      <c r="Q1725" s="1218"/>
      <c r="R1725" s="1221"/>
      <c r="S1725" s="1224"/>
      <c r="T1725" s="1227"/>
      <c r="U1725" s="1224"/>
      <c r="V1725" s="1227"/>
      <c r="W1725" s="1224"/>
      <c r="X1725" s="1227"/>
      <c r="Y1725" s="1224"/>
      <c r="Z1725" s="1227"/>
      <c r="AA1725" s="1227"/>
      <c r="AB1725" s="1227"/>
      <c r="AC1725" s="1230"/>
      <c r="AD1725" s="1193"/>
      <c r="AE1725" s="1234"/>
      <c r="AF1725" s="1199"/>
      <c r="AG1725" s="1193"/>
      <c r="AH1725" s="1196"/>
      <c r="AI1725" s="1199"/>
      <c r="AJ1725" s="1199"/>
      <c r="AK1725" s="1202"/>
      <c r="AL1725" s="1205"/>
      <c r="AM1725" s="1212" t="str">
        <f t="shared" ref="AM1725" si="3957">IF(AND(P1724&lt;&gt;"", OR(W1724&lt;&gt;8,Y1724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25" s="355"/>
      <c r="AO1725" s="1208"/>
      <c r="AP1725" s="1210"/>
      <c r="AQ1725" s="1114"/>
      <c r="AR1725" s="976"/>
      <c r="AS1725" s="976"/>
      <c r="AT1725" s="976"/>
      <c r="AU1725" s="976"/>
      <c r="AV1725" s="976"/>
      <c r="AW1725" s="976"/>
      <c r="AX1725" s="1211"/>
      <c r="AY1725" s="1208"/>
    </row>
    <row r="1726" spans="1:51" ht="14">
      <c r="A1726" s="1282"/>
      <c r="B1726" s="1263"/>
      <c r="C1726" s="1264"/>
      <c r="D1726" s="1264"/>
      <c r="E1726" s="1264"/>
      <c r="F1726" s="1265"/>
      <c r="G1726" s="1270"/>
      <c r="H1726" s="1270"/>
      <c r="I1726" s="1270"/>
      <c r="J1726" s="1270"/>
      <c r="K1726" s="1270"/>
      <c r="L1726" s="1273"/>
      <c r="M1726" s="1276"/>
      <c r="N1726" s="1246"/>
      <c r="O1726" s="1249"/>
      <c r="P1726" s="1215"/>
      <c r="Q1726" s="1218"/>
      <c r="R1726" s="1221"/>
      <c r="S1726" s="1224"/>
      <c r="T1726" s="1227"/>
      <c r="U1726" s="1224"/>
      <c r="V1726" s="1227"/>
      <c r="W1726" s="1224"/>
      <c r="X1726" s="1227"/>
      <c r="Y1726" s="1224"/>
      <c r="Z1726" s="1227"/>
      <c r="AA1726" s="1227"/>
      <c r="AB1726" s="1227"/>
      <c r="AC1726" s="1230"/>
      <c r="AD1726" s="1193"/>
      <c r="AE1726" s="1234"/>
      <c r="AF1726" s="1199"/>
      <c r="AG1726" s="1193"/>
      <c r="AH1726" s="1196"/>
      <c r="AI1726" s="1199"/>
      <c r="AJ1726" s="1199"/>
      <c r="AK1726" s="1202"/>
      <c r="AL1726" s="1205"/>
      <c r="AM1726" s="1213"/>
      <c r="AN1726" s="355"/>
      <c r="AO1726" s="1208"/>
      <c r="AP1726" s="1210"/>
      <c r="AQ1726" s="1114"/>
      <c r="AR1726" s="976"/>
      <c r="AS1726" s="976"/>
      <c r="AT1726" s="976"/>
      <c r="AU1726" s="976"/>
      <c r="AV1726" s="976"/>
      <c r="AW1726" s="976"/>
      <c r="AX1726" s="1211"/>
      <c r="AY1726" s="1208"/>
    </row>
    <row r="1727" spans="1:51" ht="14.5" thickBot="1">
      <c r="A1727" s="1283"/>
      <c r="B1727" s="1266"/>
      <c r="C1727" s="1267"/>
      <c r="D1727" s="1267"/>
      <c r="E1727" s="1267"/>
      <c r="F1727" s="1268"/>
      <c r="G1727" s="1271"/>
      <c r="H1727" s="1271"/>
      <c r="I1727" s="1271"/>
      <c r="J1727" s="1271"/>
      <c r="K1727" s="1271"/>
      <c r="L1727" s="1274"/>
      <c r="M1727" s="1277"/>
      <c r="N1727" s="1247"/>
      <c r="O1727" s="1250"/>
      <c r="P1727" s="1216"/>
      <c r="Q1727" s="1219"/>
      <c r="R1727" s="1222"/>
      <c r="S1727" s="1225"/>
      <c r="T1727" s="1228"/>
      <c r="U1727" s="1225"/>
      <c r="V1727" s="1228"/>
      <c r="W1727" s="1225"/>
      <c r="X1727" s="1228"/>
      <c r="Y1727" s="1225"/>
      <c r="Z1727" s="1228"/>
      <c r="AA1727" s="1228"/>
      <c r="AB1727" s="1228"/>
      <c r="AC1727" s="1231"/>
      <c r="AD1727" s="1194"/>
      <c r="AE1727" s="1235"/>
      <c r="AF1727" s="1200"/>
      <c r="AG1727" s="1194"/>
      <c r="AH1727" s="1197"/>
      <c r="AI1727" s="1200"/>
      <c r="AJ1727" s="1200"/>
      <c r="AK1727" s="1203"/>
      <c r="AL1727" s="1206"/>
      <c r="AM1727" s="651" t="str">
        <f t="shared" si="3880"/>
        <v/>
      </c>
      <c r="AN1727" s="355"/>
      <c r="AO1727" s="1209"/>
      <c r="AP1727" s="1210"/>
      <c r="AQ1727" s="1115"/>
      <c r="AR1727" s="976"/>
      <c r="AS1727" s="976"/>
      <c r="AT1727" s="976"/>
      <c r="AU1727" s="976"/>
      <c r="AV1727" s="976"/>
      <c r="AW1727" s="976"/>
      <c r="AX1727" s="1211"/>
      <c r="AY1727" s="1209"/>
    </row>
    <row r="1728" spans="1:51" ht="14">
      <c r="A1728" s="1280">
        <v>430</v>
      </c>
      <c r="B1728" s="1260" t="str">
        <f>IF(基本情報入力シート!B469="", "",基本情報入力シート!B469)</f>
        <v/>
      </c>
      <c r="C1728" s="1261"/>
      <c r="D1728" s="1261"/>
      <c r="E1728" s="1261"/>
      <c r="F1728" s="1262"/>
      <c r="G1728" s="1269" t="str">
        <f>IF(基本情報入力シート!L469="", "",基本情報入力シート!L469)</f>
        <v/>
      </c>
      <c r="H1728" s="1269" t="str">
        <f>IF(基本情報入力シート!Q469="", "",基本情報入力シート!Q469)</f>
        <v/>
      </c>
      <c r="I1728" s="1269" t="str">
        <f>IF(基本情報入力シート!V469="", "",基本情報入力シート!V469)</f>
        <v/>
      </c>
      <c r="J1728" s="1269" t="str">
        <f>IF(基本情報入力シート!W469="", "",基本情報入力シート!W469)</f>
        <v/>
      </c>
      <c r="K1728" s="1269" t="str">
        <f>IF(基本情報入力シート!X469="", "",基本情報入力シート!X469)</f>
        <v/>
      </c>
      <c r="L1728" s="1272" t="str">
        <f>IF(基本情報入力シート!AC469=0, "",基本情報入力シート!AC469)</f>
        <v/>
      </c>
      <c r="M1728" s="1275" t="str">
        <f>IF(基本情報入力シート!AD469="", "",基本情報入力シート!AD469)</f>
        <v/>
      </c>
      <c r="N1728" s="1245"/>
      <c r="O1728" s="1248" t="str">
        <f>IFERROR(VLOOKUP(K1728,【参考】数式用２!$A$2:$AD$48,MATCH(N1728,【参考】数式用２!$C$4:$AD$4,0)+2,0),"")</f>
        <v/>
      </c>
      <c r="P1728" s="1214"/>
      <c r="Q1728" s="1217" t="str">
        <f>IFERROR(VLOOKUP(K1728,【参考】数式用２!$A$2:$AC$48,MATCH(P1728,【参考】数式用２!$C$4:$AC$4,0)+2,0),"")</f>
        <v/>
      </c>
      <c r="R1728" s="1220" t="s">
        <v>268</v>
      </c>
      <c r="S1728" s="1223"/>
      <c r="T1728" s="1226" t="s">
        <v>356</v>
      </c>
      <c r="U1728" s="1223"/>
      <c r="V1728" s="1226" t="s">
        <v>357</v>
      </c>
      <c r="W1728" s="1223"/>
      <c r="X1728" s="1226" t="s">
        <v>356</v>
      </c>
      <c r="Y1728" s="1223"/>
      <c r="Z1728" s="1226" t="s">
        <v>360</v>
      </c>
      <c r="AA1728" s="1226" t="s">
        <v>171</v>
      </c>
      <c r="AB1728" s="1226" t="str">
        <f t="shared" ref="AB1728" si="3958">IF(S1728&gt;=1,(W1728*12+Y1728)-(S1728*12+U1728)+1,"")</f>
        <v/>
      </c>
      <c r="AC1728" s="1229" t="s">
        <v>359</v>
      </c>
      <c r="AD1728" s="1232" t="str">
        <f t="shared" ref="AD1728" si="3959">IFERROR(ROUNDDOWN(ROUND(L1728*Q1728,0)*M1728,0)*AB1728,"")</f>
        <v/>
      </c>
      <c r="AE1728" s="1233" t="str">
        <f>IFERROR(ROUNDDOWN(ROUNDDOWN(ROUND(L1728*VLOOKUP(K1728,【参考】数式用２!$A$2:$AC$48,MATCH("処遇改善加算Ⅳ",【参考】数式用２!$C$4:$O$4,0)+2,0),0)*M1728,0)*AB1728*0.5,0), "")</f>
        <v/>
      </c>
      <c r="AF1728" s="1198"/>
      <c r="AG1728" s="1193" t="str">
        <f>IF(AND(AQ1728&lt;&gt;"対象外", P1728&lt;&gt;""),ROUNDDOWN(ROUND(L1728*VLOOKUP(K1728,【参考】数式用２!$A$2:$K$48,MATCH("ベア加算あり",【参考】数式用２!$C$4:$K$4,0)+2,0),0)*M1728,0)*AB1728,"")</f>
        <v/>
      </c>
      <c r="AH1728" s="1195"/>
      <c r="AI1728" s="1198"/>
      <c r="AJ1728" s="1198"/>
      <c r="AK1728" s="1201"/>
      <c r="AL1728" s="1204"/>
      <c r="AM1728" s="650" t="str">
        <f t="shared" si="3870"/>
        <v/>
      </c>
      <c r="AN1728" s="355"/>
      <c r="AO1728" s="1207" t="str">
        <f t="shared" ref="AO1728" si="3960">IF(K1728&lt;&gt;"","Q列に色付け","")</f>
        <v/>
      </c>
      <c r="AP1728" s="1210" t="str">
        <f t="shared" ref="AP1728" si="3961">IF(AND(AE1728&lt;&gt;0,AE1728&lt;&gt;""),IF(AF1728="○","入力済","未入力"),"")</f>
        <v/>
      </c>
      <c r="AQ1728" s="1113" t="str">
        <f>IFERROR((VLOOKUP(N1728, 【参考】数式用２!$BE$5:$BE$13, 1,FALSE)), "対象外")</f>
        <v>対象外</v>
      </c>
      <c r="AR1728" s="976" t="str">
        <f t="shared" ref="AR1728" si="3962">IF(AG1728&lt;&gt;"",IF(AH1728="○","入力済","未入力"),"")</f>
        <v/>
      </c>
      <c r="AS1728" s="976" t="str">
        <f t="shared" ref="AS1728" si="3963">IF(AND(P1728&lt;&gt;"", AI1728=""), "未入力", "入力済")</f>
        <v>入力済</v>
      </c>
      <c r="AT1728" s="976" t="str">
        <f t="shared" ref="AT1728" si="3964">IF(AND(P1728&lt;&gt;"", P1728&lt;&gt;"処遇改善加算Ⅳ", AJ1728=""), "未入力", "入力済")</f>
        <v>入力済</v>
      </c>
      <c r="AU1728" s="976" t="str">
        <f>IFERROR(VLOOKUP(K1728, 【参考】数式用２!$BB$5:$BC$48, 2, FALSE), "")</f>
        <v/>
      </c>
      <c r="AV1728" s="976" t="str">
        <f t="shared" ref="AV1728" si="3965">IF(AND(P1728&lt;&gt;"処遇改善加算Ⅲ",P1728&lt;&gt;"処遇改善加算Ⅳ", P1728&lt;&gt;"", AU1728&lt;&gt;"対象外"), 1,"")</f>
        <v/>
      </c>
      <c r="AW1728" s="976" t="str">
        <f>IFERROR("_"&amp;VLOOKUP(K1728, 【参考】数式用２!$AG$2:$AH$48, 2, FALSE), "")</f>
        <v/>
      </c>
      <c r="AX1728" s="1211" t="str">
        <f t="shared" ref="AX1728" si="3966">IF(AND(P1728="処遇改善加算Ⅰ", AL1728=""), "未入力","入力済")</f>
        <v>入力済</v>
      </c>
      <c r="AY1728" s="1207" t="str">
        <f t="shared" ref="AY1728" si="3967">G1728</f>
        <v/>
      </c>
    </row>
    <row r="1729" spans="1:51" ht="14">
      <c r="A1729" s="1281"/>
      <c r="B1729" s="1263"/>
      <c r="C1729" s="1264"/>
      <c r="D1729" s="1264"/>
      <c r="E1729" s="1264"/>
      <c r="F1729" s="1265"/>
      <c r="G1729" s="1270"/>
      <c r="H1729" s="1270"/>
      <c r="I1729" s="1270"/>
      <c r="J1729" s="1270"/>
      <c r="K1729" s="1270"/>
      <c r="L1729" s="1273"/>
      <c r="M1729" s="1276"/>
      <c r="N1729" s="1246"/>
      <c r="O1729" s="1249"/>
      <c r="P1729" s="1215"/>
      <c r="Q1729" s="1218"/>
      <c r="R1729" s="1221"/>
      <c r="S1729" s="1224"/>
      <c r="T1729" s="1227"/>
      <c r="U1729" s="1224"/>
      <c r="V1729" s="1227"/>
      <c r="W1729" s="1224"/>
      <c r="X1729" s="1227"/>
      <c r="Y1729" s="1224"/>
      <c r="Z1729" s="1227"/>
      <c r="AA1729" s="1227"/>
      <c r="AB1729" s="1227"/>
      <c r="AC1729" s="1230"/>
      <c r="AD1729" s="1193"/>
      <c r="AE1729" s="1234"/>
      <c r="AF1729" s="1199"/>
      <c r="AG1729" s="1193"/>
      <c r="AH1729" s="1196"/>
      <c r="AI1729" s="1199"/>
      <c r="AJ1729" s="1199"/>
      <c r="AK1729" s="1202"/>
      <c r="AL1729" s="1205"/>
      <c r="AM1729" s="1212" t="str">
        <f t="shared" ref="AM1729" si="3968">IF(AND(P1728&lt;&gt;"", OR(W1728&lt;&gt;8,Y1728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29" s="355"/>
      <c r="AO1729" s="1208"/>
      <c r="AP1729" s="1210"/>
      <c r="AQ1729" s="1114"/>
      <c r="AR1729" s="976"/>
      <c r="AS1729" s="976"/>
      <c r="AT1729" s="976"/>
      <c r="AU1729" s="976"/>
      <c r="AV1729" s="976"/>
      <c r="AW1729" s="976"/>
      <c r="AX1729" s="1211"/>
      <c r="AY1729" s="1208"/>
    </row>
    <row r="1730" spans="1:51" ht="14">
      <c r="A1730" s="1282"/>
      <c r="B1730" s="1263"/>
      <c r="C1730" s="1264"/>
      <c r="D1730" s="1264"/>
      <c r="E1730" s="1264"/>
      <c r="F1730" s="1265"/>
      <c r="G1730" s="1270"/>
      <c r="H1730" s="1270"/>
      <c r="I1730" s="1270"/>
      <c r="J1730" s="1270"/>
      <c r="K1730" s="1270"/>
      <c r="L1730" s="1273"/>
      <c r="M1730" s="1276"/>
      <c r="N1730" s="1246"/>
      <c r="O1730" s="1249"/>
      <c r="P1730" s="1215"/>
      <c r="Q1730" s="1218"/>
      <c r="R1730" s="1221"/>
      <c r="S1730" s="1224"/>
      <c r="T1730" s="1227"/>
      <c r="U1730" s="1224"/>
      <c r="V1730" s="1227"/>
      <c r="W1730" s="1224"/>
      <c r="X1730" s="1227"/>
      <c r="Y1730" s="1224"/>
      <c r="Z1730" s="1227"/>
      <c r="AA1730" s="1227"/>
      <c r="AB1730" s="1227"/>
      <c r="AC1730" s="1230"/>
      <c r="AD1730" s="1193"/>
      <c r="AE1730" s="1234"/>
      <c r="AF1730" s="1199"/>
      <c r="AG1730" s="1193"/>
      <c r="AH1730" s="1196"/>
      <c r="AI1730" s="1199"/>
      <c r="AJ1730" s="1199"/>
      <c r="AK1730" s="1202"/>
      <c r="AL1730" s="1205"/>
      <c r="AM1730" s="1213"/>
      <c r="AN1730" s="355"/>
      <c r="AO1730" s="1208"/>
      <c r="AP1730" s="1210"/>
      <c r="AQ1730" s="1114"/>
      <c r="AR1730" s="976"/>
      <c r="AS1730" s="976"/>
      <c r="AT1730" s="976"/>
      <c r="AU1730" s="976"/>
      <c r="AV1730" s="976"/>
      <c r="AW1730" s="976"/>
      <c r="AX1730" s="1211"/>
      <c r="AY1730" s="1208"/>
    </row>
    <row r="1731" spans="1:51" ht="14.5" thickBot="1">
      <c r="A1731" s="1283"/>
      <c r="B1731" s="1266"/>
      <c r="C1731" s="1267"/>
      <c r="D1731" s="1267"/>
      <c r="E1731" s="1267"/>
      <c r="F1731" s="1268"/>
      <c r="G1731" s="1271"/>
      <c r="H1731" s="1271"/>
      <c r="I1731" s="1271"/>
      <c r="J1731" s="1271"/>
      <c r="K1731" s="1271"/>
      <c r="L1731" s="1274"/>
      <c r="M1731" s="1277"/>
      <c r="N1731" s="1247"/>
      <c r="O1731" s="1250"/>
      <c r="P1731" s="1216"/>
      <c r="Q1731" s="1219"/>
      <c r="R1731" s="1222"/>
      <c r="S1731" s="1225"/>
      <c r="T1731" s="1228"/>
      <c r="U1731" s="1225"/>
      <c r="V1731" s="1228"/>
      <c r="W1731" s="1225"/>
      <c r="X1731" s="1228"/>
      <c r="Y1731" s="1225"/>
      <c r="Z1731" s="1228"/>
      <c r="AA1731" s="1228"/>
      <c r="AB1731" s="1228"/>
      <c r="AC1731" s="1231"/>
      <c r="AD1731" s="1194"/>
      <c r="AE1731" s="1235"/>
      <c r="AF1731" s="1200"/>
      <c r="AG1731" s="1194"/>
      <c r="AH1731" s="1197"/>
      <c r="AI1731" s="1200"/>
      <c r="AJ1731" s="1200"/>
      <c r="AK1731" s="1203"/>
      <c r="AL1731" s="1206"/>
      <c r="AM1731" s="651" t="str">
        <f t="shared" si="3880"/>
        <v/>
      </c>
      <c r="AN1731" s="355"/>
      <c r="AO1731" s="1209"/>
      <c r="AP1731" s="1210"/>
      <c r="AQ1731" s="1115"/>
      <c r="AR1731" s="976"/>
      <c r="AS1731" s="976"/>
      <c r="AT1731" s="976"/>
      <c r="AU1731" s="976"/>
      <c r="AV1731" s="976"/>
      <c r="AW1731" s="976"/>
      <c r="AX1731" s="1211"/>
      <c r="AY1731" s="1209"/>
    </row>
    <row r="1732" spans="1:51" ht="14">
      <c r="A1732" s="1280">
        <v>431</v>
      </c>
      <c r="B1732" s="1260" t="str">
        <f>IF(基本情報入力シート!B470="", "",基本情報入力シート!B470)</f>
        <v/>
      </c>
      <c r="C1732" s="1261"/>
      <c r="D1732" s="1261"/>
      <c r="E1732" s="1261"/>
      <c r="F1732" s="1262"/>
      <c r="G1732" s="1269" t="str">
        <f>IF(基本情報入力シート!L470="", "",基本情報入力シート!L470)</f>
        <v/>
      </c>
      <c r="H1732" s="1269" t="str">
        <f>IF(基本情報入力シート!Q470="", "",基本情報入力シート!Q470)</f>
        <v/>
      </c>
      <c r="I1732" s="1269" t="str">
        <f>IF(基本情報入力シート!V470="", "",基本情報入力シート!V470)</f>
        <v/>
      </c>
      <c r="J1732" s="1269" t="str">
        <f>IF(基本情報入力シート!W470="", "",基本情報入力シート!W470)</f>
        <v/>
      </c>
      <c r="K1732" s="1269" t="str">
        <f>IF(基本情報入力シート!X470="", "",基本情報入力シート!X470)</f>
        <v/>
      </c>
      <c r="L1732" s="1272" t="str">
        <f>IF(基本情報入力シート!AC470=0, "",基本情報入力シート!AC470)</f>
        <v/>
      </c>
      <c r="M1732" s="1275" t="str">
        <f>IF(基本情報入力シート!AD470="", "",基本情報入力シート!AD470)</f>
        <v/>
      </c>
      <c r="N1732" s="1245"/>
      <c r="O1732" s="1248" t="str">
        <f>IFERROR(VLOOKUP(K1732,【参考】数式用２!$A$2:$AD$48,MATCH(N1732,【参考】数式用２!$C$4:$AD$4,0)+2,0),"")</f>
        <v/>
      </c>
      <c r="P1732" s="1214"/>
      <c r="Q1732" s="1217" t="str">
        <f>IFERROR(VLOOKUP(K1732,【参考】数式用２!$A$2:$AC$48,MATCH(P1732,【参考】数式用２!$C$4:$AC$4,0)+2,0),"")</f>
        <v/>
      </c>
      <c r="R1732" s="1220" t="s">
        <v>268</v>
      </c>
      <c r="S1732" s="1223"/>
      <c r="T1732" s="1226" t="s">
        <v>356</v>
      </c>
      <c r="U1732" s="1223"/>
      <c r="V1732" s="1226" t="s">
        <v>357</v>
      </c>
      <c r="W1732" s="1223"/>
      <c r="X1732" s="1226" t="s">
        <v>356</v>
      </c>
      <c r="Y1732" s="1223"/>
      <c r="Z1732" s="1226" t="s">
        <v>360</v>
      </c>
      <c r="AA1732" s="1226" t="s">
        <v>171</v>
      </c>
      <c r="AB1732" s="1226" t="str">
        <f t="shared" ref="AB1732" si="3969">IF(S1732&gt;=1,(W1732*12+Y1732)-(S1732*12+U1732)+1,"")</f>
        <v/>
      </c>
      <c r="AC1732" s="1229" t="s">
        <v>359</v>
      </c>
      <c r="AD1732" s="1232" t="str">
        <f t="shared" ref="AD1732" si="3970">IFERROR(ROUNDDOWN(ROUND(L1732*Q1732,0)*M1732,0)*AB1732,"")</f>
        <v/>
      </c>
      <c r="AE1732" s="1233" t="str">
        <f>IFERROR(ROUNDDOWN(ROUNDDOWN(ROUND(L1732*VLOOKUP(K1732,【参考】数式用２!$A$2:$AC$48,MATCH("処遇改善加算Ⅳ",【参考】数式用２!$C$4:$O$4,0)+2,0),0)*M1732,0)*AB1732*0.5,0), "")</f>
        <v/>
      </c>
      <c r="AF1732" s="1198"/>
      <c r="AG1732" s="1193" t="str">
        <f>IF(AND(AQ1732&lt;&gt;"対象外", P1732&lt;&gt;""),ROUNDDOWN(ROUND(L1732*VLOOKUP(K1732,【参考】数式用２!$A$2:$K$48,MATCH("ベア加算あり",【参考】数式用２!$C$4:$K$4,0)+2,0),0)*M1732,0)*AB1732,"")</f>
        <v/>
      </c>
      <c r="AH1732" s="1195"/>
      <c r="AI1732" s="1198"/>
      <c r="AJ1732" s="1198"/>
      <c r="AK1732" s="1201"/>
      <c r="AL1732" s="1204"/>
      <c r="AM1732" s="650" t="str">
        <f t="shared" si="3870"/>
        <v/>
      </c>
      <c r="AN1732" s="355"/>
      <c r="AO1732" s="1207" t="str">
        <f t="shared" ref="AO1732" si="3971">IF(K1732&lt;&gt;"","Q列に色付け","")</f>
        <v/>
      </c>
      <c r="AP1732" s="1210" t="str">
        <f t="shared" ref="AP1732" si="3972">IF(AND(AE1732&lt;&gt;0,AE1732&lt;&gt;""),IF(AF1732="○","入力済","未入力"),"")</f>
        <v/>
      </c>
      <c r="AQ1732" s="1113" t="str">
        <f>IFERROR((VLOOKUP(N1732, 【参考】数式用２!$BE$5:$BE$13, 1,FALSE)), "対象外")</f>
        <v>対象外</v>
      </c>
      <c r="AR1732" s="976" t="str">
        <f t="shared" ref="AR1732" si="3973">IF(AG1732&lt;&gt;"",IF(AH1732="○","入力済","未入力"),"")</f>
        <v/>
      </c>
      <c r="AS1732" s="976" t="str">
        <f t="shared" ref="AS1732" si="3974">IF(AND(P1732&lt;&gt;"", AI1732=""), "未入力", "入力済")</f>
        <v>入力済</v>
      </c>
      <c r="AT1732" s="976" t="str">
        <f t="shared" ref="AT1732" si="3975">IF(AND(P1732&lt;&gt;"", P1732&lt;&gt;"処遇改善加算Ⅳ", AJ1732=""), "未入力", "入力済")</f>
        <v>入力済</v>
      </c>
      <c r="AU1732" s="976" t="str">
        <f>IFERROR(VLOOKUP(K1732, 【参考】数式用２!$BB$5:$BC$48, 2, FALSE), "")</f>
        <v/>
      </c>
      <c r="AV1732" s="976" t="str">
        <f t="shared" ref="AV1732" si="3976">IF(AND(P1732&lt;&gt;"処遇改善加算Ⅲ",P1732&lt;&gt;"処遇改善加算Ⅳ", P1732&lt;&gt;"", AU1732&lt;&gt;"対象外"), 1,"")</f>
        <v/>
      </c>
      <c r="AW1732" s="976" t="str">
        <f>IFERROR("_"&amp;VLOOKUP(K1732, 【参考】数式用２!$AG$2:$AH$48, 2, FALSE), "")</f>
        <v/>
      </c>
      <c r="AX1732" s="1211" t="str">
        <f t="shared" ref="AX1732" si="3977">IF(AND(P1732="処遇改善加算Ⅰ", AL1732=""), "未入力","入力済")</f>
        <v>入力済</v>
      </c>
      <c r="AY1732" s="1207" t="str">
        <f t="shared" ref="AY1732" si="3978">G1732</f>
        <v/>
      </c>
    </row>
    <row r="1733" spans="1:51" ht="14">
      <c r="A1733" s="1281"/>
      <c r="B1733" s="1263"/>
      <c r="C1733" s="1264"/>
      <c r="D1733" s="1264"/>
      <c r="E1733" s="1264"/>
      <c r="F1733" s="1265"/>
      <c r="G1733" s="1270"/>
      <c r="H1733" s="1270"/>
      <c r="I1733" s="1270"/>
      <c r="J1733" s="1270"/>
      <c r="K1733" s="1270"/>
      <c r="L1733" s="1273"/>
      <c r="M1733" s="1276"/>
      <c r="N1733" s="1246"/>
      <c r="O1733" s="1249"/>
      <c r="P1733" s="1215"/>
      <c r="Q1733" s="1218"/>
      <c r="R1733" s="1221"/>
      <c r="S1733" s="1224"/>
      <c r="T1733" s="1227"/>
      <c r="U1733" s="1224"/>
      <c r="V1733" s="1227"/>
      <c r="W1733" s="1224"/>
      <c r="X1733" s="1227"/>
      <c r="Y1733" s="1224"/>
      <c r="Z1733" s="1227"/>
      <c r="AA1733" s="1227"/>
      <c r="AB1733" s="1227"/>
      <c r="AC1733" s="1230"/>
      <c r="AD1733" s="1193"/>
      <c r="AE1733" s="1234"/>
      <c r="AF1733" s="1199"/>
      <c r="AG1733" s="1193"/>
      <c r="AH1733" s="1196"/>
      <c r="AI1733" s="1199"/>
      <c r="AJ1733" s="1199"/>
      <c r="AK1733" s="1202"/>
      <c r="AL1733" s="1205"/>
      <c r="AM1733" s="1212" t="str">
        <f t="shared" ref="AM1733" si="3979">IF(AND(P1732&lt;&gt;"", OR(W1732&lt;&gt;8,Y1732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33" s="355"/>
      <c r="AO1733" s="1208"/>
      <c r="AP1733" s="1210"/>
      <c r="AQ1733" s="1114"/>
      <c r="AR1733" s="976"/>
      <c r="AS1733" s="976"/>
      <c r="AT1733" s="976"/>
      <c r="AU1733" s="976"/>
      <c r="AV1733" s="976"/>
      <c r="AW1733" s="976"/>
      <c r="AX1733" s="1211"/>
      <c r="AY1733" s="1208"/>
    </row>
    <row r="1734" spans="1:51" ht="14">
      <c r="A1734" s="1282"/>
      <c r="B1734" s="1263"/>
      <c r="C1734" s="1264"/>
      <c r="D1734" s="1264"/>
      <c r="E1734" s="1264"/>
      <c r="F1734" s="1265"/>
      <c r="G1734" s="1270"/>
      <c r="H1734" s="1270"/>
      <c r="I1734" s="1270"/>
      <c r="J1734" s="1270"/>
      <c r="K1734" s="1270"/>
      <c r="L1734" s="1273"/>
      <c r="M1734" s="1276"/>
      <c r="N1734" s="1246"/>
      <c r="O1734" s="1249"/>
      <c r="P1734" s="1215"/>
      <c r="Q1734" s="1218"/>
      <c r="R1734" s="1221"/>
      <c r="S1734" s="1224"/>
      <c r="T1734" s="1227"/>
      <c r="U1734" s="1224"/>
      <c r="V1734" s="1227"/>
      <c r="W1734" s="1224"/>
      <c r="X1734" s="1227"/>
      <c r="Y1734" s="1224"/>
      <c r="Z1734" s="1227"/>
      <c r="AA1734" s="1227"/>
      <c r="AB1734" s="1227"/>
      <c r="AC1734" s="1230"/>
      <c r="AD1734" s="1193"/>
      <c r="AE1734" s="1234"/>
      <c r="AF1734" s="1199"/>
      <c r="AG1734" s="1193"/>
      <c r="AH1734" s="1196"/>
      <c r="AI1734" s="1199"/>
      <c r="AJ1734" s="1199"/>
      <c r="AK1734" s="1202"/>
      <c r="AL1734" s="1205"/>
      <c r="AM1734" s="1213"/>
      <c r="AN1734" s="355"/>
      <c r="AO1734" s="1208"/>
      <c r="AP1734" s="1210"/>
      <c r="AQ1734" s="1114"/>
      <c r="AR1734" s="976"/>
      <c r="AS1734" s="976"/>
      <c r="AT1734" s="976"/>
      <c r="AU1734" s="976"/>
      <c r="AV1734" s="976"/>
      <c r="AW1734" s="976"/>
      <c r="AX1734" s="1211"/>
      <c r="AY1734" s="1208"/>
    </row>
    <row r="1735" spans="1:51" ht="14.5" thickBot="1">
      <c r="A1735" s="1283"/>
      <c r="B1735" s="1266"/>
      <c r="C1735" s="1267"/>
      <c r="D1735" s="1267"/>
      <c r="E1735" s="1267"/>
      <c r="F1735" s="1268"/>
      <c r="G1735" s="1271"/>
      <c r="H1735" s="1271"/>
      <c r="I1735" s="1271"/>
      <c r="J1735" s="1271"/>
      <c r="K1735" s="1271"/>
      <c r="L1735" s="1274"/>
      <c r="M1735" s="1277"/>
      <c r="N1735" s="1247"/>
      <c r="O1735" s="1250"/>
      <c r="P1735" s="1216"/>
      <c r="Q1735" s="1219"/>
      <c r="R1735" s="1222"/>
      <c r="S1735" s="1225"/>
      <c r="T1735" s="1228"/>
      <c r="U1735" s="1225"/>
      <c r="V1735" s="1228"/>
      <c r="W1735" s="1225"/>
      <c r="X1735" s="1228"/>
      <c r="Y1735" s="1225"/>
      <c r="Z1735" s="1228"/>
      <c r="AA1735" s="1228"/>
      <c r="AB1735" s="1228"/>
      <c r="AC1735" s="1231"/>
      <c r="AD1735" s="1194"/>
      <c r="AE1735" s="1235"/>
      <c r="AF1735" s="1200"/>
      <c r="AG1735" s="1194"/>
      <c r="AH1735" s="1197"/>
      <c r="AI1735" s="1200"/>
      <c r="AJ1735" s="1200"/>
      <c r="AK1735" s="1203"/>
      <c r="AL1735" s="1206"/>
      <c r="AM1735" s="651" t="str">
        <f t="shared" si="3880"/>
        <v/>
      </c>
      <c r="AN1735" s="355"/>
      <c r="AO1735" s="1209"/>
      <c r="AP1735" s="1210"/>
      <c r="AQ1735" s="1115"/>
      <c r="AR1735" s="976"/>
      <c r="AS1735" s="976"/>
      <c r="AT1735" s="976"/>
      <c r="AU1735" s="976"/>
      <c r="AV1735" s="976"/>
      <c r="AW1735" s="976"/>
      <c r="AX1735" s="1211"/>
      <c r="AY1735" s="1209"/>
    </row>
    <row r="1736" spans="1:51" ht="14">
      <c r="A1736" s="1280">
        <v>432</v>
      </c>
      <c r="B1736" s="1260" t="str">
        <f>IF(基本情報入力シート!B471="", "",基本情報入力シート!B471)</f>
        <v/>
      </c>
      <c r="C1736" s="1261"/>
      <c r="D1736" s="1261"/>
      <c r="E1736" s="1261"/>
      <c r="F1736" s="1262"/>
      <c r="G1736" s="1269" t="str">
        <f>IF(基本情報入力シート!L471="", "",基本情報入力シート!L471)</f>
        <v/>
      </c>
      <c r="H1736" s="1269" t="str">
        <f>IF(基本情報入力シート!Q471="", "",基本情報入力シート!Q471)</f>
        <v/>
      </c>
      <c r="I1736" s="1269" t="str">
        <f>IF(基本情報入力シート!V471="", "",基本情報入力シート!V471)</f>
        <v/>
      </c>
      <c r="J1736" s="1269" t="str">
        <f>IF(基本情報入力シート!W471="", "",基本情報入力シート!W471)</f>
        <v/>
      </c>
      <c r="K1736" s="1269" t="str">
        <f>IF(基本情報入力シート!X471="", "",基本情報入力シート!X471)</f>
        <v/>
      </c>
      <c r="L1736" s="1272" t="str">
        <f>IF(基本情報入力シート!AC471=0, "",基本情報入力シート!AC471)</f>
        <v/>
      </c>
      <c r="M1736" s="1275" t="str">
        <f>IF(基本情報入力シート!AD471="", "",基本情報入力シート!AD471)</f>
        <v/>
      </c>
      <c r="N1736" s="1245"/>
      <c r="O1736" s="1248" t="str">
        <f>IFERROR(VLOOKUP(K1736,【参考】数式用２!$A$2:$AD$48,MATCH(N1736,【参考】数式用２!$C$4:$AD$4,0)+2,0),"")</f>
        <v/>
      </c>
      <c r="P1736" s="1214"/>
      <c r="Q1736" s="1217" t="str">
        <f>IFERROR(VLOOKUP(K1736,【参考】数式用２!$A$2:$AC$48,MATCH(P1736,【参考】数式用２!$C$4:$AC$4,0)+2,0),"")</f>
        <v/>
      </c>
      <c r="R1736" s="1220" t="s">
        <v>268</v>
      </c>
      <c r="S1736" s="1223"/>
      <c r="T1736" s="1226" t="s">
        <v>356</v>
      </c>
      <c r="U1736" s="1223"/>
      <c r="V1736" s="1226" t="s">
        <v>357</v>
      </c>
      <c r="W1736" s="1223"/>
      <c r="X1736" s="1226" t="s">
        <v>356</v>
      </c>
      <c r="Y1736" s="1223"/>
      <c r="Z1736" s="1226" t="s">
        <v>360</v>
      </c>
      <c r="AA1736" s="1226" t="s">
        <v>171</v>
      </c>
      <c r="AB1736" s="1226" t="str">
        <f t="shared" ref="AB1736" si="3980">IF(S1736&gt;=1,(W1736*12+Y1736)-(S1736*12+U1736)+1,"")</f>
        <v/>
      </c>
      <c r="AC1736" s="1229" t="s">
        <v>359</v>
      </c>
      <c r="AD1736" s="1232" t="str">
        <f t="shared" ref="AD1736" si="3981">IFERROR(ROUNDDOWN(ROUND(L1736*Q1736,0)*M1736,0)*AB1736,"")</f>
        <v/>
      </c>
      <c r="AE1736" s="1233" t="str">
        <f>IFERROR(ROUNDDOWN(ROUNDDOWN(ROUND(L1736*VLOOKUP(K1736,【参考】数式用２!$A$2:$AC$48,MATCH("処遇改善加算Ⅳ",【参考】数式用２!$C$4:$O$4,0)+2,0),0)*M1736,0)*AB1736*0.5,0), "")</f>
        <v/>
      </c>
      <c r="AF1736" s="1198"/>
      <c r="AG1736" s="1193" t="str">
        <f>IF(AND(AQ1736&lt;&gt;"対象外", P1736&lt;&gt;""),ROUNDDOWN(ROUND(L1736*VLOOKUP(K1736,【参考】数式用２!$A$2:$K$48,MATCH("ベア加算あり",【参考】数式用２!$C$4:$K$4,0)+2,0),0)*M1736,0)*AB1736,"")</f>
        <v/>
      </c>
      <c r="AH1736" s="1195"/>
      <c r="AI1736" s="1198"/>
      <c r="AJ1736" s="1198"/>
      <c r="AK1736" s="1201"/>
      <c r="AL1736" s="1204"/>
      <c r="AM1736" s="650" t="str">
        <f t="shared" si="3870"/>
        <v/>
      </c>
      <c r="AN1736" s="355"/>
      <c r="AO1736" s="1207" t="str">
        <f t="shared" ref="AO1736" si="3982">IF(K1736&lt;&gt;"","Q列に色付け","")</f>
        <v/>
      </c>
      <c r="AP1736" s="1210" t="str">
        <f t="shared" ref="AP1736" si="3983">IF(AND(AE1736&lt;&gt;0,AE1736&lt;&gt;""),IF(AF1736="○","入力済","未入力"),"")</f>
        <v/>
      </c>
      <c r="AQ1736" s="1113" t="str">
        <f>IFERROR((VLOOKUP(N1736, 【参考】数式用２!$BE$5:$BE$13, 1,FALSE)), "対象外")</f>
        <v>対象外</v>
      </c>
      <c r="AR1736" s="976" t="str">
        <f t="shared" ref="AR1736" si="3984">IF(AG1736&lt;&gt;"",IF(AH1736="○","入力済","未入力"),"")</f>
        <v/>
      </c>
      <c r="AS1736" s="976" t="str">
        <f t="shared" ref="AS1736" si="3985">IF(AND(P1736&lt;&gt;"", AI1736=""), "未入力", "入力済")</f>
        <v>入力済</v>
      </c>
      <c r="AT1736" s="976" t="str">
        <f t="shared" ref="AT1736" si="3986">IF(AND(P1736&lt;&gt;"", P1736&lt;&gt;"処遇改善加算Ⅳ", AJ1736=""), "未入力", "入力済")</f>
        <v>入力済</v>
      </c>
      <c r="AU1736" s="976" t="str">
        <f>IFERROR(VLOOKUP(K1736, 【参考】数式用２!$BB$5:$BC$48, 2, FALSE), "")</f>
        <v/>
      </c>
      <c r="AV1736" s="976" t="str">
        <f t="shared" ref="AV1736" si="3987">IF(AND(P1736&lt;&gt;"処遇改善加算Ⅲ",P1736&lt;&gt;"処遇改善加算Ⅳ", P1736&lt;&gt;"", AU1736&lt;&gt;"対象外"), 1,"")</f>
        <v/>
      </c>
      <c r="AW1736" s="976" t="str">
        <f>IFERROR("_"&amp;VLOOKUP(K1736, 【参考】数式用２!$AG$2:$AH$48, 2, FALSE), "")</f>
        <v/>
      </c>
      <c r="AX1736" s="1211" t="str">
        <f t="shared" ref="AX1736" si="3988">IF(AND(P1736="処遇改善加算Ⅰ", AL1736=""), "未入力","入力済")</f>
        <v>入力済</v>
      </c>
      <c r="AY1736" s="1207" t="str">
        <f t="shared" ref="AY1736" si="3989">G1736</f>
        <v/>
      </c>
    </row>
    <row r="1737" spans="1:51" ht="14">
      <c r="A1737" s="1281"/>
      <c r="B1737" s="1263"/>
      <c r="C1737" s="1264"/>
      <c r="D1737" s="1264"/>
      <c r="E1737" s="1264"/>
      <c r="F1737" s="1265"/>
      <c r="G1737" s="1270"/>
      <c r="H1737" s="1270"/>
      <c r="I1737" s="1270"/>
      <c r="J1737" s="1270"/>
      <c r="K1737" s="1270"/>
      <c r="L1737" s="1273"/>
      <c r="M1737" s="1276"/>
      <c r="N1737" s="1246"/>
      <c r="O1737" s="1249"/>
      <c r="P1737" s="1215"/>
      <c r="Q1737" s="1218"/>
      <c r="R1737" s="1221"/>
      <c r="S1737" s="1224"/>
      <c r="T1737" s="1227"/>
      <c r="U1737" s="1224"/>
      <c r="V1737" s="1227"/>
      <c r="W1737" s="1224"/>
      <c r="X1737" s="1227"/>
      <c r="Y1737" s="1224"/>
      <c r="Z1737" s="1227"/>
      <c r="AA1737" s="1227"/>
      <c r="AB1737" s="1227"/>
      <c r="AC1737" s="1230"/>
      <c r="AD1737" s="1193"/>
      <c r="AE1737" s="1234"/>
      <c r="AF1737" s="1199"/>
      <c r="AG1737" s="1193"/>
      <c r="AH1737" s="1196"/>
      <c r="AI1737" s="1199"/>
      <c r="AJ1737" s="1199"/>
      <c r="AK1737" s="1202"/>
      <c r="AL1737" s="1205"/>
      <c r="AM1737" s="1212" t="str">
        <f t="shared" ref="AM1737" si="3990">IF(AND(P1736&lt;&gt;"", OR(W1736&lt;&gt;8,Y1736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37" s="355"/>
      <c r="AO1737" s="1208"/>
      <c r="AP1737" s="1210"/>
      <c r="AQ1737" s="1114"/>
      <c r="AR1737" s="976"/>
      <c r="AS1737" s="976"/>
      <c r="AT1737" s="976"/>
      <c r="AU1737" s="976"/>
      <c r="AV1737" s="976"/>
      <c r="AW1737" s="976"/>
      <c r="AX1737" s="1211"/>
      <c r="AY1737" s="1208"/>
    </row>
    <row r="1738" spans="1:51" ht="14">
      <c r="A1738" s="1282"/>
      <c r="B1738" s="1263"/>
      <c r="C1738" s="1264"/>
      <c r="D1738" s="1264"/>
      <c r="E1738" s="1264"/>
      <c r="F1738" s="1265"/>
      <c r="G1738" s="1270"/>
      <c r="H1738" s="1270"/>
      <c r="I1738" s="1270"/>
      <c r="J1738" s="1270"/>
      <c r="K1738" s="1270"/>
      <c r="L1738" s="1273"/>
      <c r="M1738" s="1276"/>
      <c r="N1738" s="1246"/>
      <c r="O1738" s="1249"/>
      <c r="P1738" s="1215"/>
      <c r="Q1738" s="1218"/>
      <c r="R1738" s="1221"/>
      <c r="S1738" s="1224"/>
      <c r="T1738" s="1227"/>
      <c r="U1738" s="1224"/>
      <c r="V1738" s="1227"/>
      <c r="W1738" s="1224"/>
      <c r="X1738" s="1227"/>
      <c r="Y1738" s="1224"/>
      <c r="Z1738" s="1227"/>
      <c r="AA1738" s="1227"/>
      <c r="AB1738" s="1227"/>
      <c r="AC1738" s="1230"/>
      <c r="AD1738" s="1193"/>
      <c r="AE1738" s="1234"/>
      <c r="AF1738" s="1199"/>
      <c r="AG1738" s="1193"/>
      <c r="AH1738" s="1196"/>
      <c r="AI1738" s="1199"/>
      <c r="AJ1738" s="1199"/>
      <c r="AK1738" s="1202"/>
      <c r="AL1738" s="1205"/>
      <c r="AM1738" s="1213"/>
      <c r="AN1738" s="355"/>
      <c r="AO1738" s="1208"/>
      <c r="AP1738" s="1210"/>
      <c r="AQ1738" s="1114"/>
      <c r="AR1738" s="976"/>
      <c r="AS1738" s="976"/>
      <c r="AT1738" s="976"/>
      <c r="AU1738" s="976"/>
      <c r="AV1738" s="976"/>
      <c r="AW1738" s="976"/>
      <c r="AX1738" s="1211"/>
      <c r="AY1738" s="1208"/>
    </row>
    <row r="1739" spans="1:51" ht="14.5" thickBot="1">
      <c r="A1739" s="1283"/>
      <c r="B1739" s="1266"/>
      <c r="C1739" s="1267"/>
      <c r="D1739" s="1267"/>
      <c r="E1739" s="1267"/>
      <c r="F1739" s="1268"/>
      <c r="G1739" s="1271"/>
      <c r="H1739" s="1271"/>
      <c r="I1739" s="1271"/>
      <c r="J1739" s="1271"/>
      <c r="K1739" s="1271"/>
      <c r="L1739" s="1274"/>
      <c r="M1739" s="1277"/>
      <c r="N1739" s="1247"/>
      <c r="O1739" s="1250"/>
      <c r="P1739" s="1216"/>
      <c r="Q1739" s="1219"/>
      <c r="R1739" s="1222"/>
      <c r="S1739" s="1225"/>
      <c r="T1739" s="1228"/>
      <c r="U1739" s="1225"/>
      <c r="V1739" s="1228"/>
      <c r="W1739" s="1225"/>
      <c r="X1739" s="1228"/>
      <c r="Y1739" s="1225"/>
      <c r="Z1739" s="1228"/>
      <c r="AA1739" s="1228"/>
      <c r="AB1739" s="1228"/>
      <c r="AC1739" s="1231"/>
      <c r="AD1739" s="1194"/>
      <c r="AE1739" s="1235"/>
      <c r="AF1739" s="1200"/>
      <c r="AG1739" s="1194"/>
      <c r="AH1739" s="1197"/>
      <c r="AI1739" s="1200"/>
      <c r="AJ1739" s="1200"/>
      <c r="AK1739" s="1203"/>
      <c r="AL1739" s="1206"/>
      <c r="AM1739" s="651" t="str">
        <f t="shared" si="3880"/>
        <v/>
      </c>
      <c r="AN1739" s="355"/>
      <c r="AO1739" s="1209"/>
      <c r="AP1739" s="1210"/>
      <c r="AQ1739" s="1115"/>
      <c r="AR1739" s="976"/>
      <c r="AS1739" s="976"/>
      <c r="AT1739" s="976"/>
      <c r="AU1739" s="976"/>
      <c r="AV1739" s="976"/>
      <c r="AW1739" s="976"/>
      <c r="AX1739" s="1211"/>
      <c r="AY1739" s="1209"/>
    </row>
    <row r="1740" spans="1:51" ht="14">
      <c r="A1740" s="1280">
        <v>433</v>
      </c>
      <c r="B1740" s="1260" t="str">
        <f>IF(基本情報入力シート!B472="", "",基本情報入力シート!B472)</f>
        <v/>
      </c>
      <c r="C1740" s="1261"/>
      <c r="D1740" s="1261"/>
      <c r="E1740" s="1261"/>
      <c r="F1740" s="1262"/>
      <c r="G1740" s="1269" t="str">
        <f>IF(基本情報入力シート!L472="", "",基本情報入力シート!L472)</f>
        <v/>
      </c>
      <c r="H1740" s="1269" t="str">
        <f>IF(基本情報入力シート!Q472="", "",基本情報入力シート!Q472)</f>
        <v/>
      </c>
      <c r="I1740" s="1269" t="str">
        <f>IF(基本情報入力シート!V472="", "",基本情報入力シート!V472)</f>
        <v/>
      </c>
      <c r="J1740" s="1269" t="str">
        <f>IF(基本情報入力シート!W472="", "",基本情報入力シート!W472)</f>
        <v/>
      </c>
      <c r="K1740" s="1269" t="str">
        <f>IF(基本情報入力シート!X472="", "",基本情報入力シート!X472)</f>
        <v/>
      </c>
      <c r="L1740" s="1272" t="str">
        <f>IF(基本情報入力シート!AC472=0, "",基本情報入力シート!AC472)</f>
        <v/>
      </c>
      <c r="M1740" s="1275" t="str">
        <f>IF(基本情報入力シート!AD472="", "",基本情報入力シート!AD472)</f>
        <v/>
      </c>
      <c r="N1740" s="1245"/>
      <c r="O1740" s="1248" t="str">
        <f>IFERROR(VLOOKUP(K1740,【参考】数式用２!$A$2:$AD$48,MATCH(N1740,【参考】数式用２!$C$4:$AD$4,0)+2,0),"")</f>
        <v/>
      </c>
      <c r="P1740" s="1214"/>
      <c r="Q1740" s="1217" t="str">
        <f>IFERROR(VLOOKUP(K1740,【参考】数式用２!$A$2:$AC$48,MATCH(P1740,【参考】数式用２!$C$4:$AC$4,0)+2,0),"")</f>
        <v/>
      </c>
      <c r="R1740" s="1220" t="s">
        <v>268</v>
      </c>
      <c r="S1740" s="1223"/>
      <c r="T1740" s="1226" t="s">
        <v>356</v>
      </c>
      <c r="U1740" s="1223"/>
      <c r="V1740" s="1226" t="s">
        <v>357</v>
      </c>
      <c r="W1740" s="1223"/>
      <c r="X1740" s="1226" t="s">
        <v>356</v>
      </c>
      <c r="Y1740" s="1223"/>
      <c r="Z1740" s="1226" t="s">
        <v>360</v>
      </c>
      <c r="AA1740" s="1226" t="s">
        <v>171</v>
      </c>
      <c r="AB1740" s="1226" t="str">
        <f t="shared" ref="AB1740" si="3991">IF(S1740&gt;=1,(W1740*12+Y1740)-(S1740*12+U1740)+1,"")</f>
        <v/>
      </c>
      <c r="AC1740" s="1229" t="s">
        <v>359</v>
      </c>
      <c r="AD1740" s="1232" t="str">
        <f t="shared" ref="AD1740" si="3992">IFERROR(ROUNDDOWN(ROUND(L1740*Q1740,0)*M1740,0)*AB1740,"")</f>
        <v/>
      </c>
      <c r="AE1740" s="1233" t="str">
        <f>IFERROR(ROUNDDOWN(ROUNDDOWN(ROUND(L1740*VLOOKUP(K1740,【参考】数式用２!$A$2:$AC$48,MATCH("処遇改善加算Ⅳ",【参考】数式用２!$C$4:$O$4,0)+2,0),0)*M1740,0)*AB1740*0.5,0), "")</f>
        <v/>
      </c>
      <c r="AF1740" s="1198"/>
      <c r="AG1740" s="1193" t="str">
        <f>IF(AND(AQ1740&lt;&gt;"対象外", P1740&lt;&gt;""),ROUNDDOWN(ROUND(L1740*VLOOKUP(K1740,【参考】数式用２!$A$2:$K$48,MATCH("ベア加算あり",【参考】数式用２!$C$4:$K$4,0)+2,0),0)*M1740,0)*AB1740,"")</f>
        <v/>
      </c>
      <c r="AH1740" s="1195"/>
      <c r="AI1740" s="1198"/>
      <c r="AJ1740" s="1198"/>
      <c r="AK1740" s="1201"/>
      <c r="AL1740" s="1204"/>
      <c r="AM1740" s="650" t="str">
        <f t="shared" si="3870"/>
        <v/>
      </c>
      <c r="AN1740" s="355"/>
      <c r="AO1740" s="1207" t="str">
        <f t="shared" ref="AO1740" si="3993">IF(K1740&lt;&gt;"","Q列に色付け","")</f>
        <v/>
      </c>
      <c r="AP1740" s="1210" t="str">
        <f t="shared" ref="AP1740" si="3994">IF(AND(AE1740&lt;&gt;0,AE1740&lt;&gt;""),IF(AF1740="○","入力済","未入力"),"")</f>
        <v/>
      </c>
      <c r="AQ1740" s="1113" t="str">
        <f>IFERROR((VLOOKUP(N1740, 【参考】数式用２!$BE$5:$BE$13, 1,FALSE)), "対象外")</f>
        <v>対象外</v>
      </c>
      <c r="AR1740" s="976" t="str">
        <f t="shared" ref="AR1740" si="3995">IF(AG1740&lt;&gt;"",IF(AH1740="○","入力済","未入力"),"")</f>
        <v/>
      </c>
      <c r="AS1740" s="976" t="str">
        <f t="shared" ref="AS1740" si="3996">IF(AND(P1740&lt;&gt;"", AI1740=""), "未入力", "入力済")</f>
        <v>入力済</v>
      </c>
      <c r="AT1740" s="976" t="str">
        <f t="shared" ref="AT1740" si="3997">IF(AND(P1740&lt;&gt;"", P1740&lt;&gt;"処遇改善加算Ⅳ", AJ1740=""), "未入力", "入力済")</f>
        <v>入力済</v>
      </c>
      <c r="AU1740" s="976" t="str">
        <f>IFERROR(VLOOKUP(K1740, 【参考】数式用２!$BB$5:$BC$48, 2, FALSE), "")</f>
        <v/>
      </c>
      <c r="AV1740" s="976" t="str">
        <f t="shared" ref="AV1740" si="3998">IF(AND(P1740&lt;&gt;"処遇改善加算Ⅲ",P1740&lt;&gt;"処遇改善加算Ⅳ", P1740&lt;&gt;"", AU1740&lt;&gt;"対象外"), 1,"")</f>
        <v/>
      </c>
      <c r="AW1740" s="976" t="str">
        <f>IFERROR("_"&amp;VLOOKUP(K1740, 【参考】数式用２!$AG$2:$AH$48, 2, FALSE), "")</f>
        <v/>
      </c>
      <c r="AX1740" s="1211" t="str">
        <f t="shared" ref="AX1740" si="3999">IF(AND(P1740="処遇改善加算Ⅰ", AL1740=""), "未入力","入力済")</f>
        <v>入力済</v>
      </c>
      <c r="AY1740" s="1207" t="str">
        <f t="shared" ref="AY1740" si="4000">G1740</f>
        <v/>
      </c>
    </row>
    <row r="1741" spans="1:51" ht="14">
      <c r="A1741" s="1281"/>
      <c r="B1741" s="1263"/>
      <c r="C1741" s="1264"/>
      <c r="D1741" s="1264"/>
      <c r="E1741" s="1264"/>
      <c r="F1741" s="1265"/>
      <c r="G1741" s="1270"/>
      <c r="H1741" s="1270"/>
      <c r="I1741" s="1270"/>
      <c r="J1741" s="1270"/>
      <c r="K1741" s="1270"/>
      <c r="L1741" s="1273"/>
      <c r="M1741" s="1276"/>
      <c r="N1741" s="1246"/>
      <c r="O1741" s="1249"/>
      <c r="P1741" s="1215"/>
      <c r="Q1741" s="1218"/>
      <c r="R1741" s="1221"/>
      <c r="S1741" s="1224"/>
      <c r="T1741" s="1227"/>
      <c r="U1741" s="1224"/>
      <c r="V1741" s="1227"/>
      <c r="W1741" s="1224"/>
      <c r="X1741" s="1227"/>
      <c r="Y1741" s="1224"/>
      <c r="Z1741" s="1227"/>
      <c r="AA1741" s="1227"/>
      <c r="AB1741" s="1227"/>
      <c r="AC1741" s="1230"/>
      <c r="AD1741" s="1193"/>
      <c r="AE1741" s="1234"/>
      <c r="AF1741" s="1199"/>
      <c r="AG1741" s="1193"/>
      <c r="AH1741" s="1196"/>
      <c r="AI1741" s="1199"/>
      <c r="AJ1741" s="1199"/>
      <c r="AK1741" s="1202"/>
      <c r="AL1741" s="1205"/>
      <c r="AM1741" s="1212" t="str">
        <f t="shared" ref="AM1741" si="4001">IF(AND(P1740&lt;&gt;"", OR(W1740&lt;&gt;8,Y1740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41" s="355"/>
      <c r="AO1741" s="1208"/>
      <c r="AP1741" s="1210"/>
      <c r="AQ1741" s="1114"/>
      <c r="AR1741" s="976"/>
      <c r="AS1741" s="976"/>
      <c r="AT1741" s="976"/>
      <c r="AU1741" s="976"/>
      <c r="AV1741" s="976"/>
      <c r="AW1741" s="976"/>
      <c r="AX1741" s="1211"/>
      <c r="AY1741" s="1208"/>
    </row>
    <row r="1742" spans="1:51" ht="14">
      <c r="A1742" s="1282"/>
      <c r="B1742" s="1263"/>
      <c r="C1742" s="1264"/>
      <c r="D1742" s="1264"/>
      <c r="E1742" s="1264"/>
      <c r="F1742" s="1265"/>
      <c r="G1742" s="1270"/>
      <c r="H1742" s="1270"/>
      <c r="I1742" s="1270"/>
      <c r="J1742" s="1270"/>
      <c r="K1742" s="1270"/>
      <c r="L1742" s="1273"/>
      <c r="M1742" s="1276"/>
      <c r="N1742" s="1246"/>
      <c r="O1742" s="1249"/>
      <c r="P1742" s="1215"/>
      <c r="Q1742" s="1218"/>
      <c r="R1742" s="1221"/>
      <c r="S1742" s="1224"/>
      <c r="T1742" s="1227"/>
      <c r="U1742" s="1224"/>
      <c r="V1742" s="1227"/>
      <c r="W1742" s="1224"/>
      <c r="X1742" s="1227"/>
      <c r="Y1742" s="1224"/>
      <c r="Z1742" s="1227"/>
      <c r="AA1742" s="1227"/>
      <c r="AB1742" s="1227"/>
      <c r="AC1742" s="1230"/>
      <c r="AD1742" s="1193"/>
      <c r="AE1742" s="1234"/>
      <c r="AF1742" s="1199"/>
      <c r="AG1742" s="1193"/>
      <c r="AH1742" s="1196"/>
      <c r="AI1742" s="1199"/>
      <c r="AJ1742" s="1199"/>
      <c r="AK1742" s="1202"/>
      <c r="AL1742" s="1205"/>
      <c r="AM1742" s="1213"/>
      <c r="AN1742" s="355"/>
      <c r="AO1742" s="1208"/>
      <c r="AP1742" s="1210"/>
      <c r="AQ1742" s="1114"/>
      <c r="AR1742" s="976"/>
      <c r="AS1742" s="976"/>
      <c r="AT1742" s="976"/>
      <c r="AU1742" s="976"/>
      <c r="AV1742" s="976"/>
      <c r="AW1742" s="976"/>
      <c r="AX1742" s="1211"/>
      <c r="AY1742" s="1208"/>
    </row>
    <row r="1743" spans="1:51" ht="14.5" thickBot="1">
      <c r="A1743" s="1283"/>
      <c r="B1743" s="1266"/>
      <c r="C1743" s="1267"/>
      <c r="D1743" s="1267"/>
      <c r="E1743" s="1267"/>
      <c r="F1743" s="1268"/>
      <c r="G1743" s="1271"/>
      <c r="H1743" s="1271"/>
      <c r="I1743" s="1271"/>
      <c r="J1743" s="1271"/>
      <c r="K1743" s="1271"/>
      <c r="L1743" s="1274"/>
      <c r="M1743" s="1277"/>
      <c r="N1743" s="1247"/>
      <c r="O1743" s="1250"/>
      <c r="P1743" s="1216"/>
      <c r="Q1743" s="1219"/>
      <c r="R1743" s="1222"/>
      <c r="S1743" s="1225"/>
      <c r="T1743" s="1228"/>
      <c r="U1743" s="1225"/>
      <c r="V1743" s="1228"/>
      <c r="W1743" s="1225"/>
      <c r="X1743" s="1228"/>
      <c r="Y1743" s="1225"/>
      <c r="Z1743" s="1228"/>
      <c r="AA1743" s="1228"/>
      <c r="AB1743" s="1228"/>
      <c r="AC1743" s="1231"/>
      <c r="AD1743" s="1194"/>
      <c r="AE1743" s="1235"/>
      <c r="AF1743" s="1200"/>
      <c r="AG1743" s="1194"/>
      <c r="AH1743" s="1197"/>
      <c r="AI1743" s="1200"/>
      <c r="AJ1743" s="1200"/>
      <c r="AK1743" s="1203"/>
      <c r="AL1743" s="1206"/>
      <c r="AM1743" s="651" t="str">
        <f t="shared" si="3880"/>
        <v/>
      </c>
      <c r="AN1743" s="355"/>
      <c r="AO1743" s="1209"/>
      <c r="AP1743" s="1210"/>
      <c r="AQ1743" s="1115"/>
      <c r="AR1743" s="976"/>
      <c r="AS1743" s="976"/>
      <c r="AT1743" s="976"/>
      <c r="AU1743" s="976"/>
      <c r="AV1743" s="976"/>
      <c r="AW1743" s="976"/>
      <c r="AX1743" s="1211"/>
      <c r="AY1743" s="1209"/>
    </row>
    <row r="1744" spans="1:51" ht="14">
      <c r="A1744" s="1280">
        <v>434</v>
      </c>
      <c r="B1744" s="1260" t="str">
        <f>IF(基本情報入力シート!B473="", "",基本情報入力シート!B473)</f>
        <v/>
      </c>
      <c r="C1744" s="1261"/>
      <c r="D1744" s="1261"/>
      <c r="E1744" s="1261"/>
      <c r="F1744" s="1262"/>
      <c r="G1744" s="1269" t="str">
        <f>IF(基本情報入力シート!L473="", "",基本情報入力シート!L473)</f>
        <v/>
      </c>
      <c r="H1744" s="1269" t="str">
        <f>IF(基本情報入力シート!Q473="", "",基本情報入力シート!Q473)</f>
        <v/>
      </c>
      <c r="I1744" s="1269" t="str">
        <f>IF(基本情報入力シート!V473="", "",基本情報入力シート!V473)</f>
        <v/>
      </c>
      <c r="J1744" s="1269" t="str">
        <f>IF(基本情報入力シート!W473="", "",基本情報入力シート!W473)</f>
        <v/>
      </c>
      <c r="K1744" s="1269" t="str">
        <f>IF(基本情報入力シート!X473="", "",基本情報入力シート!X473)</f>
        <v/>
      </c>
      <c r="L1744" s="1272" t="str">
        <f>IF(基本情報入力シート!AC473=0, "",基本情報入力シート!AC473)</f>
        <v/>
      </c>
      <c r="M1744" s="1275" t="str">
        <f>IF(基本情報入力シート!AD473="", "",基本情報入力シート!AD473)</f>
        <v/>
      </c>
      <c r="N1744" s="1245"/>
      <c r="O1744" s="1248" t="str">
        <f>IFERROR(VLOOKUP(K1744,【参考】数式用２!$A$2:$AD$48,MATCH(N1744,【参考】数式用２!$C$4:$AD$4,0)+2,0),"")</f>
        <v/>
      </c>
      <c r="P1744" s="1214"/>
      <c r="Q1744" s="1217" t="str">
        <f>IFERROR(VLOOKUP(K1744,【参考】数式用２!$A$2:$AC$48,MATCH(P1744,【参考】数式用２!$C$4:$AC$4,0)+2,0),"")</f>
        <v/>
      </c>
      <c r="R1744" s="1220" t="s">
        <v>268</v>
      </c>
      <c r="S1744" s="1223"/>
      <c r="T1744" s="1226" t="s">
        <v>356</v>
      </c>
      <c r="U1744" s="1223"/>
      <c r="V1744" s="1226" t="s">
        <v>357</v>
      </c>
      <c r="W1744" s="1223"/>
      <c r="X1744" s="1226" t="s">
        <v>356</v>
      </c>
      <c r="Y1744" s="1223"/>
      <c r="Z1744" s="1226" t="s">
        <v>360</v>
      </c>
      <c r="AA1744" s="1226" t="s">
        <v>171</v>
      </c>
      <c r="AB1744" s="1226" t="str">
        <f t="shared" ref="AB1744" si="4002">IF(S1744&gt;=1,(W1744*12+Y1744)-(S1744*12+U1744)+1,"")</f>
        <v/>
      </c>
      <c r="AC1744" s="1229" t="s">
        <v>359</v>
      </c>
      <c r="AD1744" s="1232" t="str">
        <f t="shared" ref="AD1744" si="4003">IFERROR(ROUNDDOWN(ROUND(L1744*Q1744,0)*M1744,0)*AB1744,"")</f>
        <v/>
      </c>
      <c r="AE1744" s="1233" t="str">
        <f>IFERROR(ROUNDDOWN(ROUNDDOWN(ROUND(L1744*VLOOKUP(K1744,【参考】数式用２!$A$2:$AC$48,MATCH("処遇改善加算Ⅳ",【参考】数式用２!$C$4:$O$4,0)+2,0),0)*M1744,0)*AB1744*0.5,0), "")</f>
        <v/>
      </c>
      <c r="AF1744" s="1198"/>
      <c r="AG1744" s="1193" t="str">
        <f>IF(AND(AQ1744&lt;&gt;"対象外", P1744&lt;&gt;""),ROUNDDOWN(ROUND(L1744*VLOOKUP(K1744,【参考】数式用２!$A$2:$K$48,MATCH("ベア加算あり",【参考】数式用２!$C$4:$K$4,0)+2,0),0)*M1744,0)*AB1744,"")</f>
        <v/>
      </c>
      <c r="AH1744" s="1195"/>
      <c r="AI1744" s="1198"/>
      <c r="AJ1744" s="1198"/>
      <c r="AK1744" s="1201"/>
      <c r="AL1744" s="1204"/>
      <c r="AM1744" s="650" t="str">
        <f t="shared" si="3870"/>
        <v/>
      </c>
      <c r="AN1744" s="355"/>
      <c r="AO1744" s="1207" t="str">
        <f t="shared" ref="AO1744" si="4004">IF(K1744&lt;&gt;"","Q列に色付け","")</f>
        <v/>
      </c>
      <c r="AP1744" s="1210" t="str">
        <f t="shared" ref="AP1744" si="4005">IF(AND(AE1744&lt;&gt;0,AE1744&lt;&gt;""),IF(AF1744="○","入力済","未入力"),"")</f>
        <v/>
      </c>
      <c r="AQ1744" s="1113" t="str">
        <f>IFERROR((VLOOKUP(N1744, 【参考】数式用２!$BE$5:$BE$13, 1,FALSE)), "対象外")</f>
        <v>対象外</v>
      </c>
      <c r="AR1744" s="976" t="str">
        <f t="shared" ref="AR1744" si="4006">IF(AG1744&lt;&gt;"",IF(AH1744="○","入力済","未入力"),"")</f>
        <v/>
      </c>
      <c r="AS1744" s="976" t="str">
        <f t="shared" ref="AS1744" si="4007">IF(AND(P1744&lt;&gt;"", AI1744=""), "未入力", "入力済")</f>
        <v>入力済</v>
      </c>
      <c r="AT1744" s="976" t="str">
        <f t="shared" ref="AT1744" si="4008">IF(AND(P1744&lt;&gt;"", P1744&lt;&gt;"処遇改善加算Ⅳ", AJ1744=""), "未入力", "入力済")</f>
        <v>入力済</v>
      </c>
      <c r="AU1744" s="976" t="str">
        <f>IFERROR(VLOOKUP(K1744, 【参考】数式用２!$BB$5:$BC$48, 2, FALSE), "")</f>
        <v/>
      </c>
      <c r="AV1744" s="976" t="str">
        <f t="shared" ref="AV1744" si="4009">IF(AND(P1744&lt;&gt;"処遇改善加算Ⅲ",P1744&lt;&gt;"処遇改善加算Ⅳ", P1744&lt;&gt;"", AU1744&lt;&gt;"対象外"), 1,"")</f>
        <v/>
      </c>
      <c r="AW1744" s="976" t="str">
        <f>IFERROR("_"&amp;VLOOKUP(K1744, 【参考】数式用２!$AG$2:$AH$48, 2, FALSE), "")</f>
        <v/>
      </c>
      <c r="AX1744" s="1211" t="str">
        <f t="shared" ref="AX1744" si="4010">IF(AND(P1744="処遇改善加算Ⅰ", AL1744=""), "未入力","入力済")</f>
        <v>入力済</v>
      </c>
      <c r="AY1744" s="1207" t="str">
        <f t="shared" ref="AY1744" si="4011">G1744</f>
        <v/>
      </c>
    </row>
    <row r="1745" spans="1:51" ht="14">
      <c r="A1745" s="1281"/>
      <c r="B1745" s="1263"/>
      <c r="C1745" s="1264"/>
      <c r="D1745" s="1264"/>
      <c r="E1745" s="1264"/>
      <c r="F1745" s="1265"/>
      <c r="G1745" s="1270"/>
      <c r="H1745" s="1270"/>
      <c r="I1745" s="1270"/>
      <c r="J1745" s="1270"/>
      <c r="K1745" s="1270"/>
      <c r="L1745" s="1273"/>
      <c r="M1745" s="1276"/>
      <c r="N1745" s="1246"/>
      <c r="O1745" s="1249"/>
      <c r="P1745" s="1215"/>
      <c r="Q1745" s="1218"/>
      <c r="R1745" s="1221"/>
      <c r="S1745" s="1224"/>
      <c r="T1745" s="1227"/>
      <c r="U1745" s="1224"/>
      <c r="V1745" s="1227"/>
      <c r="W1745" s="1224"/>
      <c r="X1745" s="1227"/>
      <c r="Y1745" s="1224"/>
      <c r="Z1745" s="1227"/>
      <c r="AA1745" s="1227"/>
      <c r="AB1745" s="1227"/>
      <c r="AC1745" s="1230"/>
      <c r="AD1745" s="1193"/>
      <c r="AE1745" s="1234"/>
      <c r="AF1745" s="1199"/>
      <c r="AG1745" s="1193"/>
      <c r="AH1745" s="1196"/>
      <c r="AI1745" s="1199"/>
      <c r="AJ1745" s="1199"/>
      <c r="AK1745" s="1202"/>
      <c r="AL1745" s="1205"/>
      <c r="AM1745" s="1212" t="str">
        <f t="shared" ref="AM1745" si="4012">IF(AND(P1744&lt;&gt;"", OR(W1744&lt;&gt;8,Y1744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45" s="355"/>
      <c r="AO1745" s="1208"/>
      <c r="AP1745" s="1210"/>
      <c r="AQ1745" s="1114"/>
      <c r="AR1745" s="976"/>
      <c r="AS1745" s="976"/>
      <c r="AT1745" s="976"/>
      <c r="AU1745" s="976"/>
      <c r="AV1745" s="976"/>
      <c r="AW1745" s="976"/>
      <c r="AX1745" s="1211"/>
      <c r="AY1745" s="1208"/>
    </row>
    <row r="1746" spans="1:51" ht="14">
      <c r="A1746" s="1282"/>
      <c r="B1746" s="1263"/>
      <c r="C1746" s="1264"/>
      <c r="D1746" s="1264"/>
      <c r="E1746" s="1264"/>
      <c r="F1746" s="1265"/>
      <c r="G1746" s="1270"/>
      <c r="H1746" s="1270"/>
      <c r="I1746" s="1270"/>
      <c r="J1746" s="1270"/>
      <c r="K1746" s="1270"/>
      <c r="L1746" s="1273"/>
      <c r="M1746" s="1276"/>
      <c r="N1746" s="1246"/>
      <c r="O1746" s="1249"/>
      <c r="P1746" s="1215"/>
      <c r="Q1746" s="1218"/>
      <c r="R1746" s="1221"/>
      <c r="S1746" s="1224"/>
      <c r="T1746" s="1227"/>
      <c r="U1746" s="1224"/>
      <c r="V1746" s="1227"/>
      <c r="W1746" s="1224"/>
      <c r="X1746" s="1227"/>
      <c r="Y1746" s="1224"/>
      <c r="Z1746" s="1227"/>
      <c r="AA1746" s="1227"/>
      <c r="AB1746" s="1227"/>
      <c r="AC1746" s="1230"/>
      <c r="AD1746" s="1193"/>
      <c r="AE1746" s="1234"/>
      <c r="AF1746" s="1199"/>
      <c r="AG1746" s="1193"/>
      <c r="AH1746" s="1196"/>
      <c r="AI1746" s="1199"/>
      <c r="AJ1746" s="1199"/>
      <c r="AK1746" s="1202"/>
      <c r="AL1746" s="1205"/>
      <c r="AM1746" s="1213"/>
      <c r="AN1746" s="355"/>
      <c r="AO1746" s="1208"/>
      <c r="AP1746" s="1210"/>
      <c r="AQ1746" s="1114"/>
      <c r="AR1746" s="976"/>
      <c r="AS1746" s="976"/>
      <c r="AT1746" s="976"/>
      <c r="AU1746" s="976"/>
      <c r="AV1746" s="976"/>
      <c r="AW1746" s="976"/>
      <c r="AX1746" s="1211"/>
      <c r="AY1746" s="1208"/>
    </row>
    <row r="1747" spans="1:51" ht="14.5" thickBot="1">
      <c r="A1747" s="1283"/>
      <c r="B1747" s="1266"/>
      <c r="C1747" s="1267"/>
      <c r="D1747" s="1267"/>
      <c r="E1747" s="1267"/>
      <c r="F1747" s="1268"/>
      <c r="G1747" s="1271"/>
      <c r="H1747" s="1271"/>
      <c r="I1747" s="1271"/>
      <c r="J1747" s="1271"/>
      <c r="K1747" s="1271"/>
      <c r="L1747" s="1274"/>
      <c r="M1747" s="1277"/>
      <c r="N1747" s="1247"/>
      <c r="O1747" s="1250"/>
      <c r="P1747" s="1216"/>
      <c r="Q1747" s="1219"/>
      <c r="R1747" s="1222"/>
      <c r="S1747" s="1225"/>
      <c r="T1747" s="1228"/>
      <c r="U1747" s="1225"/>
      <c r="V1747" s="1228"/>
      <c r="W1747" s="1225"/>
      <c r="X1747" s="1228"/>
      <c r="Y1747" s="1225"/>
      <c r="Z1747" s="1228"/>
      <c r="AA1747" s="1228"/>
      <c r="AB1747" s="1228"/>
      <c r="AC1747" s="1231"/>
      <c r="AD1747" s="1194"/>
      <c r="AE1747" s="1235"/>
      <c r="AF1747" s="1200"/>
      <c r="AG1747" s="1194"/>
      <c r="AH1747" s="1197"/>
      <c r="AI1747" s="1200"/>
      <c r="AJ1747" s="1200"/>
      <c r="AK1747" s="1203"/>
      <c r="AL1747" s="1206"/>
      <c r="AM1747" s="651" t="str">
        <f t="shared" si="3880"/>
        <v/>
      </c>
      <c r="AN1747" s="355"/>
      <c r="AO1747" s="1209"/>
      <c r="AP1747" s="1210"/>
      <c r="AQ1747" s="1115"/>
      <c r="AR1747" s="976"/>
      <c r="AS1747" s="976"/>
      <c r="AT1747" s="976"/>
      <c r="AU1747" s="976"/>
      <c r="AV1747" s="976"/>
      <c r="AW1747" s="976"/>
      <c r="AX1747" s="1211"/>
      <c r="AY1747" s="1209"/>
    </row>
    <row r="1748" spans="1:51" ht="14">
      <c r="A1748" s="1280">
        <v>435</v>
      </c>
      <c r="B1748" s="1260" t="str">
        <f>IF(基本情報入力シート!B474="", "",基本情報入力シート!B474)</f>
        <v/>
      </c>
      <c r="C1748" s="1261"/>
      <c r="D1748" s="1261"/>
      <c r="E1748" s="1261"/>
      <c r="F1748" s="1262"/>
      <c r="G1748" s="1269" t="str">
        <f>IF(基本情報入力シート!L474="", "",基本情報入力シート!L474)</f>
        <v/>
      </c>
      <c r="H1748" s="1269" t="str">
        <f>IF(基本情報入力シート!Q474="", "",基本情報入力シート!Q474)</f>
        <v/>
      </c>
      <c r="I1748" s="1269" t="str">
        <f>IF(基本情報入力シート!V474="", "",基本情報入力シート!V474)</f>
        <v/>
      </c>
      <c r="J1748" s="1269" t="str">
        <f>IF(基本情報入力シート!W474="", "",基本情報入力シート!W474)</f>
        <v/>
      </c>
      <c r="K1748" s="1269" t="str">
        <f>IF(基本情報入力シート!X474="", "",基本情報入力シート!X474)</f>
        <v/>
      </c>
      <c r="L1748" s="1272" t="str">
        <f>IF(基本情報入力シート!AC474=0, "",基本情報入力シート!AC474)</f>
        <v/>
      </c>
      <c r="M1748" s="1275" t="str">
        <f>IF(基本情報入力シート!AD474="", "",基本情報入力シート!AD474)</f>
        <v/>
      </c>
      <c r="N1748" s="1245"/>
      <c r="O1748" s="1248" t="str">
        <f>IFERROR(VLOOKUP(K1748,【参考】数式用２!$A$2:$AD$48,MATCH(N1748,【参考】数式用２!$C$4:$AD$4,0)+2,0),"")</f>
        <v/>
      </c>
      <c r="P1748" s="1214"/>
      <c r="Q1748" s="1217" t="str">
        <f>IFERROR(VLOOKUP(K1748,【参考】数式用２!$A$2:$AC$48,MATCH(P1748,【参考】数式用２!$C$4:$AC$4,0)+2,0),"")</f>
        <v/>
      </c>
      <c r="R1748" s="1220" t="s">
        <v>268</v>
      </c>
      <c r="S1748" s="1223"/>
      <c r="T1748" s="1226" t="s">
        <v>356</v>
      </c>
      <c r="U1748" s="1223"/>
      <c r="V1748" s="1226" t="s">
        <v>357</v>
      </c>
      <c r="W1748" s="1223"/>
      <c r="X1748" s="1226" t="s">
        <v>356</v>
      </c>
      <c r="Y1748" s="1223"/>
      <c r="Z1748" s="1226" t="s">
        <v>360</v>
      </c>
      <c r="AA1748" s="1226" t="s">
        <v>171</v>
      </c>
      <c r="AB1748" s="1226" t="str">
        <f t="shared" ref="AB1748" si="4013">IF(S1748&gt;=1,(W1748*12+Y1748)-(S1748*12+U1748)+1,"")</f>
        <v/>
      </c>
      <c r="AC1748" s="1229" t="s">
        <v>359</v>
      </c>
      <c r="AD1748" s="1232" t="str">
        <f t="shared" ref="AD1748" si="4014">IFERROR(ROUNDDOWN(ROUND(L1748*Q1748,0)*M1748,0)*AB1748,"")</f>
        <v/>
      </c>
      <c r="AE1748" s="1233" t="str">
        <f>IFERROR(ROUNDDOWN(ROUNDDOWN(ROUND(L1748*VLOOKUP(K1748,【参考】数式用２!$A$2:$AC$48,MATCH("処遇改善加算Ⅳ",【参考】数式用２!$C$4:$O$4,0)+2,0),0)*M1748,0)*AB1748*0.5,0), "")</f>
        <v/>
      </c>
      <c r="AF1748" s="1198"/>
      <c r="AG1748" s="1193" t="str">
        <f>IF(AND(AQ1748&lt;&gt;"対象外", P1748&lt;&gt;""),ROUNDDOWN(ROUND(L1748*VLOOKUP(K1748,【参考】数式用２!$A$2:$K$48,MATCH("ベア加算あり",【参考】数式用２!$C$4:$K$4,0)+2,0),0)*M1748,0)*AB1748,"")</f>
        <v/>
      </c>
      <c r="AH1748" s="1195"/>
      <c r="AI1748" s="1198"/>
      <c r="AJ1748" s="1198"/>
      <c r="AK1748" s="1201"/>
      <c r="AL1748" s="1204"/>
      <c r="AM1748" s="650" t="str">
        <f t="shared" si="3870"/>
        <v/>
      </c>
      <c r="AN1748" s="355"/>
      <c r="AO1748" s="1207" t="str">
        <f t="shared" ref="AO1748" si="4015">IF(K1748&lt;&gt;"","Q列に色付け","")</f>
        <v/>
      </c>
      <c r="AP1748" s="1210" t="str">
        <f t="shared" ref="AP1748" si="4016">IF(AND(AE1748&lt;&gt;0,AE1748&lt;&gt;""),IF(AF1748="○","入力済","未入力"),"")</f>
        <v/>
      </c>
      <c r="AQ1748" s="1113" t="str">
        <f>IFERROR((VLOOKUP(N1748, 【参考】数式用２!$BE$5:$BE$13, 1,FALSE)), "対象外")</f>
        <v>対象外</v>
      </c>
      <c r="AR1748" s="976" t="str">
        <f t="shared" ref="AR1748" si="4017">IF(AG1748&lt;&gt;"",IF(AH1748="○","入力済","未入力"),"")</f>
        <v/>
      </c>
      <c r="AS1748" s="976" t="str">
        <f t="shared" ref="AS1748" si="4018">IF(AND(P1748&lt;&gt;"", AI1748=""), "未入力", "入力済")</f>
        <v>入力済</v>
      </c>
      <c r="AT1748" s="976" t="str">
        <f t="shared" ref="AT1748" si="4019">IF(AND(P1748&lt;&gt;"", P1748&lt;&gt;"処遇改善加算Ⅳ", AJ1748=""), "未入力", "入力済")</f>
        <v>入力済</v>
      </c>
      <c r="AU1748" s="976" t="str">
        <f>IFERROR(VLOOKUP(K1748, 【参考】数式用２!$BB$5:$BC$48, 2, FALSE), "")</f>
        <v/>
      </c>
      <c r="AV1748" s="976" t="str">
        <f t="shared" ref="AV1748" si="4020">IF(AND(P1748&lt;&gt;"処遇改善加算Ⅲ",P1748&lt;&gt;"処遇改善加算Ⅳ", P1748&lt;&gt;"", AU1748&lt;&gt;"対象外"), 1,"")</f>
        <v/>
      </c>
      <c r="AW1748" s="976" t="str">
        <f>IFERROR("_"&amp;VLOOKUP(K1748, 【参考】数式用２!$AG$2:$AH$48, 2, FALSE), "")</f>
        <v/>
      </c>
      <c r="AX1748" s="1211" t="str">
        <f t="shared" ref="AX1748" si="4021">IF(AND(P1748="処遇改善加算Ⅰ", AL1748=""), "未入力","入力済")</f>
        <v>入力済</v>
      </c>
      <c r="AY1748" s="1207" t="str">
        <f t="shared" ref="AY1748" si="4022">G1748</f>
        <v/>
      </c>
    </row>
    <row r="1749" spans="1:51" ht="14">
      <c r="A1749" s="1281"/>
      <c r="B1749" s="1263"/>
      <c r="C1749" s="1264"/>
      <c r="D1749" s="1264"/>
      <c r="E1749" s="1264"/>
      <c r="F1749" s="1265"/>
      <c r="G1749" s="1270"/>
      <c r="H1749" s="1270"/>
      <c r="I1749" s="1270"/>
      <c r="J1749" s="1270"/>
      <c r="K1749" s="1270"/>
      <c r="L1749" s="1273"/>
      <c r="M1749" s="1276"/>
      <c r="N1749" s="1246"/>
      <c r="O1749" s="1249"/>
      <c r="P1749" s="1215"/>
      <c r="Q1749" s="1218"/>
      <c r="R1749" s="1221"/>
      <c r="S1749" s="1224"/>
      <c r="T1749" s="1227"/>
      <c r="U1749" s="1224"/>
      <c r="V1749" s="1227"/>
      <c r="W1749" s="1224"/>
      <c r="X1749" s="1227"/>
      <c r="Y1749" s="1224"/>
      <c r="Z1749" s="1227"/>
      <c r="AA1749" s="1227"/>
      <c r="AB1749" s="1227"/>
      <c r="AC1749" s="1230"/>
      <c r="AD1749" s="1193"/>
      <c r="AE1749" s="1234"/>
      <c r="AF1749" s="1199"/>
      <c r="AG1749" s="1193"/>
      <c r="AH1749" s="1196"/>
      <c r="AI1749" s="1199"/>
      <c r="AJ1749" s="1199"/>
      <c r="AK1749" s="1202"/>
      <c r="AL1749" s="1205"/>
      <c r="AM1749" s="1212" t="str">
        <f t="shared" ref="AM1749" si="4023">IF(AND(P1748&lt;&gt;"", OR(W1748&lt;&gt;8,Y1748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49" s="355"/>
      <c r="AO1749" s="1208"/>
      <c r="AP1749" s="1210"/>
      <c r="AQ1749" s="1114"/>
      <c r="AR1749" s="976"/>
      <c r="AS1749" s="976"/>
      <c r="AT1749" s="976"/>
      <c r="AU1749" s="976"/>
      <c r="AV1749" s="976"/>
      <c r="AW1749" s="976"/>
      <c r="AX1749" s="1211"/>
      <c r="AY1749" s="1208"/>
    </row>
    <row r="1750" spans="1:51" ht="14">
      <c r="A1750" s="1282"/>
      <c r="B1750" s="1263"/>
      <c r="C1750" s="1264"/>
      <c r="D1750" s="1264"/>
      <c r="E1750" s="1264"/>
      <c r="F1750" s="1265"/>
      <c r="G1750" s="1270"/>
      <c r="H1750" s="1270"/>
      <c r="I1750" s="1270"/>
      <c r="J1750" s="1270"/>
      <c r="K1750" s="1270"/>
      <c r="L1750" s="1273"/>
      <c r="M1750" s="1276"/>
      <c r="N1750" s="1246"/>
      <c r="O1750" s="1249"/>
      <c r="P1750" s="1215"/>
      <c r="Q1750" s="1218"/>
      <c r="R1750" s="1221"/>
      <c r="S1750" s="1224"/>
      <c r="T1750" s="1227"/>
      <c r="U1750" s="1224"/>
      <c r="V1750" s="1227"/>
      <c r="W1750" s="1224"/>
      <c r="X1750" s="1227"/>
      <c r="Y1750" s="1224"/>
      <c r="Z1750" s="1227"/>
      <c r="AA1750" s="1227"/>
      <c r="AB1750" s="1227"/>
      <c r="AC1750" s="1230"/>
      <c r="AD1750" s="1193"/>
      <c r="AE1750" s="1234"/>
      <c r="AF1750" s="1199"/>
      <c r="AG1750" s="1193"/>
      <c r="AH1750" s="1196"/>
      <c r="AI1750" s="1199"/>
      <c r="AJ1750" s="1199"/>
      <c r="AK1750" s="1202"/>
      <c r="AL1750" s="1205"/>
      <c r="AM1750" s="1213"/>
      <c r="AN1750" s="355"/>
      <c r="AO1750" s="1208"/>
      <c r="AP1750" s="1210"/>
      <c r="AQ1750" s="1114"/>
      <c r="AR1750" s="976"/>
      <c r="AS1750" s="976"/>
      <c r="AT1750" s="976"/>
      <c r="AU1750" s="976"/>
      <c r="AV1750" s="976"/>
      <c r="AW1750" s="976"/>
      <c r="AX1750" s="1211"/>
      <c r="AY1750" s="1208"/>
    </row>
    <row r="1751" spans="1:51" ht="14.5" thickBot="1">
      <c r="A1751" s="1283"/>
      <c r="B1751" s="1266"/>
      <c r="C1751" s="1267"/>
      <c r="D1751" s="1267"/>
      <c r="E1751" s="1267"/>
      <c r="F1751" s="1268"/>
      <c r="G1751" s="1271"/>
      <c r="H1751" s="1271"/>
      <c r="I1751" s="1271"/>
      <c r="J1751" s="1271"/>
      <c r="K1751" s="1271"/>
      <c r="L1751" s="1274"/>
      <c r="M1751" s="1277"/>
      <c r="N1751" s="1247"/>
      <c r="O1751" s="1250"/>
      <c r="P1751" s="1216"/>
      <c r="Q1751" s="1219"/>
      <c r="R1751" s="1222"/>
      <c r="S1751" s="1225"/>
      <c r="T1751" s="1228"/>
      <c r="U1751" s="1225"/>
      <c r="V1751" s="1228"/>
      <c r="W1751" s="1225"/>
      <c r="X1751" s="1228"/>
      <c r="Y1751" s="1225"/>
      <c r="Z1751" s="1228"/>
      <c r="AA1751" s="1228"/>
      <c r="AB1751" s="1228"/>
      <c r="AC1751" s="1231"/>
      <c r="AD1751" s="1194"/>
      <c r="AE1751" s="1235"/>
      <c r="AF1751" s="1200"/>
      <c r="AG1751" s="1194"/>
      <c r="AH1751" s="1197"/>
      <c r="AI1751" s="1200"/>
      <c r="AJ1751" s="1200"/>
      <c r="AK1751" s="1203"/>
      <c r="AL1751" s="1206"/>
      <c r="AM1751" s="651" t="str">
        <f t="shared" si="3880"/>
        <v/>
      </c>
      <c r="AN1751" s="355"/>
      <c r="AO1751" s="1209"/>
      <c r="AP1751" s="1210"/>
      <c r="AQ1751" s="1115"/>
      <c r="AR1751" s="976"/>
      <c r="AS1751" s="976"/>
      <c r="AT1751" s="976"/>
      <c r="AU1751" s="976"/>
      <c r="AV1751" s="976"/>
      <c r="AW1751" s="976"/>
      <c r="AX1751" s="1211"/>
      <c r="AY1751" s="1209"/>
    </row>
    <row r="1752" spans="1:51" ht="14">
      <c r="A1752" s="1280">
        <v>436</v>
      </c>
      <c r="B1752" s="1260" t="str">
        <f>IF(基本情報入力シート!B475="", "",基本情報入力シート!B475)</f>
        <v/>
      </c>
      <c r="C1752" s="1261"/>
      <c r="D1752" s="1261"/>
      <c r="E1752" s="1261"/>
      <c r="F1752" s="1262"/>
      <c r="G1752" s="1269" t="str">
        <f>IF(基本情報入力シート!L475="", "",基本情報入力シート!L475)</f>
        <v/>
      </c>
      <c r="H1752" s="1269" t="str">
        <f>IF(基本情報入力シート!Q475="", "",基本情報入力シート!Q475)</f>
        <v/>
      </c>
      <c r="I1752" s="1269" t="str">
        <f>IF(基本情報入力シート!V475="", "",基本情報入力シート!V475)</f>
        <v/>
      </c>
      <c r="J1752" s="1269" t="str">
        <f>IF(基本情報入力シート!W475="", "",基本情報入力シート!W475)</f>
        <v/>
      </c>
      <c r="K1752" s="1269" t="str">
        <f>IF(基本情報入力シート!X475="", "",基本情報入力シート!X475)</f>
        <v/>
      </c>
      <c r="L1752" s="1272" t="str">
        <f>IF(基本情報入力シート!AC475=0, "",基本情報入力シート!AC475)</f>
        <v/>
      </c>
      <c r="M1752" s="1275" t="str">
        <f>IF(基本情報入力シート!AD475="", "",基本情報入力シート!AD475)</f>
        <v/>
      </c>
      <c r="N1752" s="1245"/>
      <c r="O1752" s="1248" t="str">
        <f>IFERROR(VLOOKUP(K1752,【参考】数式用２!$A$2:$AD$48,MATCH(N1752,【参考】数式用２!$C$4:$AD$4,0)+2,0),"")</f>
        <v/>
      </c>
      <c r="P1752" s="1214"/>
      <c r="Q1752" s="1217" t="str">
        <f>IFERROR(VLOOKUP(K1752,【参考】数式用２!$A$2:$AC$48,MATCH(P1752,【参考】数式用２!$C$4:$AC$4,0)+2,0),"")</f>
        <v/>
      </c>
      <c r="R1752" s="1220" t="s">
        <v>268</v>
      </c>
      <c r="S1752" s="1223"/>
      <c r="T1752" s="1226" t="s">
        <v>356</v>
      </c>
      <c r="U1752" s="1223"/>
      <c r="V1752" s="1226" t="s">
        <v>357</v>
      </c>
      <c r="W1752" s="1223"/>
      <c r="X1752" s="1226" t="s">
        <v>356</v>
      </c>
      <c r="Y1752" s="1223"/>
      <c r="Z1752" s="1226" t="s">
        <v>360</v>
      </c>
      <c r="AA1752" s="1226" t="s">
        <v>171</v>
      </c>
      <c r="AB1752" s="1226" t="str">
        <f t="shared" ref="AB1752" si="4024">IF(S1752&gt;=1,(W1752*12+Y1752)-(S1752*12+U1752)+1,"")</f>
        <v/>
      </c>
      <c r="AC1752" s="1229" t="s">
        <v>359</v>
      </c>
      <c r="AD1752" s="1232" t="str">
        <f t="shared" ref="AD1752" si="4025">IFERROR(ROUNDDOWN(ROUND(L1752*Q1752,0)*M1752,0)*AB1752,"")</f>
        <v/>
      </c>
      <c r="AE1752" s="1233" t="str">
        <f>IFERROR(ROUNDDOWN(ROUNDDOWN(ROUND(L1752*VLOOKUP(K1752,【参考】数式用２!$A$2:$AC$48,MATCH("処遇改善加算Ⅳ",【参考】数式用２!$C$4:$O$4,0)+2,0),0)*M1752,0)*AB1752*0.5,0), "")</f>
        <v/>
      </c>
      <c r="AF1752" s="1198"/>
      <c r="AG1752" s="1193" t="str">
        <f>IF(AND(AQ1752&lt;&gt;"対象外", P1752&lt;&gt;""),ROUNDDOWN(ROUND(L1752*VLOOKUP(K1752,【参考】数式用２!$A$2:$K$48,MATCH("ベア加算あり",【参考】数式用２!$C$4:$K$4,0)+2,0),0)*M1752,0)*AB1752,"")</f>
        <v/>
      </c>
      <c r="AH1752" s="1195"/>
      <c r="AI1752" s="1198"/>
      <c r="AJ1752" s="1198"/>
      <c r="AK1752" s="1201"/>
      <c r="AL1752" s="1204"/>
      <c r="AM1752" s="650" t="str">
        <f t="shared" si="3870"/>
        <v/>
      </c>
      <c r="AN1752" s="355"/>
      <c r="AO1752" s="1207" t="str">
        <f t="shared" ref="AO1752" si="4026">IF(K1752&lt;&gt;"","Q列に色付け","")</f>
        <v/>
      </c>
      <c r="AP1752" s="1210" t="str">
        <f t="shared" ref="AP1752" si="4027">IF(AND(AE1752&lt;&gt;0,AE1752&lt;&gt;""),IF(AF1752="○","入力済","未入力"),"")</f>
        <v/>
      </c>
      <c r="AQ1752" s="1113" t="str">
        <f>IFERROR((VLOOKUP(N1752, 【参考】数式用２!$BE$5:$BE$13, 1,FALSE)), "対象外")</f>
        <v>対象外</v>
      </c>
      <c r="AR1752" s="976" t="str">
        <f t="shared" ref="AR1752" si="4028">IF(AG1752&lt;&gt;"",IF(AH1752="○","入力済","未入力"),"")</f>
        <v/>
      </c>
      <c r="AS1752" s="976" t="str">
        <f t="shared" ref="AS1752" si="4029">IF(AND(P1752&lt;&gt;"", AI1752=""), "未入力", "入力済")</f>
        <v>入力済</v>
      </c>
      <c r="AT1752" s="976" t="str">
        <f t="shared" ref="AT1752" si="4030">IF(AND(P1752&lt;&gt;"", P1752&lt;&gt;"処遇改善加算Ⅳ", AJ1752=""), "未入力", "入力済")</f>
        <v>入力済</v>
      </c>
      <c r="AU1752" s="976" t="str">
        <f>IFERROR(VLOOKUP(K1752, 【参考】数式用２!$BB$5:$BC$48, 2, FALSE), "")</f>
        <v/>
      </c>
      <c r="AV1752" s="976" t="str">
        <f t="shared" ref="AV1752" si="4031">IF(AND(P1752&lt;&gt;"処遇改善加算Ⅲ",P1752&lt;&gt;"処遇改善加算Ⅳ", P1752&lt;&gt;"", AU1752&lt;&gt;"対象外"), 1,"")</f>
        <v/>
      </c>
      <c r="AW1752" s="976" t="str">
        <f>IFERROR("_"&amp;VLOOKUP(K1752, 【参考】数式用２!$AG$2:$AH$48, 2, FALSE), "")</f>
        <v/>
      </c>
      <c r="AX1752" s="1211" t="str">
        <f t="shared" ref="AX1752" si="4032">IF(AND(P1752="処遇改善加算Ⅰ", AL1752=""), "未入力","入力済")</f>
        <v>入力済</v>
      </c>
      <c r="AY1752" s="1207" t="str">
        <f t="shared" ref="AY1752" si="4033">G1752</f>
        <v/>
      </c>
    </row>
    <row r="1753" spans="1:51" ht="14">
      <c r="A1753" s="1281"/>
      <c r="B1753" s="1263"/>
      <c r="C1753" s="1264"/>
      <c r="D1753" s="1264"/>
      <c r="E1753" s="1264"/>
      <c r="F1753" s="1265"/>
      <c r="G1753" s="1270"/>
      <c r="H1753" s="1270"/>
      <c r="I1753" s="1270"/>
      <c r="J1753" s="1270"/>
      <c r="K1753" s="1270"/>
      <c r="L1753" s="1273"/>
      <c r="M1753" s="1276"/>
      <c r="N1753" s="1246"/>
      <c r="O1753" s="1249"/>
      <c r="P1753" s="1215"/>
      <c r="Q1753" s="1218"/>
      <c r="R1753" s="1221"/>
      <c r="S1753" s="1224"/>
      <c r="T1753" s="1227"/>
      <c r="U1753" s="1224"/>
      <c r="V1753" s="1227"/>
      <c r="W1753" s="1224"/>
      <c r="X1753" s="1227"/>
      <c r="Y1753" s="1224"/>
      <c r="Z1753" s="1227"/>
      <c r="AA1753" s="1227"/>
      <c r="AB1753" s="1227"/>
      <c r="AC1753" s="1230"/>
      <c r="AD1753" s="1193"/>
      <c r="AE1753" s="1234"/>
      <c r="AF1753" s="1199"/>
      <c r="AG1753" s="1193"/>
      <c r="AH1753" s="1196"/>
      <c r="AI1753" s="1199"/>
      <c r="AJ1753" s="1199"/>
      <c r="AK1753" s="1202"/>
      <c r="AL1753" s="1205"/>
      <c r="AM1753" s="1212" t="str">
        <f t="shared" ref="AM1753" si="4034">IF(AND(P1752&lt;&gt;"", OR(W1752&lt;&gt;8,Y1752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53" s="355"/>
      <c r="AO1753" s="1208"/>
      <c r="AP1753" s="1210"/>
      <c r="AQ1753" s="1114"/>
      <c r="AR1753" s="976"/>
      <c r="AS1753" s="976"/>
      <c r="AT1753" s="976"/>
      <c r="AU1753" s="976"/>
      <c r="AV1753" s="976"/>
      <c r="AW1753" s="976"/>
      <c r="AX1753" s="1211"/>
      <c r="AY1753" s="1208"/>
    </row>
    <row r="1754" spans="1:51" ht="14">
      <c r="A1754" s="1282"/>
      <c r="B1754" s="1263"/>
      <c r="C1754" s="1264"/>
      <c r="D1754" s="1264"/>
      <c r="E1754" s="1264"/>
      <c r="F1754" s="1265"/>
      <c r="G1754" s="1270"/>
      <c r="H1754" s="1270"/>
      <c r="I1754" s="1270"/>
      <c r="J1754" s="1270"/>
      <c r="K1754" s="1270"/>
      <c r="L1754" s="1273"/>
      <c r="M1754" s="1276"/>
      <c r="N1754" s="1246"/>
      <c r="O1754" s="1249"/>
      <c r="P1754" s="1215"/>
      <c r="Q1754" s="1218"/>
      <c r="R1754" s="1221"/>
      <c r="S1754" s="1224"/>
      <c r="T1754" s="1227"/>
      <c r="U1754" s="1224"/>
      <c r="V1754" s="1227"/>
      <c r="W1754" s="1224"/>
      <c r="X1754" s="1227"/>
      <c r="Y1754" s="1224"/>
      <c r="Z1754" s="1227"/>
      <c r="AA1754" s="1227"/>
      <c r="AB1754" s="1227"/>
      <c r="AC1754" s="1230"/>
      <c r="AD1754" s="1193"/>
      <c r="AE1754" s="1234"/>
      <c r="AF1754" s="1199"/>
      <c r="AG1754" s="1193"/>
      <c r="AH1754" s="1196"/>
      <c r="AI1754" s="1199"/>
      <c r="AJ1754" s="1199"/>
      <c r="AK1754" s="1202"/>
      <c r="AL1754" s="1205"/>
      <c r="AM1754" s="1213"/>
      <c r="AN1754" s="355"/>
      <c r="AO1754" s="1208"/>
      <c r="AP1754" s="1210"/>
      <c r="AQ1754" s="1114"/>
      <c r="AR1754" s="976"/>
      <c r="AS1754" s="976"/>
      <c r="AT1754" s="976"/>
      <c r="AU1754" s="976"/>
      <c r="AV1754" s="976"/>
      <c r="AW1754" s="976"/>
      <c r="AX1754" s="1211"/>
      <c r="AY1754" s="1208"/>
    </row>
    <row r="1755" spans="1:51" ht="14.5" thickBot="1">
      <c r="A1755" s="1283"/>
      <c r="B1755" s="1266"/>
      <c r="C1755" s="1267"/>
      <c r="D1755" s="1267"/>
      <c r="E1755" s="1267"/>
      <c r="F1755" s="1268"/>
      <c r="G1755" s="1271"/>
      <c r="H1755" s="1271"/>
      <c r="I1755" s="1271"/>
      <c r="J1755" s="1271"/>
      <c r="K1755" s="1271"/>
      <c r="L1755" s="1274"/>
      <c r="M1755" s="1277"/>
      <c r="N1755" s="1247"/>
      <c r="O1755" s="1250"/>
      <c r="P1755" s="1216"/>
      <c r="Q1755" s="1219"/>
      <c r="R1755" s="1222"/>
      <c r="S1755" s="1225"/>
      <c r="T1755" s="1228"/>
      <c r="U1755" s="1225"/>
      <c r="V1755" s="1228"/>
      <c r="W1755" s="1225"/>
      <c r="X1755" s="1228"/>
      <c r="Y1755" s="1225"/>
      <c r="Z1755" s="1228"/>
      <c r="AA1755" s="1228"/>
      <c r="AB1755" s="1228"/>
      <c r="AC1755" s="1231"/>
      <c r="AD1755" s="1194"/>
      <c r="AE1755" s="1235"/>
      <c r="AF1755" s="1200"/>
      <c r="AG1755" s="1194"/>
      <c r="AH1755" s="1197"/>
      <c r="AI1755" s="1200"/>
      <c r="AJ1755" s="1200"/>
      <c r="AK1755" s="1203"/>
      <c r="AL1755" s="1206"/>
      <c r="AM1755" s="651" t="str">
        <f t="shared" si="3880"/>
        <v/>
      </c>
      <c r="AN1755" s="355"/>
      <c r="AO1755" s="1209"/>
      <c r="AP1755" s="1210"/>
      <c r="AQ1755" s="1115"/>
      <c r="AR1755" s="976"/>
      <c r="AS1755" s="976"/>
      <c r="AT1755" s="976"/>
      <c r="AU1755" s="976"/>
      <c r="AV1755" s="976"/>
      <c r="AW1755" s="976"/>
      <c r="AX1755" s="1211"/>
      <c r="AY1755" s="1209"/>
    </row>
    <row r="1756" spans="1:51" ht="14">
      <c r="A1756" s="1280">
        <v>437</v>
      </c>
      <c r="B1756" s="1260" t="str">
        <f>IF(基本情報入力シート!B476="", "",基本情報入力シート!B476)</f>
        <v/>
      </c>
      <c r="C1756" s="1261"/>
      <c r="D1756" s="1261"/>
      <c r="E1756" s="1261"/>
      <c r="F1756" s="1262"/>
      <c r="G1756" s="1269" t="str">
        <f>IF(基本情報入力シート!L476="", "",基本情報入力シート!L476)</f>
        <v/>
      </c>
      <c r="H1756" s="1269" t="str">
        <f>IF(基本情報入力シート!Q476="", "",基本情報入力シート!Q476)</f>
        <v/>
      </c>
      <c r="I1756" s="1269" t="str">
        <f>IF(基本情報入力シート!V476="", "",基本情報入力シート!V476)</f>
        <v/>
      </c>
      <c r="J1756" s="1269" t="str">
        <f>IF(基本情報入力シート!W476="", "",基本情報入力シート!W476)</f>
        <v/>
      </c>
      <c r="K1756" s="1269" t="str">
        <f>IF(基本情報入力シート!X476="", "",基本情報入力シート!X476)</f>
        <v/>
      </c>
      <c r="L1756" s="1272" t="str">
        <f>IF(基本情報入力シート!AC476=0, "",基本情報入力シート!AC476)</f>
        <v/>
      </c>
      <c r="M1756" s="1275" t="str">
        <f>IF(基本情報入力シート!AD476="", "",基本情報入力シート!AD476)</f>
        <v/>
      </c>
      <c r="N1756" s="1245"/>
      <c r="O1756" s="1248" t="str">
        <f>IFERROR(VLOOKUP(K1756,【参考】数式用２!$A$2:$AD$48,MATCH(N1756,【参考】数式用２!$C$4:$AD$4,0)+2,0),"")</f>
        <v/>
      </c>
      <c r="P1756" s="1214"/>
      <c r="Q1756" s="1217" t="str">
        <f>IFERROR(VLOOKUP(K1756,【参考】数式用２!$A$2:$AC$48,MATCH(P1756,【参考】数式用２!$C$4:$AC$4,0)+2,0),"")</f>
        <v/>
      </c>
      <c r="R1756" s="1220" t="s">
        <v>268</v>
      </c>
      <c r="S1756" s="1223"/>
      <c r="T1756" s="1226" t="s">
        <v>356</v>
      </c>
      <c r="U1756" s="1223"/>
      <c r="V1756" s="1226" t="s">
        <v>357</v>
      </c>
      <c r="W1756" s="1223"/>
      <c r="X1756" s="1226" t="s">
        <v>356</v>
      </c>
      <c r="Y1756" s="1223"/>
      <c r="Z1756" s="1226" t="s">
        <v>360</v>
      </c>
      <c r="AA1756" s="1226" t="s">
        <v>171</v>
      </c>
      <c r="AB1756" s="1226" t="str">
        <f t="shared" ref="AB1756" si="4035">IF(S1756&gt;=1,(W1756*12+Y1756)-(S1756*12+U1756)+1,"")</f>
        <v/>
      </c>
      <c r="AC1756" s="1229" t="s">
        <v>359</v>
      </c>
      <c r="AD1756" s="1232" t="str">
        <f t="shared" ref="AD1756" si="4036">IFERROR(ROUNDDOWN(ROUND(L1756*Q1756,0)*M1756,0)*AB1756,"")</f>
        <v/>
      </c>
      <c r="AE1756" s="1233" t="str">
        <f>IFERROR(ROUNDDOWN(ROUNDDOWN(ROUND(L1756*VLOOKUP(K1756,【参考】数式用２!$A$2:$AC$48,MATCH("処遇改善加算Ⅳ",【参考】数式用２!$C$4:$O$4,0)+2,0),0)*M1756,0)*AB1756*0.5,0), "")</f>
        <v/>
      </c>
      <c r="AF1756" s="1198"/>
      <c r="AG1756" s="1193" t="str">
        <f>IF(AND(AQ1756&lt;&gt;"対象外", P1756&lt;&gt;""),ROUNDDOWN(ROUND(L1756*VLOOKUP(K1756,【参考】数式用２!$A$2:$K$48,MATCH("ベア加算あり",【参考】数式用２!$C$4:$K$4,0)+2,0),0)*M1756,0)*AB1756,"")</f>
        <v/>
      </c>
      <c r="AH1756" s="1195"/>
      <c r="AI1756" s="1198"/>
      <c r="AJ1756" s="1198"/>
      <c r="AK1756" s="1201"/>
      <c r="AL1756" s="1204"/>
      <c r="AM1756" s="650" t="str">
        <f t="shared" si="3870"/>
        <v/>
      </c>
      <c r="AN1756" s="355"/>
      <c r="AO1756" s="1207" t="str">
        <f t="shared" ref="AO1756" si="4037">IF(K1756&lt;&gt;"","Q列に色付け","")</f>
        <v/>
      </c>
      <c r="AP1756" s="1210" t="str">
        <f t="shared" ref="AP1756" si="4038">IF(AND(AE1756&lt;&gt;0,AE1756&lt;&gt;""),IF(AF1756="○","入力済","未入力"),"")</f>
        <v/>
      </c>
      <c r="AQ1756" s="1113" t="str">
        <f>IFERROR((VLOOKUP(N1756, 【参考】数式用２!$BE$5:$BE$13, 1,FALSE)), "対象外")</f>
        <v>対象外</v>
      </c>
      <c r="AR1756" s="976" t="str">
        <f t="shared" ref="AR1756" si="4039">IF(AG1756&lt;&gt;"",IF(AH1756="○","入力済","未入力"),"")</f>
        <v/>
      </c>
      <c r="AS1756" s="976" t="str">
        <f t="shared" ref="AS1756" si="4040">IF(AND(P1756&lt;&gt;"", AI1756=""), "未入力", "入力済")</f>
        <v>入力済</v>
      </c>
      <c r="AT1756" s="976" t="str">
        <f t="shared" ref="AT1756" si="4041">IF(AND(P1756&lt;&gt;"", P1756&lt;&gt;"処遇改善加算Ⅳ", AJ1756=""), "未入力", "入力済")</f>
        <v>入力済</v>
      </c>
      <c r="AU1756" s="976" t="str">
        <f>IFERROR(VLOOKUP(K1756, 【参考】数式用２!$BB$5:$BC$48, 2, FALSE), "")</f>
        <v/>
      </c>
      <c r="AV1756" s="976" t="str">
        <f t="shared" ref="AV1756" si="4042">IF(AND(P1756&lt;&gt;"処遇改善加算Ⅲ",P1756&lt;&gt;"処遇改善加算Ⅳ", P1756&lt;&gt;"", AU1756&lt;&gt;"対象外"), 1,"")</f>
        <v/>
      </c>
      <c r="AW1756" s="976" t="str">
        <f>IFERROR("_"&amp;VLOOKUP(K1756, 【参考】数式用２!$AG$2:$AH$48, 2, FALSE), "")</f>
        <v/>
      </c>
      <c r="AX1756" s="1211" t="str">
        <f t="shared" ref="AX1756" si="4043">IF(AND(P1756="処遇改善加算Ⅰ", AL1756=""), "未入力","入力済")</f>
        <v>入力済</v>
      </c>
      <c r="AY1756" s="1207" t="str">
        <f t="shared" ref="AY1756" si="4044">G1756</f>
        <v/>
      </c>
    </row>
    <row r="1757" spans="1:51" ht="14">
      <c r="A1757" s="1281"/>
      <c r="B1757" s="1263"/>
      <c r="C1757" s="1264"/>
      <c r="D1757" s="1264"/>
      <c r="E1757" s="1264"/>
      <c r="F1757" s="1265"/>
      <c r="G1757" s="1270"/>
      <c r="H1757" s="1270"/>
      <c r="I1757" s="1270"/>
      <c r="J1757" s="1270"/>
      <c r="K1757" s="1270"/>
      <c r="L1757" s="1273"/>
      <c r="M1757" s="1276"/>
      <c r="N1757" s="1246"/>
      <c r="O1757" s="1249"/>
      <c r="P1757" s="1215"/>
      <c r="Q1757" s="1218"/>
      <c r="R1757" s="1221"/>
      <c r="S1757" s="1224"/>
      <c r="T1757" s="1227"/>
      <c r="U1757" s="1224"/>
      <c r="V1757" s="1227"/>
      <c r="W1757" s="1224"/>
      <c r="X1757" s="1227"/>
      <c r="Y1757" s="1224"/>
      <c r="Z1757" s="1227"/>
      <c r="AA1757" s="1227"/>
      <c r="AB1757" s="1227"/>
      <c r="AC1757" s="1230"/>
      <c r="AD1757" s="1193"/>
      <c r="AE1757" s="1234"/>
      <c r="AF1757" s="1199"/>
      <c r="AG1757" s="1193"/>
      <c r="AH1757" s="1196"/>
      <c r="AI1757" s="1199"/>
      <c r="AJ1757" s="1199"/>
      <c r="AK1757" s="1202"/>
      <c r="AL1757" s="1205"/>
      <c r="AM1757" s="1212" t="str">
        <f t="shared" ref="AM1757" si="4045">IF(AND(P1756&lt;&gt;"", OR(W1756&lt;&gt;8,Y1756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57" s="355"/>
      <c r="AO1757" s="1208"/>
      <c r="AP1757" s="1210"/>
      <c r="AQ1757" s="1114"/>
      <c r="AR1757" s="976"/>
      <c r="AS1757" s="976"/>
      <c r="AT1757" s="976"/>
      <c r="AU1757" s="976"/>
      <c r="AV1757" s="976"/>
      <c r="AW1757" s="976"/>
      <c r="AX1757" s="1211"/>
      <c r="AY1757" s="1208"/>
    </row>
    <row r="1758" spans="1:51" ht="14">
      <c r="A1758" s="1282"/>
      <c r="B1758" s="1263"/>
      <c r="C1758" s="1264"/>
      <c r="D1758" s="1264"/>
      <c r="E1758" s="1264"/>
      <c r="F1758" s="1265"/>
      <c r="G1758" s="1270"/>
      <c r="H1758" s="1270"/>
      <c r="I1758" s="1270"/>
      <c r="J1758" s="1270"/>
      <c r="K1758" s="1270"/>
      <c r="L1758" s="1273"/>
      <c r="M1758" s="1276"/>
      <c r="N1758" s="1246"/>
      <c r="O1758" s="1249"/>
      <c r="P1758" s="1215"/>
      <c r="Q1758" s="1218"/>
      <c r="R1758" s="1221"/>
      <c r="S1758" s="1224"/>
      <c r="T1758" s="1227"/>
      <c r="U1758" s="1224"/>
      <c r="V1758" s="1227"/>
      <c r="W1758" s="1224"/>
      <c r="X1758" s="1227"/>
      <c r="Y1758" s="1224"/>
      <c r="Z1758" s="1227"/>
      <c r="AA1758" s="1227"/>
      <c r="AB1758" s="1227"/>
      <c r="AC1758" s="1230"/>
      <c r="AD1758" s="1193"/>
      <c r="AE1758" s="1234"/>
      <c r="AF1758" s="1199"/>
      <c r="AG1758" s="1193"/>
      <c r="AH1758" s="1196"/>
      <c r="AI1758" s="1199"/>
      <c r="AJ1758" s="1199"/>
      <c r="AK1758" s="1202"/>
      <c r="AL1758" s="1205"/>
      <c r="AM1758" s="1213"/>
      <c r="AN1758" s="355"/>
      <c r="AO1758" s="1208"/>
      <c r="AP1758" s="1210"/>
      <c r="AQ1758" s="1114"/>
      <c r="AR1758" s="976"/>
      <c r="AS1758" s="976"/>
      <c r="AT1758" s="976"/>
      <c r="AU1758" s="976"/>
      <c r="AV1758" s="976"/>
      <c r="AW1758" s="976"/>
      <c r="AX1758" s="1211"/>
      <c r="AY1758" s="1208"/>
    </row>
    <row r="1759" spans="1:51" ht="14.5" thickBot="1">
      <c r="A1759" s="1283"/>
      <c r="B1759" s="1266"/>
      <c r="C1759" s="1267"/>
      <c r="D1759" s="1267"/>
      <c r="E1759" s="1267"/>
      <c r="F1759" s="1268"/>
      <c r="G1759" s="1271"/>
      <c r="H1759" s="1271"/>
      <c r="I1759" s="1271"/>
      <c r="J1759" s="1271"/>
      <c r="K1759" s="1271"/>
      <c r="L1759" s="1274"/>
      <c r="M1759" s="1277"/>
      <c r="N1759" s="1247"/>
      <c r="O1759" s="1250"/>
      <c r="P1759" s="1216"/>
      <c r="Q1759" s="1219"/>
      <c r="R1759" s="1222"/>
      <c r="S1759" s="1225"/>
      <c r="T1759" s="1228"/>
      <c r="U1759" s="1225"/>
      <c r="V1759" s="1228"/>
      <c r="W1759" s="1225"/>
      <c r="X1759" s="1228"/>
      <c r="Y1759" s="1225"/>
      <c r="Z1759" s="1228"/>
      <c r="AA1759" s="1228"/>
      <c r="AB1759" s="1228"/>
      <c r="AC1759" s="1231"/>
      <c r="AD1759" s="1194"/>
      <c r="AE1759" s="1235"/>
      <c r="AF1759" s="1200"/>
      <c r="AG1759" s="1194"/>
      <c r="AH1759" s="1197"/>
      <c r="AI1759" s="1200"/>
      <c r="AJ1759" s="1200"/>
      <c r="AK1759" s="1203"/>
      <c r="AL1759" s="1206"/>
      <c r="AM1759" s="651" t="str">
        <f t="shared" si="3880"/>
        <v/>
      </c>
      <c r="AN1759" s="355"/>
      <c r="AO1759" s="1209"/>
      <c r="AP1759" s="1210"/>
      <c r="AQ1759" s="1115"/>
      <c r="AR1759" s="976"/>
      <c r="AS1759" s="976"/>
      <c r="AT1759" s="976"/>
      <c r="AU1759" s="976"/>
      <c r="AV1759" s="976"/>
      <c r="AW1759" s="976"/>
      <c r="AX1759" s="1211"/>
      <c r="AY1759" s="1209"/>
    </row>
    <row r="1760" spans="1:51" ht="14">
      <c r="A1760" s="1280">
        <v>438</v>
      </c>
      <c r="B1760" s="1260" t="str">
        <f>IF(基本情報入力シート!B477="", "",基本情報入力シート!B477)</f>
        <v/>
      </c>
      <c r="C1760" s="1261"/>
      <c r="D1760" s="1261"/>
      <c r="E1760" s="1261"/>
      <c r="F1760" s="1262"/>
      <c r="G1760" s="1269" t="str">
        <f>IF(基本情報入力シート!L477="", "",基本情報入力シート!L477)</f>
        <v/>
      </c>
      <c r="H1760" s="1269" t="str">
        <f>IF(基本情報入力シート!Q477="", "",基本情報入力シート!Q477)</f>
        <v/>
      </c>
      <c r="I1760" s="1269" t="str">
        <f>IF(基本情報入力シート!V477="", "",基本情報入力シート!V477)</f>
        <v/>
      </c>
      <c r="J1760" s="1269" t="str">
        <f>IF(基本情報入力シート!W477="", "",基本情報入力シート!W477)</f>
        <v/>
      </c>
      <c r="K1760" s="1269" t="str">
        <f>IF(基本情報入力シート!X477="", "",基本情報入力シート!X477)</f>
        <v/>
      </c>
      <c r="L1760" s="1272" t="str">
        <f>IF(基本情報入力シート!AC477=0, "",基本情報入力シート!AC477)</f>
        <v/>
      </c>
      <c r="M1760" s="1275" t="str">
        <f>IF(基本情報入力シート!AD477="", "",基本情報入力シート!AD477)</f>
        <v/>
      </c>
      <c r="N1760" s="1245"/>
      <c r="O1760" s="1248" t="str">
        <f>IFERROR(VLOOKUP(K1760,【参考】数式用２!$A$2:$AD$48,MATCH(N1760,【参考】数式用２!$C$4:$AD$4,0)+2,0),"")</f>
        <v/>
      </c>
      <c r="P1760" s="1214"/>
      <c r="Q1760" s="1217" t="str">
        <f>IFERROR(VLOOKUP(K1760,【参考】数式用２!$A$2:$AC$48,MATCH(P1760,【参考】数式用２!$C$4:$AC$4,0)+2,0),"")</f>
        <v/>
      </c>
      <c r="R1760" s="1220" t="s">
        <v>268</v>
      </c>
      <c r="S1760" s="1223"/>
      <c r="T1760" s="1226" t="s">
        <v>356</v>
      </c>
      <c r="U1760" s="1223"/>
      <c r="V1760" s="1226" t="s">
        <v>357</v>
      </c>
      <c r="W1760" s="1223"/>
      <c r="X1760" s="1226" t="s">
        <v>356</v>
      </c>
      <c r="Y1760" s="1223"/>
      <c r="Z1760" s="1226" t="s">
        <v>360</v>
      </c>
      <c r="AA1760" s="1226" t="s">
        <v>171</v>
      </c>
      <c r="AB1760" s="1226" t="str">
        <f t="shared" ref="AB1760" si="4046">IF(S1760&gt;=1,(W1760*12+Y1760)-(S1760*12+U1760)+1,"")</f>
        <v/>
      </c>
      <c r="AC1760" s="1229" t="s">
        <v>359</v>
      </c>
      <c r="AD1760" s="1232" t="str">
        <f t="shared" ref="AD1760" si="4047">IFERROR(ROUNDDOWN(ROUND(L1760*Q1760,0)*M1760,0)*AB1760,"")</f>
        <v/>
      </c>
      <c r="AE1760" s="1233" t="str">
        <f>IFERROR(ROUNDDOWN(ROUNDDOWN(ROUND(L1760*VLOOKUP(K1760,【参考】数式用２!$A$2:$AC$48,MATCH("処遇改善加算Ⅳ",【参考】数式用２!$C$4:$O$4,0)+2,0),0)*M1760,0)*AB1760*0.5,0), "")</f>
        <v/>
      </c>
      <c r="AF1760" s="1198"/>
      <c r="AG1760" s="1193" t="str">
        <f>IF(AND(AQ1760&lt;&gt;"対象外", P1760&lt;&gt;""),ROUNDDOWN(ROUND(L1760*VLOOKUP(K1760,【参考】数式用２!$A$2:$K$48,MATCH("ベア加算あり",【参考】数式用２!$C$4:$K$4,0)+2,0),0)*M1760,0)*AB1760,"")</f>
        <v/>
      </c>
      <c r="AH1760" s="1195"/>
      <c r="AI1760" s="1198"/>
      <c r="AJ1760" s="1198"/>
      <c r="AK1760" s="1201"/>
      <c r="AL1760" s="1204"/>
      <c r="AM1760" s="650" t="str">
        <f t="shared" ref="AM1760:AM1820" si="4048">IF(Q1760="","",IF(Q1760&lt;O1760,"！加算の要件上は問題ありませんが、令和６年度末の加算率と比較して、令和７年度の加算率が低くなっています。",""))</f>
        <v/>
      </c>
      <c r="AN1760" s="355"/>
      <c r="AO1760" s="1207" t="str">
        <f t="shared" ref="AO1760" si="4049">IF(K1760&lt;&gt;"","Q列に色付け","")</f>
        <v/>
      </c>
      <c r="AP1760" s="1210" t="str">
        <f t="shared" ref="AP1760" si="4050">IF(AND(AE1760&lt;&gt;0,AE1760&lt;&gt;""),IF(AF1760="○","入力済","未入力"),"")</f>
        <v/>
      </c>
      <c r="AQ1760" s="1113" t="str">
        <f>IFERROR((VLOOKUP(N1760, 【参考】数式用２!$BE$5:$BE$13, 1,FALSE)), "対象外")</f>
        <v>対象外</v>
      </c>
      <c r="AR1760" s="976" t="str">
        <f t="shared" ref="AR1760" si="4051">IF(AG1760&lt;&gt;"",IF(AH1760="○","入力済","未入力"),"")</f>
        <v/>
      </c>
      <c r="AS1760" s="976" t="str">
        <f t="shared" ref="AS1760" si="4052">IF(AND(P1760&lt;&gt;"", AI1760=""), "未入力", "入力済")</f>
        <v>入力済</v>
      </c>
      <c r="AT1760" s="976" t="str">
        <f t="shared" ref="AT1760" si="4053">IF(AND(P1760&lt;&gt;"", P1760&lt;&gt;"処遇改善加算Ⅳ", AJ1760=""), "未入力", "入力済")</f>
        <v>入力済</v>
      </c>
      <c r="AU1760" s="976" t="str">
        <f>IFERROR(VLOOKUP(K1760, 【参考】数式用２!$BB$5:$BC$48, 2, FALSE), "")</f>
        <v/>
      </c>
      <c r="AV1760" s="976" t="str">
        <f t="shared" ref="AV1760" si="4054">IF(AND(P1760&lt;&gt;"処遇改善加算Ⅲ",P1760&lt;&gt;"処遇改善加算Ⅳ", P1760&lt;&gt;"", AU1760&lt;&gt;"対象外"), 1,"")</f>
        <v/>
      </c>
      <c r="AW1760" s="976" t="str">
        <f>IFERROR("_"&amp;VLOOKUP(K1760, 【参考】数式用２!$AG$2:$AH$48, 2, FALSE), "")</f>
        <v/>
      </c>
      <c r="AX1760" s="1211" t="str">
        <f t="shared" ref="AX1760" si="4055">IF(AND(P1760="処遇改善加算Ⅰ", AL1760=""), "未入力","入力済")</f>
        <v>入力済</v>
      </c>
      <c r="AY1760" s="1207" t="str">
        <f t="shared" ref="AY1760" si="4056">G1760</f>
        <v/>
      </c>
    </row>
    <row r="1761" spans="1:51" ht="14">
      <c r="A1761" s="1281"/>
      <c r="B1761" s="1263"/>
      <c r="C1761" s="1264"/>
      <c r="D1761" s="1264"/>
      <c r="E1761" s="1264"/>
      <c r="F1761" s="1265"/>
      <c r="G1761" s="1270"/>
      <c r="H1761" s="1270"/>
      <c r="I1761" s="1270"/>
      <c r="J1761" s="1270"/>
      <c r="K1761" s="1270"/>
      <c r="L1761" s="1273"/>
      <c r="M1761" s="1276"/>
      <c r="N1761" s="1246"/>
      <c r="O1761" s="1249"/>
      <c r="P1761" s="1215"/>
      <c r="Q1761" s="1218"/>
      <c r="R1761" s="1221"/>
      <c r="S1761" s="1224"/>
      <c r="T1761" s="1227"/>
      <c r="U1761" s="1224"/>
      <c r="V1761" s="1227"/>
      <c r="W1761" s="1224"/>
      <c r="X1761" s="1227"/>
      <c r="Y1761" s="1224"/>
      <c r="Z1761" s="1227"/>
      <c r="AA1761" s="1227"/>
      <c r="AB1761" s="1227"/>
      <c r="AC1761" s="1230"/>
      <c r="AD1761" s="1193"/>
      <c r="AE1761" s="1234"/>
      <c r="AF1761" s="1199"/>
      <c r="AG1761" s="1193"/>
      <c r="AH1761" s="1196"/>
      <c r="AI1761" s="1199"/>
      <c r="AJ1761" s="1199"/>
      <c r="AK1761" s="1202"/>
      <c r="AL1761" s="1205"/>
      <c r="AM1761" s="1212" t="str">
        <f t="shared" ref="AM1761" si="4057">IF(AND(P1760&lt;&gt;"", OR(W1760&lt;&gt;8,Y1760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61" s="355"/>
      <c r="AO1761" s="1208"/>
      <c r="AP1761" s="1210"/>
      <c r="AQ1761" s="1114"/>
      <c r="AR1761" s="976"/>
      <c r="AS1761" s="976"/>
      <c r="AT1761" s="976"/>
      <c r="AU1761" s="976"/>
      <c r="AV1761" s="976"/>
      <c r="AW1761" s="976"/>
      <c r="AX1761" s="1211"/>
      <c r="AY1761" s="1208"/>
    </row>
    <row r="1762" spans="1:51" ht="14">
      <c r="A1762" s="1282"/>
      <c r="B1762" s="1263"/>
      <c r="C1762" s="1264"/>
      <c r="D1762" s="1264"/>
      <c r="E1762" s="1264"/>
      <c r="F1762" s="1265"/>
      <c r="G1762" s="1270"/>
      <c r="H1762" s="1270"/>
      <c r="I1762" s="1270"/>
      <c r="J1762" s="1270"/>
      <c r="K1762" s="1270"/>
      <c r="L1762" s="1273"/>
      <c r="M1762" s="1276"/>
      <c r="N1762" s="1246"/>
      <c r="O1762" s="1249"/>
      <c r="P1762" s="1215"/>
      <c r="Q1762" s="1218"/>
      <c r="R1762" s="1221"/>
      <c r="S1762" s="1224"/>
      <c r="T1762" s="1227"/>
      <c r="U1762" s="1224"/>
      <c r="V1762" s="1227"/>
      <c r="W1762" s="1224"/>
      <c r="X1762" s="1227"/>
      <c r="Y1762" s="1224"/>
      <c r="Z1762" s="1227"/>
      <c r="AA1762" s="1227"/>
      <c r="AB1762" s="1227"/>
      <c r="AC1762" s="1230"/>
      <c r="AD1762" s="1193"/>
      <c r="AE1762" s="1234"/>
      <c r="AF1762" s="1199"/>
      <c r="AG1762" s="1193"/>
      <c r="AH1762" s="1196"/>
      <c r="AI1762" s="1199"/>
      <c r="AJ1762" s="1199"/>
      <c r="AK1762" s="1202"/>
      <c r="AL1762" s="1205"/>
      <c r="AM1762" s="1213"/>
      <c r="AN1762" s="355"/>
      <c r="AO1762" s="1208"/>
      <c r="AP1762" s="1210"/>
      <c r="AQ1762" s="1114"/>
      <c r="AR1762" s="976"/>
      <c r="AS1762" s="976"/>
      <c r="AT1762" s="976"/>
      <c r="AU1762" s="976"/>
      <c r="AV1762" s="976"/>
      <c r="AW1762" s="976"/>
      <c r="AX1762" s="1211"/>
      <c r="AY1762" s="1208"/>
    </row>
    <row r="1763" spans="1:51" ht="14.5" thickBot="1">
      <c r="A1763" s="1283"/>
      <c r="B1763" s="1266"/>
      <c r="C1763" s="1267"/>
      <c r="D1763" s="1267"/>
      <c r="E1763" s="1267"/>
      <c r="F1763" s="1268"/>
      <c r="G1763" s="1271"/>
      <c r="H1763" s="1271"/>
      <c r="I1763" s="1271"/>
      <c r="J1763" s="1271"/>
      <c r="K1763" s="1271"/>
      <c r="L1763" s="1274"/>
      <c r="M1763" s="1277"/>
      <c r="N1763" s="1247"/>
      <c r="O1763" s="1250"/>
      <c r="P1763" s="1216"/>
      <c r="Q1763" s="1219"/>
      <c r="R1763" s="1222"/>
      <c r="S1763" s="1225"/>
      <c r="T1763" s="1228"/>
      <c r="U1763" s="1225"/>
      <c r="V1763" s="1228"/>
      <c r="W1763" s="1225"/>
      <c r="X1763" s="1228"/>
      <c r="Y1763" s="1225"/>
      <c r="Z1763" s="1228"/>
      <c r="AA1763" s="1228"/>
      <c r="AB1763" s="1228"/>
      <c r="AC1763" s="1231"/>
      <c r="AD1763" s="1194"/>
      <c r="AE1763" s="1235"/>
      <c r="AF1763" s="1200"/>
      <c r="AG1763" s="1194"/>
      <c r="AH1763" s="1197"/>
      <c r="AI1763" s="1200"/>
      <c r="AJ1763" s="1200"/>
      <c r="AK1763" s="1203"/>
      <c r="AL1763" s="1206"/>
      <c r="AM1763" s="651" t="str">
        <f t="shared" ref="AM1763:AM1823" si="4058">IF(P1760="","",
IF(OR(AF1760="",
AND(AG1760&lt;&gt;"",AH1760=""),
AND(P1760&lt;&gt;"",AI1760=""),
AND(P1760&lt;&gt;"処遇改善加算Ⅳ",AJ1760=""),
AND(OR(P1760="処遇改善加算Ⅰ",P1760="処遇改善加算Ⅱ"),AU1760="対象",AK1760=""),
AND(P1760="処遇改善加算Ⅰ",AL1760="")),
"！記入が必要な欄（オレンジ色のセル）に空欄があります。空欄を埋めてください。",""))</f>
        <v/>
      </c>
      <c r="AN1763" s="355"/>
      <c r="AO1763" s="1209"/>
      <c r="AP1763" s="1210"/>
      <c r="AQ1763" s="1115"/>
      <c r="AR1763" s="976"/>
      <c r="AS1763" s="976"/>
      <c r="AT1763" s="976"/>
      <c r="AU1763" s="976"/>
      <c r="AV1763" s="976"/>
      <c r="AW1763" s="976"/>
      <c r="AX1763" s="1211"/>
      <c r="AY1763" s="1209"/>
    </row>
    <row r="1764" spans="1:51" ht="14">
      <c r="A1764" s="1280">
        <v>439</v>
      </c>
      <c r="B1764" s="1260" t="str">
        <f>IF(基本情報入力シート!B478="", "",基本情報入力シート!B478)</f>
        <v/>
      </c>
      <c r="C1764" s="1261"/>
      <c r="D1764" s="1261"/>
      <c r="E1764" s="1261"/>
      <c r="F1764" s="1262"/>
      <c r="G1764" s="1269" t="str">
        <f>IF(基本情報入力シート!L478="", "",基本情報入力シート!L478)</f>
        <v/>
      </c>
      <c r="H1764" s="1269" t="str">
        <f>IF(基本情報入力シート!Q478="", "",基本情報入力シート!Q478)</f>
        <v/>
      </c>
      <c r="I1764" s="1269" t="str">
        <f>IF(基本情報入力シート!V478="", "",基本情報入力シート!V478)</f>
        <v/>
      </c>
      <c r="J1764" s="1269" t="str">
        <f>IF(基本情報入力シート!W478="", "",基本情報入力シート!W478)</f>
        <v/>
      </c>
      <c r="K1764" s="1269" t="str">
        <f>IF(基本情報入力シート!X478="", "",基本情報入力シート!X478)</f>
        <v/>
      </c>
      <c r="L1764" s="1272" t="str">
        <f>IF(基本情報入力シート!AC478=0, "",基本情報入力シート!AC478)</f>
        <v/>
      </c>
      <c r="M1764" s="1275" t="str">
        <f>IF(基本情報入力シート!AD478="", "",基本情報入力シート!AD478)</f>
        <v/>
      </c>
      <c r="N1764" s="1245"/>
      <c r="O1764" s="1248" t="str">
        <f>IFERROR(VLOOKUP(K1764,【参考】数式用２!$A$2:$AD$48,MATCH(N1764,【参考】数式用２!$C$4:$AD$4,0)+2,0),"")</f>
        <v/>
      </c>
      <c r="P1764" s="1214"/>
      <c r="Q1764" s="1217" t="str">
        <f>IFERROR(VLOOKUP(K1764,【参考】数式用２!$A$2:$AC$48,MATCH(P1764,【参考】数式用２!$C$4:$AC$4,0)+2,0),"")</f>
        <v/>
      </c>
      <c r="R1764" s="1220" t="s">
        <v>268</v>
      </c>
      <c r="S1764" s="1223"/>
      <c r="T1764" s="1226" t="s">
        <v>356</v>
      </c>
      <c r="U1764" s="1223"/>
      <c r="V1764" s="1226" t="s">
        <v>357</v>
      </c>
      <c r="W1764" s="1223"/>
      <c r="X1764" s="1226" t="s">
        <v>356</v>
      </c>
      <c r="Y1764" s="1223"/>
      <c r="Z1764" s="1226" t="s">
        <v>360</v>
      </c>
      <c r="AA1764" s="1226" t="s">
        <v>171</v>
      </c>
      <c r="AB1764" s="1226" t="str">
        <f t="shared" ref="AB1764" si="4059">IF(S1764&gt;=1,(W1764*12+Y1764)-(S1764*12+U1764)+1,"")</f>
        <v/>
      </c>
      <c r="AC1764" s="1229" t="s">
        <v>359</v>
      </c>
      <c r="AD1764" s="1232" t="str">
        <f t="shared" ref="AD1764" si="4060">IFERROR(ROUNDDOWN(ROUND(L1764*Q1764,0)*M1764,0)*AB1764,"")</f>
        <v/>
      </c>
      <c r="AE1764" s="1233" t="str">
        <f>IFERROR(ROUNDDOWN(ROUNDDOWN(ROUND(L1764*VLOOKUP(K1764,【参考】数式用２!$A$2:$AC$48,MATCH("処遇改善加算Ⅳ",【参考】数式用２!$C$4:$O$4,0)+2,0),0)*M1764,0)*AB1764*0.5,0), "")</f>
        <v/>
      </c>
      <c r="AF1764" s="1198"/>
      <c r="AG1764" s="1193" t="str">
        <f>IF(AND(AQ1764&lt;&gt;"対象外", P1764&lt;&gt;""),ROUNDDOWN(ROUND(L1764*VLOOKUP(K1764,【参考】数式用２!$A$2:$K$48,MATCH("ベア加算あり",【参考】数式用２!$C$4:$K$4,0)+2,0),0)*M1764,0)*AB1764,"")</f>
        <v/>
      </c>
      <c r="AH1764" s="1195"/>
      <c r="AI1764" s="1198"/>
      <c r="AJ1764" s="1198"/>
      <c r="AK1764" s="1201"/>
      <c r="AL1764" s="1204"/>
      <c r="AM1764" s="650" t="str">
        <f t="shared" si="4048"/>
        <v/>
      </c>
      <c r="AN1764" s="355"/>
      <c r="AO1764" s="1207" t="str">
        <f t="shared" ref="AO1764" si="4061">IF(K1764&lt;&gt;"","Q列に色付け","")</f>
        <v/>
      </c>
      <c r="AP1764" s="1210" t="str">
        <f t="shared" ref="AP1764" si="4062">IF(AND(AE1764&lt;&gt;0,AE1764&lt;&gt;""),IF(AF1764="○","入力済","未入力"),"")</f>
        <v/>
      </c>
      <c r="AQ1764" s="1113" t="str">
        <f>IFERROR((VLOOKUP(N1764, 【参考】数式用２!$BE$5:$BE$13, 1,FALSE)), "対象外")</f>
        <v>対象外</v>
      </c>
      <c r="AR1764" s="976" t="str">
        <f t="shared" ref="AR1764" si="4063">IF(AG1764&lt;&gt;"",IF(AH1764="○","入力済","未入力"),"")</f>
        <v/>
      </c>
      <c r="AS1764" s="976" t="str">
        <f t="shared" ref="AS1764" si="4064">IF(AND(P1764&lt;&gt;"", AI1764=""), "未入力", "入力済")</f>
        <v>入力済</v>
      </c>
      <c r="AT1764" s="976" t="str">
        <f t="shared" ref="AT1764" si="4065">IF(AND(P1764&lt;&gt;"", P1764&lt;&gt;"処遇改善加算Ⅳ", AJ1764=""), "未入力", "入力済")</f>
        <v>入力済</v>
      </c>
      <c r="AU1764" s="976" t="str">
        <f>IFERROR(VLOOKUP(K1764, 【参考】数式用２!$BB$5:$BC$48, 2, FALSE), "")</f>
        <v/>
      </c>
      <c r="AV1764" s="976" t="str">
        <f t="shared" ref="AV1764" si="4066">IF(AND(P1764&lt;&gt;"処遇改善加算Ⅲ",P1764&lt;&gt;"処遇改善加算Ⅳ", P1764&lt;&gt;"", AU1764&lt;&gt;"対象外"), 1,"")</f>
        <v/>
      </c>
      <c r="AW1764" s="976" t="str">
        <f>IFERROR("_"&amp;VLOOKUP(K1764, 【参考】数式用２!$AG$2:$AH$48, 2, FALSE), "")</f>
        <v/>
      </c>
      <c r="AX1764" s="1211" t="str">
        <f t="shared" ref="AX1764" si="4067">IF(AND(P1764="処遇改善加算Ⅰ", AL1764=""), "未入力","入力済")</f>
        <v>入力済</v>
      </c>
      <c r="AY1764" s="1207" t="str">
        <f t="shared" ref="AY1764" si="4068">G1764</f>
        <v/>
      </c>
    </row>
    <row r="1765" spans="1:51" ht="14">
      <c r="A1765" s="1281"/>
      <c r="B1765" s="1263"/>
      <c r="C1765" s="1264"/>
      <c r="D1765" s="1264"/>
      <c r="E1765" s="1264"/>
      <c r="F1765" s="1265"/>
      <c r="G1765" s="1270"/>
      <c r="H1765" s="1270"/>
      <c r="I1765" s="1270"/>
      <c r="J1765" s="1270"/>
      <c r="K1765" s="1270"/>
      <c r="L1765" s="1273"/>
      <c r="M1765" s="1276"/>
      <c r="N1765" s="1246"/>
      <c r="O1765" s="1249"/>
      <c r="P1765" s="1215"/>
      <c r="Q1765" s="1218"/>
      <c r="R1765" s="1221"/>
      <c r="S1765" s="1224"/>
      <c r="T1765" s="1227"/>
      <c r="U1765" s="1224"/>
      <c r="V1765" s="1227"/>
      <c r="W1765" s="1224"/>
      <c r="X1765" s="1227"/>
      <c r="Y1765" s="1224"/>
      <c r="Z1765" s="1227"/>
      <c r="AA1765" s="1227"/>
      <c r="AB1765" s="1227"/>
      <c r="AC1765" s="1230"/>
      <c r="AD1765" s="1193"/>
      <c r="AE1765" s="1234"/>
      <c r="AF1765" s="1199"/>
      <c r="AG1765" s="1193"/>
      <c r="AH1765" s="1196"/>
      <c r="AI1765" s="1199"/>
      <c r="AJ1765" s="1199"/>
      <c r="AK1765" s="1202"/>
      <c r="AL1765" s="1205"/>
      <c r="AM1765" s="1212" t="str">
        <f t="shared" ref="AM1765" si="4069">IF(AND(P1764&lt;&gt;"", OR(W1764&lt;&gt;8,Y1764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65" s="355"/>
      <c r="AO1765" s="1208"/>
      <c r="AP1765" s="1210"/>
      <c r="AQ1765" s="1114"/>
      <c r="AR1765" s="976"/>
      <c r="AS1765" s="976"/>
      <c r="AT1765" s="976"/>
      <c r="AU1765" s="976"/>
      <c r="AV1765" s="976"/>
      <c r="AW1765" s="976"/>
      <c r="AX1765" s="1211"/>
      <c r="AY1765" s="1208"/>
    </row>
    <row r="1766" spans="1:51" ht="14">
      <c r="A1766" s="1282"/>
      <c r="B1766" s="1263"/>
      <c r="C1766" s="1264"/>
      <c r="D1766" s="1264"/>
      <c r="E1766" s="1264"/>
      <c r="F1766" s="1265"/>
      <c r="G1766" s="1270"/>
      <c r="H1766" s="1270"/>
      <c r="I1766" s="1270"/>
      <c r="J1766" s="1270"/>
      <c r="K1766" s="1270"/>
      <c r="L1766" s="1273"/>
      <c r="M1766" s="1276"/>
      <c r="N1766" s="1246"/>
      <c r="O1766" s="1249"/>
      <c r="P1766" s="1215"/>
      <c r="Q1766" s="1218"/>
      <c r="R1766" s="1221"/>
      <c r="S1766" s="1224"/>
      <c r="T1766" s="1227"/>
      <c r="U1766" s="1224"/>
      <c r="V1766" s="1227"/>
      <c r="W1766" s="1224"/>
      <c r="X1766" s="1227"/>
      <c r="Y1766" s="1224"/>
      <c r="Z1766" s="1227"/>
      <c r="AA1766" s="1227"/>
      <c r="AB1766" s="1227"/>
      <c r="AC1766" s="1230"/>
      <c r="AD1766" s="1193"/>
      <c r="AE1766" s="1234"/>
      <c r="AF1766" s="1199"/>
      <c r="AG1766" s="1193"/>
      <c r="AH1766" s="1196"/>
      <c r="AI1766" s="1199"/>
      <c r="AJ1766" s="1199"/>
      <c r="AK1766" s="1202"/>
      <c r="AL1766" s="1205"/>
      <c r="AM1766" s="1213"/>
      <c r="AN1766" s="355"/>
      <c r="AO1766" s="1208"/>
      <c r="AP1766" s="1210"/>
      <c r="AQ1766" s="1114"/>
      <c r="AR1766" s="976"/>
      <c r="AS1766" s="976"/>
      <c r="AT1766" s="976"/>
      <c r="AU1766" s="976"/>
      <c r="AV1766" s="976"/>
      <c r="AW1766" s="976"/>
      <c r="AX1766" s="1211"/>
      <c r="AY1766" s="1208"/>
    </row>
    <row r="1767" spans="1:51" ht="14.5" thickBot="1">
      <c r="A1767" s="1283"/>
      <c r="B1767" s="1266"/>
      <c r="C1767" s="1267"/>
      <c r="D1767" s="1267"/>
      <c r="E1767" s="1267"/>
      <c r="F1767" s="1268"/>
      <c r="G1767" s="1271"/>
      <c r="H1767" s="1271"/>
      <c r="I1767" s="1271"/>
      <c r="J1767" s="1271"/>
      <c r="K1767" s="1271"/>
      <c r="L1767" s="1274"/>
      <c r="M1767" s="1277"/>
      <c r="N1767" s="1247"/>
      <c r="O1767" s="1250"/>
      <c r="P1767" s="1216"/>
      <c r="Q1767" s="1219"/>
      <c r="R1767" s="1222"/>
      <c r="S1767" s="1225"/>
      <c r="T1767" s="1228"/>
      <c r="U1767" s="1225"/>
      <c r="V1767" s="1228"/>
      <c r="W1767" s="1225"/>
      <c r="X1767" s="1228"/>
      <c r="Y1767" s="1225"/>
      <c r="Z1767" s="1228"/>
      <c r="AA1767" s="1228"/>
      <c r="AB1767" s="1228"/>
      <c r="AC1767" s="1231"/>
      <c r="AD1767" s="1194"/>
      <c r="AE1767" s="1235"/>
      <c r="AF1767" s="1200"/>
      <c r="AG1767" s="1194"/>
      <c r="AH1767" s="1197"/>
      <c r="AI1767" s="1200"/>
      <c r="AJ1767" s="1200"/>
      <c r="AK1767" s="1203"/>
      <c r="AL1767" s="1206"/>
      <c r="AM1767" s="651" t="str">
        <f t="shared" si="4058"/>
        <v/>
      </c>
      <c r="AN1767" s="355"/>
      <c r="AO1767" s="1209"/>
      <c r="AP1767" s="1210"/>
      <c r="AQ1767" s="1115"/>
      <c r="AR1767" s="976"/>
      <c r="AS1767" s="976"/>
      <c r="AT1767" s="976"/>
      <c r="AU1767" s="976"/>
      <c r="AV1767" s="976"/>
      <c r="AW1767" s="976"/>
      <c r="AX1767" s="1211"/>
      <c r="AY1767" s="1209"/>
    </row>
    <row r="1768" spans="1:51" ht="14">
      <c r="A1768" s="1280">
        <v>440</v>
      </c>
      <c r="B1768" s="1260" t="str">
        <f>IF(基本情報入力シート!B479="", "",基本情報入力シート!B479)</f>
        <v/>
      </c>
      <c r="C1768" s="1261"/>
      <c r="D1768" s="1261"/>
      <c r="E1768" s="1261"/>
      <c r="F1768" s="1262"/>
      <c r="G1768" s="1269" t="str">
        <f>IF(基本情報入力シート!L479="", "",基本情報入力シート!L479)</f>
        <v/>
      </c>
      <c r="H1768" s="1269" t="str">
        <f>IF(基本情報入力シート!Q479="", "",基本情報入力シート!Q479)</f>
        <v/>
      </c>
      <c r="I1768" s="1269" t="str">
        <f>IF(基本情報入力シート!V479="", "",基本情報入力シート!V479)</f>
        <v/>
      </c>
      <c r="J1768" s="1269" t="str">
        <f>IF(基本情報入力シート!W479="", "",基本情報入力シート!W479)</f>
        <v/>
      </c>
      <c r="K1768" s="1269" t="str">
        <f>IF(基本情報入力シート!X479="", "",基本情報入力シート!X479)</f>
        <v/>
      </c>
      <c r="L1768" s="1272" t="str">
        <f>IF(基本情報入力シート!AC479=0, "",基本情報入力シート!AC479)</f>
        <v/>
      </c>
      <c r="M1768" s="1275" t="str">
        <f>IF(基本情報入力シート!AD479="", "",基本情報入力シート!AD479)</f>
        <v/>
      </c>
      <c r="N1768" s="1245"/>
      <c r="O1768" s="1248" t="str">
        <f>IFERROR(VLOOKUP(K1768,【参考】数式用２!$A$2:$AD$48,MATCH(N1768,【参考】数式用２!$C$4:$AD$4,0)+2,0),"")</f>
        <v/>
      </c>
      <c r="P1768" s="1214"/>
      <c r="Q1768" s="1217" t="str">
        <f>IFERROR(VLOOKUP(K1768,【参考】数式用２!$A$2:$AC$48,MATCH(P1768,【参考】数式用２!$C$4:$AC$4,0)+2,0),"")</f>
        <v/>
      </c>
      <c r="R1768" s="1220" t="s">
        <v>268</v>
      </c>
      <c r="S1768" s="1223"/>
      <c r="T1768" s="1226" t="s">
        <v>356</v>
      </c>
      <c r="U1768" s="1223"/>
      <c r="V1768" s="1226" t="s">
        <v>357</v>
      </c>
      <c r="W1768" s="1223"/>
      <c r="X1768" s="1226" t="s">
        <v>356</v>
      </c>
      <c r="Y1768" s="1223"/>
      <c r="Z1768" s="1226" t="s">
        <v>360</v>
      </c>
      <c r="AA1768" s="1226" t="s">
        <v>171</v>
      </c>
      <c r="AB1768" s="1226" t="str">
        <f t="shared" ref="AB1768" si="4070">IF(S1768&gt;=1,(W1768*12+Y1768)-(S1768*12+U1768)+1,"")</f>
        <v/>
      </c>
      <c r="AC1768" s="1229" t="s">
        <v>359</v>
      </c>
      <c r="AD1768" s="1232" t="str">
        <f t="shared" ref="AD1768" si="4071">IFERROR(ROUNDDOWN(ROUND(L1768*Q1768,0)*M1768,0)*AB1768,"")</f>
        <v/>
      </c>
      <c r="AE1768" s="1233" t="str">
        <f>IFERROR(ROUNDDOWN(ROUNDDOWN(ROUND(L1768*VLOOKUP(K1768,【参考】数式用２!$A$2:$AC$48,MATCH("処遇改善加算Ⅳ",【参考】数式用２!$C$4:$O$4,0)+2,0),0)*M1768,0)*AB1768*0.5,0), "")</f>
        <v/>
      </c>
      <c r="AF1768" s="1198"/>
      <c r="AG1768" s="1193" t="str">
        <f>IF(AND(AQ1768&lt;&gt;"対象外", P1768&lt;&gt;""),ROUNDDOWN(ROUND(L1768*VLOOKUP(K1768,【参考】数式用２!$A$2:$K$48,MATCH("ベア加算あり",【参考】数式用２!$C$4:$K$4,0)+2,0),0)*M1768,0)*AB1768,"")</f>
        <v/>
      </c>
      <c r="AH1768" s="1195"/>
      <c r="AI1768" s="1198"/>
      <c r="AJ1768" s="1198"/>
      <c r="AK1768" s="1201"/>
      <c r="AL1768" s="1204"/>
      <c r="AM1768" s="650" t="str">
        <f t="shared" si="4048"/>
        <v/>
      </c>
      <c r="AN1768" s="355"/>
      <c r="AO1768" s="1207" t="str">
        <f t="shared" ref="AO1768" si="4072">IF(K1768&lt;&gt;"","Q列に色付け","")</f>
        <v/>
      </c>
      <c r="AP1768" s="1210" t="str">
        <f t="shared" ref="AP1768" si="4073">IF(AND(AE1768&lt;&gt;0,AE1768&lt;&gt;""),IF(AF1768="○","入力済","未入力"),"")</f>
        <v/>
      </c>
      <c r="AQ1768" s="1113" t="str">
        <f>IFERROR((VLOOKUP(N1768, 【参考】数式用２!$BE$5:$BE$13, 1,FALSE)), "対象外")</f>
        <v>対象外</v>
      </c>
      <c r="AR1768" s="976" t="str">
        <f t="shared" ref="AR1768" si="4074">IF(AG1768&lt;&gt;"",IF(AH1768="○","入力済","未入力"),"")</f>
        <v/>
      </c>
      <c r="AS1768" s="976" t="str">
        <f t="shared" ref="AS1768" si="4075">IF(AND(P1768&lt;&gt;"", AI1768=""), "未入力", "入力済")</f>
        <v>入力済</v>
      </c>
      <c r="AT1768" s="976" t="str">
        <f t="shared" ref="AT1768" si="4076">IF(AND(P1768&lt;&gt;"", P1768&lt;&gt;"処遇改善加算Ⅳ", AJ1768=""), "未入力", "入力済")</f>
        <v>入力済</v>
      </c>
      <c r="AU1768" s="976" t="str">
        <f>IFERROR(VLOOKUP(K1768, 【参考】数式用２!$BB$5:$BC$48, 2, FALSE), "")</f>
        <v/>
      </c>
      <c r="AV1768" s="976" t="str">
        <f t="shared" ref="AV1768" si="4077">IF(AND(P1768&lt;&gt;"処遇改善加算Ⅲ",P1768&lt;&gt;"処遇改善加算Ⅳ", P1768&lt;&gt;"", AU1768&lt;&gt;"対象外"), 1,"")</f>
        <v/>
      </c>
      <c r="AW1768" s="976" t="str">
        <f>IFERROR("_"&amp;VLOOKUP(K1768, 【参考】数式用２!$AG$2:$AH$48, 2, FALSE), "")</f>
        <v/>
      </c>
      <c r="AX1768" s="1211" t="str">
        <f t="shared" ref="AX1768" si="4078">IF(AND(P1768="処遇改善加算Ⅰ", AL1768=""), "未入力","入力済")</f>
        <v>入力済</v>
      </c>
      <c r="AY1768" s="1207" t="str">
        <f t="shared" ref="AY1768" si="4079">G1768</f>
        <v/>
      </c>
    </row>
    <row r="1769" spans="1:51" ht="14">
      <c r="A1769" s="1281"/>
      <c r="B1769" s="1263"/>
      <c r="C1769" s="1264"/>
      <c r="D1769" s="1264"/>
      <c r="E1769" s="1264"/>
      <c r="F1769" s="1265"/>
      <c r="G1769" s="1270"/>
      <c r="H1769" s="1270"/>
      <c r="I1769" s="1270"/>
      <c r="J1769" s="1270"/>
      <c r="K1769" s="1270"/>
      <c r="L1769" s="1273"/>
      <c r="M1769" s="1276"/>
      <c r="N1769" s="1246"/>
      <c r="O1769" s="1249"/>
      <c r="P1769" s="1215"/>
      <c r="Q1769" s="1218"/>
      <c r="R1769" s="1221"/>
      <c r="S1769" s="1224"/>
      <c r="T1769" s="1227"/>
      <c r="U1769" s="1224"/>
      <c r="V1769" s="1227"/>
      <c r="W1769" s="1224"/>
      <c r="X1769" s="1227"/>
      <c r="Y1769" s="1224"/>
      <c r="Z1769" s="1227"/>
      <c r="AA1769" s="1227"/>
      <c r="AB1769" s="1227"/>
      <c r="AC1769" s="1230"/>
      <c r="AD1769" s="1193"/>
      <c r="AE1769" s="1234"/>
      <c r="AF1769" s="1199"/>
      <c r="AG1769" s="1193"/>
      <c r="AH1769" s="1196"/>
      <c r="AI1769" s="1199"/>
      <c r="AJ1769" s="1199"/>
      <c r="AK1769" s="1202"/>
      <c r="AL1769" s="1205"/>
      <c r="AM1769" s="1212" t="str">
        <f t="shared" ref="AM1769" si="4080">IF(AND(P1768&lt;&gt;"", OR(W1768&lt;&gt;8,Y1768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69" s="355"/>
      <c r="AO1769" s="1208"/>
      <c r="AP1769" s="1210"/>
      <c r="AQ1769" s="1114"/>
      <c r="AR1769" s="976"/>
      <c r="AS1769" s="976"/>
      <c r="AT1769" s="976"/>
      <c r="AU1769" s="976"/>
      <c r="AV1769" s="976"/>
      <c r="AW1769" s="976"/>
      <c r="AX1769" s="1211"/>
      <c r="AY1769" s="1208"/>
    </row>
    <row r="1770" spans="1:51" ht="14">
      <c r="A1770" s="1282"/>
      <c r="B1770" s="1263"/>
      <c r="C1770" s="1264"/>
      <c r="D1770" s="1264"/>
      <c r="E1770" s="1264"/>
      <c r="F1770" s="1265"/>
      <c r="G1770" s="1270"/>
      <c r="H1770" s="1270"/>
      <c r="I1770" s="1270"/>
      <c r="J1770" s="1270"/>
      <c r="K1770" s="1270"/>
      <c r="L1770" s="1273"/>
      <c r="M1770" s="1276"/>
      <c r="N1770" s="1246"/>
      <c r="O1770" s="1249"/>
      <c r="P1770" s="1215"/>
      <c r="Q1770" s="1218"/>
      <c r="R1770" s="1221"/>
      <c r="S1770" s="1224"/>
      <c r="T1770" s="1227"/>
      <c r="U1770" s="1224"/>
      <c r="V1770" s="1227"/>
      <c r="W1770" s="1224"/>
      <c r="X1770" s="1227"/>
      <c r="Y1770" s="1224"/>
      <c r="Z1770" s="1227"/>
      <c r="AA1770" s="1227"/>
      <c r="AB1770" s="1227"/>
      <c r="AC1770" s="1230"/>
      <c r="AD1770" s="1193"/>
      <c r="AE1770" s="1234"/>
      <c r="AF1770" s="1199"/>
      <c r="AG1770" s="1193"/>
      <c r="AH1770" s="1196"/>
      <c r="AI1770" s="1199"/>
      <c r="AJ1770" s="1199"/>
      <c r="AK1770" s="1202"/>
      <c r="AL1770" s="1205"/>
      <c r="AM1770" s="1213"/>
      <c r="AN1770" s="355"/>
      <c r="AO1770" s="1208"/>
      <c r="AP1770" s="1210"/>
      <c r="AQ1770" s="1114"/>
      <c r="AR1770" s="976"/>
      <c r="AS1770" s="976"/>
      <c r="AT1770" s="976"/>
      <c r="AU1770" s="976"/>
      <c r="AV1770" s="976"/>
      <c r="AW1770" s="976"/>
      <c r="AX1770" s="1211"/>
      <c r="AY1770" s="1208"/>
    </row>
    <row r="1771" spans="1:51" ht="14.5" thickBot="1">
      <c r="A1771" s="1283"/>
      <c r="B1771" s="1266"/>
      <c r="C1771" s="1267"/>
      <c r="D1771" s="1267"/>
      <c r="E1771" s="1267"/>
      <c r="F1771" s="1268"/>
      <c r="G1771" s="1271"/>
      <c r="H1771" s="1271"/>
      <c r="I1771" s="1271"/>
      <c r="J1771" s="1271"/>
      <c r="K1771" s="1271"/>
      <c r="L1771" s="1274"/>
      <c r="M1771" s="1277"/>
      <c r="N1771" s="1247"/>
      <c r="O1771" s="1250"/>
      <c r="P1771" s="1216"/>
      <c r="Q1771" s="1219"/>
      <c r="R1771" s="1222"/>
      <c r="S1771" s="1225"/>
      <c r="T1771" s="1228"/>
      <c r="U1771" s="1225"/>
      <c r="V1771" s="1228"/>
      <c r="W1771" s="1225"/>
      <c r="X1771" s="1228"/>
      <c r="Y1771" s="1225"/>
      <c r="Z1771" s="1228"/>
      <c r="AA1771" s="1228"/>
      <c r="AB1771" s="1228"/>
      <c r="AC1771" s="1231"/>
      <c r="AD1771" s="1194"/>
      <c r="AE1771" s="1235"/>
      <c r="AF1771" s="1200"/>
      <c r="AG1771" s="1194"/>
      <c r="AH1771" s="1197"/>
      <c r="AI1771" s="1200"/>
      <c r="AJ1771" s="1200"/>
      <c r="AK1771" s="1203"/>
      <c r="AL1771" s="1206"/>
      <c r="AM1771" s="651" t="str">
        <f t="shared" si="4058"/>
        <v/>
      </c>
      <c r="AN1771" s="355"/>
      <c r="AO1771" s="1209"/>
      <c r="AP1771" s="1210"/>
      <c r="AQ1771" s="1115"/>
      <c r="AR1771" s="976"/>
      <c r="AS1771" s="976"/>
      <c r="AT1771" s="976"/>
      <c r="AU1771" s="976"/>
      <c r="AV1771" s="976"/>
      <c r="AW1771" s="976"/>
      <c r="AX1771" s="1211"/>
      <c r="AY1771" s="1209"/>
    </row>
    <row r="1772" spans="1:51" ht="14">
      <c r="A1772" s="1280">
        <v>441</v>
      </c>
      <c r="B1772" s="1260" t="str">
        <f>IF(基本情報入力シート!B480="", "",基本情報入力シート!B480)</f>
        <v/>
      </c>
      <c r="C1772" s="1261"/>
      <c r="D1772" s="1261"/>
      <c r="E1772" s="1261"/>
      <c r="F1772" s="1262"/>
      <c r="G1772" s="1269" t="str">
        <f>IF(基本情報入力シート!L480="", "",基本情報入力シート!L480)</f>
        <v/>
      </c>
      <c r="H1772" s="1269" t="str">
        <f>IF(基本情報入力シート!Q480="", "",基本情報入力シート!Q480)</f>
        <v/>
      </c>
      <c r="I1772" s="1269" t="str">
        <f>IF(基本情報入力シート!V480="", "",基本情報入力シート!V480)</f>
        <v/>
      </c>
      <c r="J1772" s="1269" t="str">
        <f>IF(基本情報入力シート!W480="", "",基本情報入力シート!W480)</f>
        <v/>
      </c>
      <c r="K1772" s="1269" t="str">
        <f>IF(基本情報入力シート!X480="", "",基本情報入力シート!X480)</f>
        <v/>
      </c>
      <c r="L1772" s="1272" t="str">
        <f>IF(基本情報入力シート!AC480=0, "",基本情報入力シート!AC480)</f>
        <v/>
      </c>
      <c r="M1772" s="1275" t="str">
        <f>IF(基本情報入力シート!AD480="", "",基本情報入力シート!AD480)</f>
        <v/>
      </c>
      <c r="N1772" s="1245"/>
      <c r="O1772" s="1248" t="str">
        <f>IFERROR(VLOOKUP(K1772,【参考】数式用２!$A$2:$AD$48,MATCH(N1772,【参考】数式用２!$C$4:$AD$4,0)+2,0),"")</f>
        <v/>
      </c>
      <c r="P1772" s="1214"/>
      <c r="Q1772" s="1217" t="str">
        <f>IFERROR(VLOOKUP(K1772,【参考】数式用２!$A$2:$AC$48,MATCH(P1772,【参考】数式用２!$C$4:$AC$4,0)+2,0),"")</f>
        <v/>
      </c>
      <c r="R1772" s="1220" t="s">
        <v>268</v>
      </c>
      <c r="S1772" s="1223"/>
      <c r="T1772" s="1226" t="s">
        <v>356</v>
      </c>
      <c r="U1772" s="1223"/>
      <c r="V1772" s="1226" t="s">
        <v>357</v>
      </c>
      <c r="W1772" s="1223"/>
      <c r="X1772" s="1226" t="s">
        <v>356</v>
      </c>
      <c r="Y1772" s="1223"/>
      <c r="Z1772" s="1226" t="s">
        <v>360</v>
      </c>
      <c r="AA1772" s="1226" t="s">
        <v>171</v>
      </c>
      <c r="AB1772" s="1226" t="str">
        <f t="shared" ref="AB1772" si="4081">IF(S1772&gt;=1,(W1772*12+Y1772)-(S1772*12+U1772)+1,"")</f>
        <v/>
      </c>
      <c r="AC1772" s="1229" t="s">
        <v>359</v>
      </c>
      <c r="AD1772" s="1232" t="str">
        <f t="shared" ref="AD1772" si="4082">IFERROR(ROUNDDOWN(ROUND(L1772*Q1772,0)*M1772,0)*AB1772,"")</f>
        <v/>
      </c>
      <c r="AE1772" s="1233" t="str">
        <f>IFERROR(ROUNDDOWN(ROUNDDOWN(ROUND(L1772*VLOOKUP(K1772,【参考】数式用２!$A$2:$AC$48,MATCH("処遇改善加算Ⅳ",【参考】数式用２!$C$4:$O$4,0)+2,0),0)*M1772,0)*AB1772*0.5,0), "")</f>
        <v/>
      </c>
      <c r="AF1772" s="1198"/>
      <c r="AG1772" s="1193" t="str">
        <f>IF(AND(AQ1772&lt;&gt;"対象外", P1772&lt;&gt;""),ROUNDDOWN(ROUND(L1772*VLOOKUP(K1772,【参考】数式用２!$A$2:$K$48,MATCH("ベア加算あり",【参考】数式用２!$C$4:$K$4,0)+2,0),0)*M1772,0)*AB1772,"")</f>
        <v/>
      </c>
      <c r="AH1772" s="1195"/>
      <c r="AI1772" s="1198"/>
      <c r="AJ1772" s="1198"/>
      <c r="AK1772" s="1201"/>
      <c r="AL1772" s="1204"/>
      <c r="AM1772" s="650" t="str">
        <f t="shared" si="4048"/>
        <v/>
      </c>
      <c r="AN1772" s="355"/>
      <c r="AO1772" s="1207" t="str">
        <f t="shared" ref="AO1772" si="4083">IF(K1772&lt;&gt;"","Q列に色付け","")</f>
        <v/>
      </c>
      <c r="AP1772" s="1210" t="str">
        <f t="shared" ref="AP1772" si="4084">IF(AND(AE1772&lt;&gt;0,AE1772&lt;&gt;""),IF(AF1772="○","入力済","未入力"),"")</f>
        <v/>
      </c>
      <c r="AQ1772" s="1113" t="str">
        <f>IFERROR((VLOOKUP(N1772, 【参考】数式用２!$BE$5:$BE$13, 1,FALSE)), "対象外")</f>
        <v>対象外</v>
      </c>
      <c r="AR1772" s="976" t="str">
        <f t="shared" ref="AR1772" si="4085">IF(AG1772&lt;&gt;"",IF(AH1772="○","入力済","未入力"),"")</f>
        <v/>
      </c>
      <c r="AS1772" s="976" t="str">
        <f t="shared" ref="AS1772" si="4086">IF(AND(P1772&lt;&gt;"", AI1772=""), "未入力", "入力済")</f>
        <v>入力済</v>
      </c>
      <c r="AT1772" s="976" t="str">
        <f t="shared" ref="AT1772" si="4087">IF(AND(P1772&lt;&gt;"", P1772&lt;&gt;"処遇改善加算Ⅳ", AJ1772=""), "未入力", "入力済")</f>
        <v>入力済</v>
      </c>
      <c r="AU1772" s="976" t="str">
        <f>IFERROR(VLOOKUP(K1772, 【参考】数式用２!$BB$5:$BC$48, 2, FALSE), "")</f>
        <v/>
      </c>
      <c r="AV1772" s="976" t="str">
        <f t="shared" ref="AV1772" si="4088">IF(AND(P1772&lt;&gt;"処遇改善加算Ⅲ",P1772&lt;&gt;"処遇改善加算Ⅳ", P1772&lt;&gt;"", AU1772&lt;&gt;"対象外"), 1,"")</f>
        <v/>
      </c>
      <c r="AW1772" s="976" t="str">
        <f>IFERROR("_"&amp;VLOOKUP(K1772, 【参考】数式用２!$AG$2:$AH$48, 2, FALSE), "")</f>
        <v/>
      </c>
      <c r="AX1772" s="1211" t="str">
        <f t="shared" ref="AX1772" si="4089">IF(AND(P1772="処遇改善加算Ⅰ", AL1772=""), "未入力","入力済")</f>
        <v>入力済</v>
      </c>
      <c r="AY1772" s="1207" t="str">
        <f t="shared" ref="AY1772" si="4090">G1772</f>
        <v/>
      </c>
    </row>
    <row r="1773" spans="1:51" ht="14">
      <c r="A1773" s="1281"/>
      <c r="B1773" s="1263"/>
      <c r="C1773" s="1264"/>
      <c r="D1773" s="1264"/>
      <c r="E1773" s="1264"/>
      <c r="F1773" s="1265"/>
      <c r="G1773" s="1270"/>
      <c r="H1773" s="1270"/>
      <c r="I1773" s="1270"/>
      <c r="J1773" s="1270"/>
      <c r="K1773" s="1270"/>
      <c r="L1773" s="1273"/>
      <c r="M1773" s="1276"/>
      <c r="N1773" s="1246"/>
      <c r="O1773" s="1249"/>
      <c r="P1773" s="1215"/>
      <c r="Q1773" s="1218"/>
      <c r="R1773" s="1221"/>
      <c r="S1773" s="1224"/>
      <c r="T1773" s="1227"/>
      <c r="U1773" s="1224"/>
      <c r="V1773" s="1227"/>
      <c r="W1773" s="1224"/>
      <c r="X1773" s="1227"/>
      <c r="Y1773" s="1224"/>
      <c r="Z1773" s="1227"/>
      <c r="AA1773" s="1227"/>
      <c r="AB1773" s="1227"/>
      <c r="AC1773" s="1230"/>
      <c r="AD1773" s="1193"/>
      <c r="AE1773" s="1234"/>
      <c r="AF1773" s="1199"/>
      <c r="AG1773" s="1193"/>
      <c r="AH1773" s="1196"/>
      <c r="AI1773" s="1199"/>
      <c r="AJ1773" s="1199"/>
      <c r="AK1773" s="1202"/>
      <c r="AL1773" s="1205"/>
      <c r="AM1773" s="1212" t="str">
        <f t="shared" ref="AM1773" si="4091">IF(AND(P1772&lt;&gt;"", OR(W1772&lt;&gt;8,Y1772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73" s="355"/>
      <c r="AO1773" s="1208"/>
      <c r="AP1773" s="1210"/>
      <c r="AQ1773" s="1114"/>
      <c r="AR1773" s="976"/>
      <c r="AS1773" s="976"/>
      <c r="AT1773" s="976"/>
      <c r="AU1773" s="976"/>
      <c r="AV1773" s="976"/>
      <c r="AW1773" s="976"/>
      <c r="AX1773" s="1211"/>
      <c r="AY1773" s="1208"/>
    </row>
    <row r="1774" spans="1:51" ht="14">
      <c r="A1774" s="1282"/>
      <c r="B1774" s="1263"/>
      <c r="C1774" s="1264"/>
      <c r="D1774" s="1264"/>
      <c r="E1774" s="1264"/>
      <c r="F1774" s="1265"/>
      <c r="G1774" s="1270"/>
      <c r="H1774" s="1270"/>
      <c r="I1774" s="1270"/>
      <c r="J1774" s="1270"/>
      <c r="K1774" s="1270"/>
      <c r="L1774" s="1273"/>
      <c r="M1774" s="1276"/>
      <c r="N1774" s="1246"/>
      <c r="O1774" s="1249"/>
      <c r="P1774" s="1215"/>
      <c r="Q1774" s="1218"/>
      <c r="R1774" s="1221"/>
      <c r="S1774" s="1224"/>
      <c r="T1774" s="1227"/>
      <c r="U1774" s="1224"/>
      <c r="V1774" s="1227"/>
      <c r="W1774" s="1224"/>
      <c r="X1774" s="1227"/>
      <c r="Y1774" s="1224"/>
      <c r="Z1774" s="1227"/>
      <c r="AA1774" s="1227"/>
      <c r="AB1774" s="1227"/>
      <c r="AC1774" s="1230"/>
      <c r="AD1774" s="1193"/>
      <c r="AE1774" s="1234"/>
      <c r="AF1774" s="1199"/>
      <c r="AG1774" s="1193"/>
      <c r="AH1774" s="1196"/>
      <c r="AI1774" s="1199"/>
      <c r="AJ1774" s="1199"/>
      <c r="AK1774" s="1202"/>
      <c r="AL1774" s="1205"/>
      <c r="AM1774" s="1213"/>
      <c r="AN1774" s="355"/>
      <c r="AO1774" s="1208"/>
      <c r="AP1774" s="1210"/>
      <c r="AQ1774" s="1114"/>
      <c r="AR1774" s="976"/>
      <c r="AS1774" s="976"/>
      <c r="AT1774" s="976"/>
      <c r="AU1774" s="976"/>
      <c r="AV1774" s="976"/>
      <c r="AW1774" s="976"/>
      <c r="AX1774" s="1211"/>
      <c r="AY1774" s="1208"/>
    </row>
    <row r="1775" spans="1:51" ht="14.5" thickBot="1">
      <c r="A1775" s="1283"/>
      <c r="B1775" s="1266"/>
      <c r="C1775" s="1267"/>
      <c r="D1775" s="1267"/>
      <c r="E1775" s="1267"/>
      <c r="F1775" s="1268"/>
      <c r="G1775" s="1271"/>
      <c r="H1775" s="1271"/>
      <c r="I1775" s="1271"/>
      <c r="J1775" s="1271"/>
      <c r="K1775" s="1271"/>
      <c r="L1775" s="1274"/>
      <c r="M1775" s="1277"/>
      <c r="N1775" s="1247"/>
      <c r="O1775" s="1250"/>
      <c r="P1775" s="1216"/>
      <c r="Q1775" s="1219"/>
      <c r="R1775" s="1222"/>
      <c r="S1775" s="1225"/>
      <c r="T1775" s="1228"/>
      <c r="U1775" s="1225"/>
      <c r="V1775" s="1228"/>
      <c r="W1775" s="1225"/>
      <c r="X1775" s="1228"/>
      <c r="Y1775" s="1225"/>
      <c r="Z1775" s="1228"/>
      <c r="AA1775" s="1228"/>
      <c r="AB1775" s="1228"/>
      <c r="AC1775" s="1231"/>
      <c r="AD1775" s="1194"/>
      <c r="AE1775" s="1235"/>
      <c r="AF1775" s="1200"/>
      <c r="AG1775" s="1194"/>
      <c r="AH1775" s="1197"/>
      <c r="AI1775" s="1200"/>
      <c r="AJ1775" s="1200"/>
      <c r="AK1775" s="1203"/>
      <c r="AL1775" s="1206"/>
      <c r="AM1775" s="651" t="str">
        <f t="shared" si="4058"/>
        <v/>
      </c>
      <c r="AN1775" s="355"/>
      <c r="AO1775" s="1209"/>
      <c r="AP1775" s="1210"/>
      <c r="AQ1775" s="1115"/>
      <c r="AR1775" s="976"/>
      <c r="AS1775" s="976"/>
      <c r="AT1775" s="976"/>
      <c r="AU1775" s="976"/>
      <c r="AV1775" s="976"/>
      <c r="AW1775" s="976"/>
      <c r="AX1775" s="1211"/>
      <c r="AY1775" s="1209"/>
    </row>
    <row r="1776" spans="1:51" ht="14">
      <c r="A1776" s="1280">
        <v>442</v>
      </c>
      <c r="B1776" s="1260" t="str">
        <f>IF(基本情報入力シート!B481="", "",基本情報入力シート!B481)</f>
        <v/>
      </c>
      <c r="C1776" s="1261"/>
      <c r="D1776" s="1261"/>
      <c r="E1776" s="1261"/>
      <c r="F1776" s="1262"/>
      <c r="G1776" s="1269" t="str">
        <f>IF(基本情報入力シート!L481="", "",基本情報入力シート!L481)</f>
        <v/>
      </c>
      <c r="H1776" s="1269" t="str">
        <f>IF(基本情報入力シート!Q481="", "",基本情報入力シート!Q481)</f>
        <v/>
      </c>
      <c r="I1776" s="1269" t="str">
        <f>IF(基本情報入力シート!V481="", "",基本情報入力シート!V481)</f>
        <v/>
      </c>
      <c r="J1776" s="1269" t="str">
        <f>IF(基本情報入力シート!W481="", "",基本情報入力シート!W481)</f>
        <v/>
      </c>
      <c r="K1776" s="1269" t="str">
        <f>IF(基本情報入力シート!X481="", "",基本情報入力シート!X481)</f>
        <v/>
      </c>
      <c r="L1776" s="1272" t="str">
        <f>IF(基本情報入力シート!AC481=0, "",基本情報入力シート!AC481)</f>
        <v/>
      </c>
      <c r="M1776" s="1275" t="str">
        <f>IF(基本情報入力シート!AD481="", "",基本情報入力シート!AD481)</f>
        <v/>
      </c>
      <c r="N1776" s="1245"/>
      <c r="O1776" s="1248" t="str">
        <f>IFERROR(VLOOKUP(K1776,【参考】数式用２!$A$2:$AD$48,MATCH(N1776,【参考】数式用２!$C$4:$AD$4,0)+2,0),"")</f>
        <v/>
      </c>
      <c r="P1776" s="1214"/>
      <c r="Q1776" s="1217" t="str">
        <f>IFERROR(VLOOKUP(K1776,【参考】数式用２!$A$2:$AC$48,MATCH(P1776,【参考】数式用２!$C$4:$AC$4,0)+2,0),"")</f>
        <v/>
      </c>
      <c r="R1776" s="1220" t="s">
        <v>268</v>
      </c>
      <c r="S1776" s="1223"/>
      <c r="T1776" s="1226" t="s">
        <v>356</v>
      </c>
      <c r="U1776" s="1223"/>
      <c r="V1776" s="1226" t="s">
        <v>357</v>
      </c>
      <c r="W1776" s="1223"/>
      <c r="X1776" s="1226" t="s">
        <v>356</v>
      </c>
      <c r="Y1776" s="1223"/>
      <c r="Z1776" s="1226" t="s">
        <v>360</v>
      </c>
      <c r="AA1776" s="1226" t="s">
        <v>171</v>
      </c>
      <c r="AB1776" s="1226" t="str">
        <f t="shared" ref="AB1776" si="4092">IF(S1776&gt;=1,(W1776*12+Y1776)-(S1776*12+U1776)+1,"")</f>
        <v/>
      </c>
      <c r="AC1776" s="1229" t="s">
        <v>359</v>
      </c>
      <c r="AD1776" s="1232" t="str">
        <f t="shared" ref="AD1776" si="4093">IFERROR(ROUNDDOWN(ROUND(L1776*Q1776,0)*M1776,0)*AB1776,"")</f>
        <v/>
      </c>
      <c r="AE1776" s="1233" t="str">
        <f>IFERROR(ROUNDDOWN(ROUNDDOWN(ROUND(L1776*VLOOKUP(K1776,【参考】数式用２!$A$2:$AC$48,MATCH("処遇改善加算Ⅳ",【参考】数式用２!$C$4:$O$4,0)+2,0),0)*M1776,0)*AB1776*0.5,0), "")</f>
        <v/>
      </c>
      <c r="AF1776" s="1198"/>
      <c r="AG1776" s="1193" t="str">
        <f>IF(AND(AQ1776&lt;&gt;"対象外", P1776&lt;&gt;""),ROUNDDOWN(ROUND(L1776*VLOOKUP(K1776,【参考】数式用２!$A$2:$K$48,MATCH("ベア加算あり",【参考】数式用２!$C$4:$K$4,0)+2,0),0)*M1776,0)*AB1776,"")</f>
        <v/>
      </c>
      <c r="AH1776" s="1195"/>
      <c r="AI1776" s="1198"/>
      <c r="AJ1776" s="1198"/>
      <c r="AK1776" s="1201"/>
      <c r="AL1776" s="1204"/>
      <c r="AM1776" s="650" t="str">
        <f t="shared" si="4048"/>
        <v/>
      </c>
      <c r="AN1776" s="355"/>
      <c r="AO1776" s="1207" t="str">
        <f t="shared" ref="AO1776" si="4094">IF(K1776&lt;&gt;"","Q列に色付け","")</f>
        <v/>
      </c>
      <c r="AP1776" s="1210" t="str">
        <f t="shared" ref="AP1776" si="4095">IF(AND(AE1776&lt;&gt;0,AE1776&lt;&gt;""),IF(AF1776="○","入力済","未入力"),"")</f>
        <v/>
      </c>
      <c r="AQ1776" s="1113" t="str">
        <f>IFERROR((VLOOKUP(N1776, 【参考】数式用２!$BE$5:$BE$13, 1,FALSE)), "対象外")</f>
        <v>対象外</v>
      </c>
      <c r="AR1776" s="976" t="str">
        <f t="shared" ref="AR1776" si="4096">IF(AG1776&lt;&gt;"",IF(AH1776="○","入力済","未入力"),"")</f>
        <v/>
      </c>
      <c r="AS1776" s="976" t="str">
        <f t="shared" ref="AS1776" si="4097">IF(AND(P1776&lt;&gt;"", AI1776=""), "未入力", "入力済")</f>
        <v>入力済</v>
      </c>
      <c r="AT1776" s="976" t="str">
        <f t="shared" ref="AT1776" si="4098">IF(AND(P1776&lt;&gt;"", P1776&lt;&gt;"処遇改善加算Ⅳ", AJ1776=""), "未入力", "入力済")</f>
        <v>入力済</v>
      </c>
      <c r="AU1776" s="976" t="str">
        <f>IFERROR(VLOOKUP(K1776, 【参考】数式用２!$BB$5:$BC$48, 2, FALSE), "")</f>
        <v/>
      </c>
      <c r="AV1776" s="976" t="str">
        <f t="shared" ref="AV1776" si="4099">IF(AND(P1776&lt;&gt;"処遇改善加算Ⅲ",P1776&lt;&gt;"処遇改善加算Ⅳ", P1776&lt;&gt;"", AU1776&lt;&gt;"対象外"), 1,"")</f>
        <v/>
      </c>
      <c r="AW1776" s="976" t="str">
        <f>IFERROR("_"&amp;VLOOKUP(K1776, 【参考】数式用２!$AG$2:$AH$48, 2, FALSE), "")</f>
        <v/>
      </c>
      <c r="AX1776" s="1211" t="str">
        <f t="shared" ref="AX1776" si="4100">IF(AND(P1776="処遇改善加算Ⅰ", AL1776=""), "未入力","入力済")</f>
        <v>入力済</v>
      </c>
      <c r="AY1776" s="1207" t="str">
        <f t="shared" ref="AY1776" si="4101">G1776</f>
        <v/>
      </c>
    </row>
    <row r="1777" spans="1:51" ht="14">
      <c r="A1777" s="1281"/>
      <c r="B1777" s="1263"/>
      <c r="C1777" s="1264"/>
      <c r="D1777" s="1264"/>
      <c r="E1777" s="1264"/>
      <c r="F1777" s="1265"/>
      <c r="G1777" s="1270"/>
      <c r="H1777" s="1270"/>
      <c r="I1777" s="1270"/>
      <c r="J1777" s="1270"/>
      <c r="K1777" s="1270"/>
      <c r="L1777" s="1273"/>
      <c r="M1777" s="1276"/>
      <c r="N1777" s="1246"/>
      <c r="O1777" s="1249"/>
      <c r="P1777" s="1215"/>
      <c r="Q1777" s="1218"/>
      <c r="R1777" s="1221"/>
      <c r="S1777" s="1224"/>
      <c r="T1777" s="1227"/>
      <c r="U1777" s="1224"/>
      <c r="V1777" s="1227"/>
      <c r="W1777" s="1224"/>
      <c r="X1777" s="1227"/>
      <c r="Y1777" s="1224"/>
      <c r="Z1777" s="1227"/>
      <c r="AA1777" s="1227"/>
      <c r="AB1777" s="1227"/>
      <c r="AC1777" s="1230"/>
      <c r="AD1777" s="1193"/>
      <c r="AE1777" s="1234"/>
      <c r="AF1777" s="1199"/>
      <c r="AG1777" s="1193"/>
      <c r="AH1777" s="1196"/>
      <c r="AI1777" s="1199"/>
      <c r="AJ1777" s="1199"/>
      <c r="AK1777" s="1202"/>
      <c r="AL1777" s="1205"/>
      <c r="AM1777" s="1212" t="str">
        <f t="shared" ref="AM1777" si="4102">IF(AND(P1776&lt;&gt;"", OR(W1776&lt;&gt;8,Y1776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77" s="355"/>
      <c r="AO1777" s="1208"/>
      <c r="AP1777" s="1210"/>
      <c r="AQ1777" s="1114"/>
      <c r="AR1777" s="976"/>
      <c r="AS1777" s="976"/>
      <c r="AT1777" s="976"/>
      <c r="AU1777" s="976"/>
      <c r="AV1777" s="976"/>
      <c r="AW1777" s="976"/>
      <c r="AX1777" s="1211"/>
      <c r="AY1777" s="1208"/>
    </row>
    <row r="1778" spans="1:51" ht="14">
      <c r="A1778" s="1282"/>
      <c r="B1778" s="1263"/>
      <c r="C1778" s="1264"/>
      <c r="D1778" s="1264"/>
      <c r="E1778" s="1264"/>
      <c r="F1778" s="1265"/>
      <c r="G1778" s="1270"/>
      <c r="H1778" s="1270"/>
      <c r="I1778" s="1270"/>
      <c r="J1778" s="1270"/>
      <c r="K1778" s="1270"/>
      <c r="L1778" s="1273"/>
      <c r="M1778" s="1276"/>
      <c r="N1778" s="1246"/>
      <c r="O1778" s="1249"/>
      <c r="P1778" s="1215"/>
      <c r="Q1778" s="1218"/>
      <c r="R1778" s="1221"/>
      <c r="S1778" s="1224"/>
      <c r="T1778" s="1227"/>
      <c r="U1778" s="1224"/>
      <c r="V1778" s="1227"/>
      <c r="W1778" s="1224"/>
      <c r="X1778" s="1227"/>
      <c r="Y1778" s="1224"/>
      <c r="Z1778" s="1227"/>
      <c r="AA1778" s="1227"/>
      <c r="AB1778" s="1227"/>
      <c r="AC1778" s="1230"/>
      <c r="AD1778" s="1193"/>
      <c r="AE1778" s="1234"/>
      <c r="AF1778" s="1199"/>
      <c r="AG1778" s="1193"/>
      <c r="AH1778" s="1196"/>
      <c r="AI1778" s="1199"/>
      <c r="AJ1778" s="1199"/>
      <c r="AK1778" s="1202"/>
      <c r="AL1778" s="1205"/>
      <c r="AM1778" s="1213"/>
      <c r="AN1778" s="355"/>
      <c r="AO1778" s="1208"/>
      <c r="AP1778" s="1210"/>
      <c r="AQ1778" s="1114"/>
      <c r="AR1778" s="976"/>
      <c r="AS1778" s="976"/>
      <c r="AT1778" s="976"/>
      <c r="AU1778" s="976"/>
      <c r="AV1778" s="976"/>
      <c r="AW1778" s="976"/>
      <c r="AX1778" s="1211"/>
      <c r="AY1778" s="1208"/>
    </row>
    <row r="1779" spans="1:51" ht="14.5" thickBot="1">
      <c r="A1779" s="1283"/>
      <c r="B1779" s="1266"/>
      <c r="C1779" s="1267"/>
      <c r="D1779" s="1267"/>
      <c r="E1779" s="1267"/>
      <c r="F1779" s="1268"/>
      <c r="G1779" s="1271"/>
      <c r="H1779" s="1271"/>
      <c r="I1779" s="1271"/>
      <c r="J1779" s="1271"/>
      <c r="K1779" s="1271"/>
      <c r="L1779" s="1274"/>
      <c r="M1779" s="1277"/>
      <c r="N1779" s="1247"/>
      <c r="O1779" s="1250"/>
      <c r="P1779" s="1216"/>
      <c r="Q1779" s="1219"/>
      <c r="R1779" s="1222"/>
      <c r="S1779" s="1225"/>
      <c r="T1779" s="1228"/>
      <c r="U1779" s="1225"/>
      <c r="V1779" s="1228"/>
      <c r="W1779" s="1225"/>
      <c r="X1779" s="1228"/>
      <c r="Y1779" s="1225"/>
      <c r="Z1779" s="1228"/>
      <c r="AA1779" s="1228"/>
      <c r="AB1779" s="1228"/>
      <c r="AC1779" s="1231"/>
      <c r="AD1779" s="1194"/>
      <c r="AE1779" s="1235"/>
      <c r="AF1779" s="1200"/>
      <c r="AG1779" s="1194"/>
      <c r="AH1779" s="1197"/>
      <c r="AI1779" s="1200"/>
      <c r="AJ1779" s="1200"/>
      <c r="AK1779" s="1203"/>
      <c r="AL1779" s="1206"/>
      <c r="AM1779" s="651" t="str">
        <f t="shared" si="4058"/>
        <v/>
      </c>
      <c r="AN1779" s="355"/>
      <c r="AO1779" s="1209"/>
      <c r="AP1779" s="1210"/>
      <c r="AQ1779" s="1115"/>
      <c r="AR1779" s="976"/>
      <c r="AS1779" s="976"/>
      <c r="AT1779" s="976"/>
      <c r="AU1779" s="976"/>
      <c r="AV1779" s="976"/>
      <c r="AW1779" s="976"/>
      <c r="AX1779" s="1211"/>
      <c r="AY1779" s="1209"/>
    </row>
    <row r="1780" spans="1:51" ht="14">
      <c r="A1780" s="1280">
        <v>443</v>
      </c>
      <c r="B1780" s="1260" t="str">
        <f>IF(基本情報入力シート!B482="", "",基本情報入力シート!B482)</f>
        <v/>
      </c>
      <c r="C1780" s="1261"/>
      <c r="D1780" s="1261"/>
      <c r="E1780" s="1261"/>
      <c r="F1780" s="1262"/>
      <c r="G1780" s="1269" t="str">
        <f>IF(基本情報入力シート!L482="", "",基本情報入力シート!L482)</f>
        <v/>
      </c>
      <c r="H1780" s="1269" t="str">
        <f>IF(基本情報入力シート!Q482="", "",基本情報入力シート!Q482)</f>
        <v/>
      </c>
      <c r="I1780" s="1269" t="str">
        <f>IF(基本情報入力シート!V482="", "",基本情報入力シート!V482)</f>
        <v/>
      </c>
      <c r="J1780" s="1269" t="str">
        <f>IF(基本情報入力シート!W482="", "",基本情報入力シート!W482)</f>
        <v/>
      </c>
      <c r="K1780" s="1269" t="str">
        <f>IF(基本情報入力シート!X482="", "",基本情報入力シート!X482)</f>
        <v/>
      </c>
      <c r="L1780" s="1272" t="str">
        <f>IF(基本情報入力シート!AC482=0, "",基本情報入力シート!AC482)</f>
        <v/>
      </c>
      <c r="M1780" s="1275" t="str">
        <f>IF(基本情報入力シート!AD482="", "",基本情報入力シート!AD482)</f>
        <v/>
      </c>
      <c r="N1780" s="1245"/>
      <c r="O1780" s="1248" t="str">
        <f>IFERROR(VLOOKUP(K1780,【参考】数式用２!$A$2:$AD$48,MATCH(N1780,【参考】数式用２!$C$4:$AD$4,0)+2,0),"")</f>
        <v/>
      </c>
      <c r="P1780" s="1214"/>
      <c r="Q1780" s="1217" t="str">
        <f>IFERROR(VLOOKUP(K1780,【参考】数式用２!$A$2:$AC$48,MATCH(P1780,【参考】数式用２!$C$4:$AC$4,0)+2,0),"")</f>
        <v/>
      </c>
      <c r="R1780" s="1220" t="s">
        <v>268</v>
      </c>
      <c r="S1780" s="1223"/>
      <c r="T1780" s="1226" t="s">
        <v>356</v>
      </c>
      <c r="U1780" s="1223"/>
      <c r="V1780" s="1226" t="s">
        <v>357</v>
      </c>
      <c r="W1780" s="1223"/>
      <c r="X1780" s="1226" t="s">
        <v>356</v>
      </c>
      <c r="Y1780" s="1223"/>
      <c r="Z1780" s="1226" t="s">
        <v>360</v>
      </c>
      <c r="AA1780" s="1226" t="s">
        <v>171</v>
      </c>
      <c r="AB1780" s="1226" t="str">
        <f t="shared" ref="AB1780" si="4103">IF(S1780&gt;=1,(W1780*12+Y1780)-(S1780*12+U1780)+1,"")</f>
        <v/>
      </c>
      <c r="AC1780" s="1229" t="s">
        <v>359</v>
      </c>
      <c r="AD1780" s="1232" t="str">
        <f t="shared" ref="AD1780" si="4104">IFERROR(ROUNDDOWN(ROUND(L1780*Q1780,0)*M1780,0)*AB1780,"")</f>
        <v/>
      </c>
      <c r="AE1780" s="1233" t="str">
        <f>IFERROR(ROUNDDOWN(ROUNDDOWN(ROUND(L1780*VLOOKUP(K1780,【参考】数式用２!$A$2:$AC$48,MATCH("処遇改善加算Ⅳ",【参考】数式用２!$C$4:$O$4,0)+2,0),0)*M1780,0)*AB1780*0.5,0), "")</f>
        <v/>
      </c>
      <c r="AF1780" s="1198"/>
      <c r="AG1780" s="1193" t="str">
        <f>IF(AND(AQ1780&lt;&gt;"対象外", P1780&lt;&gt;""),ROUNDDOWN(ROUND(L1780*VLOOKUP(K1780,【参考】数式用２!$A$2:$K$48,MATCH("ベア加算あり",【参考】数式用２!$C$4:$K$4,0)+2,0),0)*M1780,0)*AB1780,"")</f>
        <v/>
      </c>
      <c r="AH1780" s="1195"/>
      <c r="AI1780" s="1198"/>
      <c r="AJ1780" s="1198"/>
      <c r="AK1780" s="1201"/>
      <c r="AL1780" s="1204"/>
      <c r="AM1780" s="650" t="str">
        <f t="shared" si="4048"/>
        <v/>
      </c>
      <c r="AN1780" s="355"/>
      <c r="AO1780" s="1207" t="str">
        <f t="shared" ref="AO1780" si="4105">IF(K1780&lt;&gt;"","Q列に色付け","")</f>
        <v/>
      </c>
      <c r="AP1780" s="1210" t="str">
        <f t="shared" ref="AP1780" si="4106">IF(AND(AE1780&lt;&gt;0,AE1780&lt;&gt;""),IF(AF1780="○","入力済","未入力"),"")</f>
        <v/>
      </c>
      <c r="AQ1780" s="1113" t="str">
        <f>IFERROR((VLOOKUP(N1780, 【参考】数式用２!$BE$5:$BE$13, 1,FALSE)), "対象外")</f>
        <v>対象外</v>
      </c>
      <c r="AR1780" s="976" t="str">
        <f t="shared" ref="AR1780" si="4107">IF(AG1780&lt;&gt;"",IF(AH1780="○","入力済","未入力"),"")</f>
        <v/>
      </c>
      <c r="AS1780" s="976" t="str">
        <f t="shared" ref="AS1780" si="4108">IF(AND(P1780&lt;&gt;"", AI1780=""), "未入力", "入力済")</f>
        <v>入力済</v>
      </c>
      <c r="AT1780" s="976" t="str">
        <f t="shared" ref="AT1780" si="4109">IF(AND(P1780&lt;&gt;"", P1780&lt;&gt;"処遇改善加算Ⅳ", AJ1780=""), "未入力", "入力済")</f>
        <v>入力済</v>
      </c>
      <c r="AU1780" s="976" t="str">
        <f>IFERROR(VLOOKUP(K1780, 【参考】数式用２!$BB$5:$BC$48, 2, FALSE), "")</f>
        <v/>
      </c>
      <c r="AV1780" s="976" t="str">
        <f t="shared" ref="AV1780" si="4110">IF(AND(P1780&lt;&gt;"処遇改善加算Ⅲ",P1780&lt;&gt;"処遇改善加算Ⅳ", P1780&lt;&gt;"", AU1780&lt;&gt;"対象外"), 1,"")</f>
        <v/>
      </c>
      <c r="AW1780" s="976" t="str">
        <f>IFERROR("_"&amp;VLOOKUP(K1780, 【参考】数式用２!$AG$2:$AH$48, 2, FALSE), "")</f>
        <v/>
      </c>
      <c r="AX1780" s="1211" t="str">
        <f t="shared" ref="AX1780" si="4111">IF(AND(P1780="処遇改善加算Ⅰ", AL1780=""), "未入力","入力済")</f>
        <v>入力済</v>
      </c>
      <c r="AY1780" s="1207" t="str">
        <f t="shared" ref="AY1780" si="4112">G1780</f>
        <v/>
      </c>
    </row>
    <row r="1781" spans="1:51" ht="14">
      <c r="A1781" s="1281"/>
      <c r="B1781" s="1263"/>
      <c r="C1781" s="1264"/>
      <c r="D1781" s="1264"/>
      <c r="E1781" s="1264"/>
      <c r="F1781" s="1265"/>
      <c r="G1781" s="1270"/>
      <c r="H1781" s="1270"/>
      <c r="I1781" s="1270"/>
      <c r="J1781" s="1270"/>
      <c r="K1781" s="1270"/>
      <c r="L1781" s="1273"/>
      <c r="M1781" s="1276"/>
      <c r="N1781" s="1246"/>
      <c r="O1781" s="1249"/>
      <c r="P1781" s="1215"/>
      <c r="Q1781" s="1218"/>
      <c r="R1781" s="1221"/>
      <c r="S1781" s="1224"/>
      <c r="T1781" s="1227"/>
      <c r="U1781" s="1224"/>
      <c r="V1781" s="1227"/>
      <c r="W1781" s="1224"/>
      <c r="X1781" s="1227"/>
      <c r="Y1781" s="1224"/>
      <c r="Z1781" s="1227"/>
      <c r="AA1781" s="1227"/>
      <c r="AB1781" s="1227"/>
      <c r="AC1781" s="1230"/>
      <c r="AD1781" s="1193"/>
      <c r="AE1781" s="1234"/>
      <c r="AF1781" s="1199"/>
      <c r="AG1781" s="1193"/>
      <c r="AH1781" s="1196"/>
      <c r="AI1781" s="1199"/>
      <c r="AJ1781" s="1199"/>
      <c r="AK1781" s="1202"/>
      <c r="AL1781" s="1205"/>
      <c r="AM1781" s="1212" t="str">
        <f t="shared" ref="AM1781" si="4113">IF(AND(P1780&lt;&gt;"", OR(W1780&lt;&gt;8,Y1780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81" s="355"/>
      <c r="AO1781" s="1208"/>
      <c r="AP1781" s="1210"/>
      <c r="AQ1781" s="1114"/>
      <c r="AR1781" s="976"/>
      <c r="AS1781" s="976"/>
      <c r="AT1781" s="976"/>
      <c r="AU1781" s="976"/>
      <c r="AV1781" s="976"/>
      <c r="AW1781" s="976"/>
      <c r="AX1781" s="1211"/>
      <c r="AY1781" s="1208"/>
    </row>
    <row r="1782" spans="1:51" ht="14">
      <c r="A1782" s="1282"/>
      <c r="B1782" s="1263"/>
      <c r="C1782" s="1264"/>
      <c r="D1782" s="1264"/>
      <c r="E1782" s="1264"/>
      <c r="F1782" s="1265"/>
      <c r="G1782" s="1270"/>
      <c r="H1782" s="1270"/>
      <c r="I1782" s="1270"/>
      <c r="J1782" s="1270"/>
      <c r="K1782" s="1270"/>
      <c r="L1782" s="1273"/>
      <c r="M1782" s="1276"/>
      <c r="N1782" s="1246"/>
      <c r="O1782" s="1249"/>
      <c r="P1782" s="1215"/>
      <c r="Q1782" s="1218"/>
      <c r="R1782" s="1221"/>
      <c r="S1782" s="1224"/>
      <c r="T1782" s="1227"/>
      <c r="U1782" s="1224"/>
      <c r="V1782" s="1227"/>
      <c r="W1782" s="1224"/>
      <c r="X1782" s="1227"/>
      <c r="Y1782" s="1224"/>
      <c r="Z1782" s="1227"/>
      <c r="AA1782" s="1227"/>
      <c r="AB1782" s="1227"/>
      <c r="AC1782" s="1230"/>
      <c r="AD1782" s="1193"/>
      <c r="AE1782" s="1234"/>
      <c r="AF1782" s="1199"/>
      <c r="AG1782" s="1193"/>
      <c r="AH1782" s="1196"/>
      <c r="AI1782" s="1199"/>
      <c r="AJ1782" s="1199"/>
      <c r="AK1782" s="1202"/>
      <c r="AL1782" s="1205"/>
      <c r="AM1782" s="1213"/>
      <c r="AN1782" s="355"/>
      <c r="AO1782" s="1208"/>
      <c r="AP1782" s="1210"/>
      <c r="AQ1782" s="1114"/>
      <c r="AR1782" s="976"/>
      <c r="AS1782" s="976"/>
      <c r="AT1782" s="976"/>
      <c r="AU1782" s="976"/>
      <c r="AV1782" s="976"/>
      <c r="AW1782" s="976"/>
      <c r="AX1782" s="1211"/>
      <c r="AY1782" s="1208"/>
    </row>
    <row r="1783" spans="1:51" ht="14.5" thickBot="1">
      <c r="A1783" s="1283"/>
      <c r="B1783" s="1266"/>
      <c r="C1783" s="1267"/>
      <c r="D1783" s="1267"/>
      <c r="E1783" s="1267"/>
      <c r="F1783" s="1268"/>
      <c r="G1783" s="1271"/>
      <c r="H1783" s="1271"/>
      <c r="I1783" s="1271"/>
      <c r="J1783" s="1271"/>
      <c r="K1783" s="1271"/>
      <c r="L1783" s="1274"/>
      <c r="M1783" s="1277"/>
      <c r="N1783" s="1247"/>
      <c r="O1783" s="1250"/>
      <c r="P1783" s="1216"/>
      <c r="Q1783" s="1219"/>
      <c r="R1783" s="1222"/>
      <c r="S1783" s="1225"/>
      <c r="T1783" s="1228"/>
      <c r="U1783" s="1225"/>
      <c r="V1783" s="1228"/>
      <c r="W1783" s="1225"/>
      <c r="X1783" s="1228"/>
      <c r="Y1783" s="1225"/>
      <c r="Z1783" s="1228"/>
      <c r="AA1783" s="1228"/>
      <c r="AB1783" s="1228"/>
      <c r="AC1783" s="1231"/>
      <c r="AD1783" s="1194"/>
      <c r="AE1783" s="1235"/>
      <c r="AF1783" s="1200"/>
      <c r="AG1783" s="1194"/>
      <c r="AH1783" s="1197"/>
      <c r="AI1783" s="1200"/>
      <c r="AJ1783" s="1200"/>
      <c r="AK1783" s="1203"/>
      <c r="AL1783" s="1206"/>
      <c r="AM1783" s="651" t="str">
        <f t="shared" si="4058"/>
        <v/>
      </c>
      <c r="AN1783" s="355"/>
      <c r="AO1783" s="1209"/>
      <c r="AP1783" s="1210"/>
      <c r="AQ1783" s="1115"/>
      <c r="AR1783" s="976"/>
      <c r="AS1783" s="976"/>
      <c r="AT1783" s="976"/>
      <c r="AU1783" s="976"/>
      <c r="AV1783" s="976"/>
      <c r="AW1783" s="976"/>
      <c r="AX1783" s="1211"/>
      <c r="AY1783" s="1209"/>
    </row>
    <row r="1784" spans="1:51" ht="14">
      <c r="A1784" s="1280">
        <v>444</v>
      </c>
      <c r="B1784" s="1260" t="str">
        <f>IF(基本情報入力シート!B483="", "",基本情報入力シート!B483)</f>
        <v/>
      </c>
      <c r="C1784" s="1261"/>
      <c r="D1784" s="1261"/>
      <c r="E1784" s="1261"/>
      <c r="F1784" s="1262"/>
      <c r="G1784" s="1269" t="str">
        <f>IF(基本情報入力シート!L483="", "",基本情報入力シート!L483)</f>
        <v/>
      </c>
      <c r="H1784" s="1269" t="str">
        <f>IF(基本情報入力シート!Q483="", "",基本情報入力シート!Q483)</f>
        <v/>
      </c>
      <c r="I1784" s="1269" t="str">
        <f>IF(基本情報入力シート!V483="", "",基本情報入力シート!V483)</f>
        <v/>
      </c>
      <c r="J1784" s="1269" t="str">
        <f>IF(基本情報入力シート!W483="", "",基本情報入力シート!W483)</f>
        <v/>
      </c>
      <c r="K1784" s="1269" t="str">
        <f>IF(基本情報入力シート!X483="", "",基本情報入力シート!X483)</f>
        <v/>
      </c>
      <c r="L1784" s="1272" t="str">
        <f>IF(基本情報入力シート!AC483=0, "",基本情報入力シート!AC483)</f>
        <v/>
      </c>
      <c r="M1784" s="1275" t="str">
        <f>IF(基本情報入力シート!AD483="", "",基本情報入力シート!AD483)</f>
        <v/>
      </c>
      <c r="N1784" s="1245"/>
      <c r="O1784" s="1248" t="str">
        <f>IFERROR(VLOOKUP(K1784,【参考】数式用２!$A$2:$AD$48,MATCH(N1784,【参考】数式用２!$C$4:$AD$4,0)+2,0),"")</f>
        <v/>
      </c>
      <c r="P1784" s="1214"/>
      <c r="Q1784" s="1217" t="str">
        <f>IFERROR(VLOOKUP(K1784,【参考】数式用２!$A$2:$AC$48,MATCH(P1784,【参考】数式用２!$C$4:$AC$4,0)+2,0),"")</f>
        <v/>
      </c>
      <c r="R1784" s="1220" t="s">
        <v>268</v>
      </c>
      <c r="S1784" s="1223"/>
      <c r="T1784" s="1226" t="s">
        <v>356</v>
      </c>
      <c r="U1784" s="1223"/>
      <c r="V1784" s="1226" t="s">
        <v>357</v>
      </c>
      <c r="W1784" s="1223"/>
      <c r="X1784" s="1226" t="s">
        <v>356</v>
      </c>
      <c r="Y1784" s="1223"/>
      <c r="Z1784" s="1226" t="s">
        <v>360</v>
      </c>
      <c r="AA1784" s="1226" t="s">
        <v>171</v>
      </c>
      <c r="AB1784" s="1226" t="str">
        <f t="shared" ref="AB1784" si="4114">IF(S1784&gt;=1,(W1784*12+Y1784)-(S1784*12+U1784)+1,"")</f>
        <v/>
      </c>
      <c r="AC1784" s="1229" t="s">
        <v>359</v>
      </c>
      <c r="AD1784" s="1232" t="str">
        <f t="shared" ref="AD1784" si="4115">IFERROR(ROUNDDOWN(ROUND(L1784*Q1784,0)*M1784,0)*AB1784,"")</f>
        <v/>
      </c>
      <c r="AE1784" s="1233" t="str">
        <f>IFERROR(ROUNDDOWN(ROUNDDOWN(ROUND(L1784*VLOOKUP(K1784,【参考】数式用２!$A$2:$AC$48,MATCH("処遇改善加算Ⅳ",【参考】数式用２!$C$4:$O$4,0)+2,0),0)*M1784,0)*AB1784*0.5,0), "")</f>
        <v/>
      </c>
      <c r="AF1784" s="1198"/>
      <c r="AG1784" s="1193" t="str">
        <f>IF(AND(AQ1784&lt;&gt;"対象外", P1784&lt;&gt;""),ROUNDDOWN(ROUND(L1784*VLOOKUP(K1784,【参考】数式用２!$A$2:$K$48,MATCH("ベア加算あり",【参考】数式用２!$C$4:$K$4,0)+2,0),0)*M1784,0)*AB1784,"")</f>
        <v/>
      </c>
      <c r="AH1784" s="1195"/>
      <c r="AI1784" s="1198"/>
      <c r="AJ1784" s="1198"/>
      <c r="AK1784" s="1201"/>
      <c r="AL1784" s="1204"/>
      <c r="AM1784" s="650" t="str">
        <f t="shared" si="4048"/>
        <v/>
      </c>
      <c r="AN1784" s="355"/>
      <c r="AO1784" s="1207" t="str">
        <f t="shared" ref="AO1784" si="4116">IF(K1784&lt;&gt;"","Q列に色付け","")</f>
        <v/>
      </c>
      <c r="AP1784" s="1210" t="str">
        <f t="shared" ref="AP1784" si="4117">IF(AND(AE1784&lt;&gt;0,AE1784&lt;&gt;""),IF(AF1784="○","入力済","未入力"),"")</f>
        <v/>
      </c>
      <c r="AQ1784" s="1113" t="str">
        <f>IFERROR((VLOOKUP(N1784, 【参考】数式用２!$BE$5:$BE$13, 1,FALSE)), "対象外")</f>
        <v>対象外</v>
      </c>
      <c r="AR1784" s="976" t="str">
        <f t="shared" ref="AR1784" si="4118">IF(AG1784&lt;&gt;"",IF(AH1784="○","入力済","未入力"),"")</f>
        <v/>
      </c>
      <c r="AS1784" s="976" t="str">
        <f t="shared" ref="AS1784" si="4119">IF(AND(P1784&lt;&gt;"", AI1784=""), "未入力", "入力済")</f>
        <v>入力済</v>
      </c>
      <c r="AT1784" s="976" t="str">
        <f t="shared" ref="AT1784" si="4120">IF(AND(P1784&lt;&gt;"", P1784&lt;&gt;"処遇改善加算Ⅳ", AJ1784=""), "未入力", "入力済")</f>
        <v>入力済</v>
      </c>
      <c r="AU1784" s="976" t="str">
        <f>IFERROR(VLOOKUP(K1784, 【参考】数式用２!$BB$5:$BC$48, 2, FALSE), "")</f>
        <v/>
      </c>
      <c r="AV1784" s="976" t="str">
        <f t="shared" ref="AV1784" si="4121">IF(AND(P1784&lt;&gt;"処遇改善加算Ⅲ",P1784&lt;&gt;"処遇改善加算Ⅳ", P1784&lt;&gt;"", AU1784&lt;&gt;"対象外"), 1,"")</f>
        <v/>
      </c>
      <c r="AW1784" s="976" t="str">
        <f>IFERROR("_"&amp;VLOOKUP(K1784, 【参考】数式用２!$AG$2:$AH$48, 2, FALSE), "")</f>
        <v/>
      </c>
      <c r="AX1784" s="1211" t="str">
        <f t="shared" ref="AX1784" si="4122">IF(AND(P1784="処遇改善加算Ⅰ", AL1784=""), "未入力","入力済")</f>
        <v>入力済</v>
      </c>
      <c r="AY1784" s="1207" t="str">
        <f t="shared" ref="AY1784" si="4123">G1784</f>
        <v/>
      </c>
    </row>
    <row r="1785" spans="1:51" ht="14">
      <c r="A1785" s="1281"/>
      <c r="B1785" s="1263"/>
      <c r="C1785" s="1264"/>
      <c r="D1785" s="1264"/>
      <c r="E1785" s="1264"/>
      <c r="F1785" s="1265"/>
      <c r="G1785" s="1270"/>
      <c r="H1785" s="1270"/>
      <c r="I1785" s="1270"/>
      <c r="J1785" s="1270"/>
      <c r="K1785" s="1270"/>
      <c r="L1785" s="1273"/>
      <c r="M1785" s="1276"/>
      <c r="N1785" s="1246"/>
      <c r="O1785" s="1249"/>
      <c r="P1785" s="1215"/>
      <c r="Q1785" s="1218"/>
      <c r="R1785" s="1221"/>
      <c r="S1785" s="1224"/>
      <c r="T1785" s="1227"/>
      <c r="U1785" s="1224"/>
      <c r="V1785" s="1227"/>
      <c r="W1785" s="1224"/>
      <c r="X1785" s="1227"/>
      <c r="Y1785" s="1224"/>
      <c r="Z1785" s="1227"/>
      <c r="AA1785" s="1227"/>
      <c r="AB1785" s="1227"/>
      <c r="AC1785" s="1230"/>
      <c r="AD1785" s="1193"/>
      <c r="AE1785" s="1234"/>
      <c r="AF1785" s="1199"/>
      <c r="AG1785" s="1193"/>
      <c r="AH1785" s="1196"/>
      <c r="AI1785" s="1199"/>
      <c r="AJ1785" s="1199"/>
      <c r="AK1785" s="1202"/>
      <c r="AL1785" s="1205"/>
      <c r="AM1785" s="1212" t="str">
        <f t="shared" ref="AM1785" si="4124">IF(AND(P1784&lt;&gt;"", OR(W1784&lt;&gt;8,Y1784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85" s="355"/>
      <c r="AO1785" s="1208"/>
      <c r="AP1785" s="1210"/>
      <c r="AQ1785" s="1114"/>
      <c r="AR1785" s="976"/>
      <c r="AS1785" s="976"/>
      <c r="AT1785" s="976"/>
      <c r="AU1785" s="976"/>
      <c r="AV1785" s="976"/>
      <c r="AW1785" s="976"/>
      <c r="AX1785" s="1211"/>
      <c r="AY1785" s="1208"/>
    </row>
    <row r="1786" spans="1:51" ht="14">
      <c r="A1786" s="1282"/>
      <c r="B1786" s="1263"/>
      <c r="C1786" s="1264"/>
      <c r="D1786" s="1264"/>
      <c r="E1786" s="1264"/>
      <c r="F1786" s="1265"/>
      <c r="G1786" s="1270"/>
      <c r="H1786" s="1270"/>
      <c r="I1786" s="1270"/>
      <c r="J1786" s="1270"/>
      <c r="K1786" s="1270"/>
      <c r="L1786" s="1273"/>
      <c r="M1786" s="1276"/>
      <c r="N1786" s="1246"/>
      <c r="O1786" s="1249"/>
      <c r="P1786" s="1215"/>
      <c r="Q1786" s="1218"/>
      <c r="R1786" s="1221"/>
      <c r="S1786" s="1224"/>
      <c r="T1786" s="1227"/>
      <c r="U1786" s="1224"/>
      <c r="V1786" s="1227"/>
      <c r="W1786" s="1224"/>
      <c r="X1786" s="1227"/>
      <c r="Y1786" s="1224"/>
      <c r="Z1786" s="1227"/>
      <c r="AA1786" s="1227"/>
      <c r="AB1786" s="1227"/>
      <c r="AC1786" s="1230"/>
      <c r="AD1786" s="1193"/>
      <c r="AE1786" s="1234"/>
      <c r="AF1786" s="1199"/>
      <c r="AG1786" s="1193"/>
      <c r="AH1786" s="1196"/>
      <c r="AI1786" s="1199"/>
      <c r="AJ1786" s="1199"/>
      <c r="AK1786" s="1202"/>
      <c r="AL1786" s="1205"/>
      <c r="AM1786" s="1213"/>
      <c r="AN1786" s="355"/>
      <c r="AO1786" s="1208"/>
      <c r="AP1786" s="1210"/>
      <c r="AQ1786" s="1114"/>
      <c r="AR1786" s="976"/>
      <c r="AS1786" s="976"/>
      <c r="AT1786" s="976"/>
      <c r="AU1786" s="976"/>
      <c r="AV1786" s="976"/>
      <c r="AW1786" s="976"/>
      <c r="AX1786" s="1211"/>
      <c r="AY1786" s="1208"/>
    </row>
    <row r="1787" spans="1:51" ht="14.5" thickBot="1">
      <c r="A1787" s="1283"/>
      <c r="B1787" s="1266"/>
      <c r="C1787" s="1267"/>
      <c r="D1787" s="1267"/>
      <c r="E1787" s="1267"/>
      <c r="F1787" s="1268"/>
      <c r="G1787" s="1271"/>
      <c r="H1787" s="1271"/>
      <c r="I1787" s="1271"/>
      <c r="J1787" s="1271"/>
      <c r="K1787" s="1271"/>
      <c r="L1787" s="1274"/>
      <c r="M1787" s="1277"/>
      <c r="N1787" s="1247"/>
      <c r="O1787" s="1250"/>
      <c r="P1787" s="1216"/>
      <c r="Q1787" s="1219"/>
      <c r="R1787" s="1222"/>
      <c r="S1787" s="1225"/>
      <c r="T1787" s="1228"/>
      <c r="U1787" s="1225"/>
      <c r="V1787" s="1228"/>
      <c r="W1787" s="1225"/>
      <c r="X1787" s="1228"/>
      <c r="Y1787" s="1225"/>
      <c r="Z1787" s="1228"/>
      <c r="AA1787" s="1228"/>
      <c r="AB1787" s="1228"/>
      <c r="AC1787" s="1231"/>
      <c r="AD1787" s="1194"/>
      <c r="AE1787" s="1235"/>
      <c r="AF1787" s="1200"/>
      <c r="AG1787" s="1194"/>
      <c r="AH1787" s="1197"/>
      <c r="AI1787" s="1200"/>
      <c r="AJ1787" s="1200"/>
      <c r="AK1787" s="1203"/>
      <c r="AL1787" s="1206"/>
      <c r="AM1787" s="651" t="str">
        <f t="shared" si="4058"/>
        <v/>
      </c>
      <c r="AN1787" s="355"/>
      <c r="AO1787" s="1209"/>
      <c r="AP1787" s="1210"/>
      <c r="AQ1787" s="1115"/>
      <c r="AR1787" s="976"/>
      <c r="AS1787" s="976"/>
      <c r="AT1787" s="976"/>
      <c r="AU1787" s="976"/>
      <c r="AV1787" s="976"/>
      <c r="AW1787" s="976"/>
      <c r="AX1787" s="1211"/>
      <c r="AY1787" s="1209"/>
    </row>
    <row r="1788" spans="1:51" ht="14">
      <c r="A1788" s="1280">
        <v>445</v>
      </c>
      <c r="B1788" s="1260" t="str">
        <f>IF(基本情報入力シート!B484="", "",基本情報入力シート!B484)</f>
        <v/>
      </c>
      <c r="C1788" s="1261"/>
      <c r="D1788" s="1261"/>
      <c r="E1788" s="1261"/>
      <c r="F1788" s="1262"/>
      <c r="G1788" s="1269" t="str">
        <f>IF(基本情報入力シート!L484="", "",基本情報入力シート!L484)</f>
        <v/>
      </c>
      <c r="H1788" s="1269" t="str">
        <f>IF(基本情報入力シート!Q484="", "",基本情報入力シート!Q484)</f>
        <v/>
      </c>
      <c r="I1788" s="1269" t="str">
        <f>IF(基本情報入力シート!V484="", "",基本情報入力シート!V484)</f>
        <v/>
      </c>
      <c r="J1788" s="1269" t="str">
        <f>IF(基本情報入力シート!W484="", "",基本情報入力シート!W484)</f>
        <v/>
      </c>
      <c r="K1788" s="1269" t="str">
        <f>IF(基本情報入力シート!X484="", "",基本情報入力シート!X484)</f>
        <v/>
      </c>
      <c r="L1788" s="1272" t="str">
        <f>IF(基本情報入力シート!AC484=0, "",基本情報入力シート!AC484)</f>
        <v/>
      </c>
      <c r="M1788" s="1275" t="str">
        <f>IF(基本情報入力シート!AD484="", "",基本情報入力シート!AD484)</f>
        <v/>
      </c>
      <c r="N1788" s="1245"/>
      <c r="O1788" s="1248" t="str">
        <f>IFERROR(VLOOKUP(K1788,【参考】数式用２!$A$2:$AD$48,MATCH(N1788,【参考】数式用２!$C$4:$AD$4,0)+2,0),"")</f>
        <v/>
      </c>
      <c r="P1788" s="1214"/>
      <c r="Q1788" s="1217" t="str">
        <f>IFERROR(VLOOKUP(K1788,【参考】数式用２!$A$2:$AC$48,MATCH(P1788,【参考】数式用２!$C$4:$AC$4,0)+2,0),"")</f>
        <v/>
      </c>
      <c r="R1788" s="1220" t="s">
        <v>268</v>
      </c>
      <c r="S1788" s="1223"/>
      <c r="T1788" s="1226" t="s">
        <v>356</v>
      </c>
      <c r="U1788" s="1223"/>
      <c r="V1788" s="1226" t="s">
        <v>357</v>
      </c>
      <c r="W1788" s="1223"/>
      <c r="X1788" s="1226" t="s">
        <v>356</v>
      </c>
      <c r="Y1788" s="1223"/>
      <c r="Z1788" s="1226" t="s">
        <v>360</v>
      </c>
      <c r="AA1788" s="1226" t="s">
        <v>171</v>
      </c>
      <c r="AB1788" s="1226" t="str">
        <f t="shared" ref="AB1788" si="4125">IF(S1788&gt;=1,(W1788*12+Y1788)-(S1788*12+U1788)+1,"")</f>
        <v/>
      </c>
      <c r="AC1788" s="1229" t="s">
        <v>359</v>
      </c>
      <c r="AD1788" s="1232" t="str">
        <f t="shared" ref="AD1788" si="4126">IFERROR(ROUNDDOWN(ROUND(L1788*Q1788,0)*M1788,0)*AB1788,"")</f>
        <v/>
      </c>
      <c r="AE1788" s="1233" t="str">
        <f>IFERROR(ROUNDDOWN(ROUNDDOWN(ROUND(L1788*VLOOKUP(K1788,【参考】数式用２!$A$2:$AC$48,MATCH("処遇改善加算Ⅳ",【参考】数式用２!$C$4:$O$4,0)+2,0),0)*M1788,0)*AB1788*0.5,0), "")</f>
        <v/>
      </c>
      <c r="AF1788" s="1198"/>
      <c r="AG1788" s="1193" t="str">
        <f>IF(AND(AQ1788&lt;&gt;"対象外", P1788&lt;&gt;""),ROUNDDOWN(ROUND(L1788*VLOOKUP(K1788,【参考】数式用２!$A$2:$K$48,MATCH("ベア加算あり",【参考】数式用２!$C$4:$K$4,0)+2,0),0)*M1788,0)*AB1788,"")</f>
        <v/>
      </c>
      <c r="AH1788" s="1195"/>
      <c r="AI1788" s="1198"/>
      <c r="AJ1788" s="1198"/>
      <c r="AK1788" s="1201"/>
      <c r="AL1788" s="1204"/>
      <c r="AM1788" s="650" t="str">
        <f t="shared" si="4048"/>
        <v/>
      </c>
      <c r="AN1788" s="355"/>
      <c r="AO1788" s="1207" t="str">
        <f t="shared" ref="AO1788" si="4127">IF(K1788&lt;&gt;"","Q列に色付け","")</f>
        <v/>
      </c>
      <c r="AP1788" s="1210" t="str">
        <f t="shared" ref="AP1788" si="4128">IF(AND(AE1788&lt;&gt;0,AE1788&lt;&gt;""),IF(AF1788="○","入力済","未入力"),"")</f>
        <v/>
      </c>
      <c r="AQ1788" s="1113" t="str">
        <f>IFERROR((VLOOKUP(N1788, 【参考】数式用２!$BE$5:$BE$13, 1,FALSE)), "対象外")</f>
        <v>対象外</v>
      </c>
      <c r="AR1788" s="976" t="str">
        <f t="shared" ref="AR1788" si="4129">IF(AG1788&lt;&gt;"",IF(AH1788="○","入力済","未入力"),"")</f>
        <v/>
      </c>
      <c r="AS1788" s="976" t="str">
        <f t="shared" ref="AS1788" si="4130">IF(AND(P1788&lt;&gt;"", AI1788=""), "未入力", "入力済")</f>
        <v>入力済</v>
      </c>
      <c r="AT1788" s="976" t="str">
        <f t="shared" ref="AT1788" si="4131">IF(AND(P1788&lt;&gt;"", P1788&lt;&gt;"処遇改善加算Ⅳ", AJ1788=""), "未入力", "入力済")</f>
        <v>入力済</v>
      </c>
      <c r="AU1788" s="976" t="str">
        <f>IFERROR(VLOOKUP(K1788, 【参考】数式用２!$BB$5:$BC$48, 2, FALSE), "")</f>
        <v/>
      </c>
      <c r="AV1788" s="976" t="str">
        <f t="shared" ref="AV1788" si="4132">IF(AND(P1788&lt;&gt;"処遇改善加算Ⅲ",P1788&lt;&gt;"処遇改善加算Ⅳ", P1788&lt;&gt;"", AU1788&lt;&gt;"対象外"), 1,"")</f>
        <v/>
      </c>
      <c r="AW1788" s="976" t="str">
        <f>IFERROR("_"&amp;VLOOKUP(K1788, 【参考】数式用２!$AG$2:$AH$48, 2, FALSE), "")</f>
        <v/>
      </c>
      <c r="AX1788" s="1211" t="str">
        <f t="shared" ref="AX1788" si="4133">IF(AND(P1788="処遇改善加算Ⅰ", AL1788=""), "未入力","入力済")</f>
        <v>入力済</v>
      </c>
      <c r="AY1788" s="1207" t="str">
        <f t="shared" ref="AY1788" si="4134">G1788</f>
        <v/>
      </c>
    </row>
    <row r="1789" spans="1:51" ht="14">
      <c r="A1789" s="1281"/>
      <c r="B1789" s="1263"/>
      <c r="C1789" s="1264"/>
      <c r="D1789" s="1264"/>
      <c r="E1789" s="1264"/>
      <c r="F1789" s="1265"/>
      <c r="G1789" s="1270"/>
      <c r="H1789" s="1270"/>
      <c r="I1789" s="1270"/>
      <c r="J1789" s="1270"/>
      <c r="K1789" s="1270"/>
      <c r="L1789" s="1273"/>
      <c r="M1789" s="1276"/>
      <c r="N1789" s="1246"/>
      <c r="O1789" s="1249"/>
      <c r="P1789" s="1215"/>
      <c r="Q1789" s="1218"/>
      <c r="R1789" s="1221"/>
      <c r="S1789" s="1224"/>
      <c r="T1789" s="1227"/>
      <c r="U1789" s="1224"/>
      <c r="V1789" s="1227"/>
      <c r="W1789" s="1224"/>
      <c r="X1789" s="1227"/>
      <c r="Y1789" s="1224"/>
      <c r="Z1789" s="1227"/>
      <c r="AA1789" s="1227"/>
      <c r="AB1789" s="1227"/>
      <c r="AC1789" s="1230"/>
      <c r="AD1789" s="1193"/>
      <c r="AE1789" s="1234"/>
      <c r="AF1789" s="1199"/>
      <c r="AG1789" s="1193"/>
      <c r="AH1789" s="1196"/>
      <c r="AI1789" s="1199"/>
      <c r="AJ1789" s="1199"/>
      <c r="AK1789" s="1202"/>
      <c r="AL1789" s="1205"/>
      <c r="AM1789" s="1212" t="str">
        <f t="shared" ref="AM1789" si="4135">IF(AND(P1788&lt;&gt;"", OR(W1788&lt;&gt;8,Y1788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89" s="355"/>
      <c r="AO1789" s="1208"/>
      <c r="AP1789" s="1210"/>
      <c r="AQ1789" s="1114"/>
      <c r="AR1789" s="976"/>
      <c r="AS1789" s="976"/>
      <c r="AT1789" s="976"/>
      <c r="AU1789" s="976"/>
      <c r="AV1789" s="976"/>
      <c r="AW1789" s="976"/>
      <c r="AX1789" s="1211"/>
      <c r="AY1789" s="1208"/>
    </row>
    <row r="1790" spans="1:51" ht="14">
      <c r="A1790" s="1282"/>
      <c r="B1790" s="1263"/>
      <c r="C1790" s="1264"/>
      <c r="D1790" s="1264"/>
      <c r="E1790" s="1264"/>
      <c r="F1790" s="1265"/>
      <c r="G1790" s="1270"/>
      <c r="H1790" s="1270"/>
      <c r="I1790" s="1270"/>
      <c r="J1790" s="1270"/>
      <c r="K1790" s="1270"/>
      <c r="L1790" s="1273"/>
      <c r="M1790" s="1276"/>
      <c r="N1790" s="1246"/>
      <c r="O1790" s="1249"/>
      <c r="P1790" s="1215"/>
      <c r="Q1790" s="1218"/>
      <c r="R1790" s="1221"/>
      <c r="S1790" s="1224"/>
      <c r="T1790" s="1227"/>
      <c r="U1790" s="1224"/>
      <c r="V1790" s="1227"/>
      <c r="W1790" s="1224"/>
      <c r="X1790" s="1227"/>
      <c r="Y1790" s="1224"/>
      <c r="Z1790" s="1227"/>
      <c r="AA1790" s="1227"/>
      <c r="AB1790" s="1227"/>
      <c r="AC1790" s="1230"/>
      <c r="AD1790" s="1193"/>
      <c r="AE1790" s="1234"/>
      <c r="AF1790" s="1199"/>
      <c r="AG1790" s="1193"/>
      <c r="AH1790" s="1196"/>
      <c r="AI1790" s="1199"/>
      <c r="AJ1790" s="1199"/>
      <c r="AK1790" s="1202"/>
      <c r="AL1790" s="1205"/>
      <c r="AM1790" s="1213"/>
      <c r="AN1790" s="355"/>
      <c r="AO1790" s="1208"/>
      <c r="AP1790" s="1210"/>
      <c r="AQ1790" s="1114"/>
      <c r="AR1790" s="976"/>
      <c r="AS1790" s="976"/>
      <c r="AT1790" s="976"/>
      <c r="AU1790" s="976"/>
      <c r="AV1790" s="976"/>
      <c r="AW1790" s="976"/>
      <c r="AX1790" s="1211"/>
      <c r="AY1790" s="1208"/>
    </row>
    <row r="1791" spans="1:51" ht="14.5" thickBot="1">
      <c r="A1791" s="1283"/>
      <c r="B1791" s="1266"/>
      <c r="C1791" s="1267"/>
      <c r="D1791" s="1267"/>
      <c r="E1791" s="1267"/>
      <c r="F1791" s="1268"/>
      <c r="G1791" s="1271"/>
      <c r="H1791" s="1271"/>
      <c r="I1791" s="1271"/>
      <c r="J1791" s="1271"/>
      <c r="K1791" s="1271"/>
      <c r="L1791" s="1274"/>
      <c r="M1791" s="1277"/>
      <c r="N1791" s="1247"/>
      <c r="O1791" s="1250"/>
      <c r="P1791" s="1216"/>
      <c r="Q1791" s="1219"/>
      <c r="R1791" s="1222"/>
      <c r="S1791" s="1225"/>
      <c r="T1791" s="1228"/>
      <c r="U1791" s="1225"/>
      <c r="V1791" s="1228"/>
      <c r="W1791" s="1225"/>
      <c r="X1791" s="1228"/>
      <c r="Y1791" s="1225"/>
      <c r="Z1791" s="1228"/>
      <c r="AA1791" s="1228"/>
      <c r="AB1791" s="1228"/>
      <c r="AC1791" s="1231"/>
      <c r="AD1791" s="1194"/>
      <c r="AE1791" s="1235"/>
      <c r="AF1791" s="1200"/>
      <c r="AG1791" s="1194"/>
      <c r="AH1791" s="1197"/>
      <c r="AI1791" s="1200"/>
      <c r="AJ1791" s="1200"/>
      <c r="AK1791" s="1203"/>
      <c r="AL1791" s="1206"/>
      <c r="AM1791" s="651" t="str">
        <f t="shared" si="4058"/>
        <v/>
      </c>
      <c r="AN1791" s="355"/>
      <c r="AO1791" s="1209"/>
      <c r="AP1791" s="1210"/>
      <c r="AQ1791" s="1115"/>
      <c r="AR1791" s="976"/>
      <c r="AS1791" s="976"/>
      <c r="AT1791" s="976"/>
      <c r="AU1791" s="976"/>
      <c r="AV1791" s="976"/>
      <c r="AW1791" s="976"/>
      <c r="AX1791" s="1211"/>
      <c r="AY1791" s="1209"/>
    </row>
    <row r="1792" spans="1:51" ht="14">
      <c r="A1792" s="1280">
        <v>446</v>
      </c>
      <c r="B1792" s="1260" t="str">
        <f>IF(基本情報入力シート!B485="", "",基本情報入力シート!B485)</f>
        <v/>
      </c>
      <c r="C1792" s="1261"/>
      <c r="D1792" s="1261"/>
      <c r="E1792" s="1261"/>
      <c r="F1792" s="1262"/>
      <c r="G1792" s="1269" t="str">
        <f>IF(基本情報入力シート!L485="", "",基本情報入力シート!L485)</f>
        <v/>
      </c>
      <c r="H1792" s="1269" t="str">
        <f>IF(基本情報入力シート!Q485="", "",基本情報入力シート!Q485)</f>
        <v/>
      </c>
      <c r="I1792" s="1269" t="str">
        <f>IF(基本情報入力シート!V485="", "",基本情報入力シート!V485)</f>
        <v/>
      </c>
      <c r="J1792" s="1269" t="str">
        <f>IF(基本情報入力シート!W485="", "",基本情報入力シート!W485)</f>
        <v/>
      </c>
      <c r="K1792" s="1269" t="str">
        <f>IF(基本情報入力シート!X485="", "",基本情報入力シート!X485)</f>
        <v/>
      </c>
      <c r="L1792" s="1272" t="str">
        <f>IF(基本情報入力シート!AC485=0, "",基本情報入力シート!AC485)</f>
        <v/>
      </c>
      <c r="M1792" s="1275" t="str">
        <f>IF(基本情報入力シート!AD485="", "",基本情報入力シート!AD485)</f>
        <v/>
      </c>
      <c r="N1792" s="1245"/>
      <c r="O1792" s="1248" t="str">
        <f>IFERROR(VLOOKUP(K1792,【参考】数式用２!$A$2:$AD$48,MATCH(N1792,【参考】数式用２!$C$4:$AD$4,0)+2,0),"")</f>
        <v/>
      </c>
      <c r="P1792" s="1214"/>
      <c r="Q1792" s="1217" t="str">
        <f>IFERROR(VLOOKUP(K1792,【参考】数式用２!$A$2:$AC$48,MATCH(P1792,【参考】数式用２!$C$4:$AC$4,0)+2,0),"")</f>
        <v/>
      </c>
      <c r="R1792" s="1220" t="s">
        <v>268</v>
      </c>
      <c r="S1792" s="1223"/>
      <c r="T1792" s="1226" t="s">
        <v>356</v>
      </c>
      <c r="U1792" s="1223"/>
      <c r="V1792" s="1226" t="s">
        <v>357</v>
      </c>
      <c r="W1792" s="1223"/>
      <c r="X1792" s="1226" t="s">
        <v>356</v>
      </c>
      <c r="Y1792" s="1223"/>
      <c r="Z1792" s="1226" t="s">
        <v>360</v>
      </c>
      <c r="AA1792" s="1226" t="s">
        <v>171</v>
      </c>
      <c r="AB1792" s="1226" t="str">
        <f t="shared" ref="AB1792" si="4136">IF(S1792&gt;=1,(W1792*12+Y1792)-(S1792*12+U1792)+1,"")</f>
        <v/>
      </c>
      <c r="AC1792" s="1229" t="s">
        <v>359</v>
      </c>
      <c r="AD1792" s="1232" t="str">
        <f t="shared" ref="AD1792" si="4137">IFERROR(ROUNDDOWN(ROUND(L1792*Q1792,0)*M1792,0)*AB1792,"")</f>
        <v/>
      </c>
      <c r="AE1792" s="1233" t="str">
        <f>IFERROR(ROUNDDOWN(ROUNDDOWN(ROUND(L1792*VLOOKUP(K1792,【参考】数式用２!$A$2:$AC$48,MATCH("処遇改善加算Ⅳ",【参考】数式用２!$C$4:$O$4,0)+2,0),0)*M1792,0)*AB1792*0.5,0), "")</f>
        <v/>
      </c>
      <c r="AF1792" s="1198"/>
      <c r="AG1792" s="1193" t="str">
        <f>IF(AND(AQ1792&lt;&gt;"対象外", P1792&lt;&gt;""),ROUNDDOWN(ROUND(L1792*VLOOKUP(K1792,【参考】数式用２!$A$2:$K$48,MATCH("ベア加算あり",【参考】数式用２!$C$4:$K$4,0)+2,0),0)*M1792,0)*AB1792,"")</f>
        <v/>
      </c>
      <c r="AH1792" s="1195"/>
      <c r="AI1792" s="1198"/>
      <c r="AJ1792" s="1198"/>
      <c r="AK1792" s="1201"/>
      <c r="AL1792" s="1204"/>
      <c r="AM1792" s="650" t="str">
        <f t="shared" si="4048"/>
        <v/>
      </c>
      <c r="AN1792" s="355"/>
      <c r="AO1792" s="1207" t="str">
        <f t="shared" ref="AO1792" si="4138">IF(K1792&lt;&gt;"","Q列に色付け","")</f>
        <v/>
      </c>
      <c r="AP1792" s="1210" t="str">
        <f t="shared" ref="AP1792" si="4139">IF(AND(AE1792&lt;&gt;0,AE1792&lt;&gt;""),IF(AF1792="○","入力済","未入力"),"")</f>
        <v/>
      </c>
      <c r="AQ1792" s="1113" t="str">
        <f>IFERROR((VLOOKUP(N1792, 【参考】数式用２!$BE$5:$BE$13, 1,FALSE)), "対象外")</f>
        <v>対象外</v>
      </c>
      <c r="AR1792" s="976" t="str">
        <f t="shared" ref="AR1792" si="4140">IF(AG1792&lt;&gt;"",IF(AH1792="○","入力済","未入力"),"")</f>
        <v/>
      </c>
      <c r="AS1792" s="976" t="str">
        <f t="shared" ref="AS1792" si="4141">IF(AND(P1792&lt;&gt;"", AI1792=""), "未入力", "入力済")</f>
        <v>入力済</v>
      </c>
      <c r="AT1792" s="976" t="str">
        <f t="shared" ref="AT1792" si="4142">IF(AND(P1792&lt;&gt;"", P1792&lt;&gt;"処遇改善加算Ⅳ", AJ1792=""), "未入力", "入力済")</f>
        <v>入力済</v>
      </c>
      <c r="AU1792" s="976" t="str">
        <f>IFERROR(VLOOKUP(K1792, 【参考】数式用２!$BB$5:$BC$48, 2, FALSE), "")</f>
        <v/>
      </c>
      <c r="AV1792" s="976" t="str">
        <f t="shared" ref="AV1792" si="4143">IF(AND(P1792&lt;&gt;"処遇改善加算Ⅲ",P1792&lt;&gt;"処遇改善加算Ⅳ", P1792&lt;&gt;"", AU1792&lt;&gt;"対象外"), 1,"")</f>
        <v/>
      </c>
      <c r="AW1792" s="976" t="str">
        <f>IFERROR("_"&amp;VLOOKUP(K1792, 【参考】数式用２!$AG$2:$AH$48, 2, FALSE), "")</f>
        <v/>
      </c>
      <c r="AX1792" s="1211" t="str">
        <f t="shared" ref="AX1792" si="4144">IF(AND(P1792="処遇改善加算Ⅰ", AL1792=""), "未入力","入力済")</f>
        <v>入力済</v>
      </c>
      <c r="AY1792" s="1207" t="str">
        <f t="shared" ref="AY1792" si="4145">G1792</f>
        <v/>
      </c>
    </row>
    <row r="1793" spans="1:51" ht="14">
      <c r="A1793" s="1281"/>
      <c r="B1793" s="1263"/>
      <c r="C1793" s="1264"/>
      <c r="D1793" s="1264"/>
      <c r="E1793" s="1264"/>
      <c r="F1793" s="1265"/>
      <c r="G1793" s="1270"/>
      <c r="H1793" s="1270"/>
      <c r="I1793" s="1270"/>
      <c r="J1793" s="1270"/>
      <c r="K1793" s="1270"/>
      <c r="L1793" s="1273"/>
      <c r="M1793" s="1276"/>
      <c r="N1793" s="1246"/>
      <c r="O1793" s="1249"/>
      <c r="P1793" s="1215"/>
      <c r="Q1793" s="1218"/>
      <c r="R1793" s="1221"/>
      <c r="S1793" s="1224"/>
      <c r="T1793" s="1227"/>
      <c r="U1793" s="1224"/>
      <c r="V1793" s="1227"/>
      <c r="W1793" s="1224"/>
      <c r="X1793" s="1227"/>
      <c r="Y1793" s="1224"/>
      <c r="Z1793" s="1227"/>
      <c r="AA1793" s="1227"/>
      <c r="AB1793" s="1227"/>
      <c r="AC1793" s="1230"/>
      <c r="AD1793" s="1193"/>
      <c r="AE1793" s="1234"/>
      <c r="AF1793" s="1199"/>
      <c r="AG1793" s="1193"/>
      <c r="AH1793" s="1196"/>
      <c r="AI1793" s="1199"/>
      <c r="AJ1793" s="1199"/>
      <c r="AK1793" s="1202"/>
      <c r="AL1793" s="1205"/>
      <c r="AM1793" s="1212" t="str">
        <f t="shared" ref="AM1793" si="4146">IF(AND(P1792&lt;&gt;"", OR(W1792&lt;&gt;8,Y1792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93" s="355"/>
      <c r="AO1793" s="1208"/>
      <c r="AP1793" s="1210"/>
      <c r="AQ1793" s="1114"/>
      <c r="AR1793" s="976"/>
      <c r="AS1793" s="976"/>
      <c r="AT1793" s="976"/>
      <c r="AU1793" s="976"/>
      <c r="AV1793" s="976"/>
      <c r="AW1793" s="976"/>
      <c r="AX1793" s="1211"/>
      <c r="AY1793" s="1208"/>
    </row>
    <row r="1794" spans="1:51" ht="14">
      <c r="A1794" s="1282"/>
      <c r="B1794" s="1263"/>
      <c r="C1794" s="1264"/>
      <c r="D1794" s="1264"/>
      <c r="E1794" s="1264"/>
      <c r="F1794" s="1265"/>
      <c r="G1794" s="1270"/>
      <c r="H1794" s="1270"/>
      <c r="I1794" s="1270"/>
      <c r="J1794" s="1270"/>
      <c r="K1794" s="1270"/>
      <c r="L1794" s="1273"/>
      <c r="M1794" s="1276"/>
      <c r="N1794" s="1246"/>
      <c r="O1794" s="1249"/>
      <c r="P1794" s="1215"/>
      <c r="Q1794" s="1218"/>
      <c r="R1794" s="1221"/>
      <c r="S1794" s="1224"/>
      <c r="T1794" s="1227"/>
      <c r="U1794" s="1224"/>
      <c r="V1794" s="1227"/>
      <c r="W1794" s="1224"/>
      <c r="X1794" s="1227"/>
      <c r="Y1794" s="1224"/>
      <c r="Z1794" s="1227"/>
      <c r="AA1794" s="1227"/>
      <c r="AB1794" s="1227"/>
      <c r="AC1794" s="1230"/>
      <c r="AD1794" s="1193"/>
      <c r="AE1794" s="1234"/>
      <c r="AF1794" s="1199"/>
      <c r="AG1794" s="1193"/>
      <c r="AH1794" s="1196"/>
      <c r="AI1794" s="1199"/>
      <c r="AJ1794" s="1199"/>
      <c r="AK1794" s="1202"/>
      <c r="AL1794" s="1205"/>
      <c r="AM1794" s="1213"/>
      <c r="AN1794" s="355"/>
      <c r="AO1794" s="1208"/>
      <c r="AP1794" s="1210"/>
      <c r="AQ1794" s="1114"/>
      <c r="AR1794" s="976"/>
      <c r="AS1794" s="976"/>
      <c r="AT1794" s="976"/>
      <c r="AU1794" s="976"/>
      <c r="AV1794" s="976"/>
      <c r="AW1794" s="976"/>
      <c r="AX1794" s="1211"/>
      <c r="AY1794" s="1208"/>
    </row>
    <row r="1795" spans="1:51" ht="14.5" thickBot="1">
      <c r="A1795" s="1283"/>
      <c r="B1795" s="1266"/>
      <c r="C1795" s="1267"/>
      <c r="D1795" s="1267"/>
      <c r="E1795" s="1267"/>
      <c r="F1795" s="1268"/>
      <c r="G1795" s="1271"/>
      <c r="H1795" s="1271"/>
      <c r="I1795" s="1271"/>
      <c r="J1795" s="1271"/>
      <c r="K1795" s="1271"/>
      <c r="L1795" s="1274"/>
      <c r="M1795" s="1277"/>
      <c r="N1795" s="1247"/>
      <c r="O1795" s="1250"/>
      <c r="P1795" s="1216"/>
      <c r="Q1795" s="1219"/>
      <c r="R1795" s="1222"/>
      <c r="S1795" s="1225"/>
      <c r="T1795" s="1228"/>
      <c r="U1795" s="1225"/>
      <c r="V1795" s="1228"/>
      <c r="W1795" s="1225"/>
      <c r="X1795" s="1228"/>
      <c r="Y1795" s="1225"/>
      <c r="Z1795" s="1228"/>
      <c r="AA1795" s="1228"/>
      <c r="AB1795" s="1228"/>
      <c r="AC1795" s="1231"/>
      <c r="AD1795" s="1194"/>
      <c r="AE1795" s="1235"/>
      <c r="AF1795" s="1200"/>
      <c r="AG1795" s="1194"/>
      <c r="AH1795" s="1197"/>
      <c r="AI1795" s="1200"/>
      <c r="AJ1795" s="1200"/>
      <c r="AK1795" s="1203"/>
      <c r="AL1795" s="1206"/>
      <c r="AM1795" s="651" t="str">
        <f t="shared" si="4058"/>
        <v/>
      </c>
      <c r="AN1795" s="355"/>
      <c r="AO1795" s="1209"/>
      <c r="AP1795" s="1210"/>
      <c r="AQ1795" s="1115"/>
      <c r="AR1795" s="976"/>
      <c r="AS1795" s="976"/>
      <c r="AT1795" s="976"/>
      <c r="AU1795" s="976"/>
      <c r="AV1795" s="976"/>
      <c r="AW1795" s="976"/>
      <c r="AX1795" s="1211"/>
      <c r="AY1795" s="1209"/>
    </row>
    <row r="1796" spans="1:51" ht="14">
      <c r="A1796" s="1280">
        <v>447</v>
      </c>
      <c r="B1796" s="1260" t="str">
        <f>IF(基本情報入力シート!B486="", "",基本情報入力シート!B486)</f>
        <v/>
      </c>
      <c r="C1796" s="1261"/>
      <c r="D1796" s="1261"/>
      <c r="E1796" s="1261"/>
      <c r="F1796" s="1262"/>
      <c r="G1796" s="1269" t="str">
        <f>IF(基本情報入力シート!L486="", "",基本情報入力シート!L486)</f>
        <v/>
      </c>
      <c r="H1796" s="1269" t="str">
        <f>IF(基本情報入力シート!Q486="", "",基本情報入力シート!Q486)</f>
        <v/>
      </c>
      <c r="I1796" s="1269" t="str">
        <f>IF(基本情報入力シート!V486="", "",基本情報入力シート!V486)</f>
        <v/>
      </c>
      <c r="J1796" s="1269" t="str">
        <f>IF(基本情報入力シート!W486="", "",基本情報入力シート!W486)</f>
        <v/>
      </c>
      <c r="K1796" s="1269" t="str">
        <f>IF(基本情報入力シート!X486="", "",基本情報入力シート!X486)</f>
        <v/>
      </c>
      <c r="L1796" s="1272" t="str">
        <f>IF(基本情報入力シート!AC486=0, "",基本情報入力シート!AC486)</f>
        <v/>
      </c>
      <c r="M1796" s="1275" t="str">
        <f>IF(基本情報入力シート!AD486="", "",基本情報入力シート!AD486)</f>
        <v/>
      </c>
      <c r="N1796" s="1245"/>
      <c r="O1796" s="1248" t="str">
        <f>IFERROR(VLOOKUP(K1796,【参考】数式用２!$A$2:$AD$48,MATCH(N1796,【参考】数式用２!$C$4:$AD$4,0)+2,0),"")</f>
        <v/>
      </c>
      <c r="P1796" s="1214"/>
      <c r="Q1796" s="1217" t="str">
        <f>IFERROR(VLOOKUP(K1796,【参考】数式用２!$A$2:$AC$48,MATCH(P1796,【参考】数式用２!$C$4:$AC$4,0)+2,0),"")</f>
        <v/>
      </c>
      <c r="R1796" s="1220" t="s">
        <v>268</v>
      </c>
      <c r="S1796" s="1223"/>
      <c r="T1796" s="1226" t="s">
        <v>356</v>
      </c>
      <c r="U1796" s="1223"/>
      <c r="V1796" s="1226" t="s">
        <v>357</v>
      </c>
      <c r="W1796" s="1223"/>
      <c r="X1796" s="1226" t="s">
        <v>356</v>
      </c>
      <c r="Y1796" s="1223"/>
      <c r="Z1796" s="1226" t="s">
        <v>360</v>
      </c>
      <c r="AA1796" s="1226" t="s">
        <v>171</v>
      </c>
      <c r="AB1796" s="1226" t="str">
        <f t="shared" ref="AB1796" si="4147">IF(S1796&gt;=1,(W1796*12+Y1796)-(S1796*12+U1796)+1,"")</f>
        <v/>
      </c>
      <c r="AC1796" s="1229" t="s">
        <v>359</v>
      </c>
      <c r="AD1796" s="1232" t="str">
        <f t="shared" ref="AD1796" si="4148">IFERROR(ROUNDDOWN(ROUND(L1796*Q1796,0)*M1796,0)*AB1796,"")</f>
        <v/>
      </c>
      <c r="AE1796" s="1233" t="str">
        <f>IFERROR(ROUNDDOWN(ROUNDDOWN(ROUND(L1796*VLOOKUP(K1796,【参考】数式用２!$A$2:$AC$48,MATCH("処遇改善加算Ⅳ",【参考】数式用２!$C$4:$O$4,0)+2,0),0)*M1796,0)*AB1796*0.5,0), "")</f>
        <v/>
      </c>
      <c r="AF1796" s="1198"/>
      <c r="AG1796" s="1193" t="str">
        <f>IF(AND(AQ1796&lt;&gt;"対象外", P1796&lt;&gt;""),ROUNDDOWN(ROUND(L1796*VLOOKUP(K1796,【参考】数式用２!$A$2:$K$48,MATCH("ベア加算あり",【参考】数式用２!$C$4:$K$4,0)+2,0),0)*M1796,0)*AB1796,"")</f>
        <v/>
      </c>
      <c r="AH1796" s="1195"/>
      <c r="AI1796" s="1198"/>
      <c r="AJ1796" s="1198"/>
      <c r="AK1796" s="1201"/>
      <c r="AL1796" s="1204"/>
      <c r="AM1796" s="650" t="str">
        <f t="shared" si="4048"/>
        <v/>
      </c>
      <c r="AN1796" s="355"/>
      <c r="AO1796" s="1207" t="str">
        <f t="shared" ref="AO1796" si="4149">IF(K1796&lt;&gt;"","Q列に色付け","")</f>
        <v/>
      </c>
      <c r="AP1796" s="1210" t="str">
        <f t="shared" ref="AP1796" si="4150">IF(AND(AE1796&lt;&gt;0,AE1796&lt;&gt;""),IF(AF1796="○","入力済","未入力"),"")</f>
        <v/>
      </c>
      <c r="AQ1796" s="1113" t="str">
        <f>IFERROR((VLOOKUP(N1796, 【参考】数式用２!$BE$5:$BE$13, 1,FALSE)), "対象外")</f>
        <v>対象外</v>
      </c>
      <c r="AR1796" s="976" t="str">
        <f t="shared" ref="AR1796" si="4151">IF(AG1796&lt;&gt;"",IF(AH1796="○","入力済","未入力"),"")</f>
        <v/>
      </c>
      <c r="AS1796" s="976" t="str">
        <f t="shared" ref="AS1796" si="4152">IF(AND(P1796&lt;&gt;"", AI1796=""), "未入力", "入力済")</f>
        <v>入力済</v>
      </c>
      <c r="AT1796" s="976" t="str">
        <f t="shared" ref="AT1796" si="4153">IF(AND(P1796&lt;&gt;"", P1796&lt;&gt;"処遇改善加算Ⅳ", AJ1796=""), "未入力", "入力済")</f>
        <v>入力済</v>
      </c>
      <c r="AU1796" s="976" t="str">
        <f>IFERROR(VLOOKUP(K1796, 【参考】数式用２!$BB$5:$BC$48, 2, FALSE), "")</f>
        <v/>
      </c>
      <c r="AV1796" s="976" t="str">
        <f t="shared" ref="AV1796" si="4154">IF(AND(P1796&lt;&gt;"処遇改善加算Ⅲ",P1796&lt;&gt;"処遇改善加算Ⅳ", P1796&lt;&gt;"", AU1796&lt;&gt;"対象外"), 1,"")</f>
        <v/>
      </c>
      <c r="AW1796" s="976" t="str">
        <f>IFERROR("_"&amp;VLOOKUP(K1796, 【参考】数式用２!$AG$2:$AH$48, 2, FALSE), "")</f>
        <v/>
      </c>
      <c r="AX1796" s="1211" t="str">
        <f t="shared" ref="AX1796" si="4155">IF(AND(P1796="処遇改善加算Ⅰ", AL1796=""), "未入力","入力済")</f>
        <v>入力済</v>
      </c>
      <c r="AY1796" s="1207" t="str">
        <f t="shared" ref="AY1796" si="4156">G1796</f>
        <v/>
      </c>
    </row>
    <row r="1797" spans="1:51" ht="14">
      <c r="A1797" s="1281"/>
      <c r="B1797" s="1263"/>
      <c r="C1797" s="1264"/>
      <c r="D1797" s="1264"/>
      <c r="E1797" s="1264"/>
      <c r="F1797" s="1265"/>
      <c r="G1797" s="1270"/>
      <c r="H1797" s="1270"/>
      <c r="I1797" s="1270"/>
      <c r="J1797" s="1270"/>
      <c r="K1797" s="1270"/>
      <c r="L1797" s="1273"/>
      <c r="M1797" s="1276"/>
      <c r="N1797" s="1246"/>
      <c r="O1797" s="1249"/>
      <c r="P1797" s="1215"/>
      <c r="Q1797" s="1218"/>
      <c r="R1797" s="1221"/>
      <c r="S1797" s="1224"/>
      <c r="T1797" s="1227"/>
      <c r="U1797" s="1224"/>
      <c r="V1797" s="1227"/>
      <c r="W1797" s="1224"/>
      <c r="X1797" s="1227"/>
      <c r="Y1797" s="1224"/>
      <c r="Z1797" s="1227"/>
      <c r="AA1797" s="1227"/>
      <c r="AB1797" s="1227"/>
      <c r="AC1797" s="1230"/>
      <c r="AD1797" s="1193"/>
      <c r="AE1797" s="1234"/>
      <c r="AF1797" s="1199"/>
      <c r="AG1797" s="1193"/>
      <c r="AH1797" s="1196"/>
      <c r="AI1797" s="1199"/>
      <c r="AJ1797" s="1199"/>
      <c r="AK1797" s="1202"/>
      <c r="AL1797" s="1205"/>
      <c r="AM1797" s="1212" t="str">
        <f t="shared" ref="AM1797" si="4157">IF(AND(P1796&lt;&gt;"", OR(W1796&lt;&gt;8,Y1796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797" s="355"/>
      <c r="AO1797" s="1208"/>
      <c r="AP1797" s="1210"/>
      <c r="AQ1797" s="1114"/>
      <c r="AR1797" s="976"/>
      <c r="AS1797" s="976"/>
      <c r="AT1797" s="976"/>
      <c r="AU1797" s="976"/>
      <c r="AV1797" s="976"/>
      <c r="AW1797" s="976"/>
      <c r="AX1797" s="1211"/>
      <c r="AY1797" s="1208"/>
    </row>
    <row r="1798" spans="1:51" ht="14">
      <c r="A1798" s="1282"/>
      <c r="B1798" s="1263"/>
      <c r="C1798" s="1264"/>
      <c r="D1798" s="1264"/>
      <c r="E1798" s="1264"/>
      <c r="F1798" s="1265"/>
      <c r="G1798" s="1270"/>
      <c r="H1798" s="1270"/>
      <c r="I1798" s="1270"/>
      <c r="J1798" s="1270"/>
      <c r="K1798" s="1270"/>
      <c r="L1798" s="1273"/>
      <c r="M1798" s="1276"/>
      <c r="N1798" s="1246"/>
      <c r="O1798" s="1249"/>
      <c r="P1798" s="1215"/>
      <c r="Q1798" s="1218"/>
      <c r="R1798" s="1221"/>
      <c r="S1798" s="1224"/>
      <c r="T1798" s="1227"/>
      <c r="U1798" s="1224"/>
      <c r="V1798" s="1227"/>
      <c r="W1798" s="1224"/>
      <c r="X1798" s="1227"/>
      <c r="Y1798" s="1224"/>
      <c r="Z1798" s="1227"/>
      <c r="AA1798" s="1227"/>
      <c r="AB1798" s="1227"/>
      <c r="AC1798" s="1230"/>
      <c r="AD1798" s="1193"/>
      <c r="AE1798" s="1234"/>
      <c r="AF1798" s="1199"/>
      <c r="AG1798" s="1193"/>
      <c r="AH1798" s="1196"/>
      <c r="AI1798" s="1199"/>
      <c r="AJ1798" s="1199"/>
      <c r="AK1798" s="1202"/>
      <c r="AL1798" s="1205"/>
      <c r="AM1798" s="1213"/>
      <c r="AN1798" s="355"/>
      <c r="AO1798" s="1208"/>
      <c r="AP1798" s="1210"/>
      <c r="AQ1798" s="1114"/>
      <c r="AR1798" s="976"/>
      <c r="AS1798" s="976"/>
      <c r="AT1798" s="976"/>
      <c r="AU1798" s="976"/>
      <c r="AV1798" s="976"/>
      <c r="AW1798" s="976"/>
      <c r="AX1798" s="1211"/>
      <c r="AY1798" s="1208"/>
    </row>
    <row r="1799" spans="1:51" ht="14.5" thickBot="1">
      <c r="A1799" s="1283"/>
      <c r="B1799" s="1266"/>
      <c r="C1799" s="1267"/>
      <c r="D1799" s="1267"/>
      <c r="E1799" s="1267"/>
      <c r="F1799" s="1268"/>
      <c r="G1799" s="1271"/>
      <c r="H1799" s="1271"/>
      <c r="I1799" s="1271"/>
      <c r="J1799" s="1271"/>
      <c r="K1799" s="1271"/>
      <c r="L1799" s="1274"/>
      <c r="M1799" s="1277"/>
      <c r="N1799" s="1247"/>
      <c r="O1799" s="1250"/>
      <c r="P1799" s="1216"/>
      <c r="Q1799" s="1219"/>
      <c r="R1799" s="1222"/>
      <c r="S1799" s="1225"/>
      <c r="T1799" s="1228"/>
      <c r="U1799" s="1225"/>
      <c r="V1799" s="1228"/>
      <c r="W1799" s="1225"/>
      <c r="X1799" s="1228"/>
      <c r="Y1799" s="1225"/>
      <c r="Z1799" s="1228"/>
      <c r="AA1799" s="1228"/>
      <c r="AB1799" s="1228"/>
      <c r="AC1799" s="1231"/>
      <c r="AD1799" s="1194"/>
      <c r="AE1799" s="1235"/>
      <c r="AF1799" s="1200"/>
      <c r="AG1799" s="1194"/>
      <c r="AH1799" s="1197"/>
      <c r="AI1799" s="1200"/>
      <c r="AJ1799" s="1200"/>
      <c r="AK1799" s="1203"/>
      <c r="AL1799" s="1206"/>
      <c r="AM1799" s="651" t="str">
        <f t="shared" si="4058"/>
        <v/>
      </c>
      <c r="AN1799" s="355"/>
      <c r="AO1799" s="1209"/>
      <c r="AP1799" s="1210"/>
      <c r="AQ1799" s="1115"/>
      <c r="AR1799" s="976"/>
      <c r="AS1799" s="976"/>
      <c r="AT1799" s="976"/>
      <c r="AU1799" s="976"/>
      <c r="AV1799" s="976"/>
      <c r="AW1799" s="976"/>
      <c r="AX1799" s="1211"/>
      <c r="AY1799" s="1209"/>
    </row>
    <row r="1800" spans="1:51" ht="14">
      <c r="A1800" s="1280">
        <v>448</v>
      </c>
      <c r="B1800" s="1260" t="str">
        <f>IF(基本情報入力シート!B487="", "",基本情報入力シート!B487)</f>
        <v/>
      </c>
      <c r="C1800" s="1261"/>
      <c r="D1800" s="1261"/>
      <c r="E1800" s="1261"/>
      <c r="F1800" s="1262"/>
      <c r="G1800" s="1269" t="str">
        <f>IF(基本情報入力シート!L487="", "",基本情報入力シート!L487)</f>
        <v/>
      </c>
      <c r="H1800" s="1269" t="str">
        <f>IF(基本情報入力シート!Q487="", "",基本情報入力シート!Q487)</f>
        <v/>
      </c>
      <c r="I1800" s="1269" t="str">
        <f>IF(基本情報入力シート!V487="", "",基本情報入力シート!V487)</f>
        <v/>
      </c>
      <c r="J1800" s="1269" t="str">
        <f>IF(基本情報入力シート!W487="", "",基本情報入力シート!W487)</f>
        <v/>
      </c>
      <c r="K1800" s="1269" t="str">
        <f>IF(基本情報入力シート!X487="", "",基本情報入力シート!X487)</f>
        <v/>
      </c>
      <c r="L1800" s="1272" t="str">
        <f>IF(基本情報入力シート!AC487=0, "",基本情報入力シート!AC487)</f>
        <v/>
      </c>
      <c r="M1800" s="1275" t="str">
        <f>IF(基本情報入力シート!AD487="", "",基本情報入力シート!AD487)</f>
        <v/>
      </c>
      <c r="N1800" s="1245"/>
      <c r="O1800" s="1248" t="str">
        <f>IFERROR(VLOOKUP(K1800,【参考】数式用２!$A$2:$AD$48,MATCH(N1800,【参考】数式用２!$C$4:$AD$4,0)+2,0),"")</f>
        <v/>
      </c>
      <c r="P1800" s="1214"/>
      <c r="Q1800" s="1217" t="str">
        <f>IFERROR(VLOOKUP(K1800,【参考】数式用２!$A$2:$AC$48,MATCH(P1800,【参考】数式用２!$C$4:$AC$4,0)+2,0),"")</f>
        <v/>
      </c>
      <c r="R1800" s="1220" t="s">
        <v>268</v>
      </c>
      <c r="S1800" s="1223"/>
      <c r="T1800" s="1226" t="s">
        <v>356</v>
      </c>
      <c r="U1800" s="1223"/>
      <c r="V1800" s="1226" t="s">
        <v>357</v>
      </c>
      <c r="W1800" s="1223"/>
      <c r="X1800" s="1226" t="s">
        <v>356</v>
      </c>
      <c r="Y1800" s="1223"/>
      <c r="Z1800" s="1226" t="s">
        <v>360</v>
      </c>
      <c r="AA1800" s="1226" t="s">
        <v>171</v>
      </c>
      <c r="AB1800" s="1226" t="str">
        <f t="shared" ref="AB1800" si="4158">IF(S1800&gt;=1,(W1800*12+Y1800)-(S1800*12+U1800)+1,"")</f>
        <v/>
      </c>
      <c r="AC1800" s="1229" t="s">
        <v>359</v>
      </c>
      <c r="AD1800" s="1232" t="str">
        <f t="shared" ref="AD1800" si="4159">IFERROR(ROUNDDOWN(ROUND(L1800*Q1800,0)*M1800,0)*AB1800,"")</f>
        <v/>
      </c>
      <c r="AE1800" s="1233" t="str">
        <f>IFERROR(ROUNDDOWN(ROUNDDOWN(ROUND(L1800*VLOOKUP(K1800,【参考】数式用２!$A$2:$AC$48,MATCH("処遇改善加算Ⅳ",【参考】数式用２!$C$4:$O$4,0)+2,0),0)*M1800,0)*AB1800*0.5,0), "")</f>
        <v/>
      </c>
      <c r="AF1800" s="1198"/>
      <c r="AG1800" s="1193" t="str">
        <f>IF(AND(AQ1800&lt;&gt;"対象外", P1800&lt;&gt;""),ROUNDDOWN(ROUND(L1800*VLOOKUP(K1800,【参考】数式用２!$A$2:$K$48,MATCH("ベア加算あり",【参考】数式用２!$C$4:$K$4,0)+2,0),0)*M1800,0)*AB1800,"")</f>
        <v/>
      </c>
      <c r="AH1800" s="1195"/>
      <c r="AI1800" s="1198"/>
      <c r="AJ1800" s="1198"/>
      <c r="AK1800" s="1201"/>
      <c r="AL1800" s="1204"/>
      <c r="AM1800" s="650" t="str">
        <f t="shared" si="4048"/>
        <v/>
      </c>
      <c r="AN1800" s="355"/>
      <c r="AO1800" s="1207" t="str">
        <f t="shared" ref="AO1800" si="4160">IF(K1800&lt;&gt;"","Q列に色付け","")</f>
        <v/>
      </c>
      <c r="AP1800" s="1210" t="str">
        <f t="shared" ref="AP1800" si="4161">IF(AND(AE1800&lt;&gt;0,AE1800&lt;&gt;""),IF(AF1800="○","入力済","未入力"),"")</f>
        <v/>
      </c>
      <c r="AQ1800" s="1113" t="str">
        <f>IFERROR((VLOOKUP(N1800, 【参考】数式用２!$BE$5:$BE$13, 1,FALSE)), "対象外")</f>
        <v>対象外</v>
      </c>
      <c r="AR1800" s="976" t="str">
        <f t="shared" ref="AR1800" si="4162">IF(AG1800&lt;&gt;"",IF(AH1800="○","入力済","未入力"),"")</f>
        <v/>
      </c>
      <c r="AS1800" s="976" t="str">
        <f t="shared" ref="AS1800" si="4163">IF(AND(P1800&lt;&gt;"", AI1800=""), "未入力", "入力済")</f>
        <v>入力済</v>
      </c>
      <c r="AT1800" s="976" t="str">
        <f t="shared" ref="AT1800" si="4164">IF(AND(P1800&lt;&gt;"", P1800&lt;&gt;"処遇改善加算Ⅳ", AJ1800=""), "未入力", "入力済")</f>
        <v>入力済</v>
      </c>
      <c r="AU1800" s="976" t="str">
        <f>IFERROR(VLOOKUP(K1800, 【参考】数式用２!$BB$5:$BC$48, 2, FALSE), "")</f>
        <v/>
      </c>
      <c r="AV1800" s="976" t="str">
        <f t="shared" ref="AV1800" si="4165">IF(AND(P1800&lt;&gt;"処遇改善加算Ⅲ",P1800&lt;&gt;"処遇改善加算Ⅳ", P1800&lt;&gt;"", AU1800&lt;&gt;"対象外"), 1,"")</f>
        <v/>
      </c>
      <c r="AW1800" s="976" t="str">
        <f>IFERROR("_"&amp;VLOOKUP(K1800, 【参考】数式用２!$AG$2:$AH$48, 2, FALSE), "")</f>
        <v/>
      </c>
      <c r="AX1800" s="1211" t="str">
        <f t="shared" ref="AX1800" si="4166">IF(AND(P1800="処遇改善加算Ⅰ", AL1800=""), "未入力","入力済")</f>
        <v>入力済</v>
      </c>
      <c r="AY1800" s="1207" t="str">
        <f t="shared" ref="AY1800" si="4167">G1800</f>
        <v/>
      </c>
    </row>
    <row r="1801" spans="1:51" ht="14">
      <c r="A1801" s="1281"/>
      <c r="B1801" s="1263"/>
      <c r="C1801" s="1264"/>
      <c r="D1801" s="1264"/>
      <c r="E1801" s="1264"/>
      <c r="F1801" s="1265"/>
      <c r="G1801" s="1270"/>
      <c r="H1801" s="1270"/>
      <c r="I1801" s="1270"/>
      <c r="J1801" s="1270"/>
      <c r="K1801" s="1270"/>
      <c r="L1801" s="1273"/>
      <c r="M1801" s="1276"/>
      <c r="N1801" s="1246"/>
      <c r="O1801" s="1249"/>
      <c r="P1801" s="1215"/>
      <c r="Q1801" s="1218"/>
      <c r="R1801" s="1221"/>
      <c r="S1801" s="1224"/>
      <c r="T1801" s="1227"/>
      <c r="U1801" s="1224"/>
      <c r="V1801" s="1227"/>
      <c r="W1801" s="1224"/>
      <c r="X1801" s="1227"/>
      <c r="Y1801" s="1224"/>
      <c r="Z1801" s="1227"/>
      <c r="AA1801" s="1227"/>
      <c r="AB1801" s="1227"/>
      <c r="AC1801" s="1230"/>
      <c r="AD1801" s="1193"/>
      <c r="AE1801" s="1234"/>
      <c r="AF1801" s="1199"/>
      <c r="AG1801" s="1193"/>
      <c r="AH1801" s="1196"/>
      <c r="AI1801" s="1199"/>
      <c r="AJ1801" s="1199"/>
      <c r="AK1801" s="1202"/>
      <c r="AL1801" s="1205"/>
      <c r="AM1801" s="1212" t="str">
        <f t="shared" ref="AM1801" si="4168">IF(AND(P1800&lt;&gt;"", OR(W1800&lt;&gt;8,Y1800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01" s="355"/>
      <c r="AO1801" s="1208"/>
      <c r="AP1801" s="1210"/>
      <c r="AQ1801" s="1114"/>
      <c r="AR1801" s="976"/>
      <c r="AS1801" s="976"/>
      <c r="AT1801" s="976"/>
      <c r="AU1801" s="976"/>
      <c r="AV1801" s="976"/>
      <c r="AW1801" s="976"/>
      <c r="AX1801" s="1211"/>
      <c r="AY1801" s="1208"/>
    </row>
    <row r="1802" spans="1:51" ht="14">
      <c r="A1802" s="1282"/>
      <c r="B1802" s="1263"/>
      <c r="C1802" s="1264"/>
      <c r="D1802" s="1264"/>
      <c r="E1802" s="1264"/>
      <c r="F1802" s="1265"/>
      <c r="G1802" s="1270"/>
      <c r="H1802" s="1270"/>
      <c r="I1802" s="1270"/>
      <c r="J1802" s="1270"/>
      <c r="K1802" s="1270"/>
      <c r="L1802" s="1273"/>
      <c r="M1802" s="1276"/>
      <c r="N1802" s="1246"/>
      <c r="O1802" s="1249"/>
      <c r="P1802" s="1215"/>
      <c r="Q1802" s="1218"/>
      <c r="R1802" s="1221"/>
      <c r="S1802" s="1224"/>
      <c r="T1802" s="1227"/>
      <c r="U1802" s="1224"/>
      <c r="V1802" s="1227"/>
      <c r="W1802" s="1224"/>
      <c r="X1802" s="1227"/>
      <c r="Y1802" s="1224"/>
      <c r="Z1802" s="1227"/>
      <c r="AA1802" s="1227"/>
      <c r="AB1802" s="1227"/>
      <c r="AC1802" s="1230"/>
      <c r="AD1802" s="1193"/>
      <c r="AE1802" s="1234"/>
      <c r="AF1802" s="1199"/>
      <c r="AG1802" s="1193"/>
      <c r="AH1802" s="1196"/>
      <c r="AI1802" s="1199"/>
      <c r="AJ1802" s="1199"/>
      <c r="AK1802" s="1202"/>
      <c r="AL1802" s="1205"/>
      <c r="AM1802" s="1213"/>
      <c r="AN1802" s="355"/>
      <c r="AO1802" s="1208"/>
      <c r="AP1802" s="1210"/>
      <c r="AQ1802" s="1114"/>
      <c r="AR1802" s="976"/>
      <c r="AS1802" s="976"/>
      <c r="AT1802" s="976"/>
      <c r="AU1802" s="976"/>
      <c r="AV1802" s="976"/>
      <c r="AW1802" s="976"/>
      <c r="AX1802" s="1211"/>
      <c r="AY1802" s="1208"/>
    </row>
    <row r="1803" spans="1:51" ht="14.5" thickBot="1">
      <c r="A1803" s="1283"/>
      <c r="B1803" s="1266"/>
      <c r="C1803" s="1267"/>
      <c r="D1803" s="1267"/>
      <c r="E1803" s="1267"/>
      <c r="F1803" s="1268"/>
      <c r="G1803" s="1271"/>
      <c r="H1803" s="1271"/>
      <c r="I1803" s="1271"/>
      <c r="J1803" s="1271"/>
      <c r="K1803" s="1271"/>
      <c r="L1803" s="1274"/>
      <c r="M1803" s="1277"/>
      <c r="N1803" s="1247"/>
      <c r="O1803" s="1250"/>
      <c r="P1803" s="1216"/>
      <c r="Q1803" s="1219"/>
      <c r="R1803" s="1222"/>
      <c r="S1803" s="1225"/>
      <c r="T1803" s="1228"/>
      <c r="U1803" s="1225"/>
      <c r="V1803" s="1228"/>
      <c r="W1803" s="1225"/>
      <c r="X1803" s="1228"/>
      <c r="Y1803" s="1225"/>
      <c r="Z1803" s="1228"/>
      <c r="AA1803" s="1228"/>
      <c r="AB1803" s="1228"/>
      <c r="AC1803" s="1231"/>
      <c r="AD1803" s="1194"/>
      <c r="AE1803" s="1235"/>
      <c r="AF1803" s="1200"/>
      <c r="AG1803" s="1194"/>
      <c r="AH1803" s="1197"/>
      <c r="AI1803" s="1200"/>
      <c r="AJ1803" s="1200"/>
      <c r="AK1803" s="1203"/>
      <c r="AL1803" s="1206"/>
      <c r="AM1803" s="651" t="str">
        <f t="shared" si="4058"/>
        <v/>
      </c>
      <c r="AN1803" s="355"/>
      <c r="AO1803" s="1209"/>
      <c r="AP1803" s="1210"/>
      <c r="AQ1803" s="1115"/>
      <c r="AR1803" s="976"/>
      <c r="AS1803" s="976"/>
      <c r="AT1803" s="976"/>
      <c r="AU1803" s="976"/>
      <c r="AV1803" s="976"/>
      <c r="AW1803" s="976"/>
      <c r="AX1803" s="1211"/>
      <c r="AY1803" s="1209"/>
    </row>
    <row r="1804" spans="1:51" ht="14">
      <c r="A1804" s="1280">
        <v>449</v>
      </c>
      <c r="B1804" s="1260" t="str">
        <f>IF(基本情報入力シート!B488="", "",基本情報入力シート!B488)</f>
        <v/>
      </c>
      <c r="C1804" s="1261"/>
      <c r="D1804" s="1261"/>
      <c r="E1804" s="1261"/>
      <c r="F1804" s="1262"/>
      <c r="G1804" s="1269" t="str">
        <f>IF(基本情報入力シート!L488="", "",基本情報入力シート!L488)</f>
        <v/>
      </c>
      <c r="H1804" s="1269" t="str">
        <f>IF(基本情報入力シート!Q488="", "",基本情報入力シート!Q488)</f>
        <v/>
      </c>
      <c r="I1804" s="1269" t="str">
        <f>IF(基本情報入力シート!V488="", "",基本情報入力シート!V488)</f>
        <v/>
      </c>
      <c r="J1804" s="1269" t="str">
        <f>IF(基本情報入力シート!W488="", "",基本情報入力シート!W488)</f>
        <v/>
      </c>
      <c r="K1804" s="1269" t="str">
        <f>IF(基本情報入力シート!X488="", "",基本情報入力シート!X488)</f>
        <v/>
      </c>
      <c r="L1804" s="1272" t="str">
        <f>IF(基本情報入力シート!AC488=0, "",基本情報入力シート!AC488)</f>
        <v/>
      </c>
      <c r="M1804" s="1275" t="str">
        <f>IF(基本情報入力シート!AD488="", "",基本情報入力シート!AD488)</f>
        <v/>
      </c>
      <c r="N1804" s="1245"/>
      <c r="O1804" s="1248" t="str">
        <f>IFERROR(VLOOKUP(K1804,【参考】数式用２!$A$2:$AD$48,MATCH(N1804,【参考】数式用２!$C$4:$AD$4,0)+2,0),"")</f>
        <v/>
      </c>
      <c r="P1804" s="1214"/>
      <c r="Q1804" s="1217" t="str">
        <f>IFERROR(VLOOKUP(K1804,【参考】数式用２!$A$2:$AC$48,MATCH(P1804,【参考】数式用２!$C$4:$AC$4,0)+2,0),"")</f>
        <v/>
      </c>
      <c r="R1804" s="1220" t="s">
        <v>268</v>
      </c>
      <c r="S1804" s="1223"/>
      <c r="T1804" s="1226" t="s">
        <v>356</v>
      </c>
      <c r="U1804" s="1223"/>
      <c r="V1804" s="1226" t="s">
        <v>357</v>
      </c>
      <c r="W1804" s="1223"/>
      <c r="X1804" s="1226" t="s">
        <v>356</v>
      </c>
      <c r="Y1804" s="1223"/>
      <c r="Z1804" s="1226" t="s">
        <v>360</v>
      </c>
      <c r="AA1804" s="1226" t="s">
        <v>171</v>
      </c>
      <c r="AB1804" s="1226" t="str">
        <f t="shared" ref="AB1804" si="4169">IF(S1804&gt;=1,(W1804*12+Y1804)-(S1804*12+U1804)+1,"")</f>
        <v/>
      </c>
      <c r="AC1804" s="1229" t="s">
        <v>359</v>
      </c>
      <c r="AD1804" s="1232" t="str">
        <f t="shared" ref="AD1804" si="4170">IFERROR(ROUNDDOWN(ROUND(L1804*Q1804,0)*M1804,0)*AB1804,"")</f>
        <v/>
      </c>
      <c r="AE1804" s="1233" t="str">
        <f>IFERROR(ROUNDDOWN(ROUNDDOWN(ROUND(L1804*VLOOKUP(K1804,【参考】数式用２!$A$2:$AC$48,MATCH("処遇改善加算Ⅳ",【参考】数式用２!$C$4:$O$4,0)+2,0),0)*M1804,0)*AB1804*0.5,0), "")</f>
        <v/>
      </c>
      <c r="AF1804" s="1198"/>
      <c r="AG1804" s="1193" t="str">
        <f>IF(AND(AQ1804&lt;&gt;"対象外", P1804&lt;&gt;""),ROUNDDOWN(ROUND(L1804*VLOOKUP(K1804,【参考】数式用２!$A$2:$K$48,MATCH("ベア加算あり",【参考】数式用２!$C$4:$K$4,0)+2,0),0)*M1804,0)*AB1804,"")</f>
        <v/>
      </c>
      <c r="AH1804" s="1195"/>
      <c r="AI1804" s="1198"/>
      <c r="AJ1804" s="1198"/>
      <c r="AK1804" s="1201"/>
      <c r="AL1804" s="1204"/>
      <c r="AM1804" s="650" t="str">
        <f t="shared" si="4048"/>
        <v/>
      </c>
      <c r="AN1804" s="355"/>
      <c r="AO1804" s="1207" t="str">
        <f t="shared" ref="AO1804" si="4171">IF(K1804&lt;&gt;"","Q列に色付け","")</f>
        <v/>
      </c>
      <c r="AP1804" s="1210" t="str">
        <f t="shared" ref="AP1804" si="4172">IF(AND(AE1804&lt;&gt;0,AE1804&lt;&gt;""),IF(AF1804="○","入力済","未入力"),"")</f>
        <v/>
      </c>
      <c r="AQ1804" s="1113" t="str">
        <f>IFERROR((VLOOKUP(N1804, 【参考】数式用２!$BE$5:$BE$13, 1,FALSE)), "対象外")</f>
        <v>対象外</v>
      </c>
      <c r="AR1804" s="976" t="str">
        <f t="shared" ref="AR1804" si="4173">IF(AG1804&lt;&gt;"",IF(AH1804="○","入力済","未入力"),"")</f>
        <v/>
      </c>
      <c r="AS1804" s="976" t="str">
        <f t="shared" ref="AS1804" si="4174">IF(AND(P1804&lt;&gt;"", AI1804=""), "未入力", "入力済")</f>
        <v>入力済</v>
      </c>
      <c r="AT1804" s="976" t="str">
        <f t="shared" ref="AT1804" si="4175">IF(AND(P1804&lt;&gt;"", P1804&lt;&gt;"処遇改善加算Ⅳ", AJ1804=""), "未入力", "入力済")</f>
        <v>入力済</v>
      </c>
      <c r="AU1804" s="976" t="str">
        <f>IFERROR(VLOOKUP(K1804, 【参考】数式用２!$BB$5:$BC$48, 2, FALSE), "")</f>
        <v/>
      </c>
      <c r="AV1804" s="976" t="str">
        <f t="shared" ref="AV1804" si="4176">IF(AND(P1804&lt;&gt;"処遇改善加算Ⅲ",P1804&lt;&gt;"処遇改善加算Ⅳ", P1804&lt;&gt;"", AU1804&lt;&gt;"対象外"), 1,"")</f>
        <v/>
      </c>
      <c r="AW1804" s="976" t="str">
        <f>IFERROR("_"&amp;VLOOKUP(K1804, 【参考】数式用２!$AG$2:$AH$48, 2, FALSE), "")</f>
        <v/>
      </c>
      <c r="AX1804" s="1211" t="str">
        <f t="shared" ref="AX1804" si="4177">IF(AND(P1804="処遇改善加算Ⅰ", AL1804=""), "未入力","入力済")</f>
        <v>入力済</v>
      </c>
      <c r="AY1804" s="1207" t="str">
        <f t="shared" ref="AY1804" si="4178">G1804</f>
        <v/>
      </c>
    </row>
    <row r="1805" spans="1:51" ht="14">
      <c r="A1805" s="1281"/>
      <c r="B1805" s="1263"/>
      <c r="C1805" s="1264"/>
      <c r="D1805" s="1264"/>
      <c r="E1805" s="1264"/>
      <c r="F1805" s="1265"/>
      <c r="G1805" s="1270"/>
      <c r="H1805" s="1270"/>
      <c r="I1805" s="1270"/>
      <c r="J1805" s="1270"/>
      <c r="K1805" s="1270"/>
      <c r="L1805" s="1273"/>
      <c r="M1805" s="1276"/>
      <c r="N1805" s="1246"/>
      <c r="O1805" s="1249"/>
      <c r="P1805" s="1215"/>
      <c r="Q1805" s="1218"/>
      <c r="R1805" s="1221"/>
      <c r="S1805" s="1224"/>
      <c r="T1805" s="1227"/>
      <c r="U1805" s="1224"/>
      <c r="V1805" s="1227"/>
      <c r="W1805" s="1224"/>
      <c r="X1805" s="1227"/>
      <c r="Y1805" s="1224"/>
      <c r="Z1805" s="1227"/>
      <c r="AA1805" s="1227"/>
      <c r="AB1805" s="1227"/>
      <c r="AC1805" s="1230"/>
      <c r="AD1805" s="1193"/>
      <c r="AE1805" s="1234"/>
      <c r="AF1805" s="1199"/>
      <c r="AG1805" s="1193"/>
      <c r="AH1805" s="1196"/>
      <c r="AI1805" s="1199"/>
      <c r="AJ1805" s="1199"/>
      <c r="AK1805" s="1202"/>
      <c r="AL1805" s="1205"/>
      <c r="AM1805" s="1212" t="str">
        <f t="shared" ref="AM1805" si="4179">IF(AND(P1804&lt;&gt;"", OR(W1804&lt;&gt;8,Y1804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05" s="355"/>
      <c r="AO1805" s="1208"/>
      <c r="AP1805" s="1210"/>
      <c r="AQ1805" s="1114"/>
      <c r="AR1805" s="976"/>
      <c r="AS1805" s="976"/>
      <c r="AT1805" s="976"/>
      <c r="AU1805" s="976"/>
      <c r="AV1805" s="976"/>
      <c r="AW1805" s="976"/>
      <c r="AX1805" s="1211"/>
      <c r="AY1805" s="1208"/>
    </row>
    <row r="1806" spans="1:51" ht="14">
      <c r="A1806" s="1282"/>
      <c r="B1806" s="1263"/>
      <c r="C1806" s="1264"/>
      <c r="D1806" s="1264"/>
      <c r="E1806" s="1264"/>
      <c r="F1806" s="1265"/>
      <c r="G1806" s="1270"/>
      <c r="H1806" s="1270"/>
      <c r="I1806" s="1270"/>
      <c r="J1806" s="1270"/>
      <c r="K1806" s="1270"/>
      <c r="L1806" s="1273"/>
      <c r="M1806" s="1276"/>
      <c r="N1806" s="1246"/>
      <c r="O1806" s="1249"/>
      <c r="P1806" s="1215"/>
      <c r="Q1806" s="1218"/>
      <c r="R1806" s="1221"/>
      <c r="S1806" s="1224"/>
      <c r="T1806" s="1227"/>
      <c r="U1806" s="1224"/>
      <c r="V1806" s="1227"/>
      <c r="W1806" s="1224"/>
      <c r="X1806" s="1227"/>
      <c r="Y1806" s="1224"/>
      <c r="Z1806" s="1227"/>
      <c r="AA1806" s="1227"/>
      <c r="AB1806" s="1227"/>
      <c r="AC1806" s="1230"/>
      <c r="AD1806" s="1193"/>
      <c r="AE1806" s="1234"/>
      <c r="AF1806" s="1199"/>
      <c r="AG1806" s="1193"/>
      <c r="AH1806" s="1196"/>
      <c r="AI1806" s="1199"/>
      <c r="AJ1806" s="1199"/>
      <c r="AK1806" s="1202"/>
      <c r="AL1806" s="1205"/>
      <c r="AM1806" s="1213"/>
      <c r="AN1806" s="355"/>
      <c r="AO1806" s="1208"/>
      <c r="AP1806" s="1210"/>
      <c r="AQ1806" s="1114"/>
      <c r="AR1806" s="976"/>
      <c r="AS1806" s="976"/>
      <c r="AT1806" s="976"/>
      <c r="AU1806" s="976"/>
      <c r="AV1806" s="976"/>
      <c r="AW1806" s="976"/>
      <c r="AX1806" s="1211"/>
      <c r="AY1806" s="1208"/>
    </row>
    <row r="1807" spans="1:51" ht="14.5" thickBot="1">
      <c r="A1807" s="1283"/>
      <c r="B1807" s="1266"/>
      <c r="C1807" s="1267"/>
      <c r="D1807" s="1267"/>
      <c r="E1807" s="1267"/>
      <c r="F1807" s="1268"/>
      <c r="G1807" s="1271"/>
      <c r="H1807" s="1271"/>
      <c r="I1807" s="1271"/>
      <c r="J1807" s="1271"/>
      <c r="K1807" s="1271"/>
      <c r="L1807" s="1274"/>
      <c r="M1807" s="1277"/>
      <c r="N1807" s="1247"/>
      <c r="O1807" s="1250"/>
      <c r="P1807" s="1216"/>
      <c r="Q1807" s="1219"/>
      <c r="R1807" s="1222"/>
      <c r="S1807" s="1225"/>
      <c r="T1807" s="1228"/>
      <c r="U1807" s="1225"/>
      <c r="V1807" s="1228"/>
      <c r="W1807" s="1225"/>
      <c r="X1807" s="1228"/>
      <c r="Y1807" s="1225"/>
      <c r="Z1807" s="1228"/>
      <c r="AA1807" s="1228"/>
      <c r="AB1807" s="1228"/>
      <c r="AC1807" s="1231"/>
      <c r="AD1807" s="1194"/>
      <c r="AE1807" s="1235"/>
      <c r="AF1807" s="1200"/>
      <c r="AG1807" s="1194"/>
      <c r="AH1807" s="1197"/>
      <c r="AI1807" s="1200"/>
      <c r="AJ1807" s="1200"/>
      <c r="AK1807" s="1203"/>
      <c r="AL1807" s="1206"/>
      <c r="AM1807" s="651" t="str">
        <f t="shared" si="4058"/>
        <v/>
      </c>
      <c r="AN1807" s="355"/>
      <c r="AO1807" s="1209"/>
      <c r="AP1807" s="1210"/>
      <c r="AQ1807" s="1115"/>
      <c r="AR1807" s="976"/>
      <c r="AS1807" s="976"/>
      <c r="AT1807" s="976"/>
      <c r="AU1807" s="976"/>
      <c r="AV1807" s="976"/>
      <c r="AW1807" s="976"/>
      <c r="AX1807" s="1211"/>
      <c r="AY1807" s="1209"/>
    </row>
    <row r="1808" spans="1:51" ht="14">
      <c r="A1808" s="1280">
        <v>450</v>
      </c>
      <c r="B1808" s="1260" t="str">
        <f>IF(基本情報入力シート!B489="", "",基本情報入力シート!B489)</f>
        <v/>
      </c>
      <c r="C1808" s="1261"/>
      <c r="D1808" s="1261"/>
      <c r="E1808" s="1261"/>
      <c r="F1808" s="1262"/>
      <c r="G1808" s="1269" t="str">
        <f>IF(基本情報入力シート!L489="", "",基本情報入力シート!L489)</f>
        <v/>
      </c>
      <c r="H1808" s="1269" t="str">
        <f>IF(基本情報入力シート!Q489="", "",基本情報入力シート!Q489)</f>
        <v/>
      </c>
      <c r="I1808" s="1269" t="str">
        <f>IF(基本情報入力シート!V489="", "",基本情報入力シート!V489)</f>
        <v/>
      </c>
      <c r="J1808" s="1269" t="str">
        <f>IF(基本情報入力シート!W489="", "",基本情報入力シート!W489)</f>
        <v/>
      </c>
      <c r="K1808" s="1269" t="str">
        <f>IF(基本情報入力シート!X489="", "",基本情報入力シート!X489)</f>
        <v/>
      </c>
      <c r="L1808" s="1272" t="str">
        <f>IF(基本情報入力シート!AC489=0, "",基本情報入力シート!AC489)</f>
        <v/>
      </c>
      <c r="M1808" s="1275" t="str">
        <f>IF(基本情報入力シート!AD489="", "",基本情報入力シート!AD489)</f>
        <v/>
      </c>
      <c r="N1808" s="1245"/>
      <c r="O1808" s="1248" t="str">
        <f>IFERROR(VLOOKUP(K1808,【参考】数式用２!$A$2:$AD$48,MATCH(N1808,【参考】数式用２!$C$4:$AD$4,0)+2,0),"")</f>
        <v/>
      </c>
      <c r="P1808" s="1214"/>
      <c r="Q1808" s="1217" t="str">
        <f>IFERROR(VLOOKUP(K1808,【参考】数式用２!$A$2:$AC$48,MATCH(P1808,【参考】数式用２!$C$4:$AC$4,0)+2,0),"")</f>
        <v/>
      </c>
      <c r="R1808" s="1220" t="s">
        <v>268</v>
      </c>
      <c r="S1808" s="1223"/>
      <c r="T1808" s="1226" t="s">
        <v>356</v>
      </c>
      <c r="U1808" s="1223"/>
      <c r="V1808" s="1226" t="s">
        <v>357</v>
      </c>
      <c r="W1808" s="1223"/>
      <c r="X1808" s="1226" t="s">
        <v>356</v>
      </c>
      <c r="Y1808" s="1223"/>
      <c r="Z1808" s="1226" t="s">
        <v>360</v>
      </c>
      <c r="AA1808" s="1226" t="s">
        <v>171</v>
      </c>
      <c r="AB1808" s="1226" t="str">
        <f t="shared" ref="AB1808" si="4180">IF(S1808&gt;=1,(W1808*12+Y1808)-(S1808*12+U1808)+1,"")</f>
        <v/>
      </c>
      <c r="AC1808" s="1229" t="s">
        <v>359</v>
      </c>
      <c r="AD1808" s="1232" t="str">
        <f t="shared" ref="AD1808" si="4181">IFERROR(ROUNDDOWN(ROUND(L1808*Q1808,0)*M1808,0)*AB1808,"")</f>
        <v/>
      </c>
      <c r="AE1808" s="1233" t="str">
        <f>IFERROR(ROUNDDOWN(ROUNDDOWN(ROUND(L1808*VLOOKUP(K1808,【参考】数式用２!$A$2:$AC$48,MATCH("処遇改善加算Ⅳ",【参考】数式用２!$C$4:$O$4,0)+2,0),0)*M1808,0)*AB1808*0.5,0), "")</f>
        <v/>
      </c>
      <c r="AF1808" s="1198"/>
      <c r="AG1808" s="1193" t="str">
        <f>IF(AND(AQ1808&lt;&gt;"対象外", P1808&lt;&gt;""),ROUNDDOWN(ROUND(L1808*VLOOKUP(K1808,【参考】数式用２!$A$2:$K$48,MATCH("ベア加算あり",【参考】数式用２!$C$4:$K$4,0)+2,0),0)*M1808,0)*AB1808,"")</f>
        <v/>
      </c>
      <c r="AH1808" s="1195"/>
      <c r="AI1808" s="1198"/>
      <c r="AJ1808" s="1198"/>
      <c r="AK1808" s="1201"/>
      <c r="AL1808" s="1204"/>
      <c r="AM1808" s="650" t="str">
        <f t="shared" si="4048"/>
        <v/>
      </c>
      <c r="AN1808" s="355"/>
      <c r="AO1808" s="1207" t="str">
        <f t="shared" ref="AO1808" si="4182">IF(K1808&lt;&gt;"","Q列に色付け","")</f>
        <v/>
      </c>
      <c r="AP1808" s="1210" t="str">
        <f t="shared" ref="AP1808" si="4183">IF(AND(AE1808&lt;&gt;0,AE1808&lt;&gt;""),IF(AF1808="○","入力済","未入力"),"")</f>
        <v/>
      </c>
      <c r="AQ1808" s="1113" t="str">
        <f>IFERROR((VLOOKUP(N1808, 【参考】数式用２!$BE$5:$BE$13, 1,FALSE)), "対象外")</f>
        <v>対象外</v>
      </c>
      <c r="AR1808" s="976" t="str">
        <f t="shared" ref="AR1808" si="4184">IF(AG1808&lt;&gt;"",IF(AH1808="○","入力済","未入力"),"")</f>
        <v/>
      </c>
      <c r="AS1808" s="976" t="str">
        <f t="shared" ref="AS1808" si="4185">IF(AND(P1808&lt;&gt;"", AI1808=""), "未入力", "入力済")</f>
        <v>入力済</v>
      </c>
      <c r="AT1808" s="976" t="str">
        <f t="shared" ref="AT1808" si="4186">IF(AND(P1808&lt;&gt;"", P1808&lt;&gt;"処遇改善加算Ⅳ", AJ1808=""), "未入力", "入力済")</f>
        <v>入力済</v>
      </c>
      <c r="AU1808" s="976" t="str">
        <f>IFERROR(VLOOKUP(K1808, 【参考】数式用２!$BB$5:$BC$48, 2, FALSE), "")</f>
        <v/>
      </c>
      <c r="AV1808" s="976" t="str">
        <f t="shared" ref="AV1808" si="4187">IF(AND(P1808&lt;&gt;"処遇改善加算Ⅲ",P1808&lt;&gt;"処遇改善加算Ⅳ", P1808&lt;&gt;"", AU1808&lt;&gt;"対象外"), 1,"")</f>
        <v/>
      </c>
      <c r="AW1808" s="976" t="str">
        <f>IFERROR("_"&amp;VLOOKUP(K1808, 【参考】数式用２!$AG$2:$AH$48, 2, FALSE), "")</f>
        <v/>
      </c>
      <c r="AX1808" s="1211" t="str">
        <f t="shared" ref="AX1808" si="4188">IF(AND(P1808="処遇改善加算Ⅰ", AL1808=""), "未入力","入力済")</f>
        <v>入力済</v>
      </c>
      <c r="AY1808" s="1207" t="str">
        <f t="shared" ref="AY1808" si="4189">G1808</f>
        <v/>
      </c>
    </row>
    <row r="1809" spans="1:51" ht="14">
      <c r="A1809" s="1281"/>
      <c r="B1809" s="1263"/>
      <c r="C1809" s="1264"/>
      <c r="D1809" s="1264"/>
      <c r="E1809" s="1264"/>
      <c r="F1809" s="1265"/>
      <c r="G1809" s="1270"/>
      <c r="H1809" s="1270"/>
      <c r="I1809" s="1270"/>
      <c r="J1809" s="1270"/>
      <c r="K1809" s="1270"/>
      <c r="L1809" s="1273"/>
      <c r="M1809" s="1276"/>
      <c r="N1809" s="1246"/>
      <c r="O1809" s="1249"/>
      <c r="P1809" s="1215"/>
      <c r="Q1809" s="1218"/>
      <c r="R1809" s="1221"/>
      <c r="S1809" s="1224"/>
      <c r="T1809" s="1227"/>
      <c r="U1809" s="1224"/>
      <c r="V1809" s="1227"/>
      <c r="W1809" s="1224"/>
      <c r="X1809" s="1227"/>
      <c r="Y1809" s="1224"/>
      <c r="Z1809" s="1227"/>
      <c r="AA1809" s="1227"/>
      <c r="AB1809" s="1227"/>
      <c r="AC1809" s="1230"/>
      <c r="AD1809" s="1193"/>
      <c r="AE1809" s="1234"/>
      <c r="AF1809" s="1199"/>
      <c r="AG1809" s="1193"/>
      <c r="AH1809" s="1196"/>
      <c r="AI1809" s="1199"/>
      <c r="AJ1809" s="1199"/>
      <c r="AK1809" s="1202"/>
      <c r="AL1809" s="1205"/>
      <c r="AM1809" s="1212" t="str">
        <f t="shared" ref="AM1809" si="4190">IF(AND(P1808&lt;&gt;"", OR(W1808&lt;&gt;8,Y1808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09" s="355"/>
      <c r="AO1809" s="1208"/>
      <c r="AP1809" s="1210"/>
      <c r="AQ1809" s="1114"/>
      <c r="AR1809" s="976"/>
      <c r="AS1809" s="976"/>
      <c r="AT1809" s="976"/>
      <c r="AU1809" s="976"/>
      <c r="AV1809" s="976"/>
      <c r="AW1809" s="976"/>
      <c r="AX1809" s="1211"/>
      <c r="AY1809" s="1208"/>
    </row>
    <row r="1810" spans="1:51" ht="14">
      <c r="A1810" s="1282"/>
      <c r="B1810" s="1263"/>
      <c r="C1810" s="1264"/>
      <c r="D1810" s="1264"/>
      <c r="E1810" s="1264"/>
      <c r="F1810" s="1265"/>
      <c r="G1810" s="1270"/>
      <c r="H1810" s="1270"/>
      <c r="I1810" s="1270"/>
      <c r="J1810" s="1270"/>
      <c r="K1810" s="1270"/>
      <c r="L1810" s="1273"/>
      <c r="M1810" s="1276"/>
      <c r="N1810" s="1246"/>
      <c r="O1810" s="1249"/>
      <c r="P1810" s="1215"/>
      <c r="Q1810" s="1218"/>
      <c r="R1810" s="1221"/>
      <c r="S1810" s="1224"/>
      <c r="T1810" s="1227"/>
      <c r="U1810" s="1224"/>
      <c r="V1810" s="1227"/>
      <c r="W1810" s="1224"/>
      <c r="X1810" s="1227"/>
      <c r="Y1810" s="1224"/>
      <c r="Z1810" s="1227"/>
      <c r="AA1810" s="1227"/>
      <c r="AB1810" s="1227"/>
      <c r="AC1810" s="1230"/>
      <c r="AD1810" s="1193"/>
      <c r="AE1810" s="1234"/>
      <c r="AF1810" s="1199"/>
      <c r="AG1810" s="1193"/>
      <c r="AH1810" s="1196"/>
      <c r="AI1810" s="1199"/>
      <c r="AJ1810" s="1199"/>
      <c r="AK1810" s="1202"/>
      <c r="AL1810" s="1205"/>
      <c r="AM1810" s="1213"/>
      <c r="AN1810" s="355"/>
      <c r="AO1810" s="1208"/>
      <c r="AP1810" s="1210"/>
      <c r="AQ1810" s="1114"/>
      <c r="AR1810" s="976"/>
      <c r="AS1810" s="976"/>
      <c r="AT1810" s="976"/>
      <c r="AU1810" s="976"/>
      <c r="AV1810" s="976"/>
      <c r="AW1810" s="976"/>
      <c r="AX1810" s="1211"/>
      <c r="AY1810" s="1208"/>
    </row>
    <row r="1811" spans="1:51" ht="14.5" thickBot="1">
      <c r="A1811" s="1283"/>
      <c r="B1811" s="1266"/>
      <c r="C1811" s="1267"/>
      <c r="D1811" s="1267"/>
      <c r="E1811" s="1267"/>
      <c r="F1811" s="1268"/>
      <c r="G1811" s="1271"/>
      <c r="H1811" s="1271"/>
      <c r="I1811" s="1271"/>
      <c r="J1811" s="1271"/>
      <c r="K1811" s="1271"/>
      <c r="L1811" s="1274"/>
      <c r="M1811" s="1277"/>
      <c r="N1811" s="1247"/>
      <c r="O1811" s="1250"/>
      <c r="P1811" s="1216"/>
      <c r="Q1811" s="1219"/>
      <c r="R1811" s="1222"/>
      <c r="S1811" s="1225"/>
      <c r="T1811" s="1228"/>
      <c r="U1811" s="1225"/>
      <c r="V1811" s="1228"/>
      <c r="W1811" s="1225"/>
      <c r="X1811" s="1228"/>
      <c r="Y1811" s="1225"/>
      <c r="Z1811" s="1228"/>
      <c r="AA1811" s="1228"/>
      <c r="AB1811" s="1228"/>
      <c r="AC1811" s="1231"/>
      <c r="AD1811" s="1194"/>
      <c r="AE1811" s="1235"/>
      <c r="AF1811" s="1200"/>
      <c r="AG1811" s="1194"/>
      <c r="AH1811" s="1197"/>
      <c r="AI1811" s="1200"/>
      <c r="AJ1811" s="1200"/>
      <c r="AK1811" s="1203"/>
      <c r="AL1811" s="1206"/>
      <c r="AM1811" s="651" t="str">
        <f t="shared" si="4058"/>
        <v/>
      </c>
      <c r="AN1811" s="355"/>
      <c r="AO1811" s="1209"/>
      <c r="AP1811" s="1210"/>
      <c r="AQ1811" s="1115"/>
      <c r="AR1811" s="976"/>
      <c r="AS1811" s="976"/>
      <c r="AT1811" s="976"/>
      <c r="AU1811" s="976"/>
      <c r="AV1811" s="976"/>
      <c r="AW1811" s="976"/>
      <c r="AX1811" s="1211"/>
      <c r="AY1811" s="1209"/>
    </row>
    <row r="1812" spans="1:51" ht="14">
      <c r="A1812" s="1280">
        <v>451</v>
      </c>
      <c r="B1812" s="1260" t="str">
        <f>IF(基本情報入力シート!B490="", "",基本情報入力シート!B490)</f>
        <v/>
      </c>
      <c r="C1812" s="1261"/>
      <c r="D1812" s="1261"/>
      <c r="E1812" s="1261"/>
      <c r="F1812" s="1262"/>
      <c r="G1812" s="1269" t="str">
        <f>IF(基本情報入力シート!L490="", "",基本情報入力シート!L490)</f>
        <v/>
      </c>
      <c r="H1812" s="1269" t="str">
        <f>IF(基本情報入力シート!Q490="", "",基本情報入力シート!Q490)</f>
        <v/>
      </c>
      <c r="I1812" s="1269" t="str">
        <f>IF(基本情報入力シート!V490="", "",基本情報入力シート!V490)</f>
        <v/>
      </c>
      <c r="J1812" s="1269" t="str">
        <f>IF(基本情報入力シート!W490="", "",基本情報入力シート!W490)</f>
        <v/>
      </c>
      <c r="K1812" s="1269" t="str">
        <f>IF(基本情報入力シート!X490="", "",基本情報入力シート!X490)</f>
        <v/>
      </c>
      <c r="L1812" s="1272" t="str">
        <f>IF(基本情報入力シート!AC490=0, "",基本情報入力シート!AC490)</f>
        <v/>
      </c>
      <c r="M1812" s="1275" t="str">
        <f>IF(基本情報入力シート!AD490="", "",基本情報入力シート!AD490)</f>
        <v/>
      </c>
      <c r="N1812" s="1245"/>
      <c r="O1812" s="1248" t="str">
        <f>IFERROR(VLOOKUP(K1812,【参考】数式用２!$A$2:$AD$48,MATCH(N1812,【参考】数式用２!$C$4:$AD$4,0)+2,0),"")</f>
        <v/>
      </c>
      <c r="P1812" s="1214"/>
      <c r="Q1812" s="1217" t="str">
        <f>IFERROR(VLOOKUP(K1812,【参考】数式用２!$A$2:$AC$48,MATCH(P1812,【参考】数式用２!$C$4:$AC$4,0)+2,0),"")</f>
        <v/>
      </c>
      <c r="R1812" s="1220" t="s">
        <v>268</v>
      </c>
      <c r="S1812" s="1223"/>
      <c r="T1812" s="1226" t="s">
        <v>356</v>
      </c>
      <c r="U1812" s="1223"/>
      <c r="V1812" s="1226" t="s">
        <v>357</v>
      </c>
      <c r="W1812" s="1223"/>
      <c r="X1812" s="1226" t="s">
        <v>356</v>
      </c>
      <c r="Y1812" s="1223"/>
      <c r="Z1812" s="1226" t="s">
        <v>360</v>
      </c>
      <c r="AA1812" s="1226" t="s">
        <v>171</v>
      </c>
      <c r="AB1812" s="1226" t="str">
        <f t="shared" ref="AB1812" si="4191">IF(S1812&gt;=1,(W1812*12+Y1812)-(S1812*12+U1812)+1,"")</f>
        <v/>
      </c>
      <c r="AC1812" s="1229" t="s">
        <v>359</v>
      </c>
      <c r="AD1812" s="1232" t="str">
        <f t="shared" ref="AD1812" si="4192">IFERROR(ROUNDDOWN(ROUND(L1812*Q1812,0)*M1812,0)*AB1812,"")</f>
        <v/>
      </c>
      <c r="AE1812" s="1233" t="str">
        <f>IFERROR(ROUNDDOWN(ROUNDDOWN(ROUND(L1812*VLOOKUP(K1812,【参考】数式用２!$A$2:$AC$48,MATCH("処遇改善加算Ⅳ",【参考】数式用２!$C$4:$O$4,0)+2,0),0)*M1812,0)*AB1812*0.5,0), "")</f>
        <v/>
      </c>
      <c r="AF1812" s="1198"/>
      <c r="AG1812" s="1193" t="str">
        <f>IF(AND(AQ1812&lt;&gt;"対象外", P1812&lt;&gt;""),ROUNDDOWN(ROUND(L1812*VLOOKUP(K1812,【参考】数式用２!$A$2:$K$48,MATCH("ベア加算あり",【参考】数式用２!$C$4:$K$4,0)+2,0),0)*M1812,0)*AB1812,"")</f>
        <v/>
      </c>
      <c r="AH1812" s="1195"/>
      <c r="AI1812" s="1198"/>
      <c r="AJ1812" s="1198"/>
      <c r="AK1812" s="1201"/>
      <c r="AL1812" s="1204"/>
      <c r="AM1812" s="650" t="str">
        <f t="shared" si="4048"/>
        <v/>
      </c>
      <c r="AN1812" s="355"/>
      <c r="AO1812" s="1207" t="str">
        <f t="shared" ref="AO1812" si="4193">IF(K1812&lt;&gt;"","Q列に色付け","")</f>
        <v/>
      </c>
      <c r="AP1812" s="1210" t="str">
        <f t="shared" ref="AP1812" si="4194">IF(AND(AE1812&lt;&gt;0,AE1812&lt;&gt;""),IF(AF1812="○","入力済","未入力"),"")</f>
        <v/>
      </c>
      <c r="AQ1812" s="1113" t="str">
        <f>IFERROR((VLOOKUP(N1812, 【参考】数式用２!$BE$5:$BE$13, 1,FALSE)), "対象外")</f>
        <v>対象外</v>
      </c>
      <c r="AR1812" s="976" t="str">
        <f t="shared" ref="AR1812" si="4195">IF(AG1812&lt;&gt;"",IF(AH1812="○","入力済","未入力"),"")</f>
        <v/>
      </c>
      <c r="AS1812" s="976" t="str">
        <f t="shared" ref="AS1812" si="4196">IF(AND(P1812&lt;&gt;"", AI1812=""), "未入力", "入力済")</f>
        <v>入力済</v>
      </c>
      <c r="AT1812" s="976" t="str">
        <f t="shared" ref="AT1812" si="4197">IF(AND(P1812&lt;&gt;"", P1812&lt;&gt;"処遇改善加算Ⅳ", AJ1812=""), "未入力", "入力済")</f>
        <v>入力済</v>
      </c>
      <c r="AU1812" s="976" t="str">
        <f>IFERROR(VLOOKUP(K1812, 【参考】数式用２!$BB$5:$BC$48, 2, FALSE), "")</f>
        <v/>
      </c>
      <c r="AV1812" s="976" t="str">
        <f t="shared" ref="AV1812" si="4198">IF(AND(P1812&lt;&gt;"処遇改善加算Ⅲ",P1812&lt;&gt;"処遇改善加算Ⅳ", P1812&lt;&gt;"", AU1812&lt;&gt;"対象外"), 1,"")</f>
        <v/>
      </c>
      <c r="AW1812" s="976" t="str">
        <f>IFERROR("_"&amp;VLOOKUP(K1812, 【参考】数式用２!$AG$2:$AH$48, 2, FALSE), "")</f>
        <v/>
      </c>
      <c r="AX1812" s="1211" t="str">
        <f t="shared" ref="AX1812" si="4199">IF(AND(P1812="処遇改善加算Ⅰ", AL1812=""), "未入力","入力済")</f>
        <v>入力済</v>
      </c>
      <c r="AY1812" s="1207" t="str">
        <f t="shared" ref="AY1812" si="4200">G1812</f>
        <v/>
      </c>
    </row>
    <row r="1813" spans="1:51" ht="14">
      <c r="A1813" s="1281"/>
      <c r="B1813" s="1263"/>
      <c r="C1813" s="1264"/>
      <c r="D1813" s="1264"/>
      <c r="E1813" s="1264"/>
      <c r="F1813" s="1265"/>
      <c r="G1813" s="1270"/>
      <c r="H1813" s="1270"/>
      <c r="I1813" s="1270"/>
      <c r="J1813" s="1270"/>
      <c r="K1813" s="1270"/>
      <c r="L1813" s="1273"/>
      <c r="M1813" s="1276"/>
      <c r="N1813" s="1246"/>
      <c r="O1813" s="1249"/>
      <c r="P1813" s="1215"/>
      <c r="Q1813" s="1218"/>
      <c r="R1813" s="1221"/>
      <c r="S1813" s="1224"/>
      <c r="T1813" s="1227"/>
      <c r="U1813" s="1224"/>
      <c r="V1813" s="1227"/>
      <c r="W1813" s="1224"/>
      <c r="X1813" s="1227"/>
      <c r="Y1813" s="1224"/>
      <c r="Z1813" s="1227"/>
      <c r="AA1813" s="1227"/>
      <c r="AB1813" s="1227"/>
      <c r="AC1813" s="1230"/>
      <c r="AD1813" s="1193"/>
      <c r="AE1813" s="1234"/>
      <c r="AF1813" s="1199"/>
      <c r="AG1813" s="1193"/>
      <c r="AH1813" s="1196"/>
      <c r="AI1813" s="1199"/>
      <c r="AJ1813" s="1199"/>
      <c r="AK1813" s="1202"/>
      <c r="AL1813" s="1205"/>
      <c r="AM1813" s="1212" t="str">
        <f t="shared" ref="AM1813" si="4201">IF(AND(P1812&lt;&gt;"", OR(W1812&lt;&gt;8,Y1812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13" s="355"/>
      <c r="AO1813" s="1208"/>
      <c r="AP1813" s="1210"/>
      <c r="AQ1813" s="1114"/>
      <c r="AR1813" s="976"/>
      <c r="AS1813" s="976"/>
      <c r="AT1813" s="976"/>
      <c r="AU1813" s="976"/>
      <c r="AV1813" s="976"/>
      <c r="AW1813" s="976"/>
      <c r="AX1813" s="1211"/>
      <c r="AY1813" s="1208"/>
    </row>
    <row r="1814" spans="1:51" ht="14">
      <c r="A1814" s="1282"/>
      <c r="B1814" s="1263"/>
      <c r="C1814" s="1264"/>
      <c r="D1814" s="1264"/>
      <c r="E1814" s="1264"/>
      <c r="F1814" s="1265"/>
      <c r="G1814" s="1270"/>
      <c r="H1814" s="1270"/>
      <c r="I1814" s="1270"/>
      <c r="J1814" s="1270"/>
      <c r="K1814" s="1270"/>
      <c r="L1814" s="1273"/>
      <c r="M1814" s="1276"/>
      <c r="N1814" s="1246"/>
      <c r="O1814" s="1249"/>
      <c r="P1814" s="1215"/>
      <c r="Q1814" s="1218"/>
      <c r="R1814" s="1221"/>
      <c r="S1814" s="1224"/>
      <c r="T1814" s="1227"/>
      <c r="U1814" s="1224"/>
      <c r="V1814" s="1227"/>
      <c r="W1814" s="1224"/>
      <c r="X1814" s="1227"/>
      <c r="Y1814" s="1224"/>
      <c r="Z1814" s="1227"/>
      <c r="AA1814" s="1227"/>
      <c r="AB1814" s="1227"/>
      <c r="AC1814" s="1230"/>
      <c r="AD1814" s="1193"/>
      <c r="AE1814" s="1234"/>
      <c r="AF1814" s="1199"/>
      <c r="AG1814" s="1193"/>
      <c r="AH1814" s="1196"/>
      <c r="AI1814" s="1199"/>
      <c r="AJ1814" s="1199"/>
      <c r="AK1814" s="1202"/>
      <c r="AL1814" s="1205"/>
      <c r="AM1814" s="1213"/>
      <c r="AN1814" s="355"/>
      <c r="AO1814" s="1208"/>
      <c r="AP1814" s="1210"/>
      <c r="AQ1814" s="1114"/>
      <c r="AR1814" s="976"/>
      <c r="AS1814" s="976"/>
      <c r="AT1814" s="976"/>
      <c r="AU1814" s="976"/>
      <c r="AV1814" s="976"/>
      <c r="AW1814" s="976"/>
      <c r="AX1814" s="1211"/>
      <c r="AY1814" s="1208"/>
    </row>
    <row r="1815" spans="1:51" ht="14.5" thickBot="1">
      <c r="A1815" s="1283"/>
      <c r="B1815" s="1266"/>
      <c r="C1815" s="1267"/>
      <c r="D1815" s="1267"/>
      <c r="E1815" s="1267"/>
      <c r="F1815" s="1268"/>
      <c r="G1815" s="1271"/>
      <c r="H1815" s="1271"/>
      <c r="I1815" s="1271"/>
      <c r="J1815" s="1271"/>
      <c r="K1815" s="1271"/>
      <c r="L1815" s="1274"/>
      <c r="M1815" s="1277"/>
      <c r="N1815" s="1247"/>
      <c r="O1815" s="1250"/>
      <c r="P1815" s="1216"/>
      <c r="Q1815" s="1219"/>
      <c r="R1815" s="1222"/>
      <c r="S1815" s="1225"/>
      <c r="T1815" s="1228"/>
      <c r="U1815" s="1225"/>
      <c r="V1815" s="1228"/>
      <c r="W1815" s="1225"/>
      <c r="X1815" s="1228"/>
      <c r="Y1815" s="1225"/>
      <c r="Z1815" s="1228"/>
      <c r="AA1815" s="1228"/>
      <c r="AB1815" s="1228"/>
      <c r="AC1815" s="1231"/>
      <c r="AD1815" s="1194"/>
      <c r="AE1815" s="1235"/>
      <c r="AF1815" s="1200"/>
      <c r="AG1815" s="1194"/>
      <c r="AH1815" s="1197"/>
      <c r="AI1815" s="1200"/>
      <c r="AJ1815" s="1200"/>
      <c r="AK1815" s="1203"/>
      <c r="AL1815" s="1206"/>
      <c r="AM1815" s="651" t="str">
        <f t="shared" si="4058"/>
        <v/>
      </c>
      <c r="AN1815" s="355"/>
      <c r="AO1815" s="1209"/>
      <c r="AP1815" s="1210"/>
      <c r="AQ1815" s="1115"/>
      <c r="AR1815" s="976"/>
      <c r="AS1815" s="976"/>
      <c r="AT1815" s="976"/>
      <c r="AU1815" s="976"/>
      <c r="AV1815" s="976"/>
      <c r="AW1815" s="976"/>
      <c r="AX1815" s="1211"/>
      <c r="AY1815" s="1209"/>
    </row>
    <row r="1816" spans="1:51" ht="14">
      <c r="A1816" s="1280">
        <v>452</v>
      </c>
      <c r="B1816" s="1260" t="str">
        <f>IF(基本情報入力シート!B491="", "",基本情報入力シート!B491)</f>
        <v/>
      </c>
      <c r="C1816" s="1261"/>
      <c r="D1816" s="1261"/>
      <c r="E1816" s="1261"/>
      <c r="F1816" s="1262"/>
      <c r="G1816" s="1269" t="str">
        <f>IF(基本情報入力シート!L491="", "",基本情報入力シート!L491)</f>
        <v/>
      </c>
      <c r="H1816" s="1269" t="str">
        <f>IF(基本情報入力シート!Q491="", "",基本情報入力シート!Q491)</f>
        <v/>
      </c>
      <c r="I1816" s="1269" t="str">
        <f>IF(基本情報入力シート!V491="", "",基本情報入力シート!V491)</f>
        <v/>
      </c>
      <c r="J1816" s="1269" t="str">
        <f>IF(基本情報入力シート!W491="", "",基本情報入力シート!W491)</f>
        <v/>
      </c>
      <c r="K1816" s="1269" t="str">
        <f>IF(基本情報入力シート!X491="", "",基本情報入力シート!X491)</f>
        <v/>
      </c>
      <c r="L1816" s="1272" t="str">
        <f>IF(基本情報入力シート!AC491=0, "",基本情報入力シート!AC491)</f>
        <v/>
      </c>
      <c r="M1816" s="1275" t="str">
        <f>IF(基本情報入力シート!AD491="", "",基本情報入力シート!AD491)</f>
        <v/>
      </c>
      <c r="N1816" s="1245"/>
      <c r="O1816" s="1248" t="str">
        <f>IFERROR(VLOOKUP(K1816,【参考】数式用２!$A$2:$AD$48,MATCH(N1816,【参考】数式用２!$C$4:$AD$4,0)+2,0),"")</f>
        <v/>
      </c>
      <c r="P1816" s="1214"/>
      <c r="Q1816" s="1217" t="str">
        <f>IFERROR(VLOOKUP(K1816,【参考】数式用２!$A$2:$AC$48,MATCH(P1816,【参考】数式用２!$C$4:$AC$4,0)+2,0),"")</f>
        <v/>
      </c>
      <c r="R1816" s="1220" t="s">
        <v>268</v>
      </c>
      <c r="S1816" s="1223"/>
      <c r="T1816" s="1226" t="s">
        <v>356</v>
      </c>
      <c r="U1816" s="1223"/>
      <c r="V1816" s="1226" t="s">
        <v>357</v>
      </c>
      <c r="W1816" s="1223"/>
      <c r="X1816" s="1226" t="s">
        <v>356</v>
      </c>
      <c r="Y1816" s="1223"/>
      <c r="Z1816" s="1226" t="s">
        <v>360</v>
      </c>
      <c r="AA1816" s="1226" t="s">
        <v>171</v>
      </c>
      <c r="AB1816" s="1226" t="str">
        <f t="shared" ref="AB1816" si="4202">IF(S1816&gt;=1,(W1816*12+Y1816)-(S1816*12+U1816)+1,"")</f>
        <v/>
      </c>
      <c r="AC1816" s="1229" t="s">
        <v>359</v>
      </c>
      <c r="AD1816" s="1232" t="str">
        <f t="shared" ref="AD1816" si="4203">IFERROR(ROUNDDOWN(ROUND(L1816*Q1816,0)*M1816,0)*AB1816,"")</f>
        <v/>
      </c>
      <c r="AE1816" s="1233" t="str">
        <f>IFERROR(ROUNDDOWN(ROUNDDOWN(ROUND(L1816*VLOOKUP(K1816,【参考】数式用２!$A$2:$AC$48,MATCH("処遇改善加算Ⅳ",【参考】数式用２!$C$4:$O$4,0)+2,0),0)*M1816,0)*AB1816*0.5,0), "")</f>
        <v/>
      </c>
      <c r="AF1816" s="1198"/>
      <c r="AG1816" s="1193" t="str">
        <f>IF(AND(AQ1816&lt;&gt;"対象外", P1816&lt;&gt;""),ROUNDDOWN(ROUND(L1816*VLOOKUP(K1816,【参考】数式用２!$A$2:$K$48,MATCH("ベア加算あり",【参考】数式用２!$C$4:$K$4,0)+2,0),0)*M1816,0)*AB1816,"")</f>
        <v/>
      </c>
      <c r="AH1816" s="1195"/>
      <c r="AI1816" s="1198"/>
      <c r="AJ1816" s="1198"/>
      <c r="AK1816" s="1201"/>
      <c r="AL1816" s="1204"/>
      <c r="AM1816" s="650" t="str">
        <f t="shared" si="4048"/>
        <v/>
      </c>
      <c r="AN1816" s="355"/>
      <c r="AO1816" s="1207" t="str">
        <f t="shared" ref="AO1816" si="4204">IF(K1816&lt;&gt;"","Q列に色付け","")</f>
        <v/>
      </c>
      <c r="AP1816" s="1210" t="str">
        <f t="shared" ref="AP1816" si="4205">IF(AND(AE1816&lt;&gt;0,AE1816&lt;&gt;""),IF(AF1816="○","入力済","未入力"),"")</f>
        <v/>
      </c>
      <c r="AQ1816" s="1113" t="str">
        <f>IFERROR((VLOOKUP(N1816, 【参考】数式用２!$BE$5:$BE$13, 1,FALSE)), "対象外")</f>
        <v>対象外</v>
      </c>
      <c r="AR1816" s="976" t="str">
        <f t="shared" ref="AR1816" si="4206">IF(AG1816&lt;&gt;"",IF(AH1816="○","入力済","未入力"),"")</f>
        <v/>
      </c>
      <c r="AS1816" s="976" t="str">
        <f t="shared" ref="AS1816" si="4207">IF(AND(P1816&lt;&gt;"", AI1816=""), "未入力", "入力済")</f>
        <v>入力済</v>
      </c>
      <c r="AT1816" s="976" t="str">
        <f t="shared" ref="AT1816" si="4208">IF(AND(P1816&lt;&gt;"", P1816&lt;&gt;"処遇改善加算Ⅳ", AJ1816=""), "未入力", "入力済")</f>
        <v>入力済</v>
      </c>
      <c r="AU1816" s="976" t="str">
        <f>IFERROR(VLOOKUP(K1816, 【参考】数式用２!$BB$5:$BC$48, 2, FALSE), "")</f>
        <v/>
      </c>
      <c r="AV1816" s="976" t="str">
        <f t="shared" ref="AV1816" si="4209">IF(AND(P1816&lt;&gt;"処遇改善加算Ⅲ",P1816&lt;&gt;"処遇改善加算Ⅳ", P1816&lt;&gt;"", AU1816&lt;&gt;"対象外"), 1,"")</f>
        <v/>
      </c>
      <c r="AW1816" s="976" t="str">
        <f>IFERROR("_"&amp;VLOOKUP(K1816, 【参考】数式用２!$AG$2:$AH$48, 2, FALSE), "")</f>
        <v/>
      </c>
      <c r="AX1816" s="1211" t="str">
        <f t="shared" ref="AX1816" si="4210">IF(AND(P1816="処遇改善加算Ⅰ", AL1816=""), "未入力","入力済")</f>
        <v>入力済</v>
      </c>
      <c r="AY1816" s="1207" t="str">
        <f t="shared" ref="AY1816" si="4211">G1816</f>
        <v/>
      </c>
    </row>
    <row r="1817" spans="1:51" ht="14">
      <c r="A1817" s="1281"/>
      <c r="B1817" s="1263"/>
      <c r="C1817" s="1264"/>
      <c r="D1817" s="1264"/>
      <c r="E1817" s="1264"/>
      <c r="F1817" s="1265"/>
      <c r="G1817" s="1270"/>
      <c r="H1817" s="1270"/>
      <c r="I1817" s="1270"/>
      <c r="J1817" s="1270"/>
      <c r="K1817" s="1270"/>
      <c r="L1817" s="1273"/>
      <c r="M1817" s="1276"/>
      <c r="N1817" s="1246"/>
      <c r="O1817" s="1249"/>
      <c r="P1817" s="1215"/>
      <c r="Q1817" s="1218"/>
      <c r="R1817" s="1221"/>
      <c r="S1817" s="1224"/>
      <c r="T1817" s="1227"/>
      <c r="U1817" s="1224"/>
      <c r="V1817" s="1227"/>
      <c r="W1817" s="1224"/>
      <c r="X1817" s="1227"/>
      <c r="Y1817" s="1224"/>
      <c r="Z1817" s="1227"/>
      <c r="AA1817" s="1227"/>
      <c r="AB1817" s="1227"/>
      <c r="AC1817" s="1230"/>
      <c r="AD1817" s="1193"/>
      <c r="AE1817" s="1234"/>
      <c r="AF1817" s="1199"/>
      <c r="AG1817" s="1193"/>
      <c r="AH1817" s="1196"/>
      <c r="AI1817" s="1199"/>
      <c r="AJ1817" s="1199"/>
      <c r="AK1817" s="1202"/>
      <c r="AL1817" s="1205"/>
      <c r="AM1817" s="1212" t="str">
        <f t="shared" ref="AM1817" si="4212">IF(AND(P1816&lt;&gt;"", OR(W1816&lt;&gt;8,Y1816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17" s="355"/>
      <c r="AO1817" s="1208"/>
      <c r="AP1817" s="1210"/>
      <c r="AQ1817" s="1114"/>
      <c r="AR1817" s="976"/>
      <c r="AS1817" s="976"/>
      <c r="AT1817" s="976"/>
      <c r="AU1817" s="976"/>
      <c r="AV1817" s="976"/>
      <c r="AW1817" s="976"/>
      <c r="AX1817" s="1211"/>
      <c r="AY1817" s="1208"/>
    </row>
    <row r="1818" spans="1:51" ht="14">
      <c r="A1818" s="1282"/>
      <c r="B1818" s="1263"/>
      <c r="C1818" s="1264"/>
      <c r="D1818" s="1264"/>
      <c r="E1818" s="1264"/>
      <c r="F1818" s="1265"/>
      <c r="G1818" s="1270"/>
      <c r="H1818" s="1270"/>
      <c r="I1818" s="1270"/>
      <c r="J1818" s="1270"/>
      <c r="K1818" s="1270"/>
      <c r="L1818" s="1273"/>
      <c r="M1818" s="1276"/>
      <c r="N1818" s="1246"/>
      <c r="O1818" s="1249"/>
      <c r="P1818" s="1215"/>
      <c r="Q1818" s="1218"/>
      <c r="R1818" s="1221"/>
      <c r="S1818" s="1224"/>
      <c r="T1818" s="1227"/>
      <c r="U1818" s="1224"/>
      <c r="V1818" s="1227"/>
      <c r="W1818" s="1224"/>
      <c r="X1818" s="1227"/>
      <c r="Y1818" s="1224"/>
      <c r="Z1818" s="1227"/>
      <c r="AA1818" s="1227"/>
      <c r="AB1818" s="1227"/>
      <c r="AC1818" s="1230"/>
      <c r="AD1818" s="1193"/>
      <c r="AE1818" s="1234"/>
      <c r="AF1818" s="1199"/>
      <c r="AG1818" s="1193"/>
      <c r="AH1818" s="1196"/>
      <c r="AI1818" s="1199"/>
      <c r="AJ1818" s="1199"/>
      <c r="AK1818" s="1202"/>
      <c r="AL1818" s="1205"/>
      <c r="AM1818" s="1213"/>
      <c r="AN1818" s="355"/>
      <c r="AO1818" s="1208"/>
      <c r="AP1818" s="1210"/>
      <c r="AQ1818" s="1114"/>
      <c r="AR1818" s="976"/>
      <c r="AS1818" s="976"/>
      <c r="AT1818" s="976"/>
      <c r="AU1818" s="976"/>
      <c r="AV1818" s="976"/>
      <c r="AW1818" s="976"/>
      <c r="AX1818" s="1211"/>
      <c r="AY1818" s="1208"/>
    </row>
    <row r="1819" spans="1:51" ht="14.5" thickBot="1">
      <c r="A1819" s="1283"/>
      <c r="B1819" s="1266"/>
      <c r="C1819" s="1267"/>
      <c r="D1819" s="1267"/>
      <c r="E1819" s="1267"/>
      <c r="F1819" s="1268"/>
      <c r="G1819" s="1271"/>
      <c r="H1819" s="1271"/>
      <c r="I1819" s="1271"/>
      <c r="J1819" s="1271"/>
      <c r="K1819" s="1271"/>
      <c r="L1819" s="1274"/>
      <c r="M1819" s="1277"/>
      <c r="N1819" s="1247"/>
      <c r="O1819" s="1250"/>
      <c r="P1819" s="1216"/>
      <c r="Q1819" s="1219"/>
      <c r="R1819" s="1222"/>
      <c r="S1819" s="1225"/>
      <c r="T1819" s="1228"/>
      <c r="U1819" s="1225"/>
      <c r="V1819" s="1228"/>
      <c r="W1819" s="1225"/>
      <c r="X1819" s="1228"/>
      <c r="Y1819" s="1225"/>
      <c r="Z1819" s="1228"/>
      <c r="AA1819" s="1228"/>
      <c r="AB1819" s="1228"/>
      <c r="AC1819" s="1231"/>
      <c r="AD1819" s="1194"/>
      <c r="AE1819" s="1235"/>
      <c r="AF1819" s="1200"/>
      <c r="AG1819" s="1194"/>
      <c r="AH1819" s="1197"/>
      <c r="AI1819" s="1200"/>
      <c r="AJ1819" s="1200"/>
      <c r="AK1819" s="1203"/>
      <c r="AL1819" s="1206"/>
      <c r="AM1819" s="651" t="str">
        <f t="shared" si="4058"/>
        <v/>
      </c>
      <c r="AN1819" s="355"/>
      <c r="AO1819" s="1209"/>
      <c r="AP1819" s="1210"/>
      <c r="AQ1819" s="1115"/>
      <c r="AR1819" s="976"/>
      <c r="AS1819" s="976"/>
      <c r="AT1819" s="976"/>
      <c r="AU1819" s="976"/>
      <c r="AV1819" s="976"/>
      <c r="AW1819" s="976"/>
      <c r="AX1819" s="1211"/>
      <c r="AY1819" s="1209"/>
    </row>
    <row r="1820" spans="1:51" ht="14">
      <c r="A1820" s="1280">
        <v>453</v>
      </c>
      <c r="B1820" s="1260" t="str">
        <f>IF(基本情報入力シート!B492="", "",基本情報入力シート!B492)</f>
        <v/>
      </c>
      <c r="C1820" s="1261"/>
      <c r="D1820" s="1261"/>
      <c r="E1820" s="1261"/>
      <c r="F1820" s="1262"/>
      <c r="G1820" s="1269" t="str">
        <f>IF(基本情報入力シート!L492="", "",基本情報入力シート!L492)</f>
        <v/>
      </c>
      <c r="H1820" s="1269" t="str">
        <f>IF(基本情報入力シート!Q492="", "",基本情報入力シート!Q492)</f>
        <v/>
      </c>
      <c r="I1820" s="1269" t="str">
        <f>IF(基本情報入力シート!V492="", "",基本情報入力シート!V492)</f>
        <v/>
      </c>
      <c r="J1820" s="1269" t="str">
        <f>IF(基本情報入力シート!W492="", "",基本情報入力シート!W492)</f>
        <v/>
      </c>
      <c r="K1820" s="1269" t="str">
        <f>IF(基本情報入力シート!X492="", "",基本情報入力シート!X492)</f>
        <v/>
      </c>
      <c r="L1820" s="1272" t="str">
        <f>IF(基本情報入力シート!AC492=0, "",基本情報入力シート!AC492)</f>
        <v/>
      </c>
      <c r="M1820" s="1275" t="str">
        <f>IF(基本情報入力シート!AD492="", "",基本情報入力シート!AD492)</f>
        <v/>
      </c>
      <c r="N1820" s="1245"/>
      <c r="O1820" s="1248" t="str">
        <f>IFERROR(VLOOKUP(K1820,【参考】数式用２!$A$2:$AD$48,MATCH(N1820,【参考】数式用２!$C$4:$AD$4,0)+2,0),"")</f>
        <v/>
      </c>
      <c r="P1820" s="1214"/>
      <c r="Q1820" s="1217" t="str">
        <f>IFERROR(VLOOKUP(K1820,【参考】数式用２!$A$2:$AC$48,MATCH(P1820,【参考】数式用２!$C$4:$AC$4,0)+2,0),"")</f>
        <v/>
      </c>
      <c r="R1820" s="1220" t="s">
        <v>268</v>
      </c>
      <c r="S1820" s="1223"/>
      <c r="T1820" s="1226" t="s">
        <v>356</v>
      </c>
      <c r="U1820" s="1223"/>
      <c r="V1820" s="1226" t="s">
        <v>357</v>
      </c>
      <c r="W1820" s="1223"/>
      <c r="X1820" s="1226" t="s">
        <v>356</v>
      </c>
      <c r="Y1820" s="1223"/>
      <c r="Z1820" s="1226" t="s">
        <v>360</v>
      </c>
      <c r="AA1820" s="1226" t="s">
        <v>171</v>
      </c>
      <c r="AB1820" s="1226" t="str">
        <f t="shared" ref="AB1820" si="4213">IF(S1820&gt;=1,(W1820*12+Y1820)-(S1820*12+U1820)+1,"")</f>
        <v/>
      </c>
      <c r="AC1820" s="1229" t="s">
        <v>359</v>
      </c>
      <c r="AD1820" s="1232" t="str">
        <f t="shared" ref="AD1820" si="4214">IFERROR(ROUNDDOWN(ROUND(L1820*Q1820,0)*M1820,0)*AB1820,"")</f>
        <v/>
      </c>
      <c r="AE1820" s="1233" t="str">
        <f>IFERROR(ROUNDDOWN(ROUNDDOWN(ROUND(L1820*VLOOKUP(K1820,【参考】数式用２!$A$2:$AC$48,MATCH("処遇改善加算Ⅳ",【参考】数式用２!$C$4:$O$4,0)+2,0),0)*M1820,0)*AB1820*0.5,0), "")</f>
        <v/>
      </c>
      <c r="AF1820" s="1198"/>
      <c r="AG1820" s="1193" t="str">
        <f>IF(AND(AQ1820&lt;&gt;"対象外", P1820&lt;&gt;""),ROUNDDOWN(ROUND(L1820*VLOOKUP(K1820,【参考】数式用２!$A$2:$K$48,MATCH("ベア加算あり",【参考】数式用２!$C$4:$K$4,0)+2,0),0)*M1820,0)*AB1820,"")</f>
        <v/>
      </c>
      <c r="AH1820" s="1195"/>
      <c r="AI1820" s="1198"/>
      <c r="AJ1820" s="1198"/>
      <c r="AK1820" s="1201"/>
      <c r="AL1820" s="1204"/>
      <c r="AM1820" s="650" t="str">
        <f t="shared" si="4048"/>
        <v/>
      </c>
      <c r="AN1820" s="355"/>
      <c r="AO1820" s="1207" t="str">
        <f t="shared" ref="AO1820" si="4215">IF(K1820&lt;&gt;"","Q列に色付け","")</f>
        <v/>
      </c>
      <c r="AP1820" s="1210" t="str">
        <f t="shared" ref="AP1820" si="4216">IF(AND(AE1820&lt;&gt;0,AE1820&lt;&gt;""),IF(AF1820="○","入力済","未入力"),"")</f>
        <v/>
      </c>
      <c r="AQ1820" s="1113" t="str">
        <f>IFERROR((VLOOKUP(N1820, 【参考】数式用２!$BE$5:$BE$13, 1,FALSE)), "対象外")</f>
        <v>対象外</v>
      </c>
      <c r="AR1820" s="976" t="str">
        <f t="shared" ref="AR1820" si="4217">IF(AG1820&lt;&gt;"",IF(AH1820="○","入力済","未入力"),"")</f>
        <v/>
      </c>
      <c r="AS1820" s="976" t="str">
        <f t="shared" ref="AS1820" si="4218">IF(AND(P1820&lt;&gt;"", AI1820=""), "未入力", "入力済")</f>
        <v>入力済</v>
      </c>
      <c r="AT1820" s="976" t="str">
        <f t="shared" ref="AT1820" si="4219">IF(AND(P1820&lt;&gt;"", P1820&lt;&gt;"処遇改善加算Ⅳ", AJ1820=""), "未入力", "入力済")</f>
        <v>入力済</v>
      </c>
      <c r="AU1820" s="976" t="str">
        <f>IFERROR(VLOOKUP(K1820, 【参考】数式用２!$BB$5:$BC$48, 2, FALSE), "")</f>
        <v/>
      </c>
      <c r="AV1820" s="976" t="str">
        <f t="shared" ref="AV1820" si="4220">IF(AND(P1820&lt;&gt;"処遇改善加算Ⅲ",P1820&lt;&gt;"処遇改善加算Ⅳ", P1820&lt;&gt;"", AU1820&lt;&gt;"対象外"), 1,"")</f>
        <v/>
      </c>
      <c r="AW1820" s="976" t="str">
        <f>IFERROR("_"&amp;VLOOKUP(K1820, 【参考】数式用２!$AG$2:$AH$48, 2, FALSE), "")</f>
        <v/>
      </c>
      <c r="AX1820" s="1211" t="str">
        <f t="shared" ref="AX1820" si="4221">IF(AND(P1820="処遇改善加算Ⅰ", AL1820=""), "未入力","入力済")</f>
        <v>入力済</v>
      </c>
      <c r="AY1820" s="1207" t="str">
        <f t="shared" ref="AY1820" si="4222">G1820</f>
        <v/>
      </c>
    </row>
    <row r="1821" spans="1:51" ht="14">
      <c r="A1821" s="1281"/>
      <c r="B1821" s="1263"/>
      <c r="C1821" s="1264"/>
      <c r="D1821" s="1264"/>
      <c r="E1821" s="1264"/>
      <c r="F1821" s="1265"/>
      <c r="G1821" s="1270"/>
      <c r="H1821" s="1270"/>
      <c r="I1821" s="1270"/>
      <c r="J1821" s="1270"/>
      <c r="K1821" s="1270"/>
      <c r="L1821" s="1273"/>
      <c r="M1821" s="1276"/>
      <c r="N1821" s="1246"/>
      <c r="O1821" s="1249"/>
      <c r="P1821" s="1215"/>
      <c r="Q1821" s="1218"/>
      <c r="R1821" s="1221"/>
      <c r="S1821" s="1224"/>
      <c r="T1821" s="1227"/>
      <c r="U1821" s="1224"/>
      <c r="V1821" s="1227"/>
      <c r="W1821" s="1224"/>
      <c r="X1821" s="1227"/>
      <c r="Y1821" s="1224"/>
      <c r="Z1821" s="1227"/>
      <c r="AA1821" s="1227"/>
      <c r="AB1821" s="1227"/>
      <c r="AC1821" s="1230"/>
      <c r="AD1821" s="1193"/>
      <c r="AE1821" s="1234"/>
      <c r="AF1821" s="1199"/>
      <c r="AG1821" s="1193"/>
      <c r="AH1821" s="1196"/>
      <c r="AI1821" s="1199"/>
      <c r="AJ1821" s="1199"/>
      <c r="AK1821" s="1202"/>
      <c r="AL1821" s="1205"/>
      <c r="AM1821" s="1212" t="str">
        <f t="shared" ref="AM1821" si="4223">IF(AND(P1820&lt;&gt;"", OR(W1820&lt;&gt;8,Y1820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21" s="355"/>
      <c r="AO1821" s="1208"/>
      <c r="AP1821" s="1210"/>
      <c r="AQ1821" s="1114"/>
      <c r="AR1821" s="976"/>
      <c r="AS1821" s="976"/>
      <c r="AT1821" s="976"/>
      <c r="AU1821" s="976"/>
      <c r="AV1821" s="976"/>
      <c r="AW1821" s="976"/>
      <c r="AX1821" s="1211"/>
      <c r="AY1821" s="1208"/>
    </row>
    <row r="1822" spans="1:51" ht="14">
      <c r="A1822" s="1282"/>
      <c r="B1822" s="1263"/>
      <c r="C1822" s="1264"/>
      <c r="D1822" s="1264"/>
      <c r="E1822" s="1264"/>
      <c r="F1822" s="1265"/>
      <c r="G1822" s="1270"/>
      <c r="H1822" s="1270"/>
      <c r="I1822" s="1270"/>
      <c r="J1822" s="1270"/>
      <c r="K1822" s="1270"/>
      <c r="L1822" s="1273"/>
      <c r="M1822" s="1276"/>
      <c r="N1822" s="1246"/>
      <c r="O1822" s="1249"/>
      <c r="P1822" s="1215"/>
      <c r="Q1822" s="1218"/>
      <c r="R1822" s="1221"/>
      <c r="S1822" s="1224"/>
      <c r="T1822" s="1227"/>
      <c r="U1822" s="1224"/>
      <c r="V1822" s="1227"/>
      <c r="W1822" s="1224"/>
      <c r="X1822" s="1227"/>
      <c r="Y1822" s="1224"/>
      <c r="Z1822" s="1227"/>
      <c r="AA1822" s="1227"/>
      <c r="AB1822" s="1227"/>
      <c r="AC1822" s="1230"/>
      <c r="AD1822" s="1193"/>
      <c r="AE1822" s="1234"/>
      <c r="AF1822" s="1199"/>
      <c r="AG1822" s="1193"/>
      <c r="AH1822" s="1196"/>
      <c r="AI1822" s="1199"/>
      <c r="AJ1822" s="1199"/>
      <c r="AK1822" s="1202"/>
      <c r="AL1822" s="1205"/>
      <c r="AM1822" s="1213"/>
      <c r="AN1822" s="355"/>
      <c r="AO1822" s="1208"/>
      <c r="AP1822" s="1210"/>
      <c r="AQ1822" s="1114"/>
      <c r="AR1822" s="976"/>
      <c r="AS1822" s="976"/>
      <c r="AT1822" s="976"/>
      <c r="AU1822" s="976"/>
      <c r="AV1822" s="976"/>
      <c r="AW1822" s="976"/>
      <c r="AX1822" s="1211"/>
      <c r="AY1822" s="1208"/>
    </row>
    <row r="1823" spans="1:51" ht="14.5" thickBot="1">
      <c r="A1823" s="1283"/>
      <c r="B1823" s="1266"/>
      <c r="C1823" s="1267"/>
      <c r="D1823" s="1267"/>
      <c r="E1823" s="1267"/>
      <c r="F1823" s="1268"/>
      <c r="G1823" s="1271"/>
      <c r="H1823" s="1271"/>
      <c r="I1823" s="1271"/>
      <c r="J1823" s="1271"/>
      <c r="K1823" s="1271"/>
      <c r="L1823" s="1274"/>
      <c r="M1823" s="1277"/>
      <c r="N1823" s="1247"/>
      <c r="O1823" s="1250"/>
      <c r="P1823" s="1216"/>
      <c r="Q1823" s="1219"/>
      <c r="R1823" s="1222"/>
      <c r="S1823" s="1225"/>
      <c r="T1823" s="1228"/>
      <c r="U1823" s="1225"/>
      <c r="V1823" s="1228"/>
      <c r="W1823" s="1225"/>
      <c r="X1823" s="1228"/>
      <c r="Y1823" s="1225"/>
      <c r="Z1823" s="1228"/>
      <c r="AA1823" s="1228"/>
      <c r="AB1823" s="1228"/>
      <c r="AC1823" s="1231"/>
      <c r="AD1823" s="1194"/>
      <c r="AE1823" s="1235"/>
      <c r="AF1823" s="1200"/>
      <c r="AG1823" s="1194"/>
      <c r="AH1823" s="1197"/>
      <c r="AI1823" s="1200"/>
      <c r="AJ1823" s="1200"/>
      <c r="AK1823" s="1203"/>
      <c r="AL1823" s="1206"/>
      <c r="AM1823" s="651" t="str">
        <f t="shared" si="4058"/>
        <v/>
      </c>
      <c r="AN1823" s="355"/>
      <c r="AO1823" s="1209"/>
      <c r="AP1823" s="1210"/>
      <c r="AQ1823" s="1115"/>
      <c r="AR1823" s="976"/>
      <c r="AS1823" s="976"/>
      <c r="AT1823" s="976"/>
      <c r="AU1823" s="976"/>
      <c r="AV1823" s="976"/>
      <c r="AW1823" s="976"/>
      <c r="AX1823" s="1211"/>
      <c r="AY1823" s="1209"/>
    </row>
    <row r="1824" spans="1:51" ht="14">
      <c r="A1824" s="1280">
        <v>454</v>
      </c>
      <c r="B1824" s="1260" t="str">
        <f>IF(基本情報入力シート!B493="", "",基本情報入力シート!B493)</f>
        <v/>
      </c>
      <c r="C1824" s="1261"/>
      <c r="D1824" s="1261"/>
      <c r="E1824" s="1261"/>
      <c r="F1824" s="1262"/>
      <c r="G1824" s="1269" t="str">
        <f>IF(基本情報入力シート!L493="", "",基本情報入力シート!L493)</f>
        <v/>
      </c>
      <c r="H1824" s="1269" t="str">
        <f>IF(基本情報入力シート!Q493="", "",基本情報入力シート!Q493)</f>
        <v/>
      </c>
      <c r="I1824" s="1269" t="str">
        <f>IF(基本情報入力シート!V493="", "",基本情報入力シート!V493)</f>
        <v/>
      </c>
      <c r="J1824" s="1269" t="str">
        <f>IF(基本情報入力シート!W493="", "",基本情報入力シート!W493)</f>
        <v/>
      </c>
      <c r="K1824" s="1269" t="str">
        <f>IF(基本情報入力シート!X493="", "",基本情報入力シート!X493)</f>
        <v/>
      </c>
      <c r="L1824" s="1272" t="str">
        <f>IF(基本情報入力シート!AC493=0, "",基本情報入力シート!AC493)</f>
        <v/>
      </c>
      <c r="M1824" s="1275" t="str">
        <f>IF(基本情報入力シート!AD493="", "",基本情報入力シート!AD493)</f>
        <v/>
      </c>
      <c r="N1824" s="1245"/>
      <c r="O1824" s="1248" t="str">
        <f>IFERROR(VLOOKUP(K1824,【参考】数式用２!$A$2:$AD$48,MATCH(N1824,【参考】数式用２!$C$4:$AD$4,0)+2,0),"")</f>
        <v/>
      </c>
      <c r="P1824" s="1214"/>
      <c r="Q1824" s="1217" t="str">
        <f>IFERROR(VLOOKUP(K1824,【参考】数式用２!$A$2:$AC$48,MATCH(P1824,【参考】数式用２!$C$4:$AC$4,0)+2,0),"")</f>
        <v/>
      </c>
      <c r="R1824" s="1220" t="s">
        <v>268</v>
      </c>
      <c r="S1824" s="1223"/>
      <c r="T1824" s="1226" t="s">
        <v>356</v>
      </c>
      <c r="U1824" s="1223"/>
      <c r="V1824" s="1226" t="s">
        <v>357</v>
      </c>
      <c r="W1824" s="1223"/>
      <c r="X1824" s="1226" t="s">
        <v>356</v>
      </c>
      <c r="Y1824" s="1223"/>
      <c r="Z1824" s="1226" t="s">
        <v>360</v>
      </c>
      <c r="AA1824" s="1226" t="s">
        <v>171</v>
      </c>
      <c r="AB1824" s="1226" t="str">
        <f t="shared" ref="AB1824" si="4224">IF(S1824&gt;=1,(W1824*12+Y1824)-(S1824*12+U1824)+1,"")</f>
        <v/>
      </c>
      <c r="AC1824" s="1229" t="s">
        <v>359</v>
      </c>
      <c r="AD1824" s="1232" t="str">
        <f t="shared" ref="AD1824" si="4225">IFERROR(ROUNDDOWN(ROUND(L1824*Q1824,0)*M1824,0)*AB1824,"")</f>
        <v/>
      </c>
      <c r="AE1824" s="1233" t="str">
        <f>IFERROR(ROUNDDOWN(ROUNDDOWN(ROUND(L1824*VLOOKUP(K1824,【参考】数式用２!$A$2:$AC$48,MATCH("処遇改善加算Ⅳ",【参考】数式用２!$C$4:$O$4,0)+2,0),0)*M1824,0)*AB1824*0.5,0), "")</f>
        <v/>
      </c>
      <c r="AF1824" s="1198"/>
      <c r="AG1824" s="1193" t="str">
        <f>IF(AND(AQ1824&lt;&gt;"対象外", P1824&lt;&gt;""),ROUNDDOWN(ROUND(L1824*VLOOKUP(K1824,【参考】数式用２!$A$2:$K$48,MATCH("ベア加算あり",【参考】数式用２!$C$4:$K$4,0)+2,0),0)*M1824,0)*AB1824,"")</f>
        <v/>
      </c>
      <c r="AH1824" s="1195"/>
      <c r="AI1824" s="1198"/>
      <c r="AJ1824" s="1198"/>
      <c r="AK1824" s="1201"/>
      <c r="AL1824" s="1204"/>
      <c r="AM1824" s="650" t="str">
        <f t="shared" ref="AM1824:AM1884" si="4226">IF(Q1824="","",IF(Q1824&lt;O1824,"！加算の要件上は問題ありませんが、令和６年度末の加算率と比較して、令和７年度の加算率が低くなっています。",""))</f>
        <v/>
      </c>
      <c r="AN1824" s="355"/>
      <c r="AO1824" s="1207" t="str">
        <f t="shared" ref="AO1824" si="4227">IF(K1824&lt;&gt;"","Q列に色付け","")</f>
        <v/>
      </c>
      <c r="AP1824" s="1210" t="str">
        <f t="shared" ref="AP1824" si="4228">IF(AND(AE1824&lt;&gt;0,AE1824&lt;&gt;""),IF(AF1824="○","入力済","未入力"),"")</f>
        <v/>
      </c>
      <c r="AQ1824" s="1113" t="str">
        <f>IFERROR((VLOOKUP(N1824, 【参考】数式用２!$BE$5:$BE$13, 1,FALSE)), "対象外")</f>
        <v>対象外</v>
      </c>
      <c r="AR1824" s="976" t="str">
        <f t="shared" ref="AR1824" si="4229">IF(AG1824&lt;&gt;"",IF(AH1824="○","入力済","未入力"),"")</f>
        <v/>
      </c>
      <c r="AS1824" s="976" t="str">
        <f t="shared" ref="AS1824" si="4230">IF(AND(P1824&lt;&gt;"", AI1824=""), "未入力", "入力済")</f>
        <v>入力済</v>
      </c>
      <c r="AT1824" s="976" t="str">
        <f t="shared" ref="AT1824" si="4231">IF(AND(P1824&lt;&gt;"", P1824&lt;&gt;"処遇改善加算Ⅳ", AJ1824=""), "未入力", "入力済")</f>
        <v>入力済</v>
      </c>
      <c r="AU1824" s="976" t="str">
        <f>IFERROR(VLOOKUP(K1824, 【参考】数式用２!$BB$5:$BC$48, 2, FALSE), "")</f>
        <v/>
      </c>
      <c r="AV1824" s="976" t="str">
        <f t="shared" ref="AV1824" si="4232">IF(AND(P1824&lt;&gt;"処遇改善加算Ⅲ",P1824&lt;&gt;"処遇改善加算Ⅳ", P1824&lt;&gt;"", AU1824&lt;&gt;"対象外"), 1,"")</f>
        <v/>
      </c>
      <c r="AW1824" s="976" t="str">
        <f>IFERROR("_"&amp;VLOOKUP(K1824, 【参考】数式用２!$AG$2:$AH$48, 2, FALSE), "")</f>
        <v/>
      </c>
      <c r="AX1824" s="1211" t="str">
        <f t="shared" ref="AX1824" si="4233">IF(AND(P1824="処遇改善加算Ⅰ", AL1824=""), "未入力","入力済")</f>
        <v>入力済</v>
      </c>
      <c r="AY1824" s="1207" t="str">
        <f t="shared" ref="AY1824" si="4234">G1824</f>
        <v/>
      </c>
    </row>
    <row r="1825" spans="1:51" ht="14">
      <c r="A1825" s="1281"/>
      <c r="B1825" s="1263"/>
      <c r="C1825" s="1264"/>
      <c r="D1825" s="1264"/>
      <c r="E1825" s="1264"/>
      <c r="F1825" s="1265"/>
      <c r="G1825" s="1270"/>
      <c r="H1825" s="1270"/>
      <c r="I1825" s="1270"/>
      <c r="J1825" s="1270"/>
      <c r="K1825" s="1270"/>
      <c r="L1825" s="1273"/>
      <c r="M1825" s="1276"/>
      <c r="N1825" s="1246"/>
      <c r="O1825" s="1249"/>
      <c r="P1825" s="1215"/>
      <c r="Q1825" s="1218"/>
      <c r="R1825" s="1221"/>
      <c r="S1825" s="1224"/>
      <c r="T1825" s="1227"/>
      <c r="U1825" s="1224"/>
      <c r="V1825" s="1227"/>
      <c r="W1825" s="1224"/>
      <c r="X1825" s="1227"/>
      <c r="Y1825" s="1224"/>
      <c r="Z1825" s="1227"/>
      <c r="AA1825" s="1227"/>
      <c r="AB1825" s="1227"/>
      <c r="AC1825" s="1230"/>
      <c r="AD1825" s="1193"/>
      <c r="AE1825" s="1234"/>
      <c r="AF1825" s="1199"/>
      <c r="AG1825" s="1193"/>
      <c r="AH1825" s="1196"/>
      <c r="AI1825" s="1199"/>
      <c r="AJ1825" s="1199"/>
      <c r="AK1825" s="1202"/>
      <c r="AL1825" s="1205"/>
      <c r="AM1825" s="1212" t="str">
        <f t="shared" ref="AM1825" si="4235">IF(AND(P1824&lt;&gt;"", OR(W1824&lt;&gt;8,Y1824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25" s="355"/>
      <c r="AO1825" s="1208"/>
      <c r="AP1825" s="1210"/>
      <c r="AQ1825" s="1114"/>
      <c r="AR1825" s="976"/>
      <c r="AS1825" s="976"/>
      <c r="AT1825" s="976"/>
      <c r="AU1825" s="976"/>
      <c r="AV1825" s="976"/>
      <c r="AW1825" s="976"/>
      <c r="AX1825" s="1211"/>
      <c r="AY1825" s="1208"/>
    </row>
    <row r="1826" spans="1:51" ht="14">
      <c r="A1826" s="1282"/>
      <c r="B1826" s="1263"/>
      <c r="C1826" s="1264"/>
      <c r="D1826" s="1264"/>
      <c r="E1826" s="1264"/>
      <c r="F1826" s="1265"/>
      <c r="G1826" s="1270"/>
      <c r="H1826" s="1270"/>
      <c r="I1826" s="1270"/>
      <c r="J1826" s="1270"/>
      <c r="K1826" s="1270"/>
      <c r="L1826" s="1273"/>
      <c r="M1826" s="1276"/>
      <c r="N1826" s="1246"/>
      <c r="O1826" s="1249"/>
      <c r="P1826" s="1215"/>
      <c r="Q1826" s="1218"/>
      <c r="R1826" s="1221"/>
      <c r="S1826" s="1224"/>
      <c r="T1826" s="1227"/>
      <c r="U1826" s="1224"/>
      <c r="V1826" s="1227"/>
      <c r="W1826" s="1224"/>
      <c r="X1826" s="1227"/>
      <c r="Y1826" s="1224"/>
      <c r="Z1826" s="1227"/>
      <c r="AA1826" s="1227"/>
      <c r="AB1826" s="1227"/>
      <c r="AC1826" s="1230"/>
      <c r="AD1826" s="1193"/>
      <c r="AE1826" s="1234"/>
      <c r="AF1826" s="1199"/>
      <c r="AG1826" s="1193"/>
      <c r="AH1826" s="1196"/>
      <c r="AI1826" s="1199"/>
      <c r="AJ1826" s="1199"/>
      <c r="AK1826" s="1202"/>
      <c r="AL1826" s="1205"/>
      <c r="AM1826" s="1213"/>
      <c r="AN1826" s="355"/>
      <c r="AO1826" s="1208"/>
      <c r="AP1826" s="1210"/>
      <c r="AQ1826" s="1114"/>
      <c r="AR1826" s="976"/>
      <c r="AS1826" s="976"/>
      <c r="AT1826" s="976"/>
      <c r="AU1826" s="976"/>
      <c r="AV1826" s="976"/>
      <c r="AW1826" s="976"/>
      <c r="AX1826" s="1211"/>
      <c r="AY1826" s="1208"/>
    </row>
    <row r="1827" spans="1:51" ht="14.5" thickBot="1">
      <c r="A1827" s="1283"/>
      <c r="B1827" s="1266"/>
      <c r="C1827" s="1267"/>
      <c r="D1827" s="1267"/>
      <c r="E1827" s="1267"/>
      <c r="F1827" s="1268"/>
      <c r="G1827" s="1271"/>
      <c r="H1827" s="1271"/>
      <c r="I1827" s="1271"/>
      <c r="J1827" s="1271"/>
      <c r="K1827" s="1271"/>
      <c r="L1827" s="1274"/>
      <c r="M1827" s="1277"/>
      <c r="N1827" s="1247"/>
      <c r="O1827" s="1250"/>
      <c r="P1827" s="1216"/>
      <c r="Q1827" s="1219"/>
      <c r="R1827" s="1222"/>
      <c r="S1827" s="1225"/>
      <c r="T1827" s="1228"/>
      <c r="U1827" s="1225"/>
      <c r="V1827" s="1228"/>
      <c r="W1827" s="1225"/>
      <c r="X1827" s="1228"/>
      <c r="Y1827" s="1225"/>
      <c r="Z1827" s="1228"/>
      <c r="AA1827" s="1228"/>
      <c r="AB1827" s="1228"/>
      <c r="AC1827" s="1231"/>
      <c r="AD1827" s="1194"/>
      <c r="AE1827" s="1235"/>
      <c r="AF1827" s="1200"/>
      <c r="AG1827" s="1194"/>
      <c r="AH1827" s="1197"/>
      <c r="AI1827" s="1200"/>
      <c r="AJ1827" s="1200"/>
      <c r="AK1827" s="1203"/>
      <c r="AL1827" s="1206"/>
      <c r="AM1827" s="651" t="str">
        <f t="shared" ref="AM1827:AM1887" si="4236">IF(P1824="","",
IF(OR(AF1824="",
AND(AG1824&lt;&gt;"",AH1824=""),
AND(P1824&lt;&gt;"",AI1824=""),
AND(P1824&lt;&gt;"処遇改善加算Ⅳ",AJ1824=""),
AND(OR(P1824="処遇改善加算Ⅰ",P1824="処遇改善加算Ⅱ"),AU1824="対象",AK1824=""),
AND(P1824="処遇改善加算Ⅰ",AL1824="")),
"！記入が必要な欄（オレンジ色のセル）に空欄があります。空欄を埋めてください。",""))</f>
        <v/>
      </c>
      <c r="AN1827" s="355"/>
      <c r="AO1827" s="1209"/>
      <c r="AP1827" s="1210"/>
      <c r="AQ1827" s="1115"/>
      <c r="AR1827" s="976"/>
      <c r="AS1827" s="976"/>
      <c r="AT1827" s="976"/>
      <c r="AU1827" s="976"/>
      <c r="AV1827" s="976"/>
      <c r="AW1827" s="976"/>
      <c r="AX1827" s="1211"/>
      <c r="AY1827" s="1209"/>
    </row>
    <row r="1828" spans="1:51" ht="14">
      <c r="A1828" s="1280">
        <v>455</v>
      </c>
      <c r="B1828" s="1260" t="str">
        <f>IF(基本情報入力シート!B494="", "",基本情報入力シート!B494)</f>
        <v/>
      </c>
      <c r="C1828" s="1261"/>
      <c r="D1828" s="1261"/>
      <c r="E1828" s="1261"/>
      <c r="F1828" s="1262"/>
      <c r="G1828" s="1269" t="str">
        <f>IF(基本情報入力シート!L494="", "",基本情報入力シート!L494)</f>
        <v/>
      </c>
      <c r="H1828" s="1269" t="str">
        <f>IF(基本情報入力シート!Q494="", "",基本情報入力シート!Q494)</f>
        <v/>
      </c>
      <c r="I1828" s="1269" t="str">
        <f>IF(基本情報入力シート!V494="", "",基本情報入力シート!V494)</f>
        <v/>
      </c>
      <c r="J1828" s="1269" t="str">
        <f>IF(基本情報入力シート!W494="", "",基本情報入力シート!W494)</f>
        <v/>
      </c>
      <c r="K1828" s="1269" t="str">
        <f>IF(基本情報入力シート!X494="", "",基本情報入力シート!X494)</f>
        <v/>
      </c>
      <c r="L1828" s="1272" t="str">
        <f>IF(基本情報入力シート!AC494=0, "",基本情報入力シート!AC494)</f>
        <v/>
      </c>
      <c r="M1828" s="1275" t="str">
        <f>IF(基本情報入力シート!AD494="", "",基本情報入力シート!AD494)</f>
        <v/>
      </c>
      <c r="N1828" s="1245"/>
      <c r="O1828" s="1248" t="str">
        <f>IFERROR(VLOOKUP(K1828,【参考】数式用２!$A$2:$AD$48,MATCH(N1828,【参考】数式用２!$C$4:$AD$4,0)+2,0),"")</f>
        <v/>
      </c>
      <c r="P1828" s="1214"/>
      <c r="Q1828" s="1217" t="str">
        <f>IFERROR(VLOOKUP(K1828,【参考】数式用２!$A$2:$AC$48,MATCH(P1828,【参考】数式用２!$C$4:$AC$4,0)+2,0),"")</f>
        <v/>
      </c>
      <c r="R1828" s="1220" t="s">
        <v>268</v>
      </c>
      <c r="S1828" s="1223"/>
      <c r="T1828" s="1226" t="s">
        <v>356</v>
      </c>
      <c r="U1828" s="1223"/>
      <c r="V1828" s="1226" t="s">
        <v>357</v>
      </c>
      <c r="W1828" s="1223"/>
      <c r="X1828" s="1226" t="s">
        <v>356</v>
      </c>
      <c r="Y1828" s="1223"/>
      <c r="Z1828" s="1226" t="s">
        <v>360</v>
      </c>
      <c r="AA1828" s="1226" t="s">
        <v>171</v>
      </c>
      <c r="AB1828" s="1226" t="str">
        <f t="shared" ref="AB1828" si="4237">IF(S1828&gt;=1,(W1828*12+Y1828)-(S1828*12+U1828)+1,"")</f>
        <v/>
      </c>
      <c r="AC1828" s="1229" t="s">
        <v>359</v>
      </c>
      <c r="AD1828" s="1232" t="str">
        <f t="shared" ref="AD1828" si="4238">IFERROR(ROUNDDOWN(ROUND(L1828*Q1828,0)*M1828,0)*AB1828,"")</f>
        <v/>
      </c>
      <c r="AE1828" s="1233" t="str">
        <f>IFERROR(ROUNDDOWN(ROUNDDOWN(ROUND(L1828*VLOOKUP(K1828,【参考】数式用２!$A$2:$AC$48,MATCH("処遇改善加算Ⅳ",【参考】数式用２!$C$4:$O$4,0)+2,0),0)*M1828,0)*AB1828*0.5,0), "")</f>
        <v/>
      </c>
      <c r="AF1828" s="1198"/>
      <c r="AG1828" s="1193" t="str">
        <f>IF(AND(AQ1828&lt;&gt;"対象外", P1828&lt;&gt;""),ROUNDDOWN(ROUND(L1828*VLOOKUP(K1828,【参考】数式用２!$A$2:$K$48,MATCH("ベア加算あり",【参考】数式用２!$C$4:$K$4,0)+2,0),0)*M1828,0)*AB1828,"")</f>
        <v/>
      </c>
      <c r="AH1828" s="1195"/>
      <c r="AI1828" s="1198"/>
      <c r="AJ1828" s="1198"/>
      <c r="AK1828" s="1201"/>
      <c r="AL1828" s="1204"/>
      <c r="AM1828" s="650" t="str">
        <f t="shared" si="4226"/>
        <v/>
      </c>
      <c r="AN1828" s="355"/>
      <c r="AO1828" s="1207" t="str">
        <f t="shared" ref="AO1828" si="4239">IF(K1828&lt;&gt;"","Q列に色付け","")</f>
        <v/>
      </c>
      <c r="AP1828" s="1210" t="str">
        <f t="shared" ref="AP1828" si="4240">IF(AND(AE1828&lt;&gt;0,AE1828&lt;&gt;""),IF(AF1828="○","入力済","未入力"),"")</f>
        <v/>
      </c>
      <c r="AQ1828" s="1113" t="str">
        <f>IFERROR((VLOOKUP(N1828, 【参考】数式用２!$BE$5:$BE$13, 1,FALSE)), "対象外")</f>
        <v>対象外</v>
      </c>
      <c r="AR1828" s="976" t="str">
        <f t="shared" ref="AR1828" si="4241">IF(AG1828&lt;&gt;"",IF(AH1828="○","入力済","未入力"),"")</f>
        <v/>
      </c>
      <c r="AS1828" s="976" t="str">
        <f t="shared" ref="AS1828" si="4242">IF(AND(P1828&lt;&gt;"", AI1828=""), "未入力", "入力済")</f>
        <v>入力済</v>
      </c>
      <c r="AT1828" s="976" t="str">
        <f t="shared" ref="AT1828" si="4243">IF(AND(P1828&lt;&gt;"", P1828&lt;&gt;"処遇改善加算Ⅳ", AJ1828=""), "未入力", "入力済")</f>
        <v>入力済</v>
      </c>
      <c r="AU1828" s="976" t="str">
        <f>IFERROR(VLOOKUP(K1828, 【参考】数式用２!$BB$5:$BC$48, 2, FALSE), "")</f>
        <v/>
      </c>
      <c r="AV1828" s="976" t="str">
        <f t="shared" ref="AV1828" si="4244">IF(AND(P1828&lt;&gt;"処遇改善加算Ⅲ",P1828&lt;&gt;"処遇改善加算Ⅳ", P1828&lt;&gt;"", AU1828&lt;&gt;"対象外"), 1,"")</f>
        <v/>
      </c>
      <c r="AW1828" s="976" t="str">
        <f>IFERROR("_"&amp;VLOOKUP(K1828, 【参考】数式用２!$AG$2:$AH$48, 2, FALSE), "")</f>
        <v/>
      </c>
      <c r="AX1828" s="1211" t="str">
        <f t="shared" ref="AX1828" si="4245">IF(AND(P1828="処遇改善加算Ⅰ", AL1828=""), "未入力","入力済")</f>
        <v>入力済</v>
      </c>
      <c r="AY1828" s="1207" t="str">
        <f t="shared" ref="AY1828" si="4246">G1828</f>
        <v/>
      </c>
    </row>
    <row r="1829" spans="1:51" ht="14">
      <c r="A1829" s="1281"/>
      <c r="B1829" s="1263"/>
      <c r="C1829" s="1264"/>
      <c r="D1829" s="1264"/>
      <c r="E1829" s="1264"/>
      <c r="F1829" s="1265"/>
      <c r="G1829" s="1270"/>
      <c r="H1829" s="1270"/>
      <c r="I1829" s="1270"/>
      <c r="J1829" s="1270"/>
      <c r="K1829" s="1270"/>
      <c r="L1829" s="1273"/>
      <c r="M1829" s="1276"/>
      <c r="N1829" s="1246"/>
      <c r="O1829" s="1249"/>
      <c r="P1829" s="1215"/>
      <c r="Q1829" s="1218"/>
      <c r="R1829" s="1221"/>
      <c r="S1829" s="1224"/>
      <c r="T1829" s="1227"/>
      <c r="U1829" s="1224"/>
      <c r="V1829" s="1227"/>
      <c r="W1829" s="1224"/>
      <c r="X1829" s="1227"/>
      <c r="Y1829" s="1224"/>
      <c r="Z1829" s="1227"/>
      <c r="AA1829" s="1227"/>
      <c r="AB1829" s="1227"/>
      <c r="AC1829" s="1230"/>
      <c r="AD1829" s="1193"/>
      <c r="AE1829" s="1234"/>
      <c r="AF1829" s="1199"/>
      <c r="AG1829" s="1193"/>
      <c r="AH1829" s="1196"/>
      <c r="AI1829" s="1199"/>
      <c r="AJ1829" s="1199"/>
      <c r="AK1829" s="1202"/>
      <c r="AL1829" s="1205"/>
      <c r="AM1829" s="1212" t="str">
        <f t="shared" ref="AM1829" si="4247">IF(AND(P1828&lt;&gt;"", OR(W1828&lt;&gt;8,Y1828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29" s="355"/>
      <c r="AO1829" s="1208"/>
      <c r="AP1829" s="1210"/>
      <c r="AQ1829" s="1114"/>
      <c r="AR1829" s="976"/>
      <c r="AS1829" s="976"/>
      <c r="AT1829" s="976"/>
      <c r="AU1829" s="976"/>
      <c r="AV1829" s="976"/>
      <c r="AW1829" s="976"/>
      <c r="AX1829" s="1211"/>
      <c r="AY1829" s="1208"/>
    </row>
    <row r="1830" spans="1:51" ht="14">
      <c r="A1830" s="1282"/>
      <c r="B1830" s="1263"/>
      <c r="C1830" s="1264"/>
      <c r="D1830" s="1264"/>
      <c r="E1830" s="1264"/>
      <c r="F1830" s="1265"/>
      <c r="G1830" s="1270"/>
      <c r="H1830" s="1270"/>
      <c r="I1830" s="1270"/>
      <c r="J1830" s="1270"/>
      <c r="K1830" s="1270"/>
      <c r="L1830" s="1273"/>
      <c r="M1830" s="1276"/>
      <c r="N1830" s="1246"/>
      <c r="O1830" s="1249"/>
      <c r="P1830" s="1215"/>
      <c r="Q1830" s="1218"/>
      <c r="R1830" s="1221"/>
      <c r="S1830" s="1224"/>
      <c r="T1830" s="1227"/>
      <c r="U1830" s="1224"/>
      <c r="V1830" s="1227"/>
      <c r="W1830" s="1224"/>
      <c r="X1830" s="1227"/>
      <c r="Y1830" s="1224"/>
      <c r="Z1830" s="1227"/>
      <c r="AA1830" s="1227"/>
      <c r="AB1830" s="1227"/>
      <c r="AC1830" s="1230"/>
      <c r="AD1830" s="1193"/>
      <c r="AE1830" s="1234"/>
      <c r="AF1830" s="1199"/>
      <c r="AG1830" s="1193"/>
      <c r="AH1830" s="1196"/>
      <c r="AI1830" s="1199"/>
      <c r="AJ1830" s="1199"/>
      <c r="AK1830" s="1202"/>
      <c r="AL1830" s="1205"/>
      <c r="AM1830" s="1213"/>
      <c r="AN1830" s="355"/>
      <c r="AO1830" s="1208"/>
      <c r="AP1830" s="1210"/>
      <c r="AQ1830" s="1114"/>
      <c r="AR1830" s="976"/>
      <c r="AS1830" s="976"/>
      <c r="AT1830" s="976"/>
      <c r="AU1830" s="976"/>
      <c r="AV1830" s="976"/>
      <c r="AW1830" s="976"/>
      <c r="AX1830" s="1211"/>
      <c r="AY1830" s="1208"/>
    </row>
    <row r="1831" spans="1:51" ht="14.5" thickBot="1">
      <c r="A1831" s="1283"/>
      <c r="B1831" s="1266"/>
      <c r="C1831" s="1267"/>
      <c r="D1831" s="1267"/>
      <c r="E1831" s="1267"/>
      <c r="F1831" s="1268"/>
      <c r="G1831" s="1271"/>
      <c r="H1831" s="1271"/>
      <c r="I1831" s="1271"/>
      <c r="J1831" s="1271"/>
      <c r="K1831" s="1271"/>
      <c r="L1831" s="1274"/>
      <c r="M1831" s="1277"/>
      <c r="N1831" s="1247"/>
      <c r="O1831" s="1250"/>
      <c r="P1831" s="1216"/>
      <c r="Q1831" s="1219"/>
      <c r="R1831" s="1222"/>
      <c r="S1831" s="1225"/>
      <c r="T1831" s="1228"/>
      <c r="U1831" s="1225"/>
      <c r="V1831" s="1228"/>
      <c r="W1831" s="1225"/>
      <c r="X1831" s="1228"/>
      <c r="Y1831" s="1225"/>
      <c r="Z1831" s="1228"/>
      <c r="AA1831" s="1228"/>
      <c r="AB1831" s="1228"/>
      <c r="AC1831" s="1231"/>
      <c r="AD1831" s="1194"/>
      <c r="AE1831" s="1235"/>
      <c r="AF1831" s="1200"/>
      <c r="AG1831" s="1194"/>
      <c r="AH1831" s="1197"/>
      <c r="AI1831" s="1200"/>
      <c r="AJ1831" s="1200"/>
      <c r="AK1831" s="1203"/>
      <c r="AL1831" s="1206"/>
      <c r="AM1831" s="651" t="str">
        <f t="shared" si="4236"/>
        <v/>
      </c>
      <c r="AN1831" s="355"/>
      <c r="AO1831" s="1209"/>
      <c r="AP1831" s="1210"/>
      <c r="AQ1831" s="1115"/>
      <c r="AR1831" s="976"/>
      <c r="AS1831" s="976"/>
      <c r="AT1831" s="976"/>
      <c r="AU1831" s="976"/>
      <c r="AV1831" s="976"/>
      <c r="AW1831" s="976"/>
      <c r="AX1831" s="1211"/>
      <c r="AY1831" s="1209"/>
    </row>
    <row r="1832" spans="1:51" ht="14">
      <c r="A1832" s="1280">
        <v>456</v>
      </c>
      <c r="B1832" s="1260" t="str">
        <f>IF(基本情報入力シート!B495="", "",基本情報入力シート!B495)</f>
        <v/>
      </c>
      <c r="C1832" s="1261"/>
      <c r="D1832" s="1261"/>
      <c r="E1832" s="1261"/>
      <c r="F1832" s="1262"/>
      <c r="G1832" s="1269" t="str">
        <f>IF(基本情報入力シート!L495="", "",基本情報入力シート!L495)</f>
        <v/>
      </c>
      <c r="H1832" s="1269" t="str">
        <f>IF(基本情報入力シート!Q495="", "",基本情報入力シート!Q495)</f>
        <v/>
      </c>
      <c r="I1832" s="1269" t="str">
        <f>IF(基本情報入力シート!V495="", "",基本情報入力シート!V495)</f>
        <v/>
      </c>
      <c r="J1832" s="1269" t="str">
        <f>IF(基本情報入力シート!W495="", "",基本情報入力シート!W495)</f>
        <v/>
      </c>
      <c r="K1832" s="1269" t="str">
        <f>IF(基本情報入力シート!X495="", "",基本情報入力シート!X495)</f>
        <v/>
      </c>
      <c r="L1832" s="1272" t="str">
        <f>IF(基本情報入力シート!AC495=0, "",基本情報入力シート!AC495)</f>
        <v/>
      </c>
      <c r="M1832" s="1275" t="str">
        <f>IF(基本情報入力シート!AD495="", "",基本情報入力シート!AD495)</f>
        <v/>
      </c>
      <c r="N1832" s="1245"/>
      <c r="O1832" s="1248" t="str">
        <f>IFERROR(VLOOKUP(K1832,【参考】数式用２!$A$2:$AD$48,MATCH(N1832,【参考】数式用２!$C$4:$AD$4,0)+2,0),"")</f>
        <v/>
      </c>
      <c r="P1832" s="1214"/>
      <c r="Q1832" s="1217" t="str">
        <f>IFERROR(VLOOKUP(K1832,【参考】数式用２!$A$2:$AC$48,MATCH(P1832,【参考】数式用２!$C$4:$AC$4,0)+2,0),"")</f>
        <v/>
      </c>
      <c r="R1832" s="1220" t="s">
        <v>268</v>
      </c>
      <c r="S1832" s="1223"/>
      <c r="T1832" s="1226" t="s">
        <v>356</v>
      </c>
      <c r="U1832" s="1223"/>
      <c r="V1832" s="1226" t="s">
        <v>357</v>
      </c>
      <c r="W1832" s="1223"/>
      <c r="X1832" s="1226" t="s">
        <v>356</v>
      </c>
      <c r="Y1832" s="1223"/>
      <c r="Z1832" s="1226" t="s">
        <v>360</v>
      </c>
      <c r="AA1832" s="1226" t="s">
        <v>171</v>
      </c>
      <c r="AB1832" s="1226" t="str">
        <f t="shared" ref="AB1832" si="4248">IF(S1832&gt;=1,(W1832*12+Y1832)-(S1832*12+U1832)+1,"")</f>
        <v/>
      </c>
      <c r="AC1832" s="1229" t="s">
        <v>359</v>
      </c>
      <c r="AD1832" s="1232" t="str">
        <f t="shared" ref="AD1832" si="4249">IFERROR(ROUNDDOWN(ROUND(L1832*Q1832,0)*M1832,0)*AB1832,"")</f>
        <v/>
      </c>
      <c r="AE1832" s="1233" t="str">
        <f>IFERROR(ROUNDDOWN(ROUNDDOWN(ROUND(L1832*VLOOKUP(K1832,【参考】数式用２!$A$2:$AC$48,MATCH("処遇改善加算Ⅳ",【参考】数式用２!$C$4:$O$4,0)+2,0),0)*M1832,0)*AB1832*0.5,0), "")</f>
        <v/>
      </c>
      <c r="AF1832" s="1198"/>
      <c r="AG1832" s="1193" t="str">
        <f>IF(AND(AQ1832&lt;&gt;"対象外", P1832&lt;&gt;""),ROUNDDOWN(ROUND(L1832*VLOOKUP(K1832,【参考】数式用２!$A$2:$K$48,MATCH("ベア加算あり",【参考】数式用２!$C$4:$K$4,0)+2,0),0)*M1832,0)*AB1832,"")</f>
        <v/>
      </c>
      <c r="AH1832" s="1195"/>
      <c r="AI1832" s="1198"/>
      <c r="AJ1832" s="1198"/>
      <c r="AK1832" s="1201"/>
      <c r="AL1832" s="1204"/>
      <c r="AM1832" s="650" t="str">
        <f t="shared" si="4226"/>
        <v/>
      </c>
      <c r="AN1832" s="355"/>
      <c r="AO1832" s="1207" t="str">
        <f t="shared" ref="AO1832" si="4250">IF(K1832&lt;&gt;"","Q列に色付け","")</f>
        <v/>
      </c>
      <c r="AP1832" s="1210" t="str">
        <f t="shared" ref="AP1832" si="4251">IF(AND(AE1832&lt;&gt;0,AE1832&lt;&gt;""),IF(AF1832="○","入力済","未入力"),"")</f>
        <v/>
      </c>
      <c r="AQ1832" s="1113" t="str">
        <f>IFERROR((VLOOKUP(N1832, 【参考】数式用２!$BE$5:$BE$13, 1,FALSE)), "対象外")</f>
        <v>対象外</v>
      </c>
      <c r="AR1832" s="976" t="str">
        <f t="shared" ref="AR1832" si="4252">IF(AG1832&lt;&gt;"",IF(AH1832="○","入力済","未入力"),"")</f>
        <v/>
      </c>
      <c r="AS1832" s="976" t="str">
        <f t="shared" ref="AS1832" si="4253">IF(AND(P1832&lt;&gt;"", AI1832=""), "未入力", "入力済")</f>
        <v>入力済</v>
      </c>
      <c r="AT1832" s="976" t="str">
        <f t="shared" ref="AT1832" si="4254">IF(AND(P1832&lt;&gt;"", P1832&lt;&gt;"処遇改善加算Ⅳ", AJ1832=""), "未入力", "入力済")</f>
        <v>入力済</v>
      </c>
      <c r="AU1832" s="976" t="str">
        <f>IFERROR(VLOOKUP(K1832, 【参考】数式用２!$BB$5:$BC$48, 2, FALSE), "")</f>
        <v/>
      </c>
      <c r="AV1832" s="976" t="str">
        <f t="shared" ref="AV1832" si="4255">IF(AND(P1832&lt;&gt;"処遇改善加算Ⅲ",P1832&lt;&gt;"処遇改善加算Ⅳ", P1832&lt;&gt;"", AU1832&lt;&gt;"対象外"), 1,"")</f>
        <v/>
      </c>
      <c r="AW1832" s="976" t="str">
        <f>IFERROR("_"&amp;VLOOKUP(K1832, 【参考】数式用２!$AG$2:$AH$48, 2, FALSE), "")</f>
        <v/>
      </c>
      <c r="AX1832" s="1211" t="str">
        <f t="shared" ref="AX1832" si="4256">IF(AND(P1832="処遇改善加算Ⅰ", AL1832=""), "未入力","入力済")</f>
        <v>入力済</v>
      </c>
      <c r="AY1832" s="1207" t="str">
        <f t="shared" ref="AY1832" si="4257">G1832</f>
        <v/>
      </c>
    </row>
    <row r="1833" spans="1:51" ht="14">
      <c r="A1833" s="1281"/>
      <c r="B1833" s="1263"/>
      <c r="C1833" s="1264"/>
      <c r="D1833" s="1264"/>
      <c r="E1833" s="1264"/>
      <c r="F1833" s="1265"/>
      <c r="G1833" s="1270"/>
      <c r="H1833" s="1270"/>
      <c r="I1833" s="1270"/>
      <c r="J1833" s="1270"/>
      <c r="K1833" s="1270"/>
      <c r="L1833" s="1273"/>
      <c r="M1833" s="1276"/>
      <c r="N1833" s="1246"/>
      <c r="O1833" s="1249"/>
      <c r="P1833" s="1215"/>
      <c r="Q1833" s="1218"/>
      <c r="R1833" s="1221"/>
      <c r="S1833" s="1224"/>
      <c r="T1833" s="1227"/>
      <c r="U1833" s="1224"/>
      <c r="V1833" s="1227"/>
      <c r="W1833" s="1224"/>
      <c r="X1833" s="1227"/>
      <c r="Y1833" s="1224"/>
      <c r="Z1833" s="1227"/>
      <c r="AA1833" s="1227"/>
      <c r="AB1833" s="1227"/>
      <c r="AC1833" s="1230"/>
      <c r="AD1833" s="1193"/>
      <c r="AE1833" s="1234"/>
      <c r="AF1833" s="1199"/>
      <c r="AG1833" s="1193"/>
      <c r="AH1833" s="1196"/>
      <c r="AI1833" s="1199"/>
      <c r="AJ1833" s="1199"/>
      <c r="AK1833" s="1202"/>
      <c r="AL1833" s="1205"/>
      <c r="AM1833" s="1212" t="str">
        <f t="shared" ref="AM1833" si="4258">IF(AND(P1832&lt;&gt;"", OR(W1832&lt;&gt;8,Y1832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33" s="355"/>
      <c r="AO1833" s="1208"/>
      <c r="AP1833" s="1210"/>
      <c r="AQ1833" s="1114"/>
      <c r="AR1833" s="976"/>
      <c r="AS1833" s="976"/>
      <c r="AT1833" s="976"/>
      <c r="AU1833" s="976"/>
      <c r="AV1833" s="976"/>
      <c r="AW1833" s="976"/>
      <c r="AX1833" s="1211"/>
      <c r="AY1833" s="1208"/>
    </row>
    <row r="1834" spans="1:51" ht="14">
      <c r="A1834" s="1282"/>
      <c r="B1834" s="1263"/>
      <c r="C1834" s="1264"/>
      <c r="D1834" s="1264"/>
      <c r="E1834" s="1264"/>
      <c r="F1834" s="1265"/>
      <c r="G1834" s="1270"/>
      <c r="H1834" s="1270"/>
      <c r="I1834" s="1270"/>
      <c r="J1834" s="1270"/>
      <c r="K1834" s="1270"/>
      <c r="L1834" s="1273"/>
      <c r="M1834" s="1276"/>
      <c r="N1834" s="1246"/>
      <c r="O1834" s="1249"/>
      <c r="P1834" s="1215"/>
      <c r="Q1834" s="1218"/>
      <c r="R1834" s="1221"/>
      <c r="S1834" s="1224"/>
      <c r="T1834" s="1227"/>
      <c r="U1834" s="1224"/>
      <c r="V1834" s="1227"/>
      <c r="W1834" s="1224"/>
      <c r="X1834" s="1227"/>
      <c r="Y1834" s="1224"/>
      <c r="Z1834" s="1227"/>
      <c r="AA1834" s="1227"/>
      <c r="AB1834" s="1227"/>
      <c r="AC1834" s="1230"/>
      <c r="AD1834" s="1193"/>
      <c r="AE1834" s="1234"/>
      <c r="AF1834" s="1199"/>
      <c r="AG1834" s="1193"/>
      <c r="AH1834" s="1196"/>
      <c r="AI1834" s="1199"/>
      <c r="AJ1834" s="1199"/>
      <c r="AK1834" s="1202"/>
      <c r="AL1834" s="1205"/>
      <c r="AM1834" s="1213"/>
      <c r="AN1834" s="355"/>
      <c r="AO1834" s="1208"/>
      <c r="AP1834" s="1210"/>
      <c r="AQ1834" s="1114"/>
      <c r="AR1834" s="976"/>
      <c r="AS1834" s="976"/>
      <c r="AT1834" s="976"/>
      <c r="AU1834" s="976"/>
      <c r="AV1834" s="976"/>
      <c r="AW1834" s="976"/>
      <c r="AX1834" s="1211"/>
      <c r="AY1834" s="1208"/>
    </row>
    <row r="1835" spans="1:51" ht="14.5" thickBot="1">
      <c r="A1835" s="1283"/>
      <c r="B1835" s="1266"/>
      <c r="C1835" s="1267"/>
      <c r="D1835" s="1267"/>
      <c r="E1835" s="1267"/>
      <c r="F1835" s="1268"/>
      <c r="G1835" s="1271"/>
      <c r="H1835" s="1271"/>
      <c r="I1835" s="1271"/>
      <c r="J1835" s="1271"/>
      <c r="K1835" s="1271"/>
      <c r="L1835" s="1274"/>
      <c r="M1835" s="1277"/>
      <c r="N1835" s="1247"/>
      <c r="O1835" s="1250"/>
      <c r="P1835" s="1216"/>
      <c r="Q1835" s="1219"/>
      <c r="R1835" s="1222"/>
      <c r="S1835" s="1225"/>
      <c r="T1835" s="1228"/>
      <c r="U1835" s="1225"/>
      <c r="V1835" s="1228"/>
      <c r="W1835" s="1225"/>
      <c r="X1835" s="1228"/>
      <c r="Y1835" s="1225"/>
      <c r="Z1835" s="1228"/>
      <c r="AA1835" s="1228"/>
      <c r="AB1835" s="1228"/>
      <c r="AC1835" s="1231"/>
      <c r="AD1835" s="1194"/>
      <c r="AE1835" s="1235"/>
      <c r="AF1835" s="1200"/>
      <c r="AG1835" s="1194"/>
      <c r="AH1835" s="1197"/>
      <c r="AI1835" s="1200"/>
      <c r="AJ1835" s="1200"/>
      <c r="AK1835" s="1203"/>
      <c r="AL1835" s="1206"/>
      <c r="AM1835" s="651" t="str">
        <f t="shared" si="4236"/>
        <v/>
      </c>
      <c r="AN1835" s="355"/>
      <c r="AO1835" s="1209"/>
      <c r="AP1835" s="1210"/>
      <c r="AQ1835" s="1115"/>
      <c r="AR1835" s="976"/>
      <c r="AS1835" s="976"/>
      <c r="AT1835" s="976"/>
      <c r="AU1835" s="976"/>
      <c r="AV1835" s="976"/>
      <c r="AW1835" s="976"/>
      <c r="AX1835" s="1211"/>
      <c r="AY1835" s="1209"/>
    </row>
    <row r="1836" spans="1:51" ht="14">
      <c r="A1836" s="1280">
        <v>457</v>
      </c>
      <c r="B1836" s="1260" t="str">
        <f>IF(基本情報入力シート!B496="", "",基本情報入力シート!B496)</f>
        <v/>
      </c>
      <c r="C1836" s="1261"/>
      <c r="D1836" s="1261"/>
      <c r="E1836" s="1261"/>
      <c r="F1836" s="1262"/>
      <c r="G1836" s="1269" t="str">
        <f>IF(基本情報入力シート!L496="", "",基本情報入力シート!L496)</f>
        <v/>
      </c>
      <c r="H1836" s="1269" t="str">
        <f>IF(基本情報入力シート!Q496="", "",基本情報入力シート!Q496)</f>
        <v/>
      </c>
      <c r="I1836" s="1269" t="str">
        <f>IF(基本情報入力シート!V496="", "",基本情報入力シート!V496)</f>
        <v/>
      </c>
      <c r="J1836" s="1269" t="str">
        <f>IF(基本情報入力シート!W496="", "",基本情報入力シート!W496)</f>
        <v/>
      </c>
      <c r="K1836" s="1269" t="str">
        <f>IF(基本情報入力シート!X496="", "",基本情報入力シート!X496)</f>
        <v/>
      </c>
      <c r="L1836" s="1272" t="str">
        <f>IF(基本情報入力シート!AC496=0, "",基本情報入力シート!AC496)</f>
        <v/>
      </c>
      <c r="M1836" s="1275" t="str">
        <f>IF(基本情報入力シート!AD496="", "",基本情報入力シート!AD496)</f>
        <v/>
      </c>
      <c r="N1836" s="1245"/>
      <c r="O1836" s="1248" t="str">
        <f>IFERROR(VLOOKUP(K1836,【参考】数式用２!$A$2:$AD$48,MATCH(N1836,【参考】数式用２!$C$4:$AD$4,0)+2,0),"")</f>
        <v/>
      </c>
      <c r="P1836" s="1214"/>
      <c r="Q1836" s="1217" t="str">
        <f>IFERROR(VLOOKUP(K1836,【参考】数式用２!$A$2:$AC$48,MATCH(P1836,【参考】数式用２!$C$4:$AC$4,0)+2,0),"")</f>
        <v/>
      </c>
      <c r="R1836" s="1220" t="s">
        <v>268</v>
      </c>
      <c r="S1836" s="1223"/>
      <c r="T1836" s="1226" t="s">
        <v>356</v>
      </c>
      <c r="U1836" s="1223"/>
      <c r="V1836" s="1226" t="s">
        <v>357</v>
      </c>
      <c r="W1836" s="1223"/>
      <c r="X1836" s="1226" t="s">
        <v>356</v>
      </c>
      <c r="Y1836" s="1223"/>
      <c r="Z1836" s="1226" t="s">
        <v>360</v>
      </c>
      <c r="AA1836" s="1226" t="s">
        <v>171</v>
      </c>
      <c r="AB1836" s="1226" t="str">
        <f t="shared" ref="AB1836" si="4259">IF(S1836&gt;=1,(W1836*12+Y1836)-(S1836*12+U1836)+1,"")</f>
        <v/>
      </c>
      <c r="AC1836" s="1229" t="s">
        <v>359</v>
      </c>
      <c r="AD1836" s="1232" t="str">
        <f t="shared" ref="AD1836" si="4260">IFERROR(ROUNDDOWN(ROUND(L1836*Q1836,0)*M1836,0)*AB1836,"")</f>
        <v/>
      </c>
      <c r="AE1836" s="1233" t="str">
        <f>IFERROR(ROUNDDOWN(ROUNDDOWN(ROUND(L1836*VLOOKUP(K1836,【参考】数式用２!$A$2:$AC$48,MATCH("処遇改善加算Ⅳ",【参考】数式用２!$C$4:$O$4,0)+2,0),0)*M1836,0)*AB1836*0.5,0), "")</f>
        <v/>
      </c>
      <c r="AF1836" s="1198"/>
      <c r="AG1836" s="1193" t="str">
        <f>IF(AND(AQ1836&lt;&gt;"対象外", P1836&lt;&gt;""),ROUNDDOWN(ROUND(L1836*VLOOKUP(K1836,【参考】数式用２!$A$2:$K$48,MATCH("ベア加算あり",【参考】数式用２!$C$4:$K$4,0)+2,0),0)*M1836,0)*AB1836,"")</f>
        <v/>
      </c>
      <c r="AH1836" s="1195"/>
      <c r="AI1836" s="1198"/>
      <c r="AJ1836" s="1198"/>
      <c r="AK1836" s="1201"/>
      <c r="AL1836" s="1204"/>
      <c r="AM1836" s="650" t="str">
        <f t="shared" si="4226"/>
        <v/>
      </c>
      <c r="AN1836" s="355"/>
      <c r="AO1836" s="1207" t="str">
        <f t="shared" ref="AO1836" si="4261">IF(K1836&lt;&gt;"","Q列に色付け","")</f>
        <v/>
      </c>
      <c r="AP1836" s="1210" t="str">
        <f t="shared" ref="AP1836" si="4262">IF(AND(AE1836&lt;&gt;0,AE1836&lt;&gt;""),IF(AF1836="○","入力済","未入力"),"")</f>
        <v/>
      </c>
      <c r="AQ1836" s="1113" t="str">
        <f>IFERROR((VLOOKUP(N1836, 【参考】数式用２!$BE$5:$BE$13, 1,FALSE)), "対象外")</f>
        <v>対象外</v>
      </c>
      <c r="AR1836" s="976" t="str">
        <f t="shared" ref="AR1836" si="4263">IF(AG1836&lt;&gt;"",IF(AH1836="○","入力済","未入力"),"")</f>
        <v/>
      </c>
      <c r="AS1836" s="976" t="str">
        <f t="shared" ref="AS1836" si="4264">IF(AND(P1836&lt;&gt;"", AI1836=""), "未入力", "入力済")</f>
        <v>入力済</v>
      </c>
      <c r="AT1836" s="976" t="str">
        <f t="shared" ref="AT1836" si="4265">IF(AND(P1836&lt;&gt;"", P1836&lt;&gt;"処遇改善加算Ⅳ", AJ1836=""), "未入力", "入力済")</f>
        <v>入力済</v>
      </c>
      <c r="AU1836" s="976" t="str">
        <f>IFERROR(VLOOKUP(K1836, 【参考】数式用２!$BB$5:$BC$48, 2, FALSE), "")</f>
        <v/>
      </c>
      <c r="AV1836" s="976" t="str">
        <f t="shared" ref="AV1836" si="4266">IF(AND(P1836&lt;&gt;"処遇改善加算Ⅲ",P1836&lt;&gt;"処遇改善加算Ⅳ", P1836&lt;&gt;"", AU1836&lt;&gt;"対象外"), 1,"")</f>
        <v/>
      </c>
      <c r="AW1836" s="976" t="str">
        <f>IFERROR("_"&amp;VLOOKUP(K1836, 【参考】数式用２!$AG$2:$AH$48, 2, FALSE), "")</f>
        <v/>
      </c>
      <c r="AX1836" s="1211" t="str">
        <f t="shared" ref="AX1836" si="4267">IF(AND(P1836="処遇改善加算Ⅰ", AL1836=""), "未入力","入力済")</f>
        <v>入力済</v>
      </c>
      <c r="AY1836" s="1207" t="str">
        <f t="shared" ref="AY1836" si="4268">G1836</f>
        <v/>
      </c>
    </row>
    <row r="1837" spans="1:51" ht="14">
      <c r="A1837" s="1281"/>
      <c r="B1837" s="1263"/>
      <c r="C1837" s="1264"/>
      <c r="D1837" s="1264"/>
      <c r="E1837" s="1264"/>
      <c r="F1837" s="1265"/>
      <c r="G1837" s="1270"/>
      <c r="H1837" s="1270"/>
      <c r="I1837" s="1270"/>
      <c r="J1837" s="1270"/>
      <c r="K1837" s="1270"/>
      <c r="L1837" s="1273"/>
      <c r="M1837" s="1276"/>
      <c r="N1837" s="1246"/>
      <c r="O1837" s="1249"/>
      <c r="P1837" s="1215"/>
      <c r="Q1837" s="1218"/>
      <c r="R1837" s="1221"/>
      <c r="S1837" s="1224"/>
      <c r="T1837" s="1227"/>
      <c r="U1837" s="1224"/>
      <c r="V1837" s="1227"/>
      <c r="W1837" s="1224"/>
      <c r="X1837" s="1227"/>
      <c r="Y1837" s="1224"/>
      <c r="Z1837" s="1227"/>
      <c r="AA1837" s="1227"/>
      <c r="AB1837" s="1227"/>
      <c r="AC1837" s="1230"/>
      <c r="AD1837" s="1193"/>
      <c r="AE1837" s="1234"/>
      <c r="AF1837" s="1199"/>
      <c r="AG1837" s="1193"/>
      <c r="AH1837" s="1196"/>
      <c r="AI1837" s="1199"/>
      <c r="AJ1837" s="1199"/>
      <c r="AK1837" s="1202"/>
      <c r="AL1837" s="1205"/>
      <c r="AM1837" s="1212" t="str">
        <f t="shared" ref="AM1837" si="4269">IF(AND(P1836&lt;&gt;"", OR(W1836&lt;&gt;8,Y1836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37" s="355"/>
      <c r="AO1837" s="1208"/>
      <c r="AP1837" s="1210"/>
      <c r="AQ1837" s="1114"/>
      <c r="AR1837" s="976"/>
      <c r="AS1837" s="976"/>
      <c r="AT1837" s="976"/>
      <c r="AU1837" s="976"/>
      <c r="AV1837" s="976"/>
      <c r="AW1837" s="976"/>
      <c r="AX1837" s="1211"/>
      <c r="AY1837" s="1208"/>
    </row>
    <row r="1838" spans="1:51" ht="14">
      <c r="A1838" s="1282"/>
      <c r="B1838" s="1263"/>
      <c r="C1838" s="1264"/>
      <c r="D1838" s="1264"/>
      <c r="E1838" s="1264"/>
      <c r="F1838" s="1265"/>
      <c r="G1838" s="1270"/>
      <c r="H1838" s="1270"/>
      <c r="I1838" s="1270"/>
      <c r="J1838" s="1270"/>
      <c r="K1838" s="1270"/>
      <c r="L1838" s="1273"/>
      <c r="M1838" s="1276"/>
      <c r="N1838" s="1246"/>
      <c r="O1838" s="1249"/>
      <c r="P1838" s="1215"/>
      <c r="Q1838" s="1218"/>
      <c r="R1838" s="1221"/>
      <c r="S1838" s="1224"/>
      <c r="T1838" s="1227"/>
      <c r="U1838" s="1224"/>
      <c r="V1838" s="1227"/>
      <c r="W1838" s="1224"/>
      <c r="X1838" s="1227"/>
      <c r="Y1838" s="1224"/>
      <c r="Z1838" s="1227"/>
      <c r="AA1838" s="1227"/>
      <c r="AB1838" s="1227"/>
      <c r="AC1838" s="1230"/>
      <c r="AD1838" s="1193"/>
      <c r="AE1838" s="1234"/>
      <c r="AF1838" s="1199"/>
      <c r="AG1838" s="1193"/>
      <c r="AH1838" s="1196"/>
      <c r="AI1838" s="1199"/>
      <c r="AJ1838" s="1199"/>
      <c r="AK1838" s="1202"/>
      <c r="AL1838" s="1205"/>
      <c r="AM1838" s="1213"/>
      <c r="AN1838" s="355"/>
      <c r="AO1838" s="1208"/>
      <c r="AP1838" s="1210"/>
      <c r="AQ1838" s="1114"/>
      <c r="AR1838" s="976"/>
      <c r="AS1838" s="976"/>
      <c r="AT1838" s="976"/>
      <c r="AU1838" s="976"/>
      <c r="AV1838" s="976"/>
      <c r="AW1838" s="976"/>
      <c r="AX1838" s="1211"/>
      <c r="AY1838" s="1208"/>
    </row>
    <row r="1839" spans="1:51" ht="14.5" thickBot="1">
      <c r="A1839" s="1283"/>
      <c r="B1839" s="1266"/>
      <c r="C1839" s="1267"/>
      <c r="D1839" s="1267"/>
      <c r="E1839" s="1267"/>
      <c r="F1839" s="1268"/>
      <c r="G1839" s="1271"/>
      <c r="H1839" s="1271"/>
      <c r="I1839" s="1271"/>
      <c r="J1839" s="1271"/>
      <c r="K1839" s="1271"/>
      <c r="L1839" s="1274"/>
      <c r="M1839" s="1277"/>
      <c r="N1839" s="1247"/>
      <c r="O1839" s="1250"/>
      <c r="P1839" s="1216"/>
      <c r="Q1839" s="1219"/>
      <c r="R1839" s="1222"/>
      <c r="S1839" s="1225"/>
      <c r="T1839" s="1228"/>
      <c r="U1839" s="1225"/>
      <c r="V1839" s="1228"/>
      <c r="W1839" s="1225"/>
      <c r="X1839" s="1228"/>
      <c r="Y1839" s="1225"/>
      <c r="Z1839" s="1228"/>
      <c r="AA1839" s="1228"/>
      <c r="AB1839" s="1228"/>
      <c r="AC1839" s="1231"/>
      <c r="AD1839" s="1194"/>
      <c r="AE1839" s="1235"/>
      <c r="AF1839" s="1200"/>
      <c r="AG1839" s="1194"/>
      <c r="AH1839" s="1197"/>
      <c r="AI1839" s="1200"/>
      <c r="AJ1839" s="1200"/>
      <c r="AK1839" s="1203"/>
      <c r="AL1839" s="1206"/>
      <c r="AM1839" s="651" t="str">
        <f t="shared" si="4236"/>
        <v/>
      </c>
      <c r="AN1839" s="355"/>
      <c r="AO1839" s="1209"/>
      <c r="AP1839" s="1210"/>
      <c r="AQ1839" s="1115"/>
      <c r="AR1839" s="976"/>
      <c r="AS1839" s="976"/>
      <c r="AT1839" s="976"/>
      <c r="AU1839" s="976"/>
      <c r="AV1839" s="976"/>
      <c r="AW1839" s="976"/>
      <c r="AX1839" s="1211"/>
      <c r="AY1839" s="1209"/>
    </row>
    <row r="1840" spans="1:51" ht="14">
      <c r="A1840" s="1280">
        <v>458</v>
      </c>
      <c r="B1840" s="1260" t="str">
        <f>IF(基本情報入力シート!B497="", "",基本情報入力シート!B497)</f>
        <v/>
      </c>
      <c r="C1840" s="1261"/>
      <c r="D1840" s="1261"/>
      <c r="E1840" s="1261"/>
      <c r="F1840" s="1262"/>
      <c r="G1840" s="1269" t="str">
        <f>IF(基本情報入力シート!L497="", "",基本情報入力シート!L497)</f>
        <v/>
      </c>
      <c r="H1840" s="1269" t="str">
        <f>IF(基本情報入力シート!Q497="", "",基本情報入力シート!Q497)</f>
        <v/>
      </c>
      <c r="I1840" s="1269" t="str">
        <f>IF(基本情報入力シート!V497="", "",基本情報入力シート!V497)</f>
        <v/>
      </c>
      <c r="J1840" s="1269" t="str">
        <f>IF(基本情報入力シート!W497="", "",基本情報入力シート!W497)</f>
        <v/>
      </c>
      <c r="K1840" s="1269" t="str">
        <f>IF(基本情報入力シート!X497="", "",基本情報入力シート!X497)</f>
        <v/>
      </c>
      <c r="L1840" s="1272" t="str">
        <f>IF(基本情報入力シート!AC497=0, "",基本情報入力シート!AC497)</f>
        <v/>
      </c>
      <c r="M1840" s="1275" t="str">
        <f>IF(基本情報入力シート!AD497="", "",基本情報入力シート!AD497)</f>
        <v/>
      </c>
      <c r="N1840" s="1245"/>
      <c r="O1840" s="1248" t="str">
        <f>IFERROR(VLOOKUP(K1840,【参考】数式用２!$A$2:$AD$48,MATCH(N1840,【参考】数式用２!$C$4:$AD$4,0)+2,0),"")</f>
        <v/>
      </c>
      <c r="P1840" s="1214"/>
      <c r="Q1840" s="1217" t="str">
        <f>IFERROR(VLOOKUP(K1840,【参考】数式用２!$A$2:$AC$48,MATCH(P1840,【参考】数式用２!$C$4:$AC$4,0)+2,0),"")</f>
        <v/>
      </c>
      <c r="R1840" s="1220" t="s">
        <v>268</v>
      </c>
      <c r="S1840" s="1223"/>
      <c r="T1840" s="1226" t="s">
        <v>356</v>
      </c>
      <c r="U1840" s="1223"/>
      <c r="V1840" s="1226" t="s">
        <v>357</v>
      </c>
      <c r="W1840" s="1223"/>
      <c r="X1840" s="1226" t="s">
        <v>356</v>
      </c>
      <c r="Y1840" s="1223"/>
      <c r="Z1840" s="1226" t="s">
        <v>360</v>
      </c>
      <c r="AA1840" s="1226" t="s">
        <v>171</v>
      </c>
      <c r="AB1840" s="1226" t="str">
        <f t="shared" ref="AB1840" si="4270">IF(S1840&gt;=1,(W1840*12+Y1840)-(S1840*12+U1840)+1,"")</f>
        <v/>
      </c>
      <c r="AC1840" s="1229" t="s">
        <v>359</v>
      </c>
      <c r="AD1840" s="1232" t="str">
        <f t="shared" ref="AD1840" si="4271">IFERROR(ROUNDDOWN(ROUND(L1840*Q1840,0)*M1840,0)*AB1840,"")</f>
        <v/>
      </c>
      <c r="AE1840" s="1233" t="str">
        <f>IFERROR(ROUNDDOWN(ROUNDDOWN(ROUND(L1840*VLOOKUP(K1840,【参考】数式用２!$A$2:$AC$48,MATCH("処遇改善加算Ⅳ",【参考】数式用２!$C$4:$O$4,0)+2,0),0)*M1840,0)*AB1840*0.5,0), "")</f>
        <v/>
      </c>
      <c r="AF1840" s="1198"/>
      <c r="AG1840" s="1193" t="str">
        <f>IF(AND(AQ1840&lt;&gt;"対象外", P1840&lt;&gt;""),ROUNDDOWN(ROUND(L1840*VLOOKUP(K1840,【参考】数式用２!$A$2:$K$48,MATCH("ベア加算あり",【参考】数式用２!$C$4:$K$4,0)+2,0),0)*M1840,0)*AB1840,"")</f>
        <v/>
      </c>
      <c r="AH1840" s="1195"/>
      <c r="AI1840" s="1198"/>
      <c r="AJ1840" s="1198"/>
      <c r="AK1840" s="1201"/>
      <c r="AL1840" s="1204"/>
      <c r="AM1840" s="650" t="str">
        <f t="shared" si="4226"/>
        <v/>
      </c>
      <c r="AN1840" s="355"/>
      <c r="AO1840" s="1207" t="str">
        <f t="shared" ref="AO1840" si="4272">IF(K1840&lt;&gt;"","Q列に色付け","")</f>
        <v/>
      </c>
      <c r="AP1840" s="1210" t="str">
        <f t="shared" ref="AP1840" si="4273">IF(AND(AE1840&lt;&gt;0,AE1840&lt;&gt;""),IF(AF1840="○","入力済","未入力"),"")</f>
        <v/>
      </c>
      <c r="AQ1840" s="1113" t="str">
        <f>IFERROR((VLOOKUP(N1840, 【参考】数式用２!$BE$5:$BE$13, 1,FALSE)), "対象外")</f>
        <v>対象外</v>
      </c>
      <c r="AR1840" s="976" t="str">
        <f t="shared" ref="AR1840" si="4274">IF(AG1840&lt;&gt;"",IF(AH1840="○","入力済","未入力"),"")</f>
        <v/>
      </c>
      <c r="AS1840" s="976" t="str">
        <f t="shared" ref="AS1840" si="4275">IF(AND(P1840&lt;&gt;"", AI1840=""), "未入力", "入力済")</f>
        <v>入力済</v>
      </c>
      <c r="AT1840" s="976" t="str">
        <f t="shared" ref="AT1840" si="4276">IF(AND(P1840&lt;&gt;"", P1840&lt;&gt;"処遇改善加算Ⅳ", AJ1840=""), "未入力", "入力済")</f>
        <v>入力済</v>
      </c>
      <c r="AU1840" s="976" t="str">
        <f>IFERROR(VLOOKUP(K1840, 【参考】数式用２!$BB$5:$BC$48, 2, FALSE), "")</f>
        <v/>
      </c>
      <c r="AV1840" s="976" t="str">
        <f t="shared" ref="AV1840" si="4277">IF(AND(P1840&lt;&gt;"処遇改善加算Ⅲ",P1840&lt;&gt;"処遇改善加算Ⅳ", P1840&lt;&gt;"", AU1840&lt;&gt;"対象外"), 1,"")</f>
        <v/>
      </c>
      <c r="AW1840" s="976" t="str">
        <f>IFERROR("_"&amp;VLOOKUP(K1840, 【参考】数式用２!$AG$2:$AH$48, 2, FALSE), "")</f>
        <v/>
      </c>
      <c r="AX1840" s="1211" t="str">
        <f t="shared" ref="AX1840" si="4278">IF(AND(P1840="処遇改善加算Ⅰ", AL1840=""), "未入力","入力済")</f>
        <v>入力済</v>
      </c>
      <c r="AY1840" s="1207" t="str">
        <f t="shared" ref="AY1840" si="4279">G1840</f>
        <v/>
      </c>
    </row>
    <row r="1841" spans="1:51" ht="14">
      <c r="A1841" s="1281"/>
      <c r="B1841" s="1263"/>
      <c r="C1841" s="1264"/>
      <c r="D1841" s="1264"/>
      <c r="E1841" s="1264"/>
      <c r="F1841" s="1265"/>
      <c r="G1841" s="1270"/>
      <c r="H1841" s="1270"/>
      <c r="I1841" s="1270"/>
      <c r="J1841" s="1270"/>
      <c r="K1841" s="1270"/>
      <c r="L1841" s="1273"/>
      <c r="M1841" s="1276"/>
      <c r="N1841" s="1246"/>
      <c r="O1841" s="1249"/>
      <c r="P1841" s="1215"/>
      <c r="Q1841" s="1218"/>
      <c r="R1841" s="1221"/>
      <c r="S1841" s="1224"/>
      <c r="T1841" s="1227"/>
      <c r="U1841" s="1224"/>
      <c r="V1841" s="1227"/>
      <c r="W1841" s="1224"/>
      <c r="X1841" s="1227"/>
      <c r="Y1841" s="1224"/>
      <c r="Z1841" s="1227"/>
      <c r="AA1841" s="1227"/>
      <c r="AB1841" s="1227"/>
      <c r="AC1841" s="1230"/>
      <c r="AD1841" s="1193"/>
      <c r="AE1841" s="1234"/>
      <c r="AF1841" s="1199"/>
      <c r="AG1841" s="1193"/>
      <c r="AH1841" s="1196"/>
      <c r="AI1841" s="1199"/>
      <c r="AJ1841" s="1199"/>
      <c r="AK1841" s="1202"/>
      <c r="AL1841" s="1205"/>
      <c r="AM1841" s="1212" t="str">
        <f t="shared" ref="AM1841" si="4280">IF(AND(P1840&lt;&gt;"", OR(W1840&lt;&gt;8,Y1840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41" s="355"/>
      <c r="AO1841" s="1208"/>
      <c r="AP1841" s="1210"/>
      <c r="AQ1841" s="1114"/>
      <c r="AR1841" s="976"/>
      <c r="AS1841" s="976"/>
      <c r="AT1841" s="976"/>
      <c r="AU1841" s="976"/>
      <c r="AV1841" s="976"/>
      <c r="AW1841" s="976"/>
      <c r="AX1841" s="1211"/>
      <c r="AY1841" s="1208"/>
    </row>
    <row r="1842" spans="1:51" ht="14">
      <c r="A1842" s="1282"/>
      <c r="B1842" s="1263"/>
      <c r="C1842" s="1264"/>
      <c r="D1842" s="1264"/>
      <c r="E1842" s="1264"/>
      <c r="F1842" s="1265"/>
      <c r="G1842" s="1270"/>
      <c r="H1842" s="1270"/>
      <c r="I1842" s="1270"/>
      <c r="J1842" s="1270"/>
      <c r="K1842" s="1270"/>
      <c r="L1842" s="1273"/>
      <c r="M1842" s="1276"/>
      <c r="N1842" s="1246"/>
      <c r="O1842" s="1249"/>
      <c r="P1842" s="1215"/>
      <c r="Q1842" s="1218"/>
      <c r="R1842" s="1221"/>
      <c r="S1842" s="1224"/>
      <c r="T1842" s="1227"/>
      <c r="U1842" s="1224"/>
      <c r="V1842" s="1227"/>
      <c r="W1842" s="1224"/>
      <c r="X1842" s="1227"/>
      <c r="Y1842" s="1224"/>
      <c r="Z1842" s="1227"/>
      <c r="AA1842" s="1227"/>
      <c r="AB1842" s="1227"/>
      <c r="AC1842" s="1230"/>
      <c r="AD1842" s="1193"/>
      <c r="AE1842" s="1234"/>
      <c r="AF1842" s="1199"/>
      <c r="AG1842" s="1193"/>
      <c r="AH1842" s="1196"/>
      <c r="AI1842" s="1199"/>
      <c r="AJ1842" s="1199"/>
      <c r="AK1842" s="1202"/>
      <c r="AL1842" s="1205"/>
      <c r="AM1842" s="1213"/>
      <c r="AN1842" s="355"/>
      <c r="AO1842" s="1208"/>
      <c r="AP1842" s="1210"/>
      <c r="AQ1842" s="1114"/>
      <c r="AR1842" s="976"/>
      <c r="AS1842" s="976"/>
      <c r="AT1842" s="976"/>
      <c r="AU1842" s="976"/>
      <c r="AV1842" s="976"/>
      <c r="AW1842" s="976"/>
      <c r="AX1842" s="1211"/>
      <c r="AY1842" s="1208"/>
    </row>
    <row r="1843" spans="1:51" ht="14.5" thickBot="1">
      <c r="A1843" s="1283"/>
      <c r="B1843" s="1266"/>
      <c r="C1843" s="1267"/>
      <c r="D1843" s="1267"/>
      <c r="E1843" s="1267"/>
      <c r="F1843" s="1268"/>
      <c r="G1843" s="1271"/>
      <c r="H1843" s="1271"/>
      <c r="I1843" s="1271"/>
      <c r="J1843" s="1271"/>
      <c r="K1843" s="1271"/>
      <c r="L1843" s="1274"/>
      <c r="M1843" s="1277"/>
      <c r="N1843" s="1247"/>
      <c r="O1843" s="1250"/>
      <c r="P1843" s="1216"/>
      <c r="Q1843" s="1219"/>
      <c r="R1843" s="1222"/>
      <c r="S1843" s="1225"/>
      <c r="T1843" s="1228"/>
      <c r="U1843" s="1225"/>
      <c r="V1843" s="1228"/>
      <c r="W1843" s="1225"/>
      <c r="X1843" s="1228"/>
      <c r="Y1843" s="1225"/>
      <c r="Z1843" s="1228"/>
      <c r="AA1843" s="1228"/>
      <c r="AB1843" s="1228"/>
      <c r="AC1843" s="1231"/>
      <c r="AD1843" s="1194"/>
      <c r="AE1843" s="1235"/>
      <c r="AF1843" s="1200"/>
      <c r="AG1843" s="1194"/>
      <c r="AH1843" s="1197"/>
      <c r="AI1843" s="1200"/>
      <c r="AJ1843" s="1200"/>
      <c r="AK1843" s="1203"/>
      <c r="AL1843" s="1206"/>
      <c r="AM1843" s="651" t="str">
        <f t="shared" si="4236"/>
        <v/>
      </c>
      <c r="AN1843" s="355"/>
      <c r="AO1843" s="1209"/>
      <c r="AP1843" s="1210"/>
      <c r="AQ1843" s="1115"/>
      <c r="AR1843" s="976"/>
      <c r="AS1843" s="976"/>
      <c r="AT1843" s="976"/>
      <c r="AU1843" s="976"/>
      <c r="AV1843" s="976"/>
      <c r="AW1843" s="976"/>
      <c r="AX1843" s="1211"/>
      <c r="AY1843" s="1209"/>
    </row>
    <row r="1844" spans="1:51" ht="14">
      <c r="A1844" s="1280">
        <v>459</v>
      </c>
      <c r="B1844" s="1260" t="str">
        <f>IF(基本情報入力シート!B498="", "",基本情報入力シート!B498)</f>
        <v/>
      </c>
      <c r="C1844" s="1261"/>
      <c r="D1844" s="1261"/>
      <c r="E1844" s="1261"/>
      <c r="F1844" s="1262"/>
      <c r="G1844" s="1269" t="str">
        <f>IF(基本情報入力シート!L498="", "",基本情報入力シート!L498)</f>
        <v/>
      </c>
      <c r="H1844" s="1269" t="str">
        <f>IF(基本情報入力シート!Q498="", "",基本情報入力シート!Q498)</f>
        <v/>
      </c>
      <c r="I1844" s="1269" t="str">
        <f>IF(基本情報入力シート!V498="", "",基本情報入力シート!V498)</f>
        <v/>
      </c>
      <c r="J1844" s="1269" t="str">
        <f>IF(基本情報入力シート!W498="", "",基本情報入力シート!W498)</f>
        <v/>
      </c>
      <c r="K1844" s="1269" t="str">
        <f>IF(基本情報入力シート!X498="", "",基本情報入力シート!X498)</f>
        <v/>
      </c>
      <c r="L1844" s="1272" t="str">
        <f>IF(基本情報入力シート!AC498=0, "",基本情報入力シート!AC498)</f>
        <v/>
      </c>
      <c r="M1844" s="1275" t="str">
        <f>IF(基本情報入力シート!AD498="", "",基本情報入力シート!AD498)</f>
        <v/>
      </c>
      <c r="N1844" s="1245"/>
      <c r="O1844" s="1248" t="str">
        <f>IFERROR(VLOOKUP(K1844,【参考】数式用２!$A$2:$AD$48,MATCH(N1844,【参考】数式用２!$C$4:$AD$4,0)+2,0),"")</f>
        <v/>
      </c>
      <c r="P1844" s="1214"/>
      <c r="Q1844" s="1217" t="str">
        <f>IFERROR(VLOOKUP(K1844,【参考】数式用２!$A$2:$AC$48,MATCH(P1844,【参考】数式用２!$C$4:$AC$4,0)+2,0),"")</f>
        <v/>
      </c>
      <c r="R1844" s="1220" t="s">
        <v>268</v>
      </c>
      <c r="S1844" s="1223"/>
      <c r="T1844" s="1226" t="s">
        <v>356</v>
      </c>
      <c r="U1844" s="1223"/>
      <c r="V1844" s="1226" t="s">
        <v>357</v>
      </c>
      <c r="W1844" s="1223"/>
      <c r="X1844" s="1226" t="s">
        <v>356</v>
      </c>
      <c r="Y1844" s="1223"/>
      <c r="Z1844" s="1226" t="s">
        <v>360</v>
      </c>
      <c r="AA1844" s="1226" t="s">
        <v>171</v>
      </c>
      <c r="AB1844" s="1226" t="str">
        <f t="shared" ref="AB1844" si="4281">IF(S1844&gt;=1,(W1844*12+Y1844)-(S1844*12+U1844)+1,"")</f>
        <v/>
      </c>
      <c r="AC1844" s="1229" t="s">
        <v>359</v>
      </c>
      <c r="AD1844" s="1232" t="str">
        <f t="shared" ref="AD1844" si="4282">IFERROR(ROUNDDOWN(ROUND(L1844*Q1844,0)*M1844,0)*AB1844,"")</f>
        <v/>
      </c>
      <c r="AE1844" s="1233" t="str">
        <f>IFERROR(ROUNDDOWN(ROUNDDOWN(ROUND(L1844*VLOOKUP(K1844,【参考】数式用２!$A$2:$AC$48,MATCH("処遇改善加算Ⅳ",【参考】数式用２!$C$4:$O$4,0)+2,0),0)*M1844,0)*AB1844*0.5,0), "")</f>
        <v/>
      </c>
      <c r="AF1844" s="1198"/>
      <c r="AG1844" s="1193" t="str">
        <f>IF(AND(AQ1844&lt;&gt;"対象外", P1844&lt;&gt;""),ROUNDDOWN(ROUND(L1844*VLOOKUP(K1844,【参考】数式用２!$A$2:$K$48,MATCH("ベア加算あり",【参考】数式用２!$C$4:$K$4,0)+2,0),0)*M1844,0)*AB1844,"")</f>
        <v/>
      </c>
      <c r="AH1844" s="1195"/>
      <c r="AI1844" s="1198"/>
      <c r="AJ1844" s="1198"/>
      <c r="AK1844" s="1201"/>
      <c r="AL1844" s="1204"/>
      <c r="AM1844" s="650" t="str">
        <f t="shared" si="4226"/>
        <v/>
      </c>
      <c r="AN1844" s="355"/>
      <c r="AO1844" s="1207" t="str">
        <f t="shared" ref="AO1844" si="4283">IF(K1844&lt;&gt;"","Q列に色付け","")</f>
        <v/>
      </c>
      <c r="AP1844" s="1210" t="str">
        <f t="shared" ref="AP1844" si="4284">IF(AND(AE1844&lt;&gt;0,AE1844&lt;&gt;""),IF(AF1844="○","入力済","未入力"),"")</f>
        <v/>
      </c>
      <c r="AQ1844" s="1113" t="str">
        <f>IFERROR((VLOOKUP(N1844, 【参考】数式用２!$BE$5:$BE$13, 1,FALSE)), "対象外")</f>
        <v>対象外</v>
      </c>
      <c r="AR1844" s="976" t="str">
        <f t="shared" ref="AR1844" si="4285">IF(AG1844&lt;&gt;"",IF(AH1844="○","入力済","未入力"),"")</f>
        <v/>
      </c>
      <c r="AS1844" s="976" t="str">
        <f t="shared" ref="AS1844" si="4286">IF(AND(P1844&lt;&gt;"", AI1844=""), "未入力", "入力済")</f>
        <v>入力済</v>
      </c>
      <c r="AT1844" s="976" t="str">
        <f t="shared" ref="AT1844" si="4287">IF(AND(P1844&lt;&gt;"", P1844&lt;&gt;"処遇改善加算Ⅳ", AJ1844=""), "未入力", "入力済")</f>
        <v>入力済</v>
      </c>
      <c r="AU1844" s="976" t="str">
        <f>IFERROR(VLOOKUP(K1844, 【参考】数式用２!$BB$5:$BC$48, 2, FALSE), "")</f>
        <v/>
      </c>
      <c r="AV1844" s="976" t="str">
        <f t="shared" ref="AV1844" si="4288">IF(AND(P1844&lt;&gt;"処遇改善加算Ⅲ",P1844&lt;&gt;"処遇改善加算Ⅳ", P1844&lt;&gt;"", AU1844&lt;&gt;"対象外"), 1,"")</f>
        <v/>
      </c>
      <c r="AW1844" s="976" t="str">
        <f>IFERROR("_"&amp;VLOOKUP(K1844, 【参考】数式用２!$AG$2:$AH$48, 2, FALSE), "")</f>
        <v/>
      </c>
      <c r="AX1844" s="1211" t="str">
        <f t="shared" ref="AX1844" si="4289">IF(AND(P1844="処遇改善加算Ⅰ", AL1844=""), "未入力","入力済")</f>
        <v>入力済</v>
      </c>
      <c r="AY1844" s="1207" t="str">
        <f t="shared" ref="AY1844" si="4290">G1844</f>
        <v/>
      </c>
    </row>
    <row r="1845" spans="1:51" ht="14">
      <c r="A1845" s="1281"/>
      <c r="B1845" s="1263"/>
      <c r="C1845" s="1264"/>
      <c r="D1845" s="1264"/>
      <c r="E1845" s="1264"/>
      <c r="F1845" s="1265"/>
      <c r="G1845" s="1270"/>
      <c r="H1845" s="1270"/>
      <c r="I1845" s="1270"/>
      <c r="J1845" s="1270"/>
      <c r="K1845" s="1270"/>
      <c r="L1845" s="1273"/>
      <c r="M1845" s="1276"/>
      <c r="N1845" s="1246"/>
      <c r="O1845" s="1249"/>
      <c r="P1845" s="1215"/>
      <c r="Q1845" s="1218"/>
      <c r="R1845" s="1221"/>
      <c r="S1845" s="1224"/>
      <c r="T1845" s="1227"/>
      <c r="U1845" s="1224"/>
      <c r="V1845" s="1227"/>
      <c r="W1845" s="1224"/>
      <c r="X1845" s="1227"/>
      <c r="Y1845" s="1224"/>
      <c r="Z1845" s="1227"/>
      <c r="AA1845" s="1227"/>
      <c r="AB1845" s="1227"/>
      <c r="AC1845" s="1230"/>
      <c r="AD1845" s="1193"/>
      <c r="AE1845" s="1234"/>
      <c r="AF1845" s="1199"/>
      <c r="AG1845" s="1193"/>
      <c r="AH1845" s="1196"/>
      <c r="AI1845" s="1199"/>
      <c r="AJ1845" s="1199"/>
      <c r="AK1845" s="1202"/>
      <c r="AL1845" s="1205"/>
      <c r="AM1845" s="1212" t="str">
        <f t="shared" ref="AM1845" si="4291">IF(AND(P1844&lt;&gt;"", OR(W1844&lt;&gt;8,Y1844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45" s="355"/>
      <c r="AO1845" s="1208"/>
      <c r="AP1845" s="1210"/>
      <c r="AQ1845" s="1114"/>
      <c r="AR1845" s="976"/>
      <c r="AS1845" s="976"/>
      <c r="AT1845" s="976"/>
      <c r="AU1845" s="976"/>
      <c r="AV1845" s="976"/>
      <c r="AW1845" s="976"/>
      <c r="AX1845" s="1211"/>
      <c r="AY1845" s="1208"/>
    </row>
    <row r="1846" spans="1:51" ht="14">
      <c r="A1846" s="1282"/>
      <c r="B1846" s="1263"/>
      <c r="C1846" s="1264"/>
      <c r="D1846" s="1264"/>
      <c r="E1846" s="1264"/>
      <c r="F1846" s="1265"/>
      <c r="G1846" s="1270"/>
      <c r="H1846" s="1270"/>
      <c r="I1846" s="1270"/>
      <c r="J1846" s="1270"/>
      <c r="K1846" s="1270"/>
      <c r="L1846" s="1273"/>
      <c r="M1846" s="1276"/>
      <c r="N1846" s="1246"/>
      <c r="O1846" s="1249"/>
      <c r="P1846" s="1215"/>
      <c r="Q1846" s="1218"/>
      <c r="R1846" s="1221"/>
      <c r="S1846" s="1224"/>
      <c r="T1846" s="1227"/>
      <c r="U1846" s="1224"/>
      <c r="V1846" s="1227"/>
      <c r="W1846" s="1224"/>
      <c r="X1846" s="1227"/>
      <c r="Y1846" s="1224"/>
      <c r="Z1846" s="1227"/>
      <c r="AA1846" s="1227"/>
      <c r="AB1846" s="1227"/>
      <c r="AC1846" s="1230"/>
      <c r="AD1846" s="1193"/>
      <c r="AE1846" s="1234"/>
      <c r="AF1846" s="1199"/>
      <c r="AG1846" s="1193"/>
      <c r="AH1846" s="1196"/>
      <c r="AI1846" s="1199"/>
      <c r="AJ1846" s="1199"/>
      <c r="AK1846" s="1202"/>
      <c r="AL1846" s="1205"/>
      <c r="AM1846" s="1213"/>
      <c r="AN1846" s="355"/>
      <c r="AO1846" s="1208"/>
      <c r="AP1846" s="1210"/>
      <c r="AQ1846" s="1114"/>
      <c r="AR1846" s="976"/>
      <c r="AS1846" s="976"/>
      <c r="AT1846" s="976"/>
      <c r="AU1846" s="976"/>
      <c r="AV1846" s="976"/>
      <c r="AW1846" s="976"/>
      <c r="AX1846" s="1211"/>
      <c r="AY1846" s="1208"/>
    </row>
    <row r="1847" spans="1:51" ht="14.5" thickBot="1">
      <c r="A1847" s="1283"/>
      <c r="B1847" s="1266"/>
      <c r="C1847" s="1267"/>
      <c r="D1847" s="1267"/>
      <c r="E1847" s="1267"/>
      <c r="F1847" s="1268"/>
      <c r="G1847" s="1271"/>
      <c r="H1847" s="1271"/>
      <c r="I1847" s="1271"/>
      <c r="J1847" s="1271"/>
      <c r="K1847" s="1271"/>
      <c r="L1847" s="1274"/>
      <c r="M1847" s="1277"/>
      <c r="N1847" s="1247"/>
      <c r="O1847" s="1250"/>
      <c r="P1847" s="1216"/>
      <c r="Q1847" s="1219"/>
      <c r="R1847" s="1222"/>
      <c r="S1847" s="1225"/>
      <c r="T1847" s="1228"/>
      <c r="U1847" s="1225"/>
      <c r="V1847" s="1228"/>
      <c r="W1847" s="1225"/>
      <c r="X1847" s="1228"/>
      <c r="Y1847" s="1225"/>
      <c r="Z1847" s="1228"/>
      <c r="AA1847" s="1228"/>
      <c r="AB1847" s="1228"/>
      <c r="AC1847" s="1231"/>
      <c r="AD1847" s="1194"/>
      <c r="AE1847" s="1235"/>
      <c r="AF1847" s="1200"/>
      <c r="AG1847" s="1194"/>
      <c r="AH1847" s="1197"/>
      <c r="AI1847" s="1200"/>
      <c r="AJ1847" s="1200"/>
      <c r="AK1847" s="1203"/>
      <c r="AL1847" s="1206"/>
      <c r="AM1847" s="651" t="str">
        <f t="shared" si="4236"/>
        <v/>
      </c>
      <c r="AN1847" s="355"/>
      <c r="AO1847" s="1209"/>
      <c r="AP1847" s="1210"/>
      <c r="AQ1847" s="1115"/>
      <c r="AR1847" s="976"/>
      <c r="AS1847" s="976"/>
      <c r="AT1847" s="976"/>
      <c r="AU1847" s="976"/>
      <c r="AV1847" s="976"/>
      <c r="AW1847" s="976"/>
      <c r="AX1847" s="1211"/>
      <c r="AY1847" s="1209"/>
    </row>
    <row r="1848" spans="1:51" ht="14">
      <c r="A1848" s="1280">
        <v>460</v>
      </c>
      <c r="B1848" s="1260" t="str">
        <f>IF(基本情報入力シート!B499="", "",基本情報入力シート!B499)</f>
        <v/>
      </c>
      <c r="C1848" s="1261"/>
      <c r="D1848" s="1261"/>
      <c r="E1848" s="1261"/>
      <c r="F1848" s="1262"/>
      <c r="G1848" s="1269" t="str">
        <f>IF(基本情報入力シート!L499="", "",基本情報入力シート!L499)</f>
        <v/>
      </c>
      <c r="H1848" s="1269" t="str">
        <f>IF(基本情報入力シート!Q499="", "",基本情報入力シート!Q499)</f>
        <v/>
      </c>
      <c r="I1848" s="1269" t="str">
        <f>IF(基本情報入力シート!V499="", "",基本情報入力シート!V499)</f>
        <v/>
      </c>
      <c r="J1848" s="1269" t="str">
        <f>IF(基本情報入力シート!W499="", "",基本情報入力シート!W499)</f>
        <v/>
      </c>
      <c r="K1848" s="1269" t="str">
        <f>IF(基本情報入力シート!X499="", "",基本情報入力シート!X499)</f>
        <v/>
      </c>
      <c r="L1848" s="1272" t="str">
        <f>IF(基本情報入力シート!AC499=0, "",基本情報入力シート!AC499)</f>
        <v/>
      </c>
      <c r="M1848" s="1275" t="str">
        <f>IF(基本情報入力シート!AD499="", "",基本情報入力シート!AD499)</f>
        <v/>
      </c>
      <c r="N1848" s="1245"/>
      <c r="O1848" s="1248" t="str">
        <f>IFERROR(VLOOKUP(K1848,【参考】数式用２!$A$2:$AD$48,MATCH(N1848,【参考】数式用２!$C$4:$AD$4,0)+2,0),"")</f>
        <v/>
      </c>
      <c r="P1848" s="1214"/>
      <c r="Q1848" s="1217" t="str">
        <f>IFERROR(VLOOKUP(K1848,【参考】数式用２!$A$2:$AC$48,MATCH(P1848,【参考】数式用２!$C$4:$AC$4,0)+2,0),"")</f>
        <v/>
      </c>
      <c r="R1848" s="1220" t="s">
        <v>268</v>
      </c>
      <c r="S1848" s="1223"/>
      <c r="T1848" s="1226" t="s">
        <v>356</v>
      </c>
      <c r="U1848" s="1223"/>
      <c r="V1848" s="1226" t="s">
        <v>357</v>
      </c>
      <c r="W1848" s="1223"/>
      <c r="X1848" s="1226" t="s">
        <v>356</v>
      </c>
      <c r="Y1848" s="1223"/>
      <c r="Z1848" s="1226" t="s">
        <v>360</v>
      </c>
      <c r="AA1848" s="1226" t="s">
        <v>171</v>
      </c>
      <c r="AB1848" s="1226" t="str">
        <f t="shared" ref="AB1848" si="4292">IF(S1848&gt;=1,(W1848*12+Y1848)-(S1848*12+U1848)+1,"")</f>
        <v/>
      </c>
      <c r="AC1848" s="1229" t="s">
        <v>359</v>
      </c>
      <c r="AD1848" s="1232" t="str">
        <f t="shared" ref="AD1848" si="4293">IFERROR(ROUNDDOWN(ROUND(L1848*Q1848,0)*M1848,0)*AB1848,"")</f>
        <v/>
      </c>
      <c r="AE1848" s="1233" t="str">
        <f>IFERROR(ROUNDDOWN(ROUNDDOWN(ROUND(L1848*VLOOKUP(K1848,【参考】数式用２!$A$2:$AC$48,MATCH("処遇改善加算Ⅳ",【参考】数式用２!$C$4:$O$4,0)+2,0),0)*M1848,0)*AB1848*0.5,0), "")</f>
        <v/>
      </c>
      <c r="AF1848" s="1198"/>
      <c r="AG1848" s="1193" t="str">
        <f>IF(AND(AQ1848&lt;&gt;"対象外", P1848&lt;&gt;""),ROUNDDOWN(ROUND(L1848*VLOOKUP(K1848,【参考】数式用２!$A$2:$K$48,MATCH("ベア加算あり",【参考】数式用２!$C$4:$K$4,0)+2,0),0)*M1848,0)*AB1848,"")</f>
        <v/>
      </c>
      <c r="AH1848" s="1195"/>
      <c r="AI1848" s="1198"/>
      <c r="AJ1848" s="1198"/>
      <c r="AK1848" s="1201"/>
      <c r="AL1848" s="1204"/>
      <c r="AM1848" s="650" t="str">
        <f t="shared" si="4226"/>
        <v/>
      </c>
      <c r="AN1848" s="355"/>
      <c r="AO1848" s="1207" t="str">
        <f t="shared" ref="AO1848" si="4294">IF(K1848&lt;&gt;"","Q列に色付け","")</f>
        <v/>
      </c>
      <c r="AP1848" s="1210" t="str">
        <f t="shared" ref="AP1848" si="4295">IF(AND(AE1848&lt;&gt;0,AE1848&lt;&gt;""),IF(AF1848="○","入力済","未入力"),"")</f>
        <v/>
      </c>
      <c r="AQ1848" s="1113" t="str">
        <f>IFERROR((VLOOKUP(N1848, 【参考】数式用２!$BE$5:$BE$13, 1,FALSE)), "対象外")</f>
        <v>対象外</v>
      </c>
      <c r="AR1848" s="976" t="str">
        <f t="shared" ref="AR1848" si="4296">IF(AG1848&lt;&gt;"",IF(AH1848="○","入力済","未入力"),"")</f>
        <v/>
      </c>
      <c r="AS1848" s="976" t="str">
        <f t="shared" ref="AS1848" si="4297">IF(AND(P1848&lt;&gt;"", AI1848=""), "未入力", "入力済")</f>
        <v>入力済</v>
      </c>
      <c r="AT1848" s="976" t="str">
        <f t="shared" ref="AT1848" si="4298">IF(AND(P1848&lt;&gt;"", P1848&lt;&gt;"処遇改善加算Ⅳ", AJ1848=""), "未入力", "入力済")</f>
        <v>入力済</v>
      </c>
      <c r="AU1848" s="976" t="str">
        <f>IFERROR(VLOOKUP(K1848, 【参考】数式用２!$BB$5:$BC$48, 2, FALSE), "")</f>
        <v/>
      </c>
      <c r="AV1848" s="976" t="str">
        <f t="shared" ref="AV1848" si="4299">IF(AND(P1848&lt;&gt;"処遇改善加算Ⅲ",P1848&lt;&gt;"処遇改善加算Ⅳ", P1848&lt;&gt;"", AU1848&lt;&gt;"対象外"), 1,"")</f>
        <v/>
      </c>
      <c r="AW1848" s="976" t="str">
        <f>IFERROR("_"&amp;VLOOKUP(K1848, 【参考】数式用２!$AG$2:$AH$48, 2, FALSE), "")</f>
        <v/>
      </c>
      <c r="AX1848" s="1211" t="str">
        <f t="shared" ref="AX1848" si="4300">IF(AND(P1848="処遇改善加算Ⅰ", AL1848=""), "未入力","入力済")</f>
        <v>入力済</v>
      </c>
      <c r="AY1848" s="1207" t="str">
        <f t="shared" ref="AY1848" si="4301">G1848</f>
        <v/>
      </c>
    </row>
    <row r="1849" spans="1:51" ht="14">
      <c r="A1849" s="1281"/>
      <c r="B1849" s="1263"/>
      <c r="C1849" s="1264"/>
      <c r="D1849" s="1264"/>
      <c r="E1849" s="1264"/>
      <c r="F1849" s="1265"/>
      <c r="G1849" s="1270"/>
      <c r="H1849" s="1270"/>
      <c r="I1849" s="1270"/>
      <c r="J1849" s="1270"/>
      <c r="K1849" s="1270"/>
      <c r="L1849" s="1273"/>
      <c r="M1849" s="1276"/>
      <c r="N1849" s="1246"/>
      <c r="O1849" s="1249"/>
      <c r="P1849" s="1215"/>
      <c r="Q1849" s="1218"/>
      <c r="R1849" s="1221"/>
      <c r="S1849" s="1224"/>
      <c r="T1849" s="1227"/>
      <c r="U1849" s="1224"/>
      <c r="V1849" s="1227"/>
      <c r="W1849" s="1224"/>
      <c r="X1849" s="1227"/>
      <c r="Y1849" s="1224"/>
      <c r="Z1849" s="1227"/>
      <c r="AA1849" s="1227"/>
      <c r="AB1849" s="1227"/>
      <c r="AC1849" s="1230"/>
      <c r="AD1849" s="1193"/>
      <c r="AE1849" s="1234"/>
      <c r="AF1849" s="1199"/>
      <c r="AG1849" s="1193"/>
      <c r="AH1849" s="1196"/>
      <c r="AI1849" s="1199"/>
      <c r="AJ1849" s="1199"/>
      <c r="AK1849" s="1202"/>
      <c r="AL1849" s="1205"/>
      <c r="AM1849" s="1212" t="str">
        <f t="shared" ref="AM1849" si="4302">IF(AND(P1848&lt;&gt;"", OR(W1848&lt;&gt;8,Y1848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49" s="355"/>
      <c r="AO1849" s="1208"/>
      <c r="AP1849" s="1210"/>
      <c r="AQ1849" s="1114"/>
      <c r="AR1849" s="976"/>
      <c r="AS1849" s="976"/>
      <c r="AT1849" s="976"/>
      <c r="AU1849" s="976"/>
      <c r="AV1849" s="976"/>
      <c r="AW1849" s="976"/>
      <c r="AX1849" s="1211"/>
      <c r="AY1849" s="1208"/>
    </row>
    <row r="1850" spans="1:51" ht="14">
      <c r="A1850" s="1282"/>
      <c r="B1850" s="1263"/>
      <c r="C1850" s="1264"/>
      <c r="D1850" s="1264"/>
      <c r="E1850" s="1264"/>
      <c r="F1850" s="1265"/>
      <c r="G1850" s="1270"/>
      <c r="H1850" s="1270"/>
      <c r="I1850" s="1270"/>
      <c r="J1850" s="1270"/>
      <c r="K1850" s="1270"/>
      <c r="L1850" s="1273"/>
      <c r="M1850" s="1276"/>
      <c r="N1850" s="1246"/>
      <c r="O1850" s="1249"/>
      <c r="P1850" s="1215"/>
      <c r="Q1850" s="1218"/>
      <c r="R1850" s="1221"/>
      <c r="S1850" s="1224"/>
      <c r="T1850" s="1227"/>
      <c r="U1850" s="1224"/>
      <c r="V1850" s="1227"/>
      <c r="W1850" s="1224"/>
      <c r="X1850" s="1227"/>
      <c r="Y1850" s="1224"/>
      <c r="Z1850" s="1227"/>
      <c r="AA1850" s="1227"/>
      <c r="AB1850" s="1227"/>
      <c r="AC1850" s="1230"/>
      <c r="AD1850" s="1193"/>
      <c r="AE1850" s="1234"/>
      <c r="AF1850" s="1199"/>
      <c r="AG1850" s="1193"/>
      <c r="AH1850" s="1196"/>
      <c r="AI1850" s="1199"/>
      <c r="AJ1850" s="1199"/>
      <c r="AK1850" s="1202"/>
      <c r="AL1850" s="1205"/>
      <c r="AM1850" s="1213"/>
      <c r="AN1850" s="355"/>
      <c r="AO1850" s="1208"/>
      <c r="AP1850" s="1210"/>
      <c r="AQ1850" s="1114"/>
      <c r="AR1850" s="976"/>
      <c r="AS1850" s="976"/>
      <c r="AT1850" s="976"/>
      <c r="AU1850" s="976"/>
      <c r="AV1850" s="976"/>
      <c r="AW1850" s="976"/>
      <c r="AX1850" s="1211"/>
      <c r="AY1850" s="1208"/>
    </row>
    <row r="1851" spans="1:51" ht="14.5" thickBot="1">
      <c r="A1851" s="1283"/>
      <c r="B1851" s="1266"/>
      <c r="C1851" s="1267"/>
      <c r="D1851" s="1267"/>
      <c r="E1851" s="1267"/>
      <c r="F1851" s="1268"/>
      <c r="G1851" s="1271"/>
      <c r="H1851" s="1271"/>
      <c r="I1851" s="1271"/>
      <c r="J1851" s="1271"/>
      <c r="K1851" s="1271"/>
      <c r="L1851" s="1274"/>
      <c r="M1851" s="1277"/>
      <c r="N1851" s="1247"/>
      <c r="O1851" s="1250"/>
      <c r="P1851" s="1216"/>
      <c r="Q1851" s="1219"/>
      <c r="R1851" s="1222"/>
      <c r="S1851" s="1225"/>
      <c r="T1851" s="1228"/>
      <c r="U1851" s="1225"/>
      <c r="V1851" s="1228"/>
      <c r="W1851" s="1225"/>
      <c r="X1851" s="1228"/>
      <c r="Y1851" s="1225"/>
      <c r="Z1851" s="1228"/>
      <c r="AA1851" s="1228"/>
      <c r="AB1851" s="1228"/>
      <c r="AC1851" s="1231"/>
      <c r="AD1851" s="1194"/>
      <c r="AE1851" s="1235"/>
      <c r="AF1851" s="1200"/>
      <c r="AG1851" s="1194"/>
      <c r="AH1851" s="1197"/>
      <c r="AI1851" s="1200"/>
      <c r="AJ1851" s="1200"/>
      <c r="AK1851" s="1203"/>
      <c r="AL1851" s="1206"/>
      <c r="AM1851" s="651" t="str">
        <f t="shared" si="4236"/>
        <v/>
      </c>
      <c r="AN1851" s="355"/>
      <c r="AO1851" s="1209"/>
      <c r="AP1851" s="1210"/>
      <c r="AQ1851" s="1115"/>
      <c r="AR1851" s="976"/>
      <c r="AS1851" s="976"/>
      <c r="AT1851" s="976"/>
      <c r="AU1851" s="976"/>
      <c r="AV1851" s="976"/>
      <c r="AW1851" s="976"/>
      <c r="AX1851" s="1211"/>
      <c r="AY1851" s="1209"/>
    </row>
    <row r="1852" spans="1:51" ht="14">
      <c r="A1852" s="1280">
        <v>461</v>
      </c>
      <c r="B1852" s="1260" t="str">
        <f>IF(基本情報入力シート!B500="", "",基本情報入力シート!B500)</f>
        <v/>
      </c>
      <c r="C1852" s="1261"/>
      <c r="D1852" s="1261"/>
      <c r="E1852" s="1261"/>
      <c r="F1852" s="1262"/>
      <c r="G1852" s="1269" t="str">
        <f>IF(基本情報入力シート!L500="", "",基本情報入力シート!L500)</f>
        <v/>
      </c>
      <c r="H1852" s="1269" t="str">
        <f>IF(基本情報入力シート!Q500="", "",基本情報入力シート!Q500)</f>
        <v/>
      </c>
      <c r="I1852" s="1269" t="str">
        <f>IF(基本情報入力シート!V500="", "",基本情報入力シート!V500)</f>
        <v/>
      </c>
      <c r="J1852" s="1269" t="str">
        <f>IF(基本情報入力シート!W500="", "",基本情報入力シート!W500)</f>
        <v/>
      </c>
      <c r="K1852" s="1269" t="str">
        <f>IF(基本情報入力シート!X500="", "",基本情報入力シート!X500)</f>
        <v/>
      </c>
      <c r="L1852" s="1272" t="str">
        <f>IF(基本情報入力シート!AC500=0, "",基本情報入力シート!AC500)</f>
        <v/>
      </c>
      <c r="M1852" s="1275" t="str">
        <f>IF(基本情報入力シート!AD500="", "",基本情報入力シート!AD500)</f>
        <v/>
      </c>
      <c r="N1852" s="1245"/>
      <c r="O1852" s="1248" t="str">
        <f>IFERROR(VLOOKUP(K1852,【参考】数式用２!$A$2:$AD$48,MATCH(N1852,【参考】数式用２!$C$4:$AD$4,0)+2,0),"")</f>
        <v/>
      </c>
      <c r="P1852" s="1214"/>
      <c r="Q1852" s="1217" t="str">
        <f>IFERROR(VLOOKUP(K1852,【参考】数式用２!$A$2:$AC$48,MATCH(P1852,【参考】数式用２!$C$4:$AC$4,0)+2,0),"")</f>
        <v/>
      </c>
      <c r="R1852" s="1220" t="s">
        <v>268</v>
      </c>
      <c r="S1852" s="1223"/>
      <c r="T1852" s="1226" t="s">
        <v>356</v>
      </c>
      <c r="U1852" s="1223"/>
      <c r="V1852" s="1226" t="s">
        <v>357</v>
      </c>
      <c r="W1852" s="1223"/>
      <c r="X1852" s="1226" t="s">
        <v>356</v>
      </c>
      <c r="Y1852" s="1223"/>
      <c r="Z1852" s="1226" t="s">
        <v>360</v>
      </c>
      <c r="AA1852" s="1226" t="s">
        <v>171</v>
      </c>
      <c r="AB1852" s="1226" t="str">
        <f t="shared" ref="AB1852" si="4303">IF(S1852&gt;=1,(W1852*12+Y1852)-(S1852*12+U1852)+1,"")</f>
        <v/>
      </c>
      <c r="AC1852" s="1229" t="s">
        <v>359</v>
      </c>
      <c r="AD1852" s="1232" t="str">
        <f t="shared" ref="AD1852" si="4304">IFERROR(ROUNDDOWN(ROUND(L1852*Q1852,0)*M1852,0)*AB1852,"")</f>
        <v/>
      </c>
      <c r="AE1852" s="1233" t="str">
        <f>IFERROR(ROUNDDOWN(ROUNDDOWN(ROUND(L1852*VLOOKUP(K1852,【参考】数式用２!$A$2:$AC$48,MATCH("処遇改善加算Ⅳ",【参考】数式用２!$C$4:$O$4,0)+2,0),0)*M1852,0)*AB1852*0.5,0), "")</f>
        <v/>
      </c>
      <c r="AF1852" s="1198"/>
      <c r="AG1852" s="1193" t="str">
        <f>IF(AND(AQ1852&lt;&gt;"対象外", P1852&lt;&gt;""),ROUNDDOWN(ROUND(L1852*VLOOKUP(K1852,【参考】数式用２!$A$2:$K$48,MATCH("ベア加算あり",【参考】数式用２!$C$4:$K$4,0)+2,0),0)*M1852,0)*AB1852,"")</f>
        <v/>
      </c>
      <c r="AH1852" s="1195"/>
      <c r="AI1852" s="1198"/>
      <c r="AJ1852" s="1198"/>
      <c r="AK1852" s="1201"/>
      <c r="AL1852" s="1204"/>
      <c r="AM1852" s="650" t="str">
        <f t="shared" si="4226"/>
        <v/>
      </c>
      <c r="AN1852" s="355"/>
      <c r="AO1852" s="1207" t="str">
        <f t="shared" ref="AO1852" si="4305">IF(K1852&lt;&gt;"","Q列に色付け","")</f>
        <v/>
      </c>
      <c r="AP1852" s="1210" t="str">
        <f t="shared" ref="AP1852" si="4306">IF(AND(AE1852&lt;&gt;0,AE1852&lt;&gt;""),IF(AF1852="○","入力済","未入力"),"")</f>
        <v/>
      </c>
      <c r="AQ1852" s="1113" t="str">
        <f>IFERROR((VLOOKUP(N1852, 【参考】数式用２!$BE$5:$BE$13, 1,FALSE)), "対象外")</f>
        <v>対象外</v>
      </c>
      <c r="AR1852" s="976" t="str">
        <f t="shared" ref="AR1852" si="4307">IF(AG1852&lt;&gt;"",IF(AH1852="○","入力済","未入力"),"")</f>
        <v/>
      </c>
      <c r="AS1852" s="976" t="str">
        <f t="shared" ref="AS1852" si="4308">IF(AND(P1852&lt;&gt;"", AI1852=""), "未入力", "入力済")</f>
        <v>入力済</v>
      </c>
      <c r="AT1852" s="976" t="str">
        <f t="shared" ref="AT1852" si="4309">IF(AND(P1852&lt;&gt;"", P1852&lt;&gt;"処遇改善加算Ⅳ", AJ1852=""), "未入力", "入力済")</f>
        <v>入力済</v>
      </c>
      <c r="AU1852" s="976" t="str">
        <f>IFERROR(VLOOKUP(K1852, 【参考】数式用２!$BB$5:$BC$48, 2, FALSE), "")</f>
        <v/>
      </c>
      <c r="AV1852" s="976" t="str">
        <f t="shared" ref="AV1852" si="4310">IF(AND(P1852&lt;&gt;"処遇改善加算Ⅲ",P1852&lt;&gt;"処遇改善加算Ⅳ", P1852&lt;&gt;"", AU1852&lt;&gt;"対象外"), 1,"")</f>
        <v/>
      </c>
      <c r="AW1852" s="976" t="str">
        <f>IFERROR("_"&amp;VLOOKUP(K1852, 【参考】数式用２!$AG$2:$AH$48, 2, FALSE), "")</f>
        <v/>
      </c>
      <c r="AX1852" s="1211" t="str">
        <f t="shared" ref="AX1852" si="4311">IF(AND(P1852="処遇改善加算Ⅰ", AL1852=""), "未入力","入力済")</f>
        <v>入力済</v>
      </c>
      <c r="AY1852" s="1207" t="str">
        <f t="shared" ref="AY1852" si="4312">G1852</f>
        <v/>
      </c>
    </row>
    <row r="1853" spans="1:51" ht="14">
      <c r="A1853" s="1281"/>
      <c r="B1853" s="1263"/>
      <c r="C1853" s="1264"/>
      <c r="D1853" s="1264"/>
      <c r="E1853" s="1264"/>
      <c r="F1853" s="1265"/>
      <c r="G1853" s="1270"/>
      <c r="H1853" s="1270"/>
      <c r="I1853" s="1270"/>
      <c r="J1853" s="1270"/>
      <c r="K1853" s="1270"/>
      <c r="L1853" s="1273"/>
      <c r="M1853" s="1276"/>
      <c r="N1853" s="1246"/>
      <c r="O1853" s="1249"/>
      <c r="P1853" s="1215"/>
      <c r="Q1853" s="1218"/>
      <c r="R1853" s="1221"/>
      <c r="S1853" s="1224"/>
      <c r="T1853" s="1227"/>
      <c r="U1853" s="1224"/>
      <c r="V1853" s="1227"/>
      <c r="W1853" s="1224"/>
      <c r="X1853" s="1227"/>
      <c r="Y1853" s="1224"/>
      <c r="Z1853" s="1227"/>
      <c r="AA1853" s="1227"/>
      <c r="AB1853" s="1227"/>
      <c r="AC1853" s="1230"/>
      <c r="AD1853" s="1193"/>
      <c r="AE1853" s="1234"/>
      <c r="AF1853" s="1199"/>
      <c r="AG1853" s="1193"/>
      <c r="AH1853" s="1196"/>
      <c r="AI1853" s="1199"/>
      <c r="AJ1853" s="1199"/>
      <c r="AK1853" s="1202"/>
      <c r="AL1853" s="1205"/>
      <c r="AM1853" s="1212" t="str">
        <f t="shared" ref="AM1853" si="4313">IF(AND(P1852&lt;&gt;"", OR(W1852&lt;&gt;8,Y1852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53" s="355"/>
      <c r="AO1853" s="1208"/>
      <c r="AP1853" s="1210"/>
      <c r="AQ1853" s="1114"/>
      <c r="AR1853" s="976"/>
      <c r="AS1853" s="976"/>
      <c r="AT1853" s="976"/>
      <c r="AU1853" s="976"/>
      <c r="AV1853" s="976"/>
      <c r="AW1853" s="976"/>
      <c r="AX1853" s="1211"/>
      <c r="AY1853" s="1208"/>
    </row>
    <row r="1854" spans="1:51" ht="14">
      <c r="A1854" s="1282"/>
      <c r="B1854" s="1263"/>
      <c r="C1854" s="1264"/>
      <c r="D1854" s="1264"/>
      <c r="E1854" s="1264"/>
      <c r="F1854" s="1265"/>
      <c r="G1854" s="1270"/>
      <c r="H1854" s="1270"/>
      <c r="I1854" s="1270"/>
      <c r="J1854" s="1270"/>
      <c r="K1854" s="1270"/>
      <c r="L1854" s="1273"/>
      <c r="M1854" s="1276"/>
      <c r="N1854" s="1246"/>
      <c r="O1854" s="1249"/>
      <c r="P1854" s="1215"/>
      <c r="Q1854" s="1218"/>
      <c r="R1854" s="1221"/>
      <c r="S1854" s="1224"/>
      <c r="T1854" s="1227"/>
      <c r="U1854" s="1224"/>
      <c r="V1854" s="1227"/>
      <c r="W1854" s="1224"/>
      <c r="X1854" s="1227"/>
      <c r="Y1854" s="1224"/>
      <c r="Z1854" s="1227"/>
      <c r="AA1854" s="1227"/>
      <c r="AB1854" s="1227"/>
      <c r="AC1854" s="1230"/>
      <c r="AD1854" s="1193"/>
      <c r="AE1854" s="1234"/>
      <c r="AF1854" s="1199"/>
      <c r="AG1854" s="1193"/>
      <c r="AH1854" s="1196"/>
      <c r="AI1854" s="1199"/>
      <c r="AJ1854" s="1199"/>
      <c r="AK1854" s="1202"/>
      <c r="AL1854" s="1205"/>
      <c r="AM1854" s="1213"/>
      <c r="AN1854" s="355"/>
      <c r="AO1854" s="1208"/>
      <c r="AP1854" s="1210"/>
      <c r="AQ1854" s="1114"/>
      <c r="AR1854" s="976"/>
      <c r="AS1854" s="976"/>
      <c r="AT1854" s="976"/>
      <c r="AU1854" s="976"/>
      <c r="AV1854" s="976"/>
      <c r="AW1854" s="976"/>
      <c r="AX1854" s="1211"/>
      <c r="AY1854" s="1208"/>
    </row>
    <row r="1855" spans="1:51" ht="14.5" thickBot="1">
      <c r="A1855" s="1283"/>
      <c r="B1855" s="1266"/>
      <c r="C1855" s="1267"/>
      <c r="D1855" s="1267"/>
      <c r="E1855" s="1267"/>
      <c r="F1855" s="1268"/>
      <c r="G1855" s="1271"/>
      <c r="H1855" s="1271"/>
      <c r="I1855" s="1271"/>
      <c r="J1855" s="1271"/>
      <c r="K1855" s="1271"/>
      <c r="L1855" s="1274"/>
      <c r="M1855" s="1277"/>
      <c r="N1855" s="1247"/>
      <c r="O1855" s="1250"/>
      <c r="P1855" s="1216"/>
      <c r="Q1855" s="1219"/>
      <c r="R1855" s="1222"/>
      <c r="S1855" s="1225"/>
      <c r="T1855" s="1228"/>
      <c r="U1855" s="1225"/>
      <c r="V1855" s="1228"/>
      <c r="W1855" s="1225"/>
      <c r="X1855" s="1228"/>
      <c r="Y1855" s="1225"/>
      <c r="Z1855" s="1228"/>
      <c r="AA1855" s="1228"/>
      <c r="AB1855" s="1228"/>
      <c r="AC1855" s="1231"/>
      <c r="AD1855" s="1194"/>
      <c r="AE1855" s="1235"/>
      <c r="AF1855" s="1200"/>
      <c r="AG1855" s="1194"/>
      <c r="AH1855" s="1197"/>
      <c r="AI1855" s="1200"/>
      <c r="AJ1855" s="1200"/>
      <c r="AK1855" s="1203"/>
      <c r="AL1855" s="1206"/>
      <c r="AM1855" s="651" t="str">
        <f t="shared" si="4236"/>
        <v/>
      </c>
      <c r="AN1855" s="355"/>
      <c r="AO1855" s="1209"/>
      <c r="AP1855" s="1210"/>
      <c r="AQ1855" s="1115"/>
      <c r="AR1855" s="976"/>
      <c r="AS1855" s="976"/>
      <c r="AT1855" s="976"/>
      <c r="AU1855" s="976"/>
      <c r="AV1855" s="976"/>
      <c r="AW1855" s="976"/>
      <c r="AX1855" s="1211"/>
      <c r="AY1855" s="1209"/>
    </row>
    <row r="1856" spans="1:51" ht="14">
      <c r="A1856" s="1280">
        <v>462</v>
      </c>
      <c r="B1856" s="1260" t="str">
        <f>IF(基本情報入力シート!B501="", "",基本情報入力シート!B501)</f>
        <v/>
      </c>
      <c r="C1856" s="1261"/>
      <c r="D1856" s="1261"/>
      <c r="E1856" s="1261"/>
      <c r="F1856" s="1262"/>
      <c r="G1856" s="1269" t="str">
        <f>IF(基本情報入力シート!L501="", "",基本情報入力シート!L501)</f>
        <v/>
      </c>
      <c r="H1856" s="1269" t="str">
        <f>IF(基本情報入力シート!Q501="", "",基本情報入力シート!Q501)</f>
        <v/>
      </c>
      <c r="I1856" s="1269" t="str">
        <f>IF(基本情報入力シート!V501="", "",基本情報入力シート!V501)</f>
        <v/>
      </c>
      <c r="J1856" s="1269" t="str">
        <f>IF(基本情報入力シート!W501="", "",基本情報入力シート!W501)</f>
        <v/>
      </c>
      <c r="K1856" s="1269" t="str">
        <f>IF(基本情報入力シート!X501="", "",基本情報入力シート!X501)</f>
        <v/>
      </c>
      <c r="L1856" s="1272" t="str">
        <f>IF(基本情報入力シート!AC501=0, "",基本情報入力シート!AC501)</f>
        <v/>
      </c>
      <c r="M1856" s="1275" t="str">
        <f>IF(基本情報入力シート!AD501="", "",基本情報入力シート!AD501)</f>
        <v/>
      </c>
      <c r="N1856" s="1245"/>
      <c r="O1856" s="1248" t="str">
        <f>IFERROR(VLOOKUP(K1856,【参考】数式用２!$A$2:$AD$48,MATCH(N1856,【参考】数式用２!$C$4:$AD$4,0)+2,0),"")</f>
        <v/>
      </c>
      <c r="P1856" s="1214"/>
      <c r="Q1856" s="1217" t="str">
        <f>IFERROR(VLOOKUP(K1856,【参考】数式用２!$A$2:$AC$48,MATCH(P1856,【参考】数式用２!$C$4:$AC$4,0)+2,0),"")</f>
        <v/>
      </c>
      <c r="R1856" s="1220" t="s">
        <v>268</v>
      </c>
      <c r="S1856" s="1223"/>
      <c r="T1856" s="1226" t="s">
        <v>356</v>
      </c>
      <c r="U1856" s="1223"/>
      <c r="V1856" s="1226" t="s">
        <v>357</v>
      </c>
      <c r="W1856" s="1223"/>
      <c r="X1856" s="1226" t="s">
        <v>356</v>
      </c>
      <c r="Y1856" s="1223"/>
      <c r="Z1856" s="1226" t="s">
        <v>360</v>
      </c>
      <c r="AA1856" s="1226" t="s">
        <v>171</v>
      </c>
      <c r="AB1856" s="1226" t="str">
        <f t="shared" ref="AB1856" si="4314">IF(S1856&gt;=1,(W1856*12+Y1856)-(S1856*12+U1856)+1,"")</f>
        <v/>
      </c>
      <c r="AC1856" s="1229" t="s">
        <v>359</v>
      </c>
      <c r="AD1856" s="1232" t="str">
        <f t="shared" ref="AD1856" si="4315">IFERROR(ROUNDDOWN(ROUND(L1856*Q1856,0)*M1856,0)*AB1856,"")</f>
        <v/>
      </c>
      <c r="AE1856" s="1233" t="str">
        <f>IFERROR(ROUNDDOWN(ROUNDDOWN(ROUND(L1856*VLOOKUP(K1856,【参考】数式用２!$A$2:$AC$48,MATCH("処遇改善加算Ⅳ",【参考】数式用２!$C$4:$O$4,0)+2,0),0)*M1856,0)*AB1856*0.5,0), "")</f>
        <v/>
      </c>
      <c r="AF1856" s="1198"/>
      <c r="AG1856" s="1193" t="str">
        <f>IF(AND(AQ1856&lt;&gt;"対象外", P1856&lt;&gt;""),ROUNDDOWN(ROUND(L1856*VLOOKUP(K1856,【参考】数式用２!$A$2:$K$48,MATCH("ベア加算あり",【参考】数式用２!$C$4:$K$4,0)+2,0),0)*M1856,0)*AB1856,"")</f>
        <v/>
      </c>
      <c r="AH1856" s="1195"/>
      <c r="AI1856" s="1198"/>
      <c r="AJ1856" s="1198"/>
      <c r="AK1856" s="1201"/>
      <c r="AL1856" s="1204"/>
      <c r="AM1856" s="650" t="str">
        <f t="shared" si="4226"/>
        <v/>
      </c>
      <c r="AN1856" s="355"/>
      <c r="AO1856" s="1207" t="str">
        <f t="shared" ref="AO1856" si="4316">IF(K1856&lt;&gt;"","Q列に色付け","")</f>
        <v/>
      </c>
      <c r="AP1856" s="1210" t="str">
        <f t="shared" ref="AP1856" si="4317">IF(AND(AE1856&lt;&gt;0,AE1856&lt;&gt;""),IF(AF1856="○","入力済","未入力"),"")</f>
        <v/>
      </c>
      <c r="AQ1856" s="1113" t="str">
        <f>IFERROR((VLOOKUP(N1856, 【参考】数式用２!$BE$5:$BE$13, 1,FALSE)), "対象外")</f>
        <v>対象外</v>
      </c>
      <c r="AR1856" s="976" t="str">
        <f t="shared" ref="AR1856" si="4318">IF(AG1856&lt;&gt;"",IF(AH1856="○","入力済","未入力"),"")</f>
        <v/>
      </c>
      <c r="AS1856" s="976" t="str">
        <f t="shared" ref="AS1856" si="4319">IF(AND(P1856&lt;&gt;"", AI1856=""), "未入力", "入力済")</f>
        <v>入力済</v>
      </c>
      <c r="AT1856" s="976" t="str">
        <f t="shared" ref="AT1856" si="4320">IF(AND(P1856&lt;&gt;"", P1856&lt;&gt;"処遇改善加算Ⅳ", AJ1856=""), "未入力", "入力済")</f>
        <v>入力済</v>
      </c>
      <c r="AU1856" s="976" t="str">
        <f>IFERROR(VLOOKUP(K1856, 【参考】数式用２!$BB$5:$BC$48, 2, FALSE), "")</f>
        <v/>
      </c>
      <c r="AV1856" s="976" t="str">
        <f t="shared" ref="AV1856" si="4321">IF(AND(P1856&lt;&gt;"処遇改善加算Ⅲ",P1856&lt;&gt;"処遇改善加算Ⅳ", P1856&lt;&gt;"", AU1856&lt;&gt;"対象外"), 1,"")</f>
        <v/>
      </c>
      <c r="AW1856" s="976" t="str">
        <f>IFERROR("_"&amp;VLOOKUP(K1856, 【参考】数式用２!$AG$2:$AH$48, 2, FALSE), "")</f>
        <v/>
      </c>
      <c r="AX1856" s="1211" t="str">
        <f t="shared" ref="AX1856" si="4322">IF(AND(P1856="処遇改善加算Ⅰ", AL1856=""), "未入力","入力済")</f>
        <v>入力済</v>
      </c>
      <c r="AY1856" s="1207" t="str">
        <f t="shared" ref="AY1856" si="4323">G1856</f>
        <v/>
      </c>
    </row>
    <row r="1857" spans="1:51" ht="14">
      <c r="A1857" s="1281"/>
      <c r="B1857" s="1263"/>
      <c r="C1857" s="1264"/>
      <c r="D1857" s="1264"/>
      <c r="E1857" s="1264"/>
      <c r="F1857" s="1265"/>
      <c r="G1857" s="1270"/>
      <c r="H1857" s="1270"/>
      <c r="I1857" s="1270"/>
      <c r="J1857" s="1270"/>
      <c r="K1857" s="1270"/>
      <c r="L1857" s="1273"/>
      <c r="M1857" s="1276"/>
      <c r="N1857" s="1246"/>
      <c r="O1857" s="1249"/>
      <c r="P1857" s="1215"/>
      <c r="Q1857" s="1218"/>
      <c r="R1857" s="1221"/>
      <c r="S1857" s="1224"/>
      <c r="T1857" s="1227"/>
      <c r="U1857" s="1224"/>
      <c r="V1857" s="1227"/>
      <c r="W1857" s="1224"/>
      <c r="X1857" s="1227"/>
      <c r="Y1857" s="1224"/>
      <c r="Z1857" s="1227"/>
      <c r="AA1857" s="1227"/>
      <c r="AB1857" s="1227"/>
      <c r="AC1857" s="1230"/>
      <c r="AD1857" s="1193"/>
      <c r="AE1857" s="1234"/>
      <c r="AF1857" s="1199"/>
      <c r="AG1857" s="1193"/>
      <c r="AH1857" s="1196"/>
      <c r="AI1857" s="1199"/>
      <c r="AJ1857" s="1199"/>
      <c r="AK1857" s="1202"/>
      <c r="AL1857" s="1205"/>
      <c r="AM1857" s="1212" t="str">
        <f t="shared" ref="AM1857" si="4324">IF(AND(P1856&lt;&gt;"", OR(W1856&lt;&gt;8,Y1856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57" s="355"/>
      <c r="AO1857" s="1208"/>
      <c r="AP1857" s="1210"/>
      <c r="AQ1857" s="1114"/>
      <c r="AR1857" s="976"/>
      <c r="AS1857" s="976"/>
      <c r="AT1857" s="976"/>
      <c r="AU1857" s="976"/>
      <c r="AV1857" s="976"/>
      <c r="AW1857" s="976"/>
      <c r="AX1857" s="1211"/>
      <c r="AY1857" s="1208"/>
    </row>
    <row r="1858" spans="1:51" ht="14">
      <c r="A1858" s="1282"/>
      <c r="B1858" s="1263"/>
      <c r="C1858" s="1264"/>
      <c r="D1858" s="1264"/>
      <c r="E1858" s="1264"/>
      <c r="F1858" s="1265"/>
      <c r="G1858" s="1270"/>
      <c r="H1858" s="1270"/>
      <c r="I1858" s="1270"/>
      <c r="J1858" s="1270"/>
      <c r="K1858" s="1270"/>
      <c r="L1858" s="1273"/>
      <c r="M1858" s="1276"/>
      <c r="N1858" s="1246"/>
      <c r="O1858" s="1249"/>
      <c r="P1858" s="1215"/>
      <c r="Q1858" s="1218"/>
      <c r="R1858" s="1221"/>
      <c r="S1858" s="1224"/>
      <c r="T1858" s="1227"/>
      <c r="U1858" s="1224"/>
      <c r="V1858" s="1227"/>
      <c r="W1858" s="1224"/>
      <c r="X1858" s="1227"/>
      <c r="Y1858" s="1224"/>
      <c r="Z1858" s="1227"/>
      <c r="AA1858" s="1227"/>
      <c r="AB1858" s="1227"/>
      <c r="AC1858" s="1230"/>
      <c r="AD1858" s="1193"/>
      <c r="AE1858" s="1234"/>
      <c r="AF1858" s="1199"/>
      <c r="AG1858" s="1193"/>
      <c r="AH1858" s="1196"/>
      <c r="AI1858" s="1199"/>
      <c r="AJ1858" s="1199"/>
      <c r="AK1858" s="1202"/>
      <c r="AL1858" s="1205"/>
      <c r="AM1858" s="1213"/>
      <c r="AN1858" s="355"/>
      <c r="AO1858" s="1208"/>
      <c r="AP1858" s="1210"/>
      <c r="AQ1858" s="1114"/>
      <c r="AR1858" s="976"/>
      <c r="AS1858" s="976"/>
      <c r="AT1858" s="976"/>
      <c r="AU1858" s="976"/>
      <c r="AV1858" s="976"/>
      <c r="AW1858" s="976"/>
      <c r="AX1858" s="1211"/>
      <c r="AY1858" s="1208"/>
    </row>
    <row r="1859" spans="1:51" ht="14.5" thickBot="1">
      <c r="A1859" s="1283"/>
      <c r="B1859" s="1266"/>
      <c r="C1859" s="1267"/>
      <c r="D1859" s="1267"/>
      <c r="E1859" s="1267"/>
      <c r="F1859" s="1268"/>
      <c r="G1859" s="1271"/>
      <c r="H1859" s="1271"/>
      <c r="I1859" s="1271"/>
      <c r="J1859" s="1271"/>
      <c r="K1859" s="1271"/>
      <c r="L1859" s="1274"/>
      <c r="M1859" s="1277"/>
      <c r="N1859" s="1247"/>
      <c r="O1859" s="1250"/>
      <c r="P1859" s="1216"/>
      <c r="Q1859" s="1219"/>
      <c r="R1859" s="1222"/>
      <c r="S1859" s="1225"/>
      <c r="T1859" s="1228"/>
      <c r="U1859" s="1225"/>
      <c r="V1859" s="1228"/>
      <c r="W1859" s="1225"/>
      <c r="X1859" s="1228"/>
      <c r="Y1859" s="1225"/>
      <c r="Z1859" s="1228"/>
      <c r="AA1859" s="1228"/>
      <c r="AB1859" s="1228"/>
      <c r="AC1859" s="1231"/>
      <c r="AD1859" s="1194"/>
      <c r="AE1859" s="1235"/>
      <c r="AF1859" s="1200"/>
      <c r="AG1859" s="1194"/>
      <c r="AH1859" s="1197"/>
      <c r="AI1859" s="1200"/>
      <c r="AJ1859" s="1200"/>
      <c r="AK1859" s="1203"/>
      <c r="AL1859" s="1206"/>
      <c r="AM1859" s="651" t="str">
        <f t="shared" si="4236"/>
        <v/>
      </c>
      <c r="AN1859" s="355"/>
      <c r="AO1859" s="1209"/>
      <c r="AP1859" s="1210"/>
      <c r="AQ1859" s="1115"/>
      <c r="AR1859" s="976"/>
      <c r="AS1859" s="976"/>
      <c r="AT1859" s="976"/>
      <c r="AU1859" s="976"/>
      <c r="AV1859" s="976"/>
      <c r="AW1859" s="976"/>
      <c r="AX1859" s="1211"/>
      <c r="AY1859" s="1209"/>
    </row>
    <row r="1860" spans="1:51" ht="14">
      <c r="A1860" s="1280">
        <v>463</v>
      </c>
      <c r="B1860" s="1260" t="str">
        <f>IF(基本情報入力シート!B502="", "",基本情報入力シート!B502)</f>
        <v/>
      </c>
      <c r="C1860" s="1261"/>
      <c r="D1860" s="1261"/>
      <c r="E1860" s="1261"/>
      <c r="F1860" s="1262"/>
      <c r="G1860" s="1269" t="str">
        <f>IF(基本情報入力シート!L502="", "",基本情報入力シート!L502)</f>
        <v/>
      </c>
      <c r="H1860" s="1269" t="str">
        <f>IF(基本情報入力シート!Q502="", "",基本情報入力シート!Q502)</f>
        <v/>
      </c>
      <c r="I1860" s="1269" t="str">
        <f>IF(基本情報入力シート!V502="", "",基本情報入力シート!V502)</f>
        <v/>
      </c>
      <c r="J1860" s="1269" t="str">
        <f>IF(基本情報入力シート!W502="", "",基本情報入力シート!W502)</f>
        <v/>
      </c>
      <c r="K1860" s="1269" t="str">
        <f>IF(基本情報入力シート!X502="", "",基本情報入力シート!X502)</f>
        <v/>
      </c>
      <c r="L1860" s="1272" t="str">
        <f>IF(基本情報入力シート!AC502=0, "",基本情報入力シート!AC502)</f>
        <v/>
      </c>
      <c r="M1860" s="1275" t="str">
        <f>IF(基本情報入力シート!AD502="", "",基本情報入力シート!AD502)</f>
        <v/>
      </c>
      <c r="N1860" s="1245"/>
      <c r="O1860" s="1248" t="str">
        <f>IFERROR(VLOOKUP(K1860,【参考】数式用２!$A$2:$AD$48,MATCH(N1860,【参考】数式用２!$C$4:$AD$4,0)+2,0),"")</f>
        <v/>
      </c>
      <c r="P1860" s="1214"/>
      <c r="Q1860" s="1217" t="str">
        <f>IFERROR(VLOOKUP(K1860,【参考】数式用２!$A$2:$AC$48,MATCH(P1860,【参考】数式用２!$C$4:$AC$4,0)+2,0),"")</f>
        <v/>
      </c>
      <c r="R1860" s="1220" t="s">
        <v>268</v>
      </c>
      <c r="S1860" s="1223"/>
      <c r="T1860" s="1226" t="s">
        <v>356</v>
      </c>
      <c r="U1860" s="1223"/>
      <c r="V1860" s="1226" t="s">
        <v>357</v>
      </c>
      <c r="W1860" s="1223"/>
      <c r="X1860" s="1226" t="s">
        <v>356</v>
      </c>
      <c r="Y1860" s="1223"/>
      <c r="Z1860" s="1226" t="s">
        <v>360</v>
      </c>
      <c r="AA1860" s="1226" t="s">
        <v>171</v>
      </c>
      <c r="AB1860" s="1226" t="str">
        <f t="shared" ref="AB1860" si="4325">IF(S1860&gt;=1,(W1860*12+Y1860)-(S1860*12+U1860)+1,"")</f>
        <v/>
      </c>
      <c r="AC1860" s="1229" t="s">
        <v>359</v>
      </c>
      <c r="AD1860" s="1232" t="str">
        <f t="shared" ref="AD1860" si="4326">IFERROR(ROUNDDOWN(ROUND(L1860*Q1860,0)*M1860,0)*AB1860,"")</f>
        <v/>
      </c>
      <c r="AE1860" s="1233" t="str">
        <f>IFERROR(ROUNDDOWN(ROUNDDOWN(ROUND(L1860*VLOOKUP(K1860,【参考】数式用２!$A$2:$AC$48,MATCH("処遇改善加算Ⅳ",【参考】数式用２!$C$4:$O$4,0)+2,0),0)*M1860,0)*AB1860*0.5,0), "")</f>
        <v/>
      </c>
      <c r="AF1860" s="1198"/>
      <c r="AG1860" s="1193" t="str">
        <f>IF(AND(AQ1860&lt;&gt;"対象外", P1860&lt;&gt;""),ROUNDDOWN(ROUND(L1860*VLOOKUP(K1860,【参考】数式用２!$A$2:$K$48,MATCH("ベア加算あり",【参考】数式用２!$C$4:$K$4,0)+2,0),0)*M1860,0)*AB1860,"")</f>
        <v/>
      </c>
      <c r="AH1860" s="1195"/>
      <c r="AI1860" s="1198"/>
      <c r="AJ1860" s="1198"/>
      <c r="AK1860" s="1201"/>
      <c r="AL1860" s="1204"/>
      <c r="AM1860" s="650" t="str">
        <f t="shared" si="4226"/>
        <v/>
      </c>
      <c r="AN1860" s="355"/>
      <c r="AO1860" s="1207" t="str">
        <f t="shared" ref="AO1860" si="4327">IF(K1860&lt;&gt;"","Q列に色付け","")</f>
        <v/>
      </c>
      <c r="AP1860" s="1210" t="str">
        <f t="shared" ref="AP1860" si="4328">IF(AND(AE1860&lt;&gt;0,AE1860&lt;&gt;""),IF(AF1860="○","入力済","未入力"),"")</f>
        <v/>
      </c>
      <c r="AQ1860" s="1113" t="str">
        <f>IFERROR((VLOOKUP(N1860, 【参考】数式用２!$BE$5:$BE$13, 1,FALSE)), "対象外")</f>
        <v>対象外</v>
      </c>
      <c r="AR1860" s="976" t="str">
        <f t="shared" ref="AR1860" si="4329">IF(AG1860&lt;&gt;"",IF(AH1860="○","入力済","未入力"),"")</f>
        <v/>
      </c>
      <c r="AS1860" s="976" t="str">
        <f t="shared" ref="AS1860" si="4330">IF(AND(P1860&lt;&gt;"", AI1860=""), "未入力", "入力済")</f>
        <v>入力済</v>
      </c>
      <c r="AT1860" s="976" t="str">
        <f t="shared" ref="AT1860" si="4331">IF(AND(P1860&lt;&gt;"", P1860&lt;&gt;"処遇改善加算Ⅳ", AJ1860=""), "未入力", "入力済")</f>
        <v>入力済</v>
      </c>
      <c r="AU1860" s="976" t="str">
        <f>IFERROR(VLOOKUP(K1860, 【参考】数式用２!$BB$5:$BC$48, 2, FALSE), "")</f>
        <v/>
      </c>
      <c r="AV1860" s="976" t="str">
        <f t="shared" ref="AV1860" si="4332">IF(AND(P1860&lt;&gt;"処遇改善加算Ⅲ",P1860&lt;&gt;"処遇改善加算Ⅳ", P1860&lt;&gt;"", AU1860&lt;&gt;"対象外"), 1,"")</f>
        <v/>
      </c>
      <c r="AW1860" s="976" t="str">
        <f>IFERROR("_"&amp;VLOOKUP(K1860, 【参考】数式用２!$AG$2:$AH$48, 2, FALSE), "")</f>
        <v/>
      </c>
      <c r="AX1860" s="1211" t="str">
        <f t="shared" ref="AX1860" si="4333">IF(AND(P1860="処遇改善加算Ⅰ", AL1860=""), "未入力","入力済")</f>
        <v>入力済</v>
      </c>
      <c r="AY1860" s="1207" t="str">
        <f t="shared" ref="AY1860" si="4334">G1860</f>
        <v/>
      </c>
    </row>
    <row r="1861" spans="1:51" ht="14">
      <c r="A1861" s="1281"/>
      <c r="B1861" s="1263"/>
      <c r="C1861" s="1264"/>
      <c r="D1861" s="1264"/>
      <c r="E1861" s="1264"/>
      <c r="F1861" s="1265"/>
      <c r="G1861" s="1270"/>
      <c r="H1861" s="1270"/>
      <c r="I1861" s="1270"/>
      <c r="J1861" s="1270"/>
      <c r="K1861" s="1270"/>
      <c r="L1861" s="1273"/>
      <c r="M1861" s="1276"/>
      <c r="N1861" s="1246"/>
      <c r="O1861" s="1249"/>
      <c r="P1861" s="1215"/>
      <c r="Q1861" s="1218"/>
      <c r="R1861" s="1221"/>
      <c r="S1861" s="1224"/>
      <c r="T1861" s="1227"/>
      <c r="U1861" s="1224"/>
      <c r="V1861" s="1227"/>
      <c r="W1861" s="1224"/>
      <c r="X1861" s="1227"/>
      <c r="Y1861" s="1224"/>
      <c r="Z1861" s="1227"/>
      <c r="AA1861" s="1227"/>
      <c r="AB1861" s="1227"/>
      <c r="AC1861" s="1230"/>
      <c r="AD1861" s="1193"/>
      <c r="AE1861" s="1234"/>
      <c r="AF1861" s="1199"/>
      <c r="AG1861" s="1193"/>
      <c r="AH1861" s="1196"/>
      <c r="AI1861" s="1199"/>
      <c r="AJ1861" s="1199"/>
      <c r="AK1861" s="1202"/>
      <c r="AL1861" s="1205"/>
      <c r="AM1861" s="1212" t="str">
        <f t="shared" ref="AM1861" si="4335">IF(AND(P1860&lt;&gt;"", OR(W1860&lt;&gt;8,Y1860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61" s="355"/>
      <c r="AO1861" s="1208"/>
      <c r="AP1861" s="1210"/>
      <c r="AQ1861" s="1114"/>
      <c r="AR1861" s="976"/>
      <c r="AS1861" s="976"/>
      <c r="AT1861" s="976"/>
      <c r="AU1861" s="976"/>
      <c r="AV1861" s="976"/>
      <c r="AW1861" s="976"/>
      <c r="AX1861" s="1211"/>
      <c r="AY1861" s="1208"/>
    </row>
    <row r="1862" spans="1:51" ht="14">
      <c r="A1862" s="1282"/>
      <c r="B1862" s="1263"/>
      <c r="C1862" s="1264"/>
      <c r="D1862" s="1264"/>
      <c r="E1862" s="1264"/>
      <c r="F1862" s="1265"/>
      <c r="G1862" s="1270"/>
      <c r="H1862" s="1270"/>
      <c r="I1862" s="1270"/>
      <c r="J1862" s="1270"/>
      <c r="K1862" s="1270"/>
      <c r="L1862" s="1273"/>
      <c r="M1862" s="1276"/>
      <c r="N1862" s="1246"/>
      <c r="O1862" s="1249"/>
      <c r="P1862" s="1215"/>
      <c r="Q1862" s="1218"/>
      <c r="R1862" s="1221"/>
      <c r="S1862" s="1224"/>
      <c r="T1862" s="1227"/>
      <c r="U1862" s="1224"/>
      <c r="V1862" s="1227"/>
      <c r="W1862" s="1224"/>
      <c r="X1862" s="1227"/>
      <c r="Y1862" s="1224"/>
      <c r="Z1862" s="1227"/>
      <c r="AA1862" s="1227"/>
      <c r="AB1862" s="1227"/>
      <c r="AC1862" s="1230"/>
      <c r="AD1862" s="1193"/>
      <c r="AE1862" s="1234"/>
      <c r="AF1862" s="1199"/>
      <c r="AG1862" s="1193"/>
      <c r="AH1862" s="1196"/>
      <c r="AI1862" s="1199"/>
      <c r="AJ1862" s="1199"/>
      <c r="AK1862" s="1202"/>
      <c r="AL1862" s="1205"/>
      <c r="AM1862" s="1213"/>
      <c r="AN1862" s="355"/>
      <c r="AO1862" s="1208"/>
      <c r="AP1862" s="1210"/>
      <c r="AQ1862" s="1114"/>
      <c r="AR1862" s="976"/>
      <c r="AS1862" s="976"/>
      <c r="AT1862" s="976"/>
      <c r="AU1862" s="976"/>
      <c r="AV1862" s="976"/>
      <c r="AW1862" s="976"/>
      <c r="AX1862" s="1211"/>
      <c r="AY1862" s="1208"/>
    </row>
    <row r="1863" spans="1:51" ht="14.5" thickBot="1">
      <c r="A1863" s="1283"/>
      <c r="B1863" s="1266"/>
      <c r="C1863" s="1267"/>
      <c r="D1863" s="1267"/>
      <c r="E1863" s="1267"/>
      <c r="F1863" s="1268"/>
      <c r="G1863" s="1271"/>
      <c r="H1863" s="1271"/>
      <c r="I1863" s="1271"/>
      <c r="J1863" s="1271"/>
      <c r="K1863" s="1271"/>
      <c r="L1863" s="1274"/>
      <c r="M1863" s="1277"/>
      <c r="N1863" s="1247"/>
      <c r="O1863" s="1250"/>
      <c r="P1863" s="1216"/>
      <c r="Q1863" s="1219"/>
      <c r="R1863" s="1222"/>
      <c r="S1863" s="1225"/>
      <c r="T1863" s="1228"/>
      <c r="U1863" s="1225"/>
      <c r="V1863" s="1228"/>
      <c r="W1863" s="1225"/>
      <c r="X1863" s="1228"/>
      <c r="Y1863" s="1225"/>
      <c r="Z1863" s="1228"/>
      <c r="AA1863" s="1228"/>
      <c r="AB1863" s="1228"/>
      <c r="AC1863" s="1231"/>
      <c r="AD1863" s="1194"/>
      <c r="AE1863" s="1235"/>
      <c r="AF1863" s="1200"/>
      <c r="AG1863" s="1194"/>
      <c r="AH1863" s="1197"/>
      <c r="AI1863" s="1200"/>
      <c r="AJ1863" s="1200"/>
      <c r="AK1863" s="1203"/>
      <c r="AL1863" s="1206"/>
      <c r="AM1863" s="651" t="str">
        <f t="shared" si="4236"/>
        <v/>
      </c>
      <c r="AN1863" s="355"/>
      <c r="AO1863" s="1209"/>
      <c r="AP1863" s="1210"/>
      <c r="AQ1863" s="1115"/>
      <c r="AR1863" s="976"/>
      <c r="AS1863" s="976"/>
      <c r="AT1863" s="976"/>
      <c r="AU1863" s="976"/>
      <c r="AV1863" s="976"/>
      <c r="AW1863" s="976"/>
      <c r="AX1863" s="1211"/>
      <c r="AY1863" s="1209"/>
    </row>
    <row r="1864" spans="1:51" ht="14">
      <c r="A1864" s="1280">
        <v>464</v>
      </c>
      <c r="B1864" s="1260" t="str">
        <f>IF(基本情報入力シート!B503="", "",基本情報入力シート!B503)</f>
        <v/>
      </c>
      <c r="C1864" s="1261"/>
      <c r="D1864" s="1261"/>
      <c r="E1864" s="1261"/>
      <c r="F1864" s="1262"/>
      <c r="G1864" s="1269" t="str">
        <f>IF(基本情報入力シート!L503="", "",基本情報入力シート!L503)</f>
        <v/>
      </c>
      <c r="H1864" s="1269" t="str">
        <f>IF(基本情報入力シート!Q503="", "",基本情報入力シート!Q503)</f>
        <v/>
      </c>
      <c r="I1864" s="1269" t="str">
        <f>IF(基本情報入力シート!V503="", "",基本情報入力シート!V503)</f>
        <v/>
      </c>
      <c r="J1864" s="1269" t="str">
        <f>IF(基本情報入力シート!W503="", "",基本情報入力シート!W503)</f>
        <v/>
      </c>
      <c r="K1864" s="1269" t="str">
        <f>IF(基本情報入力シート!X503="", "",基本情報入力シート!X503)</f>
        <v/>
      </c>
      <c r="L1864" s="1272" t="str">
        <f>IF(基本情報入力シート!AC503=0, "",基本情報入力シート!AC503)</f>
        <v/>
      </c>
      <c r="M1864" s="1275" t="str">
        <f>IF(基本情報入力シート!AD503="", "",基本情報入力シート!AD503)</f>
        <v/>
      </c>
      <c r="N1864" s="1245"/>
      <c r="O1864" s="1248" t="str">
        <f>IFERROR(VLOOKUP(K1864,【参考】数式用２!$A$2:$AD$48,MATCH(N1864,【参考】数式用２!$C$4:$AD$4,0)+2,0),"")</f>
        <v/>
      </c>
      <c r="P1864" s="1214"/>
      <c r="Q1864" s="1217" t="str">
        <f>IFERROR(VLOOKUP(K1864,【参考】数式用２!$A$2:$AC$48,MATCH(P1864,【参考】数式用２!$C$4:$AC$4,0)+2,0),"")</f>
        <v/>
      </c>
      <c r="R1864" s="1220" t="s">
        <v>268</v>
      </c>
      <c r="S1864" s="1223"/>
      <c r="T1864" s="1226" t="s">
        <v>356</v>
      </c>
      <c r="U1864" s="1223"/>
      <c r="V1864" s="1226" t="s">
        <v>357</v>
      </c>
      <c r="W1864" s="1223"/>
      <c r="X1864" s="1226" t="s">
        <v>356</v>
      </c>
      <c r="Y1864" s="1223"/>
      <c r="Z1864" s="1226" t="s">
        <v>360</v>
      </c>
      <c r="AA1864" s="1226" t="s">
        <v>171</v>
      </c>
      <c r="AB1864" s="1226" t="str">
        <f t="shared" ref="AB1864" si="4336">IF(S1864&gt;=1,(W1864*12+Y1864)-(S1864*12+U1864)+1,"")</f>
        <v/>
      </c>
      <c r="AC1864" s="1229" t="s">
        <v>359</v>
      </c>
      <c r="AD1864" s="1232" t="str">
        <f t="shared" ref="AD1864" si="4337">IFERROR(ROUNDDOWN(ROUND(L1864*Q1864,0)*M1864,0)*AB1864,"")</f>
        <v/>
      </c>
      <c r="AE1864" s="1233" t="str">
        <f>IFERROR(ROUNDDOWN(ROUNDDOWN(ROUND(L1864*VLOOKUP(K1864,【参考】数式用２!$A$2:$AC$48,MATCH("処遇改善加算Ⅳ",【参考】数式用２!$C$4:$O$4,0)+2,0),0)*M1864,0)*AB1864*0.5,0), "")</f>
        <v/>
      </c>
      <c r="AF1864" s="1198"/>
      <c r="AG1864" s="1193" t="str">
        <f>IF(AND(AQ1864&lt;&gt;"対象外", P1864&lt;&gt;""),ROUNDDOWN(ROUND(L1864*VLOOKUP(K1864,【参考】数式用２!$A$2:$K$48,MATCH("ベア加算あり",【参考】数式用２!$C$4:$K$4,0)+2,0),0)*M1864,0)*AB1864,"")</f>
        <v/>
      </c>
      <c r="AH1864" s="1195"/>
      <c r="AI1864" s="1198"/>
      <c r="AJ1864" s="1198"/>
      <c r="AK1864" s="1201"/>
      <c r="AL1864" s="1204"/>
      <c r="AM1864" s="650" t="str">
        <f t="shared" si="4226"/>
        <v/>
      </c>
      <c r="AN1864" s="355"/>
      <c r="AO1864" s="1207" t="str">
        <f t="shared" ref="AO1864" si="4338">IF(K1864&lt;&gt;"","Q列に色付け","")</f>
        <v/>
      </c>
      <c r="AP1864" s="1210" t="str">
        <f t="shared" ref="AP1864" si="4339">IF(AND(AE1864&lt;&gt;0,AE1864&lt;&gt;""),IF(AF1864="○","入力済","未入力"),"")</f>
        <v/>
      </c>
      <c r="AQ1864" s="1113" t="str">
        <f>IFERROR((VLOOKUP(N1864, 【参考】数式用２!$BE$5:$BE$13, 1,FALSE)), "対象外")</f>
        <v>対象外</v>
      </c>
      <c r="AR1864" s="976" t="str">
        <f t="shared" ref="AR1864" si="4340">IF(AG1864&lt;&gt;"",IF(AH1864="○","入力済","未入力"),"")</f>
        <v/>
      </c>
      <c r="AS1864" s="976" t="str">
        <f t="shared" ref="AS1864" si="4341">IF(AND(P1864&lt;&gt;"", AI1864=""), "未入力", "入力済")</f>
        <v>入力済</v>
      </c>
      <c r="AT1864" s="976" t="str">
        <f t="shared" ref="AT1864" si="4342">IF(AND(P1864&lt;&gt;"", P1864&lt;&gt;"処遇改善加算Ⅳ", AJ1864=""), "未入力", "入力済")</f>
        <v>入力済</v>
      </c>
      <c r="AU1864" s="976" t="str">
        <f>IFERROR(VLOOKUP(K1864, 【参考】数式用２!$BB$5:$BC$48, 2, FALSE), "")</f>
        <v/>
      </c>
      <c r="AV1864" s="976" t="str">
        <f t="shared" ref="AV1864" si="4343">IF(AND(P1864&lt;&gt;"処遇改善加算Ⅲ",P1864&lt;&gt;"処遇改善加算Ⅳ", P1864&lt;&gt;"", AU1864&lt;&gt;"対象外"), 1,"")</f>
        <v/>
      </c>
      <c r="AW1864" s="976" t="str">
        <f>IFERROR("_"&amp;VLOOKUP(K1864, 【参考】数式用２!$AG$2:$AH$48, 2, FALSE), "")</f>
        <v/>
      </c>
      <c r="AX1864" s="1211" t="str">
        <f t="shared" ref="AX1864" si="4344">IF(AND(P1864="処遇改善加算Ⅰ", AL1864=""), "未入力","入力済")</f>
        <v>入力済</v>
      </c>
      <c r="AY1864" s="1207" t="str">
        <f t="shared" ref="AY1864" si="4345">G1864</f>
        <v/>
      </c>
    </row>
    <row r="1865" spans="1:51" ht="14">
      <c r="A1865" s="1281"/>
      <c r="B1865" s="1263"/>
      <c r="C1865" s="1264"/>
      <c r="D1865" s="1264"/>
      <c r="E1865" s="1264"/>
      <c r="F1865" s="1265"/>
      <c r="G1865" s="1270"/>
      <c r="H1865" s="1270"/>
      <c r="I1865" s="1270"/>
      <c r="J1865" s="1270"/>
      <c r="K1865" s="1270"/>
      <c r="L1865" s="1273"/>
      <c r="M1865" s="1276"/>
      <c r="N1865" s="1246"/>
      <c r="O1865" s="1249"/>
      <c r="P1865" s="1215"/>
      <c r="Q1865" s="1218"/>
      <c r="R1865" s="1221"/>
      <c r="S1865" s="1224"/>
      <c r="T1865" s="1227"/>
      <c r="U1865" s="1224"/>
      <c r="V1865" s="1227"/>
      <c r="W1865" s="1224"/>
      <c r="X1865" s="1227"/>
      <c r="Y1865" s="1224"/>
      <c r="Z1865" s="1227"/>
      <c r="AA1865" s="1227"/>
      <c r="AB1865" s="1227"/>
      <c r="AC1865" s="1230"/>
      <c r="AD1865" s="1193"/>
      <c r="AE1865" s="1234"/>
      <c r="AF1865" s="1199"/>
      <c r="AG1865" s="1193"/>
      <c r="AH1865" s="1196"/>
      <c r="AI1865" s="1199"/>
      <c r="AJ1865" s="1199"/>
      <c r="AK1865" s="1202"/>
      <c r="AL1865" s="1205"/>
      <c r="AM1865" s="1212" t="str">
        <f t="shared" ref="AM1865" si="4346">IF(AND(P1864&lt;&gt;"", OR(W1864&lt;&gt;8,Y1864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65" s="355"/>
      <c r="AO1865" s="1208"/>
      <c r="AP1865" s="1210"/>
      <c r="AQ1865" s="1114"/>
      <c r="AR1865" s="976"/>
      <c r="AS1865" s="976"/>
      <c r="AT1865" s="976"/>
      <c r="AU1865" s="976"/>
      <c r="AV1865" s="976"/>
      <c r="AW1865" s="976"/>
      <c r="AX1865" s="1211"/>
      <c r="AY1865" s="1208"/>
    </row>
    <row r="1866" spans="1:51" ht="14">
      <c r="A1866" s="1282"/>
      <c r="B1866" s="1263"/>
      <c r="C1866" s="1264"/>
      <c r="D1866" s="1264"/>
      <c r="E1866" s="1264"/>
      <c r="F1866" s="1265"/>
      <c r="G1866" s="1270"/>
      <c r="H1866" s="1270"/>
      <c r="I1866" s="1270"/>
      <c r="J1866" s="1270"/>
      <c r="K1866" s="1270"/>
      <c r="L1866" s="1273"/>
      <c r="M1866" s="1276"/>
      <c r="N1866" s="1246"/>
      <c r="O1866" s="1249"/>
      <c r="P1866" s="1215"/>
      <c r="Q1866" s="1218"/>
      <c r="R1866" s="1221"/>
      <c r="S1866" s="1224"/>
      <c r="T1866" s="1227"/>
      <c r="U1866" s="1224"/>
      <c r="V1866" s="1227"/>
      <c r="W1866" s="1224"/>
      <c r="X1866" s="1227"/>
      <c r="Y1866" s="1224"/>
      <c r="Z1866" s="1227"/>
      <c r="AA1866" s="1227"/>
      <c r="AB1866" s="1227"/>
      <c r="AC1866" s="1230"/>
      <c r="AD1866" s="1193"/>
      <c r="AE1866" s="1234"/>
      <c r="AF1866" s="1199"/>
      <c r="AG1866" s="1193"/>
      <c r="AH1866" s="1196"/>
      <c r="AI1866" s="1199"/>
      <c r="AJ1866" s="1199"/>
      <c r="AK1866" s="1202"/>
      <c r="AL1866" s="1205"/>
      <c r="AM1866" s="1213"/>
      <c r="AN1866" s="355"/>
      <c r="AO1866" s="1208"/>
      <c r="AP1866" s="1210"/>
      <c r="AQ1866" s="1114"/>
      <c r="AR1866" s="976"/>
      <c r="AS1866" s="976"/>
      <c r="AT1866" s="976"/>
      <c r="AU1866" s="976"/>
      <c r="AV1866" s="976"/>
      <c r="AW1866" s="976"/>
      <c r="AX1866" s="1211"/>
      <c r="AY1866" s="1208"/>
    </row>
    <row r="1867" spans="1:51" ht="14.5" thickBot="1">
      <c r="A1867" s="1283"/>
      <c r="B1867" s="1266"/>
      <c r="C1867" s="1267"/>
      <c r="D1867" s="1267"/>
      <c r="E1867" s="1267"/>
      <c r="F1867" s="1268"/>
      <c r="G1867" s="1271"/>
      <c r="H1867" s="1271"/>
      <c r="I1867" s="1271"/>
      <c r="J1867" s="1271"/>
      <c r="K1867" s="1271"/>
      <c r="L1867" s="1274"/>
      <c r="M1867" s="1277"/>
      <c r="N1867" s="1247"/>
      <c r="O1867" s="1250"/>
      <c r="P1867" s="1216"/>
      <c r="Q1867" s="1219"/>
      <c r="R1867" s="1222"/>
      <c r="S1867" s="1225"/>
      <c r="T1867" s="1228"/>
      <c r="U1867" s="1225"/>
      <c r="V1867" s="1228"/>
      <c r="W1867" s="1225"/>
      <c r="X1867" s="1228"/>
      <c r="Y1867" s="1225"/>
      <c r="Z1867" s="1228"/>
      <c r="AA1867" s="1228"/>
      <c r="AB1867" s="1228"/>
      <c r="AC1867" s="1231"/>
      <c r="AD1867" s="1194"/>
      <c r="AE1867" s="1235"/>
      <c r="AF1867" s="1200"/>
      <c r="AG1867" s="1194"/>
      <c r="AH1867" s="1197"/>
      <c r="AI1867" s="1200"/>
      <c r="AJ1867" s="1200"/>
      <c r="AK1867" s="1203"/>
      <c r="AL1867" s="1206"/>
      <c r="AM1867" s="651" t="str">
        <f t="shared" si="4236"/>
        <v/>
      </c>
      <c r="AN1867" s="355"/>
      <c r="AO1867" s="1209"/>
      <c r="AP1867" s="1210"/>
      <c r="AQ1867" s="1115"/>
      <c r="AR1867" s="976"/>
      <c r="AS1867" s="976"/>
      <c r="AT1867" s="976"/>
      <c r="AU1867" s="976"/>
      <c r="AV1867" s="976"/>
      <c r="AW1867" s="976"/>
      <c r="AX1867" s="1211"/>
      <c r="AY1867" s="1209"/>
    </row>
    <row r="1868" spans="1:51" ht="14">
      <c r="A1868" s="1280">
        <v>465</v>
      </c>
      <c r="B1868" s="1260" t="str">
        <f>IF(基本情報入力シート!B504="", "",基本情報入力シート!B504)</f>
        <v/>
      </c>
      <c r="C1868" s="1261"/>
      <c r="D1868" s="1261"/>
      <c r="E1868" s="1261"/>
      <c r="F1868" s="1262"/>
      <c r="G1868" s="1269" t="str">
        <f>IF(基本情報入力シート!L504="", "",基本情報入力シート!L504)</f>
        <v/>
      </c>
      <c r="H1868" s="1269" t="str">
        <f>IF(基本情報入力シート!Q504="", "",基本情報入力シート!Q504)</f>
        <v/>
      </c>
      <c r="I1868" s="1269" t="str">
        <f>IF(基本情報入力シート!V504="", "",基本情報入力シート!V504)</f>
        <v/>
      </c>
      <c r="J1868" s="1269" t="str">
        <f>IF(基本情報入力シート!W504="", "",基本情報入力シート!W504)</f>
        <v/>
      </c>
      <c r="K1868" s="1269" t="str">
        <f>IF(基本情報入力シート!X504="", "",基本情報入力シート!X504)</f>
        <v/>
      </c>
      <c r="L1868" s="1272" t="str">
        <f>IF(基本情報入力シート!AC504=0, "",基本情報入力シート!AC504)</f>
        <v/>
      </c>
      <c r="M1868" s="1275" t="str">
        <f>IF(基本情報入力シート!AD504="", "",基本情報入力シート!AD504)</f>
        <v/>
      </c>
      <c r="N1868" s="1245"/>
      <c r="O1868" s="1248" t="str">
        <f>IFERROR(VLOOKUP(K1868,【参考】数式用２!$A$2:$AD$48,MATCH(N1868,【参考】数式用２!$C$4:$AD$4,0)+2,0),"")</f>
        <v/>
      </c>
      <c r="P1868" s="1214"/>
      <c r="Q1868" s="1217" t="str">
        <f>IFERROR(VLOOKUP(K1868,【参考】数式用２!$A$2:$AC$48,MATCH(P1868,【参考】数式用２!$C$4:$AC$4,0)+2,0),"")</f>
        <v/>
      </c>
      <c r="R1868" s="1220" t="s">
        <v>268</v>
      </c>
      <c r="S1868" s="1223"/>
      <c r="T1868" s="1226" t="s">
        <v>356</v>
      </c>
      <c r="U1868" s="1223"/>
      <c r="V1868" s="1226" t="s">
        <v>357</v>
      </c>
      <c r="W1868" s="1223"/>
      <c r="X1868" s="1226" t="s">
        <v>356</v>
      </c>
      <c r="Y1868" s="1223"/>
      <c r="Z1868" s="1226" t="s">
        <v>360</v>
      </c>
      <c r="AA1868" s="1226" t="s">
        <v>171</v>
      </c>
      <c r="AB1868" s="1226" t="str">
        <f t="shared" ref="AB1868" si="4347">IF(S1868&gt;=1,(W1868*12+Y1868)-(S1868*12+U1868)+1,"")</f>
        <v/>
      </c>
      <c r="AC1868" s="1229" t="s">
        <v>359</v>
      </c>
      <c r="AD1868" s="1232" t="str">
        <f t="shared" ref="AD1868" si="4348">IFERROR(ROUNDDOWN(ROUND(L1868*Q1868,0)*M1868,0)*AB1868,"")</f>
        <v/>
      </c>
      <c r="AE1868" s="1233" t="str">
        <f>IFERROR(ROUNDDOWN(ROUNDDOWN(ROUND(L1868*VLOOKUP(K1868,【参考】数式用２!$A$2:$AC$48,MATCH("処遇改善加算Ⅳ",【参考】数式用２!$C$4:$O$4,0)+2,0),0)*M1868,0)*AB1868*0.5,0), "")</f>
        <v/>
      </c>
      <c r="AF1868" s="1198"/>
      <c r="AG1868" s="1193" t="str">
        <f>IF(AND(AQ1868&lt;&gt;"対象外", P1868&lt;&gt;""),ROUNDDOWN(ROUND(L1868*VLOOKUP(K1868,【参考】数式用２!$A$2:$K$48,MATCH("ベア加算あり",【参考】数式用２!$C$4:$K$4,0)+2,0),0)*M1868,0)*AB1868,"")</f>
        <v/>
      </c>
      <c r="AH1868" s="1195"/>
      <c r="AI1868" s="1198"/>
      <c r="AJ1868" s="1198"/>
      <c r="AK1868" s="1201"/>
      <c r="AL1868" s="1204"/>
      <c r="AM1868" s="650" t="str">
        <f t="shared" si="4226"/>
        <v/>
      </c>
      <c r="AN1868" s="355"/>
      <c r="AO1868" s="1207" t="str">
        <f t="shared" ref="AO1868" si="4349">IF(K1868&lt;&gt;"","Q列に色付け","")</f>
        <v/>
      </c>
      <c r="AP1868" s="1210" t="str">
        <f t="shared" ref="AP1868" si="4350">IF(AND(AE1868&lt;&gt;0,AE1868&lt;&gt;""),IF(AF1868="○","入力済","未入力"),"")</f>
        <v/>
      </c>
      <c r="AQ1868" s="1113" t="str">
        <f>IFERROR((VLOOKUP(N1868, 【参考】数式用２!$BE$5:$BE$13, 1,FALSE)), "対象外")</f>
        <v>対象外</v>
      </c>
      <c r="AR1868" s="976" t="str">
        <f t="shared" ref="AR1868" si="4351">IF(AG1868&lt;&gt;"",IF(AH1868="○","入力済","未入力"),"")</f>
        <v/>
      </c>
      <c r="AS1868" s="976" t="str">
        <f t="shared" ref="AS1868" si="4352">IF(AND(P1868&lt;&gt;"", AI1868=""), "未入力", "入力済")</f>
        <v>入力済</v>
      </c>
      <c r="AT1868" s="976" t="str">
        <f t="shared" ref="AT1868" si="4353">IF(AND(P1868&lt;&gt;"", P1868&lt;&gt;"処遇改善加算Ⅳ", AJ1868=""), "未入力", "入力済")</f>
        <v>入力済</v>
      </c>
      <c r="AU1868" s="976" t="str">
        <f>IFERROR(VLOOKUP(K1868, 【参考】数式用２!$BB$5:$BC$48, 2, FALSE), "")</f>
        <v/>
      </c>
      <c r="AV1868" s="976" t="str">
        <f t="shared" ref="AV1868" si="4354">IF(AND(P1868&lt;&gt;"処遇改善加算Ⅲ",P1868&lt;&gt;"処遇改善加算Ⅳ", P1868&lt;&gt;"", AU1868&lt;&gt;"対象外"), 1,"")</f>
        <v/>
      </c>
      <c r="AW1868" s="976" t="str">
        <f>IFERROR("_"&amp;VLOOKUP(K1868, 【参考】数式用２!$AG$2:$AH$48, 2, FALSE), "")</f>
        <v/>
      </c>
      <c r="AX1868" s="1211" t="str">
        <f t="shared" ref="AX1868" si="4355">IF(AND(P1868="処遇改善加算Ⅰ", AL1868=""), "未入力","入力済")</f>
        <v>入力済</v>
      </c>
      <c r="AY1868" s="1207" t="str">
        <f t="shared" ref="AY1868" si="4356">G1868</f>
        <v/>
      </c>
    </row>
    <row r="1869" spans="1:51" ht="14">
      <c r="A1869" s="1281"/>
      <c r="B1869" s="1263"/>
      <c r="C1869" s="1264"/>
      <c r="D1869" s="1264"/>
      <c r="E1869" s="1264"/>
      <c r="F1869" s="1265"/>
      <c r="G1869" s="1270"/>
      <c r="H1869" s="1270"/>
      <c r="I1869" s="1270"/>
      <c r="J1869" s="1270"/>
      <c r="K1869" s="1270"/>
      <c r="L1869" s="1273"/>
      <c r="M1869" s="1276"/>
      <c r="N1869" s="1246"/>
      <c r="O1869" s="1249"/>
      <c r="P1869" s="1215"/>
      <c r="Q1869" s="1218"/>
      <c r="R1869" s="1221"/>
      <c r="S1869" s="1224"/>
      <c r="T1869" s="1227"/>
      <c r="U1869" s="1224"/>
      <c r="V1869" s="1227"/>
      <c r="W1869" s="1224"/>
      <c r="X1869" s="1227"/>
      <c r="Y1869" s="1224"/>
      <c r="Z1869" s="1227"/>
      <c r="AA1869" s="1227"/>
      <c r="AB1869" s="1227"/>
      <c r="AC1869" s="1230"/>
      <c r="AD1869" s="1193"/>
      <c r="AE1869" s="1234"/>
      <c r="AF1869" s="1199"/>
      <c r="AG1869" s="1193"/>
      <c r="AH1869" s="1196"/>
      <c r="AI1869" s="1199"/>
      <c r="AJ1869" s="1199"/>
      <c r="AK1869" s="1202"/>
      <c r="AL1869" s="1205"/>
      <c r="AM1869" s="1212" t="str">
        <f t="shared" ref="AM1869" si="4357">IF(AND(P1868&lt;&gt;"", OR(W1868&lt;&gt;8,Y1868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69" s="355"/>
      <c r="AO1869" s="1208"/>
      <c r="AP1869" s="1210"/>
      <c r="AQ1869" s="1114"/>
      <c r="AR1869" s="976"/>
      <c r="AS1869" s="976"/>
      <c r="AT1869" s="976"/>
      <c r="AU1869" s="976"/>
      <c r="AV1869" s="976"/>
      <c r="AW1869" s="976"/>
      <c r="AX1869" s="1211"/>
      <c r="AY1869" s="1208"/>
    </row>
    <row r="1870" spans="1:51" ht="14">
      <c r="A1870" s="1282"/>
      <c r="B1870" s="1263"/>
      <c r="C1870" s="1264"/>
      <c r="D1870" s="1264"/>
      <c r="E1870" s="1264"/>
      <c r="F1870" s="1265"/>
      <c r="G1870" s="1270"/>
      <c r="H1870" s="1270"/>
      <c r="I1870" s="1270"/>
      <c r="J1870" s="1270"/>
      <c r="K1870" s="1270"/>
      <c r="L1870" s="1273"/>
      <c r="M1870" s="1276"/>
      <c r="N1870" s="1246"/>
      <c r="O1870" s="1249"/>
      <c r="P1870" s="1215"/>
      <c r="Q1870" s="1218"/>
      <c r="R1870" s="1221"/>
      <c r="S1870" s="1224"/>
      <c r="T1870" s="1227"/>
      <c r="U1870" s="1224"/>
      <c r="V1870" s="1227"/>
      <c r="W1870" s="1224"/>
      <c r="X1870" s="1227"/>
      <c r="Y1870" s="1224"/>
      <c r="Z1870" s="1227"/>
      <c r="AA1870" s="1227"/>
      <c r="AB1870" s="1227"/>
      <c r="AC1870" s="1230"/>
      <c r="AD1870" s="1193"/>
      <c r="AE1870" s="1234"/>
      <c r="AF1870" s="1199"/>
      <c r="AG1870" s="1193"/>
      <c r="AH1870" s="1196"/>
      <c r="AI1870" s="1199"/>
      <c r="AJ1870" s="1199"/>
      <c r="AK1870" s="1202"/>
      <c r="AL1870" s="1205"/>
      <c r="AM1870" s="1213"/>
      <c r="AN1870" s="355"/>
      <c r="AO1870" s="1208"/>
      <c r="AP1870" s="1210"/>
      <c r="AQ1870" s="1114"/>
      <c r="AR1870" s="976"/>
      <c r="AS1870" s="976"/>
      <c r="AT1870" s="976"/>
      <c r="AU1870" s="976"/>
      <c r="AV1870" s="976"/>
      <c r="AW1870" s="976"/>
      <c r="AX1870" s="1211"/>
      <c r="AY1870" s="1208"/>
    </row>
    <row r="1871" spans="1:51" ht="14.5" thickBot="1">
      <c r="A1871" s="1283"/>
      <c r="B1871" s="1266"/>
      <c r="C1871" s="1267"/>
      <c r="D1871" s="1267"/>
      <c r="E1871" s="1267"/>
      <c r="F1871" s="1268"/>
      <c r="G1871" s="1271"/>
      <c r="H1871" s="1271"/>
      <c r="I1871" s="1271"/>
      <c r="J1871" s="1271"/>
      <c r="K1871" s="1271"/>
      <c r="L1871" s="1274"/>
      <c r="M1871" s="1277"/>
      <c r="N1871" s="1247"/>
      <c r="O1871" s="1250"/>
      <c r="P1871" s="1216"/>
      <c r="Q1871" s="1219"/>
      <c r="R1871" s="1222"/>
      <c r="S1871" s="1225"/>
      <c r="T1871" s="1228"/>
      <c r="U1871" s="1225"/>
      <c r="V1871" s="1228"/>
      <c r="W1871" s="1225"/>
      <c r="X1871" s="1228"/>
      <c r="Y1871" s="1225"/>
      <c r="Z1871" s="1228"/>
      <c r="AA1871" s="1228"/>
      <c r="AB1871" s="1228"/>
      <c r="AC1871" s="1231"/>
      <c r="AD1871" s="1194"/>
      <c r="AE1871" s="1235"/>
      <c r="AF1871" s="1200"/>
      <c r="AG1871" s="1194"/>
      <c r="AH1871" s="1197"/>
      <c r="AI1871" s="1200"/>
      <c r="AJ1871" s="1200"/>
      <c r="AK1871" s="1203"/>
      <c r="AL1871" s="1206"/>
      <c r="AM1871" s="651" t="str">
        <f t="shared" si="4236"/>
        <v/>
      </c>
      <c r="AN1871" s="355"/>
      <c r="AO1871" s="1209"/>
      <c r="AP1871" s="1210"/>
      <c r="AQ1871" s="1115"/>
      <c r="AR1871" s="976"/>
      <c r="AS1871" s="976"/>
      <c r="AT1871" s="976"/>
      <c r="AU1871" s="976"/>
      <c r="AV1871" s="976"/>
      <c r="AW1871" s="976"/>
      <c r="AX1871" s="1211"/>
      <c r="AY1871" s="1209"/>
    </row>
    <row r="1872" spans="1:51" ht="14">
      <c r="A1872" s="1280">
        <v>466</v>
      </c>
      <c r="B1872" s="1260" t="str">
        <f>IF(基本情報入力シート!B505="", "",基本情報入力シート!B505)</f>
        <v/>
      </c>
      <c r="C1872" s="1261"/>
      <c r="D1872" s="1261"/>
      <c r="E1872" s="1261"/>
      <c r="F1872" s="1262"/>
      <c r="G1872" s="1269" t="str">
        <f>IF(基本情報入力シート!L505="", "",基本情報入力シート!L505)</f>
        <v/>
      </c>
      <c r="H1872" s="1269" t="str">
        <f>IF(基本情報入力シート!Q505="", "",基本情報入力シート!Q505)</f>
        <v/>
      </c>
      <c r="I1872" s="1269" t="str">
        <f>IF(基本情報入力シート!V505="", "",基本情報入力シート!V505)</f>
        <v/>
      </c>
      <c r="J1872" s="1269" t="str">
        <f>IF(基本情報入力シート!W505="", "",基本情報入力シート!W505)</f>
        <v/>
      </c>
      <c r="K1872" s="1269" t="str">
        <f>IF(基本情報入力シート!X505="", "",基本情報入力シート!X505)</f>
        <v/>
      </c>
      <c r="L1872" s="1272" t="str">
        <f>IF(基本情報入力シート!AC505=0, "",基本情報入力シート!AC505)</f>
        <v/>
      </c>
      <c r="M1872" s="1275" t="str">
        <f>IF(基本情報入力シート!AD505="", "",基本情報入力シート!AD505)</f>
        <v/>
      </c>
      <c r="N1872" s="1245"/>
      <c r="O1872" s="1248" t="str">
        <f>IFERROR(VLOOKUP(K1872,【参考】数式用２!$A$2:$AD$48,MATCH(N1872,【参考】数式用２!$C$4:$AD$4,0)+2,0),"")</f>
        <v/>
      </c>
      <c r="P1872" s="1214"/>
      <c r="Q1872" s="1217" t="str">
        <f>IFERROR(VLOOKUP(K1872,【参考】数式用２!$A$2:$AC$48,MATCH(P1872,【参考】数式用２!$C$4:$AC$4,0)+2,0),"")</f>
        <v/>
      </c>
      <c r="R1872" s="1220" t="s">
        <v>268</v>
      </c>
      <c r="S1872" s="1223"/>
      <c r="T1872" s="1226" t="s">
        <v>356</v>
      </c>
      <c r="U1872" s="1223"/>
      <c r="V1872" s="1226" t="s">
        <v>357</v>
      </c>
      <c r="W1872" s="1223"/>
      <c r="X1872" s="1226" t="s">
        <v>356</v>
      </c>
      <c r="Y1872" s="1223"/>
      <c r="Z1872" s="1226" t="s">
        <v>360</v>
      </c>
      <c r="AA1872" s="1226" t="s">
        <v>171</v>
      </c>
      <c r="AB1872" s="1226" t="str">
        <f t="shared" ref="AB1872" si="4358">IF(S1872&gt;=1,(W1872*12+Y1872)-(S1872*12+U1872)+1,"")</f>
        <v/>
      </c>
      <c r="AC1872" s="1229" t="s">
        <v>359</v>
      </c>
      <c r="AD1872" s="1232" t="str">
        <f t="shared" ref="AD1872" si="4359">IFERROR(ROUNDDOWN(ROUND(L1872*Q1872,0)*M1872,0)*AB1872,"")</f>
        <v/>
      </c>
      <c r="AE1872" s="1233" t="str">
        <f>IFERROR(ROUNDDOWN(ROUNDDOWN(ROUND(L1872*VLOOKUP(K1872,【参考】数式用２!$A$2:$AC$48,MATCH("処遇改善加算Ⅳ",【参考】数式用２!$C$4:$O$4,0)+2,0),0)*M1872,0)*AB1872*0.5,0), "")</f>
        <v/>
      </c>
      <c r="AF1872" s="1198"/>
      <c r="AG1872" s="1193" t="str">
        <f>IF(AND(AQ1872&lt;&gt;"対象外", P1872&lt;&gt;""),ROUNDDOWN(ROUND(L1872*VLOOKUP(K1872,【参考】数式用２!$A$2:$K$48,MATCH("ベア加算あり",【参考】数式用２!$C$4:$K$4,0)+2,0),0)*M1872,0)*AB1872,"")</f>
        <v/>
      </c>
      <c r="AH1872" s="1195"/>
      <c r="AI1872" s="1198"/>
      <c r="AJ1872" s="1198"/>
      <c r="AK1872" s="1201"/>
      <c r="AL1872" s="1204"/>
      <c r="AM1872" s="650" t="str">
        <f t="shared" si="4226"/>
        <v/>
      </c>
      <c r="AN1872" s="355"/>
      <c r="AO1872" s="1207" t="str">
        <f t="shared" ref="AO1872" si="4360">IF(K1872&lt;&gt;"","Q列に色付け","")</f>
        <v/>
      </c>
      <c r="AP1872" s="1210" t="str">
        <f t="shared" ref="AP1872" si="4361">IF(AND(AE1872&lt;&gt;0,AE1872&lt;&gt;""),IF(AF1872="○","入力済","未入力"),"")</f>
        <v/>
      </c>
      <c r="AQ1872" s="1113" t="str">
        <f>IFERROR((VLOOKUP(N1872, 【参考】数式用２!$BE$5:$BE$13, 1,FALSE)), "対象外")</f>
        <v>対象外</v>
      </c>
      <c r="AR1872" s="976" t="str">
        <f t="shared" ref="AR1872" si="4362">IF(AG1872&lt;&gt;"",IF(AH1872="○","入力済","未入力"),"")</f>
        <v/>
      </c>
      <c r="AS1872" s="976" t="str">
        <f t="shared" ref="AS1872" si="4363">IF(AND(P1872&lt;&gt;"", AI1872=""), "未入力", "入力済")</f>
        <v>入力済</v>
      </c>
      <c r="AT1872" s="976" t="str">
        <f t="shared" ref="AT1872" si="4364">IF(AND(P1872&lt;&gt;"", P1872&lt;&gt;"処遇改善加算Ⅳ", AJ1872=""), "未入力", "入力済")</f>
        <v>入力済</v>
      </c>
      <c r="AU1872" s="976" t="str">
        <f>IFERROR(VLOOKUP(K1872, 【参考】数式用２!$BB$5:$BC$48, 2, FALSE), "")</f>
        <v/>
      </c>
      <c r="AV1872" s="976" t="str">
        <f t="shared" ref="AV1872" si="4365">IF(AND(P1872&lt;&gt;"処遇改善加算Ⅲ",P1872&lt;&gt;"処遇改善加算Ⅳ", P1872&lt;&gt;"", AU1872&lt;&gt;"対象外"), 1,"")</f>
        <v/>
      </c>
      <c r="AW1872" s="976" t="str">
        <f>IFERROR("_"&amp;VLOOKUP(K1872, 【参考】数式用２!$AG$2:$AH$48, 2, FALSE), "")</f>
        <v/>
      </c>
      <c r="AX1872" s="1211" t="str">
        <f t="shared" ref="AX1872" si="4366">IF(AND(P1872="処遇改善加算Ⅰ", AL1872=""), "未入力","入力済")</f>
        <v>入力済</v>
      </c>
      <c r="AY1872" s="1207" t="str">
        <f t="shared" ref="AY1872" si="4367">G1872</f>
        <v/>
      </c>
    </row>
    <row r="1873" spans="1:51" ht="14">
      <c r="A1873" s="1281"/>
      <c r="B1873" s="1263"/>
      <c r="C1873" s="1264"/>
      <c r="D1873" s="1264"/>
      <c r="E1873" s="1264"/>
      <c r="F1873" s="1265"/>
      <c r="G1873" s="1270"/>
      <c r="H1873" s="1270"/>
      <c r="I1873" s="1270"/>
      <c r="J1873" s="1270"/>
      <c r="K1873" s="1270"/>
      <c r="L1873" s="1273"/>
      <c r="M1873" s="1276"/>
      <c r="N1873" s="1246"/>
      <c r="O1873" s="1249"/>
      <c r="P1873" s="1215"/>
      <c r="Q1873" s="1218"/>
      <c r="R1873" s="1221"/>
      <c r="S1873" s="1224"/>
      <c r="T1873" s="1227"/>
      <c r="U1873" s="1224"/>
      <c r="V1873" s="1227"/>
      <c r="W1873" s="1224"/>
      <c r="X1873" s="1227"/>
      <c r="Y1873" s="1224"/>
      <c r="Z1873" s="1227"/>
      <c r="AA1873" s="1227"/>
      <c r="AB1873" s="1227"/>
      <c r="AC1873" s="1230"/>
      <c r="AD1873" s="1193"/>
      <c r="AE1873" s="1234"/>
      <c r="AF1873" s="1199"/>
      <c r="AG1873" s="1193"/>
      <c r="AH1873" s="1196"/>
      <c r="AI1873" s="1199"/>
      <c r="AJ1873" s="1199"/>
      <c r="AK1873" s="1202"/>
      <c r="AL1873" s="1205"/>
      <c r="AM1873" s="1212" t="str">
        <f t="shared" ref="AM1873" si="4368">IF(AND(P1872&lt;&gt;"", OR(W1872&lt;&gt;8,Y1872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73" s="355"/>
      <c r="AO1873" s="1208"/>
      <c r="AP1873" s="1210"/>
      <c r="AQ1873" s="1114"/>
      <c r="AR1873" s="976"/>
      <c r="AS1873" s="976"/>
      <c r="AT1873" s="976"/>
      <c r="AU1873" s="976"/>
      <c r="AV1873" s="976"/>
      <c r="AW1873" s="976"/>
      <c r="AX1873" s="1211"/>
      <c r="AY1873" s="1208"/>
    </row>
    <row r="1874" spans="1:51" ht="14">
      <c r="A1874" s="1282"/>
      <c r="B1874" s="1263"/>
      <c r="C1874" s="1264"/>
      <c r="D1874" s="1264"/>
      <c r="E1874" s="1264"/>
      <c r="F1874" s="1265"/>
      <c r="G1874" s="1270"/>
      <c r="H1874" s="1270"/>
      <c r="I1874" s="1270"/>
      <c r="J1874" s="1270"/>
      <c r="K1874" s="1270"/>
      <c r="L1874" s="1273"/>
      <c r="M1874" s="1276"/>
      <c r="N1874" s="1246"/>
      <c r="O1874" s="1249"/>
      <c r="P1874" s="1215"/>
      <c r="Q1874" s="1218"/>
      <c r="R1874" s="1221"/>
      <c r="S1874" s="1224"/>
      <c r="T1874" s="1227"/>
      <c r="U1874" s="1224"/>
      <c r="V1874" s="1227"/>
      <c r="W1874" s="1224"/>
      <c r="X1874" s="1227"/>
      <c r="Y1874" s="1224"/>
      <c r="Z1874" s="1227"/>
      <c r="AA1874" s="1227"/>
      <c r="AB1874" s="1227"/>
      <c r="AC1874" s="1230"/>
      <c r="AD1874" s="1193"/>
      <c r="AE1874" s="1234"/>
      <c r="AF1874" s="1199"/>
      <c r="AG1874" s="1193"/>
      <c r="AH1874" s="1196"/>
      <c r="AI1874" s="1199"/>
      <c r="AJ1874" s="1199"/>
      <c r="AK1874" s="1202"/>
      <c r="AL1874" s="1205"/>
      <c r="AM1874" s="1213"/>
      <c r="AN1874" s="355"/>
      <c r="AO1874" s="1208"/>
      <c r="AP1874" s="1210"/>
      <c r="AQ1874" s="1114"/>
      <c r="AR1874" s="976"/>
      <c r="AS1874" s="976"/>
      <c r="AT1874" s="976"/>
      <c r="AU1874" s="976"/>
      <c r="AV1874" s="976"/>
      <c r="AW1874" s="976"/>
      <c r="AX1874" s="1211"/>
      <c r="AY1874" s="1208"/>
    </row>
    <row r="1875" spans="1:51" ht="14.5" thickBot="1">
      <c r="A1875" s="1283"/>
      <c r="B1875" s="1266"/>
      <c r="C1875" s="1267"/>
      <c r="D1875" s="1267"/>
      <c r="E1875" s="1267"/>
      <c r="F1875" s="1268"/>
      <c r="G1875" s="1271"/>
      <c r="H1875" s="1271"/>
      <c r="I1875" s="1271"/>
      <c r="J1875" s="1271"/>
      <c r="K1875" s="1271"/>
      <c r="L1875" s="1274"/>
      <c r="M1875" s="1277"/>
      <c r="N1875" s="1247"/>
      <c r="O1875" s="1250"/>
      <c r="P1875" s="1216"/>
      <c r="Q1875" s="1219"/>
      <c r="R1875" s="1222"/>
      <c r="S1875" s="1225"/>
      <c r="T1875" s="1228"/>
      <c r="U1875" s="1225"/>
      <c r="V1875" s="1228"/>
      <c r="W1875" s="1225"/>
      <c r="X1875" s="1228"/>
      <c r="Y1875" s="1225"/>
      <c r="Z1875" s="1228"/>
      <c r="AA1875" s="1228"/>
      <c r="AB1875" s="1228"/>
      <c r="AC1875" s="1231"/>
      <c r="AD1875" s="1194"/>
      <c r="AE1875" s="1235"/>
      <c r="AF1875" s="1200"/>
      <c r="AG1875" s="1194"/>
      <c r="AH1875" s="1197"/>
      <c r="AI1875" s="1200"/>
      <c r="AJ1875" s="1200"/>
      <c r="AK1875" s="1203"/>
      <c r="AL1875" s="1206"/>
      <c r="AM1875" s="651" t="str">
        <f t="shared" si="4236"/>
        <v/>
      </c>
      <c r="AN1875" s="355"/>
      <c r="AO1875" s="1209"/>
      <c r="AP1875" s="1210"/>
      <c r="AQ1875" s="1115"/>
      <c r="AR1875" s="976"/>
      <c r="AS1875" s="976"/>
      <c r="AT1875" s="976"/>
      <c r="AU1875" s="976"/>
      <c r="AV1875" s="976"/>
      <c r="AW1875" s="976"/>
      <c r="AX1875" s="1211"/>
      <c r="AY1875" s="1209"/>
    </row>
    <row r="1876" spans="1:51" ht="14">
      <c r="A1876" s="1280">
        <v>467</v>
      </c>
      <c r="B1876" s="1260" t="str">
        <f>IF(基本情報入力シート!B506="", "",基本情報入力シート!B506)</f>
        <v/>
      </c>
      <c r="C1876" s="1261"/>
      <c r="D1876" s="1261"/>
      <c r="E1876" s="1261"/>
      <c r="F1876" s="1262"/>
      <c r="G1876" s="1269" t="str">
        <f>IF(基本情報入力シート!L506="", "",基本情報入力シート!L506)</f>
        <v/>
      </c>
      <c r="H1876" s="1269" t="str">
        <f>IF(基本情報入力シート!Q506="", "",基本情報入力シート!Q506)</f>
        <v/>
      </c>
      <c r="I1876" s="1269" t="str">
        <f>IF(基本情報入力シート!V506="", "",基本情報入力シート!V506)</f>
        <v/>
      </c>
      <c r="J1876" s="1269" t="str">
        <f>IF(基本情報入力シート!W506="", "",基本情報入力シート!W506)</f>
        <v/>
      </c>
      <c r="K1876" s="1269" t="str">
        <f>IF(基本情報入力シート!X506="", "",基本情報入力シート!X506)</f>
        <v/>
      </c>
      <c r="L1876" s="1272" t="str">
        <f>IF(基本情報入力シート!AC506=0, "",基本情報入力シート!AC506)</f>
        <v/>
      </c>
      <c r="M1876" s="1275" t="str">
        <f>IF(基本情報入力シート!AD506="", "",基本情報入力シート!AD506)</f>
        <v/>
      </c>
      <c r="N1876" s="1245"/>
      <c r="O1876" s="1248" t="str">
        <f>IFERROR(VLOOKUP(K1876,【参考】数式用２!$A$2:$AD$48,MATCH(N1876,【参考】数式用２!$C$4:$AD$4,0)+2,0),"")</f>
        <v/>
      </c>
      <c r="P1876" s="1214"/>
      <c r="Q1876" s="1217" t="str">
        <f>IFERROR(VLOOKUP(K1876,【参考】数式用２!$A$2:$AC$48,MATCH(P1876,【参考】数式用２!$C$4:$AC$4,0)+2,0),"")</f>
        <v/>
      </c>
      <c r="R1876" s="1220" t="s">
        <v>268</v>
      </c>
      <c r="S1876" s="1223"/>
      <c r="T1876" s="1226" t="s">
        <v>356</v>
      </c>
      <c r="U1876" s="1223"/>
      <c r="V1876" s="1226" t="s">
        <v>357</v>
      </c>
      <c r="W1876" s="1223"/>
      <c r="X1876" s="1226" t="s">
        <v>356</v>
      </c>
      <c r="Y1876" s="1223"/>
      <c r="Z1876" s="1226" t="s">
        <v>360</v>
      </c>
      <c r="AA1876" s="1226" t="s">
        <v>171</v>
      </c>
      <c r="AB1876" s="1226" t="str">
        <f t="shared" ref="AB1876" si="4369">IF(S1876&gt;=1,(W1876*12+Y1876)-(S1876*12+U1876)+1,"")</f>
        <v/>
      </c>
      <c r="AC1876" s="1229" t="s">
        <v>359</v>
      </c>
      <c r="AD1876" s="1232" t="str">
        <f t="shared" ref="AD1876" si="4370">IFERROR(ROUNDDOWN(ROUND(L1876*Q1876,0)*M1876,0)*AB1876,"")</f>
        <v/>
      </c>
      <c r="AE1876" s="1233" t="str">
        <f>IFERROR(ROUNDDOWN(ROUNDDOWN(ROUND(L1876*VLOOKUP(K1876,【参考】数式用２!$A$2:$AC$48,MATCH("処遇改善加算Ⅳ",【参考】数式用２!$C$4:$O$4,0)+2,0),0)*M1876,0)*AB1876*0.5,0), "")</f>
        <v/>
      </c>
      <c r="AF1876" s="1198"/>
      <c r="AG1876" s="1193" t="str">
        <f>IF(AND(AQ1876&lt;&gt;"対象外", P1876&lt;&gt;""),ROUNDDOWN(ROUND(L1876*VLOOKUP(K1876,【参考】数式用２!$A$2:$K$48,MATCH("ベア加算あり",【参考】数式用２!$C$4:$K$4,0)+2,0),0)*M1876,0)*AB1876,"")</f>
        <v/>
      </c>
      <c r="AH1876" s="1195"/>
      <c r="AI1876" s="1198"/>
      <c r="AJ1876" s="1198"/>
      <c r="AK1876" s="1201"/>
      <c r="AL1876" s="1204"/>
      <c r="AM1876" s="650" t="str">
        <f t="shared" si="4226"/>
        <v/>
      </c>
      <c r="AN1876" s="355"/>
      <c r="AO1876" s="1207" t="str">
        <f t="shared" ref="AO1876" si="4371">IF(K1876&lt;&gt;"","Q列に色付け","")</f>
        <v/>
      </c>
      <c r="AP1876" s="1210" t="str">
        <f t="shared" ref="AP1876" si="4372">IF(AND(AE1876&lt;&gt;0,AE1876&lt;&gt;""),IF(AF1876="○","入力済","未入力"),"")</f>
        <v/>
      </c>
      <c r="AQ1876" s="1113" t="str">
        <f>IFERROR((VLOOKUP(N1876, 【参考】数式用２!$BE$5:$BE$13, 1,FALSE)), "対象外")</f>
        <v>対象外</v>
      </c>
      <c r="AR1876" s="976" t="str">
        <f t="shared" ref="AR1876" si="4373">IF(AG1876&lt;&gt;"",IF(AH1876="○","入力済","未入力"),"")</f>
        <v/>
      </c>
      <c r="AS1876" s="976" t="str">
        <f t="shared" ref="AS1876" si="4374">IF(AND(P1876&lt;&gt;"", AI1876=""), "未入力", "入力済")</f>
        <v>入力済</v>
      </c>
      <c r="AT1876" s="976" t="str">
        <f t="shared" ref="AT1876" si="4375">IF(AND(P1876&lt;&gt;"", P1876&lt;&gt;"処遇改善加算Ⅳ", AJ1876=""), "未入力", "入力済")</f>
        <v>入力済</v>
      </c>
      <c r="AU1876" s="976" t="str">
        <f>IFERROR(VLOOKUP(K1876, 【参考】数式用２!$BB$5:$BC$48, 2, FALSE), "")</f>
        <v/>
      </c>
      <c r="AV1876" s="976" t="str">
        <f t="shared" ref="AV1876" si="4376">IF(AND(P1876&lt;&gt;"処遇改善加算Ⅲ",P1876&lt;&gt;"処遇改善加算Ⅳ", P1876&lt;&gt;"", AU1876&lt;&gt;"対象外"), 1,"")</f>
        <v/>
      </c>
      <c r="AW1876" s="976" t="str">
        <f>IFERROR("_"&amp;VLOOKUP(K1876, 【参考】数式用２!$AG$2:$AH$48, 2, FALSE), "")</f>
        <v/>
      </c>
      <c r="AX1876" s="1211" t="str">
        <f t="shared" ref="AX1876" si="4377">IF(AND(P1876="処遇改善加算Ⅰ", AL1876=""), "未入力","入力済")</f>
        <v>入力済</v>
      </c>
      <c r="AY1876" s="1207" t="str">
        <f t="shared" ref="AY1876" si="4378">G1876</f>
        <v/>
      </c>
    </row>
    <row r="1877" spans="1:51" ht="14">
      <c r="A1877" s="1281"/>
      <c r="B1877" s="1263"/>
      <c r="C1877" s="1264"/>
      <c r="D1877" s="1264"/>
      <c r="E1877" s="1264"/>
      <c r="F1877" s="1265"/>
      <c r="G1877" s="1270"/>
      <c r="H1877" s="1270"/>
      <c r="I1877" s="1270"/>
      <c r="J1877" s="1270"/>
      <c r="K1877" s="1270"/>
      <c r="L1877" s="1273"/>
      <c r="M1877" s="1276"/>
      <c r="N1877" s="1246"/>
      <c r="O1877" s="1249"/>
      <c r="P1877" s="1215"/>
      <c r="Q1877" s="1218"/>
      <c r="R1877" s="1221"/>
      <c r="S1877" s="1224"/>
      <c r="T1877" s="1227"/>
      <c r="U1877" s="1224"/>
      <c r="V1877" s="1227"/>
      <c r="W1877" s="1224"/>
      <c r="X1877" s="1227"/>
      <c r="Y1877" s="1224"/>
      <c r="Z1877" s="1227"/>
      <c r="AA1877" s="1227"/>
      <c r="AB1877" s="1227"/>
      <c r="AC1877" s="1230"/>
      <c r="AD1877" s="1193"/>
      <c r="AE1877" s="1234"/>
      <c r="AF1877" s="1199"/>
      <c r="AG1877" s="1193"/>
      <c r="AH1877" s="1196"/>
      <c r="AI1877" s="1199"/>
      <c r="AJ1877" s="1199"/>
      <c r="AK1877" s="1202"/>
      <c r="AL1877" s="1205"/>
      <c r="AM1877" s="1212" t="str">
        <f t="shared" ref="AM1877" si="4379">IF(AND(P1876&lt;&gt;"", OR(W1876&lt;&gt;8,Y1876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77" s="355"/>
      <c r="AO1877" s="1208"/>
      <c r="AP1877" s="1210"/>
      <c r="AQ1877" s="1114"/>
      <c r="AR1877" s="976"/>
      <c r="AS1877" s="976"/>
      <c r="AT1877" s="976"/>
      <c r="AU1877" s="976"/>
      <c r="AV1877" s="976"/>
      <c r="AW1877" s="976"/>
      <c r="AX1877" s="1211"/>
      <c r="AY1877" s="1208"/>
    </row>
    <row r="1878" spans="1:51" ht="14">
      <c r="A1878" s="1282"/>
      <c r="B1878" s="1263"/>
      <c r="C1878" s="1264"/>
      <c r="D1878" s="1264"/>
      <c r="E1878" s="1264"/>
      <c r="F1878" s="1265"/>
      <c r="G1878" s="1270"/>
      <c r="H1878" s="1270"/>
      <c r="I1878" s="1270"/>
      <c r="J1878" s="1270"/>
      <c r="K1878" s="1270"/>
      <c r="L1878" s="1273"/>
      <c r="M1878" s="1276"/>
      <c r="N1878" s="1246"/>
      <c r="O1878" s="1249"/>
      <c r="P1878" s="1215"/>
      <c r="Q1878" s="1218"/>
      <c r="R1878" s="1221"/>
      <c r="S1878" s="1224"/>
      <c r="T1878" s="1227"/>
      <c r="U1878" s="1224"/>
      <c r="V1878" s="1227"/>
      <c r="W1878" s="1224"/>
      <c r="X1878" s="1227"/>
      <c r="Y1878" s="1224"/>
      <c r="Z1878" s="1227"/>
      <c r="AA1878" s="1227"/>
      <c r="AB1878" s="1227"/>
      <c r="AC1878" s="1230"/>
      <c r="AD1878" s="1193"/>
      <c r="AE1878" s="1234"/>
      <c r="AF1878" s="1199"/>
      <c r="AG1878" s="1193"/>
      <c r="AH1878" s="1196"/>
      <c r="AI1878" s="1199"/>
      <c r="AJ1878" s="1199"/>
      <c r="AK1878" s="1202"/>
      <c r="AL1878" s="1205"/>
      <c r="AM1878" s="1213"/>
      <c r="AN1878" s="355"/>
      <c r="AO1878" s="1208"/>
      <c r="AP1878" s="1210"/>
      <c r="AQ1878" s="1114"/>
      <c r="AR1878" s="976"/>
      <c r="AS1878" s="976"/>
      <c r="AT1878" s="976"/>
      <c r="AU1878" s="976"/>
      <c r="AV1878" s="976"/>
      <c r="AW1878" s="976"/>
      <c r="AX1878" s="1211"/>
      <c r="AY1878" s="1208"/>
    </row>
    <row r="1879" spans="1:51" ht="14.5" thickBot="1">
      <c r="A1879" s="1283"/>
      <c r="B1879" s="1266"/>
      <c r="C1879" s="1267"/>
      <c r="D1879" s="1267"/>
      <c r="E1879" s="1267"/>
      <c r="F1879" s="1268"/>
      <c r="G1879" s="1271"/>
      <c r="H1879" s="1271"/>
      <c r="I1879" s="1271"/>
      <c r="J1879" s="1271"/>
      <c r="K1879" s="1271"/>
      <c r="L1879" s="1274"/>
      <c r="M1879" s="1277"/>
      <c r="N1879" s="1247"/>
      <c r="O1879" s="1250"/>
      <c r="P1879" s="1216"/>
      <c r="Q1879" s="1219"/>
      <c r="R1879" s="1222"/>
      <c r="S1879" s="1225"/>
      <c r="T1879" s="1228"/>
      <c r="U1879" s="1225"/>
      <c r="V1879" s="1228"/>
      <c r="W1879" s="1225"/>
      <c r="X1879" s="1228"/>
      <c r="Y1879" s="1225"/>
      <c r="Z1879" s="1228"/>
      <c r="AA1879" s="1228"/>
      <c r="AB1879" s="1228"/>
      <c r="AC1879" s="1231"/>
      <c r="AD1879" s="1194"/>
      <c r="AE1879" s="1235"/>
      <c r="AF1879" s="1200"/>
      <c r="AG1879" s="1194"/>
      <c r="AH1879" s="1197"/>
      <c r="AI1879" s="1200"/>
      <c r="AJ1879" s="1200"/>
      <c r="AK1879" s="1203"/>
      <c r="AL1879" s="1206"/>
      <c r="AM1879" s="651" t="str">
        <f t="shared" si="4236"/>
        <v/>
      </c>
      <c r="AN1879" s="355"/>
      <c r="AO1879" s="1209"/>
      <c r="AP1879" s="1210"/>
      <c r="AQ1879" s="1115"/>
      <c r="AR1879" s="976"/>
      <c r="AS1879" s="976"/>
      <c r="AT1879" s="976"/>
      <c r="AU1879" s="976"/>
      <c r="AV1879" s="976"/>
      <c r="AW1879" s="976"/>
      <c r="AX1879" s="1211"/>
      <c r="AY1879" s="1209"/>
    </row>
    <row r="1880" spans="1:51" ht="14">
      <c r="A1880" s="1280">
        <v>468</v>
      </c>
      <c r="B1880" s="1260" t="str">
        <f>IF(基本情報入力シート!B507="", "",基本情報入力シート!B507)</f>
        <v/>
      </c>
      <c r="C1880" s="1261"/>
      <c r="D1880" s="1261"/>
      <c r="E1880" s="1261"/>
      <c r="F1880" s="1262"/>
      <c r="G1880" s="1269" t="str">
        <f>IF(基本情報入力シート!L507="", "",基本情報入力シート!L507)</f>
        <v/>
      </c>
      <c r="H1880" s="1269" t="str">
        <f>IF(基本情報入力シート!Q507="", "",基本情報入力シート!Q507)</f>
        <v/>
      </c>
      <c r="I1880" s="1269" t="str">
        <f>IF(基本情報入力シート!V507="", "",基本情報入力シート!V507)</f>
        <v/>
      </c>
      <c r="J1880" s="1269" t="str">
        <f>IF(基本情報入力シート!W507="", "",基本情報入力シート!W507)</f>
        <v/>
      </c>
      <c r="K1880" s="1269" t="str">
        <f>IF(基本情報入力シート!X507="", "",基本情報入力シート!X507)</f>
        <v/>
      </c>
      <c r="L1880" s="1272" t="str">
        <f>IF(基本情報入力シート!AC507=0, "",基本情報入力シート!AC507)</f>
        <v/>
      </c>
      <c r="M1880" s="1275" t="str">
        <f>IF(基本情報入力シート!AD507="", "",基本情報入力シート!AD507)</f>
        <v/>
      </c>
      <c r="N1880" s="1245"/>
      <c r="O1880" s="1248" t="str">
        <f>IFERROR(VLOOKUP(K1880,【参考】数式用２!$A$2:$AD$48,MATCH(N1880,【参考】数式用２!$C$4:$AD$4,0)+2,0),"")</f>
        <v/>
      </c>
      <c r="P1880" s="1214"/>
      <c r="Q1880" s="1217" t="str">
        <f>IFERROR(VLOOKUP(K1880,【参考】数式用２!$A$2:$AC$48,MATCH(P1880,【参考】数式用２!$C$4:$AC$4,0)+2,0),"")</f>
        <v/>
      </c>
      <c r="R1880" s="1220" t="s">
        <v>268</v>
      </c>
      <c r="S1880" s="1223"/>
      <c r="T1880" s="1226" t="s">
        <v>356</v>
      </c>
      <c r="U1880" s="1223"/>
      <c r="V1880" s="1226" t="s">
        <v>357</v>
      </c>
      <c r="W1880" s="1223"/>
      <c r="X1880" s="1226" t="s">
        <v>356</v>
      </c>
      <c r="Y1880" s="1223"/>
      <c r="Z1880" s="1226" t="s">
        <v>360</v>
      </c>
      <c r="AA1880" s="1226" t="s">
        <v>171</v>
      </c>
      <c r="AB1880" s="1226" t="str">
        <f t="shared" ref="AB1880" si="4380">IF(S1880&gt;=1,(W1880*12+Y1880)-(S1880*12+U1880)+1,"")</f>
        <v/>
      </c>
      <c r="AC1880" s="1229" t="s">
        <v>359</v>
      </c>
      <c r="AD1880" s="1232" t="str">
        <f t="shared" ref="AD1880" si="4381">IFERROR(ROUNDDOWN(ROUND(L1880*Q1880,0)*M1880,0)*AB1880,"")</f>
        <v/>
      </c>
      <c r="AE1880" s="1233" t="str">
        <f>IFERROR(ROUNDDOWN(ROUNDDOWN(ROUND(L1880*VLOOKUP(K1880,【参考】数式用２!$A$2:$AC$48,MATCH("処遇改善加算Ⅳ",【参考】数式用２!$C$4:$O$4,0)+2,0),0)*M1880,0)*AB1880*0.5,0), "")</f>
        <v/>
      </c>
      <c r="AF1880" s="1198"/>
      <c r="AG1880" s="1193" t="str">
        <f>IF(AND(AQ1880&lt;&gt;"対象外", P1880&lt;&gt;""),ROUNDDOWN(ROUND(L1880*VLOOKUP(K1880,【参考】数式用２!$A$2:$K$48,MATCH("ベア加算あり",【参考】数式用２!$C$4:$K$4,0)+2,0),0)*M1880,0)*AB1880,"")</f>
        <v/>
      </c>
      <c r="AH1880" s="1195"/>
      <c r="AI1880" s="1198"/>
      <c r="AJ1880" s="1198"/>
      <c r="AK1880" s="1201"/>
      <c r="AL1880" s="1204"/>
      <c r="AM1880" s="650" t="str">
        <f t="shared" si="4226"/>
        <v/>
      </c>
      <c r="AN1880" s="355"/>
      <c r="AO1880" s="1207" t="str">
        <f t="shared" ref="AO1880" si="4382">IF(K1880&lt;&gt;"","Q列に色付け","")</f>
        <v/>
      </c>
      <c r="AP1880" s="1210" t="str">
        <f t="shared" ref="AP1880" si="4383">IF(AND(AE1880&lt;&gt;0,AE1880&lt;&gt;""),IF(AF1880="○","入力済","未入力"),"")</f>
        <v/>
      </c>
      <c r="AQ1880" s="1113" t="str">
        <f>IFERROR((VLOOKUP(N1880, 【参考】数式用２!$BE$5:$BE$13, 1,FALSE)), "対象外")</f>
        <v>対象外</v>
      </c>
      <c r="AR1880" s="976" t="str">
        <f t="shared" ref="AR1880" si="4384">IF(AG1880&lt;&gt;"",IF(AH1880="○","入力済","未入力"),"")</f>
        <v/>
      </c>
      <c r="AS1880" s="976" t="str">
        <f t="shared" ref="AS1880" si="4385">IF(AND(P1880&lt;&gt;"", AI1880=""), "未入力", "入力済")</f>
        <v>入力済</v>
      </c>
      <c r="AT1880" s="976" t="str">
        <f t="shared" ref="AT1880" si="4386">IF(AND(P1880&lt;&gt;"", P1880&lt;&gt;"処遇改善加算Ⅳ", AJ1880=""), "未入力", "入力済")</f>
        <v>入力済</v>
      </c>
      <c r="AU1880" s="976" t="str">
        <f>IFERROR(VLOOKUP(K1880, 【参考】数式用２!$BB$5:$BC$48, 2, FALSE), "")</f>
        <v/>
      </c>
      <c r="AV1880" s="976" t="str">
        <f t="shared" ref="AV1880" si="4387">IF(AND(P1880&lt;&gt;"処遇改善加算Ⅲ",P1880&lt;&gt;"処遇改善加算Ⅳ", P1880&lt;&gt;"", AU1880&lt;&gt;"対象外"), 1,"")</f>
        <v/>
      </c>
      <c r="AW1880" s="976" t="str">
        <f>IFERROR("_"&amp;VLOOKUP(K1880, 【参考】数式用２!$AG$2:$AH$48, 2, FALSE), "")</f>
        <v/>
      </c>
      <c r="AX1880" s="1211" t="str">
        <f t="shared" ref="AX1880" si="4388">IF(AND(P1880="処遇改善加算Ⅰ", AL1880=""), "未入力","入力済")</f>
        <v>入力済</v>
      </c>
      <c r="AY1880" s="1207" t="str">
        <f t="shared" ref="AY1880" si="4389">G1880</f>
        <v/>
      </c>
    </row>
    <row r="1881" spans="1:51" ht="14">
      <c r="A1881" s="1281"/>
      <c r="B1881" s="1263"/>
      <c r="C1881" s="1264"/>
      <c r="D1881" s="1264"/>
      <c r="E1881" s="1264"/>
      <c r="F1881" s="1265"/>
      <c r="G1881" s="1270"/>
      <c r="H1881" s="1270"/>
      <c r="I1881" s="1270"/>
      <c r="J1881" s="1270"/>
      <c r="K1881" s="1270"/>
      <c r="L1881" s="1273"/>
      <c r="M1881" s="1276"/>
      <c r="N1881" s="1246"/>
      <c r="O1881" s="1249"/>
      <c r="P1881" s="1215"/>
      <c r="Q1881" s="1218"/>
      <c r="R1881" s="1221"/>
      <c r="S1881" s="1224"/>
      <c r="T1881" s="1227"/>
      <c r="U1881" s="1224"/>
      <c r="V1881" s="1227"/>
      <c r="W1881" s="1224"/>
      <c r="X1881" s="1227"/>
      <c r="Y1881" s="1224"/>
      <c r="Z1881" s="1227"/>
      <c r="AA1881" s="1227"/>
      <c r="AB1881" s="1227"/>
      <c r="AC1881" s="1230"/>
      <c r="AD1881" s="1193"/>
      <c r="AE1881" s="1234"/>
      <c r="AF1881" s="1199"/>
      <c r="AG1881" s="1193"/>
      <c r="AH1881" s="1196"/>
      <c r="AI1881" s="1199"/>
      <c r="AJ1881" s="1199"/>
      <c r="AK1881" s="1202"/>
      <c r="AL1881" s="1205"/>
      <c r="AM1881" s="1212" t="str">
        <f t="shared" ref="AM1881" si="4390">IF(AND(P1880&lt;&gt;"", OR(W1880&lt;&gt;8,Y1880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81" s="355"/>
      <c r="AO1881" s="1208"/>
      <c r="AP1881" s="1210"/>
      <c r="AQ1881" s="1114"/>
      <c r="AR1881" s="976"/>
      <c r="AS1881" s="976"/>
      <c r="AT1881" s="976"/>
      <c r="AU1881" s="976"/>
      <c r="AV1881" s="976"/>
      <c r="AW1881" s="976"/>
      <c r="AX1881" s="1211"/>
      <c r="AY1881" s="1208"/>
    </row>
    <row r="1882" spans="1:51" ht="14">
      <c r="A1882" s="1282"/>
      <c r="B1882" s="1263"/>
      <c r="C1882" s="1264"/>
      <c r="D1882" s="1264"/>
      <c r="E1882" s="1264"/>
      <c r="F1882" s="1265"/>
      <c r="G1882" s="1270"/>
      <c r="H1882" s="1270"/>
      <c r="I1882" s="1270"/>
      <c r="J1882" s="1270"/>
      <c r="K1882" s="1270"/>
      <c r="L1882" s="1273"/>
      <c r="M1882" s="1276"/>
      <c r="N1882" s="1246"/>
      <c r="O1882" s="1249"/>
      <c r="P1882" s="1215"/>
      <c r="Q1882" s="1218"/>
      <c r="R1882" s="1221"/>
      <c r="S1882" s="1224"/>
      <c r="T1882" s="1227"/>
      <c r="U1882" s="1224"/>
      <c r="V1882" s="1227"/>
      <c r="W1882" s="1224"/>
      <c r="X1882" s="1227"/>
      <c r="Y1882" s="1224"/>
      <c r="Z1882" s="1227"/>
      <c r="AA1882" s="1227"/>
      <c r="AB1882" s="1227"/>
      <c r="AC1882" s="1230"/>
      <c r="AD1882" s="1193"/>
      <c r="AE1882" s="1234"/>
      <c r="AF1882" s="1199"/>
      <c r="AG1882" s="1193"/>
      <c r="AH1882" s="1196"/>
      <c r="AI1882" s="1199"/>
      <c r="AJ1882" s="1199"/>
      <c r="AK1882" s="1202"/>
      <c r="AL1882" s="1205"/>
      <c r="AM1882" s="1213"/>
      <c r="AN1882" s="355"/>
      <c r="AO1882" s="1208"/>
      <c r="AP1882" s="1210"/>
      <c r="AQ1882" s="1114"/>
      <c r="AR1882" s="976"/>
      <c r="AS1882" s="976"/>
      <c r="AT1882" s="976"/>
      <c r="AU1882" s="976"/>
      <c r="AV1882" s="976"/>
      <c r="AW1882" s="976"/>
      <c r="AX1882" s="1211"/>
      <c r="AY1882" s="1208"/>
    </row>
    <row r="1883" spans="1:51" ht="14.5" thickBot="1">
      <c r="A1883" s="1283"/>
      <c r="B1883" s="1266"/>
      <c r="C1883" s="1267"/>
      <c r="D1883" s="1267"/>
      <c r="E1883" s="1267"/>
      <c r="F1883" s="1268"/>
      <c r="G1883" s="1271"/>
      <c r="H1883" s="1271"/>
      <c r="I1883" s="1271"/>
      <c r="J1883" s="1271"/>
      <c r="K1883" s="1271"/>
      <c r="L1883" s="1274"/>
      <c r="M1883" s="1277"/>
      <c r="N1883" s="1247"/>
      <c r="O1883" s="1250"/>
      <c r="P1883" s="1216"/>
      <c r="Q1883" s="1219"/>
      <c r="R1883" s="1222"/>
      <c r="S1883" s="1225"/>
      <c r="T1883" s="1228"/>
      <c r="U1883" s="1225"/>
      <c r="V1883" s="1228"/>
      <c r="W1883" s="1225"/>
      <c r="X1883" s="1228"/>
      <c r="Y1883" s="1225"/>
      <c r="Z1883" s="1228"/>
      <c r="AA1883" s="1228"/>
      <c r="AB1883" s="1228"/>
      <c r="AC1883" s="1231"/>
      <c r="AD1883" s="1194"/>
      <c r="AE1883" s="1235"/>
      <c r="AF1883" s="1200"/>
      <c r="AG1883" s="1194"/>
      <c r="AH1883" s="1197"/>
      <c r="AI1883" s="1200"/>
      <c r="AJ1883" s="1200"/>
      <c r="AK1883" s="1203"/>
      <c r="AL1883" s="1206"/>
      <c r="AM1883" s="651" t="str">
        <f t="shared" si="4236"/>
        <v/>
      </c>
      <c r="AN1883" s="355"/>
      <c r="AO1883" s="1209"/>
      <c r="AP1883" s="1210"/>
      <c r="AQ1883" s="1115"/>
      <c r="AR1883" s="976"/>
      <c r="AS1883" s="976"/>
      <c r="AT1883" s="976"/>
      <c r="AU1883" s="976"/>
      <c r="AV1883" s="976"/>
      <c r="AW1883" s="976"/>
      <c r="AX1883" s="1211"/>
      <c r="AY1883" s="1209"/>
    </row>
    <row r="1884" spans="1:51" ht="14">
      <c r="A1884" s="1280">
        <v>469</v>
      </c>
      <c r="B1884" s="1260" t="str">
        <f>IF(基本情報入力シート!B508="", "",基本情報入力シート!B508)</f>
        <v/>
      </c>
      <c r="C1884" s="1261"/>
      <c r="D1884" s="1261"/>
      <c r="E1884" s="1261"/>
      <c r="F1884" s="1262"/>
      <c r="G1884" s="1269" t="str">
        <f>IF(基本情報入力シート!L508="", "",基本情報入力シート!L508)</f>
        <v/>
      </c>
      <c r="H1884" s="1269" t="str">
        <f>IF(基本情報入力シート!Q508="", "",基本情報入力シート!Q508)</f>
        <v/>
      </c>
      <c r="I1884" s="1269" t="str">
        <f>IF(基本情報入力シート!V508="", "",基本情報入力シート!V508)</f>
        <v/>
      </c>
      <c r="J1884" s="1269" t="str">
        <f>IF(基本情報入力シート!W508="", "",基本情報入力シート!W508)</f>
        <v/>
      </c>
      <c r="K1884" s="1269" t="str">
        <f>IF(基本情報入力シート!X508="", "",基本情報入力シート!X508)</f>
        <v/>
      </c>
      <c r="L1884" s="1272" t="str">
        <f>IF(基本情報入力シート!AC508=0, "",基本情報入力シート!AC508)</f>
        <v/>
      </c>
      <c r="M1884" s="1275" t="str">
        <f>IF(基本情報入力シート!AD508="", "",基本情報入力シート!AD508)</f>
        <v/>
      </c>
      <c r="N1884" s="1245"/>
      <c r="O1884" s="1248" t="str">
        <f>IFERROR(VLOOKUP(K1884,【参考】数式用２!$A$2:$AD$48,MATCH(N1884,【参考】数式用２!$C$4:$AD$4,0)+2,0),"")</f>
        <v/>
      </c>
      <c r="P1884" s="1214"/>
      <c r="Q1884" s="1217" t="str">
        <f>IFERROR(VLOOKUP(K1884,【参考】数式用２!$A$2:$AC$48,MATCH(P1884,【参考】数式用２!$C$4:$AC$4,0)+2,0),"")</f>
        <v/>
      </c>
      <c r="R1884" s="1220" t="s">
        <v>268</v>
      </c>
      <c r="S1884" s="1223"/>
      <c r="T1884" s="1226" t="s">
        <v>356</v>
      </c>
      <c r="U1884" s="1223"/>
      <c r="V1884" s="1226" t="s">
        <v>357</v>
      </c>
      <c r="W1884" s="1223"/>
      <c r="X1884" s="1226" t="s">
        <v>356</v>
      </c>
      <c r="Y1884" s="1223"/>
      <c r="Z1884" s="1226" t="s">
        <v>360</v>
      </c>
      <c r="AA1884" s="1226" t="s">
        <v>171</v>
      </c>
      <c r="AB1884" s="1226" t="str">
        <f t="shared" ref="AB1884" si="4391">IF(S1884&gt;=1,(W1884*12+Y1884)-(S1884*12+U1884)+1,"")</f>
        <v/>
      </c>
      <c r="AC1884" s="1229" t="s">
        <v>359</v>
      </c>
      <c r="AD1884" s="1232" t="str">
        <f t="shared" ref="AD1884" si="4392">IFERROR(ROUNDDOWN(ROUND(L1884*Q1884,0)*M1884,0)*AB1884,"")</f>
        <v/>
      </c>
      <c r="AE1884" s="1233" t="str">
        <f>IFERROR(ROUNDDOWN(ROUNDDOWN(ROUND(L1884*VLOOKUP(K1884,【参考】数式用２!$A$2:$AC$48,MATCH("処遇改善加算Ⅳ",【参考】数式用２!$C$4:$O$4,0)+2,0),0)*M1884,0)*AB1884*0.5,0), "")</f>
        <v/>
      </c>
      <c r="AF1884" s="1198"/>
      <c r="AG1884" s="1193" t="str">
        <f>IF(AND(AQ1884&lt;&gt;"対象外", P1884&lt;&gt;""),ROUNDDOWN(ROUND(L1884*VLOOKUP(K1884,【参考】数式用２!$A$2:$K$48,MATCH("ベア加算あり",【参考】数式用２!$C$4:$K$4,0)+2,0),0)*M1884,0)*AB1884,"")</f>
        <v/>
      </c>
      <c r="AH1884" s="1195"/>
      <c r="AI1884" s="1198"/>
      <c r="AJ1884" s="1198"/>
      <c r="AK1884" s="1201"/>
      <c r="AL1884" s="1204"/>
      <c r="AM1884" s="650" t="str">
        <f t="shared" si="4226"/>
        <v/>
      </c>
      <c r="AN1884" s="355"/>
      <c r="AO1884" s="1207" t="str">
        <f t="shared" ref="AO1884" si="4393">IF(K1884&lt;&gt;"","Q列に色付け","")</f>
        <v/>
      </c>
      <c r="AP1884" s="1210" t="str">
        <f t="shared" ref="AP1884" si="4394">IF(AND(AE1884&lt;&gt;0,AE1884&lt;&gt;""),IF(AF1884="○","入力済","未入力"),"")</f>
        <v/>
      </c>
      <c r="AQ1884" s="1113" t="str">
        <f>IFERROR((VLOOKUP(N1884, 【参考】数式用２!$BE$5:$BE$13, 1,FALSE)), "対象外")</f>
        <v>対象外</v>
      </c>
      <c r="AR1884" s="976" t="str">
        <f t="shared" ref="AR1884" si="4395">IF(AG1884&lt;&gt;"",IF(AH1884="○","入力済","未入力"),"")</f>
        <v/>
      </c>
      <c r="AS1884" s="976" t="str">
        <f t="shared" ref="AS1884" si="4396">IF(AND(P1884&lt;&gt;"", AI1884=""), "未入力", "入力済")</f>
        <v>入力済</v>
      </c>
      <c r="AT1884" s="976" t="str">
        <f t="shared" ref="AT1884" si="4397">IF(AND(P1884&lt;&gt;"", P1884&lt;&gt;"処遇改善加算Ⅳ", AJ1884=""), "未入力", "入力済")</f>
        <v>入力済</v>
      </c>
      <c r="AU1884" s="976" t="str">
        <f>IFERROR(VLOOKUP(K1884, 【参考】数式用２!$BB$5:$BC$48, 2, FALSE), "")</f>
        <v/>
      </c>
      <c r="AV1884" s="976" t="str">
        <f t="shared" ref="AV1884" si="4398">IF(AND(P1884&lt;&gt;"処遇改善加算Ⅲ",P1884&lt;&gt;"処遇改善加算Ⅳ", P1884&lt;&gt;"", AU1884&lt;&gt;"対象外"), 1,"")</f>
        <v/>
      </c>
      <c r="AW1884" s="976" t="str">
        <f>IFERROR("_"&amp;VLOOKUP(K1884, 【参考】数式用２!$AG$2:$AH$48, 2, FALSE), "")</f>
        <v/>
      </c>
      <c r="AX1884" s="1211" t="str">
        <f t="shared" ref="AX1884" si="4399">IF(AND(P1884="処遇改善加算Ⅰ", AL1884=""), "未入力","入力済")</f>
        <v>入力済</v>
      </c>
      <c r="AY1884" s="1207" t="str">
        <f t="shared" ref="AY1884" si="4400">G1884</f>
        <v/>
      </c>
    </row>
    <row r="1885" spans="1:51" ht="14">
      <c r="A1885" s="1281"/>
      <c r="B1885" s="1263"/>
      <c r="C1885" s="1264"/>
      <c r="D1885" s="1264"/>
      <c r="E1885" s="1264"/>
      <c r="F1885" s="1265"/>
      <c r="G1885" s="1270"/>
      <c r="H1885" s="1270"/>
      <c r="I1885" s="1270"/>
      <c r="J1885" s="1270"/>
      <c r="K1885" s="1270"/>
      <c r="L1885" s="1273"/>
      <c r="M1885" s="1276"/>
      <c r="N1885" s="1246"/>
      <c r="O1885" s="1249"/>
      <c r="P1885" s="1215"/>
      <c r="Q1885" s="1218"/>
      <c r="R1885" s="1221"/>
      <c r="S1885" s="1224"/>
      <c r="T1885" s="1227"/>
      <c r="U1885" s="1224"/>
      <c r="V1885" s="1227"/>
      <c r="W1885" s="1224"/>
      <c r="X1885" s="1227"/>
      <c r="Y1885" s="1224"/>
      <c r="Z1885" s="1227"/>
      <c r="AA1885" s="1227"/>
      <c r="AB1885" s="1227"/>
      <c r="AC1885" s="1230"/>
      <c r="AD1885" s="1193"/>
      <c r="AE1885" s="1234"/>
      <c r="AF1885" s="1199"/>
      <c r="AG1885" s="1193"/>
      <c r="AH1885" s="1196"/>
      <c r="AI1885" s="1199"/>
      <c r="AJ1885" s="1199"/>
      <c r="AK1885" s="1202"/>
      <c r="AL1885" s="1205"/>
      <c r="AM1885" s="1212" t="str">
        <f t="shared" ref="AM1885" si="4401">IF(AND(P1884&lt;&gt;"", OR(W1884&lt;&gt;8,Y1884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85" s="355"/>
      <c r="AO1885" s="1208"/>
      <c r="AP1885" s="1210"/>
      <c r="AQ1885" s="1114"/>
      <c r="AR1885" s="976"/>
      <c r="AS1885" s="976"/>
      <c r="AT1885" s="976"/>
      <c r="AU1885" s="976"/>
      <c r="AV1885" s="976"/>
      <c r="AW1885" s="976"/>
      <c r="AX1885" s="1211"/>
      <c r="AY1885" s="1208"/>
    </row>
    <row r="1886" spans="1:51" ht="14">
      <c r="A1886" s="1282"/>
      <c r="B1886" s="1263"/>
      <c r="C1886" s="1264"/>
      <c r="D1886" s="1264"/>
      <c r="E1886" s="1264"/>
      <c r="F1886" s="1265"/>
      <c r="G1886" s="1270"/>
      <c r="H1886" s="1270"/>
      <c r="I1886" s="1270"/>
      <c r="J1886" s="1270"/>
      <c r="K1886" s="1270"/>
      <c r="L1886" s="1273"/>
      <c r="M1886" s="1276"/>
      <c r="N1886" s="1246"/>
      <c r="O1886" s="1249"/>
      <c r="P1886" s="1215"/>
      <c r="Q1886" s="1218"/>
      <c r="R1886" s="1221"/>
      <c r="S1886" s="1224"/>
      <c r="T1886" s="1227"/>
      <c r="U1886" s="1224"/>
      <c r="V1886" s="1227"/>
      <c r="W1886" s="1224"/>
      <c r="X1886" s="1227"/>
      <c r="Y1886" s="1224"/>
      <c r="Z1886" s="1227"/>
      <c r="AA1886" s="1227"/>
      <c r="AB1886" s="1227"/>
      <c r="AC1886" s="1230"/>
      <c r="AD1886" s="1193"/>
      <c r="AE1886" s="1234"/>
      <c r="AF1886" s="1199"/>
      <c r="AG1886" s="1193"/>
      <c r="AH1886" s="1196"/>
      <c r="AI1886" s="1199"/>
      <c r="AJ1886" s="1199"/>
      <c r="AK1886" s="1202"/>
      <c r="AL1886" s="1205"/>
      <c r="AM1886" s="1213"/>
      <c r="AN1886" s="355"/>
      <c r="AO1886" s="1208"/>
      <c r="AP1886" s="1210"/>
      <c r="AQ1886" s="1114"/>
      <c r="AR1886" s="976"/>
      <c r="AS1886" s="976"/>
      <c r="AT1886" s="976"/>
      <c r="AU1886" s="976"/>
      <c r="AV1886" s="976"/>
      <c r="AW1886" s="976"/>
      <c r="AX1886" s="1211"/>
      <c r="AY1886" s="1208"/>
    </row>
    <row r="1887" spans="1:51" ht="14.5" thickBot="1">
      <c r="A1887" s="1283"/>
      <c r="B1887" s="1266"/>
      <c r="C1887" s="1267"/>
      <c r="D1887" s="1267"/>
      <c r="E1887" s="1267"/>
      <c r="F1887" s="1268"/>
      <c r="G1887" s="1271"/>
      <c r="H1887" s="1271"/>
      <c r="I1887" s="1271"/>
      <c r="J1887" s="1271"/>
      <c r="K1887" s="1271"/>
      <c r="L1887" s="1274"/>
      <c r="M1887" s="1277"/>
      <c r="N1887" s="1247"/>
      <c r="O1887" s="1250"/>
      <c r="P1887" s="1216"/>
      <c r="Q1887" s="1219"/>
      <c r="R1887" s="1222"/>
      <c r="S1887" s="1225"/>
      <c r="T1887" s="1228"/>
      <c r="U1887" s="1225"/>
      <c r="V1887" s="1228"/>
      <c r="W1887" s="1225"/>
      <c r="X1887" s="1228"/>
      <c r="Y1887" s="1225"/>
      <c r="Z1887" s="1228"/>
      <c r="AA1887" s="1228"/>
      <c r="AB1887" s="1228"/>
      <c r="AC1887" s="1231"/>
      <c r="AD1887" s="1194"/>
      <c r="AE1887" s="1235"/>
      <c r="AF1887" s="1200"/>
      <c r="AG1887" s="1194"/>
      <c r="AH1887" s="1197"/>
      <c r="AI1887" s="1200"/>
      <c r="AJ1887" s="1200"/>
      <c r="AK1887" s="1203"/>
      <c r="AL1887" s="1206"/>
      <c r="AM1887" s="651" t="str">
        <f t="shared" si="4236"/>
        <v/>
      </c>
      <c r="AN1887" s="355"/>
      <c r="AO1887" s="1209"/>
      <c r="AP1887" s="1210"/>
      <c r="AQ1887" s="1115"/>
      <c r="AR1887" s="976"/>
      <c r="AS1887" s="976"/>
      <c r="AT1887" s="976"/>
      <c r="AU1887" s="976"/>
      <c r="AV1887" s="976"/>
      <c r="AW1887" s="976"/>
      <c r="AX1887" s="1211"/>
      <c r="AY1887" s="1209"/>
    </row>
    <row r="1888" spans="1:51" ht="14">
      <c r="A1888" s="1280">
        <v>470</v>
      </c>
      <c r="B1888" s="1260" t="str">
        <f>IF(基本情報入力シート!B509="", "",基本情報入力シート!B509)</f>
        <v/>
      </c>
      <c r="C1888" s="1261"/>
      <c r="D1888" s="1261"/>
      <c r="E1888" s="1261"/>
      <c r="F1888" s="1262"/>
      <c r="G1888" s="1269" t="str">
        <f>IF(基本情報入力シート!L509="", "",基本情報入力シート!L509)</f>
        <v/>
      </c>
      <c r="H1888" s="1269" t="str">
        <f>IF(基本情報入力シート!Q509="", "",基本情報入力シート!Q509)</f>
        <v/>
      </c>
      <c r="I1888" s="1269" t="str">
        <f>IF(基本情報入力シート!V509="", "",基本情報入力シート!V509)</f>
        <v/>
      </c>
      <c r="J1888" s="1269" t="str">
        <f>IF(基本情報入力シート!W509="", "",基本情報入力シート!W509)</f>
        <v/>
      </c>
      <c r="K1888" s="1269" t="str">
        <f>IF(基本情報入力シート!X509="", "",基本情報入力シート!X509)</f>
        <v/>
      </c>
      <c r="L1888" s="1272" t="str">
        <f>IF(基本情報入力シート!AC509=0, "",基本情報入力シート!AC509)</f>
        <v/>
      </c>
      <c r="M1888" s="1275" t="str">
        <f>IF(基本情報入力シート!AD509="", "",基本情報入力シート!AD509)</f>
        <v/>
      </c>
      <c r="N1888" s="1245"/>
      <c r="O1888" s="1248" t="str">
        <f>IFERROR(VLOOKUP(K1888,【参考】数式用２!$A$2:$AD$48,MATCH(N1888,【参考】数式用２!$C$4:$AD$4,0)+2,0),"")</f>
        <v/>
      </c>
      <c r="P1888" s="1214"/>
      <c r="Q1888" s="1217" t="str">
        <f>IFERROR(VLOOKUP(K1888,【参考】数式用２!$A$2:$AC$48,MATCH(P1888,【参考】数式用２!$C$4:$AC$4,0)+2,0),"")</f>
        <v/>
      </c>
      <c r="R1888" s="1220" t="s">
        <v>268</v>
      </c>
      <c r="S1888" s="1223"/>
      <c r="T1888" s="1226" t="s">
        <v>356</v>
      </c>
      <c r="U1888" s="1223"/>
      <c r="V1888" s="1226" t="s">
        <v>357</v>
      </c>
      <c r="W1888" s="1223"/>
      <c r="X1888" s="1226" t="s">
        <v>356</v>
      </c>
      <c r="Y1888" s="1223"/>
      <c r="Z1888" s="1226" t="s">
        <v>360</v>
      </c>
      <c r="AA1888" s="1226" t="s">
        <v>171</v>
      </c>
      <c r="AB1888" s="1226" t="str">
        <f t="shared" ref="AB1888" si="4402">IF(S1888&gt;=1,(W1888*12+Y1888)-(S1888*12+U1888)+1,"")</f>
        <v/>
      </c>
      <c r="AC1888" s="1229" t="s">
        <v>359</v>
      </c>
      <c r="AD1888" s="1232" t="str">
        <f t="shared" ref="AD1888" si="4403">IFERROR(ROUNDDOWN(ROUND(L1888*Q1888,0)*M1888,0)*AB1888,"")</f>
        <v/>
      </c>
      <c r="AE1888" s="1233" t="str">
        <f>IFERROR(ROUNDDOWN(ROUNDDOWN(ROUND(L1888*VLOOKUP(K1888,【参考】数式用２!$A$2:$AC$48,MATCH("処遇改善加算Ⅳ",【参考】数式用２!$C$4:$O$4,0)+2,0),0)*M1888,0)*AB1888*0.5,0), "")</f>
        <v/>
      </c>
      <c r="AF1888" s="1198"/>
      <c r="AG1888" s="1193" t="str">
        <f>IF(AND(AQ1888&lt;&gt;"対象外", P1888&lt;&gt;""),ROUNDDOWN(ROUND(L1888*VLOOKUP(K1888,【参考】数式用２!$A$2:$K$48,MATCH("ベア加算あり",【参考】数式用２!$C$4:$K$4,0)+2,0),0)*M1888,0)*AB1888,"")</f>
        <v/>
      </c>
      <c r="AH1888" s="1195"/>
      <c r="AI1888" s="1198"/>
      <c r="AJ1888" s="1198"/>
      <c r="AK1888" s="1201"/>
      <c r="AL1888" s="1204"/>
      <c r="AM1888" s="650" t="str">
        <f t="shared" ref="AM1888:AM1948" si="4404">IF(Q1888="","",IF(Q1888&lt;O1888,"！加算の要件上は問題ありませんが、令和６年度末の加算率と比較して、令和７年度の加算率が低くなっています。",""))</f>
        <v/>
      </c>
      <c r="AN1888" s="355"/>
      <c r="AO1888" s="1207" t="str">
        <f t="shared" ref="AO1888" si="4405">IF(K1888&lt;&gt;"","Q列に色付け","")</f>
        <v/>
      </c>
      <c r="AP1888" s="1210" t="str">
        <f t="shared" ref="AP1888" si="4406">IF(AND(AE1888&lt;&gt;0,AE1888&lt;&gt;""),IF(AF1888="○","入力済","未入力"),"")</f>
        <v/>
      </c>
      <c r="AQ1888" s="1113" t="str">
        <f>IFERROR((VLOOKUP(N1888, 【参考】数式用２!$BE$5:$BE$13, 1,FALSE)), "対象外")</f>
        <v>対象外</v>
      </c>
      <c r="AR1888" s="976" t="str">
        <f t="shared" ref="AR1888" si="4407">IF(AG1888&lt;&gt;"",IF(AH1888="○","入力済","未入力"),"")</f>
        <v/>
      </c>
      <c r="AS1888" s="976" t="str">
        <f t="shared" ref="AS1888" si="4408">IF(AND(P1888&lt;&gt;"", AI1888=""), "未入力", "入力済")</f>
        <v>入力済</v>
      </c>
      <c r="AT1888" s="976" t="str">
        <f t="shared" ref="AT1888" si="4409">IF(AND(P1888&lt;&gt;"", P1888&lt;&gt;"処遇改善加算Ⅳ", AJ1888=""), "未入力", "入力済")</f>
        <v>入力済</v>
      </c>
      <c r="AU1888" s="976" t="str">
        <f>IFERROR(VLOOKUP(K1888, 【参考】数式用２!$BB$5:$BC$48, 2, FALSE), "")</f>
        <v/>
      </c>
      <c r="AV1888" s="976" t="str">
        <f t="shared" ref="AV1888" si="4410">IF(AND(P1888&lt;&gt;"処遇改善加算Ⅲ",P1888&lt;&gt;"処遇改善加算Ⅳ", P1888&lt;&gt;"", AU1888&lt;&gt;"対象外"), 1,"")</f>
        <v/>
      </c>
      <c r="AW1888" s="976" t="str">
        <f>IFERROR("_"&amp;VLOOKUP(K1888, 【参考】数式用２!$AG$2:$AH$48, 2, FALSE), "")</f>
        <v/>
      </c>
      <c r="AX1888" s="1211" t="str">
        <f t="shared" ref="AX1888" si="4411">IF(AND(P1888="処遇改善加算Ⅰ", AL1888=""), "未入力","入力済")</f>
        <v>入力済</v>
      </c>
      <c r="AY1888" s="1207" t="str">
        <f t="shared" ref="AY1888" si="4412">G1888</f>
        <v/>
      </c>
    </row>
    <row r="1889" spans="1:51" ht="14">
      <c r="A1889" s="1281"/>
      <c r="B1889" s="1263"/>
      <c r="C1889" s="1264"/>
      <c r="D1889" s="1264"/>
      <c r="E1889" s="1264"/>
      <c r="F1889" s="1265"/>
      <c r="G1889" s="1270"/>
      <c r="H1889" s="1270"/>
      <c r="I1889" s="1270"/>
      <c r="J1889" s="1270"/>
      <c r="K1889" s="1270"/>
      <c r="L1889" s="1273"/>
      <c r="M1889" s="1276"/>
      <c r="N1889" s="1246"/>
      <c r="O1889" s="1249"/>
      <c r="P1889" s="1215"/>
      <c r="Q1889" s="1218"/>
      <c r="R1889" s="1221"/>
      <c r="S1889" s="1224"/>
      <c r="T1889" s="1227"/>
      <c r="U1889" s="1224"/>
      <c r="V1889" s="1227"/>
      <c r="W1889" s="1224"/>
      <c r="X1889" s="1227"/>
      <c r="Y1889" s="1224"/>
      <c r="Z1889" s="1227"/>
      <c r="AA1889" s="1227"/>
      <c r="AB1889" s="1227"/>
      <c r="AC1889" s="1230"/>
      <c r="AD1889" s="1193"/>
      <c r="AE1889" s="1234"/>
      <c r="AF1889" s="1199"/>
      <c r="AG1889" s="1193"/>
      <c r="AH1889" s="1196"/>
      <c r="AI1889" s="1199"/>
      <c r="AJ1889" s="1199"/>
      <c r="AK1889" s="1202"/>
      <c r="AL1889" s="1205"/>
      <c r="AM1889" s="1212" t="str">
        <f t="shared" ref="AM1889" si="4413">IF(AND(P1888&lt;&gt;"", OR(W1888&lt;&gt;8,Y1888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89" s="355"/>
      <c r="AO1889" s="1208"/>
      <c r="AP1889" s="1210"/>
      <c r="AQ1889" s="1114"/>
      <c r="AR1889" s="976"/>
      <c r="AS1889" s="976"/>
      <c r="AT1889" s="976"/>
      <c r="AU1889" s="976"/>
      <c r="AV1889" s="976"/>
      <c r="AW1889" s="976"/>
      <c r="AX1889" s="1211"/>
      <c r="AY1889" s="1208"/>
    </row>
    <row r="1890" spans="1:51" ht="14">
      <c r="A1890" s="1282"/>
      <c r="B1890" s="1263"/>
      <c r="C1890" s="1264"/>
      <c r="D1890" s="1264"/>
      <c r="E1890" s="1264"/>
      <c r="F1890" s="1265"/>
      <c r="G1890" s="1270"/>
      <c r="H1890" s="1270"/>
      <c r="I1890" s="1270"/>
      <c r="J1890" s="1270"/>
      <c r="K1890" s="1270"/>
      <c r="L1890" s="1273"/>
      <c r="M1890" s="1276"/>
      <c r="N1890" s="1246"/>
      <c r="O1890" s="1249"/>
      <c r="P1890" s="1215"/>
      <c r="Q1890" s="1218"/>
      <c r="R1890" s="1221"/>
      <c r="S1890" s="1224"/>
      <c r="T1890" s="1227"/>
      <c r="U1890" s="1224"/>
      <c r="V1890" s="1227"/>
      <c r="W1890" s="1224"/>
      <c r="X1890" s="1227"/>
      <c r="Y1890" s="1224"/>
      <c r="Z1890" s="1227"/>
      <c r="AA1890" s="1227"/>
      <c r="AB1890" s="1227"/>
      <c r="AC1890" s="1230"/>
      <c r="AD1890" s="1193"/>
      <c r="AE1890" s="1234"/>
      <c r="AF1890" s="1199"/>
      <c r="AG1890" s="1193"/>
      <c r="AH1890" s="1196"/>
      <c r="AI1890" s="1199"/>
      <c r="AJ1890" s="1199"/>
      <c r="AK1890" s="1202"/>
      <c r="AL1890" s="1205"/>
      <c r="AM1890" s="1213"/>
      <c r="AN1890" s="355"/>
      <c r="AO1890" s="1208"/>
      <c r="AP1890" s="1210"/>
      <c r="AQ1890" s="1114"/>
      <c r="AR1890" s="976"/>
      <c r="AS1890" s="976"/>
      <c r="AT1890" s="976"/>
      <c r="AU1890" s="976"/>
      <c r="AV1890" s="976"/>
      <c r="AW1890" s="976"/>
      <c r="AX1890" s="1211"/>
      <c r="AY1890" s="1208"/>
    </row>
    <row r="1891" spans="1:51" ht="14.5" thickBot="1">
      <c r="A1891" s="1283"/>
      <c r="B1891" s="1266"/>
      <c r="C1891" s="1267"/>
      <c r="D1891" s="1267"/>
      <c r="E1891" s="1267"/>
      <c r="F1891" s="1268"/>
      <c r="G1891" s="1271"/>
      <c r="H1891" s="1271"/>
      <c r="I1891" s="1271"/>
      <c r="J1891" s="1271"/>
      <c r="K1891" s="1271"/>
      <c r="L1891" s="1274"/>
      <c r="M1891" s="1277"/>
      <c r="N1891" s="1247"/>
      <c r="O1891" s="1250"/>
      <c r="P1891" s="1216"/>
      <c r="Q1891" s="1219"/>
      <c r="R1891" s="1222"/>
      <c r="S1891" s="1225"/>
      <c r="T1891" s="1228"/>
      <c r="U1891" s="1225"/>
      <c r="V1891" s="1228"/>
      <c r="W1891" s="1225"/>
      <c r="X1891" s="1228"/>
      <c r="Y1891" s="1225"/>
      <c r="Z1891" s="1228"/>
      <c r="AA1891" s="1228"/>
      <c r="AB1891" s="1228"/>
      <c r="AC1891" s="1231"/>
      <c r="AD1891" s="1194"/>
      <c r="AE1891" s="1235"/>
      <c r="AF1891" s="1200"/>
      <c r="AG1891" s="1194"/>
      <c r="AH1891" s="1197"/>
      <c r="AI1891" s="1200"/>
      <c r="AJ1891" s="1200"/>
      <c r="AK1891" s="1203"/>
      <c r="AL1891" s="1206"/>
      <c r="AM1891" s="651" t="str">
        <f t="shared" ref="AM1891:AM1951" si="4414">IF(P1888="","",
IF(OR(AF1888="",
AND(AG1888&lt;&gt;"",AH1888=""),
AND(P1888&lt;&gt;"",AI1888=""),
AND(P1888&lt;&gt;"処遇改善加算Ⅳ",AJ1888=""),
AND(OR(P1888="処遇改善加算Ⅰ",P1888="処遇改善加算Ⅱ"),AU1888="対象",AK1888=""),
AND(P1888="処遇改善加算Ⅰ",AL1888="")),
"！記入が必要な欄（オレンジ色のセル）に空欄があります。空欄を埋めてください。",""))</f>
        <v/>
      </c>
      <c r="AN1891" s="355"/>
      <c r="AO1891" s="1209"/>
      <c r="AP1891" s="1210"/>
      <c r="AQ1891" s="1115"/>
      <c r="AR1891" s="976"/>
      <c r="AS1891" s="976"/>
      <c r="AT1891" s="976"/>
      <c r="AU1891" s="976"/>
      <c r="AV1891" s="976"/>
      <c r="AW1891" s="976"/>
      <c r="AX1891" s="1211"/>
      <c r="AY1891" s="1209"/>
    </row>
    <row r="1892" spans="1:51" ht="14">
      <c r="A1892" s="1280">
        <v>471</v>
      </c>
      <c r="B1892" s="1260" t="str">
        <f>IF(基本情報入力シート!B510="", "",基本情報入力シート!B510)</f>
        <v/>
      </c>
      <c r="C1892" s="1261"/>
      <c r="D1892" s="1261"/>
      <c r="E1892" s="1261"/>
      <c r="F1892" s="1262"/>
      <c r="G1892" s="1269" t="str">
        <f>IF(基本情報入力シート!L510="", "",基本情報入力シート!L510)</f>
        <v/>
      </c>
      <c r="H1892" s="1269" t="str">
        <f>IF(基本情報入力シート!Q510="", "",基本情報入力シート!Q510)</f>
        <v/>
      </c>
      <c r="I1892" s="1269" t="str">
        <f>IF(基本情報入力シート!V510="", "",基本情報入力シート!V510)</f>
        <v/>
      </c>
      <c r="J1892" s="1269" t="str">
        <f>IF(基本情報入力シート!W510="", "",基本情報入力シート!W510)</f>
        <v/>
      </c>
      <c r="K1892" s="1269" t="str">
        <f>IF(基本情報入力シート!X510="", "",基本情報入力シート!X510)</f>
        <v/>
      </c>
      <c r="L1892" s="1272" t="str">
        <f>IF(基本情報入力シート!AC510=0, "",基本情報入力シート!AC510)</f>
        <v/>
      </c>
      <c r="M1892" s="1275" t="str">
        <f>IF(基本情報入力シート!AD510="", "",基本情報入力シート!AD510)</f>
        <v/>
      </c>
      <c r="N1892" s="1245"/>
      <c r="O1892" s="1248" t="str">
        <f>IFERROR(VLOOKUP(K1892,【参考】数式用２!$A$2:$AD$48,MATCH(N1892,【参考】数式用２!$C$4:$AD$4,0)+2,0),"")</f>
        <v/>
      </c>
      <c r="P1892" s="1214"/>
      <c r="Q1892" s="1217" t="str">
        <f>IFERROR(VLOOKUP(K1892,【参考】数式用２!$A$2:$AC$48,MATCH(P1892,【参考】数式用２!$C$4:$AC$4,0)+2,0),"")</f>
        <v/>
      </c>
      <c r="R1892" s="1220" t="s">
        <v>268</v>
      </c>
      <c r="S1892" s="1223"/>
      <c r="T1892" s="1226" t="s">
        <v>356</v>
      </c>
      <c r="U1892" s="1223"/>
      <c r="V1892" s="1226" t="s">
        <v>357</v>
      </c>
      <c r="W1892" s="1223"/>
      <c r="X1892" s="1226" t="s">
        <v>356</v>
      </c>
      <c r="Y1892" s="1223"/>
      <c r="Z1892" s="1226" t="s">
        <v>360</v>
      </c>
      <c r="AA1892" s="1226" t="s">
        <v>171</v>
      </c>
      <c r="AB1892" s="1226" t="str">
        <f t="shared" ref="AB1892" si="4415">IF(S1892&gt;=1,(W1892*12+Y1892)-(S1892*12+U1892)+1,"")</f>
        <v/>
      </c>
      <c r="AC1892" s="1229" t="s">
        <v>359</v>
      </c>
      <c r="AD1892" s="1232" t="str">
        <f t="shared" ref="AD1892" si="4416">IFERROR(ROUNDDOWN(ROUND(L1892*Q1892,0)*M1892,0)*AB1892,"")</f>
        <v/>
      </c>
      <c r="AE1892" s="1233" t="str">
        <f>IFERROR(ROUNDDOWN(ROUNDDOWN(ROUND(L1892*VLOOKUP(K1892,【参考】数式用２!$A$2:$AC$48,MATCH("処遇改善加算Ⅳ",【参考】数式用２!$C$4:$O$4,0)+2,0),0)*M1892,0)*AB1892*0.5,0), "")</f>
        <v/>
      </c>
      <c r="AF1892" s="1198"/>
      <c r="AG1892" s="1193" t="str">
        <f>IF(AND(AQ1892&lt;&gt;"対象外", P1892&lt;&gt;""),ROUNDDOWN(ROUND(L1892*VLOOKUP(K1892,【参考】数式用２!$A$2:$K$48,MATCH("ベア加算あり",【参考】数式用２!$C$4:$K$4,0)+2,0),0)*M1892,0)*AB1892,"")</f>
        <v/>
      </c>
      <c r="AH1892" s="1195"/>
      <c r="AI1892" s="1198"/>
      <c r="AJ1892" s="1198"/>
      <c r="AK1892" s="1201"/>
      <c r="AL1892" s="1204"/>
      <c r="AM1892" s="650" t="str">
        <f t="shared" si="4404"/>
        <v/>
      </c>
      <c r="AN1892" s="355"/>
      <c r="AO1892" s="1207" t="str">
        <f t="shared" ref="AO1892" si="4417">IF(K1892&lt;&gt;"","Q列に色付け","")</f>
        <v/>
      </c>
      <c r="AP1892" s="1210" t="str">
        <f t="shared" ref="AP1892" si="4418">IF(AND(AE1892&lt;&gt;0,AE1892&lt;&gt;""),IF(AF1892="○","入力済","未入力"),"")</f>
        <v/>
      </c>
      <c r="AQ1892" s="1113" t="str">
        <f>IFERROR((VLOOKUP(N1892, 【参考】数式用２!$BE$5:$BE$13, 1,FALSE)), "対象外")</f>
        <v>対象外</v>
      </c>
      <c r="AR1892" s="976" t="str">
        <f t="shared" ref="AR1892" si="4419">IF(AG1892&lt;&gt;"",IF(AH1892="○","入力済","未入力"),"")</f>
        <v/>
      </c>
      <c r="AS1892" s="976" t="str">
        <f t="shared" ref="AS1892" si="4420">IF(AND(P1892&lt;&gt;"", AI1892=""), "未入力", "入力済")</f>
        <v>入力済</v>
      </c>
      <c r="AT1892" s="976" t="str">
        <f t="shared" ref="AT1892" si="4421">IF(AND(P1892&lt;&gt;"", P1892&lt;&gt;"処遇改善加算Ⅳ", AJ1892=""), "未入力", "入力済")</f>
        <v>入力済</v>
      </c>
      <c r="AU1892" s="976" t="str">
        <f>IFERROR(VLOOKUP(K1892, 【参考】数式用２!$BB$5:$BC$48, 2, FALSE), "")</f>
        <v/>
      </c>
      <c r="AV1892" s="976" t="str">
        <f t="shared" ref="AV1892" si="4422">IF(AND(P1892&lt;&gt;"処遇改善加算Ⅲ",P1892&lt;&gt;"処遇改善加算Ⅳ", P1892&lt;&gt;"", AU1892&lt;&gt;"対象外"), 1,"")</f>
        <v/>
      </c>
      <c r="AW1892" s="976" t="str">
        <f>IFERROR("_"&amp;VLOOKUP(K1892, 【参考】数式用２!$AG$2:$AH$48, 2, FALSE), "")</f>
        <v/>
      </c>
      <c r="AX1892" s="1211" t="str">
        <f t="shared" ref="AX1892" si="4423">IF(AND(P1892="処遇改善加算Ⅰ", AL1892=""), "未入力","入力済")</f>
        <v>入力済</v>
      </c>
      <c r="AY1892" s="1207" t="str">
        <f t="shared" ref="AY1892" si="4424">G1892</f>
        <v/>
      </c>
    </row>
    <row r="1893" spans="1:51" ht="14">
      <c r="A1893" s="1281"/>
      <c r="B1893" s="1263"/>
      <c r="C1893" s="1264"/>
      <c r="D1893" s="1264"/>
      <c r="E1893" s="1264"/>
      <c r="F1893" s="1265"/>
      <c r="G1893" s="1270"/>
      <c r="H1893" s="1270"/>
      <c r="I1893" s="1270"/>
      <c r="J1893" s="1270"/>
      <c r="K1893" s="1270"/>
      <c r="L1893" s="1273"/>
      <c r="M1893" s="1276"/>
      <c r="N1893" s="1246"/>
      <c r="O1893" s="1249"/>
      <c r="P1893" s="1215"/>
      <c r="Q1893" s="1218"/>
      <c r="R1893" s="1221"/>
      <c r="S1893" s="1224"/>
      <c r="T1893" s="1227"/>
      <c r="U1893" s="1224"/>
      <c r="V1893" s="1227"/>
      <c r="W1893" s="1224"/>
      <c r="X1893" s="1227"/>
      <c r="Y1893" s="1224"/>
      <c r="Z1893" s="1227"/>
      <c r="AA1893" s="1227"/>
      <c r="AB1893" s="1227"/>
      <c r="AC1893" s="1230"/>
      <c r="AD1893" s="1193"/>
      <c r="AE1893" s="1234"/>
      <c r="AF1893" s="1199"/>
      <c r="AG1893" s="1193"/>
      <c r="AH1893" s="1196"/>
      <c r="AI1893" s="1199"/>
      <c r="AJ1893" s="1199"/>
      <c r="AK1893" s="1202"/>
      <c r="AL1893" s="1205"/>
      <c r="AM1893" s="1212" t="str">
        <f t="shared" ref="AM1893" si="4425">IF(AND(P1892&lt;&gt;"", OR(W1892&lt;&gt;8,Y1892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93" s="355"/>
      <c r="AO1893" s="1208"/>
      <c r="AP1893" s="1210"/>
      <c r="AQ1893" s="1114"/>
      <c r="AR1893" s="976"/>
      <c r="AS1893" s="976"/>
      <c r="AT1893" s="976"/>
      <c r="AU1893" s="976"/>
      <c r="AV1893" s="976"/>
      <c r="AW1893" s="976"/>
      <c r="AX1893" s="1211"/>
      <c r="AY1893" s="1208"/>
    </row>
    <row r="1894" spans="1:51" ht="14">
      <c r="A1894" s="1282"/>
      <c r="B1894" s="1263"/>
      <c r="C1894" s="1264"/>
      <c r="D1894" s="1264"/>
      <c r="E1894" s="1264"/>
      <c r="F1894" s="1265"/>
      <c r="G1894" s="1270"/>
      <c r="H1894" s="1270"/>
      <c r="I1894" s="1270"/>
      <c r="J1894" s="1270"/>
      <c r="K1894" s="1270"/>
      <c r="L1894" s="1273"/>
      <c r="M1894" s="1276"/>
      <c r="N1894" s="1246"/>
      <c r="O1894" s="1249"/>
      <c r="P1894" s="1215"/>
      <c r="Q1894" s="1218"/>
      <c r="R1894" s="1221"/>
      <c r="S1894" s="1224"/>
      <c r="T1894" s="1227"/>
      <c r="U1894" s="1224"/>
      <c r="V1894" s="1227"/>
      <c r="W1894" s="1224"/>
      <c r="X1894" s="1227"/>
      <c r="Y1894" s="1224"/>
      <c r="Z1894" s="1227"/>
      <c r="AA1894" s="1227"/>
      <c r="AB1894" s="1227"/>
      <c r="AC1894" s="1230"/>
      <c r="AD1894" s="1193"/>
      <c r="AE1894" s="1234"/>
      <c r="AF1894" s="1199"/>
      <c r="AG1894" s="1193"/>
      <c r="AH1894" s="1196"/>
      <c r="AI1894" s="1199"/>
      <c r="AJ1894" s="1199"/>
      <c r="AK1894" s="1202"/>
      <c r="AL1894" s="1205"/>
      <c r="AM1894" s="1213"/>
      <c r="AN1894" s="355"/>
      <c r="AO1894" s="1208"/>
      <c r="AP1894" s="1210"/>
      <c r="AQ1894" s="1114"/>
      <c r="AR1894" s="976"/>
      <c r="AS1894" s="976"/>
      <c r="AT1894" s="976"/>
      <c r="AU1894" s="976"/>
      <c r="AV1894" s="976"/>
      <c r="AW1894" s="976"/>
      <c r="AX1894" s="1211"/>
      <c r="AY1894" s="1208"/>
    </row>
    <row r="1895" spans="1:51" ht="14.5" thickBot="1">
      <c r="A1895" s="1283"/>
      <c r="B1895" s="1266"/>
      <c r="C1895" s="1267"/>
      <c r="D1895" s="1267"/>
      <c r="E1895" s="1267"/>
      <c r="F1895" s="1268"/>
      <c r="G1895" s="1271"/>
      <c r="H1895" s="1271"/>
      <c r="I1895" s="1271"/>
      <c r="J1895" s="1271"/>
      <c r="K1895" s="1271"/>
      <c r="L1895" s="1274"/>
      <c r="M1895" s="1277"/>
      <c r="N1895" s="1247"/>
      <c r="O1895" s="1250"/>
      <c r="P1895" s="1216"/>
      <c r="Q1895" s="1219"/>
      <c r="R1895" s="1222"/>
      <c r="S1895" s="1225"/>
      <c r="T1895" s="1228"/>
      <c r="U1895" s="1225"/>
      <c r="V1895" s="1228"/>
      <c r="W1895" s="1225"/>
      <c r="X1895" s="1228"/>
      <c r="Y1895" s="1225"/>
      <c r="Z1895" s="1228"/>
      <c r="AA1895" s="1228"/>
      <c r="AB1895" s="1228"/>
      <c r="AC1895" s="1231"/>
      <c r="AD1895" s="1194"/>
      <c r="AE1895" s="1235"/>
      <c r="AF1895" s="1200"/>
      <c r="AG1895" s="1194"/>
      <c r="AH1895" s="1197"/>
      <c r="AI1895" s="1200"/>
      <c r="AJ1895" s="1200"/>
      <c r="AK1895" s="1203"/>
      <c r="AL1895" s="1206"/>
      <c r="AM1895" s="651" t="str">
        <f t="shared" si="4414"/>
        <v/>
      </c>
      <c r="AN1895" s="355"/>
      <c r="AO1895" s="1209"/>
      <c r="AP1895" s="1210"/>
      <c r="AQ1895" s="1115"/>
      <c r="AR1895" s="976"/>
      <c r="AS1895" s="976"/>
      <c r="AT1895" s="976"/>
      <c r="AU1895" s="976"/>
      <c r="AV1895" s="976"/>
      <c r="AW1895" s="976"/>
      <c r="AX1895" s="1211"/>
      <c r="AY1895" s="1209"/>
    </row>
    <row r="1896" spans="1:51" ht="14">
      <c r="A1896" s="1280">
        <v>472</v>
      </c>
      <c r="B1896" s="1260" t="str">
        <f>IF(基本情報入力シート!B511="", "",基本情報入力シート!B511)</f>
        <v/>
      </c>
      <c r="C1896" s="1261"/>
      <c r="D1896" s="1261"/>
      <c r="E1896" s="1261"/>
      <c r="F1896" s="1262"/>
      <c r="G1896" s="1269" t="str">
        <f>IF(基本情報入力シート!L511="", "",基本情報入力シート!L511)</f>
        <v/>
      </c>
      <c r="H1896" s="1269" t="str">
        <f>IF(基本情報入力シート!Q511="", "",基本情報入力シート!Q511)</f>
        <v/>
      </c>
      <c r="I1896" s="1269" t="str">
        <f>IF(基本情報入力シート!V511="", "",基本情報入力シート!V511)</f>
        <v/>
      </c>
      <c r="J1896" s="1269" t="str">
        <f>IF(基本情報入力シート!W511="", "",基本情報入力シート!W511)</f>
        <v/>
      </c>
      <c r="K1896" s="1269" t="str">
        <f>IF(基本情報入力シート!X511="", "",基本情報入力シート!X511)</f>
        <v/>
      </c>
      <c r="L1896" s="1272" t="str">
        <f>IF(基本情報入力シート!AC511=0, "",基本情報入力シート!AC511)</f>
        <v/>
      </c>
      <c r="M1896" s="1275" t="str">
        <f>IF(基本情報入力シート!AD511="", "",基本情報入力シート!AD511)</f>
        <v/>
      </c>
      <c r="N1896" s="1245"/>
      <c r="O1896" s="1248" t="str">
        <f>IFERROR(VLOOKUP(K1896,【参考】数式用２!$A$2:$AD$48,MATCH(N1896,【参考】数式用２!$C$4:$AD$4,0)+2,0),"")</f>
        <v/>
      </c>
      <c r="P1896" s="1214"/>
      <c r="Q1896" s="1217" t="str">
        <f>IFERROR(VLOOKUP(K1896,【参考】数式用２!$A$2:$AC$48,MATCH(P1896,【参考】数式用２!$C$4:$AC$4,0)+2,0),"")</f>
        <v/>
      </c>
      <c r="R1896" s="1220" t="s">
        <v>268</v>
      </c>
      <c r="S1896" s="1223"/>
      <c r="T1896" s="1226" t="s">
        <v>356</v>
      </c>
      <c r="U1896" s="1223"/>
      <c r="V1896" s="1226" t="s">
        <v>357</v>
      </c>
      <c r="W1896" s="1223"/>
      <c r="X1896" s="1226" t="s">
        <v>356</v>
      </c>
      <c r="Y1896" s="1223"/>
      <c r="Z1896" s="1226" t="s">
        <v>360</v>
      </c>
      <c r="AA1896" s="1226" t="s">
        <v>171</v>
      </c>
      <c r="AB1896" s="1226" t="str">
        <f t="shared" ref="AB1896" si="4426">IF(S1896&gt;=1,(W1896*12+Y1896)-(S1896*12+U1896)+1,"")</f>
        <v/>
      </c>
      <c r="AC1896" s="1229" t="s">
        <v>359</v>
      </c>
      <c r="AD1896" s="1232" t="str">
        <f t="shared" ref="AD1896" si="4427">IFERROR(ROUNDDOWN(ROUND(L1896*Q1896,0)*M1896,0)*AB1896,"")</f>
        <v/>
      </c>
      <c r="AE1896" s="1233" t="str">
        <f>IFERROR(ROUNDDOWN(ROUNDDOWN(ROUND(L1896*VLOOKUP(K1896,【参考】数式用２!$A$2:$AC$48,MATCH("処遇改善加算Ⅳ",【参考】数式用２!$C$4:$O$4,0)+2,0),0)*M1896,0)*AB1896*0.5,0), "")</f>
        <v/>
      </c>
      <c r="AF1896" s="1198"/>
      <c r="AG1896" s="1193" t="str">
        <f>IF(AND(AQ1896&lt;&gt;"対象外", P1896&lt;&gt;""),ROUNDDOWN(ROUND(L1896*VLOOKUP(K1896,【参考】数式用２!$A$2:$K$48,MATCH("ベア加算あり",【参考】数式用２!$C$4:$K$4,0)+2,0),0)*M1896,0)*AB1896,"")</f>
        <v/>
      </c>
      <c r="AH1896" s="1195"/>
      <c r="AI1896" s="1198"/>
      <c r="AJ1896" s="1198"/>
      <c r="AK1896" s="1201"/>
      <c r="AL1896" s="1204"/>
      <c r="AM1896" s="650" t="str">
        <f t="shared" si="4404"/>
        <v/>
      </c>
      <c r="AN1896" s="355"/>
      <c r="AO1896" s="1207" t="str">
        <f t="shared" ref="AO1896" si="4428">IF(K1896&lt;&gt;"","Q列に色付け","")</f>
        <v/>
      </c>
      <c r="AP1896" s="1210" t="str">
        <f t="shared" ref="AP1896" si="4429">IF(AND(AE1896&lt;&gt;0,AE1896&lt;&gt;""),IF(AF1896="○","入力済","未入力"),"")</f>
        <v/>
      </c>
      <c r="AQ1896" s="1113" t="str">
        <f>IFERROR((VLOOKUP(N1896, 【参考】数式用２!$BE$5:$BE$13, 1,FALSE)), "対象外")</f>
        <v>対象外</v>
      </c>
      <c r="AR1896" s="976" t="str">
        <f t="shared" ref="AR1896" si="4430">IF(AG1896&lt;&gt;"",IF(AH1896="○","入力済","未入力"),"")</f>
        <v/>
      </c>
      <c r="AS1896" s="976" t="str">
        <f t="shared" ref="AS1896" si="4431">IF(AND(P1896&lt;&gt;"", AI1896=""), "未入力", "入力済")</f>
        <v>入力済</v>
      </c>
      <c r="AT1896" s="976" t="str">
        <f t="shared" ref="AT1896" si="4432">IF(AND(P1896&lt;&gt;"", P1896&lt;&gt;"処遇改善加算Ⅳ", AJ1896=""), "未入力", "入力済")</f>
        <v>入力済</v>
      </c>
      <c r="AU1896" s="976" t="str">
        <f>IFERROR(VLOOKUP(K1896, 【参考】数式用２!$BB$5:$BC$48, 2, FALSE), "")</f>
        <v/>
      </c>
      <c r="AV1896" s="976" t="str">
        <f t="shared" ref="AV1896" si="4433">IF(AND(P1896&lt;&gt;"処遇改善加算Ⅲ",P1896&lt;&gt;"処遇改善加算Ⅳ", P1896&lt;&gt;"", AU1896&lt;&gt;"対象外"), 1,"")</f>
        <v/>
      </c>
      <c r="AW1896" s="976" t="str">
        <f>IFERROR("_"&amp;VLOOKUP(K1896, 【参考】数式用２!$AG$2:$AH$48, 2, FALSE), "")</f>
        <v/>
      </c>
      <c r="AX1896" s="1211" t="str">
        <f t="shared" ref="AX1896" si="4434">IF(AND(P1896="処遇改善加算Ⅰ", AL1896=""), "未入力","入力済")</f>
        <v>入力済</v>
      </c>
      <c r="AY1896" s="1207" t="str">
        <f t="shared" ref="AY1896" si="4435">G1896</f>
        <v/>
      </c>
    </row>
    <row r="1897" spans="1:51" ht="14">
      <c r="A1897" s="1281"/>
      <c r="B1897" s="1263"/>
      <c r="C1897" s="1264"/>
      <c r="D1897" s="1264"/>
      <c r="E1897" s="1264"/>
      <c r="F1897" s="1265"/>
      <c r="G1897" s="1270"/>
      <c r="H1897" s="1270"/>
      <c r="I1897" s="1270"/>
      <c r="J1897" s="1270"/>
      <c r="K1897" s="1270"/>
      <c r="L1897" s="1273"/>
      <c r="M1897" s="1276"/>
      <c r="N1897" s="1246"/>
      <c r="O1897" s="1249"/>
      <c r="P1897" s="1215"/>
      <c r="Q1897" s="1218"/>
      <c r="R1897" s="1221"/>
      <c r="S1897" s="1224"/>
      <c r="T1897" s="1227"/>
      <c r="U1897" s="1224"/>
      <c r="V1897" s="1227"/>
      <c r="W1897" s="1224"/>
      <c r="X1897" s="1227"/>
      <c r="Y1897" s="1224"/>
      <c r="Z1897" s="1227"/>
      <c r="AA1897" s="1227"/>
      <c r="AB1897" s="1227"/>
      <c r="AC1897" s="1230"/>
      <c r="AD1897" s="1193"/>
      <c r="AE1897" s="1234"/>
      <c r="AF1897" s="1199"/>
      <c r="AG1897" s="1193"/>
      <c r="AH1897" s="1196"/>
      <c r="AI1897" s="1199"/>
      <c r="AJ1897" s="1199"/>
      <c r="AK1897" s="1202"/>
      <c r="AL1897" s="1205"/>
      <c r="AM1897" s="1212" t="str">
        <f t="shared" ref="AM1897" si="4436">IF(AND(P1896&lt;&gt;"", OR(W1896&lt;&gt;8,Y1896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897" s="355"/>
      <c r="AO1897" s="1208"/>
      <c r="AP1897" s="1210"/>
      <c r="AQ1897" s="1114"/>
      <c r="AR1897" s="976"/>
      <c r="AS1897" s="976"/>
      <c r="AT1897" s="976"/>
      <c r="AU1897" s="976"/>
      <c r="AV1897" s="976"/>
      <c r="AW1897" s="976"/>
      <c r="AX1897" s="1211"/>
      <c r="AY1897" s="1208"/>
    </row>
    <row r="1898" spans="1:51" ht="14">
      <c r="A1898" s="1282"/>
      <c r="B1898" s="1263"/>
      <c r="C1898" s="1264"/>
      <c r="D1898" s="1264"/>
      <c r="E1898" s="1264"/>
      <c r="F1898" s="1265"/>
      <c r="G1898" s="1270"/>
      <c r="H1898" s="1270"/>
      <c r="I1898" s="1270"/>
      <c r="J1898" s="1270"/>
      <c r="K1898" s="1270"/>
      <c r="L1898" s="1273"/>
      <c r="M1898" s="1276"/>
      <c r="N1898" s="1246"/>
      <c r="O1898" s="1249"/>
      <c r="P1898" s="1215"/>
      <c r="Q1898" s="1218"/>
      <c r="R1898" s="1221"/>
      <c r="S1898" s="1224"/>
      <c r="T1898" s="1227"/>
      <c r="U1898" s="1224"/>
      <c r="V1898" s="1227"/>
      <c r="W1898" s="1224"/>
      <c r="X1898" s="1227"/>
      <c r="Y1898" s="1224"/>
      <c r="Z1898" s="1227"/>
      <c r="AA1898" s="1227"/>
      <c r="AB1898" s="1227"/>
      <c r="AC1898" s="1230"/>
      <c r="AD1898" s="1193"/>
      <c r="AE1898" s="1234"/>
      <c r="AF1898" s="1199"/>
      <c r="AG1898" s="1193"/>
      <c r="AH1898" s="1196"/>
      <c r="AI1898" s="1199"/>
      <c r="AJ1898" s="1199"/>
      <c r="AK1898" s="1202"/>
      <c r="AL1898" s="1205"/>
      <c r="AM1898" s="1213"/>
      <c r="AN1898" s="355"/>
      <c r="AO1898" s="1208"/>
      <c r="AP1898" s="1210"/>
      <c r="AQ1898" s="1114"/>
      <c r="AR1898" s="976"/>
      <c r="AS1898" s="976"/>
      <c r="AT1898" s="976"/>
      <c r="AU1898" s="976"/>
      <c r="AV1898" s="976"/>
      <c r="AW1898" s="976"/>
      <c r="AX1898" s="1211"/>
      <c r="AY1898" s="1208"/>
    </row>
    <row r="1899" spans="1:51" ht="14.5" thickBot="1">
      <c r="A1899" s="1283"/>
      <c r="B1899" s="1266"/>
      <c r="C1899" s="1267"/>
      <c r="D1899" s="1267"/>
      <c r="E1899" s="1267"/>
      <c r="F1899" s="1268"/>
      <c r="G1899" s="1271"/>
      <c r="H1899" s="1271"/>
      <c r="I1899" s="1271"/>
      <c r="J1899" s="1271"/>
      <c r="K1899" s="1271"/>
      <c r="L1899" s="1274"/>
      <c r="M1899" s="1277"/>
      <c r="N1899" s="1247"/>
      <c r="O1899" s="1250"/>
      <c r="P1899" s="1216"/>
      <c r="Q1899" s="1219"/>
      <c r="R1899" s="1222"/>
      <c r="S1899" s="1225"/>
      <c r="T1899" s="1228"/>
      <c r="U1899" s="1225"/>
      <c r="V1899" s="1228"/>
      <c r="W1899" s="1225"/>
      <c r="X1899" s="1228"/>
      <c r="Y1899" s="1225"/>
      <c r="Z1899" s="1228"/>
      <c r="AA1899" s="1228"/>
      <c r="AB1899" s="1228"/>
      <c r="AC1899" s="1231"/>
      <c r="AD1899" s="1194"/>
      <c r="AE1899" s="1235"/>
      <c r="AF1899" s="1200"/>
      <c r="AG1899" s="1194"/>
      <c r="AH1899" s="1197"/>
      <c r="AI1899" s="1200"/>
      <c r="AJ1899" s="1200"/>
      <c r="AK1899" s="1203"/>
      <c r="AL1899" s="1206"/>
      <c r="AM1899" s="651" t="str">
        <f t="shared" si="4414"/>
        <v/>
      </c>
      <c r="AN1899" s="355"/>
      <c r="AO1899" s="1209"/>
      <c r="AP1899" s="1210"/>
      <c r="AQ1899" s="1115"/>
      <c r="AR1899" s="976"/>
      <c r="AS1899" s="976"/>
      <c r="AT1899" s="976"/>
      <c r="AU1899" s="976"/>
      <c r="AV1899" s="976"/>
      <c r="AW1899" s="976"/>
      <c r="AX1899" s="1211"/>
      <c r="AY1899" s="1209"/>
    </row>
    <row r="1900" spans="1:51" ht="14">
      <c r="A1900" s="1280">
        <v>473</v>
      </c>
      <c r="B1900" s="1260" t="str">
        <f>IF(基本情報入力シート!B512="", "",基本情報入力シート!B512)</f>
        <v/>
      </c>
      <c r="C1900" s="1261"/>
      <c r="D1900" s="1261"/>
      <c r="E1900" s="1261"/>
      <c r="F1900" s="1262"/>
      <c r="G1900" s="1269" t="str">
        <f>IF(基本情報入力シート!L512="", "",基本情報入力シート!L512)</f>
        <v/>
      </c>
      <c r="H1900" s="1269" t="str">
        <f>IF(基本情報入力シート!Q512="", "",基本情報入力シート!Q512)</f>
        <v/>
      </c>
      <c r="I1900" s="1269" t="str">
        <f>IF(基本情報入力シート!V512="", "",基本情報入力シート!V512)</f>
        <v/>
      </c>
      <c r="J1900" s="1269" t="str">
        <f>IF(基本情報入力シート!W512="", "",基本情報入力シート!W512)</f>
        <v/>
      </c>
      <c r="K1900" s="1269" t="str">
        <f>IF(基本情報入力シート!X512="", "",基本情報入力シート!X512)</f>
        <v/>
      </c>
      <c r="L1900" s="1272" t="str">
        <f>IF(基本情報入力シート!AC512=0, "",基本情報入力シート!AC512)</f>
        <v/>
      </c>
      <c r="M1900" s="1275" t="str">
        <f>IF(基本情報入力シート!AD512="", "",基本情報入力シート!AD512)</f>
        <v/>
      </c>
      <c r="N1900" s="1245"/>
      <c r="O1900" s="1248" t="str">
        <f>IFERROR(VLOOKUP(K1900,【参考】数式用２!$A$2:$AD$48,MATCH(N1900,【参考】数式用２!$C$4:$AD$4,0)+2,0),"")</f>
        <v/>
      </c>
      <c r="P1900" s="1214"/>
      <c r="Q1900" s="1217" t="str">
        <f>IFERROR(VLOOKUP(K1900,【参考】数式用２!$A$2:$AC$48,MATCH(P1900,【参考】数式用２!$C$4:$AC$4,0)+2,0),"")</f>
        <v/>
      </c>
      <c r="R1900" s="1220" t="s">
        <v>268</v>
      </c>
      <c r="S1900" s="1223"/>
      <c r="T1900" s="1226" t="s">
        <v>356</v>
      </c>
      <c r="U1900" s="1223"/>
      <c r="V1900" s="1226" t="s">
        <v>357</v>
      </c>
      <c r="W1900" s="1223"/>
      <c r="X1900" s="1226" t="s">
        <v>356</v>
      </c>
      <c r="Y1900" s="1223"/>
      <c r="Z1900" s="1226" t="s">
        <v>360</v>
      </c>
      <c r="AA1900" s="1226" t="s">
        <v>171</v>
      </c>
      <c r="AB1900" s="1226" t="str">
        <f t="shared" ref="AB1900" si="4437">IF(S1900&gt;=1,(W1900*12+Y1900)-(S1900*12+U1900)+1,"")</f>
        <v/>
      </c>
      <c r="AC1900" s="1229" t="s">
        <v>359</v>
      </c>
      <c r="AD1900" s="1232" t="str">
        <f t="shared" ref="AD1900" si="4438">IFERROR(ROUNDDOWN(ROUND(L1900*Q1900,0)*M1900,0)*AB1900,"")</f>
        <v/>
      </c>
      <c r="AE1900" s="1233" t="str">
        <f>IFERROR(ROUNDDOWN(ROUNDDOWN(ROUND(L1900*VLOOKUP(K1900,【参考】数式用２!$A$2:$AC$48,MATCH("処遇改善加算Ⅳ",【参考】数式用２!$C$4:$O$4,0)+2,0),0)*M1900,0)*AB1900*0.5,0), "")</f>
        <v/>
      </c>
      <c r="AF1900" s="1198"/>
      <c r="AG1900" s="1193" t="str">
        <f>IF(AND(AQ1900&lt;&gt;"対象外", P1900&lt;&gt;""),ROUNDDOWN(ROUND(L1900*VLOOKUP(K1900,【参考】数式用２!$A$2:$K$48,MATCH("ベア加算あり",【参考】数式用２!$C$4:$K$4,0)+2,0),0)*M1900,0)*AB1900,"")</f>
        <v/>
      </c>
      <c r="AH1900" s="1195"/>
      <c r="AI1900" s="1198"/>
      <c r="AJ1900" s="1198"/>
      <c r="AK1900" s="1201"/>
      <c r="AL1900" s="1204"/>
      <c r="AM1900" s="650" t="str">
        <f t="shared" si="4404"/>
        <v/>
      </c>
      <c r="AN1900" s="355"/>
      <c r="AO1900" s="1207" t="str">
        <f t="shared" ref="AO1900" si="4439">IF(K1900&lt;&gt;"","Q列に色付け","")</f>
        <v/>
      </c>
      <c r="AP1900" s="1210" t="str">
        <f t="shared" ref="AP1900" si="4440">IF(AND(AE1900&lt;&gt;0,AE1900&lt;&gt;""),IF(AF1900="○","入力済","未入力"),"")</f>
        <v/>
      </c>
      <c r="AQ1900" s="1113" t="str">
        <f>IFERROR((VLOOKUP(N1900, 【参考】数式用２!$BE$5:$BE$13, 1,FALSE)), "対象外")</f>
        <v>対象外</v>
      </c>
      <c r="AR1900" s="976" t="str">
        <f t="shared" ref="AR1900" si="4441">IF(AG1900&lt;&gt;"",IF(AH1900="○","入力済","未入力"),"")</f>
        <v/>
      </c>
      <c r="AS1900" s="976" t="str">
        <f t="shared" ref="AS1900" si="4442">IF(AND(P1900&lt;&gt;"", AI1900=""), "未入力", "入力済")</f>
        <v>入力済</v>
      </c>
      <c r="AT1900" s="976" t="str">
        <f t="shared" ref="AT1900" si="4443">IF(AND(P1900&lt;&gt;"", P1900&lt;&gt;"処遇改善加算Ⅳ", AJ1900=""), "未入力", "入力済")</f>
        <v>入力済</v>
      </c>
      <c r="AU1900" s="976" t="str">
        <f>IFERROR(VLOOKUP(K1900, 【参考】数式用２!$BB$5:$BC$48, 2, FALSE), "")</f>
        <v/>
      </c>
      <c r="AV1900" s="976" t="str">
        <f t="shared" ref="AV1900" si="4444">IF(AND(P1900&lt;&gt;"処遇改善加算Ⅲ",P1900&lt;&gt;"処遇改善加算Ⅳ", P1900&lt;&gt;"", AU1900&lt;&gt;"対象外"), 1,"")</f>
        <v/>
      </c>
      <c r="AW1900" s="976" t="str">
        <f>IFERROR("_"&amp;VLOOKUP(K1900, 【参考】数式用２!$AG$2:$AH$48, 2, FALSE), "")</f>
        <v/>
      </c>
      <c r="AX1900" s="1211" t="str">
        <f t="shared" ref="AX1900" si="4445">IF(AND(P1900="処遇改善加算Ⅰ", AL1900=""), "未入力","入力済")</f>
        <v>入力済</v>
      </c>
      <c r="AY1900" s="1207" t="str">
        <f t="shared" ref="AY1900" si="4446">G1900</f>
        <v/>
      </c>
    </row>
    <row r="1901" spans="1:51" ht="14">
      <c r="A1901" s="1281"/>
      <c r="B1901" s="1263"/>
      <c r="C1901" s="1264"/>
      <c r="D1901" s="1264"/>
      <c r="E1901" s="1264"/>
      <c r="F1901" s="1265"/>
      <c r="G1901" s="1270"/>
      <c r="H1901" s="1270"/>
      <c r="I1901" s="1270"/>
      <c r="J1901" s="1270"/>
      <c r="K1901" s="1270"/>
      <c r="L1901" s="1273"/>
      <c r="M1901" s="1276"/>
      <c r="N1901" s="1246"/>
      <c r="O1901" s="1249"/>
      <c r="P1901" s="1215"/>
      <c r="Q1901" s="1218"/>
      <c r="R1901" s="1221"/>
      <c r="S1901" s="1224"/>
      <c r="T1901" s="1227"/>
      <c r="U1901" s="1224"/>
      <c r="V1901" s="1227"/>
      <c r="W1901" s="1224"/>
      <c r="X1901" s="1227"/>
      <c r="Y1901" s="1224"/>
      <c r="Z1901" s="1227"/>
      <c r="AA1901" s="1227"/>
      <c r="AB1901" s="1227"/>
      <c r="AC1901" s="1230"/>
      <c r="AD1901" s="1193"/>
      <c r="AE1901" s="1234"/>
      <c r="AF1901" s="1199"/>
      <c r="AG1901" s="1193"/>
      <c r="AH1901" s="1196"/>
      <c r="AI1901" s="1199"/>
      <c r="AJ1901" s="1199"/>
      <c r="AK1901" s="1202"/>
      <c r="AL1901" s="1205"/>
      <c r="AM1901" s="1212" t="str">
        <f t="shared" ref="AM1901" si="4447">IF(AND(P1900&lt;&gt;"", OR(W1900&lt;&gt;8,Y1900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01" s="355"/>
      <c r="AO1901" s="1208"/>
      <c r="AP1901" s="1210"/>
      <c r="AQ1901" s="1114"/>
      <c r="AR1901" s="976"/>
      <c r="AS1901" s="976"/>
      <c r="AT1901" s="976"/>
      <c r="AU1901" s="976"/>
      <c r="AV1901" s="976"/>
      <c r="AW1901" s="976"/>
      <c r="AX1901" s="1211"/>
      <c r="AY1901" s="1208"/>
    </row>
    <row r="1902" spans="1:51" ht="14">
      <c r="A1902" s="1282"/>
      <c r="B1902" s="1263"/>
      <c r="C1902" s="1264"/>
      <c r="D1902" s="1264"/>
      <c r="E1902" s="1264"/>
      <c r="F1902" s="1265"/>
      <c r="G1902" s="1270"/>
      <c r="H1902" s="1270"/>
      <c r="I1902" s="1270"/>
      <c r="J1902" s="1270"/>
      <c r="K1902" s="1270"/>
      <c r="L1902" s="1273"/>
      <c r="M1902" s="1276"/>
      <c r="N1902" s="1246"/>
      <c r="O1902" s="1249"/>
      <c r="P1902" s="1215"/>
      <c r="Q1902" s="1218"/>
      <c r="R1902" s="1221"/>
      <c r="S1902" s="1224"/>
      <c r="T1902" s="1227"/>
      <c r="U1902" s="1224"/>
      <c r="V1902" s="1227"/>
      <c r="W1902" s="1224"/>
      <c r="X1902" s="1227"/>
      <c r="Y1902" s="1224"/>
      <c r="Z1902" s="1227"/>
      <c r="AA1902" s="1227"/>
      <c r="AB1902" s="1227"/>
      <c r="AC1902" s="1230"/>
      <c r="AD1902" s="1193"/>
      <c r="AE1902" s="1234"/>
      <c r="AF1902" s="1199"/>
      <c r="AG1902" s="1193"/>
      <c r="AH1902" s="1196"/>
      <c r="AI1902" s="1199"/>
      <c r="AJ1902" s="1199"/>
      <c r="AK1902" s="1202"/>
      <c r="AL1902" s="1205"/>
      <c r="AM1902" s="1213"/>
      <c r="AN1902" s="355"/>
      <c r="AO1902" s="1208"/>
      <c r="AP1902" s="1210"/>
      <c r="AQ1902" s="1114"/>
      <c r="AR1902" s="976"/>
      <c r="AS1902" s="976"/>
      <c r="AT1902" s="976"/>
      <c r="AU1902" s="976"/>
      <c r="AV1902" s="976"/>
      <c r="AW1902" s="976"/>
      <c r="AX1902" s="1211"/>
      <c r="AY1902" s="1208"/>
    </row>
    <row r="1903" spans="1:51" ht="14.5" thickBot="1">
      <c r="A1903" s="1283"/>
      <c r="B1903" s="1266"/>
      <c r="C1903" s="1267"/>
      <c r="D1903" s="1267"/>
      <c r="E1903" s="1267"/>
      <c r="F1903" s="1268"/>
      <c r="G1903" s="1271"/>
      <c r="H1903" s="1271"/>
      <c r="I1903" s="1271"/>
      <c r="J1903" s="1271"/>
      <c r="K1903" s="1271"/>
      <c r="L1903" s="1274"/>
      <c r="M1903" s="1277"/>
      <c r="N1903" s="1247"/>
      <c r="O1903" s="1250"/>
      <c r="P1903" s="1216"/>
      <c r="Q1903" s="1219"/>
      <c r="R1903" s="1222"/>
      <c r="S1903" s="1225"/>
      <c r="T1903" s="1228"/>
      <c r="U1903" s="1225"/>
      <c r="V1903" s="1228"/>
      <c r="W1903" s="1225"/>
      <c r="X1903" s="1228"/>
      <c r="Y1903" s="1225"/>
      <c r="Z1903" s="1228"/>
      <c r="AA1903" s="1228"/>
      <c r="AB1903" s="1228"/>
      <c r="AC1903" s="1231"/>
      <c r="AD1903" s="1194"/>
      <c r="AE1903" s="1235"/>
      <c r="AF1903" s="1200"/>
      <c r="AG1903" s="1194"/>
      <c r="AH1903" s="1197"/>
      <c r="AI1903" s="1200"/>
      <c r="AJ1903" s="1200"/>
      <c r="AK1903" s="1203"/>
      <c r="AL1903" s="1206"/>
      <c r="AM1903" s="651" t="str">
        <f t="shared" si="4414"/>
        <v/>
      </c>
      <c r="AN1903" s="355"/>
      <c r="AO1903" s="1209"/>
      <c r="AP1903" s="1210"/>
      <c r="AQ1903" s="1115"/>
      <c r="AR1903" s="976"/>
      <c r="AS1903" s="976"/>
      <c r="AT1903" s="976"/>
      <c r="AU1903" s="976"/>
      <c r="AV1903" s="976"/>
      <c r="AW1903" s="976"/>
      <c r="AX1903" s="1211"/>
      <c r="AY1903" s="1209"/>
    </row>
    <row r="1904" spans="1:51" ht="14">
      <c r="A1904" s="1280">
        <v>474</v>
      </c>
      <c r="B1904" s="1260" t="str">
        <f>IF(基本情報入力シート!B513="", "",基本情報入力シート!B513)</f>
        <v/>
      </c>
      <c r="C1904" s="1261"/>
      <c r="D1904" s="1261"/>
      <c r="E1904" s="1261"/>
      <c r="F1904" s="1262"/>
      <c r="G1904" s="1269" t="str">
        <f>IF(基本情報入力シート!L513="", "",基本情報入力シート!L513)</f>
        <v/>
      </c>
      <c r="H1904" s="1269" t="str">
        <f>IF(基本情報入力シート!Q513="", "",基本情報入力シート!Q513)</f>
        <v/>
      </c>
      <c r="I1904" s="1269" t="str">
        <f>IF(基本情報入力シート!V513="", "",基本情報入力シート!V513)</f>
        <v/>
      </c>
      <c r="J1904" s="1269" t="str">
        <f>IF(基本情報入力シート!W513="", "",基本情報入力シート!W513)</f>
        <v/>
      </c>
      <c r="K1904" s="1269" t="str">
        <f>IF(基本情報入力シート!X513="", "",基本情報入力シート!X513)</f>
        <v/>
      </c>
      <c r="L1904" s="1272" t="str">
        <f>IF(基本情報入力シート!AC513=0, "",基本情報入力シート!AC513)</f>
        <v/>
      </c>
      <c r="M1904" s="1275" t="str">
        <f>IF(基本情報入力シート!AD513="", "",基本情報入力シート!AD513)</f>
        <v/>
      </c>
      <c r="N1904" s="1245"/>
      <c r="O1904" s="1248" t="str">
        <f>IFERROR(VLOOKUP(K1904,【参考】数式用２!$A$2:$AD$48,MATCH(N1904,【参考】数式用２!$C$4:$AD$4,0)+2,0),"")</f>
        <v/>
      </c>
      <c r="P1904" s="1214"/>
      <c r="Q1904" s="1217" t="str">
        <f>IFERROR(VLOOKUP(K1904,【参考】数式用２!$A$2:$AC$48,MATCH(P1904,【参考】数式用２!$C$4:$AC$4,0)+2,0),"")</f>
        <v/>
      </c>
      <c r="R1904" s="1220" t="s">
        <v>268</v>
      </c>
      <c r="S1904" s="1223"/>
      <c r="T1904" s="1226" t="s">
        <v>356</v>
      </c>
      <c r="U1904" s="1223"/>
      <c r="V1904" s="1226" t="s">
        <v>357</v>
      </c>
      <c r="W1904" s="1223"/>
      <c r="X1904" s="1226" t="s">
        <v>356</v>
      </c>
      <c r="Y1904" s="1223"/>
      <c r="Z1904" s="1226" t="s">
        <v>360</v>
      </c>
      <c r="AA1904" s="1226" t="s">
        <v>171</v>
      </c>
      <c r="AB1904" s="1226" t="str">
        <f t="shared" ref="AB1904" si="4448">IF(S1904&gt;=1,(W1904*12+Y1904)-(S1904*12+U1904)+1,"")</f>
        <v/>
      </c>
      <c r="AC1904" s="1229" t="s">
        <v>359</v>
      </c>
      <c r="AD1904" s="1232" t="str">
        <f t="shared" ref="AD1904" si="4449">IFERROR(ROUNDDOWN(ROUND(L1904*Q1904,0)*M1904,0)*AB1904,"")</f>
        <v/>
      </c>
      <c r="AE1904" s="1233" t="str">
        <f>IFERROR(ROUNDDOWN(ROUNDDOWN(ROUND(L1904*VLOOKUP(K1904,【参考】数式用２!$A$2:$AC$48,MATCH("処遇改善加算Ⅳ",【参考】数式用２!$C$4:$O$4,0)+2,0),0)*M1904,0)*AB1904*0.5,0), "")</f>
        <v/>
      </c>
      <c r="AF1904" s="1198"/>
      <c r="AG1904" s="1193" t="str">
        <f>IF(AND(AQ1904&lt;&gt;"対象外", P1904&lt;&gt;""),ROUNDDOWN(ROUND(L1904*VLOOKUP(K1904,【参考】数式用２!$A$2:$K$48,MATCH("ベア加算あり",【参考】数式用２!$C$4:$K$4,0)+2,0),0)*M1904,0)*AB1904,"")</f>
        <v/>
      </c>
      <c r="AH1904" s="1195"/>
      <c r="AI1904" s="1198"/>
      <c r="AJ1904" s="1198"/>
      <c r="AK1904" s="1201"/>
      <c r="AL1904" s="1204"/>
      <c r="AM1904" s="650" t="str">
        <f t="shared" si="4404"/>
        <v/>
      </c>
      <c r="AN1904" s="355"/>
      <c r="AO1904" s="1207" t="str">
        <f t="shared" ref="AO1904" si="4450">IF(K1904&lt;&gt;"","Q列に色付け","")</f>
        <v/>
      </c>
      <c r="AP1904" s="1210" t="str">
        <f t="shared" ref="AP1904" si="4451">IF(AND(AE1904&lt;&gt;0,AE1904&lt;&gt;""),IF(AF1904="○","入力済","未入力"),"")</f>
        <v/>
      </c>
      <c r="AQ1904" s="1113" t="str">
        <f>IFERROR((VLOOKUP(N1904, 【参考】数式用２!$BE$5:$BE$13, 1,FALSE)), "対象外")</f>
        <v>対象外</v>
      </c>
      <c r="AR1904" s="976" t="str">
        <f t="shared" ref="AR1904" si="4452">IF(AG1904&lt;&gt;"",IF(AH1904="○","入力済","未入力"),"")</f>
        <v/>
      </c>
      <c r="AS1904" s="976" t="str">
        <f t="shared" ref="AS1904" si="4453">IF(AND(P1904&lt;&gt;"", AI1904=""), "未入力", "入力済")</f>
        <v>入力済</v>
      </c>
      <c r="AT1904" s="976" t="str">
        <f t="shared" ref="AT1904" si="4454">IF(AND(P1904&lt;&gt;"", P1904&lt;&gt;"処遇改善加算Ⅳ", AJ1904=""), "未入力", "入力済")</f>
        <v>入力済</v>
      </c>
      <c r="AU1904" s="976" t="str">
        <f>IFERROR(VLOOKUP(K1904, 【参考】数式用２!$BB$5:$BC$48, 2, FALSE), "")</f>
        <v/>
      </c>
      <c r="AV1904" s="976" t="str">
        <f t="shared" ref="AV1904" si="4455">IF(AND(P1904&lt;&gt;"処遇改善加算Ⅲ",P1904&lt;&gt;"処遇改善加算Ⅳ", P1904&lt;&gt;"", AU1904&lt;&gt;"対象外"), 1,"")</f>
        <v/>
      </c>
      <c r="AW1904" s="976" t="str">
        <f>IFERROR("_"&amp;VLOOKUP(K1904, 【参考】数式用２!$AG$2:$AH$48, 2, FALSE), "")</f>
        <v/>
      </c>
      <c r="AX1904" s="1211" t="str">
        <f t="shared" ref="AX1904" si="4456">IF(AND(P1904="処遇改善加算Ⅰ", AL1904=""), "未入力","入力済")</f>
        <v>入力済</v>
      </c>
      <c r="AY1904" s="1207" t="str">
        <f t="shared" ref="AY1904" si="4457">G1904</f>
        <v/>
      </c>
    </row>
    <row r="1905" spans="1:51" ht="14">
      <c r="A1905" s="1281"/>
      <c r="B1905" s="1263"/>
      <c r="C1905" s="1264"/>
      <c r="D1905" s="1264"/>
      <c r="E1905" s="1264"/>
      <c r="F1905" s="1265"/>
      <c r="G1905" s="1270"/>
      <c r="H1905" s="1270"/>
      <c r="I1905" s="1270"/>
      <c r="J1905" s="1270"/>
      <c r="K1905" s="1270"/>
      <c r="L1905" s="1273"/>
      <c r="M1905" s="1276"/>
      <c r="N1905" s="1246"/>
      <c r="O1905" s="1249"/>
      <c r="P1905" s="1215"/>
      <c r="Q1905" s="1218"/>
      <c r="R1905" s="1221"/>
      <c r="S1905" s="1224"/>
      <c r="T1905" s="1227"/>
      <c r="U1905" s="1224"/>
      <c r="V1905" s="1227"/>
      <c r="W1905" s="1224"/>
      <c r="X1905" s="1227"/>
      <c r="Y1905" s="1224"/>
      <c r="Z1905" s="1227"/>
      <c r="AA1905" s="1227"/>
      <c r="AB1905" s="1227"/>
      <c r="AC1905" s="1230"/>
      <c r="AD1905" s="1193"/>
      <c r="AE1905" s="1234"/>
      <c r="AF1905" s="1199"/>
      <c r="AG1905" s="1193"/>
      <c r="AH1905" s="1196"/>
      <c r="AI1905" s="1199"/>
      <c r="AJ1905" s="1199"/>
      <c r="AK1905" s="1202"/>
      <c r="AL1905" s="1205"/>
      <c r="AM1905" s="1212" t="str">
        <f t="shared" ref="AM1905" si="4458">IF(AND(P1904&lt;&gt;"", OR(W1904&lt;&gt;8,Y1904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05" s="355"/>
      <c r="AO1905" s="1208"/>
      <c r="AP1905" s="1210"/>
      <c r="AQ1905" s="1114"/>
      <c r="AR1905" s="976"/>
      <c r="AS1905" s="976"/>
      <c r="AT1905" s="976"/>
      <c r="AU1905" s="976"/>
      <c r="AV1905" s="976"/>
      <c r="AW1905" s="976"/>
      <c r="AX1905" s="1211"/>
      <c r="AY1905" s="1208"/>
    </row>
    <row r="1906" spans="1:51" ht="14">
      <c r="A1906" s="1282"/>
      <c r="B1906" s="1263"/>
      <c r="C1906" s="1264"/>
      <c r="D1906" s="1264"/>
      <c r="E1906" s="1264"/>
      <c r="F1906" s="1265"/>
      <c r="G1906" s="1270"/>
      <c r="H1906" s="1270"/>
      <c r="I1906" s="1270"/>
      <c r="J1906" s="1270"/>
      <c r="K1906" s="1270"/>
      <c r="L1906" s="1273"/>
      <c r="M1906" s="1276"/>
      <c r="N1906" s="1246"/>
      <c r="O1906" s="1249"/>
      <c r="P1906" s="1215"/>
      <c r="Q1906" s="1218"/>
      <c r="R1906" s="1221"/>
      <c r="S1906" s="1224"/>
      <c r="T1906" s="1227"/>
      <c r="U1906" s="1224"/>
      <c r="V1906" s="1227"/>
      <c r="W1906" s="1224"/>
      <c r="X1906" s="1227"/>
      <c r="Y1906" s="1224"/>
      <c r="Z1906" s="1227"/>
      <c r="AA1906" s="1227"/>
      <c r="AB1906" s="1227"/>
      <c r="AC1906" s="1230"/>
      <c r="AD1906" s="1193"/>
      <c r="AE1906" s="1234"/>
      <c r="AF1906" s="1199"/>
      <c r="AG1906" s="1193"/>
      <c r="AH1906" s="1196"/>
      <c r="AI1906" s="1199"/>
      <c r="AJ1906" s="1199"/>
      <c r="AK1906" s="1202"/>
      <c r="AL1906" s="1205"/>
      <c r="AM1906" s="1213"/>
      <c r="AN1906" s="355"/>
      <c r="AO1906" s="1208"/>
      <c r="AP1906" s="1210"/>
      <c r="AQ1906" s="1114"/>
      <c r="AR1906" s="976"/>
      <c r="AS1906" s="976"/>
      <c r="AT1906" s="976"/>
      <c r="AU1906" s="976"/>
      <c r="AV1906" s="976"/>
      <c r="AW1906" s="976"/>
      <c r="AX1906" s="1211"/>
      <c r="AY1906" s="1208"/>
    </row>
    <row r="1907" spans="1:51" ht="14.5" thickBot="1">
      <c r="A1907" s="1283"/>
      <c r="B1907" s="1266"/>
      <c r="C1907" s="1267"/>
      <c r="D1907" s="1267"/>
      <c r="E1907" s="1267"/>
      <c r="F1907" s="1268"/>
      <c r="G1907" s="1271"/>
      <c r="H1907" s="1271"/>
      <c r="I1907" s="1271"/>
      <c r="J1907" s="1271"/>
      <c r="K1907" s="1271"/>
      <c r="L1907" s="1274"/>
      <c r="M1907" s="1277"/>
      <c r="N1907" s="1247"/>
      <c r="O1907" s="1250"/>
      <c r="P1907" s="1216"/>
      <c r="Q1907" s="1219"/>
      <c r="R1907" s="1222"/>
      <c r="S1907" s="1225"/>
      <c r="T1907" s="1228"/>
      <c r="U1907" s="1225"/>
      <c r="V1907" s="1228"/>
      <c r="W1907" s="1225"/>
      <c r="X1907" s="1228"/>
      <c r="Y1907" s="1225"/>
      <c r="Z1907" s="1228"/>
      <c r="AA1907" s="1228"/>
      <c r="AB1907" s="1228"/>
      <c r="AC1907" s="1231"/>
      <c r="AD1907" s="1194"/>
      <c r="AE1907" s="1235"/>
      <c r="AF1907" s="1200"/>
      <c r="AG1907" s="1194"/>
      <c r="AH1907" s="1197"/>
      <c r="AI1907" s="1200"/>
      <c r="AJ1907" s="1200"/>
      <c r="AK1907" s="1203"/>
      <c r="AL1907" s="1206"/>
      <c r="AM1907" s="651" t="str">
        <f t="shared" si="4414"/>
        <v/>
      </c>
      <c r="AN1907" s="355"/>
      <c r="AO1907" s="1209"/>
      <c r="AP1907" s="1210"/>
      <c r="AQ1907" s="1115"/>
      <c r="AR1907" s="976"/>
      <c r="AS1907" s="976"/>
      <c r="AT1907" s="976"/>
      <c r="AU1907" s="976"/>
      <c r="AV1907" s="976"/>
      <c r="AW1907" s="976"/>
      <c r="AX1907" s="1211"/>
      <c r="AY1907" s="1209"/>
    </row>
    <row r="1908" spans="1:51" ht="14">
      <c r="A1908" s="1280">
        <v>475</v>
      </c>
      <c r="B1908" s="1260" t="str">
        <f>IF(基本情報入力シート!B514="", "",基本情報入力シート!B514)</f>
        <v/>
      </c>
      <c r="C1908" s="1261"/>
      <c r="D1908" s="1261"/>
      <c r="E1908" s="1261"/>
      <c r="F1908" s="1262"/>
      <c r="G1908" s="1269" t="str">
        <f>IF(基本情報入力シート!L514="", "",基本情報入力シート!L514)</f>
        <v/>
      </c>
      <c r="H1908" s="1269" t="str">
        <f>IF(基本情報入力シート!Q514="", "",基本情報入力シート!Q514)</f>
        <v/>
      </c>
      <c r="I1908" s="1269" t="str">
        <f>IF(基本情報入力シート!V514="", "",基本情報入力シート!V514)</f>
        <v/>
      </c>
      <c r="J1908" s="1269" t="str">
        <f>IF(基本情報入力シート!W514="", "",基本情報入力シート!W514)</f>
        <v/>
      </c>
      <c r="K1908" s="1269" t="str">
        <f>IF(基本情報入力シート!X514="", "",基本情報入力シート!X514)</f>
        <v/>
      </c>
      <c r="L1908" s="1272" t="str">
        <f>IF(基本情報入力シート!AC514=0, "",基本情報入力シート!AC514)</f>
        <v/>
      </c>
      <c r="M1908" s="1275" t="str">
        <f>IF(基本情報入力シート!AD514="", "",基本情報入力シート!AD514)</f>
        <v/>
      </c>
      <c r="N1908" s="1245"/>
      <c r="O1908" s="1248" t="str">
        <f>IFERROR(VLOOKUP(K1908,【参考】数式用２!$A$2:$AD$48,MATCH(N1908,【参考】数式用２!$C$4:$AD$4,0)+2,0),"")</f>
        <v/>
      </c>
      <c r="P1908" s="1214"/>
      <c r="Q1908" s="1217" t="str">
        <f>IFERROR(VLOOKUP(K1908,【参考】数式用２!$A$2:$AC$48,MATCH(P1908,【参考】数式用２!$C$4:$AC$4,0)+2,0),"")</f>
        <v/>
      </c>
      <c r="R1908" s="1220" t="s">
        <v>268</v>
      </c>
      <c r="S1908" s="1223"/>
      <c r="T1908" s="1226" t="s">
        <v>356</v>
      </c>
      <c r="U1908" s="1223"/>
      <c r="V1908" s="1226" t="s">
        <v>357</v>
      </c>
      <c r="W1908" s="1223"/>
      <c r="X1908" s="1226" t="s">
        <v>356</v>
      </c>
      <c r="Y1908" s="1223"/>
      <c r="Z1908" s="1226" t="s">
        <v>360</v>
      </c>
      <c r="AA1908" s="1226" t="s">
        <v>171</v>
      </c>
      <c r="AB1908" s="1226" t="str">
        <f t="shared" ref="AB1908" si="4459">IF(S1908&gt;=1,(W1908*12+Y1908)-(S1908*12+U1908)+1,"")</f>
        <v/>
      </c>
      <c r="AC1908" s="1229" t="s">
        <v>359</v>
      </c>
      <c r="AD1908" s="1232" t="str">
        <f t="shared" ref="AD1908" si="4460">IFERROR(ROUNDDOWN(ROUND(L1908*Q1908,0)*M1908,0)*AB1908,"")</f>
        <v/>
      </c>
      <c r="AE1908" s="1233" t="str">
        <f>IFERROR(ROUNDDOWN(ROUNDDOWN(ROUND(L1908*VLOOKUP(K1908,【参考】数式用２!$A$2:$AC$48,MATCH("処遇改善加算Ⅳ",【参考】数式用２!$C$4:$O$4,0)+2,0),0)*M1908,0)*AB1908*0.5,0), "")</f>
        <v/>
      </c>
      <c r="AF1908" s="1198"/>
      <c r="AG1908" s="1193" t="str">
        <f>IF(AND(AQ1908&lt;&gt;"対象外", P1908&lt;&gt;""),ROUNDDOWN(ROUND(L1908*VLOOKUP(K1908,【参考】数式用２!$A$2:$K$48,MATCH("ベア加算あり",【参考】数式用２!$C$4:$K$4,0)+2,0),0)*M1908,0)*AB1908,"")</f>
        <v/>
      </c>
      <c r="AH1908" s="1195"/>
      <c r="AI1908" s="1198"/>
      <c r="AJ1908" s="1198"/>
      <c r="AK1908" s="1201"/>
      <c r="AL1908" s="1204"/>
      <c r="AM1908" s="650" t="str">
        <f t="shared" si="4404"/>
        <v/>
      </c>
      <c r="AN1908" s="355"/>
      <c r="AO1908" s="1207" t="str">
        <f t="shared" ref="AO1908" si="4461">IF(K1908&lt;&gt;"","Q列に色付け","")</f>
        <v/>
      </c>
      <c r="AP1908" s="1210" t="str">
        <f t="shared" ref="AP1908" si="4462">IF(AND(AE1908&lt;&gt;0,AE1908&lt;&gt;""),IF(AF1908="○","入力済","未入力"),"")</f>
        <v/>
      </c>
      <c r="AQ1908" s="1113" t="str">
        <f>IFERROR((VLOOKUP(N1908, 【参考】数式用２!$BE$5:$BE$13, 1,FALSE)), "対象外")</f>
        <v>対象外</v>
      </c>
      <c r="AR1908" s="976" t="str">
        <f t="shared" ref="AR1908" si="4463">IF(AG1908&lt;&gt;"",IF(AH1908="○","入力済","未入力"),"")</f>
        <v/>
      </c>
      <c r="AS1908" s="976" t="str">
        <f t="shared" ref="AS1908" si="4464">IF(AND(P1908&lt;&gt;"", AI1908=""), "未入力", "入力済")</f>
        <v>入力済</v>
      </c>
      <c r="AT1908" s="976" t="str">
        <f t="shared" ref="AT1908" si="4465">IF(AND(P1908&lt;&gt;"", P1908&lt;&gt;"処遇改善加算Ⅳ", AJ1908=""), "未入力", "入力済")</f>
        <v>入力済</v>
      </c>
      <c r="AU1908" s="976" t="str">
        <f>IFERROR(VLOOKUP(K1908, 【参考】数式用２!$BB$5:$BC$48, 2, FALSE), "")</f>
        <v/>
      </c>
      <c r="AV1908" s="976" t="str">
        <f t="shared" ref="AV1908" si="4466">IF(AND(P1908&lt;&gt;"処遇改善加算Ⅲ",P1908&lt;&gt;"処遇改善加算Ⅳ", P1908&lt;&gt;"", AU1908&lt;&gt;"対象外"), 1,"")</f>
        <v/>
      </c>
      <c r="AW1908" s="976" t="str">
        <f>IFERROR("_"&amp;VLOOKUP(K1908, 【参考】数式用２!$AG$2:$AH$48, 2, FALSE), "")</f>
        <v/>
      </c>
      <c r="AX1908" s="1211" t="str">
        <f t="shared" ref="AX1908" si="4467">IF(AND(P1908="処遇改善加算Ⅰ", AL1908=""), "未入力","入力済")</f>
        <v>入力済</v>
      </c>
      <c r="AY1908" s="1207" t="str">
        <f t="shared" ref="AY1908" si="4468">G1908</f>
        <v/>
      </c>
    </row>
    <row r="1909" spans="1:51" ht="14">
      <c r="A1909" s="1281"/>
      <c r="B1909" s="1263"/>
      <c r="C1909" s="1264"/>
      <c r="D1909" s="1264"/>
      <c r="E1909" s="1264"/>
      <c r="F1909" s="1265"/>
      <c r="G1909" s="1270"/>
      <c r="H1909" s="1270"/>
      <c r="I1909" s="1270"/>
      <c r="J1909" s="1270"/>
      <c r="K1909" s="1270"/>
      <c r="L1909" s="1273"/>
      <c r="M1909" s="1276"/>
      <c r="N1909" s="1246"/>
      <c r="O1909" s="1249"/>
      <c r="P1909" s="1215"/>
      <c r="Q1909" s="1218"/>
      <c r="R1909" s="1221"/>
      <c r="S1909" s="1224"/>
      <c r="T1909" s="1227"/>
      <c r="U1909" s="1224"/>
      <c r="V1909" s="1227"/>
      <c r="W1909" s="1224"/>
      <c r="X1909" s="1227"/>
      <c r="Y1909" s="1224"/>
      <c r="Z1909" s="1227"/>
      <c r="AA1909" s="1227"/>
      <c r="AB1909" s="1227"/>
      <c r="AC1909" s="1230"/>
      <c r="AD1909" s="1193"/>
      <c r="AE1909" s="1234"/>
      <c r="AF1909" s="1199"/>
      <c r="AG1909" s="1193"/>
      <c r="AH1909" s="1196"/>
      <c r="AI1909" s="1199"/>
      <c r="AJ1909" s="1199"/>
      <c r="AK1909" s="1202"/>
      <c r="AL1909" s="1205"/>
      <c r="AM1909" s="1212" t="str">
        <f t="shared" ref="AM1909" si="4469">IF(AND(P1908&lt;&gt;"", OR(W1908&lt;&gt;8,Y1908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09" s="355"/>
      <c r="AO1909" s="1208"/>
      <c r="AP1909" s="1210"/>
      <c r="AQ1909" s="1114"/>
      <c r="AR1909" s="976"/>
      <c r="AS1909" s="976"/>
      <c r="AT1909" s="976"/>
      <c r="AU1909" s="976"/>
      <c r="AV1909" s="976"/>
      <c r="AW1909" s="976"/>
      <c r="AX1909" s="1211"/>
      <c r="AY1909" s="1208"/>
    </row>
    <row r="1910" spans="1:51" ht="14">
      <c r="A1910" s="1282"/>
      <c r="B1910" s="1263"/>
      <c r="C1910" s="1264"/>
      <c r="D1910" s="1264"/>
      <c r="E1910" s="1264"/>
      <c r="F1910" s="1265"/>
      <c r="G1910" s="1270"/>
      <c r="H1910" s="1270"/>
      <c r="I1910" s="1270"/>
      <c r="J1910" s="1270"/>
      <c r="K1910" s="1270"/>
      <c r="L1910" s="1273"/>
      <c r="M1910" s="1276"/>
      <c r="N1910" s="1246"/>
      <c r="O1910" s="1249"/>
      <c r="P1910" s="1215"/>
      <c r="Q1910" s="1218"/>
      <c r="R1910" s="1221"/>
      <c r="S1910" s="1224"/>
      <c r="T1910" s="1227"/>
      <c r="U1910" s="1224"/>
      <c r="V1910" s="1227"/>
      <c r="W1910" s="1224"/>
      <c r="X1910" s="1227"/>
      <c r="Y1910" s="1224"/>
      <c r="Z1910" s="1227"/>
      <c r="AA1910" s="1227"/>
      <c r="AB1910" s="1227"/>
      <c r="AC1910" s="1230"/>
      <c r="AD1910" s="1193"/>
      <c r="AE1910" s="1234"/>
      <c r="AF1910" s="1199"/>
      <c r="AG1910" s="1193"/>
      <c r="AH1910" s="1196"/>
      <c r="AI1910" s="1199"/>
      <c r="AJ1910" s="1199"/>
      <c r="AK1910" s="1202"/>
      <c r="AL1910" s="1205"/>
      <c r="AM1910" s="1213"/>
      <c r="AN1910" s="355"/>
      <c r="AO1910" s="1208"/>
      <c r="AP1910" s="1210"/>
      <c r="AQ1910" s="1114"/>
      <c r="AR1910" s="976"/>
      <c r="AS1910" s="976"/>
      <c r="AT1910" s="976"/>
      <c r="AU1910" s="976"/>
      <c r="AV1910" s="976"/>
      <c r="AW1910" s="976"/>
      <c r="AX1910" s="1211"/>
      <c r="AY1910" s="1208"/>
    </row>
    <row r="1911" spans="1:51" ht="14.5" thickBot="1">
      <c r="A1911" s="1283"/>
      <c r="B1911" s="1266"/>
      <c r="C1911" s="1267"/>
      <c r="D1911" s="1267"/>
      <c r="E1911" s="1267"/>
      <c r="F1911" s="1268"/>
      <c r="G1911" s="1271"/>
      <c r="H1911" s="1271"/>
      <c r="I1911" s="1271"/>
      <c r="J1911" s="1271"/>
      <c r="K1911" s="1271"/>
      <c r="L1911" s="1274"/>
      <c r="M1911" s="1277"/>
      <c r="N1911" s="1247"/>
      <c r="O1911" s="1250"/>
      <c r="P1911" s="1216"/>
      <c r="Q1911" s="1219"/>
      <c r="R1911" s="1222"/>
      <c r="S1911" s="1225"/>
      <c r="T1911" s="1228"/>
      <c r="U1911" s="1225"/>
      <c r="V1911" s="1228"/>
      <c r="W1911" s="1225"/>
      <c r="X1911" s="1228"/>
      <c r="Y1911" s="1225"/>
      <c r="Z1911" s="1228"/>
      <c r="AA1911" s="1228"/>
      <c r="AB1911" s="1228"/>
      <c r="AC1911" s="1231"/>
      <c r="AD1911" s="1194"/>
      <c r="AE1911" s="1235"/>
      <c r="AF1911" s="1200"/>
      <c r="AG1911" s="1194"/>
      <c r="AH1911" s="1197"/>
      <c r="AI1911" s="1200"/>
      <c r="AJ1911" s="1200"/>
      <c r="AK1911" s="1203"/>
      <c r="AL1911" s="1206"/>
      <c r="AM1911" s="651" t="str">
        <f t="shared" si="4414"/>
        <v/>
      </c>
      <c r="AN1911" s="355"/>
      <c r="AO1911" s="1209"/>
      <c r="AP1911" s="1210"/>
      <c r="AQ1911" s="1115"/>
      <c r="AR1911" s="976"/>
      <c r="AS1911" s="976"/>
      <c r="AT1911" s="976"/>
      <c r="AU1911" s="976"/>
      <c r="AV1911" s="976"/>
      <c r="AW1911" s="976"/>
      <c r="AX1911" s="1211"/>
      <c r="AY1911" s="1209"/>
    </row>
    <row r="1912" spans="1:51" ht="14">
      <c r="A1912" s="1280">
        <v>476</v>
      </c>
      <c r="B1912" s="1260" t="str">
        <f>IF(基本情報入力シート!B515="", "",基本情報入力シート!B515)</f>
        <v/>
      </c>
      <c r="C1912" s="1261"/>
      <c r="D1912" s="1261"/>
      <c r="E1912" s="1261"/>
      <c r="F1912" s="1262"/>
      <c r="G1912" s="1269" t="str">
        <f>IF(基本情報入力シート!L515="", "",基本情報入力シート!L515)</f>
        <v/>
      </c>
      <c r="H1912" s="1269" t="str">
        <f>IF(基本情報入力シート!Q515="", "",基本情報入力シート!Q515)</f>
        <v/>
      </c>
      <c r="I1912" s="1269" t="str">
        <f>IF(基本情報入力シート!V515="", "",基本情報入力シート!V515)</f>
        <v/>
      </c>
      <c r="J1912" s="1269" t="str">
        <f>IF(基本情報入力シート!W515="", "",基本情報入力シート!W515)</f>
        <v/>
      </c>
      <c r="K1912" s="1269" t="str">
        <f>IF(基本情報入力シート!X515="", "",基本情報入力シート!X515)</f>
        <v/>
      </c>
      <c r="L1912" s="1272" t="str">
        <f>IF(基本情報入力シート!AC515=0, "",基本情報入力シート!AC515)</f>
        <v/>
      </c>
      <c r="M1912" s="1275" t="str">
        <f>IF(基本情報入力シート!AD515="", "",基本情報入力シート!AD515)</f>
        <v/>
      </c>
      <c r="N1912" s="1245"/>
      <c r="O1912" s="1248" t="str">
        <f>IFERROR(VLOOKUP(K1912,【参考】数式用２!$A$2:$AD$48,MATCH(N1912,【参考】数式用２!$C$4:$AD$4,0)+2,0),"")</f>
        <v/>
      </c>
      <c r="P1912" s="1214"/>
      <c r="Q1912" s="1217" t="str">
        <f>IFERROR(VLOOKUP(K1912,【参考】数式用２!$A$2:$AC$48,MATCH(P1912,【参考】数式用２!$C$4:$AC$4,0)+2,0),"")</f>
        <v/>
      </c>
      <c r="R1912" s="1220" t="s">
        <v>268</v>
      </c>
      <c r="S1912" s="1223"/>
      <c r="T1912" s="1226" t="s">
        <v>356</v>
      </c>
      <c r="U1912" s="1223"/>
      <c r="V1912" s="1226" t="s">
        <v>357</v>
      </c>
      <c r="W1912" s="1223"/>
      <c r="X1912" s="1226" t="s">
        <v>356</v>
      </c>
      <c r="Y1912" s="1223"/>
      <c r="Z1912" s="1226" t="s">
        <v>360</v>
      </c>
      <c r="AA1912" s="1226" t="s">
        <v>171</v>
      </c>
      <c r="AB1912" s="1226" t="str">
        <f t="shared" ref="AB1912" si="4470">IF(S1912&gt;=1,(W1912*12+Y1912)-(S1912*12+U1912)+1,"")</f>
        <v/>
      </c>
      <c r="AC1912" s="1229" t="s">
        <v>359</v>
      </c>
      <c r="AD1912" s="1232" t="str">
        <f t="shared" ref="AD1912" si="4471">IFERROR(ROUNDDOWN(ROUND(L1912*Q1912,0)*M1912,0)*AB1912,"")</f>
        <v/>
      </c>
      <c r="AE1912" s="1233" t="str">
        <f>IFERROR(ROUNDDOWN(ROUNDDOWN(ROUND(L1912*VLOOKUP(K1912,【参考】数式用２!$A$2:$AC$48,MATCH("処遇改善加算Ⅳ",【参考】数式用２!$C$4:$O$4,0)+2,0),0)*M1912,0)*AB1912*0.5,0), "")</f>
        <v/>
      </c>
      <c r="AF1912" s="1198"/>
      <c r="AG1912" s="1193" t="str">
        <f>IF(AND(AQ1912&lt;&gt;"対象外", P1912&lt;&gt;""),ROUNDDOWN(ROUND(L1912*VLOOKUP(K1912,【参考】数式用２!$A$2:$K$48,MATCH("ベア加算あり",【参考】数式用２!$C$4:$K$4,0)+2,0),0)*M1912,0)*AB1912,"")</f>
        <v/>
      </c>
      <c r="AH1912" s="1195"/>
      <c r="AI1912" s="1198"/>
      <c r="AJ1912" s="1198"/>
      <c r="AK1912" s="1201"/>
      <c r="AL1912" s="1204"/>
      <c r="AM1912" s="650" t="str">
        <f t="shared" si="4404"/>
        <v/>
      </c>
      <c r="AN1912" s="355"/>
      <c r="AO1912" s="1207" t="str">
        <f t="shared" ref="AO1912" si="4472">IF(K1912&lt;&gt;"","Q列に色付け","")</f>
        <v/>
      </c>
      <c r="AP1912" s="1210" t="str">
        <f t="shared" ref="AP1912" si="4473">IF(AND(AE1912&lt;&gt;0,AE1912&lt;&gt;""),IF(AF1912="○","入力済","未入力"),"")</f>
        <v/>
      </c>
      <c r="AQ1912" s="1113" t="str">
        <f>IFERROR((VLOOKUP(N1912, 【参考】数式用２!$BE$5:$BE$13, 1,FALSE)), "対象外")</f>
        <v>対象外</v>
      </c>
      <c r="AR1912" s="976" t="str">
        <f t="shared" ref="AR1912" si="4474">IF(AG1912&lt;&gt;"",IF(AH1912="○","入力済","未入力"),"")</f>
        <v/>
      </c>
      <c r="AS1912" s="976" t="str">
        <f t="shared" ref="AS1912" si="4475">IF(AND(P1912&lt;&gt;"", AI1912=""), "未入力", "入力済")</f>
        <v>入力済</v>
      </c>
      <c r="AT1912" s="976" t="str">
        <f t="shared" ref="AT1912" si="4476">IF(AND(P1912&lt;&gt;"", P1912&lt;&gt;"処遇改善加算Ⅳ", AJ1912=""), "未入力", "入力済")</f>
        <v>入力済</v>
      </c>
      <c r="AU1912" s="976" t="str">
        <f>IFERROR(VLOOKUP(K1912, 【参考】数式用２!$BB$5:$BC$48, 2, FALSE), "")</f>
        <v/>
      </c>
      <c r="AV1912" s="976" t="str">
        <f t="shared" ref="AV1912" si="4477">IF(AND(P1912&lt;&gt;"処遇改善加算Ⅲ",P1912&lt;&gt;"処遇改善加算Ⅳ", P1912&lt;&gt;"", AU1912&lt;&gt;"対象外"), 1,"")</f>
        <v/>
      </c>
      <c r="AW1912" s="976" t="str">
        <f>IFERROR("_"&amp;VLOOKUP(K1912, 【参考】数式用２!$AG$2:$AH$48, 2, FALSE), "")</f>
        <v/>
      </c>
      <c r="AX1912" s="1211" t="str">
        <f t="shared" ref="AX1912" si="4478">IF(AND(P1912="処遇改善加算Ⅰ", AL1912=""), "未入力","入力済")</f>
        <v>入力済</v>
      </c>
      <c r="AY1912" s="1207" t="str">
        <f t="shared" ref="AY1912" si="4479">G1912</f>
        <v/>
      </c>
    </row>
    <row r="1913" spans="1:51" ht="14">
      <c r="A1913" s="1281"/>
      <c r="B1913" s="1263"/>
      <c r="C1913" s="1264"/>
      <c r="D1913" s="1264"/>
      <c r="E1913" s="1264"/>
      <c r="F1913" s="1265"/>
      <c r="G1913" s="1270"/>
      <c r="H1913" s="1270"/>
      <c r="I1913" s="1270"/>
      <c r="J1913" s="1270"/>
      <c r="K1913" s="1270"/>
      <c r="L1913" s="1273"/>
      <c r="M1913" s="1276"/>
      <c r="N1913" s="1246"/>
      <c r="O1913" s="1249"/>
      <c r="P1913" s="1215"/>
      <c r="Q1913" s="1218"/>
      <c r="R1913" s="1221"/>
      <c r="S1913" s="1224"/>
      <c r="T1913" s="1227"/>
      <c r="U1913" s="1224"/>
      <c r="V1913" s="1227"/>
      <c r="W1913" s="1224"/>
      <c r="X1913" s="1227"/>
      <c r="Y1913" s="1224"/>
      <c r="Z1913" s="1227"/>
      <c r="AA1913" s="1227"/>
      <c r="AB1913" s="1227"/>
      <c r="AC1913" s="1230"/>
      <c r="AD1913" s="1193"/>
      <c r="AE1913" s="1234"/>
      <c r="AF1913" s="1199"/>
      <c r="AG1913" s="1193"/>
      <c r="AH1913" s="1196"/>
      <c r="AI1913" s="1199"/>
      <c r="AJ1913" s="1199"/>
      <c r="AK1913" s="1202"/>
      <c r="AL1913" s="1205"/>
      <c r="AM1913" s="1212" t="str">
        <f t="shared" ref="AM1913" si="4480">IF(AND(P1912&lt;&gt;"", OR(W1912&lt;&gt;8,Y1912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13" s="355"/>
      <c r="AO1913" s="1208"/>
      <c r="AP1913" s="1210"/>
      <c r="AQ1913" s="1114"/>
      <c r="AR1913" s="976"/>
      <c r="AS1913" s="976"/>
      <c r="AT1913" s="976"/>
      <c r="AU1913" s="976"/>
      <c r="AV1913" s="976"/>
      <c r="AW1913" s="976"/>
      <c r="AX1913" s="1211"/>
      <c r="AY1913" s="1208"/>
    </row>
    <row r="1914" spans="1:51" ht="14">
      <c r="A1914" s="1282"/>
      <c r="B1914" s="1263"/>
      <c r="C1914" s="1264"/>
      <c r="D1914" s="1264"/>
      <c r="E1914" s="1264"/>
      <c r="F1914" s="1265"/>
      <c r="G1914" s="1270"/>
      <c r="H1914" s="1270"/>
      <c r="I1914" s="1270"/>
      <c r="J1914" s="1270"/>
      <c r="K1914" s="1270"/>
      <c r="L1914" s="1273"/>
      <c r="M1914" s="1276"/>
      <c r="N1914" s="1246"/>
      <c r="O1914" s="1249"/>
      <c r="P1914" s="1215"/>
      <c r="Q1914" s="1218"/>
      <c r="R1914" s="1221"/>
      <c r="S1914" s="1224"/>
      <c r="T1914" s="1227"/>
      <c r="U1914" s="1224"/>
      <c r="V1914" s="1227"/>
      <c r="W1914" s="1224"/>
      <c r="X1914" s="1227"/>
      <c r="Y1914" s="1224"/>
      <c r="Z1914" s="1227"/>
      <c r="AA1914" s="1227"/>
      <c r="AB1914" s="1227"/>
      <c r="AC1914" s="1230"/>
      <c r="AD1914" s="1193"/>
      <c r="AE1914" s="1234"/>
      <c r="AF1914" s="1199"/>
      <c r="AG1914" s="1193"/>
      <c r="AH1914" s="1196"/>
      <c r="AI1914" s="1199"/>
      <c r="AJ1914" s="1199"/>
      <c r="AK1914" s="1202"/>
      <c r="AL1914" s="1205"/>
      <c r="AM1914" s="1213"/>
      <c r="AN1914" s="355"/>
      <c r="AO1914" s="1208"/>
      <c r="AP1914" s="1210"/>
      <c r="AQ1914" s="1114"/>
      <c r="AR1914" s="976"/>
      <c r="AS1914" s="976"/>
      <c r="AT1914" s="976"/>
      <c r="AU1914" s="976"/>
      <c r="AV1914" s="976"/>
      <c r="AW1914" s="976"/>
      <c r="AX1914" s="1211"/>
      <c r="AY1914" s="1208"/>
    </row>
    <row r="1915" spans="1:51" ht="14.5" thickBot="1">
      <c r="A1915" s="1283"/>
      <c r="B1915" s="1266"/>
      <c r="C1915" s="1267"/>
      <c r="D1915" s="1267"/>
      <c r="E1915" s="1267"/>
      <c r="F1915" s="1268"/>
      <c r="G1915" s="1271"/>
      <c r="H1915" s="1271"/>
      <c r="I1915" s="1271"/>
      <c r="J1915" s="1271"/>
      <c r="K1915" s="1271"/>
      <c r="L1915" s="1274"/>
      <c r="M1915" s="1277"/>
      <c r="N1915" s="1247"/>
      <c r="O1915" s="1250"/>
      <c r="P1915" s="1216"/>
      <c r="Q1915" s="1219"/>
      <c r="R1915" s="1222"/>
      <c r="S1915" s="1225"/>
      <c r="T1915" s="1228"/>
      <c r="U1915" s="1225"/>
      <c r="V1915" s="1228"/>
      <c r="W1915" s="1225"/>
      <c r="X1915" s="1228"/>
      <c r="Y1915" s="1225"/>
      <c r="Z1915" s="1228"/>
      <c r="AA1915" s="1228"/>
      <c r="AB1915" s="1228"/>
      <c r="AC1915" s="1231"/>
      <c r="AD1915" s="1194"/>
      <c r="AE1915" s="1235"/>
      <c r="AF1915" s="1200"/>
      <c r="AG1915" s="1194"/>
      <c r="AH1915" s="1197"/>
      <c r="AI1915" s="1200"/>
      <c r="AJ1915" s="1200"/>
      <c r="AK1915" s="1203"/>
      <c r="AL1915" s="1206"/>
      <c r="AM1915" s="651" t="str">
        <f t="shared" si="4414"/>
        <v/>
      </c>
      <c r="AN1915" s="355"/>
      <c r="AO1915" s="1209"/>
      <c r="AP1915" s="1210"/>
      <c r="AQ1915" s="1115"/>
      <c r="AR1915" s="976"/>
      <c r="AS1915" s="976"/>
      <c r="AT1915" s="976"/>
      <c r="AU1915" s="976"/>
      <c r="AV1915" s="976"/>
      <c r="AW1915" s="976"/>
      <c r="AX1915" s="1211"/>
      <c r="AY1915" s="1209"/>
    </row>
    <row r="1916" spans="1:51" ht="14">
      <c r="A1916" s="1280">
        <v>477</v>
      </c>
      <c r="B1916" s="1260" t="str">
        <f>IF(基本情報入力シート!B516="", "",基本情報入力シート!B516)</f>
        <v/>
      </c>
      <c r="C1916" s="1261"/>
      <c r="D1916" s="1261"/>
      <c r="E1916" s="1261"/>
      <c r="F1916" s="1262"/>
      <c r="G1916" s="1269" t="str">
        <f>IF(基本情報入力シート!L516="", "",基本情報入力シート!L516)</f>
        <v/>
      </c>
      <c r="H1916" s="1269" t="str">
        <f>IF(基本情報入力シート!Q516="", "",基本情報入力シート!Q516)</f>
        <v/>
      </c>
      <c r="I1916" s="1269" t="str">
        <f>IF(基本情報入力シート!V516="", "",基本情報入力シート!V516)</f>
        <v/>
      </c>
      <c r="J1916" s="1269" t="str">
        <f>IF(基本情報入力シート!W516="", "",基本情報入力シート!W516)</f>
        <v/>
      </c>
      <c r="K1916" s="1269" t="str">
        <f>IF(基本情報入力シート!X516="", "",基本情報入力シート!X516)</f>
        <v/>
      </c>
      <c r="L1916" s="1272" t="str">
        <f>IF(基本情報入力シート!AC516=0, "",基本情報入力シート!AC516)</f>
        <v/>
      </c>
      <c r="M1916" s="1275" t="str">
        <f>IF(基本情報入力シート!AD516="", "",基本情報入力シート!AD516)</f>
        <v/>
      </c>
      <c r="N1916" s="1245"/>
      <c r="O1916" s="1248" t="str">
        <f>IFERROR(VLOOKUP(K1916,【参考】数式用２!$A$2:$AD$48,MATCH(N1916,【参考】数式用２!$C$4:$AD$4,0)+2,0),"")</f>
        <v/>
      </c>
      <c r="P1916" s="1214"/>
      <c r="Q1916" s="1217" t="str">
        <f>IFERROR(VLOOKUP(K1916,【参考】数式用２!$A$2:$AC$48,MATCH(P1916,【参考】数式用２!$C$4:$AC$4,0)+2,0),"")</f>
        <v/>
      </c>
      <c r="R1916" s="1220" t="s">
        <v>268</v>
      </c>
      <c r="S1916" s="1223"/>
      <c r="T1916" s="1226" t="s">
        <v>356</v>
      </c>
      <c r="U1916" s="1223"/>
      <c r="V1916" s="1226" t="s">
        <v>357</v>
      </c>
      <c r="W1916" s="1223"/>
      <c r="X1916" s="1226" t="s">
        <v>356</v>
      </c>
      <c r="Y1916" s="1223"/>
      <c r="Z1916" s="1226" t="s">
        <v>360</v>
      </c>
      <c r="AA1916" s="1226" t="s">
        <v>171</v>
      </c>
      <c r="AB1916" s="1226" t="str">
        <f t="shared" ref="AB1916" si="4481">IF(S1916&gt;=1,(W1916*12+Y1916)-(S1916*12+U1916)+1,"")</f>
        <v/>
      </c>
      <c r="AC1916" s="1229" t="s">
        <v>359</v>
      </c>
      <c r="AD1916" s="1232" t="str">
        <f t="shared" ref="AD1916" si="4482">IFERROR(ROUNDDOWN(ROUND(L1916*Q1916,0)*M1916,0)*AB1916,"")</f>
        <v/>
      </c>
      <c r="AE1916" s="1233" t="str">
        <f>IFERROR(ROUNDDOWN(ROUNDDOWN(ROUND(L1916*VLOOKUP(K1916,【参考】数式用２!$A$2:$AC$48,MATCH("処遇改善加算Ⅳ",【参考】数式用２!$C$4:$O$4,0)+2,0),0)*M1916,0)*AB1916*0.5,0), "")</f>
        <v/>
      </c>
      <c r="AF1916" s="1198"/>
      <c r="AG1916" s="1193" t="str">
        <f>IF(AND(AQ1916&lt;&gt;"対象外", P1916&lt;&gt;""),ROUNDDOWN(ROUND(L1916*VLOOKUP(K1916,【参考】数式用２!$A$2:$K$48,MATCH("ベア加算あり",【参考】数式用２!$C$4:$K$4,0)+2,0),0)*M1916,0)*AB1916,"")</f>
        <v/>
      </c>
      <c r="AH1916" s="1195"/>
      <c r="AI1916" s="1198"/>
      <c r="AJ1916" s="1198"/>
      <c r="AK1916" s="1201"/>
      <c r="AL1916" s="1204"/>
      <c r="AM1916" s="650" t="str">
        <f t="shared" si="4404"/>
        <v/>
      </c>
      <c r="AN1916" s="355"/>
      <c r="AO1916" s="1207" t="str">
        <f t="shared" ref="AO1916" si="4483">IF(K1916&lt;&gt;"","Q列に色付け","")</f>
        <v/>
      </c>
      <c r="AP1916" s="1210" t="str">
        <f t="shared" ref="AP1916" si="4484">IF(AND(AE1916&lt;&gt;0,AE1916&lt;&gt;""),IF(AF1916="○","入力済","未入力"),"")</f>
        <v/>
      </c>
      <c r="AQ1916" s="1113" t="str">
        <f>IFERROR((VLOOKUP(N1916, 【参考】数式用２!$BE$5:$BE$13, 1,FALSE)), "対象外")</f>
        <v>対象外</v>
      </c>
      <c r="AR1916" s="976" t="str">
        <f t="shared" ref="AR1916" si="4485">IF(AG1916&lt;&gt;"",IF(AH1916="○","入力済","未入力"),"")</f>
        <v/>
      </c>
      <c r="AS1916" s="976" t="str">
        <f t="shared" ref="AS1916" si="4486">IF(AND(P1916&lt;&gt;"", AI1916=""), "未入力", "入力済")</f>
        <v>入力済</v>
      </c>
      <c r="AT1916" s="976" t="str">
        <f t="shared" ref="AT1916" si="4487">IF(AND(P1916&lt;&gt;"", P1916&lt;&gt;"処遇改善加算Ⅳ", AJ1916=""), "未入力", "入力済")</f>
        <v>入力済</v>
      </c>
      <c r="AU1916" s="976" t="str">
        <f>IFERROR(VLOOKUP(K1916, 【参考】数式用２!$BB$5:$BC$48, 2, FALSE), "")</f>
        <v/>
      </c>
      <c r="AV1916" s="976" t="str">
        <f t="shared" ref="AV1916" si="4488">IF(AND(P1916&lt;&gt;"処遇改善加算Ⅲ",P1916&lt;&gt;"処遇改善加算Ⅳ", P1916&lt;&gt;"", AU1916&lt;&gt;"対象外"), 1,"")</f>
        <v/>
      </c>
      <c r="AW1916" s="976" t="str">
        <f>IFERROR("_"&amp;VLOOKUP(K1916, 【参考】数式用２!$AG$2:$AH$48, 2, FALSE), "")</f>
        <v/>
      </c>
      <c r="AX1916" s="1211" t="str">
        <f t="shared" ref="AX1916" si="4489">IF(AND(P1916="処遇改善加算Ⅰ", AL1916=""), "未入力","入力済")</f>
        <v>入力済</v>
      </c>
      <c r="AY1916" s="1207" t="str">
        <f t="shared" ref="AY1916" si="4490">G1916</f>
        <v/>
      </c>
    </row>
    <row r="1917" spans="1:51" ht="14">
      <c r="A1917" s="1281"/>
      <c r="B1917" s="1263"/>
      <c r="C1917" s="1264"/>
      <c r="D1917" s="1264"/>
      <c r="E1917" s="1264"/>
      <c r="F1917" s="1265"/>
      <c r="G1917" s="1270"/>
      <c r="H1917" s="1270"/>
      <c r="I1917" s="1270"/>
      <c r="J1917" s="1270"/>
      <c r="K1917" s="1270"/>
      <c r="L1917" s="1273"/>
      <c r="M1917" s="1276"/>
      <c r="N1917" s="1246"/>
      <c r="O1917" s="1249"/>
      <c r="P1917" s="1215"/>
      <c r="Q1917" s="1218"/>
      <c r="R1917" s="1221"/>
      <c r="S1917" s="1224"/>
      <c r="T1917" s="1227"/>
      <c r="U1917" s="1224"/>
      <c r="V1917" s="1227"/>
      <c r="W1917" s="1224"/>
      <c r="X1917" s="1227"/>
      <c r="Y1917" s="1224"/>
      <c r="Z1917" s="1227"/>
      <c r="AA1917" s="1227"/>
      <c r="AB1917" s="1227"/>
      <c r="AC1917" s="1230"/>
      <c r="AD1917" s="1193"/>
      <c r="AE1917" s="1234"/>
      <c r="AF1917" s="1199"/>
      <c r="AG1917" s="1193"/>
      <c r="AH1917" s="1196"/>
      <c r="AI1917" s="1199"/>
      <c r="AJ1917" s="1199"/>
      <c r="AK1917" s="1202"/>
      <c r="AL1917" s="1205"/>
      <c r="AM1917" s="1212" t="str">
        <f t="shared" ref="AM1917" si="4491">IF(AND(P1916&lt;&gt;"", OR(W1916&lt;&gt;8,Y1916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17" s="355"/>
      <c r="AO1917" s="1208"/>
      <c r="AP1917" s="1210"/>
      <c r="AQ1917" s="1114"/>
      <c r="AR1917" s="976"/>
      <c r="AS1917" s="976"/>
      <c r="AT1917" s="976"/>
      <c r="AU1917" s="976"/>
      <c r="AV1917" s="976"/>
      <c r="AW1917" s="976"/>
      <c r="AX1917" s="1211"/>
      <c r="AY1917" s="1208"/>
    </row>
    <row r="1918" spans="1:51" ht="14">
      <c r="A1918" s="1282"/>
      <c r="B1918" s="1263"/>
      <c r="C1918" s="1264"/>
      <c r="D1918" s="1264"/>
      <c r="E1918" s="1264"/>
      <c r="F1918" s="1265"/>
      <c r="G1918" s="1270"/>
      <c r="H1918" s="1270"/>
      <c r="I1918" s="1270"/>
      <c r="J1918" s="1270"/>
      <c r="K1918" s="1270"/>
      <c r="L1918" s="1273"/>
      <c r="M1918" s="1276"/>
      <c r="N1918" s="1246"/>
      <c r="O1918" s="1249"/>
      <c r="P1918" s="1215"/>
      <c r="Q1918" s="1218"/>
      <c r="R1918" s="1221"/>
      <c r="S1918" s="1224"/>
      <c r="T1918" s="1227"/>
      <c r="U1918" s="1224"/>
      <c r="V1918" s="1227"/>
      <c r="W1918" s="1224"/>
      <c r="X1918" s="1227"/>
      <c r="Y1918" s="1224"/>
      <c r="Z1918" s="1227"/>
      <c r="AA1918" s="1227"/>
      <c r="AB1918" s="1227"/>
      <c r="AC1918" s="1230"/>
      <c r="AD1918" s="1193"/>
      <c r="AE1918" s="1234"/>
      <c r="AF1918" s="1199"/>
      <c r="AG1918" s="1193"/>
      <c r="AH1918" s="1196"/>
      <c r="AI1918" s="1199"/>
      <c r="AJ1918" s="1199"/>
      <c r="AK1918" s="1202"/>
      <c r="AL1918" s="1205"/>
      <c r="AM1918" s="1213"/>
      <c r="AN1918" s="355"/>
      <c r="AO1918" s="1208"/>
      <c r="AP1918" s="1210"/>
      <c r="AQ1918" s="1114"/>
      <c r="AR1918" s="976"/>
      <c r="AS1918" s="976"/>
      <c r="AT1918" s="976"/>
      <c r="AU1918" s="976"/>
      <c r="AV1918" s="976"/>
      <c r="AW1918" s="976"/>
      <c r="AX1918" s="1211"/>
      <c r="AY1918" s="1208"/>
    </row>
    <row r="1919" spans="1:51" ht="14.5" thickBot="1">
      <c r="A1919" s="1283"/>
      <c r="B1919" s="1266"/>
      <c r="C1919" s="1267"/>
      <c r="D1919" s="1267"/>
      <c r="E1919" s="1267"/>
      <c r="F1919" s="1268"/>
      <c r="G1919" s="1271"/>
      <c r="H1919" s="1271"/>
      <c r="I1919" s="1271"/>
      <c r="J1919" s="1271"/>
      <c r="K1919" s="1271"/>
      <c r="L1919" s="1274"/>
      <c r="M1919" s="1277"/>
      <c r="N1919" s="1247"/>
      <c r="O1919" s="1250"/>
      <c r="P1919" s="1216"/>
      <c r="Q1919" s="1219"/>
      <c r="R1919" s="1222"/>
      <c r="S1919" s="1225"/>
      <c r="T1919" s="1228"/>
      <c r="U1919" s="1225"/>
      <c r="V1919" s="1228"/>
      <c r="W1919" s="1225"/>
      <c r="X1919" s="1228"/>
      <c r="Y1919" s="1225"/>
      <c r="Z1919" s="1228"/>
      <c r="AA1919" s="1228"/>
      <c r="AB1919" s="1228"/>
      <c r="AC1919" s="1231"/>
      <c r="AD1919" s="1194"/>
      <c r="AE1919" s="1235"/>
      <c r="AF1919" s="1200"/>
      <c r="AG1919" s="1194"/>
      <c r="AH1919" s="1197"/>
      <c r="AI1919" s="1200"/>
      <c r="AJ1919" s="1200"/>
      <c r="AK1919" s="1203"/>
      <c r="AL1919" s="1206"/>
      <c r="AM1919" s="651" t="str">
        <f t="shared" si="4414"/>
        <v/>
      </c>
      <c r="AN1919" s="355"/>
      <c r="AO1919" s="1209"/>
      <c r="AP1919" s="1210"/>
      <c r="AQ1919" s="1115"/>
      <c r="AR1919" s="976"/>
      <c r="AS1919" s="976"/>
      <c r="AT1919" s="976"/>
      <c r="AU1919" s="976"/>
      <c r="AV1919" s="976"/>
      <c r="AW1919" s="976"/>
      <c r="AX1919" s="1211"/>
      <c r="AY1919" s="1209"/>
    </row>
    <row r="1920" spans="1:51" ht="14">
      <c r="A1920" s="1280">
        <v>478</v>
      </c>
      <c r="B1920" s="1260" t="str">
        <f>IF(基本情報入力シート!B517="", "",基本情報入力シート!B517)</f>
        <v/>
      </c>
      <c r="C1920" s="1261"/>
      <c r="D1920" s="1261"/>
      <c r="E1920" s="1261"/>
      <c r="F1920" s="1262"/>
      <c r="G1920" s="1269" t="str">
        <f>IF(基本情報入力シート!L517="", "",基本情報入力シート!L517)</f>
        <v/>
      </c>
      <c r="H1920" s="1269" t="str">
        <f>IF(基本情報入力シート!Q517="", "",基本情報入力シート!Q517)</f>
        <v/>
      </c>
      <c r="I1920" s="1269" t="str">
        <f>IF(基本情報入力シート!V517="", "",基本情報入力シート!V517)</f>
        <v/>
      </c>
      <c r="J1920" s="1269" t="str">
        <f>IF(基本情報入力シート!W517="", "",基本情報入力シート!W517)</f>
        <v/>
      </c>
      <c r="K1920" s="1269" t="str">
        <f>IF(基本情報入力シート!X517="", "",基本情報入力シート!X517)</f>
        <v/>
      </c>
      <c r="L1920" s="1272" t="str">
        <f>IF(基本情報入力シート!AC517=0, "",基本情報入力シート!AC517)</f>
        <v/>
      </c>
      <c r="M1920" s="1275" t="str">
        <f>IF(基本情報入力シート!AD517="", "",基本情報入力シート!AD517)</f>
        <v/>
      </c>
      <c r="N1920" s="1245"/>
      <c r="O1920" s="1248" t="str">
        <f>IFERROR(VLOOKUP(K1920,【参考】数式用２!$A$2:$AD$48,MATCH(N1920,【参考】数式用２!$C$4:$AD$4,0)+2,0),"")</f>
        <v/>
      </c>
      <c r="P1920" s="1214"/>
      <c r="Q1920" s="1217" t="str">
        <f>IFERROR(VLOOKUP(K1920,【参考】数式用２!$A$2:$AC$48,MATCH(P1920,【参考】数式用２!$C$4:$AC$4,0)+2,0),"")</f>
        <v/>
      </c>
      <c r="R1920" s="1220" t="s">
        <v>268</v>
      </c>
      <c r="S1920" s="1223"/>
      <c r="T1920" s="1226" t="s">
        <v>356</v>
      </c>
      <c r="U1920" s="1223"/>
      <c r="V1920" s="1226" t="s">
        <v>357</v>
      </c>
      <c r="W1920" s="1223"/>
      <c r="X1920" s="1226" t="s">
        <v>356</v>
      </c>
      <c r="Y1920" s="1223"/>
      <c r="Z1920" s="1226" t="s">
        <v>360</v>
      </c>
      <c r="AA1920" s="1226" t="s">
        <v>171</v>
      </c>
      <c r="AB1920" s="1226" t="str">
        <f t="shared" ref="AB1920" si="4492">IF(S1920&gt;=1,(W1920*12+Y1920)-(S1920*12+U1920)+1,"")</f>
        <v/>
      </c>
      <c r="AC1920" s="1229" t="s">
        <v>359</v>
      </c>
      <c r="AD1920" s="1232" t="str">
        <f t="shared" ref="AD1920" si="4493">IFERROR(ROUNDDOWN(ROUND(L1920*Q1920,0)*M1920,0)*AB1920,"")</f>
        <v/>
      </c>
      <c r="AE1920" s="1233" t="str">
        <f>IFERROR(ROUNDDOWN(ROUNDDOWN(ROUND(L1920*VLOOKUP(K1920,【参考】数式用２!$A$2:$AC$48,MATCH("処遇改善加算Ⅳ",【参考】数式用２!$C$4:$O$4,0)+2,0),0)*M1920,0)*AB1920*0.5,0), "")</f>
        <v/>
      </c>
      <c r="AF1920" s="1198"/>
      <c r="AG1920" s="1193" t="str">
        <f>IF(AND(AQ1920&lt;&gt;"対象外", P1920&lt;&gt;""),ROUNDDOWN(ROUND(L1920*VLOOKUP(K1920,【参考】数式用２!$A$2:$K$48,MATCH("ベア加算あり",【参考】数式用２!$C$4:$K$4,0)+2,0),0)*M1920,0)*AB1920,"")</f>
        <v/>
      </c>
      <c r="AH1920" s="1195"/>
      <c r="AI1920" s="1198"/>
      <c r="AJ1920" s="1198"/>
      <c r="AK1920" s="1201"/>
      <c r="AL1920" s="1204"/>
      <c r="AM1920" s="650" t="str">
        <f t="shared" si="4404"/>
        <v/>
      </c>
      <c r="AN1920" s="355"/>
      <c r="AO1920" s="1207" t="str">
        <f t="shared" ref="AO1920" si="4494">IF(K1920&lt;&gt;"","Q列に色付け","")</f>
        <v/>
      </c>
      <c r="AP1920" s="1210" t="str">
        <f t="shared" ref="AP1920" si="4495">IF(AND(AE1920&lt;&gt;0,AE1920&lt;&gt;""),IF(AF1920="○","入力済","未入力"),"")</f>
        <v/>
      </c>
      <c r="AQ1920" s="1113" t="str">
        <f>IFERROR((VLOOKUP(N1920, 【参考】数式用２!$BE$5:$BE$13, 1,FALSE)), "対象外")</f>
        <v>対象外</v>
      </c>
      <c r="AR1920" s="976" t="str">
        <f t="shared" ref="AR1920" si="4496">IF(AG1920&lt;&gt;"",IF(AH1920="○","入力済","未入力"),"")</f>
        <v/>
      </c>
      <c r="AS1920" s="976" t="str">
        <f t="shared" ref="AS1920" si="4497">IF(AND(P1920&lt;&gt;"", AI1920=""), "未入力", "入力済")</f>
        <v>入力済</v>
      </c>
      <c r="AT1920" s="976" t="str">
        <f t="shared" ref="AT1920" si="4498">IF(AND(P1920&lt;&gt;"", P1920&lt;&gt;"処遇改善加算Ⅳ", AJ1920=""), "未入力", "入力済")</f>
        <v>入力済</v>
      </c>
      <c r="AU1920" s="976" t="str">
        <f>IFERROR(VLOOKUP(K1920, 【参考】数式用２!$BB$5:$BC$48, 2, FALSE), "")</f>
        <v/>
      </c>
      <c r="AV1920" s="976" t="str">
        <f t="shared" ref="AV1920" si="4499">IF(AND(P1920&lt;&gt;"処遇改善加算Ⅲ",P1920&lt;&gt;"処遇改善加算Ⅳ", P1920&lt;&gt;"", AU1920&lt;&gt;"対象外"), 1,"")</f>
        <v/>
      </c>
      <c r="AW1920" s="976" t="str">
        <f>IFERROR("_"&amp;VLOOKUP(K1920, 【参考】数式用２!$AG$2:$AH$48, 2, FALSE), "")</f>
        <v/>
      </c>
      <c r="AX1920" s="1211" t="str">
        <f t="shared" ref="AX1920" si="4500">IF(AND(P1920="処遇改善加算Ⅰ", AL1920=""), "未入力","入力済")</f>
        <v>入力済</v>
      </c>
      <c r="AY1920" s="1207" t="str">
        <f t="shared" ref="AY1920" si="4501">G1920</f>
        <v/>
      </c>
    </row>
    <row r="1921" spans="1:51" ht="14">
      <c r="A1921" s="1281"/>
      <c r="B1921" s="1263"/>
      <c r="C1921" s="1264"/>
      <c r="D1921" s="1264"/>
      <c r="E1921" s="1264"/>
      <c r="F1921" s="1265"/>
      <c r="G1921" s="1270"/>
      <c r="H1921" s="1270"/>
      <c r="I1921" s="1270"/>
      <c r="J1921" s="1270"/>
      <c r="K1921" s="1270"/>
      <c r="L1921" s="1273"/>
      <c r="M1921" s="1276"/>
      <c r="N1921" s="1246"/>
      <c r="O1921" s="1249"/>
      <c r="P1921" s="1215"/>
      <c r="Q1921" s="1218"/>
      <c r="R1921" s="1221"/>
      <c r="S1921" s="1224"/>
      <c r="T1921" s="1227"/>
      <c r="U1921" s="1224"/>
      <c r="V1921" s="1227"/>
      <c r="W1921" s="1224"/>
      <c r="X1921" s="1227"/>
      <c r="Y1921" s="1224"/>
      <c r="Z1921" s="1227"/>
      <c r="AA1921" s="1227"/>
      <c r="AB1921" s="1227"/>
      <c r="AC1921" s="1230"/>
      <c r="AD1921" s="1193"/>
      <c r="AE1921" s="1234"/>
      <c r="AF1921" s="1199"/>
      <c r="AG1921" s="1193"/>
      <c r="AH1921" s="1196"/>
      <c r="AI1921" s="1199"/>
      <c r="AJ1921" s="1199"/>
      <c r="AK1921" s="1202"/>
      <c r="AL1921" s="1205"/>
      <c r="AM1921" s="1212" t="str">
        <f t="shared" ref="AM1921" si="4502">IF(AND(P1920&lt;&gt;"", OR(W1920&lt;&gt;8,Y1920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21" s="355"/>
      <c r="AO1921" s="1208"/>
      <c r="AP1921" s="1210"/>
      <c r="AQ1921" s="1114"/>
      <c r="AR1921" s="976"/>
      <c r="AS1921" s="976"/>
      <c r="AT1921" s="976"/>
      <c r="AU1921" s="976"/>
      <c r="AV1921" s="976"/>
      <c r="AW1921" s="976"/>
      <c r="AX1921" s="1211"/>
      <c r="AY1921" s="1208"/>
    </row>
    <row r="1922" spans="1:51" ht="14">
      <c r="A1922" s="1282"/>
      <c r="B1922" s="1263"/>
      <c r="C1922" s="1264"/>
      <c r="D1922" s="1264"/>
      <c r="E1922" s="1264"/>
      <c r="F1922" s="1265"/>
      <c r="G1922" s="1270"/>
      <c r="H1922" s="1270"/>
      <c r="I1922" s="1270"/>
      <c r="J1922" s="1270"/>
      <c r="K1922" s="1270"/>
      <c r="L1922" s="1273"/>
      <c r="M1922" s="1276"/>
      <c r="N1922" s="1246"/>
      <c r="O1922" s="1249"/>
      <c r="P1922" s="1215"/>
      <c r="Q1922" s="1218"/>
      <c r="R1922" s="1221"/>
      <c r="S1922" s="1224"/>
      <c r="T1922" s="1227"/>
      <c r="U1922" s="1224"/>
      <c r="V1922" s="1227"/>
      <c r="W1922" s="1224"/>
      <c r="X1922" s="1227"/>
      <c r="Y1922" s="1224"/>
      <c r="Z1922" s="1227"/>
      <c r="AA1922" s="1227"/>
      <c r="AB1922" s="1227"/>
      <c r="AC1922" s="1230"/>
      <c r="AD1922" s="1193"/>
      <c r="AE1922" s="1234"/>
      <c r="AF1922" s="1199"/>
      <c r="AG1922" s="1193"/>
      <c r="AH1922" s="1196"/>
      <c r="AI1922" s="1199"/>
      <c r="AJ1922" s="1199"/>
      <c r="AK1922" s="1202"/>
      <c r="AL1922" s="1205"/>
      <c r="AM1922" s="1213"/>
      <c r="AN1922" s="355"/>
      <c r="AO1922" s="1208"/>
      <c r="AP1922" s="1210"/>
      <c r="AQ1922" s="1114"/>
      <c r="AR1922" s="976"/>
      <c r="AS1922" s="976"/>
      <c r="AT1922" s="976"/>
      <c r="AU1922" s="976"/>
      <c r="AV1922" s="976"/>
      <c r="AW1922" s="976"/>
      <c r="AX1922" s="1211"/>
      <c r="AY1922" s="1208"/>
    </row>
    <row r="1923" spans="1:51" ht="14.5" thickBot="1">
      <c r="A1923" s="1283"/>
      <c r="B1923" s="1266"/>
      <c r="C1923" s="1267"/>
      <c r="D1923" s="1267"/>
      <c r="E1923" s="1267"/>
      <c r="F1923" s="1268"/>
      <c r="G1923" s="1271"/>
      <c r="H1923" s="1271"/>
      <c r="I1923" s="1271"/>
      <c r="J1923" s="1271"/>
      <c r="K1923" s="1271"/>
      <c r="L1923" s="1274"/>
      <c r="M1923" s="1277"/>
      <c r="N1923" s="1247"/>
      <c r="O1923" s="1250"/>
      <c r="P1923" s="1216"/>
      <c r="Q1923" s="1219"/>
      <c r="R1923" s="1222"/>
      <c r="S1923" s="1225"/>
      <c r="T1923" s="1228"/>
      <c r="U1923" s="1225"/>
      <c r="V1923" s="1228"/>
      <c r="W1923" s="1225"/>
      <c r="X1923" s="1228"/>
      <c r="Y1923" s="1225"/>
      <c r="Z1923" s="1228"/>
      <c r="AA1923" s="1228"/>
      <c r="AB1923" s="1228"/>
      <c r="AC1923" s="1231"/>
      <c r="AD1923" s="1194"/>
      <c r="AE1923" s="1235"/>
      <c r="AF1923" s="1200"/>
      <c r="AG1923" s="1194"/>
      <c r="AH1923" s="1197"/>
      <c r="AI1923" s="1200"/>
      <c r="AJ1923" s="1200"/>
      <c r="AK1923" s="1203"/>
      <c r="AL1923" s="1206"/>
      <c r="AM1923" s="651" t="str">
        <f t="shared" si="4414"/>
        <v/>
      </c>
      <c r="AN1923" s="355"/>
      <c r="AO1923" s="1209"/>
      <c r="AP1923" s="1210"/>
      <c r="AQ1923" s="1115"/>
      <c r="AR1923" s="976"/>
      <c r="AS1923" s="976"/>
      <c r="AT1923" s="976"/>
      <c r="AU1923" s="976"/>
      <c r="AV1923" s="976"/>
      <c r="AW1923" s="976"/>
      <c r="AX1923" s="1211"/>
      <c r="AY1923" s="1209"/>
    </row>
    <row r="1924" spans="1:51" ht="14">
      <c r="A1924" s="1280">
        <v>479</v>
      </c>
      <c r="B1924" s="1260" t="str">
        <f>IF(基本情報入力シート!B518="", "",基本情報入力シート!B518)</f>
        <v/>
      </c>
      <c r="C1924" s="1261"/>
      <c r="D1924" s="1261"/>
      <c r="E1924" s="1261"/>
      <c r="F1924" s="1262"/>
      <c r="G1924" s="1269" t="str">
        <f>IF(基本情報入力シート!L518="", "",基本情報入力シート!L518)</f>
        <v/>
      </c>
      <c r="H1924" s="1269" t="str">
        <f>IF(基本情報入力シート!Q518="", "",基本情報入力シート!Q518)</f>
        <v/>
      </c>
      <c r="I1924" s="1269" t="str">
        <f>IF(基本情報入力シート!V518="", "",基本情報入力シート!V518)</f>
        <v/>
      </c>
      <c r="J1924" s="1269" t="str">
        <f>IF(基本情報入力シート!W518="", "",基本情報入力シート!W518)</f>
        <v/>
      </c>
      <c r="K1924" s="1269" t="str">
        <f>IF(基本情報入力シート!X518="", "",基本情報入力シート!X518)</f>
        <v/>
      </c>
      <c r="L1924" s="1272" t="str">
        <f>IF(基本情報入力シート!AC518=0, "",基本情報入力シート!AC518)</f>
        <v/>
      </c>
      <c r="M1924" s="1275" t="str">
        <f>IF(基本情報入力シート!AD518="", "",基本情報入力シート!AD518)</f>
        <v/>
      </c>
      <c r="N1924" s="1245"/>
      <c r="O1924" s="1248" t="str">
        <f>IFERROR(VLOOKUP(K1924,【参考】数式用２!$A$2:$AD$48,MATCH(N1924,【参考】数式用２!$C$4:$AD$4,0)+2,0),"")</f>
        <v/>
      </c>
      <c r="P1924" s="1214"/>
      <c r="Q1924" s="1217" t="str">
        <f>IFERROR(VLOOKUP(K1924,【参考】数式用２!$A$2:$AC$48,MATCH(P1924,【参考】数式用２!$C$4:$AC$4,0)+2,0),"")</f>
        <v/>
      </c>
      <c r="R1924" s="1220" t="s">
        <v>268</v>
      </c>
      <c r="S1924" s="1223"/>
      <c r="T1924" s="1226" t="s">
        <v>356</v>
      </c>
      <c r="U1924" s="1223"/>
      <c r="V1924" s="1226" t="s">
        <v>357</v>
      </c>
      <c r="W1924" s="1223"/>
      <c r="X1924" s="1226" t="s">
        <v>356</v>
      </c>
      <c r="Y1924" s="1223"/>
      <c r="Z1924" s="1226" t="s">
        <v>360</v>
      </c>
      <c r="AA1924" s="1226" t="s">
        <v>171</v>
      </c>
      <c r="AB1924" s="1226" t="str">
        <f t="shared" ref="AB1924" si="4503">IF(S1924&gt;=1,(W1924*12+Y1924)-(S1924*12+U1924)+1,"")</f>
        <v/>
      </c>
      <c r="AC1924" s="1229" t="s">
        <v>359</v>
      </c>
      <c r="AD1924" s="1232" t="str">
        <f t="shared" ref="AD1924" si="4504">IFERROR(ROUNDDOWN(ROUND(L1924*Q1924,0)*M1924,0)*AB1924,"")</f>
        <v/>
      </c>
      <c r="AE1924" s="1233" t="str">
        <f>IFERROR(ROUNDDOWN(ROUNDDOWN(ROUND(L1924*VLOOKUP(K1924,【参考】数式用２!$A$2:$AC$48,MATCH("処遇改善加算Ⅳ",【参考】数式用２!$C$4:$O$4,0)+2,0),0)*M1924,0)*AB1924*0.5,0), "")</f>
        <v/>
      </c>
      <c r="AF1924" s="1198"/>
      <c r="AG1924" s="1193" t="str">
        <f>IF(AND(AQ1924&lt;&gt;"対象外", P1924&lt;&gt;""),ROUNDDOWN(ROUND(L1924*VLOOKUP(K1924,【参考】数式用２!$A$2:$K$48,MATCH("ベア加算あり",【参考】数式用２!$C$4:$K$4,0)+2,0),0)*M1924,0)*AB1924,"")</f>
        <v/>
      </c>
      <c r="AH1924" s="1195"/>
      <c r="AI1924" s="1198"/>
      <c r="AJ1924" s="1198"/>
      <c r="AK1924" s="1201"/>
      <c r="AL1924" s="1204"/>
      <c r="AM1924" s="650" t="str">
        <f t="shared" si="4404"/>
        <v/>
      </c>
      <c r="AN1924" s="355"/>
      <c r="AO1924" s="1207" t="str">
        <f t="shared" ref="AO1924" si="4505">IF(K1924&lt;&gt;"","Q列に色付け","")</f>
        <v/>
      </c>
      <c r="AP1924" s="1210" t="str">
        <f t="shared" ref="AP1924" si="4506">IF(AND(AE1924&lt;&gt;0,AE1924&lt;&gt;""),IF(AF1924="○","入力済","未入力"),"")</f>
        <v/>
      </c>
      <c r="AQ1924" s="1113" t="str">
        <f>IFERROR((VLOOKUP(N1924, 【参考】数式用２!$BE$5:$BE$13, 1,FALSE)), "対象外")</f>
        <v>対象外</v>
      </c>
      <c r="AR1924" s="976" t="str">
        <f t="shared" ref="AR1924" si="4507">IF(AG1924&lt;&gt;"",IF(AH1924="○","入力済","未入力"),"")</f>
        <v/>
      </c>
      <c r="AS1924" s="976" t="str">
        <f t="shared" ref="AS1924" si="4508">IF(AND(P1924&lt;&gt;"", AI1924=""), "未入力", "入力済")</f>
        <v>入力済</v>
      </c>
      <c r="AT1924" s="976" t="str">
        <f t="shared" ref="AT1924" si="4509">IF(AND(P1924&lt;&gt;"", P1924&lt;&gt;"処遇改善加算Ⅳ", AJ1924=""), "未入力", "入力済")</f>
        <v>入力済</v>
      </c>
      <c r="AU1924" s="976" t="str">
        <f>IFERROR(VLOOKUP(K1924, 【参考】数式用２!$BB$5:$BC$48, 2, FALSE), "")</f>
        <v/>
      </c>
      <c r="AV1924" s="976" t="str">
        <f t="shared" ref="AV1924" si="4510">IF(AND(P1924&lt;&gt;"処遇改善加算Ⅲ",P1924&lt;&gt;"処遇改善加算Ⅳ", P1924&lt;&gt;"", AU1924&lt;&gt;"対象外"), 1,"")</f>
        <v/>
      </c>
      <c r="AW1924" s="976" t="str">
        <f>IFERROR("_"&amp;VLOOKUP(K1924, 【参考】数式用２!$AG$2:$AH$48, 2, FALSE), "")</f>
        <v/>
      </c>
      <c r="AX1924" s="1211" t="str">
        <f t="shared" ref="AX1924" si="4511">IF(AND(P1924="処遇改善加算Ⅰ", AL1924=""), "未入力","入力済")</f>
        <v>入力済</v>
      </c>
      <c r="AY1924" s="1207" t="str">
        <f t="shared" ref="AY1924" si="4512">G1924</f>
        <v/>
      </c>
    </row>
    <row r="1925" spans="1:51" ht="14">
      <c r="A1925" s="1281"/>
      <c r="B1925" s="1263"/>
      <c r="C1925" s="1264"/>
      <c r="D1925" s="1264"/>
      <c r="E1925" s="1264"/>
      <c r="F1925" s="1265"/>
      <c r="G1925" s="1270"/>
      <c r="H1925" s="1270"/>
      <c r="I1925" s="1270"/>
      <c r="J1925" s="1270"/>
      <c r="K1925" s="1270"/>
      <c r="L1925" s="1273"/>
      <c r="M1925" s="1276"/>
      <c r="N1925" s="1246"/>
      <c r="O1925" s="1249"/>
      <c r="P1925" s="1215"/>
      <c r="Q1925" s="1218"/>
      <c r="R1925" s="1221"/>
      <c r="S1925" s="1224"/>
      <c r="T1925" s="1227"/>
      <c r="U1925" s="1224"/>
      <c r="V1925" s="1227"/>
      <c r="W1925" s="1224"/>
      <c r="X1925" s="1227"/>
      <c r="Y1925" s="1224"/>
      <c r="Z1925" s="1227"/>
      <c r="AA1925" s="1227"/>
      <c r="AB1925" s="1227"/>
      <c r="AC1925" s="1230"/>
      <c r="AD1925" s="1193"/>
      <c r="AE1925" s="1234"/>
      <c r="AF1925" s="1199"/>
      <c r="AG1925" s="1193"/>
      <c r="AH1925" s="1196"/>
      <c r="AI1925" s="1199"/>
      <c r="AJ1925" s="1199"/>
      <c r="AK1925" s="1202"/>
      <c r="AL1925" s="1205"/>
      <c r="AM1925" s="1212" t="str">
        <f t="shared" ref="AM1925" si="4513">IF(AND(P1924&lt;&gt;"", OR(W1924&lt;&gt;8,Y1924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25" s="355"/>
      <c r="AO1925" s="1208"/>
      <c r="AP1925" s="1210"/>
      <c r="AQ1925" s="1114"/>
      <c r="AR1925" s="976"/>
      <c r="AS1925" s="976"/>
      <c r="AT1925" s="976"/>
      <c r="AU1925" s="976"/>
      <c r="AV1925" s="976"/>
      <c r="AW1925" s="976"/>
      <c r="AX1925" s="1211"/>
      <c r="AY1925" s="1208"/>
    </row>
    <row r="1926" spans="1:51" ht="14">
      <c r="A1926" s="1282"/>
      <c r="B1926" s="1263"/>
      <c r="C1926" s="1264"/>
      <c r="D1926" s="1264"/>
      <c r="E1926" s="1264"/>
      <c r="F1926" s="1265"/>
      <c r="G1926" s="1270"/>
      <c r="H1926" s="1270"/>
      <c r="I1926" s="1270"/>
      <c r="J1926" s="1270"/>
      <c r="K1926" s="1270"/>
      <c r="L1926" s="1273"/>
      <c r="M1926" s="1276"/>
      <c r="N1926" s="1246"/>
      <c r="O1926" s="1249"/>
      <c r="P1926" s="1215"/>
      <c r="Q1926" s="1218"/>
      <c r="R1926" s="1221"/>
      <c r="S1926" s="1224"/>
      <c r="T1926" s="1227"/>
      <c r="U1926" s="1224"/>
      <c r="V1926" s="1227"/>
      <c r="W1926" s="1224"/>
      <c r="X1926" s="1227"/>
      <c r="Y1926" s="1224"/>
      <c r="Z1926" s="1227"/>
      <c r="AA1926" s="1227"/>
      <c r="AB1926" s="1227"/>
      <c r="AC1926" s="1230"/>
      <c r="AD1926" s="1193"/>
      <c r="AE1926" s="1234"/>
      <c r="AF1926" s="1199"/>
      <c r="AG1926" s="1193"/>
      <c r="AH1926" s="1196"/>
      <c r="AI1926" s="1199"/>
      <c r="AJ1926" s="1199"/>
      <c r="AK1926" s="1202"/>
      <c r="AL1926" s="1205"/>
      <c r="AM1926" s="1213"/>
      <c r="AN1926" s="355"/>
      <c r="AO1926" s="1208"/>
      <c r="AP1926" s="1210"/>
      <c r="AQ1926" s="1114"/>
      <c r="AR1926" s="976"/>
      <c r="AS1926" s="976"/>
      <c r="AT1926" s="976"/>
      <c r="AU1926" s="976"/>
      <c r="AV1926" s="976"/>
      <c r="AW1926" s="976"/>
      <c r="AX1926" s="1211"/>
      <c r="AY1926" s="1208"/>
    </row>
    <row r="1927" spans="1:51" ht="14.5" thickBot="1">
      <c r="A1927" s="1283"/>
      <c r="B1927" s="1266"/>
      <c r="C1927" s="1267"/>
      <c r="D1927" s="1267"/>
      <c r="E1927" s="1267"/>
      <c r="F1927" s="1268"/>
      <c r="G1927" s="1271"/>
      <c r="H1927" s="1271"/>
      <c r="I1927" s="1271"/>
      <c r="J1927" s="1271"/>
      <c r="K1927" s="1271"/>
      <c r="L1927" s="1274"/>
      <c r="M1927" s="1277"/>
      <c r="N1927" s="1247"/>
      <c r="O1927" s="1250"/>
      <c r="P1927" s="1216"/>
      <c r="Q1927" s="1219"/>
      <c r="R1927" s="1222"/>
      <c r="S1927" s="1225"/>
      <c r="T1927" s="1228"/>
      <c r="U1927" s="1225"/>
      <c r="V1927" s="1228"/>
      <c r="W1927" s="1225"/>
      <c r="X1927" s="1228"/>
      <c r="Y1927" s="1225"/>
      <c r="Z1927" s="1228"/>
      <c r="AA1927" s="1228"/>
      <c r="AB1927" s="1228"/>
      <c r="AC1927" s="1231"/>
      <c r="AD1927" s="1194"/>
      <c r="AE1927" s="1235"/>
      <c r="AF1927" s="1200"/>
      <c r="AG1927" s="1194"/>
      <c r="AH1927" s="1197"/>
      <c r="AI1927" s="1200"/>
      <c r="AJ1927" s="1200"/>
      <c r="AK1927" s="1203"/>
      <c r="AL1927" s="1206"/>
      <c r="AM1927" s="651" t="str">
        <f t="shared" si="4414"/>
        <v/>
      </c>
      <c r="AN1927" s="355"/>
      <c r="AO1927" s="1209"/>
      <c r="AP1927" s="1210"/>
      <c r="AQ1927" s="1115"/>
      <c r="AR1927" s="976"/>
      <c r="AS1927" s="976"/>
      <c r="AT1927" s="976"/>
      <c r="AU1927" s="976"/>
      <c r="AV1927" s="976"/>
      <c r="AW1927" s="976"/>
      <c r="AX1927" s="1211"/>
      <c r="AY1927" s="1209"/>
    </row>
    <row r="1928" spans="1:51" ht="14">
      <c r="A1928" s="1280">
        <v>480</v>
      </c>
      <c r="B1928" s="1260" t="str">
        <f>IF(基本情報入力シート!B519="", "",基本情報入力シート!B519)</f>
        <v/>
      </c>
      <c r="C1928" s="1261"/>
      <c r="D1928" s="1261"/>
      <c r="E1928" s="1261"/>
      <c r="F1928" s="1262"/>
      <c r="G1928" s="1269" t="str">
        <f>IF(基本情報入力シート!L519="", "",基本情報入力シート!L519)</f>
        <v/>
      </c>
      <c r="H1928" s="1269" t="str">
        <f>IF(基本情報入力シート!Q519="", "",基本情報入力シート!Q519)</f>
        <v/>
      </c>
      <c r="I1928" s="1269" t="str">
        <f>IF(基本情報入力シート!V519="", "",基本情報入力シート!V519)</f>
        <v/>
      </c>
      <c r="J1928" s="1269" t="str">
        <f>IF(基本情報入力シート!W519="", "",基本情報入力シート!W519)</f>
        <v/>
      </c>
      <c r="K1928" s="1269" t="str">
        <f>IF(基本情報入力シート!X519="", "",基本情報入力シート!X519)</f>
        <v/>
      </c>
      <c r="L1928" s="1272" t="str">
        <f>IF(基本情報入力シート!AC519=0, "",基本情報入力シート!AC519)</f>
        <v/>
      </c>
      <c r="M1928" s="1275" t="str">
        <f>IF(基本情報入力シート!AD519="", "",基本情報入力シート!AD519)</f>
        <v/>
      </c>
      <c r="N1928" s="1245"/>
      <c r="O1928" s="1248" t="str">
        <f>IFERROR(VLOOKUP(K1928,【参考】数式用２!$A$2:$AD$48,MATCH(N1928,【参考】数式用２!$C$4:$AD$4,0)+2,0),"")</f>
        <v/>
      </c>
      <c r="P1928" s="1214"/>
      <c r="Q1928" s="1217" t="str">
        <f>IFERROR(VLOOKUP(K1928,【参考】数式用２!$A$2:$AC$48,MATCH(P1928,【参考】数式用２!$C$4:$AC$4,0)+2,0),"")</f>
        <v/>
      </c>
      <c r="R1928" s="1220" t="s">
        <v>268</v>
      </c>
      <c r="S1928" s="1223"/>
      <c r="T1928" s="1226" t="s">
        <v>356</v>
      </c>
      <c r="U1928" s="1223"/>
      <c r="V1928" s="1226" t="s">
        <v>357</v>
      </c>
      <c r="W1928" s="1223"/>
      <c r="X1928" s="1226" t="s">
        <v>356</v>
      </c>
      <c r="Y1928" s="1223"/>
      <c r="Z1928" s="1226" t="s">
        <v>360</v>
      </c>
      <c r="AA1928" s="1226" t="s">
        <v>171</v>
      </c>
      <c r="AB1928" s="1226" t="str">
        <f t="shared" ref="AB1928" si="4514">IF(S1928&gt;=1,(W1928*12+Y1928)-(S1928*12+U1928)+1,"")</f>
        <v/>
      </c>
      <c r="AC1928" s="1229" t="s">
        <v>359</v>
      </c>
      <c r="AD1928" s="1232" t="str">
        <f t="shared" ref="AD1928" si="4515">IFERROR(ROUNDDOWN(ROUND(L1928*Q1928,0)*M1928,0)*AB1928,"")</f>
        <v/>
      </c>
      <c r="AE1928" s="1233" t="str">
        <f>IFERROR(ROUNDDOWN(ROUNDDOWN(ROUND(L1928*VLOOKUP(K1928,【参考】数式用２!$A$2:$AC$48,MATCH("処遇改善加算Ⅳ",【参考】数式用２!$C$4:$O$4,0)+2,0),0)*M1928,0)*AB1928*0.5,0), "")</f>
        <v/>
      </c>
      <c r="AF1928" s="1198"/>
      <c r="AG1928" s="1193" t="str">
        <f>IF(AND(AQ1928&lt;&gt;"対象外", P1928&lt;&gt;""),ROUNDDOWN(ROUND(L1928*VLOOKUP(K1928,【参考】数式用２!$A$2:$K$48,MATCH("ベア加算あり",【参考】数式用２!$C$4:$K$4,0)+2,0),0)*M1928,0)*AB1928,"")</f>
        <v/>
      </c>
      <c r="AH1928" s="1195"/>
      <c r="AI1928" s="1198"/>
      <c r="AJ1928" s="1198"/>
      <c r="AK1928" s="1201"/>
      <c r="AL1928" s="1204"/>
      <c r="AM1928" s="650" t="str">
        <f t="shared" si="4404"/>
        <v/>
      </c>
      <c r="AN1928" s="355"/>
      <c r="AO1928" s="1207" t="str">
        <f t="shared" ref="AO1928" si="4516">IF(K1928&lt;&gt;"","Q列に色付け","")</f>
        <v/>
      </c>
      <c r="AP1928" s="1210" t="str">
        <f t="shared" ref="AP1928" si="4517">IF(AND(AE1928&lt;&gt;0,AE1928&lt;&gt;""),IF(AF1928="○","入力済","未入力"),"")</f>
        <v/>
      </c>
      <c r="AQ1928" s="1113" t="str">
        <f>IFERROR((VLOOKUP(N1928, 【参考】数式用２!$BE$5:$BE$13, 1,FALSE)), "対象外")</f>
        <v>対象外</v>
      </c>
      <c r="AR1928" s="976" t="str">
        <f t="shared" ref="AR1928" si="4518">IF(AG1928&lt;&gt;"",IF(AH1928="○","入力済","未入力"),"")</f>
        <v/>
      </c>
      <c r="AS1928" s="976" t="str">
        <f t="shared" ref="AS1928" si="4519">IF(AND(P1928&lt;&gt;"", AI1928=""), "未入力", "入力済")</f>
        <v>入力済</v>
      </c>
      <c r="AT1928" s="976" t="str">
        <f t="shared" ref="AT1928" si="4520">IF(AND(P1928&lt;&gt;"", P1928&lt;&gt;"処遇改善加算Ⅳ", AJ1928=""), "未入力", "入力済")</f>
        <v>入力済</v>
      </c>
      <c r="AU1928" s="976" t="str">
        <f>IFERROR(VLOOKUP(K1928, 【参考】数式用２!$BB$5:$BC$48, 2, FALSE), "")</f>
        <v/>
      </c>
      <c r="AV1928" s="976" t="str">
        <f t="shared" ref="AV1928" si="4521">IF(AND(P1928&lt;&gt;"処遇改善加算Ⅲ",P1928&lt;&gt;"処遇改善加算Ⅳ", P1928&lt;&gt;"", AU1928&lt;&gt;"対象外"), 1,"")</f>
        <v/>
      </c>
      <c r="AW1928" s="976" t="str">
        <f>IFERROR("_"&amp;VLOOKUP(K1928, 【参考】数式用２!$AG$2:$AH$48, 2, FALSE), "")</f>
        <v/>
      </c>
      <c r="AX1928" s="1211" t="str">
        <f t="shared" ref="AX1928" si="4522">IF(AND(P1928="処遇改善加算Ⅰ", AL1928=""), "未入力","入力済")</f>
        <v>入力済</v>
      </c>
      <c r="AY1928" s="1207" t="str">
        <f t="shared" ref="AY1928" si="4523">G1928</f>
        <v/>
      </c>
    </row>
    <row r="1929" spans="1:51" ht="14">
      <c r="A1929" s="1281"/>
      <c r="B1929" s="1263"/>
      <c r="C1929" s="1264"/>
      <c r="D1929" s="1264"/>
      <c r="E1929" s="1264"/>
      <c r="F1929" s="1265"/>
      <c r="G1929" s="1270"/>
      <c r="H1929" s="1270"/>
      <c r="I1929" s="1270"/>
      <c r="J1929" s="1270"/>
      <c r="K1929" s="1270"/>
      <c r="L1929" s="1273"/>
      <c r="M1929" s="1276"/>
      <c r="N1929" s="1246"/>
      <c r="O1929" s="1249"/>
      <c r="P1929" s="1215"/>
      <c r="Q1929" s="1218"/>
      <c r="R1929" s="1221"/>
      <c r="S1929" s="1224"/>
      <c r="T1929" s="1227"/>
      <c r="U1929" s="1224"/>
      <c r="V1929" s="1227"/>
      <c r="W1929" s="1224"/>
      <c r="X1929" s="1227"/>
      <c r="Y1929" s="1224"/>
      <c r="Z1929" s="1227"/>
      <c r="AA1929" s="1227"/>
      <c r="AB1929" s="1227"/>
      <c r="AC1929" s="1230"/>
      <c r="AD1929" s="1193"/>
      <c r="AE1929" s="1234"/>
      <c r="AF1929" s="1199"/>
      <c r="AG1929" s="1193"/>
      <c r="AH1929" s="1196"/>
      <c r="AI1929" s="1199"/>
      <c r="AJ1929" s="1199"/>
      <c r="AK1929" s="1202"/>
      <c r="AL1929" s="1205"/>
      <c r="AM1929" s="1212" t="str">
        <f t="shared" ref="AM1929" si="4524">IF(AND(P1928&lt;&gt;"", OR(W1928&lt;&gt;8,Y1928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29" s="355"/>
      <c r="AO1929" s="1208"/>
      <c r="AP1929" s="1210"/>
      <c r="AQ1929" s="1114"/>
      <c r="AR1929" s="976"/>
      <c r="AS1929" s="976"/>
      <c r="AT1929" s="976"/>
      <c r="AU1929" s="976"/>
      <c r="AV1929" s="976"/>
      <c r="AW1929" s="976"/>
      <c r="AX1929" s="1211"/>
      <c r="AY1929" s="1208"/>
    </row>
    <row r="1930" spans="1:51" ht="14">
      <c r="A1930" s="1282"/>
      <c r="B1930" s="1263"/>
      <c r="C1930" s="1264"/>
      <c r="D1930" s="1264"/>
      <c r="E1930" s="1264"/>
      <c r="F1930" s="1265"/>
      <c r="G1930" s="1270"/>
      <c r="H1930" s="1270"/>
      <c r="I1930" s="1270"/>
      <c r="J1930" s="1270"/>
      <c r="K1930" s="1270"/>
      <c r="L1930" s="1273"/>
      <c r="M1930" s="1276"/>
      <c r="N1930" s="1246"/>
      <c r="O1930" s="1249"/>
      <c r="P1930" s="1215"/>
      <c r="Q1930" s="1218"/>
      <c r="R1930" s="1221"/>
      <c r="S1930" s="1224"/>
      <c r="T1930" s="1227"/>
      <c r="U1930" s="1224"/>
      <c r="V1930" s="1227"/>
      <c r="W1930" s="1224"/>
      <c r="X1930" s="1227"/>
      <c r="Y1930" s="1224"/>
      <c r="Z1930" s="1227"/>
      <c r="AA1930" s="1227"/>
      <c r="AB1930" s="1227"/>
      <c r="AC1930" s="1230"/>
      <c r="AD1930" s="1193"/>
      <c r="AE1930" s="1234"/>
      <c r="AF1930" s="1199"/>
      <c r="AG1930" s="1193"/>
      <c r="AH1930" s="1196"/>
      <c r="AI1930" s="1199"/>
      <c r="AJ1930" s="1199"/>
      <c r="AK1930" s="1202"/>
      <c r="AL1930" s="1205"/>
      <c r="AM1930" s="1213"/>
      <c r="AN1930" s="355"/>
      <c r="AO1930" s="1208"/>
      <c r="AP1930" s="1210"/>
      <c r="AQ1930" s="1114"/>
      <c r="AR1930" s="976"/>
      <c r="AS1930" s="976"/>
      <c r="AT1930" s="976"/>
      <c r="AU1930" s="976"/>
      <c r="AV1930" s="976"/>
      <c r="AW1930" s="976"/>
      <c r="AX1930" s="1211"/>
      <c r="AY1930" s="1208"/>
    </row>
    <row r="1931" spans="1:51" ht="14.5" thickBot="1">
      <c r="A1931" s="1283"/>
      <c r="B1931" s="1266"/>
      <c r="C1931" s="1267"/>
      <c r="D1931" s="1267"/>
      <c r="E1931" s="1267"/>
      <c r="F1931" s="1268"/>
      <c r="G1931" s="1271"/>
      <c r="H1931" s="1271"/>
      <c r="I1931" s="1271"/>
      <c r="J1931" s="1271"/>
      <c r="K1931" s="1271"/>
      <c r="L1931" s="1274"/>
      <c r="M1931" s="1277"/>
      <c r="N1931" s="1247"/>
      <c r="O1931" s="1250"/>
      <c r="P1931" s="1216"/>
      <c r="Q1931" s="1219"/>
      <c r="R1931" s="1222"/>
      <c r="S1931" s="1225"/>
      <c r="T1931" s="1228"/>
      <c r="U1931" s="1225"/>
      <c r="V1931" s="1228"/>
      <c r="W1931" s="1225"/>
      <c r="X1931" s="1228"/>
      <c r="Y1931" s="1225"/>
      <c r="Z1931" s="1228"/>
      <c r="AA1931" s="1228"/>
      <c r="AB1931" s="1228"/>
      <c r="AC1931" s="1231"/>
      <c r="AD1931" s="1194"/>
      <c r="AE1931" s="1235"/>
      <c r="AF1931" s="1200"/>
      <c r="AG1931" s="1194"/>
      <c r="AH1931" s="1197"/>
      <c r="AI1931" s="1200"/>
      <c r="AJ1931" s="1200"/>
      <c r="AK1931" s="1203"/>
      <c r="AL1931" s="1206"/>
      <c r="AM1931" s="651" t="str">
        <f t="shared" si="4414"/>
        <v/>
      </c>
      <c r="AN1931" s="355"/>
      <c r="AO1931" s="1209"/>
      <c r="AP1931" s="1210"/>
      <c r="AQ1931" s="1115"/>
      <c r="AR1931" s="976"/>
      <c r="AS1931" s="976"/>
      <c r="AT1931" s="976"/>
      <c r="AU1931" s="976"/>
      <c r="AV1931" s="976"/>
      <c r="AW1931" s="976"/>
      <c r="AX1931" s="1211"/>
      <c r="AY1931" s="1209"/>
    </row>
    <row r="1932" spans="1:51" ht="14">
      <c r="A1932" s="1280">
        <v>481</v>
      </c>
      <c r="B1932" s="1260" t="str">
        <f>IF(基本情報入力シート!B520="", "",基本情報入力シート!B520)</f>
        <v/>
      </c>
      <c r="C1932" s="1261"/>
      <c r="D1932" s="1261"/>
      <c r="E1932" s="1261"/>
      <c r="F1932" s="1262"/>
      <c r="G1932" s="1269" t="str">
        <f>IF(基本情報入力シート!L520="", "",基本情報入力シート!L520)</f>
        <v/>
      </c>
      <c r="H1932" s="1269" t="str">
        <f>IF(基本情報入力シート!Q520="", "",基本情報入力シート!Q520)</f>
        <v/>
      </c>
      <c r="I1932" s="1269" t="str">
        <f>IF(基本情報入力シート!V520="", "",基本情報入力シート!V520)</f>
        <v/>
      </c>
      <c r="J1932" s="1269" t="str">
        <f>IF(基本情報入力シート!W520="", "",基本情報入力シート!W520)</f>
        <v/>
      </c>
      <c r="K1932" s="1269" t="str">
        <f>IF(基本情報入力シート!X520="", "",基本情報入力シート!X520)</f>
        <v/>
      </c>
      <c r="L1932" s="1272" t="str">
        <f>IF(基本情報入力シート!AC520=0, "",基本情報入力シート!AC520)</f>
        <v/>
      </c>
      <c r="M1932" s="1275" t="str">
        <f>IF(基本情報入力シート!AD520="", "",基本情報入力シート!AD520)</f>
        <v/>
      </c>
      <c r="N1932" s="1245"/>
      <c r="O1932" s="1248" t="str">
        <f>IFERROR(VLOOKUP(K1932,【参考】数式用２!$A$2:$AD$48,MATCH(N1932,【参考】数式用２!$C$4:$AD$4,0)+2,0),"")</f>
        <v/>
      </c>
      <c r="P1932" s="1214"/>
      <c r="Q1932" s="1217" t="str">
        <f>IFERROR(VLOOKUP(K1932,【参考】数式用２!$A$2:$AC$48,MATCH(P1932,【参考】数式用２!$C$4:$AC$4,0)+2,0),"")</f>
        <v/>
      </c>
      <c r="R1932" s="1220" t="s">
        <v>268</v>
      </c>
      <c r="S1932" s="1223"/>
      <c r="T1932" s="1226" t="s">
        <v>356</v>
      </c>
      <c r="U1932" s="1223"/>
      <c r="V1932" s="1226" t="s">
        <v>357</v>
      </c>
      <c r="W1932" s="1223"/>
      <c r="X1932" s="1226" t="s">
        <v>356</v>
      </c>
      <c r="Y1932" s="1223"/>
      <c r="Z1932" s="1226" t="s">
        <v>360</v>
      </c>
      <c r="AA1932" s="1226" t="s">
        <v>171</v>
      </c>
      <c r="AB1932" s="1226" t="str">
        <f t="shared" ref="AB1932" si="4525">IF(S1932&gt;=1,(W1932*12+Y1932)-(S1932*12+U1932)+1,"")</f>
        <v/>
      </c>
      <c r="AC1932" s="1229" t="s">
        <v>359</v>
      </c>
      <c r="AD1932" s="1232" t="str">
        <f t="shared" ref="AD1932" si="4526">IFERROR(ROUNDDOWN(ROUND(L1932*Q1932,0)*M1932,0)*AB1932,"")</f>
        <v/>
      </c>
      <c r="AE1932" s="1233" t="str">
        <f>IFERROR(ROUNDDOWN(ROUNDDOWN(ROUND(L1932*VLOOKUP(K1932,【参考】数式用２!$A$2:$AC$48,MATCH("処遇改善加算Ⅳ",【参考】数式用２!$C$4:$O$4,0)+2,0),0)*M1932,0)*AB1932*0.5,0), "")</f>
        <v/>
      </c>
      <c r="AF1932" s="1198"/>
      <c r="AG1932" s="1193" t="str">
        <f>IF(AND(AQ1932&lt;&gt;"対象外", P1932&lt;&gt;""),ROUNDDOWN(ROUND(L1932*VLOOKUP(K1932,【参考】数式用２!$A$2:$K$48,MATCH("ベア加算あり",【参考】数式用２!$C$4:$K$4,0)+2,0),0)*M1932,0)*AB1932,"")</f>
        <v/>
      </c>
      <c r="AH1932" s="1195"/>
      <c r="AI1932" s="1198"/>
      <c r="AJ1932" s="1198"/>
      <c r="AK1932" s="1201"/>
      <c r="AL1932" s="1204"/>
      <c r="AM1932" s="650" t="str">
        <f t="shared" si="4404"/>
        <v/>
      </c>
      <c r="AN1932" s="355"/>
      <c r="AO1932" s="1207" t="str">
        <f t="shared" ref="AO1932" si="4527">IF(K1932&lt;&gt;"","Q列に色付け","")</f>
        <v/>
      </c>
      <c r="AP1932" s="1210" t="str">
        <f t="shared" ref="AP1932" si="4528">IF(AND(AE1932&lt;&gt;0,AE1932&lt;&gt;""),IF(AF1932="○","入力済","未入力"),"")</f>
        <v/>
      </c>
      <c r="AQ1932" s="1113" t="str">
        <f>IFERROR((VLOOKUP(N1932, 【参考】数式用２!$BE$5:$BE$13, 1,FALSE)), "対象外")</f>
        <v>対象外</v>
      </c>
      <c r="AR1932" s="976" t="str">
        <f t="shared" ref="AR1932" si="4529">IF(AG1932&lt;&gt;"",IF(AH1932="○","入力済","未入力"),"")</f>
        <v/>
      </c>
      <c r="AS1932" s="976" t="str">
        <f t="shared" ref="AS1932" si="4530">IF(AND(P1932&lt;&gt;"", AI1932=""), "未入力", "入力済")</f>
        <v>入力済</v>
      </c>
      <c r="AT1932" s="976" t="str">
        <f t="shared" ref="AT1932" si="4531">IF(AND(P1932&lt;&gt;"", P1932&lt;&gt;"処遇改善加算Ⅳ", AJ1932=""), "未入力", "入力済")</f>
        <v>入力済</v>
      </c>
      <c r="AU1932" s="976" t="str">
        <f>IFERROR(VLOOKUP(K1932, 【参考】数式用２!$BB$5:$BC$48, 2, FALSE), "")</f>
        <v/>
      </c>
      <c r="AV1932" s="976" t="str">
        <f t="shared" ref="AV1932" si="4532">IF(AND(P1932&lt;&gt;"処遇改善加算Ⅲ",P1932&lt;&gt;"処遇改善加算Ⅳ", P1932&lt;&gt;"", AU1932&lt;&gt;"対象外"), 1,"")</f>
        <v/>
      </c>
      <c r="AW1932" s="976" t="str">
        <f>IFERROR("_"&amp;VLOOKUP(K1932, 【参考】数式用２!$AG$2:$AH$48, 2, FALSE), "")</f>
        <v/>
      </c>
      <c r="AX1932" s="1211" t="str">
        <f t="shared" ref="AX1932" si="4533">IF(AND(P1932="処遇改善加算Ⅰ", AL1932=""), "未入力","入力済")</f>
        <v>入力済</v>
      </c>
      <c r="AY1932" s="1207" t="str">
        <f t="shared" ref="AY1932" si="4534">G1932</f>
        <v/>
      </c>
    </row>
    <row r="1933" spans="1:51" ht="14">
      <c r="A1933" s="1281"/>
      <c r="B1933" s="1263"/>
      <c r="C1933" s="1264"/>
      <c r="D1933" s="1264"/>
      <c r="E1933" s="1264"/>
      <c r="F1933" s="1265"/>
      <c r="G1933" s="1270"/>
      <c r="H1933" s="1270"/>
      <c r="I1933" s="1270"/>
      <c r="J1933" s="1270"/>
      <c r="K1933" s="1270"/>
      <c r="L1933" s="1273"/>
      <c r="M1933" s="1276"/>
      <c r="N1933" s="1246"/>
      <c r="O1933" s="1249"/>
      <c r="P1933" s="1215"/>
      <c r="Q1933" s="1218"/>
      <c r="R1933" s="1221"/>
      <c r="S1933" s="1224"/>
      <c r="T1933" s="1227"/>
      <c r="U1933" s="1224"/>
      <c r="V1933" s="1227"/>
      <c r="W1933" s="1224"/>
      <c r="X1933" s="1227"/>
      <c r="Y1933" s="1224"/>
      <c r="Z1933" s="1227"/>
      <c r="AA1933" s="1227"/>
      <c r="AB1933" s="1227"/>
      <c r="AC1933" s="1230"/>
      <c r="AD1933" s="1193"/>
      <c r="AE1933" s="1234"/>
      <c r="AF1933" s="1199"/>
      <c r="AG1933" s="1193"/>
      <c r="AH1933" s="1196"/>
      <c r="AI1933" s="1199"/>
      <c r="AJ1933" s="1199"/>
      <c r="AK1933" s="1202"/>
      <c r="AL1933" s="1205"/>
      <c r="AM1933" s="1212" t="str">
        <f t="shared" ref="AM1933" si="4535">IF(AND(P1932&lt;&gt;"", OR(W1932&lt;&gt;8,Y1932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33" s="355"/>
      <c r="AO1933" s="1208"/>
      <c r="AP1933" s="1210"/>
      <c r="AQ1933" s="1114"/>
      <c r="AR1933" s="976"/>
      <c r="AS1933" s="976"/>
      <c r="AT1933" s="976"/>
      <c r="AU1933" s="976"/>
      <c r="AV1933" s="976"/>
      <c r="AW1933" s="976"/>
      <c r="AX1933" s="1211"/>
      <c r="AY1933" s="1208"/>
    </row>
    <row r="1934" spans="1:51" ht="14">
      <c r="A1934" s="1282"/>
      <c r="B1934" s="1263"/>
      <c r="C1934" s="1264"/>
      <c r="D1934" s="1264"/>
      <c r="E1934" s="1264"/>
      <c r="F1934" s="1265"/>
      <c r="G1934" s="1270"/>
      <c r="H1934" s="1270"/>
      <c r="I1934" s="1270"/>
      <c r="J1934" s="1270"/>
      <c r="K1934" s="1270"/>
      <c r="L1934" s="1273"/>
      <c r="M1934" s="1276"/>
      <c r="N1934" s="1246"/>
      <c r="O1934" s="1249"/>
      <c r="P1934" s="1215"/>
      <c r="Q1934" s="1218"/>
      <c r="R1934" s="1221"/>
      <c r="S1934" s="1224"/>
      <c r="T1934" s="1227"/>
      <c r="U1934" s="1224"/>
      <c r="V1934" s="1227"/>
      <c r="W1934" s="1224"/>
      <c r="X1934" s="1227"/>
      <c r="Y1934" s="1224"/>
      <c r="Z1934" s="1227"/>
      <c r="AA1934" s="1227"/>
      <c r="AB1934" s="1227"/>
      <c r="AC1934" s="1230"/>
      <c r="AD1934" s="1193"/>
      <c r="AE1934" s="1234"/>
      <c r="AF1934" s="1199"/>
      <c r="AG1934" s="1193"/>
      <c r="AH1934" s="1196"/>
      <c r="AI1934" s="1199"/>
      <c r="AJ1934" s="1199"/>
      <c r="AK1934" s="1202"/>
      <c r="AL1934" s="1205"/>
      <c r="AM1934" s="1213"/>
      <c r="AN1934" s="355"/>
      <c r="AO1934" s="1208"/>
      <c r="AP1934" s="1210"/>
      <c r="AQ1934" s="1114"/>
      <c r="AR1934" s="976"/>
      <c r="AS1934" s="976"/>
      <c r="AT1934" s="976"/>
      <c r="AU1934" s="976"/>
      <c r="AV1934" s="976"/>
      <c r="AW1934" s="976"/>
      <c r="AX1934" s="1211"/>
      <c r="AY1934" s="1208"/>
    </row>
    <row r="1935" spans="1:51" ht="14.5" thickBot="1">
      <c r="A1935" s="1283"/>
      <c r="B1935" s="1266"/>
      <c r="C1935" s="1267"/>
      <c r="D1935" s="1267"/>
      <c r="E1935" s="1267"/>
      <c r="F1935" s="1268"/>
      <c r="G1935" s="1271"/>
      <c r="H1935" s="1271"/>
      <c r="I1935" s="1271"/>
      <c r="J1935" s="1271"/>
      <c r="K1935" s="1271"/>
      <c r="L1935" s="1274"/>
      <c r="M1935" s="1277"/>
      <c r="N1935" s="1247"/>
      <c r="O1935" s="1250"/>
      <c r="P1935" s="1216"/>
      <c r="Q1935" s="1219"/>
      <c r="R1935" s="1222"/>
      <c r="S1935" s="1225"/>
      <c r="T1935" s="1228"/>
      <c r="U1935" s="1225"/>
      <c r="V1935" s="1228"/>
      <c r="W1935" s="1225"/>
      <c r="X1935" s="1228"/>
      <c r="Y1935" s="1225"/>
      <c r="Z1935" s="1228"/>
      <c r="AA1935" s="1228"/>
      <c r="AB1935" s="1228"/>
      <c r="AC1935" s="1231"/>
      <c r="AD1935" s="1194"/>
      <c r="AE1935" s="1235"/>
      <c r="AF1935" s="1200"/>
      <c r="AG1935" s="1194"/>
      <c r="AH1935" s="1197"/>
      <c r="AI1935" s="1200"/>
      <c r="AJ1935" s="1200"/>
      <c r="AK1935" s="1203"/>
      <c r="AL1935" s="1206"/>
      <c r="AM1935" s="651" t="str">
        <f t="shared" si="4414"/>
        <v/>
      </c>
      <c r="AN1935" s="355"/>
      <c r="AO1935" s="1209"/>
      <c r="AP1935" s="1210"/>
      <c r="AQ1935" s="1115"/>
      <c r="AR1935" s="976"/>
      <c r="AS1935" s="976"/>
      <c r="AT1935" s="976"/>
      <c r="AU1935" s="976"/>
      <c r="AV1935" s="976"/>
      <c r="AW1935" s="976"/>
      <c r="AX1935" s="1211"/>
      <c r="AY1935" s="1209"/>
    </row>
    <row r="1936" spans="1:51" ht="14">
      <c r="A1936" s="1280">
        <v>482</v>
      </c>
      <c r="B1936" s="1260" t="str">
        <f>IF(基本情報入力シート!B521="", "",基本情報入力シート!B521)</f>
        <v/>
      </c>
      <c r="C1936" s="1261"/>
      <c r="D1936" s="1261"/>
      <c r="E1936" s="1261"/>
      <c r="F1936" s="1262"/>
      <c r="G1936" s="1269" t="str">
        <f>IF(基本情報入力シート!L521="", "",基本情報入力シート!L521)</f>
        <v/>
      </c>
      <c r="H1936" s="1269" t="str">
        <f>IF(基本情報入力シート!Q521="", "",基本情報入力シート!Q521)</f>
        <v/>
      </c>
      <c r="I1936" s="1269" t="str">
        <f>IF(基本情報入力シート!V521="", "",基本情報入力シート!V521)</f>
        <v/>
      </c>
      <c r="J1936" s="1269" t="str">
        <f>IF(基本情報入力シート!W521="", "",基本情報入力シート!W521)</f>
        <v/>
      </c>
      <c r="K1936" s="1269" t="str">
        <f>IF(基本情報入力シート!X521="", "",基本情報入力シート!X521)</f>
        <v/>
      </c>
      <c r="L1936" s="1272" t="str">
        <f>IF(基本情報入力シート!AC521=0, "",基本情報入力シート!AC521)</f>
        <v/>
      </c>
      <c r="M1936" s="1275" t="str">
        <f>IF(基本情報入力シート!AD521="", "",基本情報入力シート!AD521)</f>
        <v/>
      </c>
      <c r="N1936" s="1245"/>
      <c r="O1936" s="1248" t="str">
        <f>IFERROR(VLOOKUP(K1936,【参考】数式用２!$A$2:$AD$48,MATCH(N1936,【参考】数式用２!$C$4:$AD$4,0)+2,0),"")</f>
        <v/>
      </c>
      <c r="P1936" s="1214"/>
      <c r="Q1936" s="1217" t="str">
        <f>IFERROR(VLOOKUP(K1936,【参考】数式用２!$A$2:$AC$48,MATCH(P1936,【参考】数式用２!$C$4:$AC$4,0)+2,0),"")</f>
        <v/>
      </c>
      <c r="R1936" s="1220" t="s">
        <v>268</v>
      </c>
      <c r="S1936" s="1223"/>
      <c r="T1936" s="1226" t="s">
        <v>356</v>
      </c>
      <c r="U1936" s="1223"/>
      <c r="V1936" s="1226" t="s">
        <v>357</v>
      </c>
      <c r="W1936" s="1223"/>
      <c r="X1936" s="1226" t="s">
        <v>356</v>
      </c>
      <c r="Y1936" s="1223"/>
      <c r="Z1936" s="1226" t="s">
        <v>360</v>
      </c>
      <c r="AA1936" s="1226" t="s">
        <v>171</v>
      </c>
      <c r="AB1936" s="1226" t="str">
        <f t="shared" ref="AB1936" si="4536">IF(S1936&gt;=1,(W1936*12+Y1936)-(S1936*12+U1936)+1,"")</f>
        <v/>
      </c>
      <c r="AC1936" s="1229" t="s">
        <v>359</v>
      </c>
      <c r="AD1936" s="1232" t="str">
        <f t="shared" ref="AD1936" si="4537">IFERROR(ROUNDDOWN(ROUND(L1936*Q1936,0)*M1936,0)*AB1936,"")</f>
        <v/>
      </c>
      <c r="AE1936" s="1233" t="str">
        <f>IFERROR(ROUNDDOWN(ROUNDDOWN(ROUND(L1936*VLOOKUP(K1936,【参考】数式用２!$A$2:$AC$48,MATCH("処遇改善加算Ⅳ",【参考】数式用２!$C$4:$O$4,0)+2,0),0)*M1936,0)*AB1936*0.5,0), "")</f>
        <v/>
      </c>
      <c r="AF1936" s="1198"/>
      <c r="AG1936" s="1193" t="str">
        <f>IF(AND(AQ1936&lt;&gt;"対象外", P1936&lt;&gt;""),ROUNDDOWN(ROUND(L1936*VLOOKUP(K1936,【参考】数式用２!$A$2:$K$48,MATCH("ベア加算あり",【参考】数式用２!$C$4:$K$4,0)+2,0),0)*M1936,0)*AB1936,"")</f>
        <v/>
      </c>
      <c r="AH1936" s="1195"/>
      <c r="AI1936" s="1198"/>
      <c r="AJ1936" s="1198"/>
      <c r="AK1936" s="1201"/>
      <c r="AL1936" s="1204"/>
      <c r="AM1936" s="650" t="str">
        <f t="shared" si="4404"/>
        <v/>
      </c>
      <c r="AN1936" s="355"/>
      <c r="AO1936" s="1207" t="str">
        <f t="shared" ref="AO1936" si="4538">IF(K1936&lt;&gt;"","Q列に色付け","")</f>
        <v/>
      </c>
      <c r="AP1936" s="1210" t="str">
        <f t="shared" ref="AP1936" si="4539">IF(AND(AE1936&lt;&gt;0,AE1936&lt;&gt;""),IF(AF1936="○","入力済","未入力"),"")</f>
        <v/>
      </c>
      <c r="AQ1936" s="1113" t="str">
        <f>IFERROR((VLOOKUP(N1936, 【参考】数式用２!$BE$5:$BE$13, 1,FALSE)), "対象外")</f>
        <v>対象外</v>
      </c>
      <c r="AR1936" s="976" t="str">
        <f t="shared" ref="AR1936" si="4540">IF(AG1936&lt;&gt;"",IF(AH1936="○","入力済","未入力"),"")</f>
        <v/>
      </c>
      <c r="AS1936" s="976" t="str">
        <f t="shared" ref="AS1936" si="4541">IF(AND(P1936&lt;&gt;"", AI1936=""), "未入力", "入力済")</f>
        <v>入力済</v>
      </c>
      <c r="AT1936" s="976" t="str">
        <f t="shared" ref="AT1936" si="4542">IF(AND(P1936&lt;&gt;"", P1936&lt;&gt;"処遇改善加算Ⅳ", AJ1936=""), "未入力", "入力済")</f>
        <v>入力済</v>
      </c>
      <c r="AU1936" s="976" t="str">
        <f>IFERROR(VLOOKUP(K1936, 【参考】数式用２!$BB$5:$BC$48, 2, FALSE), "")</f>
        <v/>
      </c>
      <c r="AV1936" s="976" t="str">
        <f t="shared" ref="AV1936" si="4543">IF(AND(P1936&lt;&gt;"処遇改善加算Ⅲ",P1936&lt;&gt;"処遇改善加算Ⅳ", P1936&lt;&gt;"", AU1936&lt;&gt;"対象外"), 1,"")</f>
        <v/>
      </c>
      <c r="AW1936" s="976" t="str">
        <f>IFERROR("_"&amp;VLOOKUP(K1936, 【参考】数式用２!$AG$2:$AH$48, 2, FALSE), "")</f>
        <v/>
      </c>
      <c r="AX1936" s="1211" t="str">
        <f t="shared" ref="AX1936" si="4544">IF(AND(P1936="処遇改善加算Ⅰ", AL1936=""), "未入力","入力済")</f>
        <v>入力済</v>
      </c>
      <c r="AY1936" s="1207" t="str">
        <f t="shared" ref="AY1936" si="4545">G1936</f>
        <v/>
      </c>
    </row>
    <row r="1937" spans="1:51" ht="14">
      <c r="A1937" s="1281"/>
      <c r="B1937" s="1263"/>
      <c r="C1937" s="1264"/>
      <c r="D1937" s="1264"/>
      <c r="E1937" s="1264"/>
      <c r="F1937" s="1265"/>
      <c r="G1937" s="1270"/>
      <c r="H1937" s="1270"/>
      <c r="I1937" s="1270"/>
      <c r="J1937" s="1270"/>
      <c r="K1937" s="1270"/>
      <c r="L1937" s="1273"/>
      <c r="M1937" s="1276"/>
      <c r="N1937" s="1246"/>
      <c r="O1937" s="1249"/>
      <c r="P1937" s="1215"/>
      <c r="Q1937" s="1218"/>
      <c r="R1937" s="1221"/>
      <c r="S1937" s="1224"/>
      <c r="T1937" s="1227"/>
      <c r="U1937" s="1224"/>
      <c r="V1937" s="1227"/>
      <c r="W1937" s="1224"/>
      <c r="X1937" s="1227"/>
      <c r="Y1937" s="1224"/>
      <c r="Z1937" s="1227"/>
      <c r="AA1937" s="1227"/>
      <c r="AB1937" s="1227"/>
      <c r="AC1937" s="1230"/>
      <c r="AD1937" s="1193"/>
      <c r="AE1937" s="1234"/>
      <c r="AF1937" s="1199"/>
      <c r="AG1937" s="1193"/>
      <c r="AH1937" s="1196"/>
      <c r="AI1937" s="1199"/>
      <c r="AJ1937" s="1199"/>
      <c r="AK1937" s="1202"/>
      <c r="AL1937" s="1205"/>
      <c r="AM1937" s="1212" t="str">
        <f t="shared" ref="AM1937" si="4546">IF(AND(P1936&lt;&gt;"", OR(W1936&lt;&gt;8,Y1936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37" s="355"/>
      <c r="AO1937" s="1208"/>
      <c r="AP1937" s="1210"/>
      <c r="AQ1937" s="1114"/>
      <c r="AR1937" s="976"/>
      <c r="AS1937" s="976"/>
      <c r="AT1937" s="976"/>
      <c r="AU1937" s="976"/>
      <c r="AV1937" s="976"/>
      <c r="AW1937" s="976"/>
      <c r="AX1937" s="1211"/>
      <c r="AY1937" s="1208"/>
    </row>
    <row r="1938" spans="1:51" ht="14">
      <c r="A1938" s="1282"/>
      <c r="B1938" s="1263"/>
      <c r="C1938" s="1264"/>
      <c r="D1938" s="1264"/>
      <c r="E1938" s="1264"/>
      <c r="F1938" s="1265"/>
      <c r="G1938" s="1270"/>
      <c r="H1938" s="1270"/>
      <c r="I1938" s="1270"/>
      <c r="J1938" s="1270"/>
      <c r="K1938" s="1270"/>
      <c r="L1938" s="1273"/>
      <c r="M1938" s="1276"/>
      <c r="N1938" s="1246"/>
      <c r="O1938" s="1249"/>
      <c r="P1938" s="1215"/>
      <c r="Q1938" s="1218"/>
      <c r="R1938" s="1221"/>
      <c r="S1938" s="1224"/>
      <c r="T1938" s="1227"/>
      <c r="U1938" s="1224"/>
      <c r="V1938" s="1227"/>
      <c r="W1938" s="1224"/>
      <c r="X1938" s="1227"/>
      <c r="Y1938" s="1224"/>
      <c r="Z1938" s="1227"/>
      <c r="AA1938" s="1227"/>
      <c r="AB1938" s="1227"/>
      <c r="AC1938" s="1230"/>
      <c r="AD1938" s="1193"/>
      <c r="AE1938" s="1234"/>
      <c r="AF1938" s="1199"/>
      <c r="AG1938" s="1193"/>
      <c r="AH1938" s="1196"/>
      <c r="AI1938" s="1199"/>
      <c r="AJ1938" s="1199"/>
      <c r="AK1938" s="1202"/>
      <c r="AL1938" s="1205"/>
      <c r="AM1938" s="1213"/>
      <c r="AN1938" s="355"/>
      <c r="AO1938" s="1208"/>
      <c r="AP1938" s="1210"/>
      <c r="AQ1938" s="1114"/>
      <c r="AR1938" s="976"/>
      <c r="AS1938" s="976"/>
      <c r="AT1938" s="976"/>
      <c r="AU1938" s="976"/>
      <c r="AV1938" s="976"/>
      <c r="AW1938" s="976"/>
      <c r="AX1938" s="1211"/>
      <c r="AY1938" s="1208"/>
    </row>
    <row r="1939" spans="1:51" ht="14.5" thickBot="1">
      <c r="A1939" s="1283"/>
      <c r="B1939" s="1266"/>
      <c r="C1939" s="1267"/>
      <c r="D1939" s="1267"/>
      <c r="E1939" s="1267"/>
      <c r="F1939" s="1268"/>
      <c r="G1939" s="1271"/>
      <c r="H1939" s="1271"/>
      <c r="I1939" s="1271"/>
      <c r="J1939" s="1271"/>
      <c r="K1939" s="1271"/>
      <c r="L1939" s="1274"/>
      <c r="M1939" s="1277"/>
      <c r="N1939" s="1247"/>
      <c r="O1939" s="1250"/>
      <c r="P1939" s="1216"/>
      <c r="Q1939" s="1219"/>
      <c r="R1939" s="1222"/>
      <c r="S1939" s="1225"/>
      <c r="T1939" s="1228"/>
      <c r="U1939" s="1225"/>
      <c r="V1939" s="1228"/>
      <c r="W1939" s="1225"/>
      <c r="X1939" s="1228"/>
      <c r="Y1939" s="1225"/>
      <c r="Z1939" s="1228"/>
      <c r="AA1939" s="1228"/>
      <c r="AB1939" s="1228"/>
      <c r="AC1939" s="1231"/>
      <c r="AD1939" s="1194"/>
      <c r="AE1939" s="1235"/>
      <c r="AF1939" s="1200"/>
      <c r="AG1939" s="1194"/>
      <c r="AH1939" s="1197"/>
      <c r="AI1939" s="1200"/>
      <c r="AJ1939" s="1200"/>
      <c r="AK1939" s="1203"/>
      <c r="AL1939" s="1206"/>
      <c r="AM1939" s="651" t="str">
        <f t="shared" si="4414"/>
        <v/>
      </c>
      <c r="AN1939" s="355"/>
      <c r="AO1939" s="1209"/>
      <c r="AP1939" s="1210"/>
      <c r="AQ1939" s="1115"/>
      <c r="AR1939" s="976"/>
      <c r="AS1939" s="976"/>
      <c r="AT1939" s="976"/>
      <c r="AU1939" s="976"/>
      <c r="AV1939" s="976"/>
      <c r="AW1939" s="976"/>
      <c r="AX1939" s="1211"/>
      <c r="AY1939" s="1209"/>
    </row>
    <row r="1940" spans="1:51" ht="14">
      <c r="A1940" s="1280">
        <v>483</v>
      </c>
      <c r="B1940" s="1260" t="str">
        <f>IF(基本情報入力シート!B522="", "",基本情報入力シート!B522)</f>
        <v/>
      </c>
      <c r="C1940" s="1261"/>
      <c r="D1940" s="1261"/>
      <c r="E1940" s="1261"/>
      <c r="F1940" s="1262"/>
      <c r="G1940" s="1269" t="str">
        <f>IF(基本情報入力シート!L522="", "",基本情報入力シート!L522)</f>
        <v/>
      </c>
      <c r="H1940" s="1269" t="str">
        <f>IF(基本情報入力シート!Q522="", "",基本情報入力シート!Q522)</f>
        <v/>
      </c>
      <c r="I1940" s="1269" t="str">
        <f>IF(基本情報入力シート!V522="", "",基本情報入力シート!V522)</f>
        <v/>
      </c>
      <c r="J1940" s="1269" t="str">
        <f>IF(基本情報入力シート!W522="", "",基本情報入力シート!W522)</f>
        <v/>
      </c>
      <c r="K1940" s="1269" t="str">
        <f>IF(基本情報入力シート!X522="", "",基本情報入力シート!X522)</f>
        <v/>
      </c>
      <c r="L1940" s="1272" t="str">
        <f>IF(基本情報入力シート!AC522=0, "",基本情報入力シート!AC522)</f>
        <v/>
      </c>
      <c r="M1940" s="1275" t="str">
        <f>IF(基本情報入力シート!AD522="", "",基本情報入力シート!AD522)</f>
        <v/>
      </c>
      <c r="N1940" s="1245"/>
      <c r="O1940" s="1248" t="str">
        <f>IFERROR(VLOOKUP(K1940,【参考】数式用２!$A$2:$AD$48,MATCH(N1940,【参考】数式用２!$C$4:$AD$4,0)+2,0),"")</f>
        <v/>
      </c>
      <c r="P1940" s="1214"/>
      <c r="Q1940" s="1217" t="str">
        <f>IFERROR(VLOOKUP(K1940,【参考】数式用２!$A$2:$AC$48,MATCH(P1940,【参考】数式用２!$C$4:$AC$4,0)+2,0),"")</f>
        <v/>
      </c>
      <c r="R1940" s="1220" t="s">
        <v>268</v>
      </c>
      <c r="S1940" s="1223"/>
      <c r="T1940" s="1226" t="s">
        <v>356</v>
      </c>
      <c r="U1940" s="1223"/>
      <c r="V1940" s="1226" t="s">
        <v>357</v>
      </c>
      <c r="W1940" s="1223"/>
      <c r="X1940" s="1226" t="s">
        <v>356</v>
      </c>
      <c r="Y1940" s="1223"/>
      <c r="Z1940" s="1226" t="s">
        <v>360</v>
      </c>
      <c r="AA1940" s="1226" t="s">
        <v>171</v>
      </c>
      <c r="AB1940" s="1226" t="str">
        <f t="shared" ref="AB1940" si="4547">IF(S1940&gt;=1,(W1940*12+Y1940)-(S1940*12+U1940)+1,"")</f>
        <v/>
      </c>
      <c r="AC1940" s="1229" t="s">
        <v>359</v>
      </c>
      <c r="AD1940" s="1232" t="str">
        <f t="shared" ref="AD1940" si="4548">IFERROR(ROUNDDOWN(ROUND(L1940*Q1940,0)*M1940,0)*AB1940,"")</f>
        <v/>
      </c>
      <c r="AE1940" s="1233" t="str">
        <f>IFERROR(ROUNDDOWN(ROUNDDOWN(ROUND(L1940*VLOOKUP(K1940,【参考】数式用２!$A$2:$AC$48,MATCH("処遇改善加算Ⅳ",【参考】数式用２!$C$4:$O$4,0)+2,0),0)*M1940,0)*AB1940*0.5,0), "")</f>
        <v/>
      </c>
      <c r="AF1940" s="1198"/>
      <c r="AG1940" s="1193" t="str">
        <f>IF(AND(AQ1940&lt;&gt;"対象外", P1940&lt;&gt;""),ROUNDDOWN(ROUND(L1940*VLOOKUP(K1940,【参考】数式用２!$A$2:$K$48,MATCH("ベア加算あり",【参考】数式用２!$C$4:$K$4,0)+2,0),0)*M1940,0)*AB1940,"")</f>
        <v/>
      </c>
      <c r="AH1940" s="1195"/>
      <c r="AI1940" s="1198"/>
      <c r="AJ1940" s="1198"/>
      <c r="AK1940" s="1201"/>
      <c r="AL1940" s="1204"/>
      <c r="AM1940" s="650" t="str">
        <f t="shared" si="4404"/>
        <v/>
      </c>
      <c r="AN1940" s="355"/>
      <c r="AO1940" s="1207" t="str">
        <f t="shared" ref="AO1940" si="4549">IF(K1940&lt;&gt;"","Q列に色付け","")</f>
        <v/>
      </c>
      <c r="AP1940" s="1210" t="str">
        <f t="shared" ref="AP1940" si="4550">IF(AND(AE1940&lt;&gt;0,AE1940&lt;&gt;""),IF(AF1940="○","入力済","未入力"),"")</f>
        <v/>
      </c>
      <c r="AQ1940" s="1113" t="str">
        <f>IFERROR((VLOOKUP(N1940, 【参考】数式用２!$BE$5:$BE$13, 1,FALSE)), "対象外")</f>
        <v>対象外</v>
      </c>
      <c r="AR1940" s="976" t="str">
        <f t="shared" ref="AR1940" si="4551">IF(AG1940&lt;&gt;"",IF(AH1940="○","入力済","未入力"),"")</f>
        <v/>
      </c>
      <c r="AS1940" s="976" t="str">
        <f t="shared" ref="AS1940" si="4552">IF(AND(P1940&lt;&gt;"", AI1940=""), "未入力", "入力済")</f>
        <v>入力済</v>
      </c>
      <c r="AT1940" s="976" t="str">
        <f t="shared" ref="AT1940" si="4553">IF(AND(P1940&lt;&gt;"", P1940&lt;&gt;"処遇改善加算Ⅳ", AJ1940=""), "未入力", "入力済")</f>
        <v>入力済</v>
      </c>
      <c r="AU1940" s="976" t="str">
        <f>IFERROR(VLOOKUP(K1940, 【参考】数式用２!$BB$5:$BC$48, 2, FALSE), "")</f>
        <v/>
      </c>
      <c r="AV1940" s="976" t="str">
        <f t="shared" ref="AV1940" si="4554">IF(AND(P1940&lt;&gt;"処遇改善加算Ⅲ",P1940&lt;&gt;"処遇改善加算Ⅳ", P1940&lt;&gt;"", AU1940&lt;&gt;"対象外"), 1,"")</f>
        <v/>
      </c>
      <c r="AW1940" s="976" t="str">
        <f>IFERROR("_"&amp;VLOOKUP(K1940, 【参考】数式用２!$AG$2:$AH$48, 2, FALSE), "")</f>
        <v/>
      </c>
      <c r="AX1940" s="1211" t="str">
        <f t="shared" ref="AX1940" si="4555">IF(AND(P1940="処遇改善加算Ⅰ", AL1940=""), "未入力","入力済")</f>
        <v>入力済</v>
      </c>
      <c r="AY1940" s="1207" t="str">
        <f t="shared" ref="AY1940" si="4556">G1940</f>
        <v/>
      </c>
    </row>
    <row r="1941" spans="1:51" ht="14">
      <c r="A1941" s="1281"/>
      <c r="B1941" s="1263"/>
      <c r="C1941" s="1264"/>
      <c r="D1941" s="1264"/>
      <c r="E1941" s="1264"/>
      <c r="F1941" s="1265"/>
      <c r="G1941" s="1270"/>
      <c r="H1941" s="1270"/>
      <c r="I1941" s="1270"/>
      <c r="J1941" s="1270"/>
      <c r="K1941" s="1270"/>
      <c r="L1941" s="1273"/>
      <c r="M1941" s="1276"/>
      <c r="N1941" s="1246"/>
      <c r="O1941" s="1249"/>
      <c r="P1941" s="1215"/>
      <c r="Q1941" s="1218"/>
      <c r="R1941" s="1221"/>
      <c r="S1941" s="1224"/>
      <c r="T1941" s="1227"/>
      <c r="U1941" s="1224"/>
      <c r="V1941" s="1227"/>
      <c r="W1941" s="1224"/>
      <c r="X1941" s="1227"/>
      <c r="Y1941" s="1224"/>
      <c r="Z1941" s="1227"/>
      <c r="AA1941" s="1227"/>
      <c r="AB1941" s="1227"/>
      <c r="AC1941" s="1230"/>
      <c r="AD1941" s="1193"/>
      <c r="AE1941" s="1234"/>
      <c r="AF1941" s="1199"/>
      <c r="AG1941" s="1193"/>
      <c r="AH1941" s="1196"/>
      <c r="AI1941" s="1199"/>
      <c r="AJ1941" s="1199"/>
      <c r="AK1941" s="1202"/>
      <c r="AL1941" s="1205"/>
      <c r="AM1941" s="1212" t="str">
        <f t="shared" ref="AM1941" si="4557">IF(AND(P1940&lt;&gt;"", OR(W1940&lt;&gt;8,Y1940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41" s="355"/>
      <c r="AO1941" s="1208"/>
      <c r="AP1941" s="1210"/>
      <c r="AQ1941" s="1114"/>
      <c r="AR1941" s="976"/>
      <c r="AS1941" s="976"/>
      <c r="AT1941" s="976"/>
      <c r="AU1941" s="976"/>
      <c r="AV1941" s="976"/>
      <c r="AW1941" s="976"/>
      <c r="AX1941" s="1211"/>
      <c r="AY1941" s="1208"/>
    </row>
    <row r="1942" spans="1:51" ht="14">
      <c r="A1942" s="1282"/>
      <c r="B1942" s="1263"/>
      <c r="C1942" s="1264"/>
      <c r="D1942" s="1264"/>
      <c r="E1942" s="1264"/>
      <c r="F1942" s="1265"/>
      <c r="G1942" s="1270"/>
      <c r="H1942" s="1270"/>
      <c r="I1942" s="1270"/>
      <c r="J1942" s="1270"/>
      <c r="K1942" s="1270"/>
      <c r="L1942" s="1273"/>
      <c r="M1942" s="1276"/>
      <c r="N1942" s="1246"/>
      <c r="O1942" s="1249"/>
      <c r="P1942" s="1215"/>
      <c r="Q1942" s="1218"/>
      <c r="R1942" s="1221"/>
      <c r="S1942" s="1224"/>
      <c r="T1942" s="1227"/>
      <c r="U1942" s="1224"/>
      <c r="V1942" s="1227"/>
      <c r="W1942" s="1224"/>
      <c r="X1942" s="1227"/>
      <c r="Y1942" s="1224"/>
      <c r="Z1942" s="1227"/>
      <c r="AA1942" s="1227"/>
      <c r="AB1942" s="1227"/>
      <c r="AC1942" s="1230"/>
      <c r="AD1942" s="1193"/>
      <c r="AE1942" s="1234"/>
      <c r="AF1942" s="1199"/>
      <c r="AG1942" s="1193"/>
      <c r="AH1942" s="1196"/>
      <c r="AI1942" s="1199"/>
      <c r="AJ1942" s="1199"/>
      <c r="AK1942" s="1202"/>
      <c r="AL1942" s="1205"/>
      <c r="AM1942" s="1213"/>
      <c r="AN1942" s="355"/>
      <c r="AO1942" s="1208"/>
      <c r="AP1942" s="1210"/>
      <c r="AQ1942" s="1114"/>
      <c r="AR1942" s="976"/>
      <c r="AS1942" s="976"/>
      <c r="AT1942" s="976"/>
      <c r="AU1942" s="976"/>
      <c r="AV1942" s="976"/>
      <c r="AW1942" s="976"/>
      <c r="AX1942" s="1211"/>
      <c r="AY1942" s="1208"/>
    </row>
    <row r="1943" spans="1:51" ht="14.5" thickBot="1">
      <c r="A1943" s="1283"/>
      <c r="B1943" s="1266"/>
      <c r="C1943" s="1267"/>
      <c r="D1943" s="1267"/>
      <c r="E1943" s="1267"/>
      <c r="F1943" s="1268"/>
      <c r="G1943" s="1271"/>
      <c r="H1943" s="1271"/>
      <c r="I1943" s="1271"/>
      <c r="J1943" s="1271"/>
      <c r="K1943" s="1271"/>
      <c r="L1943" s="1274"/>
      <c r="M1943" s="1277"/>
      <c r="N1943" s="1247"/>
      <c r="O1943" s="1250"/>
      <c r="P1943" s="1216"/>
      <c r="Q1943" s="1219"/>
      <c r="R1943" s="1222"/>
      <c r="S1943" s="1225"/>
      <c r="T1943" s="1228"/>
      <c r="U1943" s="1225"/>
      <c r="V1943" s="1228"/>
      <c r="W1943" s="1225"/>
      <c r="X1943" s="1228"/>
      <c r="Y1943" s="1225"/>
      <c r="Z1943" s="1228"/>
      <c r="AA1943" s="1228"/>
      <c r="AB1943" s="1228"/>
      <c r="AC1943" s="1231"/>
      <c r="AD1943" s="1194"/>
      <c r="AE1943" s="1235"/>
      <c r="AF1943" s="1200"/>
      <c r="AG1943" s="1194"/>
      <c r="AH1943" s="1197"/>
      <c r="AI1943" s="1200"/>
      <c r="AJ1943" s="1200"/>
      <c r="AK1943" s="1203"/>
      <c r="AL1943" s="1206"/>
      <c r="AM1943" s="651" t="str">
        <f t="shared" si="4414"/>
        <v/>
      </c>
      <c r="AN1943" s="355"/>
      <c r="AO1943" s="1209"/>
      <c r="AP1943" s="1210"/>
      <c r="AQ1943" s="1115"/>
      <c r="AR1943" s="976"/>
      <c r="AS1943" s="976"/>
      <c r="AT1943" s="976"/>
      <c r="AU1943" s="976"/>
      <c r="AV1943" s="976"/>
      <c r="AW1943" s="976"/>
      <c r="AX1943" s="1211"/>
      <c r="AY1943" s="1209"/>
    </row>
    <row r="1944" spans="1:51" ht="14">
      <c r="A1944" s="1280">
        <v>484</v>
      </c>
      <c r="B1944" s="1260" t="str">
        <f>IF(基本情報入力シート!B523="", "",基本情報入力シート!B523)</f>
        <v/>
      </c>
      <c r="C1944" s="1261"/>
      <c r="D1944" s="1261"/>
      <c r="E1944" s="1261"/>
      <c r="F1944" s="1262"/>
      <c r="G1944" s="1269" t="str">
        <f>IF(基本情報入力シート!L523="", "",基本情報入力シート!L523)</f>
        <v/>
      </c>
      <c r="H1944" s="1269" t="str">
        <f>IF(基本情報入力シート!Q523="", "",基本情報入力シート!Q523)</f>
        <v/>
      </c>
      <c r="I1944" s="1269" t="str">
        <f>IF(基本情報入力シート!V523="", "",基本情報入力シート!V523)</f>
        <v/>
      </c>
      <c r="J1944" s="1269" t="str">
        <f>IF(基本情報入力シート!W523="", "",基本情報入力シート!W523)</f>
        <v/>
      </c>
      <c r="K1944" s="1269" t="str">
        <f>IF(基本情報入力シート!X523="", "",基本情報入力シート!X523)</f>
        <v/>
      </c>
      <c r="L1944" s="1272" t="str">
        <f>IF(基本情報入力シート!AC523=0, "",基本情報入力シート!AC523)</f>
        <v/>
      </c>
      <c r="M1944" s="1275" t="str">
        <f>IF(基本情報入力シート!AD523="", "",基本情報入力シート!AD523)</f>
        <v/>
      </c>
      <c r="N1944" s="1245"/>
      <c r="O1944" s="1248" t="str">
        <f>IFERROR(VLOOKUP(K1944,【参考】数式用２!$A$2:$AD$48,MATCH(N1944,【参考】数式用２!$C$4:$AD$4,0)+2,0),"")</f>
        <v/>
      </c>
      <c r="P1944" s="1214"/>
      <c r="Q1944" s="1217" t="str">
        <f>IFERROR(VLOOKUP(K1944,【参考】数式用２!$A$2:$AC$48,MATCH(P1944,【参考】数式用２!$C$4:$AC$4,0)+2,0),"")</f>
        <v/>
      </c>
      <c r="R1944" s="1220" t="s">
        <v>268</v>
      </c>
      <c r="S1944" s="1223"/>
      <c r="T1944" s="1226" t="s">
        <v>356</v>
      </c>
      <c r="U1944" s="1223"/>
      <c r="V1944" s="1226" t="s">
        <v>357</v>
      </c>
      <c r="W1944" s="1223"/>
      <c r="X1944" s="1226" t="s">
        <v>356</v>
      </c>
      <c r="Y1944" s="1223"/>
      <c r="Z1944" s="1226" t="s">
        <v>360</v>
      </c>
      <c r="AA1944" s="1226" t="s">
        <v>171</v>
      </c>
      <c r="AB1944" s="1226" t="str">
        <f t="shared" ref="AB1944" si="4558">IF(S1944&gt;=1,(W1944*12+Y1944)-(S1944*12+U1944)+1,"")</f>
        <v/>
      </c>
      <c r="AC1944" s="1229" t="s">
        <v>359</v>
      </c>
      <c r="AD1944" s="1232" t="str">
        <f t="shared" ref="AD1944" si="4559">IFERROR(ROUNDDOWN(ROUND(L1944*Q1944,0)*M1944,0)*AB1944,"")</f>
        <v/>
      </c>
      <c r="AE1944" s="1233" t="str">
        <f>IFERROR(ROUNDDOWN(ROUNDDOWN(ROUND(L1944*VLOOKUP(K1944,【参考】数式用２!$A$2:$AC$48,MATCH("処遇改善加算Ⅳ",【参考】数式用２!$C$4:$O$4,0)+2,0),0)*M1944,0)*AB1944*0.5,0), "")</f>
        <v/>
      </c>
      <c r="AF1944" s="1198"/>
      <c r="AG1944" s="1193" t="str">
        <f>IF(AND(AQ1944&lt;&gt;"対象外", P1944&lt;&gt;""),ROUNDDOWN(ROUND(L1944*VLOOKUP(K1944,【参考】数式用２!$A$2:$K$48,MATCH("ベア加算あり",【参考】数式用２!$C$4:$K$4,0)+2,0),0)*M1944,0)*AB1944,"")</f>
        <v/>
      </c>
      <c r="AH1944" s="1195"/>
      <c r="AI1944" s="1198"/>
      <c r="AJ1944" s="1198"/>
      <c r="AK1944" s="1201"/>
      <c r="AL1944" s="1204"/>
      <c r="AM1944" s="650" t="str">
        <f t="shared" si="4404"/>
        <v/>
      </c>
      <c r="AN1944" s="355"/>
      <c r="AO1944" s="1207" t="str">
        <f t="shared" ref="AO1944" si="4560">IF(K1944&lt;&gt;"","Q列に色付け","")</f>
        <v/>
      </c>
      <c r="AP1944" s="1210" t="str">
        <f t="shared" ref="AP1944" si="4561">IF(AND(AE1944&lt;&gt;0,AE1944&lt;&gt;""),IF(AF1944="○","入力済","未入力"),"")</f>
        <v/>
      </c>
      <c r="AQ1944" s="1113" t="str">
        <f>IFERROR((VLOOKUP(N1944, 【参考】数式用２!$BE$5:$BE$13, 1,FALSE)), "対象外")</f>
        <v>対象外</v>
      </c>
      <c r="AR1944" s="976" t="str">
        <f t="shared" ref="AR1944" si="4562">IF(AG1944&lt;&gt;"",IF(AH1944="○","入力済","未入力"),"")</f>
        <v/>
      </c>
      <c r="AS1944" s="976" t="str">
        <f t="shared" ref="AS1944" si="4563">IF(AND(P1944&lt;&gt;"", AI1944=""), "未入力", "入力済")</f>
        <v>入力済</v>
      </c>
      <c r="AT1944" s="976" t="str">
        <f t="shared" ref="AT1944" si="4564">IF(AND(P1944&lt;&gt;"", P1944&lt;&gt;"処遇改善加算Ⅳ", AJ1944=""), "未入力", "入力済")</f>
        <v>入力済</v>
      </c>
      <c r="AU1944" s="976" t="str">
        <f>IFERROR(VLOOKUP(K1944, 【参考】数式用２!$BB$5:$BC$48, 2, FALSE), "")</f>
        <v/>
      </c>
      <c r="AV1944" s="976" t="str">
        <f t="shared" ref="AV1944" si="4565">IF(AND(P1944&lt;&gt;"処遇改善加算Ⅲ",P1944&lt;&gt;"処遇改善加算Ⅳ", P1944&lt;&gt;"", AU1944&lt;&gt;"対象外"), 1,"")</f>
        <v/>
      </c>
      <c r="AW1944" s="976" t="str">
        <f>IFERROR("_"&amp;VLOOKUP(K1944, 【参考】数式用２!$AG$2:$AH$48, 2, FALSE), "")</f>
        <v/>
      </c>
      <c r="AX1944" s="1211" t="str">
        <f t="shared" ref="AX1944" si="4566">IF(AND(P1944="処遇改善加算Ⅰ", AL1944=""), "未入力","入力済")</f>
        <v>入力済</v>
      </c>
      <c r="AY1944" s="1207" t="str">
        <f t="shared" ref="AY1944" si="4567">G1944</f>
        <v/>
      </c>
    </row>
    <row r="1945" spans="1:51" ht="14">
      <c r="A1945" s="1281"/>
      <c r="B1945" s="1263"/>
      <c r="C1945" s="1264"/>
      <c r="D1945" s="1264"/>
      <c r="E1945" s="1264"/>
      <c r="F1945" s="1265"/>
      <c r="G1945" s="1270"/>
      <c r="H1945" s="1270"/>
      <c r="I1945" s="1270"/>
      <c r="J1945" s="1270"/>
      <c r="K1945" s="1270"/>
      <c r="L1945" s="1273"/>
      <c r="M1945" s="1276"/>
      <c r="N1945" s="1246"/>
      <c r="O1945" s="1249"/>
      <c r="P1945" s="1215"/>
      <c r="Q1945" s="1218"/>
      <c r="R1945" s="1221"/>
      <c r="S1945" s="1224"/>
      <c r="T1945" s="1227"/>
      <c r="U1945" s="1224"/>
      <c r="V1945" s="1227"/>
      <c r="W1945" s="1224"/>
      <c r="X1945" s="1227"/>
      <c r="Y1945" s="1224"/>
      <c r="Z1945" s="1227"/>
      <c r="AA1945" s="1227"/>
      <c r="AB1945" s="1227"/>
      <c r="AC1945" s="1230"/>
      <c r="AD1945" s="1193"/>
      <c r="AE1945" s="1234"/>
      <c r="AF1945" s="1199"/>
      <c r="AG1945" s="1193"/>
      <c r="AH1945" s="1196"/>
      <c r="AI1945" s="1199"/>
      <c r="AJ1945" s="1199"/>
      <c r="AK1945" s="1202"/>
      <c r="AL1945" s="1205"/>
      <c r="AM1945" s="1212" t="str">
        <f t="shared" ref="AM1945" si="4568">IF(AND(P1944&lt;&gt;"", OR(W1944&lt;&gt;8,Y1944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45" s="355"/>
      <c r="AO1945" s="1208"/>
      <c r="AP1945" s="1210"/>
      <c r="AQ1945" s="1114"/>
      <c r="AR1945" s="976"/>
      <c r="AS1945" s="976"/>
      <c r="AT1945" s="976"/>
      <c r="AU1945" s="976"/>
      <c r="AV1945" s="976"/>
      <c r="AW1945" s="976"/>
      <c r="AX1945" s="1211"/>
      <c r="AY1945" s="1208"/>
    </row>
    <row r="1946" spans="1:51" ht="14">
      <c r="A1946" s="1282"/>
      <c r="B1946" s="1263"/>
      <c r="C1946" s="1264"/>
      <c r="D1946" s="1264"/>
      <c r="E1946" s="1264"/>
      <c r="F1946" s="1265"/>
      <c r="G1946" s="1270"/>
      <c r="H1946" s="1270"/>
      <c r="I1946" s="1270"/>
      <c r="J1946" s="1270"/>
      <c r="K1946" s="1270"/>
      <c r="L1946" s="1273"/>
      <c r="M1946" s="1276"/>
      <c r="N1946" s="1246"/>
      <c r="O1946" s="1249"/>
      <c r="P1946" s="1215"/>
      <c r="Q1946" s="1218"/>
      <c r="R1946" s="1221"/>
      <c r="S1946" s="1224"/>
      <c r="T1946" s="1227"/>
      <c r="U1946" s="1224"/>
      <c r="V1946" s="1227"/>
      <c r="W1946" s="1224"/>
      <c r="X1946" s="1227"/>
      <c r="Y1946" s="1224"/>
      <c r="Z1946" s="1227"/>
      <c r="AA1946" s="1227"/>
      <c r="AB1946" s="1227"/>
      <c r="AC1946" s="1230"/>
      <c r="AD1946" s="1193"/>
      <c r="AE1946" s="1234"/>
      <c r="AF1946" s="1199"/>
      <c r="AG1946" s="1193"/>
      <c r="AH1946" s="1196"/>
      <c r="AI1946" s="1199"/>
      <c r="AJ1946" s="1199"/>
      <c r="AK1946" s="1202"/>
      <c r="AL1946" s="1205"/>
      <c r="AM1946" s="1213"/>
      <c r="AN1946" s="355"/>
      <c r="AO1946" s="1208"/>
      <c r="AP1946" s="1210"/>
      <c r="AQ1946" s="1114"/>
      <c r="AR1946" s="976"/>
      <c r="AS1946" s="976"/>
      <c r="AT1946" s="976"/>
      <c r="AU1946" s="976"/>
      <c r="AV1946" s="976"/>
      <c r="AW1946" s="976"/>
      <c r="AX1946" s="1211"/>
      <c r="AY1946" s="1208"/>
    </row>
    <row r="1947" spans="1:51" ht="14.5" thickBot="1">
      <c r="A1947" s="1283"/>
      <c r="B1947" s="1266"/>
      <c r="C1947" s="1267"/>
      <c r="D1947" s="1267"/>
      <c r="E1947" s="1267"/>
      <c r="F1947" s="1268"/>
      <c r="G1947" s="1271"/>
      <c r="H1947" s="1271"/>
      <c r="I1947" s="1271"/>
      <c r="J1947" s="1271"/>
      <c r="K1947" s="1271"/>
      <c r="L1947" s="1274"/>
      <c r="M1947" s="1277"/>
      <c r="N1947" s="1247"/>
      <c r="O1947" s="1250"/>
      <c r="P1947" s="1216"/>
      <c r="Q1947" s="1219"/>
      <c r="R1947" s="1222"/>
      <c r="S1947" s="1225"/>
      <c r="T1947" s="1228"/>
      <c r="U1947" s="1225"/>
      <c r="V1947" s="1228"/>
      <c r="W1947" s="1225"/>
      <c r="X1947" s="1228"/>
      <c r="Y1947" s="1225"/>
      <c r="Z1947" s="1228"/>
      <c r="AA1947" s="1228"/>
      <c r="AB1947" s="1228"/>
      <c r="AC1947" s="1231"/>
      <c r="AD1947" s="1194"/>
      <c r="AE1947" s="1235"/>
      <c r="AF1947" s="1200"/>
      <c r="AG1947" s="1194"/>
      <c r="AH1947" s="1197"/>
      <c r="AI1947" s="1200"/>
      <c r="AJ1947" s="1200"/>
      <c r="AK1947" s="1203"/>
      <c r="AL1947" s="1206"/>
      <c r="AM1947" s="651" t="str">
        <f t="shared" si="4414"/>
        <v/>
      </c>
      <c r="AN1947" s="355"/>
      <c r="AO1947" s="1209"/>
      <c r="AP1947" s="1210"/>
      <c r="AQ1947" s="1115"/>
      <c r="AR1947" s="976"/>
      <c r="AS1947" s="976"/>
      <c r="AT1947" s="976"/>
      <c r="AU1947" s="976"/>
      <c r="AV1947" s="976"/>
      <c r="AW1947" s="976"/>
      <c r="AX1947" s="1211"/>
      <c r="AY1947" s="1209"/>
    </row>
    <row r="1948" spans="1:51" ht="14">
      <c r="A1948" s="1280">
        <v>485</v>
      </c>
      <c r="B1948" s="1260" t="str">
        <f>IF(基本情報入力シート!B524="", "",基本情報入力シート!B524)</f>
        <v/>
      </c>
      <c r="C1948" s="1261"/>
      <c r="D1948" s="1261"/>
      <c r="E1948" s="1261"/>
      <c r="F1948" s="1262"/>
      <c r="G1948" s="1269" t="str">
        <f>IF(基本情報入力シート!L524="", "",基本情報入力シート!L524)</f>
        <v/>
      </c>
      <c r="H1948" s="1269" t="str">
        <f>IF(基本情報入力シート!Q524="", "",基本情報入力シート!Q524)</f>
        <v/>
      </c>
      <c r="I1948" s="1269" t="str">
        <f>IF(基本情報入力シート!V524="", "",基本情報入力シート!V524)</f>
        <v/>
      </c>
      <c r="J1948" s="1269" t="str">
        <f>IF(基本情報入力シート!W524="", "",基本情報入力シート!W524)</f>
        <v/>
      </c>
      <c r="K1948" s="1269" t="str">
        <f>IF(基本情報入力シート!X524="", "",基本情報入力シート!X524)</f>
        <v/>
      </c>
      <c r="L1948" s="1272" t="str">
        <f>IF(基本情報入力シート!AC524=0, "",基本情報入力シート!AC524)</f>
        <v/>
      </c>
      <c r="M1948" s="1275" t="str">
        <f>IF(基本情報入力シート!AD524="", "",基本情報入力シート!AD524)</f>
        <v/>
      </c>
      <c r="N1948" s="1245"/>
      <c r="O1948" s="1248" t="str">
        <f>IFERROR(VLOOKUP(K1948,【参考】数式用２!$A$2:$AD$48,MATCH(N1948,【参考】数式用２!$C$4:$AD$4,0)+2,0),"")</f>
        <v/>
      </c>
      <c r="P1948" s="1214"/>
      <c r="Q1948" s="1217" t="str">
        <f>IFERROR(VLOOKUP(K1948,【参考】数式用２!$A$2:$AC$48,MATCH(P1948,【参考】数式用２!$C$4:$AC$4,0)+2,0),"")</f>
        <v/>
      </c>
      <c r="R1948" s="1220" t="s">
        <v>268</v>
      </c>
      <c r="S1948" s="1223"/>
      <c r="T1948" s="1226" t="s">
        <v>356</v>
      </c>
      <c r="U1948" s="1223"/>
      <c r="V1948" s="1226" t="s">
        <v>357</v>
      </c>
      <c r="W1948" s="1223"/>
      <c r="X1948" s="1226" t="s">
        <v>356</v>
      </c>
      <c r="Y1948" s="1223"/>
      <c r="Z1948" s="1226" t="s">
        <v>360</v>
      </c>
      <c r="AA1948" s="1226" t="s">
        <v>171</v>
      </c>
      <c r="AB1948" s="1226" t="str">
        <f t="shared" ref="AB1948" si="4569">IF(S1948&gt;=1,(W1948*12+Y1948)-(S1948*12+U1948)+1,"")</f>
        <v/>
      </c>
      <c r="AC1948" s="1229" t="s">
        <v>359</v>
      </c>
      <c r="AD1948" s="1232" t="str">
        <f t="shared" ref="AD1948" si="4570">IFERROR(ROUNDDOWN(ROUND(L1948*Q1948,0)*M1948,0)*AB1948,"")</f>
        <v/>
      </c>
      <c r="AE1948" s="1233" t="str">
        <f>IFERROR(ROUNDDOWN(ROUNDDOWN(ROUND(L1948*VLOOKUP(K1948,【参考】数式用２!$A$2:$AC$48,MATCH("処遇改善加算Ⅳ",【参考】数式用２!$C$4:$O$4,0)+2,0),0)*M1948,0)*AB1948*0.5,0), "")</f>
        <v/>
      </c>
      <c r="AF1948" s="1198"/>
      <c r="AG1948" s="1193" t="str">
        <f>IF(AND(AQ1948&lt;&gt;"対象外", P1948&lt;&gt;""),ROUNDDOWN(ROUND(L1948*VLOOKUP(K1948,【参考】数式用２!$A$2:$K$48,MATCH("ベア加算あり",【参考】数式用２!$C$4:$K$4,0)+2,0),0)*M1948,0)*AB1948,"")</f>
        <v/>
      </c>
      <c r="AH1948" s="1195"/>
      <c r="AI1948" s="1198"/>
      <c r="AJ1948" s="1198"/>
      <c r="AK1948" s="1201"/>
      <c r="AL1948" s="1204"/>
      <c r="AM1948" s="650" t="str">
        <f t="shared" si="4404"/>
        <v/>
      </c>
      <c r="AN1948" s="355"/>
      <c r="AO1948" s="1207" t="str">
        <f t="shared" ref="AO1948" si="4571">IF(K1948&lt;&gt;"","Q列に色付け","")</f>
        <v/>
      </c>
      <c r="AP1948" s="1210" t="str">
        <f t="shared" ref="AP1948" si="4572">IF(AND(AE1948&lt;&gt;0,AE1948&lt;&gt;""),IF(AF1948="○","入力済","未入力"),"")</f>
        <v/>
      </c>
      <c r="AQ1948" s="1113" t="str">
        <f>IFERROR((VLOOKUP(N1948, 【参考】数式用２!$BE$5:$BE$13, 1,FALSE)), "対象外")</f>
        <v>対象外</v>
      </c>
      <c r="AR1948" s="976" t="str">
        <f t="shared" ref="AR1948" si="4573">IF(AG1948&lt;&gt;"",IF(AH1948="○","入力済","未入力"),"")</f>
        <v/>
      </c>
      <c r="AS1948" s="976" t="str">
        <f t="shared" ref="AS1948" si="4574">IF(AND(P1948&lt;&gt;"", AI1948=""), "未入力", "入力済")</f>
        <v>入力済</v>
      </c>
      <c r="AT1948" s="976" t="str">
        <f t="shared" ref="AT1948" si="4575">IF(AND(P1948&lt;&gt;"", P1948&lt;&gt;"処遇改善加算Ⅳ", AJ1948=""), "未入力", "入力済")</f>
        <v>入力済</v>
      </c>
      <c r="AU1948" s="976" t="str">
        <f>IFERROR(VLOOKUP(K1948, 【参考】数式用２!$BB$5:$BC$48, 2, FALSE), "")</f>
        <v/>
      </c>
      <c r="AV1948" s="976" t="str">
        <f t="shared" ref="AV1948" si="4576">IF(AND(P1948&lt;&gt;"処遇改善加算Ⅲ",P1948&lt;&gt;"処遇改善加算Ⅳ", P1948&lt;&gt;"", AU1948&lt;&gt;"対象外"), 1,"")</f>
        <v/>
      </c>
      <c r="AW1948" s="976" t="str">
        <f>IFERROR("_"&amp;VLOOKUP(K1948, 【参考】数式用２!$AG$2:$AH$48, 2, FALSE), "")</f>
        <v/>
      </c>
      <c r="AX1948" s="1211" t="str">
        <f t="shared" ref="AX1948" si="4577">IF(AND(P1948="処遇改善加算Ⅰ", AL1948=""), "未入力","入力済")</f>
        <v>入力済</v>
      </c>
      <c r="AY1948" s="1207" t="str">
        <f t="shared" ref="AY1948" si="4578">G1948</f>
        <v/>
      </c>
    </row>
    <row r="1949" spans="1:51" ht="14">
      <c r="A1949" s="1281"/>
      <c r="B1949" s="1263"/>
      <c r="C1949" s="1264"/>
      <c r="D1949" s="1264"/>
      <c r="E1949" s="1264"/>
      <c r="F1949" s="1265"/>
      <c r="G1949" s="1270"/>
      <c r="H1949" s="1270"/>
      <c r="I1949" s="1270"/>
      <c r="J1949" s="1270"/>
      <c r="K1949" s="1270"/>
      <c r="L1949" s="1273"/>
      <c r="M1949" s="1276"/>
      <c r="N1949" s="1246"/>
      <c r="O1949" s="1249"/>
      <c r="P1949" s="1215"/>
      <c r="Q1949" s="1218"/>
      <c r="R1949" s="1221"/>
      <c r="S1949" s="1224"/>
      <c r="T1949" s="1227"/>
      <c r="U1949" s="1224"/>
      <c r="V1949" s="1227"/>
      <c r="W1949" s="1224"/>
      <c r="X1949" s="1227"/>
      <c r="Y1949" s="1224"/>
      <c r="Z1949" s="1227"/>
      <c r="AA1949" s="1227"/>
      <c r="AB1949" s="1227"/>
      <c r="AC1949" s="1230"/>
      <c r="AD1949" s="1193"/>
      <c r="AE1949" s="1234"/>
      <c r="AF1949" s="1199"/>
      <c r="AG1949" s="1193"/>
      <c r="AH1949" s="1196"/>
      <c r="AI1949" s="1199"/>
      <c r="AJ1949" s="1199"/>
      <c r="AK1949" s="1202"/>
      <c r="AL1949" s="1205"/>
      <c r="AM1949" s="1212" t="str">
        <f t="shared" ref="AM1949" si="4579">IF(AND(P1948&lt;&gt;"", OR(W1948&lt;&gt;8,Y1948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49" s="355"/>
      <c r="AO1949" s="1208"/>
      <c r="AP1949" s="1210"/>
      <c r="AQ1949" s="1114"/>
      <c r="AR1949" s="976"/>
      <c r="AS1949" s="976"/>
      <c r="AT1949" s="976"/>
      <c r="AU1949" s="976"/>
      <c r="AV1949" s="976"/>
      <c r="AW1949" s="976"/>
      <c r="AX1949" s="1211"/>
      <c r="AY1949" s="1208"/>
    </row>
    <row r="1950" spans="1:51" ht="14">
      <c r="A1950" s="1282"/>
      <c r="B1950" s="1263"/>
      <c r="C1950" s="1264"/>
      <c r="D1950" s="1264"/>
      <c r="E1950" s="1264"/>
      <c r="F1950" s="1265"/>
      <c r="G1950" s="1270"/>
      <c r="H1950" s="1270"/>
      <c r="I1950" s="1270"/>
      <c r="J1950" s="1270"/>
      <c r="K1950" s="1270"/>
      <c r="L1950" s="1273"/>
      <c r="M1950" s="1276"/>
      <c r="N1950" s="1246"/>
      <c r="O1950" s="1249"/>
      <c r="P1950" s="1215"/>
      <c r="Q1950" s="1218"/>
      <c r="R1950" s="1221"/>
      <c r="S1950" s="1224"/>
      <c r="T1950" s="1227"/>
      <c r="U1950" s="1224"/>
      <c r="V1950" s="1227"/>
      <c r="W1950" s="1224"/>
      <c r="X1950" s="1227"/>
      <c r="Y1950" s="1224"/>
      <c r="Z1950" s="1227"/>
      <c r="AA1950" s="1227"/>
      <c r="AB1950" s="1227"/>
      <c r="AC1950" s="1230"/>
      <c r="AD1950" s="1193"/>
      <c r="AE1950" s="1234"/>
      <c r="AF1950" s="1199"/>
      <c r="AG1950" s="1193"/>
      <c r="AH1950" s="1196"/>
      <c r="AI1950" s="1199"/>
      <c r="AJ1950" s="1199"/>
      <c r="AK1950" s="1202"/>
      <c r="AL1950" s="1205"/>
      <c r="AM1950" s="1213"/>
      <c r="AN1950" s="355"/>
      <c r="AO1950" s="1208"/>
      <c r="AP1950" s="1210"/>
      <c r="AQ1950" s="1114"/>
      <c r="AR1950" s="976"/>
      <c r="AS1950" s="976"/>
      <c r="AT1950" s="976"/>
      <c r="AU1950" s="976"/>
      <c r="AV1950" s="976"/>
      <c r="AW1950" s="976"/>
      <c r="AX1950" s="1211"/>
      <c r="AY1950" s="1208"/>
    </row>
    <row r="1951" spans="1:51" ht="14.5" thickBot="1">
      <c r="A1951" s="1283"/>
      <c r="B1951" s="1266"/>
      <c r="C1951" s="1267"/>
      <c r="D1951" s="1267"/>
      <c r="E1951" s="1267"/>
      <c r="F1951" s="1268"/>
      <c r="G1951" s="1271"/>
      <c r="H1951" s="1271"/>
      <c r="I1951" s="1271"/>
      <c r="J1951" s="1271"/>
      <c r="K1951" s="1271"/>
      <c r="L1951" s="1274"/>
      <c r="M1951" s="1277"/>
      <c r="N1951" s="1247"/>
      <c r="O1951" s="1250"/>
      <c r="P1951" s="1216"/>
      <c r="Q1951" s="1219"/>
      <c r="R1951" s="1222"/>
      <c r="S1951" s="1225"/>
      <c r="T1951" s="1228"/>
      <c r="U1951" s="1225"/>
      <c r="V1951" s="1228"/>
      <c r="W1951" s="1225"/>
      <c r="X1951" s="1228"/>
      <c r="Y1951" s="1225"/>
      <c r="Z1951" s="1228"/>
      <c r="AA1951" s="1228"/>
      <c r="AB1951" s="1228"/>
      <c r="AC1951" s="1231"/>
      <c r="AD1951" s="1194"/>
      <c r="AE1951" s="1235"/>
      <c r="AF1951" s="1200"/>
      <c r="AG1951" s="1194"/>
      <c r="AH1951" s="1197"/>
      <c r="AI1951" s="1200"/>
      <c r="AJ1951" s="1200"/>
      <c r="AK1951" s="1203"/>
      <c r="AL1951" s="1206"/>
      <c r="AM1951" s="651" t="str">
        <f t="shared" si="4414"/>
        <v/>
      </c>
      <c r="AN1951" s="355"/>
      <c r="AO1951" s="1209"/>
      <c r="AP1951" s="1210"/>
      <c r="AQ1951" s="1115"/>
      <c r="AR1951" s="976"/>
      <c r="AS1951" s="976"/>
      <c r="AT1951" s="976"/>
      <c r="AU1951" s="976"/>
      <c r="AV1951" s="976"/>
      <c r="AW1951" s="976"/>
      <c r="AX1951" s="1211"/>
      <c r="AY1951" s="1209"/>
    </row>
    <row r="1952" spans="1:51" ht="14">
      <c r="A1952" s="1280">
        <v>486</v>
      </c>
      <c r="B1952" s="1260" t="str">
        <f>IF(基本情報入力シート!B525="", "",基本情報入力シート!B525)</f>
        <v/>
      </c>
      <c r="C1952" s="1261"/>
      <c r="D1952" s="1261"/>
      <c r="E1952" s="1261"/>
      <c r="F1952" s="1262"/>
      <c r="G1952" s="1269" t="str">
        <f>IF(基本情報入力シート!L525="", "",基本情報入力シート!L525)</f>
        <v/>
      </c>
      <c r="H1952" s="1269" t="str">
        <f>IF(基本情報入力シート!Q525="", "",基本情報入力シート!Q525)</f>
        <v/>
      </c>
      <c r="I1952" s="1269" t="str">
        <f>IF(基本情報入力シート!V525="", "",基本情報入力シート!V525)</f>
        <v/>
      </c>
      <c r="J1952" s="1269" t="str">
        <f>IF(基本情報入力シート!W525="", "",基本情報入力シート!W525)</f>
        <v/>
      </c>
      <c r="K1952" s="1269" t="str">
        <f>IF(基本情報入力シート!X525="", "",基本情報入力シート!X525)</f>
        <v/>
      </c>
      <c r="L1952" s="1272" t="str">
        <f>IF(基本情報入力シート!AC525=0, "",基本情報入力シート!AC525)</f>
        <v/>
      </c>
      <c r="M1952" s="1275" t="str">
        <f>IF(基本情報入力シート!AD525="", "",基本情報入力シート!AD525)</f>
        <v/>
      </c>
      <c r="N1952" s="1245"/>
      <c r="O1952" s="1248" t="str">
        <f>IFERROR(VLOOKUP(K1952,【参考】数式用２!$A$2:$AD$48,MATCH(N1952,【参考】数式用２!$C$4:$AD$4,0)+2,0),"")</f>
        <v/>
      </c>
      <c r="P1952" s="1214"/>
      <c r="Q1952" s="1217" t="str">
        <f>IFERROR(VLOOKUP(K1952,【参考】数式用２!$A$2:$AC$48,MATCH(P1952,【参考】数式用２!$C$4:$AC$4,0)+2,0),"")</f>
        <v/>
      </c>
      <c r="R1952" s="1220" t="s">
        <v>268</v>
      </c>
      <c r="S1952" s="1223"/>
      <c r="T1952" s="1226" t="s">
        <v>356</v>
      </c>
      <c r="U1952" s="1223"/>
      <c r="V1952" s="1226" t="s">
        <v>357</v>
      </c>
      <c r="W1952" s="1223"/>
      <c r="X1952" s="1226" t="s">
        <v>356</v>
      </c>
      <c r="Y1952" s="1223"/>
      <c r="Z1952" s="1226" t="s">
        <v>360</v>
      </c>
      <c r="AA1952" s="1226" t="s">
        <v>171</v>
      </c>
      <c r="AB1952" s="1226" t="str">
        <f t="shared" ref="AB1952" si="4580">IF(S1952&gt;=1,(W1952*12+Y1952)-(S1952*12+U1952)+1,"")</f>
        <v/>
      </c>
      <c r="AC1952" s="1229" t="s">
        <v>359</v>
      </c>
      <c r="AD1952" s="1232" t="str">
        <f t="shared" ref="AD1952" si="4581">IFERROR(ROUNDDOWN(ROUND(L1952*Q1952,0)*M1952,0)*AB1952,"")</f>
        <v/>
      </c>
      <c r="AE1952" s="1233" t="str">
        <f>IFERROR(ROUNDDOWN(ROUNDDOWN(ROUND(L1952*VLOOKUP(K1952,【参考】数式用２!$A$2:$AC$48,MATCH("処遇改善加算Ⅳ",【参考】数式用２!$C$4:$O$4,0)+2,0),0)*M1952,0)*AB1952*0.5,0), "")</f>
        <v/>
      </c>
      <c r="AF1952" s="1198"/>
      <c r="AG1952" s="1193" t="str">
        <f>IF(AND(AQ1952&lt;&gt;"対象外", P1952&lt;&gt;""),ROUNDDOWN(ROUND(L1952*VLOOKUP(K1952,【参考】数式用２!$A$2:$K$48,MATCH("ベア加算あり",【参考】数式用２!$C$4:$K$4,0)+2,0),0)*M1952,0)*AB1952,"")</f>
        <v/>
      </c>
      <c r="AH1952" s="1195"/>
      <c r="AI1952" s="1198"/>
      <c r="AJ1952" s="1198"/>
      <c r="AK1952" s="1201"/>
      <c r="AL1952" s="1204"/>
      <c r="AM1952" s="650" t="str">
        <f t="shared" ref="AM1952:AM2008" si="4582">IF(Q1952="","",IF(Q1952&lt;O1952,"！加算の要件上は問題ありませんが、令和６年度末の加算率と比較して、令和７年度の加算率が低くなっています。",""))</f>
        <v/>
      </c>
      <c r="AN1952" s="355"/>
      <c r="AO1952" s="1207" t="str">
        <f t="shared" ref="AO1952" si="4583">IF(K1952&lt;&gt;"","Q列に色付け","")</f>
        <v/>
      </c>
      <c r="AP1952" s="1210" t="str">
        <f t="shared" ref="AP1952" si="4584">IF(AND(AE1952&lt;&gt;0,AE1952&lt;&gt;""),IF(AF1952="○","入力済","未入力"),"")</f>
        <v/>
      </c>
      <c r="AQ1952" s="1113" t="str">
        <f>IFERROR((VLOOKUP(N1952, 【参考】数式用２!$BE$5:$BE$13, 1,FALSE)), "対象外")</f>
        <v>対象外</v>
      </c>
      <c r="AR1952" s="976" t="str">
        <f t="shared" ref="AR1952" si="4585">IF(AG1952&lt;&gt;"",IF(AH1952="○","入力済","未入力"),"")</f>
        <v/>
      </c>
      <c r="AS1952" s="976" t="str">
        <f t="shared" ref="AS1952" si="4586">IF(AND(P1952&lt;&gt;"", AI1952=""), "未入力", "入力済")</f>
        <v>入力済</v>
      </c>
      <c r="AT1952" s="976" t="str">
        <f t="shared" ref="AT1952" si="4587">IF(AND(P1952&lt;&gt;"", P1952&lt;&gt;"処遇改善加算Ⅳ", AJ1952=""), "未入力", "入力済")</f>
        <v>入力済</v>
      </c>
      <c r="AU1952" s="976" t="str">
        <f>IFERROR(VLOOKUP(K1952, 【参考】数式用２!$BB$5:$BC$48, 2, FALSE), "")</f>
        <v/>
      </c>
      <c r="AV1952" s="976" t="str">
        <f t="shared" ref="AV1952" si="4588">IF(AND(P1952&lt;&gt;"処遇改善加算Ⅲ",P1952&lt;&gt;"処遇改善加算Ⅳ", P1952&lt;&gt;"", AU1952&lt;&gt;"対象外"), 1,"")</f>
        <v/>
      </c>
      <c r="AW1952" s="976" t="str">
        <f>IFERROR("_"&amp;VLOOKUP(K1952, 【参考】数式用２!$AG$2:$AH$48, 2, FALSE), "")</f>
        <v/>
      </c>
      <c r="AX1952" s="1211" t="str">
        <f t="shared" ref="AX1952" si="4589">IF(AND(P1952="処遇改善加算Ⅰ", AL1952=""), "未入力","入力済")</f>
        <v>入力済</v>
      </c>
      <c r="AY1952" s="1207" t="str">
        <f t="shared" ref="AY1952" si="4590">G1952</f>
        <v/>
      </c>
    </row>
    <row r="1953" spans="1:51" ht="14">
      <c r="A1953" s="1281"/>
      <c r="B1953" s="1263"/>
      <c r="C1953" s="1264"/>
      <c r="D1953" s="1264"/>
      <c r="E1953" s="1264"/>
      <c r="F1953" s="1265"/>
      <c r="G1953" s="1270"/>
      <c r="H1953" s="1270"/>
      <c r="I1953" s="1270"/>
      <c r="J1953" s="1270"/>
      <c r="K1953" s="1270"/>
      <c r="L1953" s="1273"/>
      <c r="M1953" s="1276"/>
      <c r="N1953" s="1246"/>
      <c r="O1953" s="1249"/>
      <c r="P1953" s="1215"/>
      <c r="Q1953" s="1218"/>
      <c r="R1953" s="1221"/>
      <c r="S1953" s="1224"/>
      <c r="T1953" s="1227"/>
      <c r="U1953" s="1224"/>
      <c r="V1953" s="1227"/>
      <c r="W1953" s="1224"/>
      <c r="X1953" s="1227"/>
      <c r="Y1953" s="1224"/>
      <c r="Z1953" s="1227"/>
      <c r="AA1953" s="1227"/>
      <c r="AB1953" s="1227"/>
      <c r="AC1953" s="1230"/>
      <c r="AD1953" s="1193"/>
      <c r="AE1953" s="1234"/>
      <c r="AF1953" s="1199"/>
      <c r="AG1953" s="1193"/>
      <c r="AH1953" s="1196"/>
      <c r="AI1953" s="1199"/>
      <c r="AJ1953" s="1199"/>
      <c r="AK1953" s="1202"/>
      <c r="AL1953" s="1205"/>
      <c r="AM1953" s="1212" t="str">
        <f t="shared" ref="AM1953" si="4591">IF(AND(P1952&lt;&gt;"", OR(W1952&lt;&gt;8,Y1952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53" s="355"/>
      <c r="AO1953" s="1208"/>
      <c r="AP1953" s="1210"/>
      <c r="AQ1953" s="1114"/>
      <c r="AR1953" s="976"/>
      <c r="AS1953" s="976"/>
      <c r="AT1953" s="976"/>
      <c r="AU1953" s="976"/>
      <c r="AV1953" s="976"/>
      <c r="AW1953" s="976"/>
      <c r="AX1953" s="1211"/>
      <c r="AY1953" s="1208"/>
    </row>
    <row r="1954" spans="1:51" ht="14">
      <c r="A1954" s="1282"/>
      <c r="B1954" s="1263"/>
      <c r="C1954" s="1264"/>
      <c r="D1954" s="1264"/>
      <c r="E1954" s="1264"/>
      <c r="F1954" s="1265"/>
      <c r="G1954" s="1270"/>
      <c r="H1954" s="1270"/>
      <c r="I1954" s="1270"/>
      <c r="J1954" s="1270"/>
      <c r="K1954" s="1270"/>
      <c r="L1954" s="1273"/>
      <c r="M1954" s="1276"/>
      <c r="N1954" s="1246"/>
      <c r="O1954" s="1249"/>
      <c r="P1954" s="1215"/>
      <c r="Q1954" s="1218"/>
      <c r="R1954" s="1221"/>
      <c r="S1954" s="1224"/>
      <c r="T1954" s="1227"/>
      <c r="U1954" s="1224"/>
      <c r="V1954" s="1227"/>
      <c r="W1954" s="1224"/>
      <c r="X1954" s="1227"/>
      <c r="Y1954" s="1224"/>
      <c r="Z1954" s="1227"/>
      <c r="AA1954" s="1227"/>
      <c r="AB1954" s="1227"/>
      <c r="AC1954" s="1230"/>
      <c r="AD1954" s="1193"/>
      <c r="AE1954" s="1234"/>
      <c r="AF1954" s="1199"/>
      <c r="AG1954" s="1193"/>
      <c r="AH1954" s="1196"/>
      <c r="AI1954" s="1199"/>
      <c r="AJ1954" s="1199"/>
      <c r="AK1954" s="1202"/>
      <c r="AL1954" s="1205"/>
      <c r="AM1954" s="1213"/>
      <c r="AN1954" s="355"/>
      <c r="AO1954" s="1208"/>
      <c r="AP1954" s="1210"/>
      <c r="AQ1954" s="1114"/>
      <c r="AR1954" s="976"/>
      <c r="AS1954" s="976"/>
      <c r="AT1954" s="976"/>
      <c r="AU1954" s="976"/>
      <c r="AV1954" s="976"/>
      <c r="AW1954" s="976"/>
      <c r="AX1954" s="1211"/>
      <c r="AY1954" s="1208"/>
    </row>
    <row r="1955" spans="1:51" ht="14.5" thickBot="1">
      <c r="A1955" s="1283"/>
      <c r="B1955" s="1266"/>
      <c r="C1955" s="1267"/>
      <c r="D1955" s="1267"/>
      <c r="E1955" s="1267"/>
      <c r="F1955" s="1268"/>
      <c r="G1955" s="1271"/>
      <c r="H1955" s="1271"/>
      <c r="I1955" s="1271"/>
      <c r="J1955" s="1271"/>
      <c r="K1955" s="1271"/>
      <c r="L1955" s="1274"/>
      <c r="M1955" s="1277"/>
      <c r="N1955" s="1247"/>
      <c r="O1955" s="1250"/>
      <c r="P1955" s="1216"/>
      <c r="Q1955" s="1219"/>
      <c r="R1955" s="1222"/>
      <c r="S1955" s="1225"/>
      <c r="T1955" s="1228"/>
      <c r="U1955" s="1225"/>
      <c r="V1955" s="1228"/>
      <c r="W1955" s="1225"/>
      <c r="X1955" s="1228"/>
      <c r="Y1955" s="1225"/>
      <c r="Z1955" s="1228"/>
      <c r="AA1955" s="1228"/>
      <c r="AB1955" s="1228"/>
      <c r="AC1955" s="1231"/>
      <c r="AD1955" s="1194"/>
      <c r="AE1955" s="1235"/>
      <c r="AF1955" s="1200"/>
      <c r="AG1955" s="1194"/>
      <c r="AH1955" s="1197"/>
      <c r="AI1955" s="1200"/>
      <c r="AJ1955" s="1200"/>
      <c r="AK1955" s="1203"/>
      <c r="AL1955" s="1206"/>
      <c r="AM1955" s="651" t="str">
        <f t="shared" ref="AM1955:AM2011" si="4592">IF(P1952="","",
IF(OR(AF1952="",
AND(AG1952&lt;&gt;"",AH1952=""),
AND(P1952&lt;&gt;"",AI1952=""),
AND(P1952&lt;&gt;"処遇改善加算Ⅳ",AJ1952=""),
AND(OR(P1952="処遇改善加算Ⅰ",P1952="処遇改善加算Ⅱ"),AU1952="対象",AK1952=""),
AND(P1952="処遇改善加算Ⅰ",AL1952="")),
"！記入が必要な欄（オレンジ色のセル）に空欄があります。空欄を埋めてください。",""))</f>
        <v/>
      </c>
      <c r="AN1955" s="355"/>
      <c r="AO1955" s="1209"/>
      <c r="AP1955" s="1210"/>
      <c r="AQ1955" s="1115"/>
      <c r="AR1955" s="976"/>
      <c r="AS1955" s="976"/>
      <c r="AT1955" s="976"/>
      <c r="AU1955" s="976"/>
      <c r="AV1955" s="976"/>
      <c r="AW1955" s="976"/>
      <c r="AX1955" s="1211"/>
      <c r="AY1955" s="1209"/>
    </row>
    <row r="1956" spans="1:51" ht="14">
      <c r="A1956" s="1280">
        <v>487</v>
      </c>
      <c r="B1956" s="1260" t="str">
        <f>IF(基本情報入力シート!B526="", "",基本情報入力シート!B526)</f>
        <v/>
      </c>
      <c r="C1956" s="1261"/>
      <c r="D1956" s="1261"/>
      <c r="E1956" s="1261"/>
      <c r="F1956" s="1262"/>
      <c r="G1956" s="1269" t="str">
        <f>IF(基本情報入力シート!L526="", "",基本情報入力シート!L526)</f>
        <v/>
      </c>
      <c r="H1956" s="1269" t="str">
        <f>IF(基本情報入力シート!Q526="", "",基本情報入力シート!Q526)</f>
        <v/>
      </c>
      <c r="I1956" s="1269" t="str">
        <f>IF(基本情報入力シート!V526="", "",基本情報入力シート!V526)</f>
        <v/>
      </c>
      <c r="J1956" s="1269" t="str">
        <f>IF(基本情報入力シート!W526="", "",基本情報入力シート!W526)</f>
        <v/>
      </c>
      <c r="K1956" s="1269" t="str">
        <f>IF(基本情報入力シート!X526="", "",基本情報入力シート!X526)</f>
        <v/>
      </c>
      <c r="L1956" s="1272" t="str">
        <f>IF(基本情報入力シート!AC526=0, "",基本情報入力シート!AC526)</f>
        <v/>
      </c>
      <c r="M1956" s="1275" t="str">
        <f>IF(基本情報入力シート!AD526="", "",基本情報入力シート!AD526)</f>
        <v/>
      </c>
      <c r="N1956" s="1245"/>
      <c r="O1956" s="1248" t="str">
        <f>IFERROR(VLOOKUP(K1956,【参考】数式用２!$A$2:$AD$48,MATCH(N1956,【参考】数式用２!$C$4:$AD$4,0)+2,0),"")</f>
        <v/>
      </c>
      <c r="P1956" s="1214"/>
      <c r="Q1956" s="1217" t="str">
        <f>IFERROR(VLOOKUP(K1956,【参考】数式用２!$A$2:$AC$48,MATCH(P1956,【参考】数式用２!$C$4:$AC$4,0)+2,0),"")</f>
        <v/>
      </c>
      <c r="R1956" s="1220" t="s">
        <v>268</v>
      </c>
      <c r="S1956" s="1223"/>
      <c r="T1956" s="1226" t="s">
        <v>356</v>
      </c>
      <c r="U1956" s="1223"/>
      <c r="V1956" s="1226" t="s">
        <v>357</v>
      </c>
      <c r="W1956" s="1223"/>
      <c r="X1956" s="1226" t="s">
        <v>356</v>
      </c>
      <c r="Y1956" s="1223"/>
      <c r="Z1956" s="1226" t="s">
        <v>360</v>
      </c>
      <c r="AA1956" s="1226" t="s">
        <v>171</v>
      </c>
      <c r="AB1956" s="1226" t="str">
        <f t="shared" ref="AB1956" si="4593">IF(S1956&gt;=1,(W1956*12+Y1956)-(S1956*12+U1956)+1,"")</f>
        <v/>
      </c>
      <c r="AC1956" s="1229" t="s">
        <v>359</v>
      </c>
      <c r="AD1956" s="1232" t="str">
        <f t="shared" ref="AD1956" si="4594">IFERROR(ROUNDDOWN(ROUND(L1956*Q1956,0)*M1956,0)*AB1956,"")</f>
        <v/>
      </c>
      <c r="AE1956" s="1233" t="str">
        <f>IFERROR(ROUNDDOWN(ROUNDDOWN(ROUND(L1956*VLOOKUP(K1956,【参考】数式用２!$A$2:$AC$48,MATCH("処遇改善加算Ⅳ",【参考】数式用２!$C$4:$O$4,0)+2,0),0)*M1956,0)*AB1956*0.5,0), "")</f>
        <v/>
      </c>
      <c r="AF1956" s="1198"/>
      <c r="AG1956" s="1193" t="str">
        <f>IF(AND(AQ1956&lt;&gt;"対象外", P1956&lt;&gt;""),ROUNDDOWN(ROUND(L1956*VLOOKUP(K1956,【参考】数式用２!$A$2:$K$48,MATCH("ベア加算あり",【参考】数式用２!$C$4:$K$4,0)+2,0),0)*M1956,0)*AB1956,"")</f>
        <v/>
      </c>
      <c r="AH1956" s="1195"/>
      <c r="AI1956" s="1198"/>
      <c r="AJ1956" s="1198"/>
      <c r="AK1956" s="1201"/>
      <c r="AL1956" s="1204"/>
      <c r="AM1956" s="650" t="str">
        <f t="shared" si="4582"/>
        <v/>
      </c>
      <c r="AN1956" s="355"/>
      <c r="AO1956" s="1207" t="str">
        <f t="shared" ref="AO1956" si="4595">IF(K1956&lt;&gt;"","Q列に色付け","")</f>
        <v/>
      </c>
      <c r="AP1956" s="1210" t="str">
        <f t="shared" ref="AP1956" si="4596">IF(AND(AE1956&lt;&gt;0,AE1956&lt;&gt;""),IF(AF1956="○","入力済","未入力"),"")</f>
        <v/>
      </c>
      <c r="AQ1956" s="1113" t="str">
        <f>IFERROR((VLOOKUP(N1956, 【参考】数式用２!$BE$5:$BE$13, 1,FALSE)), "対象外")</f>
        <v>対象外</v>
      </c>
      <c r="AR1956" s="976" t="str">
        <f t="shared" ref="AR1956" si="4597">IF(AG1956&lt;&gt;"",IF(AH1956="○","入力済","未入力"),"")</f>
        <v/>
      </c>
      <c r="AS1956" s="976" t="str">
        <f t="shared" ref="AS1956" si="4598">IF(AND(P1956&lt;&gt;"", AI1956=""), "未入力", "入力済")</f>
        <v>入力済</v>
      </c>
      <c r="AT1956" s="976" t="str">
        <f t="shared" ref="AT1956" si="4599">IF(AND(P1956&lt;&gt;"", P1956&lt;&gt;"処遇改善加算Ⅳ", AJ1956=""), "未入力", "入力済")</f>
        <v>入力済</v>
      </c>
      <c r="AU1956" s="976" t="str">
        <f>IFERROR(VLOOKUP(K1956, 【参考】数式用２!$BB$5:$BC$48, 2, FALSE), "")</f>
        <v/>
      </c>
      <c r="AV1956" s="976" t="str">
        <f t="shared" ref="AV1956" si="4600">IF(AND(P1956&lt;&gt;"処遇改善加算Ⅲ",P1956&lt;&gt;"処遇改善加算Ⅳ", P1956&lt;&gt;"", AU1956&lt;&gt;"対象外"), 1,"")</f>
        <v/>
      </c>
      <c r="AW1956" s="976" t="str">
        <f>IFERROR("_"&amp;VLOOKUP(K1956, 【参考】数式用２!$AG$2:$AH$48, 2, FALSE), "")</f>
        <v/>
      </c>
      <c r="AX1956" s="1211" t="str">
        <f t="shared" ref="AX1956" si="4601">IF(AND(P1956="処遇改善加算Ⅰ", AL1956=""), "未入力","入力済")</f>
        <v>入力済</v>
      </c>
      <c r="AY1956" s="1207" t="str">
        <f t="shared" ref="AY1956" si="4602">G1956</f>
        <v/>
      </c>
    </row>
    <row r="1957" spans="1:51" ht="14">
      <c r="A1957" s="1281"/>
      <c r="B1957" s="1263"/>
      <c r="C1957" s="1264"/>
      <c r="D1957" s="1264"/>
      <c r="E1957" s="1264"/>
      <c r="F1957" s="1265"/>
      <c r="G1957" s="1270"/>
      <c r="H1957" s="1270"/>
      <c r="I1957" s="1270"/>
      <c r="J1957" s="1270"/>
      <c r="K1957" s="1270"/>
      <c r="L1957" s="1273"/>
      <c r="M1957" s="1276"/>
      <c r="N1957" s="1246"/>
      <c r="O1957" s="1249"/>
      <c r="P1957" s="1215"/>
      <c r="Q1957" s="1218"/>
      <c r="R1957" s="1221"/>
      <c r="S1957" s="1224"/>
      <c r="T1957" s="1227"/>
      <c r="U1957" s="1224"/>
      <c r="V1957" s="1227"/>
      <c r="W1957" s="1224"/>
      <c r="X1957" s="1227"/>
      <c r="Y1957" s="1224"/>
      <c r="Z1957" s="1227"/>
      <c r="AA1957" s="1227"/>
      <c r="AB1957" s="1227"/>
      <c r="AC1957" s="1230"/>
      <c r="AD1957" s="1193"/>
      <c r="AE1957" s="1234"/>
      <c r="AF1957" s="1199"/>
      <c r="AG1957" s="1193"/>
      <c r="AH1957" s="1196"/>
      <c r="AI1957" s="1199"/>
      <c r="AJ1957" s="1199"/>
      <c r="AK1957" s="1202"/>
      <c r="AL1957" s="1205"/>
      <c r="AM1957" s="1212" t="str">
        <f t="shared" ref="AM1957" si="4603">IF(AND(P1956&lt;&gt;"", OR(W1956&lt;&gt;8,Y1956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57" s="355"/>
      <c r="AO1957" s="1208"/>
      <c r="AP1957" s="1210"/>
      <c r="AQ1957" s="1114"/>
      <c r="AR1957" s="976"/>
      <c r="AS1957" s="976"/>
      <c r="AT1957" s="976"/>
      <c r="AU1957" s="976"/>
      <c r="AV1957" s="976"/>
      <c r="AW1957" s="976"/>
      <c r="AX1957" s="1211"/>
      <c r="AY1957" s="1208"/>
    </row>
    <row r="1958" spans="1:51" ht="14">
      <c r="A1958" s="1282"/>
      <c r="B1958" s="1263"/>
      <c r="C1958" s="1264"/>
      <c r="D1958" s="1264"/>
      <c r="E1958" s="1264"/>
      <c r="F1958" s="1265"/>
      <c r="G1958" s="1270"/>
      <c r="H1958" s="1270"/>
      <c r="I1958" s="1270"/>
      <c r="J1958" s="1270"/>
      <c r="K1958" s="1270"/>
      <c r="L1958" s="1273"/>
      <c r="M1958" s="1276"/>
      <c r="N1958" s="1246"/>
      <c r="O1958" s="1249"/>
      <c r="P1958" s="1215"/>
      <c r="Q1958" s="1218"/>
      <c r="R1958" s="1221"/>
      <c r="S1958" s="1224"/>
      <c r="T1958" s="1227"/>
      <c r="U1958" s="1224"/>
      <c r="V1958" s="1227"/>
      <c r="W1958" s="1224"/>
      <c r="X1958" s="1227"/>
      <c r="Y1958" s="1224"/>
      <c r="Z1958" s="1227"/>
      <c r="AA1958" s="1227"/>
      <c r="AB1958" s="1227"/>
      <c r="AC1958" s="1230"/>
      <c r="AD1958" s="1193"/>
      <c r="AE1958" s="1234"/>
      <c r="AF1958" s="1199"/>
      <c r="AG1958" s="1193"/>
      <c r="AH1958" s="1196"/>
      <c r="AI1958" s="1199"/>
      <c r="AJ1958" s="1199"/>
      <c r="AK1958" s="1202"/>
      <c r="AL1958" s="1205"/>
      <c r="AM1958" s="1213"/>
      <c r="AN1958" s="355"/>
      <c r="AO1958" s="1208"/>
      <c r="AP1958" s="1210"/>
      <c r="AQ1958" s="1114"/>
      <c r="AR1958" s="976"/>
      <c r="AS1958" s="976"/>
      <c r="AT1958" s="976"/>
      <c r="AU1958" s="976"/>
      <c r="AV1958" s="976"/>
      <c r="AW1958" s="976"/>
      <c r="AX1958" s="1211"/>
      <c r="AY1958" s="1208"/>
    </row>
    <row r="1959" spans="1:51" ht="14.5" thickBot="1">
      <c r="A1959" s="1283"/>
      <c r="B1959" s="1266"/>
      <c r="C1959" s="1267"/>
      <c r="D1959" s="1267"/>
      <c r="E1959" s="1267"/>
      <c r="F1959" s="1268"/>
      <c r="G1959" s="1271"/>
      <c r="H1959" s="1271"/>
      <c r="I1959" s="1271"/>
      <c r="J1959" s="1271"/>
      <c r="K1959" s="1271"/>
      <c r="L1959" s="1274"/>
      <c r="M1959" s="1277"/>
      <c r="N1959" s="1247"/>
      <c r="O1959" s="1250"/>
      <c r="P1959" s="1216"/>
      <c r="Q1959" s="1219"/>
      <c r="R1959" s="1222"/>
      <c r="S1959" s="1225"/>
      <c r="T1959" s="1228"/>
      <c r="U1959" s="1225"/>
      <c r="V1959" s="1228"/>
      <c r="W1959" s="1225"/>
      <c r="X1959" s="1228"/>
      <c r="Y1959" s="1225"/>
      <c r="Z1959" s="1228"/>
      <c r="AA1959" s="1228"/>
      <c r="AB1959" s="1228"/>
      <c r="AC1959" s="1231"/>
      <c r="AD1959" s="1194"/>
      <c r="AE1959" s="1235"/>
      <c r="AF1959" s="1200"/>
      <c r="AG1959" s="1194"/>
      <c r="AH1959" s="1197"/>
      <c r="AI1959" s="1200"/>
      <c r="AJ1959" s="1200"/>
      <c r="AK1959" s="1203"/>
      <c r="AL1959" s="1206"/>
      <c r="AM1959" s="651" t="str">
        <f t="shared" si="4592"/>
        <v/>
      </c>
      <c r="AN1959" s="355"/>
      <c r="AO1959" s="1209"/>
      <c r="AP1959" s="1210"/>
      <c r="AQ1959" s="1115"/>
      <c r="AR1959" s="976"/>
      <c r="AS1959" s="976"/>
      <c r="AT1959" s="976"/>
      <c r="AU1959" s="976"/>
      <c r="AV1959" s="976"/>
      <c r="AW1959" s="976"/>
      <c r="AX1959" s="1211"/>
      <c r="AY1959" s="1209"/>
    </row>
    <row r="1960" spans="1:51" ht="14">
      <c r="A1960" s="1280">
        <v>488</v>
      </c>
      <c r="B1960" s="1260" t="str">
        <f>IF(基本情報入力シート!B527="", "",基本情報入力シート!B527)</f>
        <v/>
      </c>
      <c r="C1960" s="1261"/>
      <c r="D1960" s="1261"/>
      <c r="E1960" s="1261"/>
      <c r="F1960" s="1262"/>
      <c r="G1960" s="1269" t="str">
        <f>IF(基本情報入力シート!L527="", "",基本情報入力シート!L527)</f>
        <v/>
      </c>
      <c r="H1960" s="1269" t="str">
        <f>IF(基本情報入力シート!Q527="", "",基本情報入力シート!Q527)</f>
        <v/>
      </c>
      <c r="I1960" s="1269" t="str">
        <f>IF(基本情報入力シート!V527="", "",基本情報入力シート!V527)</f>
        <v/>
      </c>
      <c r="J1960" s="1269" t="str">
        <f>IF(基本情報入力シート!W527="", "",基本情報入力シート!W527)</f>
        <v/>
      </c>
      <c r="K1960" s="1269" t="str">
        <f>IF(基本情報入力シート!X527="", "",基本情報入力シート!X527)</f>
        <v/>
      </c>
      <c r="L1960" s="1272" t="str">
        <f>IF(基本情報入力シート!AC527=0, "",基本情報入力シート!AC527)</f>
        <v/>
      </c>
      <c r="M1960" s="1275" t="str">
        <f>IF(基本情報入力シート!AD527="", "",基本情報入力シート!AD527)</f>
        <v/>
      </c>
      <c r="N1960" s="1245"/>
      <c r="O1960" s="1248" t="str">
        <f>IFERROR(VLOOKUP(K1960,【参考】数式用２!$A$2:$AD$48,MATCH(N1960,【参考】数式用２!$C$4:$AD$4,0)+2,0),"")</f>
        <v/>
      </c>
      <c r="P1960" s="1214"/>
      <c r="Q1960" s="1217" t="str">
        <f>IFERROR(VLOOKUP(K1960,【参考】数式用２!$A$2:$AC$48,MATCH(P1960,【参考】数式用２!$C$4:$AC$4,0)+2,0),"")</f>
        <v/>
      </c>
      <c r="R1960" s="1220" t="s">
        <v>268</v>
      </c>
      <c r="S1960" s="1223"/>
      <c r="T1960" s="1226" t="s">
        <v>356</v>
      </c>
      <c r="U1960" s="1223"/>
      <c r="V1960" s="1226" t="s">
        <v>357</v>
      </c>
      <c r="W1960" s="1223"/>
      <c r="X1960" s="1226" t="s">
        <v>356</v>
      </c>
      <c r="Y1960" s="1223"/>
      <c r="Z1960" s="1226" t="s">
        <v>360</v>
      </c>
      <c r="AA1960" s="1226" t="s">
        <v>171</v>
      </c>
      <c r="AB1960" s="1226" t="str">
        <f t="shared" ref="AB1960" si="4604">IF(S1960&gt;=1,(W1960*12+Y1960)-(S1960*12+U1960)+1,"")</f>
        <v/>
      </c>
      <c r="AC1960" s="1229" t="s">
        <v>359</v>
      </c>
      <c r="AD1960" s="1232" t="str">
        <f t="shared" ref="AD1960" si="4605">IFERROR(ROUNDDOWN(ROUND(L1960*Q1960,0)*M1960,0)*AB1960,"")</f>
        <v/>
      </c>
      <c r="AE1960" s="1233" t="str">
        <f>IFERROR(ROUNDDOWN(ROUNDDOWN(ROUND(L1960*VLOOKUP(K1960,【参考】数式用２!$A$2:$AC$48,MATCH("処遇改善加算Ⅳ",【参考】数式用２!$C$4:$O$4,0)+2,0),0)*M1960,0)*AB1960*0.5,0), "")</f>
        <v/>
      </c>
      <c r="AF1960" s="1198"/>
      <c r="AG1960" s="1193" t="str">
        <f>IF(AND(AQ1960&lt;&gt;"対象外", P1960&lt;&gt;""),ROUNDDOWN(ROUND(L1960*VLOOKUP(K1960,【参考】数式用２!$A$2:$K$48,MATCH("ベア加算あり",【参考】数式用２!$C$4:$K$4,0)+2,0),0)*M1960,0)*AB1960,"")</f>
        <v/>
      </c>
      <c r="AH1960" s="1195"/>
      <c r="AI1960" s="1198"/>
      <c r="AJ1960" s="1198"/>
      <c r="AK1960" s="1201"/>
      <c r="AL1960" s="1204"/>
      <c r="AM1960" s="650" t="str">
        <f t="shared" si="4582"/>
        <v/>
      </c>
      <c r="AN1960" s="355"/>
      <c r="AO1960" s="1207" t="str">
        <f t="shared" ref="AO1960" si="4606">IF(K1960&lt;&gt;"","Q列に色付け","")</f>
        <v/>
      </c>
      <c r="AP1960" s="1210" t="str">
        <f t="shared" ref="AP1960" si="4607">IF(AND(AE1960&lt;&gt;0,AE1960&lt;&gt;""),IF(AF1960="○","入力済","未入力"),"")</f>
        <v/>
      </c>
      <c r="AQ1960" s="1113" t="str">
        <f>IFERROR((VLOOKUP(N1960, 【参考】数式用２!$BE$5:$BE$13, 1,FALSE)), "対象外")</f>
        <v>対象外</v>
      </c>
      <c r="AR1960" s="976" t="str">
        <f t="shared" ref="AR1960" si="4608">IF(AG1960&lt;&gt;"",IF(AH1960="○","入力済","未入力"),"")</f>
        <v/>
      </c>
      <c r="AS1960" s="976" t="str">
        <f t="shared" ref="AS1960" si="4609">IF(AND(P1960&lt;&gt;"", AI1960=""), "未入力", "入力済")</f>
        <v>入力済</v>
      </c>
      <c r="AT1960" s="976" t="str">
        <f t="shared" ref="AT1960" si="4610">IF(AND(P1960&lt;&gt;"", P1960&lt;&gt;"処遇改善加算Ⅳ", AJ1960=""), "未入力", "入力済")</f>
        <v>入力済</v>
      </c>
      <c r="AU1960" s="976" t="str">
        <f>IFERROR(VLOOKUP(K1960, 【参考】数式用２!$BB$5:$BC$48, 2, FALSE), "")</f>
        <v/>
      </c>
      <c r="AV1960" s="976" t="str">
        <f t="shared" ref="AV1960" si="4611">IF(AND(P1960&lt;&gt;"処遇改善加算Ⅲ",P1960&lt;&gt;"処遇改善加算Ⅳ", P1960&lt;&gt;"", AU1960&lt;&gt;"対象外"), 1,"")</f>
        <v/>
      </c>
      <c r="AW1960" s="976" t="str">
        <f>IFERROR("_"&amp;VLOOKUP(K1960, 【参考】数式用２!$AG$2:$AH$48, 2, FALSE), "")</f>
        <v/>
      </c>
      <c r="AX1960" s="1211" t="str">
        <f t="shared" ref="AX1960" si="4612">IF(AND(P1960="処遇改善加算Ⅰ", AL1960=""), "未入力","入力済")</f>
        <v>入力済</v>
      </c>
      <c r="AY1960" s="1207" t="str">
        <f t="shared" ref="AY1960" si="4613">G1960</f>
        <v/>
      </c>
    </row>
    <row r="1961" spans="1:51" ht="14">
      <c r="A1961" s="1281"/>
      <c r="B1961" s="1263"/>
      <c r="C1961" s="1264"/>
      <c r="D1961" s="1264"/>
      <c r="E1961" s="1264"/>
      <c r="F1961" s="1265"/>
      <c r="G1961" s="1270"/>
      <c r="H1961" s="1270"/>
      <c r="I1961" s="1270"/>
      <c r="J1961" s="1270"/>
      <c r="K1961" s="1270"/>
      <c r="L1961" s="1273"/>
      <c r="M1961" s="1276"/>
      <c r="N1961" s="1246"/>
      <c r="O1961" s="1249"/>
      <c r="P1961" s="1215"/>
      <c r="Q1961" s="1218"/>
      <c r="R1961" s="1221"/>
      <c r="S1961" s="1224"/>
      <c r="T1961" s="1227"/>
      <c r="U1961" s="1224"/>
      <c r="V1961" s="1227"/>
      <c r="W1961" s="1224"/>
      <c r="X1961" s="1227"/>
      <c r="Y1961" s="1224"/>
      <c r="Z1961" s="1227"/>
      <c r="AA1961" s="1227"/>
      <c r="AB1961" s="1227"/>
      <c r="AC1961" s="1230"/>
      <c r="AD1961" s="1193"/>
      <c r="AE1961" s="1234"/>
      <c r="AF1961" s="1199"/>
      <c r="AG1961" s="1193"/>
      <c r="AH1961" s="1196"/>
      <c r="AI1961" s="1199"/>
      <c r="AJ1961" s="1199"/>
      <c r="AK1961" s="1202"/>
      <c r="AL1961" s="1205"/>
      <c r="AM1961" s="1212" t="str">
        <f t="shared" ref="AM1961" si="4614">IF(AND(P1960&lt;&gt;"", OR(W1960&lt;&gt;8,Y1960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61" s="355"/>
      <c r="AO1961" s="1208"/>
      <c r="AP1961" s="1210"/>
      <c r="AQ1961" s="1114"/>
      <c r="AR1961" s="976"/>
      <c r="AS1961" s="976"/>
      <c r="AT1961" s="976"/>
      <c r="AU1961" s="976"/>
      <c r="AV1961" s="976"/>
      <c r="AW1961" s="976"/>
      <c r="AX1961" s="1211"/>
      <c r="AY1961" s="1208"/>
    </row>
    <row r="1962" spans="1:51" ht="14">
      <c r="A1962" s="1282"/>
      <c r="B1962" s="1263"/>
      <c r="C1962" s="1264"/>
      <c r="D1962" s="1264"/>
      <c r="E1962" s="1264"/>
      <c r="F1962" s="1265"/>
      <c r="G1962" s="1270"/>
      <c r="H1962" s="1270"/>
      <c r="I1962" s="1270"/>
      <c r="J1962" s="1270"/>
      <c r="K1962" s="1270"/>
      <c r="L1962" s="1273"/>
      <c r="M1962" s="1276"/>
      <c r="N1962" s="1246"/>
      <c r="O1962" s="1249"/>
      <c r="P1962" s="1215"/>
      <c r="Q1962" s="1218"/>
      <c r="R1962" s="1221"/>
      <c r="S1962" s="1224"/>
      <c r="T1962" s="1227"/>
      <c r="U1962" s="1224"/>
      <c r="V1962" s="1227"/>
      <c r="W1962" s="1224"/>
      <c r="X1962" s="1227"/>
      <c r="Y1962" s="1224"/>
      <c r="Z1962" s="1227"/>
      <c r="AA1962" s="1227"/>
      <c r="AB1962" s="1227"/>
      <c r="AC1962" s="1230"/>
      <c r="AD1962" s="1193"/>
      <c r="AE1962" s="1234"/>
      <c r="AF1962" s="1199"/>
      <c r="AG1962" s="1193"/>
      <c r="AH1962" s="1196"/>
      <c r="AI1962" s="1199"/>
      <c r="AJ1962" s="1199"/>
      <c r="AK1962" s="1202"/>
      <c r="AL1962" s="1205"/>
      <c r="AM1962" s="1213"/>
      <c r="AN1962" s="355"/>
      <c r="AO1962" s="1208"/>
      <c r="AP1962" s="1210"/>
      <c r="AQ1962" s="1114"/>
      <c r="AR1962" s="976"/>
      <c r="AS1962" s="976"/>
      <c r="AT1962" s="976"/>
      <c r="AU1962" s="976"/>
      <c r="AV1962" s="976"/>
      <c r="AW1962" s="976"/>
      <c r="AX1962" s="1211"/>
      <c r="AY1962" s="1208"/>
    </row>
    <row r="1963" spans="1:51" ht="14.5" thickBot="1">
      <c r="A1963" s="1283"/>
      <c r="B1963" s="1266"/>
      <c r="C1963" s="1267"/>
      <c r="D1963" s="1267"/>
      <c r="E1963" s="1267"/>
      <c r="F1963" s="1268"/>
      <c r="G1963" s="1271"/>
      <c r="H1963" s="1271"/>
      <c r="I1963" s="1271"/>
      <c r="J1963" s="1271"/>
      <c r="K1963" s="1271"/>
      <c r="L1963" s="1274"/>
      <c r="M1963" s="1277"/>
      <c r="N1963" s="1247"/>
      <c r="O1963" s="1250"/>
      <c r="P1963" s="1216"/>
      <c r="Q1963" s="1219"/>
      <c r="R1963" s="1222"/>
      <c r="S1963" s="1225"/>
      <c r="T1963" s="1228"/>
      <c r="U1963" s="1225"/>
      <c r="V1963" s="1228"/>
      <c r="W1963" s="1225"/>
      <c r="X1963" s="1228"/>
      <c r="Y1963" s="1225"/>
      <c r="Z1963" s="1228"/>
      <c r="AA1963" s="1228"/>
      <c r="AB1963" s="1228"/>
      <c r="AC1963" s="1231"/>
      <c r="AD1963" s="1194"/>
      <c r="AE1963" s="1235"/>
      <c r="AF1963" s="1200"/>
      <c r="AG1963" s="1194"/>
      <c r="AH1963" s="1197"/>
      <c r="AI1963" s="1200"/>
      <c r="AJ1963" s="1200"/>
      <c r="AK1963" s="1203"/>
      <c r="AL1963" s="1206"/>
      <c r="AM1963" s="651" t="str">
        <f t="shared" si="4592"/>
        <v/>
      </c>
      <c r="AN1963" s="355"/>
      <c r="AO1963" s="1209"/>
      <c r="AP1963" s="1210"/>
      <c r="AQ1963" s="1115"/>
      <c r="AR1963" s="976"/>
      <c r="AS1963" s="976"/>
      <c r="AT1963" s="976"/>
      <c r="AU1963" s="976"/>
      <c r="AV1963" s="976"/>
      <c r="AW1963" s="976"/>
      <c r="AX1963" s="1211"/>
      <c r="AY1963" s="1209"/>
    </row>
    <row r="1964" spans="1:51" ht="14">
      <c r="A1964" s="1280">
        <v>489</v>
      </c>
      <c r="B1964" s="1260" t="str">
        <f>IF(基本情報入力シート!B528="", "",基本情報入力シート!B528)</f>
        <v/>
      </c>
      <c r="C1964" s="1261"/>
      <c r="D1964" s="1261"/>
      <c r="E1964" s="1261"/>
      <c r="F1964" s="1262"/>
      <c r="G1964" s="1269" t="str">
        <f>IF(基本情報入力シート!L528="", "",基本情報入力シート!L528)</f>
        <v/>
      </c>
      <c r="H1964" s="1269" t="str">
        <f>IF(基本情報入力シート!Q528="", "",基本情報入力シート!Q528)</f>
        <v/>
      </c>
      <c r="I1964" s="1269" t="str">
        <f>IF(基本情報入力シート!V528="", "",基本情報入力シート!V528)</f>
        <v/>
      </c>
      <c r="J1964" s="1269" t="str">
        <f>IF(基本情報入力シート!W528="", "",基本情報入力シート!W528)</f>
        <v/>
      </c>
      <c r="K1964" s="1269" t="str">
        <f>IF(基本情報入力シート!X528="", "",基本情報入力シート!X528)</f>
        <v/>
      </c>
      <c r="L1964" s="1272" t="str">
        <f>IF(基本情報入力シート!AC528=0, "",基本情報入力シート!AC528)</f>
        <v/>
      </c>
      <c r="M1964" s="1275" t="str">
        <f>IF(基本情報入力シート!AD528="", "",基本情報入力シート!AD528)</f>
        <v/>
      </c>
      <c r="N1964" s="1245"/>
      <c r="O1964" s="1248" t="str">
        <f>IFERROR(VLOOKUP(K1964,【参考】数式用２!$A$2:$AD$48,MATCH(N1964,【参考】数式用２!$C$4:$AD$4,0)+2,0),"")</f>
        <v/>
      </c>
      <c r="P1964" s="1214"/>
      <c r="Q1964" s="1217" t="str">
        <f>IFERROR(VLOOKUP(K1964,【参考】数式用２!$A$2:$AC$48,MATCH(P1964,【参考】数式用２!$C$4:$AC$4,0)+2,0),"")</f>
        <v/>
      </c>
      <c r="R1964" s="1220" t="s">
        <v>268</v>
      </c>
      <c r="S1964" s="1223"/>
      <c r="T1964" s="1226" t="s">
        <v>356</v>
      </c>
      <c r="U1964" s="1223"/>
      <c r="V1964" s="1226" t="s">
        <v>357</v>
      </c>
      <c r="W1964" s="1223"/>
      <c r="X1964" s="1226" t="s">
        <v>356</v>
      </c>
      <c r="Y1964" s="1223"/>
      <c r="Z1964" s="1226" t="s">
        <v>360</v>
      </c>
      <c r="AA1964" s="1226" t="s">
        <v>171</v>
      </c>
      <c r="AB1964" s="1226" t="str">
        <f t="shared" ref="AB1964" si="4615">IF(S1964&gt;=1,(W1964*12+Y1964)-(S1964*12+U1964)+1,"")</f>
        <v/>
      </c>
      <c r="AC1964" s="1229" t="s">
        <v>359</v>
      </c>
      <c r="AD1964" s="1232" t="str">
        <f t="shared" ref="AD1964" si="4616">IFERROR(ROUNDDOWN(ROUND(L1964*Q1964,0)*M1964,0)*AB1964,"")</f>
        <v/>
      </c>
      <c r="AE1964" s="1233" t="str">
        <f>IFERROR(ROUNDDOWN(ROUNDDOWN(ROUND(L1964*VLOOKUP(K1964,【参考】数式用２!$A$2:$AC$48,MATCH("処遇改善加算Ⅳ",【参考】数式用２!$C$4:$O$4,0)+2,0),0)*M1964,0)*AB1964*0.5,0), "")</f>
        <v/>
      </c>
      <c r="AF1964" s="1198"/>
      <c r="AG1964" s="1193" t="str">
        <f>IF(AND(AQ1964&lt;&gt;"対象外", P1964&lt;&gt;""),ROUNDDOWN(ROUND(L1964*VLOOKUP(K1964,【参考】数式用２!$A$2:$K$48,MATCH("ベア加算あり",【参考】数式用２!$C$4:$K$4,0)+2,0),0)*M1964,0)*AB1964,"")</f>
        <v/>
      </c>
      <c r="AH1964" s="1195"/>
      <c r="AI1964" s="1198"/>
      <c r="AJ1964" s="1198"/>
      <c r="AK1964" s="1201"/>
      <c r="AL1964" s="1204"/>
      <c r="AM1964" s="650" t="str">
        <f t="shared" si="4582"/>
        <v/>
      </c>
      <c r="AN1964" s="355"/>
      <c r="AO1964" s="1207" t="str">
        <f t="shared" ref="AO1964" si="4617">IF(K1964&lt;&gt;"","Q列に色付け","")</f>
        <v/>
      </c>
      <c r="AP1964" s="1210" t="str">
        <f t="shared" ref="AP1964" si="4618">IF(AND(AE1964&lt;&gt;0,AE1964&lt;&gt;""),IF(AF1964="○","入力済","未入力"),"")</f>
        <v/>
      </c>
      <c r="AQ1964" s="1113" t="str">
        <f>IFERROR((VLOOKUP(N1964, 【参考】数式用２!$BE$5:$BE$13, 1,FALSE)), "対象外")</f>
        <v>対象外</v>
      </c>
      <c r="AR1964" s="976" t="str">
        <f t="shared" ref="AR1964" si="4619">IF(AG1964&lt;&gt;"",IF(AH1964="○","入力済","未入力"),"")</f>
        <v/>
      </c>
      <c r="AS1964" s="976" t="str">
        <f t="shared" ref="AS1964" si="4620">IF(AND(P1964&lt;&gt;"", AI1964=""), "未入力", "入力済")</f>
        <v>入力済</v>
      </c>
      <c r="AT1964" s="976" t="str">
        <f t="shared" ref="AT1964" si="4621">IF(AND(P1964&lt;&gt;"", P1964&lt;&gt;"処遇改善加算Ⅳ", AJ1964=""), "未入力", "入力済")</f>
        <v>入力済</v>
      </c>
      <c r="AU1964" s="976" t="str">
        <f>IFERROR(VLOOKUP(K1964, 【参考】数式用２!$BB$5:$BC$48, 2, FALSE), "")</f>
        <v/>
      </c>
      <c r="AV1964" s="976" t="str">
        <f t="shared" ref="AV1964" si="4622">IF(AND(P1964&lt;&gt;"処遇改善加算Ⅲ",P1964&lt;&gt;"処遇改善加算Ⅳ", P1964&lt;&gt;"", AU1964&lt;&gt;"対象外"), 1,"")</f>
        <v/>
      </c>
      <c r="AW1964" s="976" t="str">
        <f>IFERROR("_"&amp;VLOOKUP(K1964, 【参考】数式用２!$AG$2:$AH$48, 2, FALSE), "")</f>
        <v/>
      </c>
      <c r="AX1964" s="1211" t="str">
        <f t="shared" ref="AX1964" si="4623">IF(AND(P1964="処遇改善加算Ⅰ", AL1964=""), "未入力","入力済")</f>
        <v>入力済</v>
      </c>
      <c r="AY1964" s="1207" t="str">
        <f t="shared" ref="AY1964" si="4624">G1964</f>
        <v/>
      </c>
    </row>
    <row r="1965" spans="1:51" ht="14">
      <c r="A1965" s="1281"/>
      <c r="B1965" s="1263"/>
      <c r="C1965" s="1264"/>
      <c r="D1965" s="1264"/>
      <c r="E1965" s="1264"/>
      <c r="F1965" s="1265"/>
      <c r="G1965" s="1270"/>
      <c r="H1965" s="1270"/>
      <c r="I1965" s="1270"/>
      <c r="J1965" s="1270"/>
      <c r="K1965" s="1270"/>
      <c r="L1965" s="1273"/>
      <c r="M1965" s="1276"/>
      <c r="N1965" s="1246"/>
      <c r="O1965" s="1249"/>
      <c r="P1965" s="1215"/>
      <c r="Q1965" s="1218"/>
      <c r="R1965" s="1221"/>
      <c r="S1965" s="1224"/>
      <c r="T1965" s="1227"/>
      <c r="U1965" s="1224"/>
      <c r="V1965" s="1227"/>
      <c r="W1965" s="1224"/>
      <c r="X1965" s="1227"/>
      <c r="Y1965" s="1224"/>
      <c r="Z1965" s="1227"/>
      <c r="AA1965" s="1227"/>
      <c r="AB1965" s="1227"/>
      <c r="AC1965" s="1230"/>
      <c r="AD1965" s="1193"/>
      <c r="AE1965" s="1234"/>
      <c r="AF1965" s="1199"/>
      <c r="AG1965" s="1193"/>
      <c r="AH1965" s="1196"/>
      <c r="AI1965" s="1199"/>
      <c r="AJ1965" s="1199"/>
      <c r="AK1965" s="1202"/>
      <c r="AL1965" s="1205"/>
      <c r="AM1965" s="1212" t="str">
        <f t="shared" ref="AM1965" si="4625">IF(AND(P1964&lt;&gt;"", OR(W1964&lt;&gt;8,Y1964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65" s="355"/>
      <c r="AO1965" s="1208"/>
      <c r="AP1965" s="1210"/>
      <c r="AQ1965" s="1114"/>
      <c r="AR1965" s="976"/>
      <c r="AS1965" s="976"/>
      <c r="AT1965" s="976"/>
      <c r="AU1965" s="976"/>
      <c r="AV1965" s="976"/>
      <c r="AW1965" s="976"/>
      <c r="AX1965" s="1211"/>
      <c r="AY1965" s="1208"/>
    </row>
    <row r="1966" spans="1:51" ht="14">
      <c r="A1966" s="1282"/>
      <c r="B1966" s="1263"/>
      <c r="C1966" s="1264"/>
      <c r="D1966" s="1264"/>
      <c r="E1966" s="1264"/>
      <c r="F1966" s="1265"/>
      <c r="G1966" s="1270"/>
      <c r="H1966" s="1270"/>
      <c r="I1966" s="1270"/>
      <c r="J1966" s="1270"/>
      <c r="K1966" s="1270"/>
      <c r="L1966" s="1273"/>
      <c r="M1966" s="1276"/>
      <c r="N1966" s="1246"/>
      <c r="O1966" s="1249"/>
      <c r="P1966" s="1215"/>
      <c r="Q1966" s="1218"/>
      <c r="R1966" s="1221"/>
      <c r="S1966" s="1224"/>
      <c r="T1966" s="1227"/>
      <c r="U1966" s="1224"/>
      <c r="V1966" s="1227"/>
      <c r="W1966" s="1224"/>
      <c r="X1966" s="1227"/>
      <c r="Y1966" s="1224"/>
      <c r="Z1966" s="1227"/>
      <c r="AA1966" s="1227"/>
      <c r="AB1966" s="1227"/>
      <c r="AC1966" s="1230"/>
      <c r="AD1966" s="1193"/>
      <c r="AE1966" s="1234"/>
      <c r="AF1966" s="1199"/>
      <c r="AG1966" s="1193"/>
      <c r="AH1966" s="1196"/>
      <c r="AI1966" s="1199"/>
      <c r="AJ1966" s="1199"/>
      <c r="AK1966" s="1202"/>
      <c r="AL1966" s="1205"/>
      <c r="AM1966" s="1213"/>
      <c r="AN1966" s="355"/>
      <c r="AO1966" s="1208"/>
      <c r="AP1966" s="1210"/>
      <c r="AQ1966" s="1114"/>
      <c r="AR1966" s="976"/>
      <c r="AS1966" s="976"/>
      <c r="AT1966" s="976"/>
      <c r="AU1966" s="976"/>
      <c r="AV1966" s="976"/>
      <c r="AW1966" s="976"/>
      <c r="AX1966" s="1211"/>
      <c r="AY1966" s="1208"/>
    </row>
    <row r="1967" spans="1:51" ht="14.5" thickBot="1">
      <c r="A1967" s="1283"/>
      <c r="B1967" s="1266"/>
      <c r="C1967" s="1267"/>
      <c r="D1967" s="1267"/>
      <c r="E1967" s="1267"/>
      <c r="F1967" s="1268"/>
      <c r="G1967" s="1271"/>
      <c r="H1967" s="1271"/>
      <c r="I1967" s="1271"/>
      <c r="J1967" s="1271"/>
      <c r="K1967" s="1271"/>
      <c r="L1967" s="1274"/>
      <c r="M1967" s="1277"/>
      <c r="N1967" s="1247"/>
      <c r="O1967" s="1250"/>
      <c r="P1967" s="1216"/>
      <c r="Q1967" s="1219"/>
      <c r="R1967" s="1222"/>
      <c r="S1967" s="1225"/>
      <c r="T1967" s="1228"/>
      <c r="U1967" s="1225"/>
      <c r="V1967" s="1228"/>
      <c r="W1967" s="1225"/>
      <c r="X1967" s="1228"/>
      <c r="Y1967" s="1225"/>
      <c r="Z1967" s="1228"/>
      <c r="AA1967" s="1228"/>
      <c r="AB1967" s="1228"/>
      <c r="AC1967" s="1231"/>
      <c r="AD1967" s="1194"/>
      <c r="AE1967" s="1235"/>
      <c r="AF1967" s="1200"/>
      <c r="AG1967" s="1194"/>
      <c r="AH1967" s="1197"/>
      <c r="AI1967" s="1200"/>
      <c r="AJ1967" s="1200"/>
      <c r="AK1967" s="1203"/>
      <c r="AL1967" s="1206"/>
      <c r="AM1967" s="651" t="str">
        <f t="shared" si="4592"/>
        <v/>
      </c>
      <c r="AN1967" s="355"/>
      <c r="AO1967" s="1209"/>
      <c r="AP1967" s="1210"/>
      <c r="AQ1967" s="1115"/>
      <c r="AR1967" s="976"/>
      <c r="AS1967" s="976"/>
      <c r="AT1967" s="976"/>
      <c r="AU1967" s="976"/>
      <c r="AV1967" s="976"/>
      <c r="AW1967" s="976"/>
      <c r="AX1967" s="1211"/>
      <c r="AY1967" s="1209"/>
    </row>
    <row r="1968" spans="1:51" ht="14">
      <c r="A1968" s="1280">
        <v>490</v>
      </c>
      <c r="B1968" s="1260" t="str">
        <f>IF(基本情報入力シート!B529="", "",基本情報入力シート!B529)</f>
        <v/>
      </c>
      <c r="C1968" s="1261"/>
      <c r="D1968" s="1261"/>
      <c r="E1968" s="1261"/>
      <c r="F1968" s="1262"/>
      <c r="G1968" s="1269" t="str">
        <f>IF(基本情報入力シート!L529="", "",基本情報入力シート!L529)</f>
        <v/>
      </c>
      <c r="H1968" s="1269" t="str">
        <f>IF(基本情報入力シート!Q529="", "",基本情報入力シート!Q529)</f>
        <v/>
      </c>
      <c r="I1968" s="1269" t="str">
        <f>IF(基本情報入力シート!V529="", "",基本情報入力シート!V529)</f>
        <v/>
      </c>
      <c r="J1968" s="1269" t="str">
        <f>IF(基本情報入力シート!W529="", "",基本情報入力シート!W529)</f>
        <v/>
      </c>
      <c r="K1968" s="1269" t="str">
        <f>IF(基本情報入力シート!X529="", "",基本情報入力シート!X529)</f>
        <v/>
      </c>
      <c r="L1968" s="1272" t="str">
        <f>IF(基本情報入力シート!AC529=0, "",基本情報入力シート!AC529)</f>
        <v/>
      </c>
      <c r="M1968" s="1275" t="str">
        <f>IF(基本情報入力シート!AD529="", "",基本情報入力シート!AD529)</f>
        <v/>
      </c>
      <c r="N1968" s="1245"/>
      <c r="O1968" s="1248" t="str">
        <f>IFERROR(VLOOKUP(K1968,【参考】数式用２!$A$2:$AD$48,MATCH(N1968,【参考】数式用２!$C$4:$AD$4,0)+2,0),"")</f>
        <v/>
      </c>
      <c r="P1968" s="1214"/>
      <c r="Q1968" s="1217" t="str">
        <f>IFERROR(VLOOKUP(K1968,【参考】数式用２!$A$2:$AC$48,MATCH(P1968,【参考】数式用２!$C$4:$AC$4,0)+2,0),"")</f>
        <v/>
      </c>
      <c r="R1968" s="1220" t="s">
        <v>268</v>
      </c>
      <c r="S1968" s="1223"/>
      <c r="T1968" s="1226" t="s">
        <v>356</v>
      </c>
      <c r="U1968" s="1223"/>
      <c r="V1968" s="1226" t="s">
        <v>357</v>
      </c>
      <c r="W1968" s="1223"/>
      <c r="X1968" s="1226" t="s">
        <v>356</v>
      </c>
      <c r="Y1968" s="1223"/>
      <c r="Z1968" s="1226" t="s">
        <v>360</v>
      </c>
      <c r="AA1968" s="1226" t="s">
        <v>171</v>
      </c>
      <c r="AB1968" s="1226" t="str">
        <f t="shared" ref="AB1968" si="4626">IF(S1968&gt;=1,(W1968*12+Y1968)-(S1968*12+U1968)+1,"")</f>
        <v/>
      </c>
      <c r="AC1968" s="1229" t="s">
        <v>359</v>
      </c>
      <c r="AD1968" s="1232" t="str">
        <f t="shared" ref="AD1968" si="4627">IFERROR(ROUNDDOWN(ROUND(L1968*Q1968,0)*M1968,0)*AB1968,"")</f>
        <v/>
      </c>
      <c r="AE1968" s="1233" t="str">
        <f>IFERROR(ROUNDDOWN(ROUNDDOWN(ROUND(L1968*VLOOKUP(K1968,【参考】数式用２!$A$2:$AC$48,MATCH("処遇改善加算Ⅳ",【参考】数式用２!$C$4:$O$4,0)+2,0),0)*M1968,0)*AB1968*0.5,0), "")</f>
        <v/>
      </c>
      <c r="AF1968" s="1198"/>
      <c r="AG1968" s="1193" t="str">
        <f>IF(AND(AQ1968&lt;&gt;"対象外", P1968&lt;&gt;""),ROUNDDOWN(ROUND(L1968*VLOOKUP(K1968,【参考】数式用２!$A$2:$K$48,MATCH("ベア加算あり",【参考】数式用２!$C$4:$K$4,0)+2,0),0)*M1968,0)*AB1968,"")</f>
        <v/>
      </c>
      <c r="AH1968" s="1195"/>
      <c r="AI1968" s="1198"/>
      <c r="AJ1968" s="1198"/>
      <c r="AK1968" s="1201"/>
      <c r="AL1968" s="1204"/>
      <c r="AM1968" s="650" t="str">
        <f t="shared" si="4582"/>
        <v/>
      </c>
      <c r="AN1968" s="355"/>
      <c r="AO1968" s="1207" t="str">
        <f t="shared" ref="AO1968" si="4628">IF(K1968&lt;&gt;"","Q列に色付け","")</f>
        <v/>
      </c>
      <c r="AP1968" s="1210" t="str">
        <f t="shared" ref="AP1968" si="4629">IF(AND(AE1968&lt;&gt;0,AE1968&lt;&gt;""),IF(AF1968="○","入力済","未入力"),"")</f>
        <v/>
      </c>
      <c r="AQ1968" s="1113" t="str">
        <f>IFERROR((VLOOKUP(N1968, 【参考】数式用２!$BE$5:$BE$13, 1,FALSE)), "対象外")</f>
        <v>対象外</v>
      </c>
      <c r="AR1968" s="976" t="str">
        <f t="shared" ref="AR1968" si="4630">IF(AG1968&lt;&gt;"",IF(AH1968="○","入力済","未入力"),"")</f>
        <v/>
      </c>
      <c r="AS1968" s="976" t="str">
        <f t="shared" ref="AS1968" si="4631">IF(AND(P1968&lt;&gt;"", AI1968=""), "未入力", "入力済")</f>
        <v>入力済</v>
      </c>
      <c r="AT1968" s="976" t="str">
        <f t="shared" ref="AT1968" si="4632">IF(AND(P1968&lt;&gt;"", P1968&lt;&gt;"処遇改善加算Ⅳ", AJ1968=""), "未入力", "入力済")</f>
        <v>入力済</v>
      </c>
      <c r="AU1968" s="976" t="str">
        <f>IFERROR(VLOOKUP(K1968, 【参考】数式用２!$BB$5:$BC$48, 2, FALSE), "")</f>
        <v/>
      </c>
      <c r="AV1968" s="976" t="str">
        <f t="shared" ref="AV1968" si="4633">IF(AND(P1968&lt;&gt;"処遇改善加算Ⅲ",P1968&lt;&gt;"処遇改善加算Ⅳ", P1968&lt;&gt;"", AU1968&lt;&gt;"対象外"), 1,"")</f>
        <v/>
      </c>
      <c r="AW1968" s="976" t="str">
        <f>IFERROR("_"&amp;VLOOKUP(K1968, 【参考】数式用２!$AG$2:$AH$48, 2, FALSE), "")</f>
        <v/>
      </c>
      <c r="AX1968" s="1211" t="str">
        <f t="shared" ref="AX1968" si="4634">IF(AND(P1968="処遇改善加算Ⅰ", AL1968=""), "未入力","入力済")</f>
        <v>入力済</v>
      </c>
      <c r="AY1968" s="1207" t="str">
        <f t="shared" ref="AY1968" si="4635">G1968</f>
        <v/>
      </c>
    </row>
    <row r="1969" spans="1:51" ht="14">
      <c r="A1969" s="1281"/>
      <c r="B1969" s="1263"/>
      <c r="C1969" s="1264"/>
      <c r="D1969" s="1264"/>
      <c r="E1969" s="1264"/>
      <c r="F1969" s="1265"/>
      <c r="G1969" s="1270"/>
      <c r="H1969" s="1270"/>
      <c r="I1969" s="1270"/>
      <c r="J1969" s="1270"/>
      <c r="K1969" s="1270"/>
      <c r="L1969" s="1273"/>
      <c r="M1969" s="1276"/>
      <c r="N1969" s="1246"/>
      <c r="O1969" s="1249"/>
      <c r="P1969" s="1215"/>
      <c r="Q1969" s="1218"/>
      <c r="R1969" s="1221"/>
      <c r="S1969" s="1224"/>
      <c r="T1969" s="1227"/>
      <c r="U1969" s="1224"/>
      <c r="V1969" s="1227"/>
      <c r="W1969" s="1224"/>
      <c r="X1969" s="1227"/>
      <c r="Y1969" s="1224"/>
      <c r="Z1969" s="1227"/>
      <c r="AA1969" s="1227"/>
      <c r="AB1969" s="1227"/>
      <c r="AC1969" s="1230"/>
      <c r="AD1969" s="1193"/>
      <c r="AE1969" s="1234"/>
      <c r="AF1969" s="1199"/>
      <c r="AG1969" s="1193"/>
      <c r="AH1969" s="1196"/>
      <c r="AI1969" s="1199"/>
      <c r="AJ1969" s="1199"/>
      <c r="AK1969" s="1202"/>
      <c r="AL1969" s="1205"/>
      <c r="AM1969" s="1212" t="str">
        <f t="shared" ref="AM1969" si="4636">IF(AND(P1968&lt;&gt;"", OR(W1968&lt;&gt;8,Y1968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69" s="355"/>
      <c r="AO1969" s="1208"/>
      <c r="AP1969" s="1210"/>
      <c r="AQ1969" s="1114"/>
      <c r="AR1969" s="976"/>
      <c r="AS1969" s="976"/>
      <c r="AT1969" s="976"/>
      <c r="AU1969" s="976"/>
      <c r="AV1969" s="976"/>
      <c r="AW1969" s="976"/>
      <c r="AX1969" s="1211"/>
      <c r="AY1969" s="1208"/>
    </row>
    <row r="1970" spans="1:51" ht="14">
      <c r="A1970" s="1282"/>
      <c r="B1970" s="1263"/>
      <c r="C1970" s="1264"/>
      <c r="D1970" s="1264"/>
      <c r="E1970" s="1264"/>
      <c r="F1970" s="1265"/>
      <c r="G1970" s="1270"/>
      <c r="H1970" s="1270"/>
      <c r="I1970" s="1270"/>
      <c r="J1970" s="1270"/>
      <c r="K1970" s="1270"/>
      <c r="L1970" s="1273"/>
      <c r="M1970" s="1276"/>
      <c r="N1970" s="1246"/>
      <c r="O1970" s="1249"/>
      <c r="P1970" s="1215"/>
      <c r="Q1970" s="1218"/>
      <c r="R1970" s="1221"/>
      <c r="S1970" s="1224"/>
      <c r="T1970" s="1227"/>
      <c r="U1970" s="1224"/>
      <c r="V1970" s="1227"/>
      <c r="W1970" s="1224"/>
      <c r="X1970" s="1227"/>
      <c r="Y1970" s="1224"/>
      <c r="Z1970" s="1227"/>
      <c r="AA1970" s="1227"/>
      <c r="AB1970" s="1227"/>
      <c r="AC1970" s="1230"/>
      <c r="AD1970" s="1193"/>
      <c r="AE1970" s="1234"/>
      <c r="AF1970" s="1199"/>
      <c r="AG1970" s="1193"/>
      <c r="AH1970" s="1196"/>
      <c r="AI1970" s="1199"/>
      <c r="AJ1970" s="1199"/>
      <c r="AK1970" s="1202"/>
      <c r="AL1970" s="1205"/>
      <c r="AM1970" s="1213"/>
      <c r="AN1970" s="355"/>
      <c r="AO1970" s="1208"/>
      <c r="AP1970" s="1210"/>
      <c r="AQ1970" s="1114"/>
      <c r="AR1970" s="976"/>
      <c r="AS1970" s="976"/>
      <c r="AT1970" s="976"/>
      <c r="AU1970" s="976"/>
      <c r="AV1970" s="976"/>
      <c r="AW1970" s="976"/>
      <c r="AX1970" s="1211"/>
      <c r="AY1970" s="1208"/>
    </row>
    <row r="1971" spans="1:51" ht="14.5" thickBot="1">
      <c r="A1971" s="1283"/>
      <c r="B1971" s="1266"/>
      <c r="C1971" s="1267"/>
      <c r="D1971" s="1267"/>
      <c r="E1971" s="1267"/>
      <c r="F1971" s="1268"/>
      <c r="G1971" s="1271"/>
      <c r="H1971" s="1271"/>
      <c r="I1971" s="1271"/>
      <c r="J1971" s="1271"/>
      <c r="K1971" s="1271"/>
      <c r="L1971" s="1274"/>
      <c r="M1971" s="1277"/>
      <c r="N1971" s="1247"/>
      <c r="O1971" s="1250"/>
      <c r="P1971" s="1216"/>
      <c r="Q1971" s="1219"/>
      <c r="R1971" s="1222"/>
      <c r="S1971" s="1225"/>
      <c r="T1971" s="1228"/>
      <c r="U1971" s="1225"/>
      <c r="V1971" s="1228"/>
      <c r="W1971" s="1225"/>
      <c r="X1971" s="1228"/>
      <c r="Y1971" s="1225"/>
      <c r="Z1971" s="1228"/>
      <c r="AA1971" s="1228"/>
      <c r="AB1971" s="1228"/>
      <c r="AC1971" s="1231"/>
      <c r="AD1971" s="1194"/>
      <c r="AE1971" s="1235"/>
      <c r="AF1971" s="1200"/>
      <c r="AG1971" s="1194"/>
      <c r="AH1971" s="1197"/>
      <c r="AI1971" s="1200"/>
      <c r="AJ1971" s="1200"/>
      <c r="AK1971" s="1203"/>
      <c r="AL1971" s="1206"/>
      <c r="AM1971" s="651" t="str">
        <f t="shared" si="4592"/>
        <v/>
      </c>
      <c r="AN1971" s="355"/>
      <c r="AO1971" s="1209"/>
      <c r="AP1971" s="1210"/>
      <c r="AQ1971" s="1115"/>
      <c r="AR1971" s="976"/>
      <c r="AS1971" s="976"/>
      <c r="AT1971" s="976"/>
      <c r="AU1971" s="976"/>
      <c r="AV1971" s="976"/>
      <c r="AW1971" s="976"/>
      <c r="AX1971" s="1211"/>
      <c r="AY1971" s="1209"/>
    </row>
    <row r="1972" spans="1:51" ht="14">
      <c r="A1972" s="1280">
        <v>491</v>
      </c>
      <c r="B1972" s="1260" t="str">
        <f>IF(基本情報入力シート!B530="", "",基本情報入力シート!B530)</f>
        <v/>
      </c>
      <c r="C1972" s="1261"/>
      <c r="D1972" s="1261"/>
      <c r="E1972" s="1261"/>
      <c r="F1972" s="1262"/>
      <c r="G1972" s="1269" t="str">
        <f>IF(基本情報入力シート!L530="", "",基本情報入力シート!L530)</f>
        <v/>
      </c>
      <c r="H1972" s="1269" t="str">
        <f>IF(基本情報入力シート!Q530="", "",基本情報入力シート!Q530)</f>
        <v/>
      </c>
      <c r="I1972" s="1269" t="str">
        <f>IF(基本情報入力シート!V530="", "",基本情報入力シート!V530)</f>
        <v/>
      </c>
      <c r="J1972" s="1269" t="str">
        <f>IF(基本情報入力シート!W530="", "",基本情報入力シート!W530)</f>
        <v/>
      </c>
      <c r="K1972" s="1269" t="str">
        <f>IF(基本情報入力シート!X530="", "",基本情報入力シート!X530)</f>
        <v/>
      </c>
      <c r="L1972" s="1272" t="str">
        <f>IF(基本情報入力シート!AC530=0, "",基本情報入力シート!AC530)</f>
        <v/>
      </c>
      <c r="M1972" s="1275" t="str">
        <f>IF(基本情報入力シート!AD530="", "",基本情報入力シート!AD530)</f>
        <v/>
      </c>
      <c r="N1972" s="1245"/>
      <c r="O1972" s="1248" t="str">
        <f>IFERROR(VLOOKUP(K1972,【参考】数式用２!$A$2:$AD$48,MATCH(N1972,【参考】数式用２!$C$4:$AD$4,0)+2,0),"")</f>
        <v/>
      </c>
      <c r="P1972" s="1214"/>
      <c r="Q1972" s="1217" t="str">
        <f>IFERROR(VLOOKUP(K1972,【参考】数式用２!$A$2:$AC$48,MATCH(P1972,【参考】数式用２!$C$4:$AC$4,0)+2,0),"")</f>
        <v/>
      </c>
      <c r="R1972" s="1220" t="s">
        <v>268</v>
      </c>
      <c r="S1972" s="1223"/>
      <c r="T1972" s="1226" t="s">
        <v>356</v>
      </c>
      <c r="U1972" s="1223"/>
      <c r="V1972" s="1226" t="s">
        <v>357</v>
      </c>
      <c r="W1972" s="1223"/>
      <c r="X1972" s="1226" t="s">
        <v>356</v>
      </c>
      <c r="Y1972" s="1223"/>
      <c r="Z1972" s="1226" t="s">
        <v>360</v>
      </c>
      <c r="AA1972" s="1226" t="s">
        <v>171</v>
      </c>
      <c r="AB1972" s="1226" t="str">
        <f t="shared" ref="AB1972" si="4637">IF(S1972&gt;=1,(W1972*12+Y1972)-(S1972*12+U1972)+1,"")</f>
        <v/>
      </c>
      <c r="AC1972" s="1229" t="s">
        <v>359</v>
      </c>
      <c r="AD1972" s="1232" t="str">
        <f t="shared" ref="AD1972" si="4638">IFERROR(ROUNDDOWN(ROUND(L1972*Q1972,0)*M1972,0)*AB1972,"")</f>
        <v/>
      </c>
      <c r="AE1972" s="1233" t="str">
        <f>IFERROR(ROUNDDOWN(ROUNDDOWN(ROUND(L1972*VLOOKUP(K1972,【参考】数式用２!$A$2:$AC$48,MATCH("処遇改善加算Ⅳ",【参考】数式用２!$C$4:$O$4,0)+2,0),0)*M1972,0)*AB1972*0.5,0), "")</f>
        <v/>
      </c>
      <c r="AF1972" s="1198"/>
      <c r="AG1972" s="1193" t="str">
        <f>IF(AND(AQ1972&lt;&gt;"対象外", P1972&lt;&gt;""),ROUNDDOWN(ROUND(L1972*VLOOKUP(K1972,【参考】数式用２!$A$2:$K$48,MATCH("ベア加算あり",【参考】数式用２!$C$4:$K$4,0)+2,0),0)*M1972,0)*AB1972,"")</f>
        <v/>
      </c>
      <c r="AH1972" s="1195"/>
      <c r="AI1972" s="1198"/>
      <c r="AJ1972" s="1198"/>
      <c r="AK1972" s="1201"/>
      <c r="AL1972" s="1204"/>
      <c r="AM1972" s="650" t="str">
        <f t="shared" si="4582"/>
        <v/>
      </c>
      <c r="AN1972" s="355"/>
      <c r="AO1972" s="1207" t="str">
        <f t="shared" ref="AO1972" si="4639">IF(K1972&lt;&gt;"","Q列に色付け","")</f>
        <v/>
      </c>
      <c r="AP1972" s="1210" t="str">
        <f t="shared" ref="AP1972" si="4640">IF(AND(AE1972&lt;&gt;0,AE1972&lt;&gt;""),IF(AF1972="○","入力済","未入力"),"")</f>
        <v/>
      </c>
      <c r="AQ1972" s="1113" t="str">
        <f>IFERROR((VLOOKUP(N1972, 【参考】数式用２!$BE$5:$BE$13, 1,FALSE)), "対象外")</f>
        <v>対象外</v>
      </c>
      <c r="AR1972" s="976" t="str">
        <f t="shared" ref="AR1972" si="4641">IF(AG1972&lt;&gt;"",IF(AH1972="○","入力済","未入力"),"")</f>
        <v/>
      </c>
      <c r="AS1972" s="976" t="str">
        <f t="shared" ref="AS1972" si="4642">IF(AND(P1972&lt;&gt;"", AI1972=""), "未入力", "入力済")</f>
        <v>入力済</v>
      </c>
      <c r="AT1972" s="976" t="str">
        <f t="shared" ref="AT1972" si="4643">IF(AND(P1972&lt;&gt;"", P1972&lt;&gt;"処遇改善加算Ⅳ", AJ1972=""), "未入力", "入力済")</f>
        <v>入力済</v>
      </c>
      <c r="AU1972" s="976" t="str">
        <f>IFERROR(VLOOKUP(K1972, 【参考】数式用２!$BB$5:$BC$48, 2, FALSE), "")</f>
        <v/>
      </c>
      <c r="AV1972" s="976" t="str">
        <f t="shared" ref="AV1972" si="4644">IF(AND(P1972&lt;&gt;"処遇改善加算Ⅲ",P1972&lt;&gt;"処遇改善加算Ⅳ", P1972&lt;&gt;"", AU1972&lt;&gt;"対象外"), 1,"")</f>
        <v/>
      </c>
      <c r="AW1972" s="976" t="str">
        <f>IFERROR("_"&amp;VLOOKUP(K1972, 【参考】数式用２!$AG$2:$AH$48, 2, FALSE), "")</f>
        <v/>
      </c>
      <c r="AX1972" s="1211" t="str">
        <f t="shared" ref="AX1972" si="4645">IF(AND(P1972="処遇改善加算Ⅰ", AL1972=""), "未入力","入力済")</f>
        <v>入力済</v>
      </c>
      <c r="AY1972" s="1207" t="str">
        <f t="shared" ref="AY1972" si="4646">G1972</f>
        <v/>
      </c>
    </row>
    <row r="1973" spans="1:51" ht="14">
      <c r="A1973" s="1281"/>
      <c r="B1973" s="1263"/>
      <c r="C1973" s="1264"/>
      <c r="D1973" s="1264"/>
      <c r="E1973" s="1264"/>
      <c r="F1973" s="1265"/>
      <c r="G1973" s="1270"/>
      <c r="H1973" s="1270"/>
      <c r="I1973" s="1270"/>
      <c r="J1973" s="1270"/>
      <c r="K1973" s="1270"/>
      <c r="L1973" s="1273"/>
      <c r="M1973" s="1276"/>
      <c r="N1973" s="1246"/>
      <c r="O1973" s="1249"/>
      <c r="P1973" s="1215"/>
      <c r="Q1973" s="1218"/>
      <c r="R1973" s="1221"/>
      <c r="S1973" s="1224"/>
      <c r="T1973" s="1227"/>
      <c r="U1973" s="1224"/>
      <c r="V1973" s="1227"/>
      <c r="W1973" s="1224"/>
      <c r="X1973" s="1227"/>
      <c r="Y1973" s="1224"/>
      <c r="Z1973" s="1227"/>
      <c r="AA1973" s="1227"/>
      <c r="AB1973" s="1227"/>
      <c r="AC1973" s="1230"/>
      <c r="AD1973" s="1193"/>
      <c r="AE1973" s="1234"/>
      <c r="AF1973" s="1199"/>
      <c r="AG1973" s="1193"/>
      <c r="AH1973" s="1196"/>
      <c r="AI1973" s="1199"/>
      <c r="AJ1973" s="1199"/>
      <c r="AK1973" s="1202"/>
      <c r="AL1973" s="1205"/>
      <c r="AM1973" s="1212" t="str">
        <f t="shared" ref="AM1973" si="4647">IF(AND(P1972&lt;&gt;"", OR(W1972&lt;&gt;8,Y1972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73" s="355"/>
      <c r="AO1973" s="1208"/>
      <c r="AP1973" s="1210"/>
      <c r="AQ1973" s="1114"/>
      <c r="AR1973" s="976"/>
      <c r="AS1973" s="976"/>
      <c r="AT1973" s="976"/>
      <c r="AU1973" s="976"/>
      <c r="AV1973" s="976"/>
      <c r="AW1973" s="976"/>
      <c r="AX1973" s="1211"/>
      <c r="AY1973" s="1208"/>
    </row>
    <row r="1974" spans="1:51" ht="14">
      <c r="A1974" s="1282"/>
      <c r="B1974" s="1263"/>
      <c r="C1974" s="1264"/>
      <c r="D1974" s="1264"/>
      <c r="E1974" s="1264"/>
      <c r="F1974" s="1265"/>
      <c r="G1974" s="1270"/>
      <c r="H1974" s="1270"/>
      <c r="I1974" s="1270"/>
      <c r="J1974" s="1270"/>
      <c r="K1974" s="1270"/>
      <c r="L1974" s="1273"/>
      <c r="M1974" s="1276"/>
      <c r="N1974" s="1246"/>
      <c r="O1974" s="1249"/>
      <c r="P1974" s="1215"/>
      <c r="Q1974" s="1218"/>
      <c r="R1974" s="1221"/>
      <c r="S1974" s="1224"/>
      <c r="T1974" s="1227"/>
      <c r="U1974" s="1224"/>
      <c r="V1974" s="1227"/>
      <c r="W1974" s="1224"/>
      <c r="X1974" s="1227"/>
      <c r="Y1974" s="1224"/>
      <c r="Z1974" s="1227"/>
      <c r="AA1974" s="1227"/>
      <c r="AB1974" s="1227"/>
      <c r="AC1974" s="1230"/>
      <c r="AD1974" s="1193"/>
      <c r="AE1974" s="1234"/>
      <c r="AF1974" s="1199"/>
      <c r="AG1974" s="1193"/>
      <c r="AH1974" s="1196"/>
      <c r="AI1974" s="1199"/>
      <c r="AJ1974" s="1199"/>
      <c r="AK1974" s="1202"/>
      <c r="AL1974" s="1205"/>
      <c r="AM1974" s="1213"/>
      <c r="AN1974" s="355"/>
      <c r="AO1974" s="1208"/>
      <c r="AP1974" s="1210"/>
      <c r="AQ1974" s="1114"/>
      <c r="AR1974" s="976"/>
      <c r="AS1974" s="976"/>
      <c r="AT1974" s="976"/>
      <c r="AU1974" s="976"/>
      <c r="AV1974" s="976"/>
      <c r="AW1974" s="976"/>
      <c r="AX1974" s="1211"/>
      <c r="AY1974" s="1208"/>
    </row>
    <row r="1975" spans="1:51" ht="14.5" thickBot="1">
      <c r="A1975" s="1283"/>
      <c r="B1975" s="1266"/>
      <c r="C1975" s="1267"/>
      <c r="D1975" s="1267"/>
      <c r="E1975" s="1267"/>
      <c r="F1975" s="1268"/>
      <c r="G1975" s="1271"/>
      <c r="H1975" s="1271"/>
      <c r="I1975" s="1271"/>
      <c r="J1975" s="1271"/>
      <c r="K1975" s="1271"/>
      <c r="L1975" s="1274"/>
      <c r="M1975" s="1277"/>
      <c r="N1975" s="1247"/>
      <c r="O1975" s="1250"/>
      <c r="P1975" s="1216"/>
      <c r="Q1975" s="1219"/>
      <c r="R1975" s="1222"/>
      <c r="S1975" s="1225"/>
      <c r="T1975" s="1228"/>
      <c r="U1975" s="1225"/>
      <c r="V1975" s="1228"/>
      <c r="W1975" s="1225"/>
      <c r="X1975" s="1228"/>
      <c r="Y1975" s="1225"/>
      <c r="Z1975" s="1228"/>
      <c r="AA1975" s="1228"/>
      <c r="AB1975" s="1228"/>
      <c r="AC1975" s="1231"/>
      <c r="AD1975" s="1194"/>
      <c r="AE1975" s="1235"/>
      <c r="AF1975" s="1200"/>
      <c r="AG1975" s="1194"/>
      <c r="AH1975" s="1197"/>
      <c r="AI1975" s="1200"/>
      <c r="AJ1975" s="1200"/>
      <c r="AK1975" s="1203"/>
      <c r="AL1975" s="1206"/>
      <c r="AM1975" s="651" t="str">
        <f t="shared" si="4592"/>
        <v/>
      </c>
      <c r="AN1975" s="355"/>
      <c r="AO1975" s="1209"/>
      <c r="AP1975" s="1210"/>
      <c r="AQ1975" s="1115"/>
      <c r="AR1975" s="976"/>
      <c r="AS1975" s="976"/>
      <c r="AT1975" s="976"/>
      <c r="AU1975" s="976"/>
      <c r="AV1975" s="976"/>
      <c r="AW1975" s="976"/>
      <c r="AX1975" s="1211"/>
      <c r="AY1975" s="1209"/>
    </row>
    <row r="1976" spans="1:51" ht="14">
      <c r="A1976" s="1280">
        <v>492</v>
      </c>
      <c r="B1976" s="1260" t="str">
        <f>IF(基本情報入力シート!B531="", "",基本情報入力シート!B531)</f>
        <v/>
      </c>
      <c r="C1976" s="1261"/>
      <c r="D1976" s="1261"/>
      <c r="E1976" s="1261"/>
      <c r="F1976" s="1262"/>
      <c r="G1976" s="1269" t="str">
        <f>IF(基本情報入力シート!L531="", "",基本情報入力シート!L531)</f>
        <v/>
      </c>
      <c r="H1976" s="1269" t="str">
        <f>IF(基本情報入力シート!Q531="", "",基本情報入力シート!Q531)</f>
        <v/>
      </c>
      <c r="I1976" s="1269" t="str">
        <f>IF(基本情報入力シート!V531="", "",基本情報入力シート!V531)</f>
        <v/>
      </c>
      <c r="J1976" s="1269" t="str">
        <f>IF(基本情報入力シート!W531="", "",基本情報入力シート!W531)</f>
        <v/>
      </c>
      <c r="K1976" s="1269" t="str">
        <f>IF(基本情報入力シート!X531="", "",基本情報入力シート!X531)</f>
        <v/>
      </c>
      <c r="L1976" s="1272" t="str">
        <f>IF(基本情報入力シート!AC531=0, "",基本情報入力シート!AC531)</f>
        <v/>
      </c>
      <c r="M1976" s="1275" t="str">
        <f>IF(基本情報入力シート!AD531="", "",基本情報入力シート!AD531)</f>
        <v/>
      </c>
      <c r="N1976" s="1245"/>
      <c r="O1976" s="1248" t="str">
        <f>IFERROR(VLOOKUP(K1976,【参考】数式用２!$A$2:$AD$48,MATCH(N1976,【参考】数式用２!$C$4:$AD$4,0)+2,0),"")</f>
        <v/>
      </c>
      <c r="P1976" s="1214"/>
      <c r="Q1976" s="1217" t="str">
        <f>IFERROR(VLOOKUP(K1976,【参考】数式用２!$A$2:$AC$48,MATCH(P1976,【参考】数式用２!$C$4:$AC$4,0)+2,0),"")</f>
        <v/>
      </c>
      <c r="R1976" s="1220" t="s">
        <v>268</v>
      </c>
      <c r="S1976" s="1223"/>
      <c r="T1976" s="1226" t="s">
        <v>356</v>
      </c>
      <c r="U1976" s="1223"/>
      <c r="V1976" s="1226" t="s">
        <v>357</v>
      </c>
      <c r="W1976" s="1223"/>
      <c r="X1976" s="1226" t="s">
        <v>356</v>
      </c>
      <c r="Y1976" s="1223"/>
      <c r="Z1976" s="1226" t="s">
        <v>360</v>
      </c>
      <c r="AA1976" s="1226" t="s">
        <v>171</v>
      </c>
      <c r="AB1976" s="1226" t="str">
        <f t="shared" ref="AB1976" si="4648">IF(S1976&gt;=1,(W1976*12+Y1976)-(S1976*12+U1976)+1,"")</f>
        <v/>
      </c>
      <c r="AC1976" s="1229" t="s">
        <v>359</v>
      </c>
      <c r="AD1976" s="1232" t="str">
        <f t="shared" ref="AD1976" si="4649">IFERROR(ROUNDDOWN(ROUND(L1976*Q1976,0)*M1976,0)*AB1976,"")</f>
        <v/>
      </c>
      <c r="AE1976" s="1233" t="str">
        <f>IFERROR(ROUNDDOWN(ROUNDDOWN(ROUND(L1976*VLOOKUP(K1976,【参考】数式用２!$A$2:$AC$48,MATCH("処遇改善加算Ⅳ",【参考】数式用２!$C$4:$O$4,0)+2,0),0)*M1976,0)*AB1976*0.5,0), "")</f>
        <v/>
      </c>
      <c r="AF1976" s="1198"/>
      <c r="AG1976" s="1193" t="str">
        <f>IF(AND(AQ1976&lt;&gt;"対象外", P1976&lt;&gt;""),ROUNDDOWN(ROUND(L1976*VLOOKUP(K1976,【参考】数式用２!$A$2:$K$48,MATCH("ベア加算あり",【参考】数式用２!$C$4:$K$4,0)+2,0),0)*M1976,0)*AB1976,"")</f>
        <v/>
      </c>
      <c r="AH1976" s="1195"/>
      <c r="AI1976" s="1198"/>
      <c r="AJ1976" s="1198"/>
      <c r="AK1976" s="1201"/>
      <c r="AL1976" s="1204"/>
      <c r="AM1976" s="650" t="str">
        <f t="shared" si="4582"/>
        <v/>
      </c>
      <c r="AN1976" s="355"/>
      <c r="AO1976" s="1207" t="str">
        <f t="shared" ref="AO1976" si="4650">IF(K1976&lt;&gt;"","Q列に色付け","")</f>
        <v/>
      </c>
      <c r="AP1976" s="1210" t="str">
        <f t="shared" ref="AP1976" si="4651">IF(AND(AE1976&lt;&gt;0,AE1976&lt;&gt;""),IF(AF1976="○","入力済","未入力"),"")</f>
        <v/>
      </c>
      <c r="AQ1976" s="1113" t="str">
        <f>IFERROR((VLOOKUP(N1976, 【参考】数式用２!$BE$5:$BE$13, 1,FALSE)), "対象外")</f>
        <v>対象外</v>
      </c>
      <c r="AR1976" s="976" t="str">
        <f t="shared" ref="AR1976" si="4652">IF(AG1976&lt;&gt;"",IF(AH1976="○","入力済","未入力"),"")</f>
        <v/>
      </c>
      <c r="AS1976" s="976" t="str">
        <f t="shared" ref="AS1976" si="4653">IF(AND(P1976&lt;&gt;"", AI1976=""), "未入力", "入力済")</f>
        <v>入力済</v>
      </c>
      <c r="AT1976" s="976" t="str">
        <f t="shared" ref="AT1976" si="4654">IF(AND(P1976&lt;&gt;"", P1976&lt;&gt;"処遇改善加算Ⅳ", AJ1976=""), "未入力", "入力済")</f>
        <v>入力済</v>
      </c>
      <c r="AU1976" s="976" t="str">
        <f>IFERROR(VLOOKUP(K1976, 【参考】数式用２!$BB$5:$BC$48, 2, FALSE), "")</f>
        <v/>
      </c>
      <c r="AV1976" s="976" t="str">
        <f t="shared" ref="AV1976" si="4655">IF(AND(P1976&lt;&gt;"処遇改善加算Ⅲ",P1976&lt;&gt;"処遇改善加算Ⅳ", P1976&lt;&gt;"", AU1976&lt;&gt;"対象外"), 1,"")</f>
        <v/>
      </c>
      <c r="AW1976" s="976" t="str">
        <f>IFERROR("_"&amp;VLOOKUP(K1976, 【参考】数式用２!$AG$2:$AH$48, 2, FALSE), "")</f>
        <v/>
      </c>
      <c r="AX1976" s="1211" t="str">
        <f t="shared" ref="AX1976" si="4656">IF(AND(P1976="処遇改善加算Ⅰ", AL1976=""), "未入力","入力済")</f>
        <v>入力済</v>
      </c>
      <c r="AY1976" s="1207" t="str">
        <f t="shared" ref="AY1976" si="4657">G1976</f>
        <v/>
      </c>
    </row>
    <row r="1977" spans="1:51" ht="14">
      <c r="A1977" s="1281"/>
      <c r="B1977" s="1263"/>
      <c r="C1977" s="1264"/>
      <c r="D1977" s="1264"/>
      <c r="E1977" s="1264"/>
      <c r="F1977" s="1265"/>
      <c r="G1977" s="1270"/>
      <c r="H1977" s="1270"/>
      <c r="I1977" s="1270"/>
      <c r="J1977" s="1270"/>
      <c r="K1977" s="1270"/>
      <c r="L1977" s="1273"/>
      <c r="M1977" s="1276"/>
      <c r="N1977" s="1246"/>
      <c r="O1977" s="1249"/>
      <c r="P1977" s="1215"/>
      <c r="Q1977" s="1218"/>
      <c r="R1977" s="1221"/>
      <c r="S1977" s="1224"/>
      <c r="T1977" s="1227"/>
      <c r="U1977" s="1224"/>
      <c r="V1977" s="1227"/>
      <c r="W1977" s="1224"/>
      <c r="X1977" s="1227"/>
      <c r="Y1977" s="1224"/>
      <c r="Z1977" s="1227"/>
      <c r="AA1977" s="1227"/>
      <c r="AB1977" s="1227"/>
      <c r="AC1977" s="1230"/>
      <c r="AD1977" s="1193"/>
      <c r="AE1977" s="1234"/>
      <c r="AF1977" s="1199"/>
      <c r="AG1977" s="1193"/>
      <c r="AH1977" s="1196"/>
      <c r="AI1977" s="1199"/>
      <c r="AJ1977" s="1199"/>
      <c r="AK1977" s="1202"/>
      <c r="AL1977" s="1205"/>
      <c r="AM1977" s="1212" t="str">
        <f t="shared" ref="AM1977" si="4658">IF(AND(P1976&lt;&gt;"", OR(W1976&lt;&gt;8,Y1976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77" s="355"/>
      <c r="AO1977" s="1208"/>
      <c r="AP1977" s="1210"/>
      <c r="AQ1977" s="1114"/>
      <c r="AR1977" s="976"/>
      <c r="AS1977" s="976"/>
      <c r="AT1977" s="976"/>
      <c r="AU1977" s="976"/>
      <c r="AV1977" s="976"/>
      <c r="AW1977" s="976"/>
      <c r="AX1977" s="1211"/>
      <c r="AY1977" s="1208"/>
    </row>
    <row r="1978" spans="1:51" ht="14">
      <c r="A1978" s="1282"/>
      <c r="B1978" s="1263"/>
      <c r="C1978" s="1264"/>
      <c r="D1978" s="1264"/>
      <c r="E1978" s="1264"/>
      <c r="F1978" s="1265"/>
      <c r="G1978" s="1270"/>
      <c r="H1978" s="1270"/>
      <c r="I1978" s="1270"/>
      <c r="J1978" s="1270"/>
      <c r="K1978" s="1270"/>
      <c r="L1978" s="1273"/>
      <c r="M1978" s="1276"/>
      <c r="N1978" s="1246"/>
      <c r="O1978" s="1249"/>
      <c r="P1978" s="1215"/>
      <c r="Q1978" s="1218"/>
      <c r="R1978" s="1221"/>
      <c r="S1978" s="1224"/>
      <c r="T1978" s="1227"/>
      <c r="U1978" s="1224"/>
      <c r="V1978" s="1227"/>
      <c r="W1978" s="1224"/>
      <c r="X1978" s="1227"/>
      <c r="Y1978" s="1224"/>
      <c r="Z1978" s="1227"/>
      <c r="AA1978" s="1227"/>
      <c r="AB1978" s="1227"/>
      <c r="AC1978" s="1230"/>
      <c r="AD1978" s="1193"/>
      <c r="AE1978" s="1234"/>
      <c r="AF1978" s="1199"/>
      <c r="AG1978" s="1193"/>
      <c r="AH1978" s="1196"/>
      <c r="AI1978" s="1199"/>
      <c r="AJ1978" s="1199"/>
      <c r="AK1978" s="1202"/>
      <c r="AL1978" s="1205"/>
      <c r="AM1978" s="1213"/>
      <c r="AN1978" s="355"/>
      <c r="AO1978" s="1208"/>
      <c r="AP1978" s="1210"/>
      <c r="AQ1978" s="1114"/>
      <c r="AR1978" s="976"/>
      <c r="AS1978" s="976"/>
      <c r="AT1978" s="976"/>
      <c r="AU1978" s="976"/>
      <c r="AV1978" s="976"/>
      <c r="AW1978" s="976"/>
      <c r="AX1978" s="1211"/>
      <c r="AY1978" s="1208"/>
    </row>
    <row r="1979" spans="1:51" ht="14.5" thickBot="1">
      <c r="A1979" s="1283"/>
      <c r="B1979" s="1266"/>
      <c r="C1979" s="1267"/>
      <c r="D1979" s="1267"/>
      <c r="E1979" s="1267"/>
      <c r="F1979" s="1268"/>
      <c r="G1979" s="1271"/>
      <c r="H1979" s="1271"/>
      <c r="I1979" s="1271"/>
      <c r="J1979" s="1271"/>
      <c r="K1979" s="1271"/>
      <c r="L1979" s="1274"/>
      <c r="M1979" s="1277"/>
      <c r="N1979" s="1247"/>
      <c r="O1979" s="1250"/>
      <c r="P1979" s="1216"/>
      <c r="Q1979" s="1219"/>
      <c r="R1979" s="1222"/>
      <c r="S1979" s="1225"/>
      <c r="T1979" s="1228"/>
      <c r="U1979" s="1225"/>
      <c r="V1979" s="1228"/>
      <c r="W1979" s="1225"/>
      <c r="X1979" s="1228"/>
      <c r="Y1979" s="1225"/>
      <c r="Z1979" s="1228"/>
      <c r="AA1979" s="1228"/>
      <c r="AB1979" s="1228"/>
      <c r="AC1979" s="1231"/>
      <c r="AD1979" s="1194"/>
      <c r="AE1979" s="1235"/>
      <c r="AF1979" s="1200"/>
      <c r="AG1979" s="1194"/>
      <c r="AH1979" s="1197"/>
      <c r="AI1979" s="1200"/>
      <c r="AJ1979" s="1200"/>
      <c r="AK1979" s="1203"/>
      <c r="AL1979" s="1206"/>
      <c r="AM1979" s="651" t="str">
        <f t="shared" si="4592"/>
        <v/>
      </c>
      <c r="AN1979" s="355"/>
      <c r="AO1979" s="1209"/>
      <c r="AP1979" s="1210"/>
      <c r="AQ1979" s="1115"/>
      <c r="AR1979" s="976"/>
      <c r="AS1979" s="976"/>
      <c r="AT1979" s="976"/>
      <c r="AU1979" s="976"/>
      <c r="AV1979" s="976"/>
      <c r="AW1979" s="976"/>
      <c r="AX1979" s="1211"/>
      <c r="AY1979" s="1209"/>
    </row>
    <row r="1980" spans="1:51" ht="14">
      <c r="A1980" s="1280">
        <v>493</v>
      </c>
      <c r="B1980" s="1260" t="str">
        <f>IF(基本情報入力シート!B532="", "",基本情報入力シート!B532)</f>
        <v/>
      </c>
      <c r="C1980" s="1261"/>
      <c r="D1980" s="1261"/>
      <c r="E1980" s="1261"/>
      <c r="F1980" s="1262"/>
      <c r="G1980" s="1269" t="str">
        <f>IF(基本情報入力シート!L532="", "",基本情報入力シート!L532)</f>
        <v/>
      </c>
      <c r="H1980" s="1269" t="str">
        <f>IF(基本情報入力シート!Q532="", "",基本情報入力シート!Q532)</f>
        <v/>
      </c>
      <c r="I1980" s="1269" t="str">
        <f>IF(基本情報入力シート!V532="", "",基本情報入力シート!V532)</f>
        <v/>
      </c>
      <c r="J1980" s="1269" t="str">
        <f>IF(基本情報入力シート!W532="", "",基本情報入力シート!W532)</f>
        <v/>
      </c>
      <c r="K1980" s="1269" t="str">
        <f>IF(基本情報入力シート!X532="", "",基本情報入力シート!X532)</f>
        <v/>
      </c>
      <c r="L1980" s="1272" t="str">
        <f>IF(基本情報入力シート!AC532=0, "",基本情報入力シート!AC532)</f>
        <v/>
      </c>
      <c r="M1980" s="1275" t="str">
        <f>IF(基本情報入力シート!AD532="", "",基本情報入力シート!AD532)</f>
        <v/>
      </c>
      <c r="N1980" s="1245"/>
      <c r="O1980" s="1248" t="str">
        <f>IFERROR(VLOOKUP(K1980,【参考】数式用２!$A$2:$AD$48,MATCH(N1980,【参考】数式用２!$C$4:$AD$4,0)+2,0),"")</f>
        <v/>
      </c>
      <c r="P1980" s="1214"/>
      <c r="Q1980" s="1217" t="str">
        <f>IFERROR(VLOOKUP(K1980,【参考】数式用２!$A$2:$AC$48,MATCH(P1980,【参考】数式用２!$C$4:$AC$4,0)+2,0),"")</f>
        <v/>
      </c>
      <c r="R1980" s="1220" t="s">
        <v>268</v>
      </c>
      <c r="S1980" s="1223"/>
      <c r="T1980" s="1226" t="s">
        <v>356</v>
      </c>
      <c r="U1980" s="1223"/>
      <c r="V1980" s="1226" t="s">
        <v>357</v>
      </c>
      <c r="W1980" s="1223"/>
      <c r="X1980" s="1226" t="s">
        <v>356</v>
      </c>
      <c r="Y1980" s="1223"/>
      <c r="Z1980" s="1226" t="s">
        <v>360</v>
      </c>
      <c r="AA1980" s="1226" t="s">
        <v>171</v>
      </c>
      <c r="AB1980" s="1226" t="str">
        <f t="shared" ref="AB1980" si="4659">IF(S1980&gt;=1,(W1980*12+Y1980)-(S1980*12+U1980)+1,"")</f>
        <v/>
      </c>
      <c r="AC1980" s="1229" t="s">
        <v>359</v>
      </c>
      <c r="AD1980" s="1232" t="str">
        <f t="shared" ref="AD1980" si="4660">IFERROR(ROUNDDOWN(ROUND(L1980*Q1980,0)*M1980,0)*AB1980,"")</f>
        <v/>
      </c>
      <c r="AE1980" s="1233" t="str">
        <f>IFERROR(ROUNDDOWN(ROUNDDOWN(ROUND(L1980*VLOOKUP(K1980,【参考】数式用２!$A$2:$AC$48,MATCH("処遇改善加算Ⅳ",【参考】数式用２!$C$4:$O$4,0)+2,0),0)*M1980,0)*AB1980*0.5,0), "")</f>
        <v/>
      </c>
      <c r="AF1980" s="1198"/>
      <c r="AG1980" s="1193" t="str">
        <f>IF(AND(AQ1980&lt;&gt;"対象外", P1980&lt;&gt;""),ROUNDDOWN(ROUND(L1980*VLOOKUP(K1980,【参考】数式用２!$A$2:$K$48,MATCH("ベア加算あり",【参考】数式用２!$C$4:$K$4,0)+2,0),0)*M1980,0)*AB1980,"")</f>
        <v/>
      </c>
      <c r="AH1980" s="1195"/>
      <c r="AI1980" s="1198"/>
      <c r="AJ1980" s="1198"/>
      <c r="AK1980" s="1201"/>
      <c r="AL1980" s="1204"/>
      <c r="AM1980" s="650" t="str">
        <f t="shared" si="4582"/>
        <v/>
      </c>
      <c r="AN1980" s="355"/>
      <c r="AO1980" s="1207" t="str">
        <f t="shared" ref="AO1980" si="4661">IF(K1980&lt;&gt;"","Q列に色付け","")</f>
        <v/>
      </c>
      <c r="AP1980" s="1210" t="str">
        <f t="shared" ref="AP1980" si="4662">IF(AND(AE1980&lt;&gt;0,AE1980&lt;&gt;""),IF(AF1980="○","入力済","未入力"),"")</f>
        <v/>
      </c>
      <c r="AQ1980" s="1113" t="str">
        <f>IFERROR((VLOOKUP(N1980, 【参考】数式用２!$BE$5:$BE$13, 1,FALSE)), "対象外")</f>
        <v>対象外</v>
      </c>
      <c r="AR1980" s="976" t="str">
        <f t="shared" ref="AR1980" si="4663">IF(AG1980&lt;&gt;"",IF(AH1980="○","入力済","未入力"),"")</f>
        <v/>
      </c>
      <c r="AS1980" s="976" t="str">
        <f t="shared" ref="AS1980" si="4664">IF(AND(P1980&lt;&gt;"", AI1980=""), "未入力", "入力済")</f>
        <v>入力済</v>
      </c>
      <c r="AT1980" s="976" t="str">
        <f t="shared" ref="AT1980" si="4665">IF(AND(P1980&lt;&gt;"", P1980&lt;&gt;"処遇改善加算Ⅳ", AJ1980=""), "未入力", "入力済")</f>
        <v>入力済</v>
      </c>
      <c r="AU1980" s="976" t="str">
        <f>IFERROR(VLOOKUP(K1980, 【参考】数式用２!$BB$5:$BC$48, 2, FALSE), "")</f>
        <v/>
      </c>
      <c r="AV1980" s="976" t="str">
        <f t="shared" ref="AV1980" si="4666">IF(AND(P1980&lt;&gt;"処遇改善加算Ⅲ",P1980&lt;&gt;"処遇改善加算Ⅳ", P1980&lt;&gt;"", AU1980&lt;&gt;"対象外"), 1,"")</f>
        <v/>
      </c>
      <c r="AW1980" s="976" t="str">
        <f>IFERROR("_"&amp;VLOOKUP(K1980, 【参考】数式用２!$AG$2:$AH$48, 2, FALSE), "")</f>
        <v/>
      </c>
      <c r="AX1980" s="1211" t="str">
        <f t="shared" ref="AX1980" si="4667">IF(AND(P1980="処遇改善加算Ⅰ", AL1980=""), "未入力","入力済")</f>
        <v>入力済</v>
      </c>
      <c r="AY1980" s="1207" t="str">
        <f t="shared" ref="AY1980" si="4668">G1980</f>
        <v/>
      </c>
    </row>
    <row r="1981" spans="1:51" ht="14">
      <c r="A1981" s="1281"/>
      <c r="B1981" s="1263"/>
      <c r="C1981" s="1264"/>
      <c r="D1981" s="1264"/>
      <c r="E1981" s="1264"/>
      <c r="F1981" s="1265"/>
      <c r="G1981" s="1270"/>
      <c r="H1981" s="1270"/>
      <c r="I1981" s="1270"/>
      <c r="J1981" s="1270"/>
      <c r="K1981" s="1270"/>
      <c r="L1981" s="1273"/>
      <c r="M1981" s="1276"/>
      <c r="N1981" s="1246"/>
      <c r="O1981" s="1249"/>
      <c r="P1981" s="1215"/>
      <c r="Q1981" s="1218"/>
      <c r="R1981" s="1221"/>
      <c r="S1981" s="1224"/>
      <c r="T1981" s="1227"/>
      <c r="U1981" s="1224"/>
      <c r="V1981" s="1227"/>
      <c r="W1981" s="1224"/>
      <c r="X1981" s="1227"/>
      <c r="Y1981" s="1224"/>
      <c r="Z1981" s="1227"/>
      <c r="AA1981" s="1227"/>
      <c r="AB1981" s="1227"/>
      <c r="AC1981" s="1230"/>
      <c r="AD1981" s="1193"/>
      <c r="AE1981" s="1234"/>
      <c r="AF1981" s="1199"/>
      <c r="AG1981" s="1193"/>
      <c r="AH1981" s="1196"/>
      <c r="AI1981" s="1199"/>
      <c r="AJ1981" s="1199"/>
      <c r="AK1981" s="1202"/>
      <c r="AL1981" s="1205"/>
      <c r="AM1981" s="1212" t="str">
        <f t="shared" ref="AM1981" si="4669">IF(AND(P1980&lt;&gt;"", OR(W1980&lt;&gt;8,Y1980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81" s="355"/>
      <c r="AO1981" s="1208"/>
      <c r="AP1981" s="1210"/>
      <c r="AQ1981" s="1114"/>
      <c r="AR1981" s="976"/>
      <c r="AS1981" s="976"/>
      <c r="AT1981" s="976"/>
      <c r="AU1981" s="976"/>
      <c r="AV1981" s="976"/>
      <c r="AW1981" s="976"/>
      <c r="AX1981" s="1211"/>
      <c r="AY1981" s="1208"/>
    </row>
    <row r="1982" spans="1:51" ht="14">
      <c r="A1982" s="1282"/>
      <c r="B1982" s="1263"/>
      <c r="C1982" s="1264"/>
      <c r="D1982" s="1264"/>
      <c r="E1982" s="1264"/>
      <c r="F1982" s="1265"/>
      <c r="G1982" s="1270"/>
      <c r="H1982" s="1270"/>
      <c r="I1982" s="1270"/>
      <c r="J1982" s="1270"/>
      <c r="K1982" s="1270"/>
      <c r="L1982" s="1273"/>
      <c r="M1982" s="1276"/>
      <c r="N1982" s="1246"/>
      <c r="O1982" s="1249"/>
      <c r="P1982" s="1215"/>
      <c r="Q1982" s="1218"/>
      <c r="R1982" s="1221"/>
      <c r="S1982" s="1224"/>
      <c r="T1982" s="1227"/>
      <c r="U1982" s="1224"/>
      <c r="V1982" s="1227"/>
      <c r="W1982" s="1224"/>
      <c r="X1982" s="1227"/>
      <c r="Y1982" s="1224"/>
      <c r="Z1982" s="1227"/>
      <c r="AA1982" s="1227"/>
      <c r="AB1982" s="1227"/>
      <c r="AC1982" s="1230"/>
      <c r="AD1982" s="1193"/>
      <c r="AE1982" s="1234"/>
      <c r="AF1982" s="1199"/>
      <c r="AG1982" s="1193"/>
      <c r="AH1982" s="1196"/>
      <c r="AI1982" s="1199"/>
      <c r="AJ1982" s="1199"/>
      <c r="AK1982" s="1202"/>
      <c r="AL1982" s="1205"/>
      <c r="AM1982" s="1213"/>
      <c r="AN1982" s="355"/>
      <c r="AO1982" s="1208"/>
      <c r="AP1982" s="1210"/>
      <c r="AQ1982" s="1114"/>
      <c r="AR1982" s="976"/>
      <c r="AS1982" s="976"/>
      <c r="AT1982" s="976"/>
      <c r="AU1982" s="976"/>
      <c r="AV1982" s="976"/>
      <c r="AW1982" s="976"/>
      <c r="AX1982" s="1211"/>
      <c r="AY1982" s="1208"/>
    </row>
    <row r="1983" spans="1:51" ht="14.5" thickBot="1">
      <c r="A1983" s="1283"/>
      <c r="B1983" s="1266"/>
      <c r="C1983" s="1267"/>
      <c r="D1983" s="1267"/>
      <c r="E1983" s="1267"/>
      <c r="F1983" s="1268"/>
      <c r="G1983" s="1271"/>
      <c r="H1983" s="1271"/>
      <c r="I1983" s="1271"/>
      <c r="J1983" s="1271"/>
      <c r="K1983" s="1271"/>
      <c r="L1983" s="1274"/>
      <c r="M1983" s="1277"/>
      <c r="N1983" s="1247"/>
      <c r="O1983" s="1250"/>
      <c r="P1983" s="1216"/>
      <c r="Q1983" s="1219"/>
      <c r="R1983" s="1222"/>
      <c r="S1983" s="1225"/>
      <c r="T1983" s="1228"/>
      <c r="U1983" s="1225"/>
      <c r="V1983" s="1228"/>
      <c r="W1983" s="1225"/>
      <c r="X1983" s="1228"/>
      <c r="Y1983" s="1225"/>
      <c r="Z1983" s="1228"/>
      <c r="AA1983" s="1228"/>
      <c r="AB1983" s="1228"/>
      <c r="AC1983" s="1231"/>
      <c r="AD1983" s="1194"/>
      <c r="AE1983" s="1235"/>
      <c r="AF1983" s="1200"/>
      <c r="AG1983" s="1194"/>
      <c r="AH1983" s="1197"/>
      <c r="AI1983" s="1200"/>
      <c r="AJ1983" s="1200"/>
      <c r="AK1983" s="1203"/>
      <c r="AL1983" s="1206"/>
      <c r="AM1983" s="651" t="str">
        <f t="shared" si="4592"/>
        <v/>
      </c>
      <c r="AN1983" s="355"/>
      <c r="AO1983" s="1209"/>
      <c r="AP1983" s="1210"/>
      <c r="AQ1983" s="1115"/>
      <c r="AR1983" s="976"/>
      <c r="AS1983" s="976"/>
      <c r="AT1983" s="976"/>
      <c r="AU1983" s="976"/>
      <c r="AV1983" s="976"/>
      <c r="AW1983" s="976"/>
      <c r="AX1983" s="1211"/>
      <c r="AY1983" s="1209"/>
    </row>
    <row r="1984" spans="1:51" ht="14">
      <c r="A1984" s="1280">
        <v>494</v>
      </c>
      <c r="B1984" s="1260" t="str">
        <f>IF(基本情報入力シート!B533="", "",基本情報入力シート!B533)</f>
        <v/>
      </c>
      <c r="C1984" s="1261"/>
      <c r="D1984" s="1261"/>
      <c r="E1984" s="1261"/>
      <c r="F1984" s="1262"/>
      <c r="G1984" s="1269" t="str">
        <f>IF(基本情報入力シート!L533="", "",基本情報入力シート!L533)</f>
        <v/>
      </c>
      <c r="H1984" s="1269" t="str">
        <f>IF(基本情報入力シート!Q533="", "",基本情報入力シート!Q533)</f>
        <v/>
      </c>
      <c r="I1984" s="1269" t="str">
        <f>IF(基本情報入力シート!V533="", "",基本情報入力シート!V533)</f>
        <v/>
      </c>
      <c r="J1984" s="1269" t="str">
        <f>IF(基本情報入力シート!W533="", "",基本情報入力シート!W533)</f>
        <v/>
      </c>
      <c r="K1984" s="1269" t="str">
        <f>IF(基本情報入力シート!X533="", "",基本情報入力シート!X533)</f>
        <v/>
      </c>
      <c r="L1984" s="1272" t="str">
        <f>IF(基本情報入力シート!AC533=0, "",基本情報入力シート!AC533)</f>
        <v/>
      </c>
      <c r="M1984" s="1275" t="str">
        <f>IF(基本情報入力シート!AD533="", "",基本情報入力シート!AD533)</f>
        <v/>
      </c>
      <c r="N1984" s="1245"/>
      <c r="O1984" s="1248" t="str">
        <f>IFERROR(VLOOKUP(K1984,【参考】数式用２!$A$2:$AD$48,MATCH(N1984,【参考】数式用２!$C$4:$AD$4,0)+2,0),"")</f>
        <v/>
      </c>
      <c r="P1984" s="1214"/>
      <c r="Q1984" s="1217" t="str">
        <f>IFERROR(VLOOKUP(K1984,【参考】数式用２!$A$2:$AC$48,MATCH(P1984,【参考】数式用２!$C$4:$AC$4,0)+2,0),"")</f>
        <v/>
      </c>
      <c r="R1984" s="1220" t="s">
        <v>268</v>
      </c>
      <c r="S1984" s="1223"/>
      <c r="T1984" s="1226" t="s">
        <v>356</v>
      </c>
      <c r="U1984" s="1223"/>
      <c r="V1984" s="1226" t="s">
        <v>357</v>
      </c>
      <c r="W1984" s="1223"/>
      <c r="X1984" s="1226" t="s">
        <v>356</v>
      </c>
      <c r="Y1984" s="1223"/>
      <c r="Z1984" s="1226" t="s">
        <v>360</v>
      </c>
      <c r="AA1984" s="1226" t="s">
        <v>171</v>
      </c>
      <c r="AB1984" s="1226" t="str">
        <f t="shared" ref="AB1984" si="4670">IF(S1984&gt;=1,(W1984*12+Y1984)-(S1984*12+U1984)+1,"")</f>
        <v/>
      </c>
      <c r="AC1984" s="1229" t="s">
        <v>359</v>
      </c>
      <c r="AD1984" s="1232" t="str">
        <f t="shared" ref="AD1984" si="4671">IFERROR(ROUNDDOWN(ROUND(L1984*Q1984,0)*M1984,0)*AB1984,"")</f>
        <v/>
      </c>
      <c r="AE1984" s="1233" t="str">
        <f>IFERROR(ROUNDDOWN(ROUNDDOWN(ROUND(L1984*VLOOKUP(K1984,【参考】数式用２!$A$2:$AC$48,MATCH("処遇改善加算Ⅳ",【参考】数式用２!$C$4:$O$4,0)+2,0),0)*M1984,0)*AB1984*0.5,0), "")</f>
        <v/>
      </c>
      <c r="AF1984" s="1198"/>
      <c r="AG1984" s="1193" t="str">
        <f>IF(AND(AQ1984&lt;&gt;"対象外", P1984&lt;&gt;""),ROUNDDOWN(ROUND(L1984*VLOOKUP(K1984,【参考】数式用２!$A$2:$K$48,MATCH("ベア加算あり",【参考】数式用２!$C$4:$K$4,0)+2,0),0)*M1984,0)*AB1984,"")</f>
        <v/>
      </c>
      <c r="AH1984" s="1195"/>
      <c r="AI1984" s="1198"/>
      <c r="AJ1984" s="1198"/>
      <c r="AK1984" s="1201"/>
      <c r="AL1984" s="1204"/>
      <c r="AM1984" s="650" t="str">
        <f t="shared" si="4582"/>
        <v/>
      </c>
      <c r="AN1984" s="355"/>
      <c r="AO1984" s="1207" t="str">
        <f t="shared" ref="AO1984" si="4672">IF(K1984&lt;&gt;"","Q列に色付け","")</f>
        <v/>
      </c>
      <c r="AP1984" s="1210" t="str">
        <f t="shared" ref="AP1984" si="4673">IF(AND(AE1984&lt;&gt;0,AE1984&lt;&gt;""),IF(AF1984="○","入力済","未入力"),"")</f>
        <v/>
      </c>
      <c r="AQ1984" s="1113" t="str">
        <f>IFERROR((VLOOKUP(N1984, 【参考】数式用２!$BE$5:$BE$13, 1,FALSE)), "対象外")</f>
        <v>対象外</v>
      </c>
      <c r="AR1984" s="976" t="str">
        <f t="shared" ref="AR1984" si="4674">IF(AG1984&lt;&gt;"",IF(AH1984="○","入力済","未入力"),"")</f>
        <v/>
      </c>
      <c r="AS1984" s="976" t="str">
        <f t="shared" ref="AS1984" si="4675">IF(AND(P1984&lt;&gt;"", AI1984=""), "未入力", "入力済")</f>
        <v>入力済</v>
      </c>
      <c r="AT1984" s="976" t="str">
        <f t="shared" ref="AT1984" si="4676">IF(AND(P1984&lt;&gt;"", P1984&lt;&gt;"処遇改善加算Ⅳ", AJ1984=""), "未入力", "入力済")</f>
        <v>入力済</v>
      </c>
      <c r="AU1984" s="976" t="str">
        <f>IFERROR(VLOOKUP(K1984, 【参考】数式用２!$BB$5:$BC$48, 2, FALSE), "")</f>
        <v/>
      </c>
      <c r="AV1984" s="976" t="str">
        <f t="shared" ref="AV1984" si="4677">IF(AND(P1984&lt;&gt;"処遇改善加算Ⅲ",P1984&lt;&gt;"処遇改善加算Ⅳ", P1984&lt;&gt;"", AU1984&lt;&gt;"対象外"), 1,"")</f>
        <v/>
      </c>
      <c r="AW1984" s="976" t="str">
        <f>IFERROR("_"&amp;VLOOKUP(K1984, 【参考】数式用２!$AG$2:$AH$48, 2, FALSE), "")</f>
        <v/>
      </c>
      <c r="AX1984" s="1211" t="str">
        <f t="shared" ref="AX1984" si="4678">IF(AND(P1984="処遇改善加算Ⅰ", AL1984=""), "未入力","入力済")</f>
        <v>入力済</v>
      </c>
      <c r="AY1984" s="1207" t="str">
        <f t="shared" ref="AY1984" si="4679">G1984</f>
        <v/>
      </c>
    </row>
    <row r="1985" spans="1:51" ht="14">
      <c r="A1985" s="1281"/>
      <c r="B1985" s="1263"/>
      <c r="C1985" s="1264"/>
      <c r="D1985" s="1264"/>
      <c r="E1985" s="1264"/>
      <c r="F1985" s="1265"/>
      <c r="G1985" s="1270"/>
      <c r="H1985" s="1270"/>
      <c r="I1985" s="1270"/>
      <c r="J1985" s="1270"/>
      <c r="K1985" s="1270"/>
      <c r="L1985" s="1273"/>
      <c r="M1985" s="1276"/>
      <c r="N1985" s="1246"/>
      <c r="O1985" s="1249"/>
      <c r="P1985" s="1215"/>
      <c r="Q1985" s="1218"/>
      <c r="R1985" s="1221"/>
      <c r="S1985" s="1224"/>
      <c r="T1985" s="1227"/>
      <c r="U1985" s="1224"/>
      <c r="V1985" s="1227"/>
      <c r="W1985" s="1224"/>
      <c r="X1985" s="1227"/>
      <c r="Y1985" s="1224"/>
      <c r="Z1985" s="1227"/>
      <c r="AA1985" s="1227"/>
      <c r="AB1985" s="1227"/>
      <c r="AC1985" s="1230"/>
      <c r="AD1985" s="1193"/>
      <c r="AE1985" s="1234"/>
      <c r="AF1985" s="1199"/>
      <c r="AG1985" s="1193"/>
      <c r="AH1985" s="1196"/>
      <c r="AI1985" s="1199"/>
      <c r="AJ1985" s="1199"/>
      <c r="AK1985" s="1202"/>
      <c r="AL1985" s="1205"/>
      <c r="AM1985" s="1212" t="str">
        <f t="shared" ref="AM1985" si="4680">IF(AND(P1984&lt;&gt;"", OR(W1984&lt;&gt;8,Y1984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85" s="355"/>
      <c r="AO1985" s="1208"/>
      <c r="AP1985" s="1210"/>
      <c r="AQ1985" s="1114"/>
      <c r="AR1985" s="976"/>
      <c r="AS1985" s="976"/>
      <c r="AT1985" s="976"/>
      <c r="AU1985" s="976"/>
      <c r="AV1985" s="976"/>
      <c r="AW1985" s="976"/>
      <c r="AX1985" s="1211"/>
      <c r="AY1985" s="1208"/>
    </row>
    <row r="1986" spans="1:51" ht="14">
      <c r="A1986" s="1282"/>
      <c r="B1986" s="1263"/>
      <c r="C1986" s="1264"/>
      <c r="D1986" s="1264"/>
      <c r="E1986" s="1264"/>
      <c r="F1986" s="1265"/>
      <c r="G1986" s="1270"/>
      <c r="H1986" s="1270"/>
      <c r="I1986" s="1270"/>
      <c r="J1986" s="1270"/>
      <c r="K1986" s="1270"/>
      <c r="L1986" s="1273"/>
      <c r="M1986" s="1276"/>
      <c r="N1986" s="1246"/>
      <c r="O1986" s="1249"/>
      <c r="P1986" s="1215"/>
      <c r="Q1986" s="1218"/>
      <c r="R1986" s="1221"/>
      <c r="S1986" s="1224"/>
      <c r="T1986" s="1227"/>
      <c r="U1986" s="1224"/>
      <c r="V1986" s="1227"/>
      <c r="W1986" s="1224"/>
      <c r="X1986" s="1227"/>
      <c r="Y1986" s="1224"/>
      <c r="Z1986" s="1227"/>
      <c r="AA1986" s="1227"/>
      <c r="AB1986" s="1227"/>
      <c r="AC1986" s="1230"/>
      <c r="AD1986" s="1193"/>
      <c r="AE1986" s="1234"/>
      <c r="AF1986" s="1199"/>
      <c r="AG1986" s="1193"/>
      <c r="AH1986" s="1196"/>
      <c r="AI1986" s="1199"/>
      <c r="AJ1986" s="1199"/>
      <c r="AK1986" s="1202"/>
      <c r="AL1986" s="1205"/>
      <c r="AM1986" s="1213"/>
      <c r="AN1986" s="355"/>
      <c r="AO1986" s="1208"/>
      <c r="AP1986" s="1210"/>
      <c r="AQ1986" s="1114"/>
      <c r="AR1986" s="976"/>
      <c r="AS1986" s="976"/>
      <c r="AT1986" s="976"/>
      <c r="AU1986" s="976"/>
      <c r="AV1986" s="976"/>
      <c r="AW1986" s="976"/>
      <c r="AX1986" s="1211"/>
      <c r="AY1986" s="1208"/>
    </row>
    <row r="1987" spans="1:51" ht="14.5" thickBot="1">
      <c r="A1987" s="1283"/>
      <c r="B1987" s="1266"/>
      <c r="C1987" s="1267"/>
      <c r="D1987" s="1267"/>
      <c r="E1987" s="1267"/>
      <c r="F1987" s="1268"/>
      <c r="G1987" s="1271"/>
      <c r="H1987" s="1271"/>
      <c r="I1987" s="1271"/>
      <c r="J1987" s="1271"/>
      <c r="K1987" s="1271"/>
      <c r="L1987" s="1274"/>
      <c r="M1987" s="1277"/>
      <c r="N1987" s="1247"/>
      <c r="O1987" s="1250"/>
      <c r="P1987" s="1216"/>
      <c r="Q1987" s="1219"/>
      <c r="R1987" s="1222"/>
      <c r="S1987" s="1225"/>
      <c r="T1987" s="1228"/>
      <c r="U1987" s="1225"/>
      <c r="V1987" s="1228"/>
      <c r="W1987" s="1225"/>
      <c r="X1987" s="1228"/>
      <c r="Y1987" s="1225"/>
      <c r="Z1987" s="1228"/>
      <c r="AA1987" s="1228"/>
      <c r="AB1987" s="1228"/>
      <c r="AC1987" s="1231"/>
      <c r="AD1987" s="1194"/>
      <c r="AE1987" s="1235"/>
      <c r="AF1987" s="1200"/>
      <c r="AG1987" s="1194"/>
      <c r="AH1987" s="1197"/>
      <c r="AI1987" s="1200"/>
      <c r="AJ1987" s="1200"/>
      <c r="AK1987" s="1203"/>
      <c r="AL1987" s="1206"/>
      <c r="AM1987" s="651" t="str">
        <f t="shared" si="4592"/>
        <v/>
      </c>
      <c r="AN1987" s="355"/>
      <c r="AO1987" s="1209"/>
      <c r="AP1987" s="1210"/>
      <c r="AQ1987" s="1115"/>
      <c r="AR1987" s="976"/>
      <c r="AS1987" s="976"/>
      <c r="AT1987" s="976"/>
      <c r="AU1987" s="976"/>
      <c r="AV1987" s="976"/>
      <c r="AW1987" s="976"/>
      <c r="AX1987" s="1211"/>
      <c r="AY1987" s="1209"/>
    </row>
    <row r="1988" spans="1:51" ht="14">
      <c r="A1988" s="1280">
        <v>495</v>
      </c>
      <c r="B1988" s="1260" t="str">
        <f>IF(基本情報入力シート!B534="", "",基本情報入力シート!B534)</f>
        <v/>
      </c>
      <c r="C1988" s="1261"/>
      <c r="D1988" s="1261"/>
      <c r="E1988" s="1261"/>
      <c r="F1988" s="1262"/>
      <c r="G1988" s="1269" t="str">
        <f>IF(基本情報入力シート!L534="", "",基本情報入力シート!L534)</f>
        <v/>
      </c>
      <c r="H1988" s="1269" t="str">
        <f>IF(基本情報入力シート!Q534="", "",基本情報入力シート!Q534)</f>
        <v/>
      </c>
      <c r="I1988" s="1269" t="str">
        <f>IF(基本情報入力シート!V534="", "",基本情報入力シート!V534)</f>
        <v/>
      </c>
      <c r="J1988" s="1269" t="str">
        <f>IF(基本情報入力シート!W534="", "",基本情報入力シート!W534)</f>
        <v/>
      </c>
      <c r="K1988" s="1269" t="str">
        <f>IF(基本情報入力シート!X534="", "",基本情報入力シート!X534)</f>
        <v/>
      </c>
      <c r="L1988" s="1272" t="str">
        <f>IF(基本情報入力シート!AC534=0, "",基本情報入力シート!AC534)</f>
        <v/>
      </c>
      <c r="M1988" s="1275" t="str">
        <f>IF(基本情報入力シート!AD534="", "",基本情報入力シート!AD534)</f>
        <v/>
      </c>
      <c r="N1988" s="1245"/>
      <c r="O1988" s="1248" t="str">
        <f>IFERROR(VLOOKUP(K1988,【参考】数式用２!$A$2:$AD$48,MATCH(N1988,【参考】数式用２!$C$4:$AD$4,0)+2,0),"")</f>
        <v/>
      </c>
      <c r="P1988" s="1214"/>
      <c r="Q1988" s="1217" t="str">
        <f>IFERROR(VLOOKUP(K1988,【参考】数式用２!$A$2:$AC$48,MATCH(P1988,【参考】数式用２!$C$4:$AC$4,0)+2,0),"")</f>
        <v/>
      </c>
      <c r="R1988" s="1220" t="s">
        <v>268</v>
      </c>
      <c r="S1988" s="1223"/>
      <c r="T1988" s="1226" t="s">
        <v>356</v>
      </c>
      <c r="U1988" s="1223"/>
      <c r="V1988" s="1226" t="s">
        <v>357</v>
      </c>
      <c r="W1988" s="1223"/>
      <c r="X1988" s="1226" t="s">
        <v>356</v>
      </c>
      <c r="Y1988" s="1223"/>
      <c r="Z1988" s="1226" t="s">
        <v>360</v>
      </c>
      <c r="AA1988" s="1226" t="s">
        <v>171</v>
      </c>
      <c r="AB1988" s="1226" t="str">
        <f t="shared" ref="AB1988" si="4681">IF(S1988&gt;=1,(W1988*12+Y1988)-(S1988*12+U1988)+1,"")</f>
        <v/>
      </c>
      <c r="AC1988" s="1229" t="s">
        <v>359</v>
      </c>
      <c r="AD1988" s="1232" t="str">
        <f t="shared" ref="AD1988" si="4682">IFERROR(ROUNDDOWN(ROUND(L1988*Q1988,0)*M1988,0)*AB1988,"")</f>
        <v/>
      </c>
      <c r="AE1988" s="1233" t="str">
        <f>IFERROR(ROUNDDOWN(ROUNDDOWN(ROUND(L1988*VLOOKUP(K1988,【参考】数式用２!$A$2:$AC$48,MATCH("処遇改善加算Ⅳ",【参考】数式用２!$C$4:$O$4,0)+2,0),0)*M1988,0)*AB1988*0.5,0), "")</f>
        <v/>
      </c>
      <c r="AF1988" s="1198"/>
      <c r="AG1988" s="1193" t="str">
        <f>IF(AND(AQ1988&lt;&gt;"対象外", P1988&lt;&gt;""),ROUNDDOWN(ROUND(L1988*VLOOKUP(K1988,【参考】数式用２!$A$2:$K$48,MATCH("ベア加算あり",【参考】数式用２!$C$4:$K$4,0)+2,0),0)*M1988,0)*AB1988,"")</f>
        <v/>
      </c>
      <c r="AH1988" s="1195"/>
      <c r="AI1988" s="1198"/>
      <c r="AJ1988" s="1198"/>
      <c r="AK1988" s="1201"/>
      <c r="AL1988" s="1204"/>
      <c r="AM1988" s="650" t="str">
        <f t="shared" si="4582"/>
        <v/>
      </c>
      <c r="AN1988" s="355"/>
      <c r="AO1988" s="1207" t="str">
        <f t="shared" ref="AO1988" si="4683">IF(K1988&lt;&gt;"","Q列に色付け","")</f>
        <v/>
      </c>
      <c r="AP1988" s="1210" t="str">
        <f t="shared" ref="AP1988" si="4684">IF(AND(AE1988&lt;&gt;0,AE1988&lt;&gt;""),IF(AF1988="○","入力済","未入力"),"")</f>
        <v/>
      </c>
      <c r="AQ1988" s="1113" t="str">
        <f>IFERROR((VLOOKUP(N1988, 【参考】数式用２!$BE$5:$BE$13, 1,FALSE)), "対象外")</f>
        <v>対象外</v>
      </c>
      <c r="AR1988" s="976" t="str">
        <f t="shared" ref="AR1988" si="4685">IF(AG1988&lt;&gt;"",IF(AH1988="○","入力済","未入力"),"")</f>
        <v/>
      </c>
      <c r="AS1988" s="976" t="str">
        <f t="shared" ref="AS1988" si="4686">IF(AND(P1988&lt;&gt;"", AI1988=""), "未入力", "入力済")</f>
        <v>入力済</v>
      </c>
      <c r="AT1988" s="976" t="str">
        <f t="shared" ref="AT1988" si="4687">IF(AND(P1988&lt;&gt;"", P1988&lt;&gt;"処遇改善加算Ⅳ", AJ1988=""), "未入力", "入力済")</f>
        <v>入力済</v>
      </c>
      <c r="AU1988" s="976" t="str">
        <f>IFERROR(VLOOKUP(K1988, 【参考】数式用２!$BB$5:$BC$48, 2, FALSE), "")</f>
        <v/>
      </c>
      <c r="AV1988" s="976" t="str">
        <f t="shared" ref="AV1988" si="4688">IF(AND(P1988&lt;&gt;"処遇改善加算Ⅲ",P1988&lt;&gt;"処遇改善加算Ⅳ", P1988&lt;&gt;"", AU1988&lt;&gt;"対象外"), 1,"")</f>
        <v/>
      </c>
      <c r="AW1988" s="976" t="str">
        <f>IFERROR("_"&amp;VLOOKUP(K1988, 【参考】数式用２!$AG$2:$AH$48, 2, FALSE), "")</f>
        <v/>
      </c>
      <c r="AX1988" s="1211" t="str">
        <f t="shared" ref="AX1988" si="4689">IF(AND(P1988="処遇改善加算Ⅰ", AL1988=""), "未入力","入力済")</f>
        <v>入力済</v>
      </c>
      <c r="AY1988" s="1207" t="str">
        <f t="shared" ref="AY1988" si="4690">G1988</f>
        <v/>
      </c>
    </row>
    <row r="1989" spans="1:51" ht="14">
      <c r="A1989" s="1281"/>
      <c r="B1989" s="1263"/>
      <c r="C1989" s="1264"/>
      <c r="D1989" s="1264"/>
      <c r="E1989" s="1264"/>
      <c r="F1989" s="1265"/>
      <c r="G1989" s="1270"/>
      <c r="H1989" s="1270"/>
      <c r="I1989" s="1270"/>
      <c r="J1989" s="1270"/>
      <c r="K1989" s="1270"/>
      <c r="L1989" s="1273"/>
      <c r="M1989" s="1276"/>
      <c r="N1989" s="1246"/>
      <c r="O1989" s="1249"/>
      <c r="P1989" s="1215"/>
      <c r="Q1989" s="1218"/>
      <c r="R1989" s="1221"/>
      <c r="S1989" s="1224"/>
      <c r="T1989" s="1227"/>
      <c r="U1989" s="1224"/>
      <c r="V1989" s="1227"/>
      <c r="W1989" s="1224"/>
      <c r="X1989" s="1227"/>
      <c r="Y1989" s="1224"/>
      <c r="Z1989" s="1227"/>
      <c r="AA1989" s="1227"/>
      <c r="AB1989" s="1227"/>
      <c r="AC1989" s="1230"/>
      <c r="AD1989" s="1193"/>
      <c r="AE1989" s="1234"/>
      <c r="AF1989" s="1199"/>
      <c r="AG1989" s="1193"/>
      <c r="AH1989" s="1196"/>
      <c r="AI1989" s="1199"/>
      <c r="AJ1989" s="1199"/>
      <c r="AK1989" s="1202"/>
      <c r="AL1989" s="1205"/>
      <c r="AM1989" s="1212" t="str">
        <f t="shared" ref="AM1989" si="4691">IF(AND(P1988&lt;&gt;"", OR(W1988&lt;&gt;8,Y1988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89" s="355"/>
      <c r="AO1989" s="1208"/>
      <c r="AP1989" s="1210"/>
      <c r="AQ1989" s="1114"/>
      <c r="AR1989" s="976"/>
      <c r="AS1989" s="976"/>
      <c r="AT1989" s="976"/>
      <c r="AU1989" s="976"/>
      <c r="AV1989" s="976"/>
      <c r="AW1989" s="976"/>
      <c r="AX1989" s="1211"/>
      <c r="AY1989" s="1208"/>
    </row>
    <row r="1990" spans="1:51" ht="14">
      <c r="A1990" s="1282"/>
      <c r="B1990" s="1263"/>
      <c r="C1990" s="1264"/>
      <c r="D1990" s="1264"/>
      <c r="E1990" s="1264"/>
      <c r="F1990" s="1265"/>
      <c r="G1990" s="1270"/>
      <c r="H1990" s="1270"/>
      <c r="I1990" s="1270"/>
      <c r="J1990" s="1270"/>
      <c r="K1990" s="1270"/>
      <c r="L1990" s="1273"/>
      <c r="M1990" s="1276"/>
      <c r="N1990" s="1246"/>
      <c r="O1990" s="1249"/>
      <c r="P1990" s="1215"/>
      <c r="Q1990" s="1218"/>
      <c r="R1990" s="1221"/>
      <c r="S1990" s="1224"/>
      <c r="T1990" s="1227"/>
      <c r="U1990" s="1224"/>
      <c r="V1990" s="1227"/>
      <c r="W1990" s="1224"/>
      <c r="X1990" s="1227"/>
      <c r="Y1990" s="1224"/>
      <c r="Z1990" s="1227"/>
      <c r="AA1990" s="1227"/>
      <c r="AB1990" s="1227"/>
      <c r="AC1990" s="1230"/>
      <c r="AD1990" s="1193"/>
      <c r="AE1990" s="1234"/>
      <c r="AF1990" s="1199"/>
      <c r="AG1990" s="1193"/>
      <c r="AH1990" s="1196"/>
      <c r="AI1990" s="1199"/>
      <c r="AJ1990" s="1199"/>
      <c r="AK1990" s="1202"/>
      <c r="AL1990" s="1205"/>
      <c r="AM1990" s="1213"/>
      <c r="AN1990" s="355"/>
      <c r="AO1990" s="1208"/>
      <c r="AP1990" s="1210"/>
      <c r="AQ1990" s="1114"/>
      <c r="AR1990" s="976"/>
      <c r="AS1990" s="976"/>
      <c r="AT1990" s="976"/>
      <c r="AU1990" s="976"/>
      <c r="AV1990" s="976"/>
      <c r="AW1990" s="976"/>
      <c r="AX1990" s="1211"/>
      <c r="AY1990" s="1208"/>
    </row>
    <row r="1991" spans="1:51" ht="14.5" thickBot="1">
      <c r="A1991" s="1283"/>
      <c r="B1991" s="1266"/>
      <c r="C1991" s="1267"/>
      <c r="D1991" s="1267"/>
      <c r="E1991" s="1267"/>
      <c r="F1991" s="1268"/>
      <c r="G1991" s="1271"/>
      <c r="H1991" s="1271"/>
      <c r="I1991" s="1271"/>
      <c r="J1991" s="1271"/>
      <c r="K1991" s="1271"/>
      <c r="L1991" s="1274"/>
      <c r="M1991" s="1277"/>
      <c r="N1991" s="1247"/>
      <c r="O1991" s="1250"/>
      <c r="P1991" s="1216"/>
      <c r="Q1991" s="1219"/>
      <c r="R1991" s="1222"/>
      <c r="S1991" s="1225"/>
      <c r="T1991" s="1228"/>
      <c r="U1991" s="1225"/>
      <c r="V1991" s="1228"/>
      <c r="W1991" s="1225"/>
      <c r="X1991" s="1228"/>
      <c r="Y1991" s="1225"/>
      <c r="Z1991" s="1228"/>
      <c r="AA1991" s="1228"/>
      <c r="AB1991" s="1228"/>
      <c r="AC1991" s="1231"/>
      <c r="AD1991" s="1194"/>
      <c r="AE1991" s="1235"/>
      <c r="AF1991" s="1200"/>
      <c r="AG1991" s="1194"/>
      <c r="AH1991" s="1197"/>
      <c r="AI1991" s="1200"/>
      <c r="AJ1991" s="1200"/>
      <c r="AK1991" s="1203"/>
      <c r="AL1991" s="1206"/>
      <c r="AM1991" s="651" t="str">
        <f t="shared" si="4592"/>
        <v/>
      </c>
      <c r="AN1991" s="355"/>
      <c r="AO1991" s="1209"/>
      <c r="AP1991" s="1210"/>
      <c r="AQ1991" s="1115"/>
      <c r="AR1991" s="976"/>
      <c r="AS1991" s="976"/>
      <c r="AT1991" s="976"/>
      <c r="AU1991" s="976"/>
      <c r="AV1991" s="976"/>
      <c r="AW1991" s="976"/>
      <c r="AX1991" s="1211"/>
      <c r="AY1991" s="1209"/>
    </row>
    <row r="1992" spans="1:51" ht="14">
      <c r="A1992" s="1280">
        <v>496</v>
      </c>
      <c r="B1992" s="1260" t="str">
        <f>IF(基本情報入力シート!B535="", "",基本情報入力シート!B535)</f>
        <v/>
      </c>
      <c r="C1992" s="1261"/>
      <c r="D1992" s="1261"/>
      <c r="E1992" s="1261"/>
      <c r="F1992" s="1262"/>
      <c r="G1992" s="1269" t="str">
        <f>IF(基本情報入力シート!L535="", "",基本情報入力シート!L535)</f>
        <v/>
      </c>
      <c r="H1992" s="1269" t="str">
        <f>IF(基本情報入力シート!Q535="", "",基本情報入力シート!Q535)</f>
        <v/>
      </c>
      <c r="I1992" s="1269" t="str">
        <f>IF(基本情報入力シート!V535="", "",基本情報入力シート!V535)</f>
        <v/>
      </c>
      <c r="J1992" s="1269" t="str">
        <f>IF(基本情報入力シート!W535="", "",基本情報入力シート!W535)</f>
        <v/>
      </c>
      <c r="K1992" s="1269" t="str">
        <f>IF(基本情報入力シート!X535="", "",基本情報入力シート!X535)</f>
        <v/>
      </c>
      <c r="L1992" s="1272" t="str">
        <f>IF(基本情報入力シート!AC535=0, "",基本情報入力シート!AC535)</f>
        <v/>
      </c>
      <c r="M1992" s="1275" t="str">
        <f>IF(基本情報入力シート!AD535="", "",基本情報入力シート!AD535)</f>
        <v/>
      </c>
      <c r="N1992" s="1245"/>
      <c r="O1992" s="1248" t="str">
        <f>IFERROR(VLOOKUP(K1992,【参考】数式用２!$A$2:$AD$48,MATCH(N1992,【参考】数式用２!$C$4:$AD$4,0)+2,0),"")</f>
        <v/>
      </c>
      <c r="P1992" s="1214"/>
      <c r="Q1992" s="1217" t="str">
        <f>IFERROR(VLOOKUP(K1992,【参考】数式用２!$A$2:$AC$48,MATCH(P1992,【参考】数式用２!$C$4:$AC$4,0)+2,0),"")</f>
        <v/>
      </c>
      <c r="R1992" s="1220" t="s">
        <v>268</v>
      </c>
      <c r="S1992" s="1223"/>
      <c r="T1992" s="1226" t="s">
        <v>356</v>
      </c>
      <c r="U1992" s="1223"/>
      <c r="V1992" s="1226" t="s">
        <v>357</v>
      </c>
      <c r="W1992" s="1223"/>
      <c r="X1992" s="1226" t="s">
        <v>356</v>
      </c>
      <c r="Y1992" s="1223"/>
      <c r="Z1992" s="1226" t="s">
        <v>360</v>
      </c>
      <c r="AA1992" s="1226" t="s">
        <v>171</v>
      </c>
      <c r="AB1992" s="1226" t="str">
        <f t="shared" ref="AB1992" si="4692">IF(S1992&gt;=1,(W1992*12+Y1992)-(S1992*12+U1992)+1,"")</f>
        <v/>
      </c>
      <c r="AC1992" s="1229" t="s">
        <v>359</v>
      </c>
      <c r="AD1992" s="1232" t="str">
        <f t="shared" ref="AD1992" si="4693">IFERROR(ROUNDDOWN(ROUND(L1992*Q1992,0)*M1992,0)*AB1992,"")</f>
        <v/>
      </c>
      <c r="AE1992" s="1233" t="str">
        <f>IFERROR(ROUNDDOWN(ROUNDDOWN(ROUND(L1992*VLOOKUP(K1992,【参考】数式用２!$A$2:$AC$48,MATCH("処遇改善加算Ⅳ",【参考】数式用２!$C$4:$O$4,0)+2,0),0)*M1992,0)*AB1992*0.5,0), "")</f>
        <v/>
      </c>
      <c r="AF1992" s="1198"/>
      <c r="AG1992" s="1193" t="str">
        <f>IF(AND(AQ1992&lt;&gt;"対象外", P1992&lt;&gt;""),ROUNDDOWN(ROUND(L1992*VLOOKUP(K1992,【参考】数式用２!$A$2:$K$48,MATCH("ベア加算あり",【参考】数式用２!$C$4:$K$4,0)+2,0),0)*M1992,0)*AB1992,"")</f>
        <v/>
      </c>
      <c r="AH1992" s="1195"/>
      <c r="AI1992" s="1198"/>
      <c r="AJ1992" s="1198"/>
      <c r="AK1992" s="1201"/>
      <c r="AL1992" s="1204"/>
      <c r="AM1992" s="650" t="str">
        <f t="shared" si="4582"/>
        <v/>
      </c>
      <c r="AN1992" s="355"/>
      <c r="AO1992" s="1207" t="str">
        <f t="shared" ref="AO1992" si="4694">IF(K1992&lt;&gt;"","Q列に色付け","")</f>
        <v/>
      </c>
      <c r="AP1992" s="1210" t="str">
        <f t="shared" ref="AP1992" si="4695">IF(AND(AE1992&lt;&gt;0,AE1992&lt;&gt;""),IF(AF1992="○","入力済","未入力"),"")</f>
        <v/>
      </c>
      <c r="AQ1992" s="1113" t="str">
        <f>IFERROR((VLOOKUP(N1992, 【参考】数式用２!$BE$5:$BE$13, 1,FALSE)), "対象外")</f>
        <v>対象外</v>
      </c>
      <c r="AR1992" s="976" t="str">
        <f t="shared" ref="AR1992" si="4696">IF(AG1992&lt;&gt;"",IF(AH1992="○","入力済","未入力"),"")</f>
        <v/>
      </c>
      <c r="AS1992" s="976" t="str">
        <f t="shared" ref="AS1992" si="4697">IF(AND(P1992&lt;&gt;"", AI1992=""), "未入力", "入力済")</f>
        <v>入力済</v>
      </c>
      <c r="AT1992" s="976" t="str">
        <f t="shared" ref="AT1992" si="4698">IF(AND(P1992&lt;&gt;"", P1992&lt;&gt;"処遇改善加算Ⅳ", AJ1992=""), "未入力", "入力済")</f>
        <v>入力済</v>
      </c>
      <c r="AU1992" s="976" t="str">
        <f>IFERROR(VLOOKUP(K1992, 【参考】数式用２!$BB$5:$BC$48, 2, FALSE), "")</f>
        <v/>
      </c>
      <c r="AV1992" s="976" t="str">
        <f t="shared" ref="AV1992" si="4699">IF(AND(P1992&lt;&gt;"処遇改善加算Ⅲ",P1992&lt;&gt;"処遇改善加算Ⅳ", P1992&lt;&gt;"", AU1992&lt;&gt;"対象外"), 1,"")</f>
        <v/>
      </c>
      <c r="AW1992" s="976" t="str">
        <f>IFERROR("_"&amp;VLOOKUP(K1992, 【参考】数式用２!$AG$2:$AH$48, 2, FALSE), "")</f>
        <v/>
      </c>
      <c r="AX1992" s="1211" t="str">
        <f t="shared" ref="AX1992" si="4700">IF(AND(P1992="処遇改善加算Ⅰ", AL1992=""), "未入力","入力済")</f>
        <v>入力済</v>
      </c>
      <c r="AY1992" s="1207" t="str">
        <f t="shared" ref="AY1992" si="4701">G1992</f>
        <v/>
      </c>
    </row>
    <row r="1993" spans="1:51" ht="14">
      <c r="A1993" s="1281"/>
      <c r="B1993" s="1263"/>
      <c r="C1993" s="1264"/>
      <c r="D1993" s="1264"/>
      <c r="E1993" s="1264"/>
      <c r="F1993" s="1265"/>
      <c r="G1993" s="1270"/>
      <c r="H1993" s="1270"/>
      <c r="I1993" s="1270"/>
      <c r="J1993" s="1270"/>
      <c r="K1993" s="1270"/>
      <c r="L1993" s="1273"/>
      <c r="M1993" s="1276"/>
      <c r="N1993" s="1246"/>
      <c r="O1993" s="1249"/>
      <c r="P1993" s="1215"/>
      <c r="Q1993" s="1218"/>
      <c r="R1993" s="1221"/>
      <c r="S1993" s="1224"/>
      <c r="T1993" s="1227"/>
      <c r="U1993" s="1224"/>
      <c r="V1993" s="1227"/>
      <c r="W1993" s="1224"/>
      <c r="X1993" s="1227"/>
      <c r="Y1993" s="1224"/>
      <c r="Z1993" s="1227"/>
      <c r="AA1993" s="1227"/>
      <c r="AB1993" s="1227"/>
      <c r="AC1993" s="1230"/>
      <c r="AD1993" s="1193"/>
      <c r="AE1993" s="1234"/>
      <c r="AF1993" s="1199"/>
      <c r="AG1993" s="1193"/>
      <c r="AH1993" s="1196"/>
      <c r="AI1993" s="1199"/>
      <c r="AJ1993" s="1199"/>
      <c r="AK1993" s="1202"/>
      <c r="AL1993" s="1205"/>
      <c r="AM1993" s="1212" t="str">
        <f t="shared" ref="AM1993" si="4702">IF(AND(P1992&lt;&gt;"", OR(W1992&lt;&gt;8,Y1992&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93" s="355"/>
      <c r="AO1993" s="1208"/>
      <c r="AP1993" s="1210"/>
      <c r="AQ1993" s="1114"/>
      <c r="AR1993" s="976"/>
      <c r="AS1993" s="976"/>
      <c r="AT1993" s="976"/>
      <c r="AU1993" s="976"/>
      <c r="AV1993" s="976"/>
      <c r="AW1993" s="976"/>
      <c r="AX1993" s="1211"/>
      <c r="AY1993" s="1208"/>
    </row>
    <row r="1994" spans="1:51" ht="14">
      <c r="A1994" s="1282"/>
      <c r="B1994" s="1263"/>
      <c r="C1994" s="1264"/>
      <c r="D1994" s="1264"/>
      <c r="E1994" s="1264"/>
      <c r="F1994" s="1265"/>
      <c r="G1994" s="1270"/>
      <c r="H1994" s="1270"/>
      <c r="I1994" s="1270"/>
      <c r="J1994" s="1270"/>
      <c r="K1994" s="1270"/>
      <c r="L1994" s="1273"/>
      <c r="M1994" s="1276"/>
      <c r="N1994" s="1246"/>
      <c r="O1994" s="1249"/>
      <c r="P1994" s="1215"/>
      <c r="Q1994" s="1218"/>
      <c r="R1994" s="1221"/>
      <c r="S1994" s="1224"/>
      <c r="T1994" s="1227"/>
      <c r="U1994" s="1224"/>
      <c r="V1994" s="1227"/>
      <c r="W1994" s="1224"/>
      <c r="X1994" s="1227"/>
      <c r="Y1994" s="1224"/>
      <c r="Z1994" s="1227"/>
      <c r="AA1994" s="1227"/>
      <c r="AB1994" s="1227"/>
      <c r="AC1994" s="1230"/>
      <c r="AD1994" s="1193"/>
      <c r="AE1994" s="1234"/>
      <c r="AF1994" s="1199"/>
      <c r="AG1994" s="1193"/>
      <c r="AH1994" s="1196"/>
      <c r="AI1994" s="1199"/>
      <c r="AJ1994" s="1199"/>
      <c r="AK1994" s="1202"/>
      <c r="AL1994" s="1205"/>
      <c r="AM1994" s="1213"/>
      <c r="AN1994" s="355"/>
      <c r="AO1994" s="1208"/>
      <c r="AP1994" s="1210"/>
      <c r="AQ1994" s="1114"/>
      <c r="AR1994" s="976"/>
      <c r="AS1994" s="976"/>
      <c r="AT1994" s="976"/>
      <c r="AU1994" s="976"/>
      <c r="AV1994" s="976"/>
      <c r="AW1994" s="976"/>
      <c r="AX1994" s="1211"/>
      <c r="AY1994" s="1208"/>
    </row>
    <row r="1995" spans="1:51" ht="14.5" thickBot="1">
      <c r="A1995" s="1283"/>
      <c r="B1995" s="1266"/>
      <c r="C1995" s="1267"/>
      <c r="D1995" s="1267"/>
      <c r="E1995" s="1267"/>
      <c r="F1995" s="1268"/>
      <c r="G1995" s="1271"/>
      <c r="H1995" s="1271"/>
      <c r="I1995" s="1271"/>
      <c r="J1995" s="1271"/>
      <c r="K1995" s="1271"/>
      <c r="L1995" s="1274"/>
      <c r="M1995" s="1277"/>
      <c r="N1995" s="1247"/>
      <c r="O1995" s="1250"/>
      <c r="P1995" s="1216"/>
      <c r="Q1995" s="1219"/>
      <c r="R1995" s="1222"/>
      <c r="S1995" s="1225"/>
      <c r="T1995" s="1228"/>
      <c r="U1995" s="1225"/>
      <c r="V1995" s="1228"/>
      <c r="W1995" s="1225"/>
      <c r="X1995" s="1228"/>
      <c r="Y1995" s="1225"/>
      <c r="Z1995" s="1228"/>
      <c r="AA1995" s="1228"/>
      <c r="AB1995" s="1228"/>
      <c r="AC1995" s="1231"/>
      <c r="AD1995" s="1194"/>
      <c r="AE1995" s="1235"/>
      <c r="AF1995" s="1200"/>
      <c r="AG1995" s="1194"/>
      <c r="AH1995" s="1197"/>
      <c r="AI1995" s="1200"/>
      <c r="AJ1995" s="1200"/>
      <c r="AK1995" s="1203"/>
      <c r="AL1995" s="1206"/>
      <c r="AM1995" s="651" t="str">
        <f t="shared" si="4592"/>
        <v/>
      </c>
      <c r="AN1995" s="355"/>
      <c r="AO1995" s="1209"/>
      <c r="AP1995" s="1210"/>
      <c r="AQ1995" s="1115"/>
      <c r="AR1995" s="976"/>
      <c r="AS1995" s="976"/>
      <c r="AT1995" s="976"/>
      <c r="AU1995" s="976"/>
      <c r="AV1995" s="976"/>
      <c r="AW1995" s="976"/>
      <c r="AX1995" s="1211"/>
      <c r="AY1995" s="1209"/>
    </row>
    <row r="1996" spans="1:51" ht="14">
      <c r="A1996" s="1280">
        <v>497</v>
      </c>
      <c r="B1996" s="1260" t="str">
        <f>IF(基本情報入力シート!B536="", "",基本情報入力シート!B536)</f>
        <v/>
      </c>
      <c r="C1996" s="1261"/>
      <c r="D1996" s="1261"/>
      <c r="E1996" s="1261"/>
      <c r="F1996" s="1262"/>
      <c r="G1996" s="1269" t="str">
        <f>IF(基本情報入力シート!L536="", "",基本情報入力シート!L536)</f>
        <v/>
      </c>
      <c r="H1996" s="1269" t="str">
        <f>IF(基本情報入力シート!Q536="", "",基本情報入力シート!Q536)</f>
        <v/>
      </c>
      <c r="I1996" s="1269" t="str">
        <f>IF(基本情報入力シート!V536="", "",基本情報入力シート!V536)</f>
        <v/>
      </c>
      <c r="J1996" s="1269" t="str">
        <f>IF(基本情報入力シート!W536="", "",基本情報入力シート!W536)</f>
        <v/>
      </c>
      <c r="K1996" s="1269" t="str">
        <f>IF(基本情報入力シート!X536="", "",基本情報入力シート!X536)</f>
        <v/>
      </c>
      <c r="L1996" s="1272" t="str">
        <f>IF(基本情報入力シート!AC536=0, "",基本情報入力シート!AC536)</f>
        <v/>
      </c>
      <c r="M1996" s="1275" t="str">
        <f>IF(基本情報入力シート!AD536="", "",基本情報入力シート!AD536)</f>
        <v/>
      </c>
      <c r="N1996" s="1245"/>
      <c r="O1996" s="1248" t="str">
        <f>IFERROR(VLOOKUP(K1996,【参考】数式用２!$A$2:$AD$48,MATCH(N1996,【参考】数式用２!$C$4:$AD$4,0)+2,0),"")</f>
        <v/>
      </c>
      <c r="P1996" s="1214"/>
      <c r="Q1996" s="1217" t="str">
        <f>IFERROR(VLOOKUP(K1996,【参考】数式用２!$A$2:$AC$48,MATCH(P1996,【参考】数式用２!$C$4:$AC$4,0)+2,0),"")</f>
        <v/>
      </c>
      <c r="R1996" s="1220" t="s">
        <v>268</v>
      </c>
      <c r="S1996" s="1223"/>
      <c r="T1996" s="1226" t="s">
        <v>356</v>
      </c>
      <c r="U1996" s="1223"/>
      <c r="V1996" s="1226" t="s">
        <v>357</v>
      </c>
      <c r="W1996" s="1223"/>
      <c r="X1996" s="1226" t="s">
        <v>356</v>
      </c>
      <c r="Y1996" s="1223"/>
      <c r="Z1996" s="1226" t="s">
        <v>360</v>
      </c>
      <c r="AA1996" s="1226" t="s">
        <v>171</v>
      </c>
      <c r="AB1996" s="1226" t="str">
        <f t="shared" ref="AB1996" si="4703">IF(S1996&gt;=1,(W1996*12+Y1996)-(S1996*12+U1996)+1,"")</f>
        <v/>
      </c>
      <c r="AC1996" s="1229" t="s">
        <v>359</v>
      </c>
      <c r="AD1996" s="1232" t="str">
        <f t="shared" ref="AD1996" si="4704">IFERROR(ROUNDDOWN(ROUND(L1996*Q1996,0)*M1996,0)*AB1996,"")</f>
        <v/>
      </c>
      <c r="AE1996" s="1233" t="str">
        <f>IFERROR(ROUNDDOWN(ROUNDDOWN(ROUND(L1996*VLOOKUP(K1996,【参考】数式用２!$A$2:$AC$48,MATCH("処遇改善加算Ⅳ",【参考】数式用２!$C$4:$O$4,0)+2,0),0)*M1996,0)*AB1996*0.5,0), "")</f>
        <v/>
      </c>
      <c r="AF1996" s="1198"/>
      <c r="AG1996" s="1193" t="str">
        <f>IF(AND(AQ1996&lt;&gt;"対象外", P1996&lt;&gt;""),ROUNDDOWN(ROUND(L1996*VLOOKUP(K1996,【参考】数式用２!$A$2:$K$48,MATCH("ベア加算あり",【参考】数式用２!$C$4:$K$4,0)+2,0),0)*M1996,0)*AB1996,"")</f>
        <v/>
      </c>
      <c r="AH1996" s="1195"/>
      <c r="AI1996" s="1198"/>
      <c r="AJ1996" s="1198"/>
      <c r="AK1996" s="1201"/>
      <c r="AL1996" s="1204"/>
      <c r="AM1996" s="650" t="str">
        <f t="shared" si="4582"/>
        <v/>
      </c>
      <c r="AN1996" s="355"/>
      <c r="AO1996" s="1207" t="str">
        <f t="shared" ref="AO1996" si="4705">IF(K1996&lt;&gt;"","Q列に色付け","")</f>
        <v/>
      </c>
      <c r="AP1996" s="1210" t="str">
        <f t="shared" ref="AP1996" si="4706">IF(AND(AE1996&lt;&gt;0,AE1996&lt;&gt;""),IF(AF1996="○","入力済","未入力"),"")</f>
        <v/>
      </c>
      <c r="AQ1996" s="1113" t="str">
        <f>IFERROR((VLOOKUP(N1996, 【参考】数式用２!$BE$5:$BE$13, 1,FALSE)), "対象外")</f>
        <v>対象外</v>
      </c>
      <c r="AR1996" s="976" t="str">
        <f t="shared" ref="AR1996" si="4707">IF(AG1996&lt;&gt;"",IF(AH1996="○","入力済","未入力"),"")</f>
        <v/>
      </c>
      <c r="AS1996" s="976" t="str">
        <f t="shared" ref="AS1996" si="4708">IF(AND(P1996&lt;&gt;"", AI1996=""), "未入力", "入力済")</f>
        <v>入力済</v>
      </c>
      <c r="AT1996" s="976" t="str">
        <f t="shared" ref="AT1996" si="4709">IF(AND(P1996&lt;&gt;"", P1996&lt;&gt;"処遇改善加算Ⅳ", AJ1996=""), "未入力", "入力済")</f>
        <v>入力済</v>
      </c>
      <c r="AU1996" s="976" t="str">
        <f>IFERROR(VLOOKUP(K1996, 【参考】数式用２!$BB$5:$BC$48, 2, FALSE), "")</f>
        <v/>
      </c>
      <c r="AV1996" s="976" t="str">
        <f t="shared" ref="AV1996" si="4710">IF(AND(P1996&lt;&gt;"処遇改善加算Ⅲ",P1996&lt;&gt;"処遇改善加算Ⅳ", P1996&lt;&gt;"", AU1996&lt;&gt;"対象外"), 1,"")</f>
        <v/>
      </c>
      <c r="AW1996" s="976" t="str">
        <f>IFERROR("_"&amp;VLOOKUP(K1996, 【参考】数式用２!$AG$2:$AH$48, 2, FALSE), "")</f>
        <v/>
      </c>
      <c r="AX1996" s="1211" t="str">
        <f t="shared" ref="AX1996" si="4711">IF(AND(P1996="処遇改善加算Ⅰ", AL1996=""), "未入力","入力済")</f>
        <v>入力済</v>
      </c>
      <c r="AY1996" s="1207" t="str">
        <f t="shared" ref="AY1996" si="4712">G1996</f>
        <v/>
      </c>
    </row>
    <row r="1997" spans="1:51" ht="14">
      <c r="A1997" s="1281"/>
      <c r="B1997" s="1263"/>
      <c r="C1997" s="1264"/>
      <c r="D1997" s="1264"/>
      <c r="E1997" s="1264"/>
      <c r="F1997" s="1265"/>
      <c r="G1997" s="1270"/>
      <c r="H1997" s="1270"/>
      <c r="I1997" s="1270"/>
      <c r="J1997" s="1270"/>
      <c r="K1997" s="1270"/>
      <c r="L1997" s="1273"/>
      <c r="M1997" s="1276"/>
      <c r="N1997" s="1246"/>
      <c r="O1997" s="1249"/>
      <c r="P1997" s="1215"/>
      <c r="Q1997" s="1218"/>
      <c r="R1997" s="1221"/>
      <c r="S1997" s="1224"/>
      <c r="T1997" s="1227"/>
      <c r="U1997" s="1224"/>
      <c r="V1997" s="1227"/>
      <c r="W1997" s="1224"/>
      <c r="X1997" s="1227"/>
      <c r="Y1997" s="1224"/>
      <c r="Z1997" s="1227"/>
      <c r="AA1997" s="1227"/>
      <c r="AB1997" s="1227"/>
      <c r="AC1997" s="1230"/>
      <c r="AD1997" s="1193"/>
      <c r="AE1997" s="1234"/>
      <c r="AF1997" s="1199"/>
      <c r="AG1997" s="1193"/>
      <c r="AH1997" s="1196"/>
      <c r="AI1997" s="1199"/>
      <c r="AJ1997" s="1199"/>
      <c r="AK1997" s="1202"/>
      <c r="AL1997" s="1205"/>
      <c r="AM1997" s="1212" t="str">
        <f t="shared" ref="AM1997" si="4713">IF(AND(P1996&lt;&gt;"", OR(W1996&lt;&gt;8,Y1996&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1997" s="355"/>
      <c r="AO1997" s="1208"/>
      <c r="AP1997" s="1210"/>
      <c r="AQ1997" s="1114"/>
      <c r="AR1997" s="976"/>
      <c r="AS1997" s="976"/>
      <c r="AT1997" s="976"/>
      <c r="AU1997" s="976"/>
      <c r="AV1997" s="976"/>
      <c r="AW1997" s="976"/>
      <c r="AX1997" s="1211"/>
      <c r="AY1997" s="1208"/>
    </row>
    <row r="1998" spans="1:51" ht="14">
      <c r="A1998" s="1282"/>
      <c r="B1998" s="1263"/>
      <c r="C1998" s="1264"/>
      <c r="D1998" s="1264"/>
      <c r="E1998" s="1264"/>
      <c r="F1998" s="1265"/>
      <c r="G1998" s="1270"/>
      <c r="H1998" s="1270"/>
      <c r="I1998" s="1270"/>
      <c r="J1998" s="1270"/>
      <c r="K1998" s="1270"/>
      <c r="L1998" s="1273"/>
      <c r="M1998" s="1276"/>
      <c r="N1998" s="1246"/>
      <c r="O1998" s="1249"/>
      <c r="P1998" s="1215"/>
      <c r="Q1998" s="1218"/>
      <c r="R1998" s="1221"/>
      <c r="S1998" s="1224"/>
      <c r="T1998" s="1227"/>
      <c r="U1998" s="1224"/>
      <c r="V1998" s="1227"/>
      <c r="W1998" s="1224"/>
      <c r="X1998" s="1227"/>
      <c r="Y1998" s="1224"/>
      <c r="Z1998" s="1227"/>
      <c r="AA1998" s="1227"/>
      <c r="AB1998" s="1227"/>
      <c r="AC1998" s="1230"/>
      <c r="AD1998" s="1193"/>
      <c r="AE1998" s="1234"/>
      <c r="AF1998" s="1199"/>
      <c r="AG1998" s="1193"/>
      <c r="AH1998" s="1196"/>
      <c r="AI1998" s="1199"/>
      <c r="AJ1998" s="1199"/>
      <c r="AK1998" s="1202"/>
      <c r="AL1998" s="1205"/>
      <c r="AM1998" s="1213"/>
      <c r="AN1998" s="355"/>
      <c r="AO1998" s="1208"/>
      <c r="AP1998" s="1210"/>
      <c r="AQ1998" s="1114"/>
      <c r="AR1998" s="976"/>
      <c r="AS1998" s="976"/>
      <c r="AT1998" s="976"/>
      <c r="AU1998" s="976"/>
      <c r="AV1998" s="976"/>
      <c r="AW1998" s="976"/>
      <c r="AX1998" s="1211"/>
      <c r="AY1998" s="1208"/>
    </row>
    <row r="1999" spans="1:51" ht="14.5" thickBot="1">
      <c r="A1999" s="1283"/>
      <c r="B1999" s="1266"/>
      <c r="C1999" s="1267"/>
      <c r="D1999" s="1267"/>
      <c r="E1999" s="1267"/>
      <c r="F1999" s="1268"/>
      <c r="G1999" s="1271"/>
      <c r="H1999" s="1271"/>
      <c r="I1999" s="1271"/>
      <c r="J1999" s="1271"/>
      <c r="K1999" s="1271"/>
      <c r="L1999" s="1274"/>
      <c r="M1999" s="1277"/>
      <c r="N1999" s="1247"/>
      <c r="O1999" s="1250"/>
      <c r="P1999" s="1216"/>
      <c r="Q1999" s="1219"/>
      <c r="R1999" s="1222"/>
      <c r="S1999" s="1225"/>
      <c r="T1999" s="1228"/>
      <c r="U1999" s="1225"/>
      <c r="V1999" s="1228"/>
      <c r="W1999" s="1225"/>
      <c r="X1999" s="1228"/>
      <c r="Y1999" s="1225"/>
      <c r="Z1999" s="1228"/>
      <c r="AA1999" s="1228"/>
      <c r="AB1999" s="1228"/>
      <c r="AC1999" s="1231"/>
      <c r="AD1999" s="1194"/>
      <c r="AE1999" s="1235"/>
      <c r="AF1999" s="1200"/>
      <c r="AG1999" s="1194"/>
      <c r="AH1999" s="1197"/>
      <c r="AI1999" s="1200"/>
      <c r="AJ1999" s="1200"/>
      <c r="AK1999" s="1203"/>
      <c r="AL1999" s="1206"/>
      <c r="AM1999" s="651" t="str">
        <f t="shared" si="4592"/>
        <v/>
      </c>
      <c r="AN1999" s="355"/>
      <c r="AO1999" s="1209"/>
      <c r="AP1999" s="1210"/>
      <c r="AQ1999" s="1115"/>
      <c r="AR1999" s="976"/>
      <c r="AS1999" s="976"/>
      <c r="AT1999" s="976"/>
      <c r="AU1999" s="976"/>
      <c r="AV1999" s="976"/>
      <c r="AW1999" s="976"/>
      <c r="AX1999" s="1211"/>
      <c r="AY1999" s="1209"/>
    </row>
    <row r="2000" spans="1:51" ht="14">
      <c r="A2000" s="1280">
        <v>498</v>
      </c>
      <c r="B2000" s="1260" t="str">
        <f>IF(基本情報入力シート!B537="", "",基本情報入力シート!B537)</f>
        <v/>
      </c>
      <c r="C2000" s="1261"/>
      <c r="D2000" s="1261"/>
      <c r="E2000" s="1261"/>
      <c r="F2000" s="1262"/>
      <c r="G2000" s="1269" t="str">
        <f>IF(基本情報入力シート!L537="", "",基本情報入力シート!L537)</f>
        <v/>
      </c>
      <c r="H2000" s="1269" t="str">
        <f>IF(基本情報入力シート!Q537="", "",基本情報入力シート!Q537)</f>
        <v/>
      </c>
      <c r="I2000" s="1269" t="str">
        <f>IF(基本情報入力シート!V537="", "",基本情報入力シート!V537)</f>
        <v/>
      </c>
      <c r="J2000" s="1269" t="str">
        <f>IF(基本情報入力シート!W537="", "",基本情報入力シート!W537)</f>
        <v/>
      </c>
      <c r="K2000" s="1269" t="str">
        <f>IF(基本情報入力シート!X537="", "",基本情報入力シート!X537)</f>
        <v/>
      </c>
      <c r="L2000" s="1272" t="str">
        <f>IF(基本情報入力シート!AC537=0, "",基本情報入力シート!AC537)</f>
        <v/>
      </c>
      <c r="M2000" s="1275" t="str">
        <f>IF(基本情報入力シート!AD537="", "",基本情報入力シート!AD537)</f>
        <v/>
      </c>
      <c r="N2000" s="1245"/>
      <c r="O2000" s="1248" t="str">
        <f>IFERROR(VLOOKUP(K2000,【参考】数式用２!$A$2:$AD$48,MATCH(N2000,【参考】数式用２!$C$4:$AD$4,0)+2,0),"")</f>
        <v/>
      </c>
      <c r="P2000" s="1214"/>
      <c r="Q2000" s="1217" t="str">
        <f>IFERROR(VLOOKUP(K2000,【参考】数式用２!$A$2:$AC$48,MATCH(P2000,【参考】数式用２!$C$4:$AC$4,0)+2,0),"")</f>
        <v/>
      </c>
      <c r="R2000" s="1220" t="s">
        <v>268</v>
      </c>
      <c r="S2000" s="1223"/>
      <c r="T2000" s="1226" t="s">
        <v>356</v>
      </c>
      <c r="U2000" s="1223"/>
      <c r="V2000" s="1226" t="s">
        <v>357</v>
      </c>
      <c r="W2000" s="1223"/>
      <c r="X2000" s="1226" t="s">
        <v>356</v>
      </c>
      <c r="Y2000" s="1223"/>
      <c r="Z2000" s="1226" t="s">
        <v>360</v>
      </c>
      <c r="AA2000" s="1226" t="s">
        <v>171</v>
      </c>
      <c r="AB2000" s="1226" t="str">
        <f t="shared" ref="AB2000" si="4714">IF(S2000&gt;=1,(W2000*12+Y2000)-(S2000*12+U2000)+1,"")</f>
        <v/>
      </c>
      <c r="AC2000" s="1229" t="s">
        <v>359</v>
      </c>
      <c r="AD2000" s="1232" t="str">
        <f t="shared" ref="AD2000" si="4715">IFERROR(ROUNDDOWN(ROUND(L2000*Q2000,0)*M2000,0)*AB2000,"")</f>
        <v/>
      </c>
      <c r="AE2000" s="1233" t="str">
        <f>IFERROR(ROUNDDOWN(ROUNDDOWN(ROUND(L2000*VLOOKUP(K2000,【参考】数式用２!$A$2:$AC$48,MATCH("処遇改善加算Ⅳ",【参考】数式用２!$C$4:$O$4,0)+2,0),0)*M2000,0)*AB2000*0.5,0), "")</f>
        <v/>
      </c>
      <c r="AF2000" s="1198"/>
      <c r="AG2000" s="1193" t="str">
        <f>IF(AND(AQ2000&lt;&gt;"対象外", P2000&lt;&gt;""),ROUNDDOWN(ROUND(L2000*VLOOKUP(K2000,【参考】数式用２!$A$2:$K$48,MATCH("ベア加算あり",【参考】数式用２!$C$4:$K$4,0)+2,0),0)*M2000,0)*AB2000,"")</f>
        <v/>
      </c>
      <c r="AH2000" s="1195"/>
      <c r="AI2000" s="1198"/>
      <c r="AJ2000" s="1198"/>
      <c r="AK2000" s="1201"/>
      <c r="AL2000" s="1204"/>
      <c r="AM2000" s="650" t="str">
        <f t="shared" si="4582"/>
        <v/>
      </c>
      <c r="AN2000" s="355"/>
      <c r="AO2000" s="1207" t="str">
        <f t="shared" ref="AO2000" si="4716">IF(K2000&lt;&gt;"","Q列に色付け","")</f>
        <v/>
      </c>
      <c r="AP2000" s="1210" t="str">
        <f t="shared" ref="AP2000" si="4717">IF(AND(AE2000&lt;&gt;0,AE2000&lt;&gt;""),IF(AF2000="○","入力済","未入力"),"")</f>
        <v/>
      </c>
      <c r="AQ2000" s="1113" t="str">
        <f>IFERROR((VLOOKUP(N2000, 【参考】数式用２!$BE$5:$BE$13, 1,FALSE)), "対象外")</f>
        <v>対象外</v>
      </c>
      <c r="AR2000" s="976" t="str">
        <f t="shared" ref="AR2000" si="4718">IF(AG2000&lt;&gt;"",IF(AH2000="○","入力済","未入力"),"")</f>
        <v/>
      </c>
      <c r="AS2000" s="976" t="str">
        <f t="shared" ref="AS2000" si="4719">IF(AND(P2000&lt;&gt;"", AI2000=""), "未入力", "入力済")</f>
        <v>入力済</v>
      </c>
      <c r="AT2000" s="976" t="str">
        <f t="shared" ref="AT2000" si="4720">IF(AND(P2000&lt;&gt;"", P2000&lt;&gt;"処遇改善加算Ⅳ", AJ2000=""), "未入力", "入力済")</f>
        <v>入力済</v>
      </c>
      <c r="AU2000" s="976" t="str">
        <f>IFERROR(VLOOKUP(K2000, 【参考】数式用２!$BB$5:$BC$48, 2, FALSE), "")</f>
        <v/>
      </c>
      <c r="AV2000" s="976" t="str">
        <f t="shared" ref="AV2000" si="4721">IF(AND(P2000&lt;&gt;"処遇改善加算Ⅲ",P2000&lt;&gt;"処遇改善加算Ⅳ", P2000&lt;&gt;"", AU2000&lt;&gt;"対象外"), 1,"")</f>
        <v/>
      </c>
      <c r="AW2000" s="976" t="str">
        <f>IFERROR("_"&amp;VLOOKUP(K2000, 【参考】数式用２!$AG$2:$AH$48, 2, FALSE), "")</f>
        <v/>
      </c>
      <c r="AX2000" s="1211" t="str">
        <f t="shared" ref="AX2000" si="4722">IF(AND(P2000="処遇改善加算Ⅰ", AL2000=""), "未入力","入力済")</f>
        <v>入力済</v>
      </c>
      <c r="AY2000" s="1207" t="str">
        <f t="shared" ref="AY2000" si="4723">G2000</f>
        <v/>
      </c>
    </row>
    <row r="2001" spans="1:51" ht="14">
      <c r="A2001" s="1281"/>
      <c r="B2001" s="1263"/>
      <c r="C2001" s="1264"/>
      <c r="D2001" s="1264"/>
      <c r="E2001" s="1264"/>
      <c r="F2001" s="1265"/>
      <c r="G2001" s="1270"/>
      <c r="H2001" s="1270"/>
      <c r="I2001" s="1270"/>
      <c r="J2001" s="1270"/>
      <c r="K2001" s="1270"/>
      <c r="L2001" s="1273"/>
      <c r="M2001" s="1276"/>
      <c r="N2001" s="1246"/>
      <c r="O2001" s="1249"/>
      <c r="P2001" s="1215"/>
      <c r="Q2001" s="1218"/>
      <c r="R2001" s="1221"/>
      <c r="S2001" s="1224"/>
      <c r="T2001" s="1227"/>
      <c r="U2001" s="1224"/>
      <c r="V2001" s="1227"/>
      <c r="W2001" s="1224"/>
      <c r="X2001" s="1227"/>
      <c r="Y2001" s="1224"/>
      <c r="Z2001" s="1227"/>
      <c r="AA2001" s="1227"/>
      <c r="AB2001" s="1227"/>
      <c r="AC2001" s="1230"/>
      <c r="AD2001" s="1193"/>
      <c r="AE2001" s="1234"/>
      <c r="AF2001" s="1199"/>
      <c r="AG2001" s="1193"/>
      <c r="AH2001" s="1196"/>
      <c r="AI2001" s="1199"/>
      <c r="AJ2001" s="1199"/>
      <c r="AK2001" s="1202"/>
      <c r="AL2001" s="1205"/>
      <c r="AM2001" s="1212" t="str">
        <f t="shared" ref="AM2001" si="4724">IF(AND(P2000&lt;&gt;"", OR(W2000&lt;&gt;8,Y2000&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001" s="355"/>
      <c r="AO2001" s="1208"/>
      <c r="AP2001" s="1210"/>
      <c r="AQ2001" s="1114"/>
      <c r="AR2001" s="976"/>
      <c r="AS2001" s="976"/>
      <c r="AT2001" s="976"/>
      <c r="AU2001" s="976"/>
      <c r="AV2001" s="976"/>
      <c r="AW2001" s="976"/>
      <c r="AX2001" s="1211"/>
      <c r="AY2001" s="1208"/>
    </row>
    <row r="2002" spans="1:51" ht="14">
      <c r="A2002" s="1282"/>
      <c r="B2002" s="1263"/>
      <c r="C2002" s="1264"/>
      <c r="D2002" s="1264"/>
      <c r="E2002" s="1264"/>
      <c r="F2002" s="1265"/>
      <c r="G2002" s="1270"/>
      <c r="H2002" s="1270"/>
      <c r="I2002" s="1270"/>
      <c r="J2002" s="1270"/>
      <c r="K2002" s="1270"/>
      <c r="L2002" s="1273"/>
      <c r="M2002" s="1276"/>
      <c r="N2002" s="1246"/>
      <c r="O2002" s="1249"/>
      <c r="P2002" s="1215"/>
      <c r="Q2002" s="1218"/>
      <c r="R2002" s="1221"/>
      <c r="S2002" s="1224"/>
      <c r="T2002" s="1227"/>
      <c r="U2002" s="1224"/>
      <c r="V2002" s="1227"/>
      <c r="W2002" s="1224"/>
      <c r="X2002" s="1227"/>
      <c r="Y2002" s="1224"/>
      <c r="Z2002" s="1227"/>
      <c r="AA2002" s="1227"/>
      <c r="AB2002" s="1227"/>
      <c r="AC2002" s="1230"/>
      <c r="AD2002" s="1193"/>
      <c r="AE2002" s="1234"/>
      <c r="AF2002" s="1199"/>
      <c r="AG2002" s="1193"/>
      <c r="AH2002" s="1196"/>
      <c r="AI2002" s="1199"/>
      <c r="AJ2002" s="1199"/>
      <c r="AK2002" s="1202"/>
      <c r="AL2002" s="1205"/>
      <c r="AM2002" s="1213"/>
      <c r="AN2002" s="355"/>
      <c r="AO2002" s="1208"/>
      <c r="AP2002" s="1210"/>
      <c r="AQ2002" s="1114"/>
      <c r="AR2002" s="976"/>
      <c r="AS2002" s="976"/>
      <c r="AT2002" s="976"/>
      <c r="AU2002" s="976"/>
      <c r="AV2002" s="976"/>
      <c r="AW2002" s="976"/>
      <c r="AX2002" s="1211"/>
      <c r="AY2002" s="1208"/>
    </row>
    <row r="2003" spans="1:51" ht="14.5" thickBot="1">
      <c r="A2003" s="1283"/>
      <c r="B2003" s="1266"/>
      <c r="C2003" s="1267"/>
      <c r="D2003" s="1267"/>
      <c r="E2003" s="1267"/>
      <c r="F2003" s="1268"/>
      <c r="G2003" s="1271"/>
      <c r="H2003" s="1271"/>
      <c r="I2003" s="1271"/>
      <c r="J2003" s="1271"/>
      <c r="K2003" s="1271"/>
      <c r="L2003" s="1274"/>
      <c r="M2003" s="1277"/>
      <c r="N2003" s="1247"/>
      <c r="O2003" s="1250"/>
      <c r="P2003" s="1216"/>
      <c r="Q2003" s="1219"/>
      <c r="R2003" s="1222"/>
      <c r="S2003" s="1225"/>
      <c r="T2003" s="1228"/>
      <c r="U2003" s="1225"/>
      <c r="V2003" s="1228"/>
      <c r="W2003" s="1225"/>
      <c r="X2003" s="1228"/>
      <c r="Y2003" s="1225"/>
      <c r="Z2003" s="1228"/>
      <c r="AA2003" s="1228"/>
      <c r="AB2003" s="1228"/>
      <c r="AC2003" s="1231"/>
      <c r="AD2003" s="1194"/>
      <c r="AE2003" s="1235"/>
      <c r="AF2003" s="1200"/>
      <c r="AG2003" s="1194"/>
      <c r="AH2003" s="1197"/>
      <c r="AI2003" s="1200"/>
      <c r="AJ2003" s="1200"/>
      <c r="AK2003" s="1203"/>
      <c r="AL2003" s="1206"/>
      <c r="AM2003" s="651" t="str">
        <f t="shared" si="4592"/>
        <v/>
      </c>
      <c r="AN2003" s="355"/>
      <c r="AO2003" s="1209"/>
      <c r="AP2003" s="1210"/>
      <c r="AQ2003" s="1115"/>
      <c r="AR2003" s="976"/>
      <c r="AS2003" s="976"/>
      <c r="AT2003" s="976"/>
      <c r="AU2003" s="976"/>
      <c r="AV2003" s="976"/>
      <c r="AW2003" s="976"/>
      <c r="AX2003" s="1211"/>
      <c r="AY2003" s="1209"/>
    </row>
    <row r="2004" spans="1:51" ht="14">
      <c r="A2004" s="1280">
        <v>499</v>
      </c>
      <c r="B2004" s="1260" t="str">
        <f>IF(基本情報入力シート!B538="", "",基本情報入力シート!B538)</f>
        <v/>
      </c>
      <c r="C2004" s="1261"/>
      <c r="D2004" s="1261"/>
      <c r="E2004" s="1261"/>
      <c r="F2004" s="1262"/>
      <c r="G2004" s="1269" t="str">
        <f>IF(基本情報入力シート!L538="", "",基本情報入力シート!L538)</f>
        <v/>
      </c>
      <c r="H2004" s="1269" t="str">
        <f>IF(基本情報入力シート!Q538="", "",基本情報入力シート!Q538)</f>
        <v/>
      </c>
      <c r="I2004" s="1269" t="str">
        <f>IF(基本情報入力シート!V538="", "",基本情報入力シート!V538)</f>
        <v/>
      </c>
      <c r="J2004" s="1269" t="str">
        <f>IF(基本情報入力シート!W538="", "",基本情報入力シート!W538)</f>
        <v/>
      </c>
      <c r="K2004" s="1269" t="str">
        <f>IF(基本情報入力シート!X538="", "",基本情報入力シート!X538)</f>
        <v/>
      </c>
      <c r="L2004" s="1272" t="str">
        <f>IF(基本情報入力シート!AC538=0, "",基本情報入力シート!AC538)</f>
        <v/>
      </c>
      <c r="M2004" s="1275" t="str">
        <f>IF(基本情報入力シート!AD538="", "",基本情報入力シート!AD538)</f>
        <v/>
      </c>
      <c r="N2004" s="1245"/>
      <c r="O2004" s="1248" t="str">
        <f>IFERROR(VLOOKUP(K2004,【参考】数式用２!$A$2:$AD$48,MATCH(N2004,【参考】数式用２!$C$4:$AD$4,0)+2,0),"")</f>
        <v/>
      </c>
      <c r="P2004" s="1214"/>
      <c r="Q2004" s="1217" t="str">
        <f>IFERROR(VLOOKUP(K2004,【参考】数式用２!$A$2:$AC$48,MATCH(P2004,【参考】数式用２!$C$4:$AC$4,0)+2,0),"")</f>
        <v/>
      </c>
      <c r="R2004" s="1220" t="s">
        <v>268</v>
      </c>
      <c r="S2004" s="1223"/>
      <c r="T2004" s="1226" t="s">
        <v>356</v>
      </c>
      <c r="U2004" s="1223"/>
      <c r="V2004" s="1226" t="s">
        <v>357</v>
      </c>
      <c r="W2004" s="1223"/>
      <c r="X2004" s="1226" t="s">
        <v>356</v>
      </c>
      <c r="Y2004" s="1223"/>
      <c r="Z2004" s="1226" t="s">
        <v>360</v>
      </c>
      <c r="AA2004" s="1226" t="s">
        <v>171</v>
      </c>
      <c r="AB2004" s="1226" t="str">
        <f t="shared" ref="AB2004" si="4725">IF(S2004&gt;=1,(W2004*12+Y2004)-(S2004*12+U2004)+1,"")</f>
        <v/>
      </c>
      <c r="AC2004" s="1229" t="s">
        <v>359</v>
      </c>
      <c r="AD2004" s="1232" t="str">
        <f t="shared" ref="AD2004" si="4726">IFERROR(ROUNDDOWN(ROUND(L2004*Q2004,0)*M2004,0)*AB2004,"")</f>
        <v/>
      </c>
      <c r="AE2004" s="1233" t="str">
        <f>IFERROR(ROUNDDOWN(ROUNDDOWN(ROUND(L2004*VLOOKUP(K2004,【参考】数式用２!$A$2:$AC$48,MATCH("処遇改善加算Ⅳ",【参考】数式用２!$C$4:$O$4,0)+2,0),0)*M2004,0)*AB2004*0.5,0), "")</f>
        <v/>
      </c>
      <c r="AF2004" s="1198"/>
      <c r="AG2004" s="1193" t="str">
        <f>IF(AND(AQ2004&lt;&gt;"対象外", P2004&lt;&gt;""),ROUNDDOWN(ROUND(L2004*VLOOKUP(K2004,【参考】数式用２!$A$2:$K$48,MATCH("ベア加算あり",【参考】数式用２!$C$4:$K$4,0)+2,0),0)*M2004,0)*AB2004,"")</f>
        <v/>
      </c>
      <c r="AH2004" s="1195"/>
      <c r="AI2004" s="1198"/>
      <c r="AJ2004" s="1198"/>
      <c r="AK2004" s="1201"/>
      <c r="AL2004" s="1204"/>
      <c r="AM2004" s="650" t="str">
        <f t="shared" si="4582"/>
        <v/>
      </c>
      <c r="AN2004" s="355"/>
      <c r="AO2004" s="1207" t="str">
        <f t="shared" ref="AO2004" si="4727">IF(K2004&lt;&gt;"","Q列に色付け","")</f>
        <v/>
      </c>
      <c r="AP2004" s="1210" t="str">
        <f t="shared" ref="AP2004" si="4728">IF(AND(AE2004&lt;&gt;0,AE2004&lt;&gt;""),IF(AF2004="○","入力済","未入力"),"")</f>
        <v/>
      </c>
      <c r="AQ2004" s="1113" t="str">
        <f>IFERROR((VLOOKUP(N2004, 【参考】数式用２!$BE$5:$BE$13, 1,FALSE)), "対象外")</f>
        <v>対象外</v>
      </c>
      <c r="AR2004" s="976" t="str">
        <f t="shared" ref="AR2004" si="4729">IF(AG2004&lt;&gt;"",IF(AH2004="○","入力済","未入力"),"")</f>
        <v/>
      </c>
      <c r="AS2004" s="976" t="str">
        <f t="shared" ref="AS2004" si="4730">IF(AND(P2004&lt;&gt;"", AI2004=""), "未入力", "入力済")</f>
        <v>入力済</v>
      </c>
      <c r="AT2004" s="976" t="str">
        <f t="shared" ref="AT2004" si="4731">IF(AND(P2004&lt;&gt;"", P2004&lt;&gt;"処遇改善加算Ⅳ", AJ2004=""), "未入力", "入力済")</f>
        <v>入力済</v>
      </c>
      <c r="AU2004" s="976" t="str">
        <f>IFERROR(VLOOKUP(K2004, 【参考】数式用２!$BB$5:$BC$48, 2, FALSE), "")</f>
        <v/>
      </c>
      <c r="AV2004" s="976" t="str">
        <f t="shared" ref="AV2004" si="4732">IF(AND(P2004&lt;&gt;"処遇改善加算Ⅲ",P2004&lt;&gt;"処遇改善加算Ⅳ", P2004&lt;&gt;"", AU2004&lt;&gt;"対象外"), 1,"")</f>
        <v/>
      </c>
      <c r="AW2004" s="976" t="str">
        <f>IFERROR("_"&amp;VLOOKUP(K2004, 【参考】数式用２!$AG$2:$AH$48, 2, FALSE), "")</f>
        <v/>
      </c>
      <c r="AX2004" s="1211" t="str">
        <f t="shared" ref="AX2004" si="4733">IF(AND(P2004="処遇改善加算Ⅰ", AL2004=""), "未入力","入力済")</f>
        <v>入力済</v>
      </c>
      <c r="AY2004" s="1207" t="str">
        <f t="shared" ref="AY2004" si="4734">G2004</f>
        <v/>
      </c>
    </row>
    <row r="2005" spans="1:51" ht="14">
      <c r="A2005" s="1281"/>
      <c r="B2005" s="1263"/>
      <c r="C2005" s="1264"/>
      <c r="D2005" s="1264"/>
      <c r="E2005" s="1264"/>
      <c r="F2005" s="1265"/>
      <c r="G2005" s="1270"/>
      <c r="H2005" s="1270"/>
      <c r="I2005" s="1270"/>
      <c r="J2005" s="1270"/>
      <c r="K2005" s="1270"/>
      <c r="L2005" s="1273"/>
      <c r="M2005" s="1276"/>
      <c r="N2005" s="1246"/>
      <c r="O2005" s="1249"/>
      <c r="P2005" s="1215"/>
      <c r="Q2005" s="1218"/>
      <c r="R2005" s="1221"/>
      <c r="S2005" s="1224"/>
      <c r="T2005" s="1227"/>
      <c r="U2005" s="1224"/>
      <c r="V2005" s="1227"/>
      <c r="W2005" s="1224"/>
      <c r="X2005" s="1227"/>
      <c r="Y2005" s="1224"/>
      <c r="Z2005" s="1227"/>
      <c r="AA2005" s="1227"/>
      <c r="AB2005" s="1227"/>
      <c r="AC2005" s="1230"/>
      <c r="AD2005" s="1193"/>
      <c r="AE2005" s="1234"/>
      <c r="AF2005" s="1199"/>
      <c r="AG2005" s="1193"/>
      <c r="AH2005" s="1196"/>
      <c r="AI2005" s="1199"/>
      <c r="AJ2005" s="1199"/>
      <c r="AK2005" s="1202"/>
      <c r="AL2005" s="1205"/>
      <c r="AM2005" s="1212" t="str">
        <f t="shared" ref="AM2005" si="4735">IF(AND(P2004&lt;&gt;"", OR(W2004&lt;&gt;8,Y2004&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005" s="355"/>
      <c r="AO2005" s="1208"/>
      <c r="AP2005" s="1210"/>
      <c r="AQ2005" s="1114"/>
      <c r="AR2005" s="976"/>
      <c r="AS2005" s="976"/>
      <c r="AT2005" s="976"/>
      <c r="AU2005" s="976"/>
      <c r="AV2005" s="976"/>
      <c r="AW2005" s="976"/>
      <c r="AX2005" s="1211"/>
      <c r="AY2005" s="1208"/>
    </row>
    <row r="2006" spans="1:51" ht="14">
      <c r="A2006" s="1282"/>
      <c r="B2006" s="1263"/>
      <c r="C2006" s="1264"/>
      <c r="D2006" s="1264"/>
      <c r="E2006" s="1264"/>
      <c r="F2006" s="1265"/>
      <c r="G2006" s="1270"/>
      <c r="H2006" s="1270"/>
      <c r="I2006" s="1270"/>
      <c r="J2006" s="1270"/>
      <c r="K2006" s="1270"/>
      <c r="L2006" s="1273"/>
      <c r="M2006" s="1276"/>
      <c r="N2006" s="1246"/>
      <c r="O2006" s="1249"/>
      <c r="P2006" s="1215"/>
      <c r="Q2006" s="1218"/>
      <c r="R2006" s="1221"/>
      <c r="S2006" s="1224"/>
      <c r="T2006" s="1227"/>
      <c r="U2006" s="1224"/>
      <c r="V2006" s="1227"/>
      <c r="W2006" s="1224"/>
      <c r="X2006" s="1227"/>
      <c r="Y2006" s="1224"/>
      <c r="Z2006" s="1227"/>
      <c r="AA2006" s="1227"/>
      <c r="AB2006" s="1227"/>
      <c r="AC2006" s="1230"/>
      <c r="AD2006" s="1193"/>
      <c r="AE2006" s="1234"/>
      <c r="AF2006" s="1199"/>
      <c r="AG2006" s="1193"/>
      <c r="AH2006" s="1196"/>
      <c r="AI2006" s="1199"/>
      <c r="AJ2006" s="1199"/>
      <c r="AK2006" s="1202"/>
      <c r="AL2006" s="1205"/>
      <c r="AM2006" s="1213"/>
      <c r="AN2006" s="355"/>
      <c r="AO2006" s="1208"/>
      <c r="AP2006" s="1210"/>
      <c r="AQ2006" s="1114"/>
      <c r="AR2006" s="976"/>
      <c r="AS2006" s="976"/>
      <c r="AT2006" s="976"/>
      <c r="AU2006" s="976"/>
      <c r="AV2006" s="976"/>
      <c r="AW2006" s="976"/>
      <c r="AX2006" s="1211"/>
      <c r="AY2006" s="1208"/>
    </row>
    <row r="2007" spans="1:51" ht="14.5" thickBot="1">
      <c r="A2007" s="1283"/>
      <c r="B2007" s="1266"/>
      <c r="C2007" s="1267"/>
      <c r="D2007" s="1267"/>
      <c r="E2007" s="1267"/>
      <c r="F2007" s="1268"/>
      <c r="G2007" s="1271"/>
      <c r="H2007" s="1271"/>
      <c r="I2007" s="1271"/>
      <c r="J2007" s="1271"/>
      <c r="K2007" s="1271"/>
      <c r="L2007" s="1274"/>
      <c r="M2007" s="1277"/>
      <c r="N2007" s="1247"/>
      <c r="O2007" s="1250"/>
      <c r="P2007" s="1216"/>
      <c r="Q2007" s="1219"/>
      <c r="R2007" s="1222"/>
      <c r="S2007" s="1225"/>
      <c r="T2007" s="1228"/>
      <c r="U2007" s="1225"/>
      <c r="V2007" s="1228"/>
      <c r="W2007" s="1225"/>
      <c r="X2007" s="1228"/>
      <c r="Y2007" s="1225"/>
      <c r="Z2007" s="1228"/>
      <c r="AA2007" s="1228"/>
      <c r="AB2007" s="1228"/>
      <c r="AC2007" s="1231"/>
      <c r="AD2007" s="1194"/>
      <c r="AE2007" s="1235"/>
      <c r="AF2007" s="1200"/>
      <c r="AG2007" s="1194"/>
      <c r="AH2007" s="1197"/>
      <c r="AI2007" s="1200"/>
      <c r="AJ2007" s="1200"/>
      <c r="AK2007" s="1203"/>
      <c r="AL2007" s="1206"/>
      <c r="AM2007" s="651" t="str">
        <f t="shared" si="4592"/>
        <v/>
      </c>
      <c r="AN2007" s="355"/>
      <c r="AO2007" s="1209"/>
      <c r="AP2007" s="1210"/>
      <c r="AQ2007" s="1115"/>
      <c r="AR2007" s="976"/>
      <c r="AS2007" s="976"/>
      <c r="AT2007" s="976"/>
      <c r="AU2007" s="976"/>
      <c r="AV2007" s="976"/>
      <c r="AW2007" s="976"/>
      <c r="AX2007" s="1211"/>
      <c r="AY2007" s="1209"/>
    </row>
    <row r="2008" spans="1:51" ht="14">
      <c r="A2008" s="1280">
        <v>500</v>
      </c>
      <c r="B2008" s="1260" t="str">
        <f>IF(基本情報入力シート!B539="", "",基本情報入力シート!B539)</f>
        <v/>
      </c>
      <c r="C2008" s="1261"/>
      <c r="D2008" s="1261"/>
      <c r="E2008" s="1261"/>
      <c r="F2008" s="1262"/>
      <c r="G2008" s="1269" t="str">
        <f>IF(基本情報入力シート!L539="", "",基本情報入力シート!L539)</f>
        <v/>
      </c>
      <c r="H2008" s="1269" t="str">
        <f>IF(基本情報入力シート!Q539="", "",基本情報入力シート!Q539)</f>
        <v/>
      </c>
      <c r="I2008" s="1269" t="str">
        <f>IF(基本情報入力シート!V539="", "",基本情報入力シート!V539)</f>
        <v/>
      </c>
      <c r="J2008" s="1269" t="str">
        <f>IF(基本情報入力シート!W539="", "",基本情報入力シート!W539)</f>
        <v/>
      </c>
      <c r="K2008" s="1269" t="str">
        <f>IF(基本情報入力シート!X539="", "",基本情報入力シート!X539)</f>
        <v/>
      </c>
      <c r="L2008" s="1272" t="str">
        <f>IF(基本情報入力シート!AC539=0, "",基本情報入力シート!AC539)</f>
        <v/>
      </c>
      <c r="M2008" s="1275" t="str">
        <f>IF(基本情報入力シート!AD539="", "",基本情報入力シート!AD539)</f>
        <v/>
      </c>
      <c r="N2008" s="1245"/>
      <c r="O2008" s="1248" t="str">
        <f>IFERROR(VLOOKUP(K2008,【参考】数式用２!$A$2:$AD$48,MATCH(N2008,【参考】数式用２!$C$4:$AD$4,0)+2,0),"")</f>
        <v/>
      </c>
      <c r="P2008" s="1214"/>
      <c r="Q2008" s="1217" t="str">
        <f>IFERROR(VLOOKUP(K2008,【参考】数式用２!$A$2:$AC$48,MATCH(P2008,【参考】数式用２!$C$4:$AC$4,0)+2,0),"")</f>
        <v/>
      </c>
      <c r="R2008" s="1220" t="s">
        <v>268</v>
      </c>
      <c r="S2008" s="1223"/>
      <c r="T2008" s="1226" t="s">
        <v>356</v>
      </c>
      <c r="U2008" s="1223"/>
      <c r="V2008" s="1226" t="s">
        <v>357</v>
      </c>
      <c r="W2008" s="1223"/>
      <c r="X2008" s="1226" t="s">
        <v>356</v>
      </c>
      <c r="Y2008" s="1223"/>
      <c r="Z2008" s="1226" t="s">
        <v>360</v>
      </c>
      <c r="AA2008" s="1226" t="s">
        <v>171</v>
      </c>
      <c r="AB2008" s="1226" t="str">
        <f t="shared" ref="AB2008" si="4736">IF(S2008&gt;=1,(W2008*12+Y2008)-(S2008*12+U2008)+1,"")</f>
        <v/>
      </c>
      <c r="AC2008" s="1229" t="s">
        <v>359</v>
      </c>
      <c r="AD2008" s="1232" t="str">
        <f t="shared" ref="AD2008" si="4737">IFERROR(ROUNDDOWN(ROUND(L2008*Q2008,0)*M2008,0)*AB2008,"")</f>
        <v/>
      </c>
      <c r="AE2008" s="1233" t="str">
        <f>IFERROR(ROUNDDOWN(ROUNDDOWN(ROUND(L2008*VLOOKUP(K2008,【参考】数式用２!$A$2:$AC$48,MATCH("処遇改善加算Ⅳ",【参考】数式用２!$C$4:$O$4,0)+2,0),0)*M2008,0)*AB2008*0.5,0), "")</f>
        <v/>
      </c>
      <c r="AF2008" s="1198"/>
      <c r="AG2008" s="1193" t="str">
        <f>IF(AND(AQ2008&lt;&gt;"対象外", P2008&lt;&gt;""),ROUNDDOWN(ROUND(L2008*VLOOKUP(K2008,【参考】数式用２!$A$2:$K$48,MATCH("ベア加算あり",【参考】数式用２!$C$4:$K$4,0)+2,0),0)*M2008,0)*AB2008,"")</f>
        <v/>
      </c>
      <c r="AH2008" s="1195"/>
      <c r="AI2008" s="1198"/>
      <c r="AJ2008" s="1198"/>
      <c r="AK2008" s="1201"/>
      <c r="AL2008" s="1204"/>
      <c r="AM2008" s="650" t="str">
        <f t="shared" si="4582"/>
        <v/>
      </c>
      <c r="AN2008" s="355"/>
      <c r="AO2008" s="1207" t="str">
        <f t="shared" ref="AO2008" si="4738">IF(K2008&lt;&gt;"","Q列に色付け","")</f>
        <v/>
      </c>
      <c r="AP2008" s="1210" t="str">
        <f t="shared" ref="AP2008" si="4739">IF(AND(AE2008&lt;&gt;0,AE2008&lt;&gt;""),IF(AF2008="○","入力済","未入力"),"")</f>
        <v/>
      </c>
      <c r="AQ2008" s="1113" t="str">
        <f>IFERROR((VLOOKUP(N2008, 【参考】数式用２!$BE$5:$BE$13, 1,FALSE)), "対象外")</f>
        <v>対象外</v>
      </c>
      <c r="AR2008" s="976" t="str">
        <f t="shared" ref="AR2008" si="4740">IF(AG2008&lt;&gt;"",IF(AH2008="○","入力済","未入力"),"")</f>
        <v/>
      </c>
      <c r="AS2008" s="976" t="str">
        <f t="shared" ref="AS2008" si="4741">IF(AND(P2008&lt;&gt;"", AI2008=""), "未入力", "入力済")</f>
        <v>入力済</v>
      </c>
      <c r="AT2008" s="976" t="str">
        <f t="shared" ref="AT2008" si="4742">IF(AND(P2008&lt;&gt;"", P2008&lt;&gt;"処遇改善加算Ⅳ", AJ2008=""), "未入力", "入力済")</f>
        <v>入力済</v>
      </c>
      <c r="AU2008" s="976" t="str">
        <f>IFERROR(VLOOKUP(K2008, 【参考】数式用２!$BB$5:$BC$48, 2, FALSE), "")</f>
        <v/>
      </c>
      <c r="AV2008" s="976" t="str">
        <f t="shared" ref="AV2008" si="4743">IF(AND(P2008&lt;&gt;"処遇改善加算Ⅲ",P2008&lt;&gt;"処遇改善加算Ⅳ", P2008&lt;&gt;"", AU2008&lt;&gt;"対象外"), 1,"")</f>
        <v/>
      </c>
      <c r="AW2008" s="976" t="str">
        <f>IFERROR("_"&amp;VLOOKUP(K2008, 【参考】数式用２!$AG$2:$AH$48, 2, FALSE), "")</f>
        <v/>
      </c>
      <c r="AX2008" s="1211" t="str">
        <f t="shared" ref="AX2008" si="4744">IF(AND(P2008="処遇改善加算Ⅰ", AL2008=""), "未入力","入力済")</f>
        <v>入力済</v>
      </c>
      <c r="AY2008" s="1207" t="str">
        <f t="shared" ref="AY2008" si="4745">G2008</f>
        <v/>
      </c>
    </row>
    <row r="2009" spans="1:51" ht="14">
      <c r="A2009" s="1281"/>
      <c r="B2009" s="1263"/>
      <c r="C2009" s="1264"/>
      <c r="D2009" s="1264"/>
      <c r="E2009" s="1264"/>
      <c r="F2009" s="1265"/>
      <c r="G2009" s="1270"/>
      <c r="H2009" s="1270"/>
      <c r="I2009" s="1270"/>
      <c r="J2009" s="1270"/>
      <c r="K2009" s="1270"/>
      <c r="L2009" s="1273"/>
      <c r="M2009" s="1276"/>
      <c r="N2009" s="1246"/>
      <c r="O2009" s="1249"/>
      <c r="P2009" s="1215"/>
      <c r="Q2009" s="1218"/>
      <c r="R2009" s="1221"/>
      <c r="S2009" s="1224"/>
      <c r="T2009" s="1227"/>
      <c r="U2009" s="1224"/>
      <c r="V2009" s="1227"/>
      <c r="W2009" s="1224"/>
      <c r="X2009" s="1227"/>
      <c r="Y2009" s="1224"/>
      <c r="Z2009" s="1227"/>
      <c r="AA2009" s="1227"/>
      <c r="AB2009" s="1227"/>
      <c r="AC2009" s="1230"/>
      <c r="AD2009" s="1193"/>
      <c r="AE2009" s="1234"/>
      <c r="AF2009" s="1199"/>
      <c r="AG2009" s="1193"/>
      <c r="AH2009" s="1196"/>
      <c r="AI2009" s="1199"/>
      <c r="AJ2009" s="1199"/>
      <c r="AK2009" s="1202"/>
      <c r="AL2009" s="1205"/>
      <c r="AM2009" s="1212" t="str">
        <f t="shared" ref="AM2009" si="4746">IF(AND(P2008&lt;&gt;"", OR(W2008&lt;&gt;8,Y2008&lt;&gt;3)),"！算定期間の終わりが令和８年３月になっていません。年度中に区分変更を行う場合、基本情報入力シートに当該事業所の記載を一行追加し、区分変更前の算定状況と変更後の算定状況を各行に記載してください。","")</f>
        <v/>
      </c>
      <c r="AN2009" s="355"/>
      <c r="AO2009" s="1208"/>
      <c r="AP2009" s="1210"/>
      <c r="AQ2009" s="1114"/>
      <c r="AR2009" s="976"/>
      <c r="AS2009" s="976"/>
      <c r="AT2009" s="976"/>
      <c r="AU2009" s="976"/>
      <c r="AV2009" s="976"/>
      <c r="AW2009" s="976"/>
      <c r="AX2009" s="1211"/>
      <c r="AY2009" s="1208"/>
    </row>
    <row r="2010" spans="1:51" ht="14">
      <c r="A2010" s="1282"/>
      <c r="B2010" s="1263"/>
      <c r="C2010" s="1264"/>
      <c r="D2010" s="1264"/>
      <c r="E2010" s="1264"/>
      <c r="F2010" s="1265"/>
      <c r="G2010" s="1270"/>
      <c r="H2010" s="1270"/>
      <c r="I2010" s="1270"/>
      <c r="J2010" s="1270"/>
      <c r="K2010" s="1270"/>
      <c r="L2010" s="1273"/>
      <c r="M2010" s="1276"/>
      <c r="N2010" s="1246"/>
      <c r="O2010" s="1249"/>
      <c r="P2010" s="1215"/>
      <c r="Q2010" s="1218"/>
      <c r="R2010" s="1221"/>
      <c r="S2010" s="1224"/>
      <c r="T2010" s="1227"/>
      <c r="U2010" s="1224"/>
      <c r="V2010" s="1227"/>
      <c r="W2010" s="1224"/>
      <c r="X2010" s="1227"/>
      <c r="Y2010" s="1224"/>
      <c r="Z2010" s="1227"/>
      <c r="AA2010" s="1227"/>
      <c r="AB2010" s="1227"/>
      <c r="AC2010" s="1230"/>
      <c r="AD2010" s="1193"/>
      <c r="AE2010" s="1234"/>
      <c r="AF2010" s="1199"/>
      <c r="AG2010" s="1193"/>
      <c r="AH2010" s="1196"/>
      <c r="AI2010" s="1199"/>
      <c r="AJ2010" s="1199"/>
      <c r="AK2010" s="1202"/>
      <c r="AL2010" s="1205"/>
      <c r="AM2010" s="1213"/>
      <c r="AN2010" s="355"/>
      <c r="AO2010" s="1208"/>
      <c r="AP2010" s="1210"/>
      <c r="AQ2010" s="1114"/>
      <c r="AR2010" s="976"/>
      <c r="AS2010" s="976"/>
      <c r="AT2010" s="976"/>
      <c r="AU2010" s="976"/>
      <c r="AV2010" s="976"/>
      <c r="AW2010" s="976"/>
      <c r="AX2010" s="1211"/>
      <c r="AY2010" s="1208"/>
    </row>
    <row r="2011" spans="1:51" ht="14.5" thickBot="1">
      <c r="A2011" s="1283"/>
      <c r="B2011" s="1266"/>
      <c r="C2011" s="1267"/>
      <c r="D2011" s="1267"/>
      <c r="E2011" s="1267"/>
      <c r="F2011" s="1268"/>
      <c r="G2011" s="1271"/>
      <c r="H2011" s="1271"/>
      <c r="I2011" s="1271"/>
      <c r="J2011" s="1271"/>
      <c r="K2011" s="1271"/>
      <c r="L2011" s="1274"/>
      <c r="M2011" s="1277"/>
      <c r="N2011" s="1247"/>
      <c r="O2011" s="1250"/>
      <c r="P2011" s="1216"/>
      <c r="Q2011" s="1219"/>
      <c r="R2011" s="1222"/>
      <c r="S2011" s="1225"/>
      <c r="T2011" s="1228"/>
      <c r="U2011" s="1225"/>
      <c r="V2011" s="1228"/>
      <c r="W2011" s="1225"/>
      <c r="X2011" s="1228"/>
      <c r="Y2011" s="1225"/>
      <c r="Z2011" s="1228"/>
      <c r="AA2011" s="1228"/>
      <c r="AB2011" s="1228"/>
      <c r="AC2011" s="1231"/>
      <c r="AD2011" s="1194"/>
      <c r="AE2011" s="1235"/>
      <c r="AF2011" s="1200"/>
      <c r="AG2011" s="1194"/>
      <c r="AH2011" s="1197"/>
      <c r="AI2011" s="1200"/>
      <c r="AJ2011" s="1200"/>
      <c r="AK2011" s="1203"/>
      <c r="AL2011" s="1206"/>
      <c r="AM2011" s="651" t="str">
        <f t="shared" si="4592"/>
        <v/>
      </c>
      <c r="AN2011" s="355"/>
      <c r="AO2011" s="1209"/>
      <c r="AP2011" s="1210"/>
      <c r="AQ2011" s="1115"/>
      <c r="AR2011" s="976"/>
      <c r="AS2011" s="976"/>
      <c r="AT2011" s="976"/>
      <c r="AU2011" s="976"/>
      <c r="AV2011" s="976"/>
      <c r="AW2011" s="976"/>
      <c r="AX2011" s="1211"/>
      <c r="AY2011" s="1209"/>
    </row>
    <row r="2012" spans="1:51">
      <c r="A2012" s="1278"/>
    </row>
    <row r="2013" spans="1:51">
      <c r="A2013" s="1278"/>
    </row>
    <row r="2014" spans="1:51">
      <c r="A2014" s="1278"/>
    </row>
    <row r="2015" spans="1:51">
      <c r="A2015" s="1278"/>
    </row>
    <row r="2016" spans="1:51">
      <c r="A2016" s="1278"/>
    </row>
    <row r="2017" spans="1:1">
      <c r="A2017" s="1278"/>
    </row>
    <row r="2018" spans="1:1">
      <c r="A2018" s="1278"/>
    </row>
    <row r="2019" spans="1:1">
      <c r="A2019" s="1278"/>
    </row>
    <row r="2020" spans="1:1">
      <c r="A2020" s="1278"/>
    </row>
    <row r="2021" spans="1:1">
      <c r="A2021" s="1278"/>
    </row>
    <row r="2022" spans="1:1">
      <c r="A2022" s="1278"/>
    </row>
    <row r="2023" spans="1:1">
      <c r="A2023" s="1278"/>
    </row>
    <row r="2024" spans="1:1">
      <c r="A2024" s="1278"/>
    </row>
    <row r="2025" spans="1:1">
      <c r="A2025" s="1278"/>
    </row>
    <row r="2026" spans="1:1">
      <c r="A2026" s="1278"/>
    </row>
    <row r="2027" spans="1:1">
      <c r="A2027" s="1278"/>
    </row>
    <row r="2028" spans="1:1">
      <c r="A2028" s="1278"/>
    </row>
    <row r="2029" spans="1:1">
      <c r="A2029" s="1278"/>
    </row>
    <row r="2030" spans="1:1">
      <c r="A2030" s="1278"/>
    </row>
    <row r="2031" spans="1:1">
      <c r="A2031" s="1278"/>
    </row>
    <row r="2032" spans="1:1">
      <c r="A2032" s="1278"/>
    </row>
    <row r="2033" spans="1:1">
      <c r="A2033" s="1278"/>
    </row>
    <row r="2034" spans="1:1">
      <c r="A2034" s="1278"/>
    </row>
    <row r="2035" spans="1:1">
      <c r="A2035" s="1278"/>
    </row>
    <row r="2036" spans="1:1">
      <c r="A2036" s="1278"/>
    </row>
    <row r="2037" spans="1:1">
      <c r="A2037" s="1278"/>
    </row>
    <row r="2038" spans="1:1">
      <c r="A2038" s="1278"/>
    </row>
    <row r="2039" spans="1:1">
      <c r="A2039" s="1278"/>
    </row>
    <row r="2040" spans="1:1">
      <c r="A2040" s="1278"/>
    </row>
    <row r="2041" spans="1:1">
      <c r="A2041" s="1278"/>
    </row>
    <row r="2042" spans="1:1">
      <c r="A2042" s="1278"/>
    </row>
    <row r="2043" spans="1:1">
      <c r="A2043" s="1278"/>
    </row>
    <row r="2044" spans="1:1">
      <c r="A2044" s="1278"/>
    </row>
    <row r="2045" spans="1:1">
      <c r="A2045" s="1278"/>
    </row>
    <row r="2046" spans="1:1">
      <c r="A2046" s="1278"/>
    </row>
    <row r="2047" spans="1:1">
      <c r="A2047" s="1278"/>
    </row>
    <row r="2048" spans="1:1">
      <c r="A2048" s="1278"/>
    </row>
    <row r="2049" spans="1:1">
      <c r="A2049" s="1278"/>
    </row>
    <row r="2050" spans="1:1">
      <c r="A2050" s="1278"/>
    </row>
    <row r="2051" spans="1:1">
      <c r="A2051" s="1278"/>
    </row>
    <row r="2052" spans="1:1">
      <c r="A2052" s="1278"/>
    </row>
    <row r="2053" spans="1:1">
      <c r="A2053" s="1278"/>
    </row>
    <row r="2054" spans="1:1">
      <c r="A2054" s="1278"/>
    </row>
    <row r="2055" spans="1:1">
      <c r="A2055" s="1278"/>
    </row>
    <row r="2056" spans="1:1">
      <c r="A2056" s="1278"/>
    </row>
    <row r="2057" spans="1:1">
      <c r="A2057" s="1278"/>
    </row>
    <row r="2058" spans="1:1">
      <c r="A2058" s="1278"/>
    </row>
    <row r="2059" spans="1:1">
      <c r="A2059" s="1278"/>
    </row>
    <row r="2060" spans="1:1">
      <c r="A2060" s="1278"/>
    </row>
    <row r="2061" spans="1:1">
      <c r="A2061" s="1278"/>
    </row>
    <row r="2062" spans="1:1">
      <c r="A2062" s="1278"/>
    </row>
    <row r="2063" spans="1:1">
      <c r="A2063" s="1278"/>
    </row>
    <row r="2064" spans="1:1">
      <c r="A2064" s="1278"/>
    </row>
    <row r="2065" spans="1:1">
      <c r="A2065" s="1278"/>
    </row>
    <row r="2066" spans="1:1">
      <c r="A2066" s="1278"/>
    </row>
    <row r="2067" spans="1:1">
      <c r="A2067" s="1278"/>
    </row>
    <row r="2068" spans="1:1">
      <c r="A2068" s="1278"/>
    </row>
    <row r="2069" spans="1:1">
      <c r="A2069" s="1278"/>
    </row>
    <row r="2070" spans="1:1">
      <c r="A2070" s="1278"/>
    </row>
    <row r="2071" spans="1:1">
      <c r="A2071" s="1278"/>
    </row>
    <row r="2072" spans="1:1">
      <c r="A2072" s="1278"/>
    </row>
    <row r="2073" spans="1:1">
      <c r="A2073" s="1278"/>
    </row>
    <row r="2074" spans="1:1">
      <c r="A2074" s="1278"/>
    </row>
    <row r="2075" spans="1:1">
      <c r="A2075" s="1278"/>
    </row>
    <row r="2076" spans="1:1">
      <c r="A2076" s="1278"/>
    </row>
    <row r="2077" spans="1:1">
      <c r="A2077" s="1278"/>
    </row>
    <row r="2078" spans="1:1">
      <c r="A2078" s="1278"/>
    </row>
    <row r="2079" spans="1:1">
      <c r="A2079" s="1278"/>
    </row>
    <row r="2080" spans="1:1">
      <c r="A2080" s="1278"/>
    </row>
    <row r="2081" spans="1:1">
      <c r="A2081" s="1278"/>
    </row>
    <row r="2082" spans="1:1">
      <c r="A2082" s="1278"/>
    </row>
    <row r="2083" spans="1:1">
      <c r="A2083" s="1278"/>
    </row>
    <row r="2084" spans="1:1">
      <c r="A2084" s="1278"/>
    </row>
    <row r="2085" spans="1:1">
      <c r="A2085" s="1278"/>
    </row>
    <row r="2086" spans="1:1">
      <c r="A2086" s="1278"/>
    </row>
    <row r="2087" spans="1:1">
      <c r="A2087" s="1278"/>
    </row>
    <row r="2088" spans="1:1">
      <c r="A2088" s="1278"/>
    </row>
    <row r="2089" spans="1:1">
      <c r="A2089" s="1278"/>
    </row>
    <row r="2090" spans="1:1">
      <c r="A2090" s="1278"/>
    </row>
    <row r="2091" spans="1:1">
      <c r="A2091" s="1278"/>
    </row>
    <row r="2092" spans="1:1">
      <c r="A2092" s="1278"/>
    </row>
    <row r="2093" spans="1:1">
      <c r="A2093" s="1278"/>
    </row>
    <row r="2094" spans="1:1">
      <c r="A2094" s="1278"/>
    </row>
    <row r="2095" spans="1:1">
      <c r="A2095" s="1278"/>
    </row>
    <row r="2096" spans="1:1">
      <c r="A2096" s="1278"/>
    </row>
    <row r="2097" spans="1:1">
      <c r="A2097" s="1278"/>
    </row>
    <row r="2098" spans="1:1">
      <c r="A2098" s="1278"/>
    </row>
    <row r="2099" spans="1:1">
      <c r="A2099" s="1278"/>
    </row>
    <row r="2100" spans="1:1">
      <c r="A2100" s="1278"/>
    </row>
    <row r="2101" spans="1:1">
      <c r="A2101" s="1278"/>
    </row>
    <row r="2102" spans="1:1">
      <c r="A2102" s="1278"/>
    </row>
    <row r="2103" spans="1:1">
      <c r="A2103" s="1278"/>
    </row>
    <row r="2104" spans="1:1">
      <c r="A2104" s="1278"/>
    </row>
    <row r="2105" spans="1:1">
      <c r="A2105" s="1278"/>
    </row>
    <row r="2106" spans="1:1">
      <c r="A2106" s="1278"/>
    </row>
    <row r="2107" spans="1:1">
      <c r="A2107" s="1278"/>
    </row>
    <row r="2108" spans="1:1">
      <c r="A2108" s="1278"/>
    </row>
    <row r="2109" spans="1:1">
      <c r="A2109" s="1278"/>
    </row>
    <row r="2110" spans="1:1">
      <c r="A2110" s="1278"/>
    </row>
    <row r="2111" spans="1:1">
      <c r="A2111" s="1278"/>
    </row>
    <row r="2112" spans="1:1">
      <c r="A2112" s="1278"/>
    </row>
    <row r="2113" spans="1:1">
      <c r="A2113" s="1278"/>
    </row>
    <row r="2114" spans="1:1">
      <c r="A2114" s="1278"/>
    </row>
    <row r="2115" spans="1:1">
      <c r="A2115" s="1278"/>
    </row>
    <row r="2116" spans="1:1">
      <c r="A2116" s="1278"/>
    </row>
    <row r="2117" spans="1:1">
      <c r="A2117" s="1278"/>
    </row>
    <row r="2118" spans="1:1">
      <c r="A2118" s="1278"/>
    </row>
    <row r="2119" spans="1:1">
      <c r="A2119" s="1278"/>
    </row>
    <row r="2120" spans="1:1">
      <c r="A2120" s="1278"/>
    </row>
    <row r="2121" spans="1:1">
      <c r="A2121" s="1278"/>
    </row>
    <row r="2122" spans="1:1">
      <c r="A2122" s="1278"/>
    </row>
    <row r="2123" spans="1:1">
      <c r="A2123" s="1278"/>
    </row>
    <row r="2124" spans="1:1">
      <c r="A2124" s="1278"/>
    </row>
    <row r="2125" spans="1:1">
      <c r="A2125" s="1278"/>
    </row>
    <row r="2126" spans="1:1">
      <c r="A2126" s="1278"/>
    </row>
    <row r="2127" spans="1:1">
      <c r="A2127" s="1278"/>
    </row>
    <row r="2128" spans="1:1">
      <c r="A2128" s="1278"/>
    </row>
    <row r="2129" spans="1:1">
      <c r="A2129" s="1278"/>
    </row>
    <row r="2130" spans="1:1">
      <c r="A2130" s="1278"/>
    </row>
    <row r="2131" spans="1:1">
      <c r="A2131" s="1278"/>
    </row>
    <row r="2132" spans="1:1">
      <c r="A2132" s="1278"/>
    </row>
    <row r="2133" spans="1:1">
      <c r="A2133" s="1278"/>
    </row>
    <row r="2134" spans="1:1">
      <c r="A2134" s="1278"/>
    </row>
    <row r="2135" spans="1:1">
      <c r="A2135" s="1278"/>
    </row>
    <row r="2136" spans="1:1">
      <c r="A2136" s="1278"/>
    </row>
    <row r="2137" spans="1:1">
      <c r="A2137" s="1278"/>
    </row>
    <row r="2138" spans="1:1">
      <c r="A2138" s="1278"/>
    </row>
    <row r="2139" spans="1:1">
      <c r="A2139" s="1278"/>
    </row>
    <row r="2140" spans="1:1">
      <c r="A2140" s="1278"/>
    </row>
    <row r="2141" spans="1:1">
      <c r="A2141" s="1278"/>
    </row>
    <row r="2142" spans="1:1">
      <c r="A2142" s="1278"/>
    </row>
    <row r="2143" spans="1:1">
      <c r="A2143" s="1278"/>
    </row>
    <row r="2144" spans="1:1">
      <c r="A2144" s="1278"/>
    </row>
    <row r="2145" spans="1:1">
      <c r="A2145" s="1278"/>
    </row>
    <row r="2146" spans="1:1">
      <c r="A2146" s="1278"/>
    </row>
    <row r="2147" spans="1:1">
      <c r="A2147" s="1278"/>
    </row>
    <row r="2148" spans="1:1">
      <c r="A2148" s="1278"/>
    </row>
    <row r="2149" spans="1:1">
      <c r="A2149" s="1278"/>
    </row>
    <row r="2150" spans="1:1">
      <c r="A2150" s="1278"/>
    </row>
    <row r="2151" spans="1:1">
      <c r="A2151" s="1278"/>
    </row>
    <row r="2152" spans="1:1">
      <c r="A2152" s="1278"/>
    </row>
    <row r="2153" spans="1:1">
      <c r="A2153" s="1278"/>
    </row>
    <row r="2154" spans="1:1">
      <c r="A2154" s="1278"/>
    </row>
    <row r="2155" spans="1:1">
      <c r="A2155" s="1278"/>
    </row>
    <row r="2156" spans="1:1">
      <c r="A2156" s="1278"/>
    </row>
    <row r="2157" spans="1:1">
      <c r="A2157" s="1278"/>
    </row>
    <row r="2158" spans="1:1">
      <c r="A2158" s="1278"/>
    </row>
    <row r="2159" spans="1:1">
      <c r="A2159" s="1278"/>
    </row>
    <row r="2160" spans="1:1">
      <c r="A2160" s="1278"/>
    </row>
    <row r="2161" spans="1:1">
      <c r="A2161" s="1278"/>
    </row>
    <row r="2162" spans="1:1">
      <c r="A2162" s="1278"/>
    </row>
    <row r="2163" spans="1:1">
      <c r="A2163" s="1278"/>
    </row>
    <row r="2164" spans="1:1">
      <c r="A2164" s="1278"/>
    </row>
    <row r="2165" spans="1:1">
      <c r="A2165" s="1278"/>
    </row>
    <row r="2166" spans="1:1">
      <c r="A2166" s="1278"/>
    </row>
    <row r="2167" spans="1:1">
      <c r="A2167" s="1278"/>
    </row>
    <row r="2168" spans="1:1">
      <c r="A2168" s="1278"/>
    </row>
    <row r="2169" spans="1:1">
      <c r="A2169" s="1278"/>
    </row>
    <row r="2170" spans="1:1">
      <c r="A2170" s="1278"/>
    </row>
    <row r="2171" spans="1:1">
      <c r="A2171" s="1278"/>
    </row>
    <row r="2172" spans="1:1">
      <c r="A2172" s="1278"/>
    </row>
    <row r="2173" spans="1:1">
      <c r="A2173" s="1278"/>
    </row>
    <row r="2174" spans="1:1">
      <c r="A2174" s="1278"/>
    </row>
    <row r="2175" spans="1:1">
      <c r="A2175" s="1278"/>
    </row>
    <row r="2176" spans="1:1">
      <c r="A2176" s="1278"/>
    </row>
    <row r="2177" spans="1:1">
      <c r="A2177" s="1278"/>
    </row>
    <row r="2178" spans="1:1">
      <c r="A2178" s="1278"/>
    </row>
    <row r="2179" spans="1:1">
      <c r="A2179" s="1278"/>
    </row>
    <row r="2180" spans="1:1">
      <c r="A2180" s="1278"/>
    </row>
    <row r="2181" spans="1:1">
      <c r="A2181" s="1278"/>
    </row>
    <row r="2182" spans="1:1">
      <c r="A2182" s="1278"/>
    </row>
    <row r="2183" spans="1:1">
      <c r="A2183" s="1278"/>
    </row>
    <row r="2184" spans="1:1">
      <c r="A2184" s="1278"/>
    </row>
    <row r="2185" spans="1:1">
      <c r="A2185" s="1278"/>
    </row>
    <row r="2186" spans="1:1">
      <c r="A2186" s="1278"/>
    </row>
    <row r="2187" spans="1:1">
      <c r="A2187" s="1278"/>
    </row>
    <row r="2188" spans="1:1">
      <c r="A2188" s="1278"/>
    </row>
    <row r="2189" spans="1:1">
      <c r="A2189" s="1278"/>
    </row>
    <row r="2190" spans="1:1">
      <c r="A2190" s="1278"/>
    </row>
    <row r="2191" spans="1:1">
      <c r="A2191" s="1278"/>
    </row>
    <row r="2192" spans="1:1">
      <c r="A2192" s="1278"/>
    </row>
    <row r="2193" spans="1:1">
      <c r="A2193" s="1278"/>
    </row>
    <row r="2194" spans="1:1">
      <c r="A2194" s="1278"/>
    </row>
    <row r="2195" spans="1:1">
      <c r="A2195" s="1278"/>
    </row>
    <row r="2196" spans="1:1">
      <c r="A2196" s="1278"/>
    </row>
    <row r="2197" spans="1:1">
      <c r="A2197" s="1278"/>
    </row>
    <row r="2198" spans="1:1">
      <c r="A2198" s="1278"/>
    </row>
    <row r="2199" spans="1:1">
      <c r="A2199" s="1278"/>
    </row>
    <row r="2200" spans="1:1">
      <c r="A2200" s="1278"/>
    </row>
    <row r="2201" spans="1:1">
      <c r="A2201" s="1278"/>
    </row>
    <row r="2202" spans="1:1">
      <c r="A2202" s="1278"/>
    </row>
    <row r="2203" spans="1:1">
      <c r="A2203" s="1278"/>
    </row>
    <row r="2204" spans="1:1">
      <c r="A2204" s="1278"/>
    </row>
    <row r="2205" spans="1:1">
      <c r="A2205" s="1278"/>
    </row>
    <row r="2206" spans="1:1">
      <c r="A2206" s="1278"/>
    </row>
    <row r="2207" spans="1:1">
      <c r="A2207" s="1278"/>
    </row>
    <row r="2208" spans="1:1">
      <c r="A2208" s="1278"/>
    </row>
    <row r="2209" spans="1:1">
      <c r="A2209" s="1278"/>
    </row>
    <row r="2210" spans="1:1">
      <c r="A2210" s="1278"/>
    </row>
    <row r="2211" spans="1:1">
      <c r="A2211" s="1278"/>
    </row>
    <row r="2212" spans="1:1">
      <c r="A2212" s="1278"/>
    </row>
    <row r="2213" spans="1:1">
      <c r="A2213" s="1278"/>
    </row>
    <row r="2214" spans="1:1">
      <c r="A2214" s="1278"/>
    </row>
    <row r="2215" spans="1:1">
      <c r="A2215" s="1278"/>
    </row>
    <row r="2216" spans="1:1">
      <c r="A2216" s="1278"/>
    </row>
    <row r="2217" spans="1:1">
      <c r="A2217" s="1278"/>
    </row>
    <row r="2218" spans="1:1">
      <c r="A2218" s="1278"/>
    </row>
    <row r="2219" spans="1:1">
      <c r="A2219" s="1278"/>
    </row>
    <row r="2220" spans="1:1">
      <c r="A2220" s="1278"/>
    </row>
    <row r="2221" spans="1:1">
      <c r="A2221" s="1278"/>
    </row>
    <row r="2222" spans="1:1">
      <c r="A2222" s="1278"/>
    </row>
    <row r="2223" spans="1:1">
      <c r="A2223" s="1278"/>
    </row>
    <row r="2224" spans="1:1">
      <c r="A2224" s="1278"/>
    </row>
    <row r="2225" spans="1:1">
      <c r="A2225" s="1278"/>
    </row>
    <row r="2226" spans="1:1">
      <c r="A2226" s="1278"/>
    </row>
    <row r="2227" spans="1:1">
      <c r="A2227" s="1278"/>
    </row>
    <row r="2228" spans="1:1">
      <c r="A2228" s="1278"/>
    </row>
    <row r="2229" spans="1:1">
      <c r="A2229" s="1278"/>
    </row>
    <row r="2230" spans="1:1">
      <c r="A2230" s="1278"/>
    </row>
    <row r="2231" spans="1:1">
      <c r="A2231" s="1278"/>
    </row>
    <row r="2232" spans="1:1">
      <c r="A2232" s="1278"/>
    </row>
    <row r="2233" spans="1:1">
      <c r="A2233" s="1278"/>
    </row>
    <row r="2234" spans="1:1">
      <c r="A2234" s="1278"/>
    </row>
    <row r="2235" spans="1:1">
      <c r="A2235" s="1278"/>
    </row>
    <row r="2236" spans="1:1">
      <c r="A2236" s="1278"/>
    </row>
    <row r="2237" spans="1:1">
      <c r="A2237" s="1278"/>
    </row>
    <row r="2238" spans="1:1">
      <c r="A2238" s="1278"/>
    </row>
    <row r="2239" spans="1:1">
      <c r="A2239" s="1278"/>
    </row>
    <row r="2240" spans="1:1">
      <c r="A2240" s="1278"/>
    </row>
    <row r="2241" spans="1:1">
      <c r="A2241" s="1278"/>
    </row>
    <row r="2242" spans="1:1">
      <c r="A2242" s="1278"/>
    </row>
    <row r="2243" spans="1:1">
      <c r="A2243" s="1278"/>
    </row>
    <row r="2244" spans="1:1">
      <c r="A2244" s="1278"/>
    </row>
    <row r="2245" spans="1:1">
      <c r="A2245" s="1278"/>
    </row>
    <row r="2246" spans="1:1">
      <c r="A2246" s="1278"/>
    </row>
    <row r="2247" spans="1:1">
      <c r="A2247" s="1278"/>
    </row>
    <row r="2248" spans="1:1">
      <c r="A2248" s="1278"/>
    </row>
    <row r="2249" spans="1:1">
      <c r="A2249" s="1278"/>
    </row>
    <row r="2250" spans="1:1">
      <c r="A2250" s="1278"/>
    </row>
    <row r="2251" spans="1:1">
      <c r="A2251" s="1278"/>
    </row>
    <row r="2252" spans="1:1">
      <c r="A2252" s="1278"/>
    </row>
    <row r="2253" spans="1:1">
      <c r="A2253" s="1278"/>
    </row>
    <row r="2254" spans="1:1">
      <c r="A2254" s="1278"/>
    </row>
    <row r="2255" spans="1:1">
      <c r="A2255" s="1278"/>
    </row>
    <row r="2256" spans="1:1">
      <c r="A2256" s="1278"/>
    </row>
    <row r="2257" spans="1:1">
      <c r="A2257" s="1278"/>
    </row>
    <row r="2258" spans="1:1">
      <c r="A2258" s="1278"/>
    </row>
    <row r="2259" spans="1:1">
      <c r="A2259" s="1278"/>
    </row>
    <row r="2260" spans="1:1">
      <c r="A2260" s="1278"/>
    </row>
    <row r="2261" spans="1:1">
      <c r="A2261" s="1278"/>
    </row>
    <row r="2262" spans="1:1">
      <c r="A2262" s="1278"/>
    </row>
    <row r="2263" spans="1:1">
      <c r="A2263" s="1278"/>
    </row>
    <row r="2264" spans="1:1">
      <c r="A2264" s="1278"/>
    </row>
    <row r="2265" spans="1:1">
      <c r="A2265" s="1278"/>
    </row>
    <row r="2266" spans="1:1">
      <c r="A2266" s="1278"/>
    </row>
    <row r="2267" spans="1:1">
      <c r="A2267" s="1278"/>
    </row>
    <row r="2268" spans="1:1">
      <c r="A2268" s="1278"/>
    </row>
    <row r="2269" spans="1:1">
      <c r="A2269" s="1278"/>
    </row>
    <row r="2270" spans="1:1">
      <c r="A2270" s="1278"/>
    </row>
    <row r="2271" spans="1:1">
      <c r="A2271" s="1278"/>
    </row>
    <row r="2272" spans="1:1">
      <c r="A2272" s="1278"/>
    </row>
    <row r="2273" spans="1:1">
      <c r="A2273" s="1278"/>
    </row>
    <row r="2274" spans="1:1">
      <c r="A2274" s="1278"/>
    </row>
    <row r="2275" spans="1:1">
      <c r="A2275" s="1278"/>
    </row>
    <row r="2276" spans="1:1">
      <c r="A2276" s="1278"/>
    </row>
    <row r="2277" spans="1:1">
      <c r="A2277" s="1278"/>
    </row>
    <row r="2278" spans="1:1">
      <c r="A2278" s="1278"/>
    </row>
    <row r="2279" spans="1:1">
      <c r="A2279" s="1278"/>
    </row>
    <row r="2280" spans="1:1">
      <c r="A2280" s="1278"/>
    </row>
    <row r="2281" spans="1:1">
      <c r="A2281" s="1278"/>
    </row>
    <row r="2282" spans="1:1">
      <c r="A2282" s="1278"/>
    </row>
    <row r="2283" spans="1:1">
      <c r="A2283" s="1278"/>
    </row>
    <row r="2284" spans="1:1">
      <c r="A2284" s="1278"/>
    </row>
    <row r="2285" spans="1:1">
      <c r="A2285" s="1278"/>
    </row>
    <row r="2286" spans="1:1">
      <c r="A2286" s="1278"/>
    </row>
    <row r="2287" spans="1:1">
      <c r="A2287" s="1278"/>
    </row>
    <row r="2288" spans="1:1">
      <c r="A2288" s="1278"/>
    </row>
    <row r="2289" spans="1:1">
      <c r="A2289" s="1278"/>
    </row>
    <row r="2290" spans="1:1">
      <c r="A2290" s="1278"/>
    </row>
    <row r="2291" spans="1:1">
      <c r="A2291" s="1278"/>
    </row>
    <row r="2292" spans="1:1">
      <c r="A2292" s="1278"/>
    </row>
    <row r="2293" spans="1:1">
      <c r="A2293" s="1278"/>
    </row>
    <row r="2294" spans="1:1">
      <c r="A2294" s="1278"/>
    </row>
    <row r="2295" spans="1:1">
      <c r="A2295" s="1278"/>
    </row>
    <row r="2296" spans="1:1">
      <c r="A2296" s="1278"/>
    </row>
    <row r="2297" spans="1:1">
      <c r="A2297" s="1278"/>
    </row>
    <row r="2298" spans="1:1">
      <c r="A2298" s="1278"/>
    </row>
    <row r="2299" spans="1:1">
      <c r="A2299" s="1278"/>
    </row>
    <row r="2300" spans="1:1">
      <c r="A2300" s="1278"/>
    </row>
    <row r="2301" spans="1:1">
      <c r="A2301" s="1278"/>
    </row>
    <row r="2302" spans="1:1">
      <c r="A2302" s="1278"/>
    </row>
    <row r="2303" spans="1:1">
      <c r="A2303" s="1278"/>
    </row>
    <row r="2304" spans="1:1">
      <c r="A2304" s="1278"/>
    </row>
    <row r="2305" spans="1:1">
      <c r="A2305" s="1278"/>
    </row>
    <row r="2306" spans="1:1">
      <c r="A2306" s="1278"/>
    </row>
    <row r="2307" spans="1:1">
      <c r="A2307" s="1278"/>
    </row>
    <row r="2308" spans="1:1">
      <c r="A2308" s="1278"/>
    </row>
    <row r="2309" spans="1:1">
      <c r="A2309" s="1278"/>
    </row>
    <row r="2310" spans="1:1">
      <c r="A2310" s="1278"/>
    </row>
    <row r="2311" spans="1:1">
      <c r="A2311" s="1278"/>
    </row>
    <row r="2312" spans="1:1">
      <c r="A2312" s="1278"/>
    </row>
    <row r="2313" spans="1:1">
      <c r="A2313" s="1278"/>
    </row>
    <row r="2314" spans="1:1">
      <c r="A2314" s="1278"/>
    </row>
    <row r="2315" spans="1:1">
      <c r="A2315" s="1278"/>
    </row>
    <row r="2316" spans="1:1">
      <c r="A2316" s="1278"/>
    </row>
    <row r="2317" spans="1:1">
      <c r="A2317" s="1278"/>
    </row>
    <row r="2318" spans="1:1">
      <c r="A2318" s="1278"/>
    </row>
    <row r="2319" spans="1:1">
      <c r="A2319" s="1278"/>
    </row>
    <row r="2320" spans="1:1">
      <c r="A2320" s="1278"/>
    </row>
    <row r="2321" spans="1:1">
      <c r="A2321" s="1278"/>
    </row>
    <row r="2322" spans="1:1">
      <c r="A2322" s="1278"/>
    </row>
    <row r="2323" spans="1:1">
      <c r="A2323" s="1278"/>
    </row>
    <row r="2324" spans="1:1">
      <c r="A2324" s="1278"/>
    </row>
    <row r="2325" spans="1:1">
      <c r="A2325" s="1278"/>
    </row>
    <row r="2326" spans="1:1">
      <c r="A2326" s="1278"/>
    </row>
    <row r="2327" spans="1:1">
      <c r="A2327" s="1278"/>
    </row>
    <row r="2328" spans="1:1">
      <c r="A2328" s="1278"/>
    </row>
    <row r="2329" spans="1:1">
      <c r="A2329" s="1278"/>
    </row>
    <row r="2330" spans="1:1">
      <c r="A2330" s="1278"/>
    </row>
    <row r="2331" spans="1:1">
      <c r="A2331" s="1278"/>
    </row>
    <row r="2332" spans="1:1">
      <c r="A2332" s="1278"/>
    </row>
    <row r="2333" spans="1:1">
      <c r="A2333" s="1278"/>
    </row>
    <row r="2334" spans="1:1">
      <c r="A2334" s="1278"/>
    </row>
    <row r="2335" spans="1:1">
      <c r="A2335" s="1278"/>
    </row>
    <row r="2336" spans="1:1">
      <c r="A2336" s="1278"/>
    </row>
    <row r="2337" spans="1:1">
      <c r="A2337" s="1278"/>
    </row>
  </sheetData>
  <sheetProtection algorithmName="SHA-512" hashValue="oP1S3IQDBHwfuU2mlK2vkcvV1Z1OSNcOWTzFLkr4mACsfPgtausB0WemeZVMBQ7G0gVxhfvHWmZDIcLdB4XBog==" saltValue="vIR9Wk6z2B3kSBAC4exPXw==" spinCount="100000" sheet="1" formatCells="0" formatColumns="0" formatRows="0" sort="0" autoFilter="0"/>
  <autoFilter ref="AY11:AY411" xr:uid="{12455542-A36C-492D-90AA-570031E4E39B}"/>
  <dataConsolidate/>
  <mergeCells count="23128">
    <mergeCell ref="AF156:AF159"/>
    <mergeCell ref="AG156:AG159"/>
    <mergeCell ref="X88:X91"/>
    <mergeCell ref="Y88:Y91"/>
    <mergeCell ref="AT152:AT155"/>
    <mergeCell ref="AV152:AV155"/>
    <mergeCell ref="V148:V151"/>
    <mergeCell ref="W148:W151"/>
    <mergeCell ref="X148:X151"/>
    <mergeCell ref="Y148:Y151"/>
    <mergeCell ref="AB144:AB147"/>
    <mergeCell ref="AW20:AW23"/>
    <mergeCell ref="AW24:AW27"/>
    <mergeCell ref="AW28:AW31"/>
    <mergeCell ref="AW32:AW35"/>
    <mergeCell ref="AW36:AW39"/>
    <mergeCell ref="AW40:AW43"/>
    <mergeCell ref="AW44:AW47"/>
    <mergeCell ref="AW48:AW51"/>
    <mergeCell ref="AW52:AW55"/>
    <mergeCell ref="AW56:AW59"/>
    <mergeCell ref="AW60:AW63"/>
    <mergeCell ref="AW64:AW67"/>
    <mergeCell ref="AW68:AW71"/>
    <mergeCell ref="AW72:AW75"/>
    <mergeCell ref="AW132:AW135"/>
    <mergeCell ref="AW136:AW139"/>
    <mergeCell ref="AW140:AW143"/>
    <mergeCell ref="AW144:AW147"/>
    <mergeCell ref="AW148:AW151"/>
    <mergeCell ref="AW152:AW155"/>
    <mergeCell ref="AW156:AW159"/>
    <mergeCell ref="AC144:AC147"/>
    <mergeCell ref="AD144:AD147"/>
    <mergeCell ref="AE144:AE147"/>
    <mergeCell ref="AF144:AF147"/>
    <mergeCell ref="AG108:AG111"/>
    <mergeCell ref="AG100:AG103"/>
    <mergeCell ref="AF76:AF79"/>
    <mergeCell ref="AG76:AG79"/>
    <mergeCell ref="AH80:AH83"/>
    <mergeCell ref="AI80:AI83"/>
    <mergeCell ref="Z80:Z83"/>
    <mergeCell ref="AA80:AA83"/>
    <mergeCell ref="AB80:AB83"/>
    <mergeCell ref="AC80:AC83"/>
    <mergeCell ref="AD80:AD83"/>
    <mergeCell ref="AE80:AE83"/>
    <mergeCell ref="AF80:AF83"/>
    <mergeCell ref="AG80:AG83"/>
    <mergeCell ref="AJ140:AJ143"/>
    <mergeCell ref="AK140:AK143"/>
    <mergeCell ref="AL140:AL143"/>
    <mergeCell ref="AJ132:AJ135"/>
    <mergeCell ref="AK132:AK135"/>
    <mergeCell ref="AL132:AL135"/>
    <mergeCell ref="AJ80:AJ83"/>
    <mergeCell ref="AK80:AK83"/>
    <mergeCell ref="AL80:AL83"/>
    <mergeCell ref="AM81:AM82"/>
    <mergeCell ref="AO1:AS1"/>
    <mergeCell ref="AW200:AW203"/>
    <mergeCell ref="AW204:AW207"/>
    <mergeCell ref="AT192:AT195"/>
    <mergeCell ref="AP184:AP187"/>
    <mergeCell ref="AR184:AR187"/>
    <mergeCell ref="AS184:AS187"/>
    <mergeCell ref="AP200:AP203"/>
    <mergeCell ref="AR200:AR203"/>
    <mergeCell ref="AS200:AS203"/>
    <mergeCell ref="AT200:AT203"/>
    <mergeCell ref="AW76:AW79"/>
    <mergeCell ref="AT172:AT175"/>
    <mergeCell ref="AV188:AV191"/>
    <mergeCell ref="AV172:AV175"/>
    <mergeCell ref="AP164:AP167"/>
    <mergeCell ref="AR164:AR167"/>
    <mergeCell ref="AO160:AO163"/>
    <mergeCell ref="AO156:AO159"/>
    <mergeCell ref="AT160:AT163"/>
    <mergeCell ref="AV160:AV163"/>
    <mergeCell ref="AV168:AV171"/>
    <mergeCell ref="AR132:AR135"/>
    <mergeCell ref="AS132:AS135"/>
    <mergeCell ref="AT132:AT135"/>
    <mergeCell ref="AV132:AV135"/>
    <mergeCell ref="AV116:AV119"/>
    <mergeCell ref="AP108:AP111"/>
    <mergeCell ref="AR108:AR111"/>
    <mergeCell ref="AS108:AS111"/>
    <mergeCell ref="AT108:AT111"/>
    <mergeCell ref="AV108:AV111"/>
    <mergeCell ref="AP100:AP103"/>
    <mergeCell ref="AR100:AR103"/>
    <mergeCell ref="AS100:AS103"/>
    <mergeCell ref="AT100:AT103"/>
    <mergeCell ref="AV100:AV103"/>
    <mergeCell ref="AR72:AR75"/>
    <mergeCell ref="AS72:AS75"/>
    <mergeCell ref="AT72:AT75"/>
    <mergeCell ref="AV72:AV75"/>
    <mergeCell ref="AV60:AV63"/>
    <mergeCell ref="AV52:AV55"/>
    <mergeCell ref="AV44:AV47"/>
    <mergeCell ref="AV36:AV39"/>
    <mergeCell ref="AO2:AS2"/>
    <mergeCell ref="AU200:AU203"/>
    <mergeCell ref="AU204:AU207"/>
    <mergeCell ref="P204:P207"/>
    <mergeCell ref="AC204:AC207"/>
    <mergeCell ref="AD204:AD207"/>
    <mergeCell ref="AE204:AE207"/>
    <mergeCell ref="AF204:AF207"/>
    <mergeCell ref="P64:P67"/>
    <mergeCell ref="AR204:AR207"/>
    <mergeCell ref="AS204:AS207"/>
    <mergeCell ref="AT204:AT207"/>
    <mergeCell ref="AP196:AP199"/>
    <mergeCell ref="AR196:AR199"/>
    <mergeCell ref="AS196:AS199"/>
    <mergeCell ref="AT196:AT199"/>
    <mergeCell ref="AP188:AP191"/>
    <mergeCell ref="AR188:AR191"/>
    <mergeCell ref="AS188:AS191"/>
    <mergeCell ref="AT188:AT191"/>
    <mergeCell ref="AP180:AP183"/>
    <mergeCell ref="AR180:AR183"/>
    <mergeCell ref="AS180:AS183"/>
    <mergeCell ref="AT180:AT183"/>
    <mergeCell ref="AP172:AP175"/>
    <mergeCell ref="AR172:AR175"/>
    <mergeCell ref="AS172:AS175"/>
    <mergeCell ref="AP192:AP195"/>
    <mergeCell ref="AR192:AR195"/>
    <mergeCell ref="AS192:AS195"/>
    <mergeCell ref="Q200:Q203"/>
    <mergeCell ref="R200:R203"/>
    <mergeCell ref="W160:W163"/>
    <mergeCell ref="X160:X163"/>
    <mergeCell ref="Y160:Y163"/>
    <mergeCell ref="AJ148:AJ151"/>
    <mergeCell ref="AK148:AK151"/>
    <mergeCell ref="AL148:AL151"/>
    <mergeCell ref="Q156:Q159"/>
    <mergeCell ref="R156:R159"/>
    <mergeCell ref="S156:S159"/>
    <mergeCell ref="T156:T159"/>
    <mergeCell ref="U156:U159"/>
    <mergeCell ref="V156:V159"/>
    <mergeCell ref="W156:W159"/>
    <mergeCell ref="X156:X159"/>
    <mergeCell ref="P188:P191"/>
    <mergeCell ref="Y188:Y191"/>
    <mergeCell ref="AI188:AI191"/>
    <mergeCell ref="P68:P71"/>
    <mergeCell ref="S204:S207"/>
    <mergeCell ref="P200:P203"/>
    <mergeCell ref="X200:X203"/>
    <mergeCell ref="Q196:Q199"/>
    <mergeCell ref="R196:R199"/>
    <mergeCell ref="P180:P183"/>
    <mergeCell ref="P176:P179"/>
    <mergeCell ref="P184:P187"/>
    <mergeCell ref="AP168:AP171"/>
    <mergeCell ref="AR168:AR171"/>
    <mergeCell ref="AS168:AS171"/>
    <mergeCell ref="AT168:AT171"/>
    <mergeCell ref="P168:P171"/>
    <mergeCell ref="Q164:Q167"/>
    <mergeCell ref="R164:R167"/>
    <mergeCell ref="S164:S167"/>
    <mergeCell ref="T164:T167"/>
    <mergeCell ref="AY204:AY207"/>
    <mergeCell ref="AM205:AM206"/>
    <mergeCell ref="AH204:AH207"/>
    <mergeCell ref="AI204:AI207"/>
    <mergeCell ref="AJ204:AJ207"/>
    <mergeCell ref="AK204:AK207"/>
    <mergeCell ref="AL204:AL207"/>
    <mergeCell ref="AO204:AO207"/>
    <mergeCell ref="AQ204:AQ207"/>
    <mergeCell ref="Z204:Z207"/>
    <mergeCell ref="AA204:AA207"/>
    <mergeCell ref="AB204:AB207"/>
    <mergeCell ref="AP204:AP207"/>
    <mergeCell ref="U204:U207"/>
    <mergeCell ref="V204:V207"/>
    <mergeCell ref="W204:W207"/>
    <mergeCell ref="X204:X207"/>
    <mergeCell ref="Y204:Y207"/>
    <mergeCell ref="AV204:AV207"/>
    <mergeCell ref="AX204:AX207"/>
    <mergeCell ref="U200:U203"/>
    <mergeCell ref="V200:V203"/>
    <mergeCell ref="W200:W203"/>
    <mergeCell ref="Y200:Y203"/>
    <mergeCell ref="AY200:AY203"/>
    <mergeCell ref="AL192:AL195"/>
    <mergeCell ref="AF196:AF199"/>
    <mergeCell ref="T200:T203"/>
    <mergeCell ref="AG204:AG207"/>
    <mergeCell ref="AC192:AC195"/>
    <mergeCell ref="AD192:AD195"/>
    <mergeCell ref="AE192:AE195"/>
    <mergeCell ref="AF192:AF195"/>
    <mergeCell ref="AG192:AG195"/>
    <mergeCell ref="T192:T195"/>
    <mergeCell ref="U192:U195"/>
    <mergeCell ref="V192:V195"/>
    <mergeCell ref="W192:W195"/>
    <mergeCell ref="X192:X195"/>
    <mergeCell ref="Y192:Y195"/>
    <mergeCell ref="AH192:AH195"/>
    <mergeCell ref="AW196:AW199"/>
    <mergeCell ref="X196:X199"/>
    <mergeCell ref="Y196:Y199"/>
    <mergeCell ref="AV196:AV199"/>
    <mergeCell ref="AX196:AX199"/>
    <mergeCell ref="AV200:AV203"/>
    <mergeCell ref="AX200:AX203"/>
    <mergeCell ref="AH200:AH203"/>
    <mergeCell ref="AI200:AI203"/>
    <mergeCell ref="AJ200:AJ203"/>
    <mergeCell ref="AK200:AK203"/>
    <mergeCell ref="AL200:AL203"/>
    <mergeCell ref="AO200:AO203"/>
    <mergeCell ref="AQ200:AQ203"/>
    <mergeCell ref="Z200:Z203"/>
    <mergeCell ref="AA200:AA203"/>
    <mergeCell ref="AB200:AB203"/>
    <mergeCell ref="AC200:AC203"/>
    <mergeCell ref="AD200:AD203"/>
    <mergeCell ref="AE200:AE203"/>
    <mergeCell ref="AF200:AF203"/>
    <mergeCell ref="AG200:AG203"/>
    <mergeCell ref="T204:T207"/>
    <mergeCell ref="AM201:AM202"/>
    <mergeCell ref="AL176:AL179"/>
    <mergeCell ref="AO176:AO179"/>
    <mergeCell ref="AQ176:AQ179"/>
    <mergeCell ref="S200:S203"/>
    <mergeCell ref="W188:W191"/>
    <mergeCell ref="X188:X191"/>
    <mergeCell ref="AH184:AH187"/>
    <mergeCell ref="AI184:AI187"/>
    <mergeCell ref="AJ184:AJ187"/>
    <mergeCell ref="Q204:Q207"/>
    <mergeCell ref="R204:R207"/>
    <mergeCell ref="AW164:AW167"/>
    <mergeCell ref="AW168:AW171"/>
    <mergeCell ref="AW172:AW175"/>
    <mergeCell ref="AW176:AW179"/>
    <mergeCell ref="AW180:AW183"/>
    <mergeCell ref="AW184:AW187"/>
    <mergeCell ref="AW188:AW191"/>
    <mergeCell ref="Y156:Y159"/>
    <mergeCell ref="AR152:AR155"/>
    <mergeCell ref="AS152:AS155"/>
    <mergeCell ref="AH156:AH159"/>
    <mergeCell ref="AI156:AI159"/>
    <mergeCell ref="Z156:Z159"/>
    <mergeCell ref="AA156:AA159"/>
    <mergeCell ref="AB156:AB159"/>
    <mergeCell ref="AC156:AC159"/>
    <mergeCell ref="AD156:AD159"/>
    <mergeCell ref="Q188:Q191"/>
    <mergeCell ref="R188:R191"/>
    <mergeCell ref="S188:S191"/>
    <mergeCell ref="T188:T191"/>
    <mergeCell ref="U188:U191"/>
    <mergeCell ref="V188:V191"/>
    <mergeCell ref="AA180:AA183"/>
    <mergeCell ref="AB180:AB183"/>
    <mergeCell ref="AA176:AA179"/>
    <mergeCell ref="AB176:AB179"/>
    <mergeCell ref="AC176:AC179"/>
    <mergeCell ref="AD176:AD179"/>
    <mergeCell ref="AE176:AE179"/>
    <mergeCell ref="AF176:AF179"/>
    <mergeCell ref="AG176:AG179"/>
    <mergeCell ref="AG180:AG183"/>
    <mergeCell ref="Q180:Q183"/>
    <mergeCell ref="R180:R183"/>
    <mergeCell ref="S180:S183"/>
    <mergeCell ref="T180:T183"/>
    <mergeCell ref="U180:U183"/>
    <mergeCell ref="V180:V183"/>
    <mergeCell ref="W180:W183"/>
    <mergeCell ref="X180:X183"/>
    <mergeCell ref="Z176:Z179"/>
    <mergeCell ref="AP176:AP179"/>
    <mergeCell ref="AR176:AR179"/>
    <mergeCell ref="AL172:AL175"/>
    <mergeCell ref="AF172:AF175"/>
    <mergeCell ref="AG172:AG175"/>
    <mergeCell ref="AW160:AW163"/>
    <mergeCell ref="AJ156:AJ159"/>
    <mergeCell ref="AK156:AK159"/>
    <mergeCell ref="AL156:AL159"/>
    <mergeCell ref="AE156:AE159"/>
    <mergeCell ref="AY196:AY199"/>
    <mergeCell ref="S196:S199"/>
    <mergeCell ref="T196:T199"/>
    <mergeCell ref="AY188:AY191"/>
    <mergeCell ref="AM189:AM190"/>
    <mergeCell ref="AH188:AH191"/>
    <mergeCell ref="AK192:AK195"/>
    <mergeCell ref="AJ188:AJ191"/>
    <mergeCell ref="AK188:AK191"/>
    <mergeCell ref="AL188:AL191"/>
    <mergeCell ref="AO188:AO191"/>
    <mergeCell ref="AQ188:AQ191"/>
    <mergeCell ref="Z188:Z191"/>
    <mergeCell ref="AA188:AA191"/>
    <mergeCell ref="AB188:AB191"/>
    <mergeCell ref="AC188:AC191"/>
    <mergeCell ref="AD188:AD191"/>
    <mergeCell ref="AE188:AE191"/>
    <mergeCell ref="AF188:AF191"/>
    <mergeCell ref="AG188:AG191"/>
    <mergeCell ref="AV192:AV195"/>
    <mergeCell ref="AX192:AX195"/>
    <mergeCell ref="AY192:AY195"/>
    <mergeCell ref="AQ192:AQ195"/>
    <mergeCell ref="AW192:AW195"/>
    <mergeCell ref="AK196:AK199"/>
    <mergeCell ref="AL196:AL199"/>
    <mergeCell ref="AO196:AO199"/>
    <mergeCell ref="AQ196:AQ199"/>
    <mergeCell ref="AC196:AC199"/>
    <mergeCell ref="AD196:AD199"/>
    <mergeCell ref="AE196:AE199"/>
    <mergeCell ref="P196:P199"/>
    <mergeCell ref="Z196:Z199"/>
    <mergeCell ref="AA196:AA199"/>
    <mergeCell ref="AB196:AB199"/>
    <mergeCell ref="AO192:AO195"/>
    <mergeCell ref="Z192:Z195"/>
    <mergeCell ref="AA192:AA195"/>
    <mergeCell ref="AB192:AB195"/>
    <mergeCell ref="P192:P195"/>
    <mergeCell ref="AM193:AM194"/>
    <mergeCell ref="Q192:Q195"/>
    <mergeCell ref="R192:R195"/>
    <mergeCell ref="S192:S195"/>
    <mergeCell ref="AI192:AI195"/>
    <mergeCell ref="AJ192:AJ195"/>
    <mergeCell ref="U196:U199"/>
    <mergeCell ref="AM197:AM198"/>
    <mergeCell ref="AH196:AH199"/>
    <mergeCell ref="AI196:AI199"/>
    <mergeCell ref="AJ196:AJ199"/>
    <mergeCell ref="AG196:AG199"/>
    <mergeCell ref="V196:V199"/>
    <mergeCell ref="W196:W199"/>
    <mergeCell ref="AU188:AU191"/>
    <mergeCell ref="AU192:AU195"/>
    <mergeCell ref="AU196:AU199"/>
    <mergeCell ref="AX188:AX191"/>
    <mergeCell ref="AY184:AY187"/>
    <mergeCell ref="AM185:AM186"/>
    <mergeCell ref="X184:X187"/>
    <mergeCell ref="Y184:Y187"/>
    <mergeCell ref="Y180:Y183"/>
    <mergeCell ref="AK184:AK187"/>
    <mergeCell ref="AL184:AL187"/>
    <mergeCell ref="AO184:AO187"/>
    <mergeCell ref="AQ184:AQ187"/>
    <mergeCell ref="Z184:Z187"/>
    <mergeCell ref="AA184:AA187"/>
    <mergeCell ref="AB184:AB187"/>
    <mergeCell ref="AC184:AC187"/>
    <mergeCell ref="AD184:AD187"/>
    <mergeCell ref="AE184:AE187"/>
    <mergeCell ref="AF184:AF187"/>
    <mergeCell ref="AG184:AG187"/>
    <mergeCell ref="AV180:AV183"/>
    <mergeCell ref="AX180:AX183"/>
    <mergeCell ref="AY180:AY183"/>
    <mergeCell ref="AM181:AM182"/>
    <mergeCell ref="AH180:AH183"/>
    <mergeCell ref="AI180:AI183"/>
    <mergeCell ref="AJ180:AJ183"/>
    <mergeCell ref="AK180:AK183"/>
    <mergeCell ref="AL180:AL183"/>
    <mergeCell ref="AO180:AO183"/>
    <mergeCell ref="AQ180:AQ183"/>
    <mergeCell ref="AC180:AC183"/>
    <mergeCell ref="Z180:Z183"/>
    <mergeCell ref="Q184:Q187"/>
    <mergeCell ref="AD180:AD183"/>
    <mergeCell ref="AE180:AE183"/>
    <mergeCell ref="AF180:AF183"/>
    <mergeCell ref="AT184:AT187"/>
    <mergeCell ref="R184:R187"/>
    <mergeCell ref="S184:S187"/>
    <mergeCell ref="T184:T187"/>
    <mergeCell ref="U184:U187"/>
    <mergeCell ref="V184:V187"/>
    <mergeCell ref="W184:W187"/>
    <mergeCell ref="AU180:AU183"/>
    <mergeCell ref="AU184:AU187"/>
    <mergeCell ref="AV184:AV187"/>
    <mergeCell ref="AX184:AX187"/>
    <mergeCell ref="Q168:Q171"/>
    <mergeCell ref="R168:R171"/>
    <mergeCell ref="S168:S171"/>
    <mergeCell ref="T168:T171"/>
    <mergeCell ref="U168:U171"/>
    <mergeCell ref="W168:W171"/>
    <mergeCell ref="AF168:AF171"/>
    <mergeCell ref="V168:V171"/>
    <mergeCell ref="AB172:AB175"/>
    <mergeCell ref="AY172:AY175"/>
    <mergeCell ref="AM173:AM174"/>
    <mergeCell ref="AH172:AH175"/>
    <mergeCell ref="AI172:AI175"/>
    <mergeCell ref="AJ172:AJ175"/>
    <mergeCell ref="AK172:AK175"/>
    <mergeCell ref="AO172:AO175"/>
    <mergeCell ref="AQ172:AQ175"/>
    <mergeCell ref="Z172:Z175"/>
    <mergeCell ref="AO168:AO171"/>
    <mergeCell ref="AX176:AX179"/>
    <mergeCell ref="AY176:AY179"/>
    <mergeCell ref="AM177:AM178"/>
    <mergeCell ref="Q176:Q179"/>
    <mergeCell ref="R176:R179"/>
    <mergeCell ref="S176:S179"/>
    <mergeCell ref="T176:T179"/>
    <mergeCell ref="U176:U179"/>
    <mergeCell ref="V176:V179"/>
    <mergeCell ref="W176:W179"/>
    <mergeCell ref="X176:X179"/>
    <mergeCell ref="Y176:Y179"/>
    <mergeCell ref="AH176:AH179"/>
    <mergeCell ref="AI176:AI179"/>
    <mergeCell ref="AJ176:AJ179"/>
    <mergeCell ref="AS176:AS179"/>
    <mergeCell ref="AT176:AT179"/>
    <mergeCell ref="AK176:AK179"/>
    <mergeCell ref="AC172:AC175"/>
    <mergeCell ref="AD172:AD175"/>
    <mergeCell ref="AE172:AE175"/>
    <mergeCell ref="Q172:Q175"/>
    <mergeCell ref="R172:R175"/>
    <mergeCell ref="S172:S175"/>
    <mergeCell ref="T172:T175"/>
    <mergeCell ref="U172:U175"/>
    <mergeCell ref="V172:V175"/>
    <mergeCell ref="W172:W175"/>
    <mergeCell ref="AA172:AA175"/>
    <mergeCell ref="X172:X175"/>
    <mergeCell ref="Y172:Y175"/>
    <mergeCell ref="AQ168:AQ171"/>
    <mergeCell ref="X168:X171"/>
    <mergeCell ref="Y168:Y171"/>
    <mergeCell ref="AH168:AH171"/>
    <mergeCell ref="AI168:AI171"/>
    <mergeCell ref="AJ168:AJ171"/>
    <mergeCell ref="AK168:AK171"/>
    <mergeCell ref="AL168:AL171"/>
    <mergeCell ref="AG168:AG171"/>
    <mergeCell ref="AU176:AU179"/>
    <mergeCell ref="AV176:AV179"/>
    <mergeCell ref="AX172:AX175"/>
    <mergeCell ref="U164:U167"/>
    <mergeCell ref="V164:V167"/>
    <mergeCell ref="P172:P175"/>
    <mergeCell ref="Z168:Z171"/>
    <mergeCell ref="AA168:AA171"/>
    <mergeCell ref="AB168:AB171"/>
    <mergeCell ref="AC168:AC171"/>
    <mergeCell ref="AD168:AD171"/>
    <mergeCell ref="AE168:AE171"/>
    <mergeCell ref="AL164:AL167"/>
    <mergeCell ref="W164:W167"/>
    <mergeCell ref="X164:X167"/>
    <mergeCell ref="Z160:Z163"/>
    <mergeCell ref="AA160:AA163"/>
    <mergeCell ref="AB160:AB163"/>
    <mergeCell ref="AC160:AC163"/>
    <mergeCell ref="AD160:AD163"/>
    <mergeCell ref="AE160:AE163"/>
    <mergeCell ref="AF160:AF163"/>
    <mergeCell ref="AG160:AG163"/>
    <mergeCell ref="AI160:AI163"/>
    <mergeCell ref="AJ160:AJ163"/>
    <mergeCell ref="AK160:AK163"/>
    <mergeCell ref="AL160:AL163"/>
    <mergeCell ref="AX160:AX163"/>
    <mergeCell ref="AY160:AY163"/>
    <mergeCell ref="AM161:AM162"/>
    <mergeCell ref="Q160:Q163"/>
    <mergeCell ref="R160:R163"/>
    <mergeCell ref="S160:S163"/>
    <mergeCell ref="T160:T163"/>
    <mergeCell ref="U160:U163"/>
    <mergeCell ref="V160:V163"/>
    <mergeCell ref="AP160:AP163"/>
    <mergeCell ref="AR160:AR163"/>
    <mergeCell ref="AS160:AS163"/>
    <mergeCell ref="P160:P163"/>
    <mergeCell ref="AT164:AT167"/>
    <mergeCell ref="AV164:AV167"/>
    <mergeCell ref="AX164:AX167"/>
    <mergeCell ref="AY164:AY167"/>
    <mergeCell ref="AM165:AM166"/>
    <mergeCell ref="Z164:Z167"/>
    <mergeCell ref="AA164:AA167"/>
    <mergeCell ref="AB164:AB167"/>
    <mergeCell ref="AC164:AC167"/>
    <mergeCell ref="AD164:AD167"/>
    <mergeCell ref="AE164:AE167"/>
    <mergeCell ref="AF164:AF167"/>
    <mergeCell ref="Y164:Y167"/>
    <mergeCell ref="P164:P167"/>
    <mergeCell ref="AH164:AH167"/>
    <mergeCell ref="AI164:AI167"/>
    <mergeCell ref="AJ164:AJ167"/>
    <mergeCell ref="AK164:AK167"/>
    <mergeCell ref="AO164:AO167"/>
    <mergeCell ref="AQ164:AQ167"/>
    <mergeCell ref="AG164:AG167"/>
    <mergeCell ref="AS164:AS167"/>
    <mergeCell ref="AU168:AU171"/>
    <mergeCell ref="AU172:AU175"/>
    <mergeCell ref="AX168:AX171"/>
    <mergeCell ref="AY168:AY171"/>
    <mergeCell ref="AM169:AM170"/>
    <mergeCell ref="AX152:AX155"/>
    <mergeCell ref="AY152:AY155"/>
    <mergeCell ref="AM153:AM154"/>
    <mergeCell ref="AH152:AH155"/>
    <mergeCell ref="AI152:AI155"/>
    <mergeCell ref="AJ152:AJ155"/>
    <mergeCell ref="AK152:AK155"/>
    <mergeCell ref="AL152:AL155"/>
    <mergeCell ref="AO152:AO155"/>
    <mergeCell ref="AQ152:AQ155"/>
    <mergeCell ref="Z152:Z155"/>
    <mergeCell ref="AA152:AA155"/>
    <mergeCell ref="AB152:AB155"/>
    <mergeCell ref="AC152:AC155"/>
    <mergeCell ref="AD152:AD155"/>
    <mergeCell ref="AE152:AE155"/>
    <mergeCell ref="AF152:AF155"/>
    <mergeCell ref="AG152:AG155"/>
    <mergeCell ref="P156:P159"/>
    <mergeCell ref="AQ160:AQ163"/>
    <mergeCell ref="AH160:AH163"/>
    <mergeCell ref="AP156:AP159"/>
    <mergeCell ref="AR156:AR159"/>
    <mergeCell ref="AS156:AS159"/>
    <mergeCell ref="AT156:AT159"/>
    <mergeCell ref="AV156:AV159"/>
    <mergeCell ref="AX156:AX159"/>
    <mergeCell ref="AY156:AY159"/>
    <mergeCell ref="AM157:AM158"/>
    <mergeCell ref="AQ156:AQ159"/>
    <mergeCell ref="AG144:AG147"/>
    <mergeCell ref="AU144:AU147"/>
    <mergeCell ref="AR148:AR151"/>
    <mergeCell ref="AS148:AS151"/>
    <mergeCell ref="AT148:AT151"/>
    <mergeCell ref="AV148:AV151"/>
    <mergeCell ref="AX148:AX151"/>
    <mergeCell ref="AY148:AY151"/>
    <mergeCell ref="AM149:AM150"/>
    <mergeCell ref="AH148:AH151"/>
    <mergeCell ref="AI148:AI151"/>
    <mergeCell ref="Z148:Z151"/>
    <mergeCell ref="AA148:AA151"/>
    <mergeCell ref="AB148:AB151"/>
    <mergeCell ref="AC148:AC151"/>
    <mergeCell ref="AD148:AD151"/>
    <mergeCell ref="AE148:AE151"/>
    <mergeCell ref="AF148:AF151"/>
    <mergeCell ref="AG148:AG151"/>
    <mergeCell ref="Q148:Q151"/>
    <mergeCell ref="R148:R151"/>
    <mergeCell ref="S148:S151"/>
    <mergeCell ref="AQ148:AQ151"/>
    <mergeCell ref="S152:S155"/>
    <mergeCell ref="T152:T155"/>
    <mergeCell ref="U152:U155"/>
    <mergeCell ref="V152:V155"/>
    <mergeCell ref="W152:W155"/>
    <mergeCell ref="X152:X155"/>
    <mergeCell ref="Y152:Y155"/>
    <mergeCell ref="AO148:AO151"/>
    <mergeCell ref="P152:P155"/>
    <mergeCell ref="T148:T151"/>
    <mergeCell ref="U148:U151"/>
    <mergeCell ref="P148:P151"/>
    <mergeCell ref="AP152:AP155"/>
    <mergeCell ref="Q152:Q155"/>
    <mergeCell ref="R152:R155"/>
    <mergeCell ref="AP148:AP151"/>
    <mergeCell ref="AU136:AU139"/>
    <mergeCell ref="AR140:AR143"/>
    <mergeCell ref="AS140:AS143"/>
    <mergeCell ref="AT140:AT143"/>
    <mergeCell ref="AV140:AV143"/>
    <mergeCell ref="AX140:AX143"/>
    <mergeCell ref="AY140:AY143"/>
    <mergeCell ref="AM141:AM142"/>
    <mergeCell ref="AH140:AH143"/>
    <mergeCell ref="AI140:AI143"/>
    <mergeCell ref="Z140:Z143"/>
    <mergeCell ref="AA140:AA143"/>
    <mergeCell ref="AB140:AB143"/>
    <mergeCell ref="AC140:AC143"/>
    <mergeCell ref="AD140:AD143"/>
    <mergeCell ref="AE140:AE143"/>
    <mergeCell ref="AF140:AF143"/>
    <mergeCell ref="AG140:AG143"/>
    <mergeCell ref="AU140:AU143"/>
    <mergeCell ref="Q140:Q143"/>
    <mergeCell ref="R140:R143"/>
    <mergeCell ref="S140:S143"/>
    <mergeCell ref="AQ140:AQ143"/>
    <mergeCell ref="S144:S147"/>
    <mergeCell ref="T144:T147"/>
    <mergeCell ref="U144:U147"/>
    <mergeCell ref="V144:V147"/>
    <mergeCell ref="W144:W147"/>
    <mergeCell ref="X144:X147"/>
    <mergeCell ref="Y144:Y147"/>
    <mergeCell ref="AO140:AO143"/>
    <mergeCell ref="P144:P147"/>
    <mergeCell ref="T140:T143"/>
    <mergeCell ref="U140:U143"/>
    <mergeCell ref="V140:V143"/>
    <mergeCell ref="W140:W143"/>
    <mergeCell ref="X140:X143"/>
    <mergeCell ref="Y140:Y143"/>
    <mergeCell ref="P140:P143"/>
    <mergeCell ref="AP144:AP147"/>
    <mergeCell ref="Q144:Q147"/>
    <mergeCell ref="R144:R147"/>
    <mergeCell ref="AP140:AP143"/>
    <mergeCell ref="AR144:AR147"/>
    <mergeCell ref="AS144:AS147"/>
    <mergeCell ref="AT144:AT147"/>
    <mergeCell ref="AV144:AV147"/>
    <mergeCell ref="AX144:AX147"/>
    <mergeCell ref="AY144:AY147"/>
    <mergeCell ref="AM145:AM146"/>
    <mergeCell ref="AH144:AH147"/>
    <mergeCell ref="AI144:AI147"/>
    <mergeCell ref="AJ144:AJ147"/>
    <mergeCell ref="AK144:AK147"/>
    <mergeCell ref="AL144:AL147"/>
    <mergeCell ref="AO144:AO147"/>
    <mergeCell ref="AQ144:AQ147"/>
    <mergeCell ref="Z144:Z147"/>
    <mergeCell ref="AA144:AA147"/>
    <mergeCell ref="AX132:AX135"/>
    <mergeCell ref="AY132:AY135"/>
    <mergeCell ref="AM133:AM134"/>
    <mergeCell ref="AH132:AH135"/>
    <mergeCell ref="AI132:AI135"/>
    <mergeCell ref="Z132:Z135"/>
    <mergeCell ref="AA132:AA135"/>
    <mergeCell ref="AB132:AB135"/>
    <mergeCell ref="AC132:AC135"/>
    <mergeCell ref="AD132:AD135"/>
    <mergeCell ref="AE132:AE135"/>
    <mergeCell ref="AF132:AF135"/>
    <mergeCell ref="AG132:AG135"/>
    <mergeCell ref="AU132:AU135"/>
    <mergeCell ref="Q132:Q135"/>
    <mergeCell ref="R132:R135"/>
    <mergeCell ref="S132:S135"/>
    <mergeCell ref="AQ132:AQ135"/>
    <mergeCell ref="S136:S139"/>
    <mergeCell ref="T136:T139"/>
    <mergeCell ref="U136:U139"/>
    <mergeCell ref="V136:V139"/>
    <mergeCell ref="W136:W139"/>
    <mergeCell ref="X136:X139"/>
    <mergeCell ref="Y136:Y139"/>
    <mergeCell ref="AO132:AO135"/>
    <mergeCell ref="P136:P139"/>
    <mergeCell ref="T132:T135"/>
    <mergeCell ref="U132:U135"/>
    <mergeCell ref="V132:V135"/>
    <mergeCell ref="W132:W135"/>
    <mergeCell ref="X132:X135"/>
    <mergeCell ref="Y132:Y135"/>
    <mergeCell ref="P132:P135"/>
    <mergeCell ref="AP136:AP139"/>
    <mergeCell ref="Q136:Q139"/>
    <mergeCell ref="R136:R139"/>
    <mergeCell ref="AP132:AP135"/>
    <mergeCell ref="AR136:AR139"/>
    <mergeCell ref="AS136:AS139"/>
    <mergeCell ref="AT136:AT139"/>
    <mergeCell ref="AV136:AV139"/>
    <mergeCell ref="AX136:AX139"/>
    <mergeCell ref="AY136:AY139"/>
    <mergeCell ref="AM137:AM138"/>
    <mergeCell ref="AH136:AH139"/>
    <mergeCell ref="AI136:AI139"/>
    <mergeCell ref="AJ136:AJ139"/>
    <mergeCell ref="AK136:AK139"/>
    <mergeCell ref="AL136:AL139"/>
    <mergeCell ref="AO136:AO139"/>
    <mergeCell ref="AQ136:AQ139"/>
    <mergeCell ref="Z136:Z139"/>
    <mergeCell ref="AA136:AA139"/>
    <mergeCell ref="AB136:AB139"/>
    <mergeCell ref="AC136:AC139"/>
    <mergeCell ref="AD136:AD139"/>
    <mergeCell ref="AE136:AE139"/>
    <mergeCell ref="AF136:AF139"/>
    <mergeCell ref="AG136:AG139"/>
    <mergeCell ref="T128:T131"/>
    <mergeCell ref="U128:U131"/>
    <mergeCell ref="V128:V131"/>
    <mergeCell ref="W128:W131"/>
    <mergeCell ref="X128:X131"/>
    <mergeCell ref="Y128:Y131"/>
    <mergeCell ref="P128:P131"/>
    <mergeCell ref="P124:P127"/>
    <mergeCell ref="Q128:Q131"/>
    <mergeCell ref="R128:R131"/>
    <mergeCell ref="S128:S131"/>
    <mergeCell ref="AV128:AV131"/>
    <mergeCell ref="AX128:AX131"/>
    <mergeCell ref="AY128:AY131"/>
    <mergeCell ref="AM129:AM130"/>
    <mergeCell ref="AH128:AH131"/>
    <mergeCell ref="AI128:AI131"/>
    <mergeCell ref="AJ128:AJ131"/>
    <mergeCell ref="AK128:AK131"/>
    <mergeCell ref="AL128:AL131"/>
    <mergeCell ref="AO128:AO131"/>
    <mergeCell ref="AQ128:AQ131"/>
    <mergeCell ref="AW128:AW131"/>
    <mergeCell ref="Z128:Z131"/>
    <mergeCell ref="AA128:AA131"/>
    <mergeCell ref="AB128:AB131"/>
    <mergeCell ref="AC128:AC131"/>
    <mergeCell ref="AD128:AD131"/>
    <mergeCell ref="AE128:AE131"/>
    <mergeCell ref="AF128:AF131"/>
    <mergeCell ref="AG128:AG131"/>
    <mergeCell ref="AU128:AU131"/>
    <mergeCell ref="AP128:AP131"/>
    <mergeCell ref="AR128:AR131"/>
    <mergeCell ref="AS128:AS131"/>
    <mergeCell ref="AT128:AT131"/>
    <mergeCell ref="AY124:AY127"/>
    <mergeCell ref="AM125:AM126"/>
    <mergeCell ref="AH124:AH127"/>
    <mergeCell ref="AI124:AI127"/>
    <mergeCell ref="AJ124:AJ127"/>
    <mergeCell ref="AK124:AK127"/>
    <mergeCell ref="AL124:AL127"/>
    <mergeCell ref="AO124:AO127"/>
    <mergeCell ref="AQ124:AQ127"/>
    <mergeCell ref="AW124:AW127"/>
    <mergeCell ref="Z124:Z127"/>
    <mergeCell ref="AA124:AA127"/>
    <mergeCell ref="AB124:AB127"/>
    <mergeCell ref="AC124:AC127"/>
    <mergeCell ref="AD124:AD127"/>
    <mergeCell ref="AE124:AE127"/>
    <mergeCell ref="AF124:AF127"/>
    <mergeCell ref="AG124:AG127"/>
    <mergeCell ref="AP124:AP127"/>
    <mergeCell ref="AR124:AR127"/>
    <mergeCell ref="AS124:AS127"/>
    <mergeCell ref="AT124:AT127"/>
    <mergeCell ref="AV124:AV127"/>
    <mergeCell ref="AX124:AX127"/>
    <mergeCell ref="AU124:AU127"/>
    <mergeCell ref="Q124:Q127"/>
    <mergeCell ref="R124:R127"/>
    <mergeCell ref="S124:S127"/>
    <mergeCell ref="T124:T127"/>
    <mergeCell ref="U124:U127"/>
    <mergeCell ref="V124:V127"/>
    <mergeCell ref="W124:W127"/>
    <mergeCell ref="X124:X127"/>
    <mergeCell ref="Y124:Y127"/>
    <mergeCell ref="T120:T123"/>
    <mergeCell ref="U120:U123"/>
    <mergeCell ref="V120:V123"/>
    <mergeCell ref="W120:W123"/>
    <mergeCell ref="X120:X123"/>
    <mergeCell ref="Y120:Y123"/>
    <mergeCell ref="P120:P123"/>
    <mergeCell ref="P116:P119"/>
    <mergeCell ref="Q120:Q123"/>
    <mergeCell ref="R120:R123"/>
    <mergeCell ref="S120:S123"/>
    <mergeCell ref="AV120:AV123"/>
    <mergeCell ref="AX120:AX123"/>
    <mergeCell ref="AY120:AY123"/>
    <mergeCell ref="AM121:AM122"/>
    <mergeCell ref="AH120:AH123"/>
    <mergeCell ref="AI120:AI123"/>
    <mergeCell ref="AJ120:AJ123"/>
    <mergeCell ref="AK120:AK123"/>
    <mergeCell ref="AL120:AL123"/>
    <mergeCell ref="AO120:AO123"/>
    <mergeCell ref="AQ120:AQ123"/>
    <mergeCell ref="AW120:AW123"/>
    <mergeCell ref="Z120:Z123"/>
    <mergeCell ref="AA120:AA123"/>
    <mergeCell ref="AB120:AB123"/>
    <mergeCell ref="AC120:AC123"/>
    <mergeCell ref="AD120:AD123"/>
    <mergeCell ref="AE120:AE123"/>
    <mergeCell ref="AF120:AF123"/>
    <mergeCell ref="AG120:AG123"/>
    <mergeCell ref="AU120:AU123"/>
    <mergeCell ref="AP120:AP123"/>
    <mergeCell ref="AR120:AR123"/>
    <mergeCell ref="AS120:AS123"/>
    <mergeCell ref="AT120:AT123"/>
    <mergeCell ref="AY116:AY119"/>
    <mergeCell ref="AM117:AM118"/>
    <mergeCell ref="AH116:AH119"/>
    <mergeCell ref="AI116:AI119"/>
    <mergeCell ref="AJ116:AJ119"/>
    <mergeCell ref="AK116:AK119"/>
    <mergeCell ref="AL116:AL119"/>
    <mergeCell ref="AO116:AO119"/>
    <mergeCell ref="AQ116:AQ119"/>
    <mergeCell ref="AW116:AW119"/>
    <mergeCell ref="Z116:Z119"/>
    <mergeCell ref="AA116:AA119"/>
    <mergeCell ref="AB116:AB119"/>
    <mergeCell ref="AC116:AC119"/>
    <mergeCell ref="AD116:AD119"/>
    <mergeCell ref="AE116:AE119"/>
    <mergeCell ref="AF116:AF119"/>
    <mergeCell ref="AG116:AG119"/>
    <mergeCell ref="AP116:AP119"/>
    <mergeCell ref="AR116:AR119"/>
    <mergeCell ref="AS116:AS119"/>
    <mergeCell ref="AT116:AT119"/>
    <mergeCell ref="AX116:AX119"/>
    <mergeCell ref="AU116:AU119"/>
    <mergeCell ref="Q116:Q119"/>
    <mergeCell ref="R116:R119"/>
    <mergeCell ref="S116:S119"/>
    <mergeCell ref="T116:T119"/>
    <mergeCell ref="U116:U119"/>
    <mergeCell ref="V116:V119"/>
    <mergeCell ref="W116:W119"/>
    <mergeCell ref="X116:X119"/>
    <mergeCell ref="Y116:Y119"/>
    <mergeCell ref="T112:T115"/>
    <mergeCell ref="U112:U115"/>
    <mergeCell ref="V112:V115"/>
    <mergeCell ref="W112:W115"/>
    <mergeCell ref="X112:X115"/>
    <mergeCell ref="Y112:Y115"/>
    <mergeCell ref="P112:P115"/>
    <mergeCell ref="P108:P111"/>
    <mergeCell ref="Q112:Q115"/>
    <mergeCell ref="R112:R115"/>
    <mergeCell ref="S112:S115"/>
    <mergeCell ref="AV112:AV115"/>
    <mergeCell ref="AX112:AX115"/>
    <mergeCell ref="AY112:AY115"/>
    <mergeCell ref="AM113:AM114"/>
    <mergeCell ref="AH112:AH115"/>
    <mergeCell ref="AI112:AI115"/>
    <mergeCell ref="AJ112:AJ115"/>
    <mergeCell ref="AK112:AK115"/>
    <mergeCell ref="AL112:AL115"/>
    <mergeCell ref="AO112:AO115"/>
    <mergeCell ref="AQ112:AQ115"/>
    <mergeCell ref="AW112:AW115"/>
    <mergeCell ref="Z112:Z115"/>
    <mergeCell ref="AA112:AA115"/>
    <mergeCell ref="AB112:AB115"/>
    <mergeCell ref="AC112:AC115"/>
    <mergeCell ref="AD112:AD115"/>
    <mergeCell ref="AE112:AE115"/>
    <mergeCell ref="AF112:AF115"/>
    <mergeCell ref="AG112:AG115"/>
    <mergeCell ref="AU112:AU115"/>
    <mergeCell ref="AP112:AP115"/>
    <mergeCell ref="AR112:AR115"/>
    <mergeCell ref="AS112:AS115"/>
    <mergeCell ref="AT112:AT115"/>
    <mergeCell ref="AY108:AY111"/>
    <mergeCell ref="AM109:AM110"/>
    <mergeCell ref="AH108:AH111"/>
    <mergeCell ref="AI108:AI111"/>
    <mergeCell ref="AJ108:AJ111"/>
    <mergeCell ref="AK108:AK111"/>
    <mergeCell ref="AL108:AL111"/>
    <mergeCell ref="AO108:AO111"/>
    <mergeCell ref="AQ108:AQ111"/>
    <mergeCell ref="AW108:AW111"/>
    <mergeCell ref="Z108:Z111"/>
    <mergeCell ref="AA108:AA111"/>
    <mergeCell ref="AB108:AB111"/>
    <mergeCell ref="AC108:AC111"/>
    <mergeCell ref="AD108:AD111"/>
    <mergeCell ref="AE108:AE111"/>
    <mergeCell ref="AF108:AF111"/>
    <mergeCell ref="AX108:AX111"/>
    <mergeCell ref="AU108:AU111"/>
    <mergeCell ref="Q108:Q111"/>
    <mergeCell ref="R108:R111"/>
    <mergeCell ref="S108:S111"/>
    <mergeCell ref="T108:T111"/>
    <mergeCell ref="U108:U111"/>
    <mergeCell ref="V108:V111"/>
    <mergeCell ref="W108:W111"/>
    <mergeCell ref="X108:X111"/>
    <mergeCell ref="Y108:Y111"/>
    <mergeCell ref="T104:T107"/>
    <mergeCell ref="U104:U107"/>
    <mergeCell ref="V104:V107"/>
    <mergeCell ref="W104:W107"/>
    <mergeCell ref="X104:X107"/>
    <mergeCell ref="Y104:Y107"/>
    <mergeCell ref="P104:P107"/>
    <mergeCell ref="P100:P103"/>
    <mergeCell ref="Q104:Q107"/>
    <mergeCell ref="R104:R107"/>
    <mergeCell ref="S104:S107"/>
    <mergeCell ref="AV104:AV107"/>
    <mergeCell ref="AX104:AX107"/>
    <mergeCell ref="AY104:AY107"/>
    <mergeCell ref="AM105:AM106"/>
    <mergeCell ref="AH104:AH107"/>
    <mergeCell ref="AI104:AI107"/>
    <mergeCell ref="AJ104:AJ107"/>
    <mergeCell ref="AK104:AK107"/>
    <mergeCell ref="AL104:AL107"/>
    <mergeCell ref="AO104:AO107"/>
    <mergeCell ref="AQ104:AQ107"/>
    <mergeCell ref="AW104:AW107"/>
    <mergeCell ref="Z104:Z107"/>
    <mergeCell ref="AA104:AA107"/>
    <mergeCell ref="AB104:AB107"/>
    <mergeCell ref="AC104:AC107"/>
    <mergeCell ref="AD104:AD107"/>
    <mergeCell ref="AE104:AE107"/>
    <mergeCell ref="AF104:AF107"/>
    <mergeCell ref="AG104:AG107"/>
    <mergeCell ref="AU104:AU107"/>
    <mergeCell ref="AP104:AP107"/>
    <mergeCell ref="AR104:AR107"/>
    <mergeCell ref="AS104:AS107"/>
    <mergeCell ref="AT104:AT107"/>
    <mergeCell ref="AY100:AY103"/>
    <mergeCell ref="AM101:AM102"/>
    <mergeCell ref="AH100:AH103"/>
    <mergeCell ref="AI100:AI103"/>
    <mergeCell ref="AJ100:AJ103"/>
    <mergeCell ref="AK100:AK103"/>
    <mergeCell ref="AL100:AL103"/>
    <mergeCell ref="AO100:AO103"/>
    <mergeCell ref="AQ100:AQ103"/>
    <mergeCell ref="AW100:AW103"/>
    <mergeCell ref="Z100:Z103"/>
    <mergeCell ref="AA100:AA103"/>
    <mergeCell ref="AB100:AB103"/>
    <mergeCell ref="AC100:AC103"/>
    <mergeCell ref="AD100:AD103"/>
    <mergeCell ref="AE100:AE103"/>
    <mergeCell ref="AF100:AF103"/>
    <mergeCell ref="AX100:AX103"/>
    <mergeCell ref="AU100:AU103"/>
    <mergeCell ref="Q100:Q103"/>
    <mergeCell ref="R100:R103"/>
    <mergeCell ref="S100:S103"/>
    <mergeCell ref="T100:T103"/>
    <mergeCell ref="U100:U103"/>
    <mergeCell ref="V100:V103"/>
    <mergeCell ref="W100:W103"/>
    <mergeCell ref="X100:X103"/>
    <mergeCell ref="Y100:Y103"/>
    <mergeCell ref="T96:T99"/>
    <mergeCell ref="U96:U99"/>
    <mergeCell ref="V96:V99"/>
    <mergeCell ref="W96:W99"/>
    <mergeCell ref="X96:X99"/>
    <mergeCell ref="Y96:Y99"/>
    <mergeCell ref="P96:P99"/>
    <mergeCell ref="P92:P95"/>
    <mergeCell ref="Q96:Q99"/>
    <mergeCell ref="R96:R99"/>
    <mergeCell ref="S96:S99"/>
    <mergeCell ref="AV96:AV99"/>
    <mergeCell ref="AX96:AX99"/>
    <mergeCell ref="Q92:Q95"/>
    <mergeCell ref="R92:R95"/>
    <mergeCell ref="S92:S95"/>
    <mergeCell ref="T92:T95"/>
    <mergeCell ref="U92:U95"/>
    <mergeCell ref="V92:V95"/>
    <mergeCell ref="W92:W95"/>
    <mergeCell ref="X92:X95"/>
    <mergeCell ref="Y92:Y95"/>
    <mergeCell ref="AY96:AY99"/>
    <mergeCell ref="AM97:AM98"/>
    <mergeCell ref="AH96:AH99"/>
    <mergeCell ref="AI96:AI99"/>
    <mergeCell ref="AJ96:AJ99"/>
    <mergeCell ref="AK96:AK99"/>
    <mergeCell ref="AL96:AL99"/>
    <mergeCell ref="AO96:AO99"/>
    <mergeCell ref="AQ96:AQ99"/>
    <mergeCell ref="AW96:AW99"/>
    <mergeCell ref="Z96:Z99"/>
    <mergeCell ref="AA96:AA99"/>
    <mergeCell ref="AB96:AB99"/>
    <mergeCell ref="AC96:AC99"/>
    <mergeCell ref="AD96:AD99"/>
    <mergeCell ref="AE96:AE99"/>
    <mergeCell ref="AF96:AF99"/>
    <mergeCell ref="AG96:AG99"/>
    <mergeCell ref="AU96:AU99"/>
    <mergeCell ref="AP96:AP99"/>
    <mergeCell ref="AR96:AR99"/>
    <mergeCell ref="AS96:AS99"/>
    <mergeCell ref="AT96:AT99"/>
    <mergeCell ref="AY92:AY95"/>
    <mergeCell ref="AM93:AM94"/>
    <mergeCell ref="AH92:AH95"/>
    <mergeCell ref="AI92:AI95"/>
    <mergeCell ref="AJ92:AJ95"/>
    <mergeCell ref="AK92:AK95"/>
    <mergeCell ref="AL92:AL95"/>
    <mergeCell ref="AO92:AO95"/>
    <mergeCell ref="AQ92:AQ95"/>
    <mergeCell ref="AW92:AW95"/>
    <mergeCell ref="Z92:Z95"/>
    <mergeCell ref="AA92:AA95"/>
    <mergeCell ref="AB92:AB95"/>
    <mergeCell ref="AC92:AC95"/>
    <mergeCell ref="AD92:AD95"/>
    <mergeCell ref="AE92:AE95"/>
    <mergeCell ref="AF92:AF95"/>
    <mergeCell ref="AG92:AG95"/>
    <mergeCell ref="AP92:AP95"/>
    <mergeCell ref="AR92:AR95"/>
    <mergeCell ref="AS92:AS95"/>
    <mergeCell ref="AT92:AT95"/>
    <mergeCell ref="AV92:AV95"/>
    <mergeCell ref="AX92:AX95"/>
    <mergeCell ref="AU92:AU95"/>
    <mergeCell ref="P88:P91"/>
    <mergeCell ref="AP84:AP87"/>
    <mergeCell ref="AR84:AR87"/>
    <mergeCell ref="Q88:Q91"/>
    <mergeCell ref="R88:R91"/>
    <mergeCell ref="S88:S91"/>
    <mergeCell ref="P84:P87"/>
    <mergeCell ref="AS84:AS87"/>
    <mergeCell ref="AT84:AT87"/>
    <mergeCell ref="AV84:AV87"/>
    <mergeCell ref="AX84:AX87"/>
    <mergeCell ref="X84:X87"/>
    <mergeCell ref="Y84:Y87"/>
    <mergeCell ref="AP88:AP91"/>
    <mergeCell ref="AR88:AR91"/>
    <mergeCell ref="AS88:AS91"/>
    <mergeCell ref="AT88:AT91"/>
    <mergeCell ref="AV88:AV91"/>
    <mergeCell ref="AX88:AX91"/>
    <mergeCell ref="AU88:AU91"/>
    <mergeCell ref="AY88:AY91"/>
    <mergeCell ref="AM89:AM90"/>
    <mergeCell ref="AH88:AH91"/>
    <mergeCell ref="AI88:AI91"/>
    <mergeCell ref="AJ88:AJ91"/>
    <mergeCell ref="AK88:AK91"/>
    <mergeCell ref="AL88:AL91"/>
    <mergeCell ref="AO88:AO91"/>
    <mergeCell ref="AQ88:AQ91"/>
    <mergeCell ref="AW88:AW91"/>
    <mergeCell ref="Z88:Z91"/>
    <mergeCell ref="AA88:AA91"/>
    <mergeCell ref="AB88:AB91"/>
    <mergeCell ref="AC88:AC91"/>
    <mergeCell ref="AD88:AD91"/>
    <mergeCell ref="AE88:AE91"/>
    <mergeCell ref="AF88:AF91"/>
    <mergeCell ref="AG88:AG91"/>
    <mergeCell ref="T88:T91"/>
    <mergeCell ref="U88:U91"/>
    <mergeCell ref="V88:V91"/>
    <mergeCell ref="W88:W91"/>
    <mergeCell ref="Q80:Q83"/>
    <mergeCell ref="R80:R83"/>
    <mergeCell ref="S80:S83"/>
    <mergeCell ref="AO80:AO83"/>
    <mergeCell ref="AQ80:AQ83"/>
    <mergeCell ref="AW80:AW83"/>
    <mergeCell ref="T80:T83"/>
    <mergeCell ref="U80:U83"/>
    <mergeCell ref="V80:V83"/>
    <mergeCell ref="W80:W83"/>
    <mergeCell ref="X80:X83"/>
    <mergeCell ref="Y80:Y83"/>
    <mergeCell ref="P80:P83"/>
    <mergeCell ref="AP80:AP83"/>
    <mergeCell ref="AR80:AR83"/>
    <mergeCell ref="AS80:AS83"/>
    <mergeCell ref="AT80:AT83"/>
    <mergeCell ref="AY84:AY87"/>
    <mergeCell ref="AM85:AM86"/>
    <mergeCell ref="AH84:AH87"/>
    <mergeCell ref="AI84:AI87"/>
    <mergeCell ref="AJ84:AJ87"/>
    <mergeCell ref="AK84:AK87"/>
    <mergeCell ref="AL84:AL87"/>
    <mergeCell ref="AO84:AO87"/>
    <mergeCell ref="AQ84:AQ87"/>
    <mergeCell ref="AW84:AW87"/>
    <mergeCell ref="Z84:Z87"/>
    <mergeCell ref="AA84:AA87"/>
    <mergeCell ref="AB84:AB87"/>
    <mergeCell ref="AC84:AC87"/>
    <mergeCell ref="AD84:AD87"/>
    <mergeCell ref="AE84:AE87"/>
    <mergeCell ref="AF84:AF87"/>
    <mergeCell ref="AG84:AG87"/>
    <mergeCell ref="AV80:AV83"/>
    <mergeCell ref="AX80:AX83"/>
    <mergeCell ref="Q84:Q87"/>
    <mergeCell ref="R84:R87"/>
    <mergeCell ref="S84:S87"/>
    <mergeCell ref="T84:T87"/>
    <mergeCell ref="U84:U87"/>
    <mergeCell ref="V84:V87"/>
    <mergeCell ref="AY80:AY83"/>
    <mergeCell ref="AU84:AU87"/>
    <mergeCell ref="W84:W87"/>
    <mergeCell ref="AU80:AU83"/>
    <mergeCell ref="AX72:AX75"/>
    <mergeCell ref="AY72:AY75"/>
    <mergeCell ref="AM73:AM74"/>
    <mergeCell ref="AH72:AH75"/>
    <mergeCell ref="AI72:AI75"/>
    <mergeCell ref="Z72:Z75"/>
    <mergeCell ref="AA72:AA75"/>
    <mergeCell ref="AB72:AB75"/>
    <mergeCell ref="AC72:AC75"/>
    <mergeCell ref="AD72:AD75"/>
    <mergeCell ref="AE72:AE75"/>
    <mergeCell ref="AF72:AF75"/>
    <mergeCell ref="AG72:AG75"/>
    <mergeCell ref="Q72:Q75"/>
    <mergeCell ref="R72:R75"/>
    <mergeCell ref="S72:S75"/>
    <mergeCell ref="AQ72:AQ75"/>
    <mergeCell ref="S76:S79"/>
    <mergeCell ref="T76:T79"/>
    <mergeCell ref="U76:U79"/>
    <mergeCell ref="V76:V79"/>
    <mergeCell ref="W76:W79"/>
    <mergeCell ref="X76:X79"/>
    <mergeCell ref="Y76:Y79"/>
    <mergeCell ref="AL72:AL75"/>
    <mergeCell ref="AO72:AO75"/>
    <mergeCell ref="P76:P79"/>
    <mergeCell ref="T72:T75"/>
    <mergeCell ref="U72:U75"/>
    <mergeCell ref="V72:V75"/>
    <mergeCell ref="W72:W75"/>
    <mergeCell ref="X72:X75"/>
    <mergeCell ref="Y72:Y75"/>
    <mergeCell ref="P72:P75"/>
    <mergeCell ref="AP76:AP79"/>
    <mergeCell ref="Q76:Q79"/>
    <mergeCell ref="R76:R79"/>
    <mergeCell ref="AP72:AP75"/>
    <mergeCell ref="AJ72:AJ75"/>
    <mergeCell ref="AK72:AK75"/>
    <mergeCell ref="AR76:AR79"/>
    <mergeCell ref="AS76:AS79"/>
    <mergeCell ref="AT76:AT79"/>
    <mergeCell ref="AV76:AV79"/>
    <mergeCell ref="AX76:AX79"/>
    <mergeCell ref="AY76:AY79"/>
    <mergeCell ref="AM77:AM78"/>
    <mergeCell ref="AH76:AH79"/>
    <mergeCell ref="AI76:AI79"/>
    <mergeCell ref="AJ76:AJ79"/>
    <mergeCell ref="AK76:AK79"/>
    <mergeCell ref="AL76:AL79"/>
    <mergeCell ref="AO76:AO79"/>
    <mergeCell ref="AQ76:AQ79"/>
    <mergeCell ref="Z76:Z79"/>
    <mergeCell ref="AA76:AA79"/>
    <mergeCell ref="AB76:AB79"/>
    <mergeCell ref="AC76:AC79"/>
    <mergeCell ref="AD76:AD79"/>
    <mergeCell ref="AE76:AE79"/>
    <mergeCell ref="AU72:AU75"/>
    <mergeCell ref="AU76:AU79"/>
    <mergeCell ref="AY64:AY67"/>
    <mergeCell ref="AM65:AM66"/>
    <mergeCell ref="AH64:AH67"/>
    <mergeCell ref="AI64:AI67"/>
    <mergeCell ref="AJ64:AJ67"/>
    <mergeCell ref="AO64:AO67"/>
    <mergeCell ref="AQ64:AQ67"/>
    <mergeCell ref="Z64:Z67"/>
    <mergeCell ref="AA64:AA67"/>
    <mergeCell ref="AB64:AB67"/>
    <mergeCell ref="AC64:AC67"/>
    <mergeCell ref="AD64:AD67"/>
    <mergeCell ref="AE64:AE67"/>
    <mergeCell ref="AF64:AF67"/>
    <mergeCell ref="AG64:AG67"/>
    <mergeCell ref="AK64:AK67"/>
    <mergeCell ref="AL64:AL67"/>
    <mergeCell ref="Q64:Q67"/>
    <mergeCell ref="AP68:AP71"/>
    <mergeCell ref="AR68:AR71"/>
    <mergeCell ref="AS68:AS71"/>
    <mergeCell ref="AT68:AT71"/>
    <mergeCell ref="AV68:AV71"/>
    <mergeCell ref="AX68:AX71"/>
    <mergeCell ref="AY68:AY71"/>
    <mergeCell ref="AM69:AM70"/>
    <mergeCell ref="AH68:AH71"/>
    <mergeCell ref="AI68:AI71"/>
    <mergeCell ref="AJ68:AJ71"/>
    <mergeCell ref="AK68:AK71"/>
    <mergeCell ref="AL68:AL71"/>
    <mergeCell ref="AO68:AO71"/>
    <mergeCell ref="AQ68:AQ71"/>
    <mergeCell ref="Z68:Z71"/>
    <mergeCell ref="AA68:AA71"/>
    <mergeCell ref="AB68:AB71"/>
    <mergeCell ref="AC68:AC71"/>
    <mergeCell ref="AD68:AD71"/>
    <mergeCell ref="AE68:AE71"/>
    <mergeCell ref="AF68:AF71"/>
    <mergeCell ref="AG68:AG71"/>
    <mergeCell ref="Q68:Q71"/>
    <mergeCell ref="R68:R71"/>
    <mergeCell ref="S68:S71"/>
    <mergeCell ref="T68:T71"/>
    <mergeCell ref="U68:U71"/>
    <mergeCell ref="V68:V71"/>
    <mergeCell ref="W68:W71"/>
    <mergeCell ref="X68:X71"/>
    <mergeCell ref="AU64:AU67"/>
    <mergeCell ref="AU68:AU71"/>
    <mergeCell ref="Y68:Y71"/>
    <mergeCell ref="AV64:AV67"/>
    <mergeCell ref="AX64:AX67"/>
    <mergeCell ref="AP64:AP67"/>
    <mergeCell ref="AR64:AR67"/>
    <mergeCell ref="AS64:AS67"/>
    <mergeCell ref="AT64:AT67"/>
    <mergeCell ref="AQ56:AQ59"/>
    <mergeCell ref="Z56:Z59"/>
    <mergeCell ref="P56:P59"/>
    <mergeCell ref="AP56:AP59"/>
    <mergeCell ref="AA56:AA59"/>
    <mergeCell ref="AB56:AB59"/>
    <mergeCell ref="AC56:AC59"/>
    <mergeCell ref="AD56:AD59"/>
    <mergeCell ref="AE56:AE59"/>
    <mergeCell ref="AF56:AF59"/>
    <mergeCell ref="AG56:AG59"/>
    <mergeCell ref="Q56:Q59"/>
    <mergeCell ref="R56:R59"/>
    <mergeCell ref="S56:S59"/>
    <mergeCell ref="T56:T59"/>
    <mergeCell ref="U56:U59"/>
    <mergeCell ref="V56:V59"/>
    <mergeCell ref="W56:W59"/>
    <mergeCell ref="X56:X59"/>
    <mergeCell ref="Y56:Y59"/>
    <mergeCell ref="AX60:AX63"/>
    <mergeCell ref="AY60:AY63"/>
    <mergeCell ref="AM61:AM62"/>
    <mergeCell ref="AH60:AH63"/>
    <mergeCell ref="AI60:AI63"/>
    <mergeCell ref="AJ60:AJ63"/>
    <mergeCell ref="AK60:AK63"/>
    <mergeCell ref="AL60:AL63"/>
    <mergeCell ref="AO60:AO63"/>
    <mergeCell ref="AQ60:AQ63"/>
    <mergeCell ref="Z60:Z63"/>
    <mergeCell ref="AA60:AA63"/>
    <mergeCell ref="AB60:AB63"/>
    <mergeCell ref="P60:P63"/>
    <mergeCell ref="Q60:Q63"/>
    <mergeCell ref="T60:T63"/>
    <mergeCell ref="U60:U63"/>
    <mergeCell ref="V60:V63"/>
    <mergeCell ref="W60:W63"/>
    <mergeCell ref="X60:X63"/>
    <mergeCell ref="Y60:Y63"/>
    <mergeCell ref="AR56:AR59"/>
    <mergeCell ref="AS56:AS59"/>
    <mergeCell ref="AT56:AT59"/>
    <mergeCell ref="AV56:AV59"/>
    <mergeCell ref="AX56:AX59"/>
    <mergeCell ref="AY56:AY59"/>
    <mergeCell ref="AM57:AM58"/>
    <mergeCell ref="AH56:AH59"/>
    <mergeCell ref="AI56:AI59"/>
    <mergeCell ref="AJ56:AJ59"/>
    <mergeCell ref="AK56:AK59"/>
    <mergeCell ref="AL56:AL59"/>
    <mergeCell ref="AO56:AO59"/>
    <mergeCell ref="AP60:AP63"/>
    <mergeCell ref="AU56:AU59"/>
    <mergeCell ref="AU60:AU63"/>
    <mergeCell ref="AF60:AF63"/>
    <mergeCell ref="AG60:AG63"/>
    <mergeCell ref="R60:R63"/>
    <mergeCell ref="S60:S63"/>
    <mergeCell ref="Q48:Q51"/>
    <mergeCell ref="R48:R51"/>
    <mergeCell ref="S48:S51"/>
    <mergeCell ref="T48:T51"/>
    <mergeCell ref="U48:U51"/>
    <mergeCell ref="V48:V51"/>
    <mergeCell ref="W48:W51"/>
    <mergeCell ref="X48:X51"/>
    <mergeCell ref="Y48:Y51"/>
    <mergeCell ref="P48:P51"/>
    <mergeCell ref="U52:U55"/>
    <mergeCell ref="V52:V55"/>
    <mergeCell ref="W52:W55"/>
    <mergeCell ref="X52:X55"/>
    <mergeCell ref="Y52:Y55"/>
    <mergeCell ref="P52:P55"/>
    <mergeCell ref="Q52:Q55"/>
    <mergeCell ref="R52:R55"/>
    <mergeCell ref="S52:S55"/>
    <mergeCell ref="T52:T55"/>
    <mergeCell ref="AP48:AP51"/>
    <mergeCell ref="AR48:AR51"/>
    <mergeCell ref="AS48:AS51"/>
    <mergeCell ref="AT48:AT51"/>
    <mergeCell ref="AV48:AV51"/>
    <mergeCell ref="AX48:AX51"/>
    <mergeCell ref="AY48:AY51"/>
    <mergeCell ref="AM49:AM50"/>
    <mergeCell ref="AH48:AH51"/>
    <mergeCell ref="AI48:AI51"/>
    <mergeCell ref="AJ48:AJ51"/>
    <mergeCell ref="AK48:AK51"/>
    <mergeCell ref="AL48:AL51"/>
    <mergeCell ref="AO48:AO51"/>
    <mergeCell ref="AQ48:AQ51"/>
    <mergeCell ref="Z48:Z51"/>
    <mergeCell ref="AA48:AA51"/>
    <mergeCell ref="AB48:AB51"/>
    <mergeCell ref="AC48:AC51"/>
    <mergeCell ref="AD48:AD51"/>
    <mergeCell ref="AE48:AE51"/>
    <mergeCell ref="AF48:AF51"/>
    <mergeCell ref="AG48:AG51"/>
    <mergeCell ref="AU48:AU51"/>
    <mergeCell ref="AX52:AX55"/>
    <mergeCell ref="AY52:AY55"/>
    <mergeCell ref="AM53:AM54"/>
    <mergeCell ref="AH52:AH55"/>
    <mergeCell ref="AI52:AI55"/>
    <mergeCell ref="AJ52:AJ55"/>
    <mergeCell ref="AK52:AK55"/>
    <mergeCell ref="AL52:AL55"/>
    <mergeCell ref="AO52:AO55"/>
    <mergeCell ref="AQ52:AQ55"/>
    <mergeCell ref="Z52:Z55"/>
    <mergeCell ref="AA52:AA55"/>
    <mergeCell ref="AB52:AB55"/>
    <mergeCell ref="AC52:AC55"/>
    <mergeCell ref="AD52:AD55"/>
    <mergeCell ref="AE52:AE55"/>
    <mergeCell ref="AF52:AF55"/>
    <mergeCell ref="AG52:AG55"/>
    <mergeCell ref="AU52:AU55"/>
    <mergeCell ref="AR40:AR43"/>
    <mergeCell ref="AS40:AS43"/>
    <mergeCell ref="AT40:AT43"/>
    <mergeCell ref="AV40:AV43"/>
    <mergeCell ref="AX40:AX43"/>
    <mergeCell ref="AY40:AY43"/>
    <mergeCell ref="AM41:AM42"/>
    <mergeCell ref="AH40:AH43"/>
    <mergeCell ref="AI40:AI43"/>
    <mergeCell ref="AJ40:AJ43"/>
    <mergeCell ref="AK40:AK43"/>
    <mergeCell ref="AL40:AL43"/>
    <mergeCell ref="AO40:AO43"/>
    <mergeCell ref="AQ40:AQ43"/>
    <mergeCell ref="Z40:Z43"/>
    <mergeCell ref="AA40:AA43"/>
    <mergeCell ref="AB40:AB43"/>
    <mergeCell ref="AC40:AC43"/>
    <mergeCell ref="AD40:AD43"/>
    <mergeCell ref="AE40:AE43"/>
    <mergeCell ref="AF40:AF43"/>
    <mergeCell ref="AG40:AG43"/>
    <mergeCell ref="AU40:AU43"/>
    <mergeCell ref="AP44:AP47"/>
    <mergeCell ref="S36:S39"/>
    <mergeCell ref="AX44:AX47"/>
    <mergeCell ref="AY44:AY47"/>
    <mergeCell ref="AM45:AM46"/>
    <mergeCell ref="AH44:AH47"/>
    <mergeCell ref="AI44:AI47"/>
    <mergeCell ref="AJ44:AJ47"/>
    <mergeCell ref="AK44:AK47"/>
    <mergeCell ref="AL44:AL47"/>
    <mergeCell ref="AO44:AO47"/>
    <mergeCell ref="AQ44:AQ47"/>
    <mergeCell ref="Z44:Z47"/>
    <mergeCell ref="AA44:AA47"/>
    <mergeCell ref="AB44:AB47"/>
    <mergeCell ref="AC44:AC47"/>
    <mergeCell ref="AD44:AD47"/>
    <mergeCell ref="AE44:AE47"/>
    <mergeCell ref="AF44:AF47"/>
    <mergeCell ref="AG44:AG47"/>
    <mergeCell ref="AU44:AU47"/>
    <mergeCell ref="AJ36:AJ39"/>
    <mergeCell ref="AK36:AK39"/>
    <mergeCell ref="AL36:AL39"/>
    <mergeCell ref="AO36:AO39"/>
    <mergeCell ref="AQ36:AQ39"/>
    <mergeCell ref="Z36:Z39"/>
    <mergeCell ref="AA36:AA39"/>
    <mergeCell ref="AB36:AB39"/>
    <mergeCell ref="AC36:AC39"/>
    <mergeCell ref="AD36:AD39"/>
    <mergeCell ref="AE36:AE39"/>
    <mergeCell ref="AF36:AF39"/>
    <mergeCell ref="AG36:AG39"/>
    <mergeCell ref="Q40:Q43"/>
    <mergeCell ref="R40:R43"/>
    <mergeCell ref="S40:S43"/>
    <mergeCell ref="T40:T43"/>
    <mergeCell ref="U40:U43"/>
    <mergeCell ref="V40:V43"/>
    <mergeCell ref="W40:W43"/>
    <mergeCell ref="X40:X43"/>
    <mergeCell ref="Y40:Y43"/>
    <mergeCell ref="P40:P43"/>
    <mergeCell ref="U44:U47"/>
    <mergeCell ref="V44:V47"/>
    <mergeCell ref="W44:W47"/>
    <mergeCell ref="X44:X47"/>
    <mergeCell ref="Y44:Y47"/>
    <mergeCell ref="P44:P47"/>
    <mergeCell ref="Q44:Q47"/>
    <mergeCell ref="R44:R47"/>
    <mergeCell ref="S44:S47"/>
    <mergeCell ref="T44:T47"/>
    <mergeCell ref="AP40:AP43"/>
    <mergeCell ref="A348:A351"/>
    <mergeCell ref="A352:A355"/>
    <mergeCell ref="A356:A359"/>
    <mergeCell ref="A360:A363"/>
    <mergeCell ref="A364:A367"/>
    <mergeCell ref="A368:A371"/>
    <mergeCell ref="A372:A375"/>
    <mergeCell ref="A376:A379"/>
    <mergeCell ref="A380:A383"/>
    <mergeCell ref="A312:A315"/>
    <mergeCell ref="A316:A319"/>
    <mergeCell ref="A320:A323"/>
    <mergeCell ref="A324:A327"/>
    <mergeCell ref="A328:A331"/>
    <mergeCell ref="A332:A335"/>
    <mergeCell ref="A336:A339"/>
    <mergeCell ref="A340:A343"/>
    <mergeCell ref="A344:A347"/>
    <mergeCell ref="A264:A267"/>
    <mergeCell ref="A268:A271"/>
    <mergeCell ref="A204:A207"/>
    <mergeCell ref="A208:A211"/>
    <mergeCell ref="AX24:AX27"/>
    <mergeCell ref="AY24:AY27"/>
    <mergeCell ref="AM25:AM26"/>
    <mergeCell ref="AU24:AU27"/>
    <mergeCell ref="A384:A387"/>
    <mergeCell ref="A388:A391"/>
    <mergeCell ref="A276:A279"/>
    <mergeCell ref="A280:A283"/>
    <mergeCell ref="A284:A287"/>
    <mergeCell ref="A288:A291"/>
    <mergeCell ref="A292:A295"/>
    <mergeCell ref="A296:A299"/>
    <mergeCell ref="A300:A303"/>
    <mergeCell ref="A304:A307"/>
    <mergeCell ref="A308:A311"/>
    <mergeCell ref="A240:A243"/>
    <mergeCell ref="A244:A247"/>
    <mergeCell ref="A248:A251"/>
    <mergeCell ref="A252:A255"/>
    <mergeCell ref="A256:A259"/>
    <mergeCell ref="A260:A263"/>
    <mergeCell ref="AP24:AP27"/>
    <mergeCell ref="AR24:AR27"/>
    <mergeCell ref="AP28:AP31"/>
    <mergeCell ref="AR28:AR31"/>
    <mergeCell ref="AS28:AS31"/>
    <mergeCell ref="AT28:AT31"/>
    <mergeCell ref="AC28:AC31"/>
    <mergeCell ref="A272:A275"/>
    <mergeCell ref="AU28:AU31"/>
    <mergeCell ref="Q24:Q27"/>
    <mergeCell ref="R24:R27"/>
    <mergeCell ref="S24:S27"/>
    <mergeCell ref="T24:T27"/>
    <mergeCell ref="U24:U27"/>
    <mergeCell ref="V24:V27"/>
    <mergeCell ref="W24:W27"/>
    <mergeCell ref="AX36:AX39"/>
    <mergeCell ref="AY36:AY39"/>
    <mergeCell ref="AM37:AM38"/>
    <mergeCell ref="AH36:AH39"/>
    <mergeCell ref="AI36:AI39"/>
    <mergeCell ref="A212:A215"/>
    <mergeCell ref="A216:A219"/>
    <mergeCell ref="A220:A223"/>
    <mergeCell ref="A224:A227"/>
    <mergeCell ref="A228:A231"/>
    <mergeCell ref="A232:A235"/>
    <mergeCell ref="A236:A239"/>
    <mergeCell ref="A168:A171"/>
    <mergeCell ref="A172:A175"/>
    <mergeCell ref="A176:A179"/>
    <mergeCell ref="A180:A183"/>
    <mergeCell ref="A68:A71"/>
    <mergeCell ref="A72:A75"/>
    <mergeCell ref="A76:A79"/>
    <mergeCell ref="A80:A83"/>
    <mergeCell ref="A84:A87"/>
    <mergeCell ref="A88:A91"/>
    <mergeCell ref="A92:A95"/>
    <mergeCell ref="A136:A139"/>
    <mergeCell ref="A140:A143"/>
    <mergeCell ref="A144:A147"/>
    <mergeCell ref="A148:A151"/>
    <mergeCell ref="A152:A155"/>
    <mergeCell ref="A156:A159"/>
    <mergeCell ref="A160:A163"/>
    <mergeCell ref="A164:A167"/>
    <mergeCell ref="A96:A99"/>
    <mergeCell ref="A100:A103"/>
    <mergeCell ref="A104:A107"/>
    <mergeCell ref="A108:A111"/>
    <mergeCell ref="A112:A115"/>
    <mergeCell ref="A116:A119"/>
    <mergeCell ref="A120:A123"/>
    <mergeCell ref="A124:A127"/>
    <mergeCell ref="A128:A131"/>
    <mergeCell ref="A184:A187"/>
    <mergeCell ref="A188:A191"/>
    <mergeCell ref="A192:A195"/>
    <mergeCell ref="A196:A199"/>
    <mergeCell ref="A200:A203"/>
    <mergeCell ref="A24:A27"/>
    <mergeCell ref="A28:A31"/>
    <mergeCell ref="A32:A35"/>
    <mergeCell ref="A36:A39"/>
    <mergeCell ref="A40:A43"/>
    <mergeCell ref="A44:A47"/>
    <mergeCell ref="A48:A51"/>
    <mergeCell ref="A52:A55"/>
    <mergeCell ref="A56:A59"/>
    <mergeCell ref="A132:A135"/>
    <mergeCell ref="AT20:AT23"/>
    <mergeCell ref="AV20:AV23"/>
    <mergeCell ref="AX20:AX23"/>
    <mergeCell ref="AY20:AY23"/>
    <mergeCell ref="AM21:AM22"/>
    <mergeCell ref="AG20:AG23"/>
    <mergeCell ref="AH20:AH23"/>
    <mergeCell ref="AI20:AI23"/>
    <mergeCell ref="AJ20:AJ23"/>
    <mergeCell ref="AK20:AK23"/>
    <mergeCell ref="AL20:AL23"/>
    <mergeCell ref="AO20:AO23"/>
    <mergeCell ref="AQ20:AQ23"/>
    <mergeCell ref="AA20:AA23"/>
    <mergeCell ref="AU20:AU23"/>
    <mergeCell ref="A60:A63"/>
    <mergeCell ref="A64:A67"/>
    <mergeCell ref="AS24:AS27"/>
    <mergeCell ref="AT24:AT27"/>
    <mergeCell ref="AV24:AV27"/>
    <mergeCell ref="AD24:AD27"/>
    <mergeCell ref="AE24:AE27"/>
    <mergeCell ref="X24:X27"/>
    <mergeCell ref="Y24:Y27"/>
    <mergeCell ref="AH24:AH27"/>
    <mergeCell ref="AI24:AI27"/>
    <mergeCell ref="AJ24:AJ27"/>
    <mergeCell ref="AK24:AK27"/>
    <mergeCell ref="AL24:AL27"/>
    <mergeCell ref="AO24:AO27"/>
    <mergeCell ref="AQ24:AQ27"/>
    <mergeCell ref="Z24:Z27"/>
    <mergeCell ref="AA24:AA27"/>
    <mergeCell ref="AB24:AB27"/>
    <mergeCell ref="AF24:AF27"/>
    <mergeCell ref="AG24:AG27"/>
    <mergeCell ref="AC24:AC27"/>
    <mergeCell ref="S28:S31"/>
    <mergeCell ref="T28:T31"/>
    <mergeCell ref="U28:U31"/>
    <mergeCell ref="V28:V31"/>
    <mergeCell ref="X28:X31"/>
    <mergeCell ref="AV32:AV35"/>
    <mergeCell ref="AX32:AX35"/>
    <mergeCell ref="AY32:AY35"/>
    <mergeCell ref="AQ32:AQ35"/>
    <mergeCell ref="AP32:AP35"/>
    <mergeCell ref="AR32:AR35"/>
    <mergeCell ref="AS32:AS35"/>
    <mergeCell ref="AT32:AT35"/>
    <mergeCell ref="P32:P35"/>
    <mergeCell ref="Q32:Q35"/>
    <mergeCell ref="R32:R35"/>
    <mergeCell ref="S32:S35"/>
    <mergeCell ref="A20:A23"/>
    <mergeCell ref="B20:F23"/>
    <mergeCell ref="G20:G23"/>
    <mergeCell ref="H20:H23"/>
    <mergeCell ref="I20:I23"/>
    <mergeCell ref="J20:J23"/>
    <mergeCell ref="K20:K23"/>
    <mergeCell ref="L20:L23"/>
    <mergeCell ref="AB20:AB23"/>
    <mergeCell ref="AC20:AC23"/>
    <mergeCell ref="AD20:AD23"/>
    <mergeCell ref="AE20:AE23"/>
    <mergeCell ref="AF20:AF23"/>
    <mergeCell ref="P20:P23"/>
    <mergeCell ref="Q20:Q23"/>
    <mergeCell ref="R20:R23"/>
    <mergeCell ref="O16:O19"/>
    <mergeCell ref="S20:S23"/>
    <mergeCell ref="T20:T23"/>
    <mergeCell ref="U20:U23"/>
    <mergeCell ref="N16:N19"/>
    <mergeCell ref="M20:M23"/>
    <mergeCell ref="AP20:AP23"/>
    <mergeCell ref="AR20:AR23"/>
    <mergeCell ref="AS20:AS23"/>
    <mergeCell ref="AM17:AM18"/>
    <mergeCell ref="W16:W19"/>
    <mergeCell ref="X16:X19"/>
    <mergeCell ref="Y16:Y19"/>
    <mergeCell ref="Z16:Z19"/>
    <mergeCell ref="AA16:AA19"/>
    <mergeCell ref="AB16:AB19"/>
    <mergeCell ref="N20:N23"/>
    <mergeCell ref="O20:O23"/>
    <mergeCell ref="AF16:AF19"/>
    <mergeCell ref="AG16:AG19"/>
    <mergeCell ref="AH16:AH19"/>
    <mergeCell ref="AI16:AI19"/>
    <mergeCell ref="AJ16:AJ19"/>
    <mergeCell ref="B10:F11"/>
    <mergeCell ref="G10:G11"/>
    <mergeCell ref="H10:I10"/>
    <mergeCell ref="J10:J11"/>
    <mergeCell ref="K10:K11"/>
    <mergeCell ref="L10:L11"/>
    <mergeCell ref="AM10:AM11"/>
    <mergeCell ref="AD10:AD11"/>
    <mergeCell ref="AE10:AF10"/>
    <mergeCell ref="AG10:AH10"/>
    <mergeCell ref="AU8:AW8"/>
    <mergeCell ref="AX8:BA8"/>
    <mergeCell ref="BC8:BD8"/>
    <mergeCell ref="A8:M8"/>
    <mergeCell ref="AO7:AP7"/>
    <mergeCell ref="R10:AC11"/>
    <mergeCell ref="BE8:BG8"/>
    <mergeCell ref="Q10:Q11"/>
    <mergeCell ref="A10:A11"/>
    <mergeCell ref="P10:P11"/>
    <mergeCell ref="L7:M7"/>
    <mergeCell ref="AD16:AD19"/>
    <mergeCell ref="AW16:AW19"/>
    <mergeCell ref="V12:V15"/>
    <mergeCell ref="W12:W15"/>
    <mergeCell ref="X12:X15"/>
    <mergeCell ref="S16:S19"/>
    <mergeCell ref="T16:T19"/>
    <mergeCell ref="U16:U19"/>
    <mergeCell ref="V16:V19"/>
    <mergeCell ref="A3:C3"/>
    <mergeCell ref="D3:J3"/>
    <mergeCell ref="A5:K5"/>
    <mergeCell ref="B6:K6"/>
    <mergeCell ref="AU6:AW6"/>
    <mergeCell ref="B16:F19"/>
    <mergeCell ref="G16:G19"/>
    <mergeCell ref="H16:H19"/>
    <mergeCell ref="I16:I19"/>
    <mergeCell ref="J16:J19"/>
    <mergeCell ref="K16:K19"/>
    <mergeCell ref="L16:L19"/>
    <mergeCell ref="M16:M19"/>
    <mergeCell ref="AC16:AC19"/>
    <mergeCell ref="L12:L15"/>
    <mergeCell ref="M12:M15"/>
    <mergeCell ref="B7:K7"/>
    <mergeCell ref="AE5:AJ5"/>
    <mergeCell ref="AU7:AW7"/>
    <mergeCell ref="P12:P15"/>
    <mergeCell ref="Q12:Q15"/>
    <mergeCell ref="R12:R15"/>
    <mergeCell ref="AQ16:AQ19"/>
    <mergeCell ref="P16:P19"/>
    <mergeCell ref="Q16:Q19"/>
    <mergeCell ref="R16:R19"/>
    <mergeCell ref="AP16:AP19"/>
    <mergeCell ref="AR16:AR19"/>
    <mergeCell ref="AS16:AS19"/>
    <mergeCell ref="AO10:AP10"/>
    <mergeCell ref="A16:A19"/>
    <mergeCell ref="L5:M5"/>
    <mergeCell ref="AX16:AX19"/>
    <mergeCell ref="AE16:AE19"/>
    <mergeCell ref="AX7:BA7"/>
    <mergeCell ref="BC7:BD7"/>
    <mergeCell ref="BE7:BG7"/>
    <mergeCell ref="AE6:AJ6"/>
    <mergeCell ref="M10:M11"/>
    <mergeCell ref="N10:N11"/>
    <mergeCell ref="O10:O11"/>
    <mergeCell ref="AE9:AF9"/>
    <mergeCell ref="AG9:AH9"/>
    <mergeCell ref="AX6:BA6"/>
    <mergeCell ref="BC6:BD6"/>
    <mergeCell ref="BE6:BG6"/>
    <mergeCell ref="AT16:AT19"/>
    <mergeCell ref="AV16:AV19"/>
    <mergeCell ref="AK16:AK19"/>
    <mergeCell ref="AL16:AL19"/>
    <mergeCell ref="AO16:AO19"/>
    <mergeCell ref="AU16:AU19"/>
    <mergeCell ref="S12:S15"/>
    <mergeCell ref="T12:T15"/>
    <mergeCell ref="AY16:AY19"/>
    <mergeCell ref="L6:M6"/>
    <mergeCell ref="N24:N27"/>
    <mergeCell ref="O24:O27"/>
    <mergeCell ref="N28:N31"/>
    <mergeCell ref="O28:O31"/>
    <mergeCell ref="AD28:AD31"/>
    <mergeCell ref="AE28:AE31"/>
    <mergeCell ref="W28:W31"/>
    <mergeCell ref="P28:P31"/>
    <mergeCell ref="Q28:Q31"/>
    <mergeCell ref="R28:R31"/>
    <mergeCell ref="P24:P27"/>
    <mergeCell ref="T32:T35"/>
    <mergeCell ref="AE32:AE35"/>
    <mergeCell ref="AF32:AF35"/>
    <mergeCell ref="AV28:AV31"/>
    <mergeCell ref="AX28:AX31"/>
    <mergeCell ref="AY28:AY31"/>
    <mergeCell ref="AM29:AM30"/>
    <mergeCell ref="AG28:AG31"/>
    <mergeCell ref="AH28:AH31"/>
    <mergeCell ref="AI28:AI31"/>
    <mergeCell ref="AJ28:AJ31"/>
    <mergeCell ref="AK28:AK31"/>
    <mergeCell ref="AL28:AL31"/>
    <mergeCell ref="AO28:AO31"/>
    <mergeCell ref="AQ28:AQ31"/>
    <mergeCell ref="Y28:Y31"/>
    <mergeCell ref="Z28:Z31"/>
    <mergeCell ref="Y12:Y15"/>
    <mergeCell ref="AY12:AY15"/>
    <mergeCell ref="AM13:AM14"/>
    <mergeCell ref="AP12:AP15"/>
    <mergeCell ref="AR12:AR15"/>
    <mergeCell ref="AS12:AS15"/>
    <mergeCell ref="AQ12:AQ15"/>
    <mergeCell ref="AJ12:AJ15"/>
    <mergeCell ref="AK12:AK15"/>
    <mergeCell ref="A12:A15"/>
    <mergeCell ref="B12:F15"/>
    <mergeCell ref="G12:G15"/>
    <mergeCell ref="H12:H15"/>
    <mergeCell ref="AU12:AU15"/>
    <mergeCell ref="I12:I15"/>
    <mergeCell ref="J12:J15"/>
    <mergeCell ref="K12:K15"/>
    <mergeCell ref="N12:N15"/>
    <mergeCell ref="O12:O15"/>
    <mergeCell ref="U12:U15"/>
    <mergeCell ref="AX12:AX15"/>
    <mergeCell ref="Z12:Z15"/>
    <mergeCell ref="AA12:AA15"/>
    <mergeCell ref="AB12:AB15"/>
    <mergeCell ref="AC12:AC15"/>
    <mergeCell ref="AD12:AD15"/>
    <mergeCell ref="AL12:AL15"/>
    <mergeCell ref="AO12:AO15"/>
    <mergeCell ref="AE12:AE15"/>
    <mergeCell ref="AF12:AF15"/>
    <mergeCell ref="AG12:AG15"/>
    <mergeCell ref="AH12:AH15"/>
    <mergeCell ref="AI12:AI15"/>
    <mergeCell ref="AT12:AT15"/>
    <mergeCell ref="AV12:AV15"/>
    <mergeCell ref="AW12:AW15"/>
    <mergeCell ref="B24:F27"/>
    <mergeCell ref="G24:G27"/>
    <mergeCell ref="H24:H27"/>
    <mergeCell ref="I24:I27"/>
    <mergeCell ref="J24:J27"/>
    <mergeCell ref="K24:K27"/>
    <mergeCell ref="L24:L27"/>
    <mergeCell ref="M24:M27"/>
    <mergeCell ref="B28:F31"/>
    <mergeCell ref="G28:G31"/>
    <mergeCell ref="H28:H31"/>
    <mergeCell ref="AS208:AS211"/>
    <mergeCell ref="P208:P211"/>
    <mergeCell ref="Q208:Q211"/>
    <mergeCell ref="R208:R211"/>
    <mergeCell ref="S208:S211"/>
    <mergeCell ref="T208:T211"/>
    <mergeCell ref="U208:U211"/>
    <mergeCell ref="AT208:AT211"/>
    <mergeCell ref="AV208:AV211"/>
    <mergeCell ref="AL208:AL211"/>
    <mergeCell ref="AO208:AO211"/>
    <mergeCell ref="V208:V211"/>
    <mergeCell ref="W208:W211"/>
    <mergeCell ref="X208:X211"/>
    <mergeCell ref="Y208:Y211"/>
    <mergeCell ref="Z208:Z211"/>
    <mergeCell ref="AA208:AA211"/>
    <mergeCell ref="AB208:AB211"/>
    <mergeCell ref="AC208:AC211"/>
    <mergeCell ref="R64:R67"/>
    <mergeCell ref="S64:S67"/>
    <mergeCell ref="T64:T67"/>
    <mergeCell ref="U64:U67"/>
    <mergeCell ref="V64:V67"/>
    <mergeCell ref="W64:W67"/>
    <mergeCell ref="X64:X67"/>
    <mergeCell ref="Y64:Y67"/>
    <mergeCell ref="Y20:Y23"/>
    <mergeCell ref="Z20:Z23"/>
    <mergeCell ref="V20:V23"/>
    <mergeCell ref="W20:W23"/>
    <mergeCell ref="X20:X23"/>
    <mergeCell ref="U36:U39"/>
    <mergeCell ref="V36:V39"/>
    <mergeCell ref="W36:W39"/>
    <mergeCell ref="X36:X39"/>
    <mergeCell ref="Y36:Y39"/>
    <mergeCell ref="AA28:AA31"/>
    <mergeCell ref="AB28:AB31"/>
    <mergeCell ref="AF28:AF31"/>
    <mergeCell ref="P36:P39"/>
    <mergeCell ref="AM33:AM34"/>
    <mergeCell ref="AO32:AO35"/>
    <mergeCell ref="AD32:AD35"/>
    <mergeCell ref="AG32:AG35"/>
    <mergeCell ref="AH32:AH35"/>
    <mergeCell ref="AI32:AI35"/>
    <mergeCell ref="AJ32:AJ35"/>
    <mergeCell ref="AK32:AK35"/>
    <mergeCell ref="U32:U35"/>
    <mergeCell ref="V32:V35"/>
    <mergeCell ref="W32:W35"/>
    <mergeCell ref="X32:X35"/>
    <mergeCell ref="Y32:Y35"/>
    <mergeCell ref="AA32:AA35"/>
    <mergeCell ref="AB32:AB35"/>
    <mergeCell ref="Q36:Q39"/>
    <mergeCell ref="R36:R39"/>
    <mergeCell ref="AR60:AR63"/>
    <mergeCell ref="AS60:AS63"/>
    <mergeCell ref="AT60:AT63"/>
    <mergeCell ref="AC60:AC63"/>
    <mergeCell ref="AD60:AD63"/>
    <mergeCell ref="AE60:AE63"/>
    <mergeCell ref="T36:T39"/>
    <mergeCell ref="Z32:Z35"/>
    <mergeCell ref="AC32:AC35"/>
    <mergeCell ref="AL32:AL35"/>
    <mergeCell ref="AP36:AP39"/>
    <mergeCell ref="AR36:AR39"/>
    <mergeCell ref="AS36:AS39"/>
    <mergeCell ref="AT36:AT39"/>
    <mergeCell ref="AR44:AR47"/>
    <mergeCell ref="AS44:AS47"/>
    <mergeCell ref="AT44:AT47"/>
    <mergeCell ref="AP52:AP55"/>
    <mergeCell ref="AR52:AR55"/>
    <mergeCell ref="AS52:AS55"/>
    <mergeCell ref="AT52:AT55"/>
    <mergeCell ref="AX208:AX211"/>
    <mergeCell ref="AX216:AX219"/>
    <mergeCell ref="AP208:AP211"/>
    <mergeCell ref="AR208:AR211"/>
    <mergeCell ref="Y212:Y215"/>
    <mergeCell ref="Z212:Z215"/>
    <mergeCell ref="AA212:AA215"/>
    <mergeCell ref="AB212:AB215"/>
    <mergeCell ref="AC212:AC215"/>
    <mergeCell ref="AP212:AP215"/>
    <mergeCell ref="AR212:AR215"/>
    <mergeCell ref="AY216:AY219"/>
    <mergeCell ref="AM217:AM218"/>
    <mergeCell ref="AF216:AF219"/>
    <mergeCell ref="AG216:AG219"/>
    <mergeCell ref="AH216:AH219"/>
    <mergeCell ref="AI216:AI219"/>
    <mergeCell ref="AJ216:AJ219"/>
    <mergeCell ref="AK216:AK219"/>
    <mergeCell ref="AY208:AY211"/>
    <mergeCell ref="AM209:AM210"/>
    <mergeCell ref="AD208:AD211"/>
    <mergeCell ref="AE208:AE211"/>
    <mergeCell ref="AF208:AF211"/>
    <mergeCell ref="AG208:AG211"/>
    <mergeCell ref="AH208:AH211"/>
    <mergeCell ref="AI208:AI211"/>
    <mergeCell ref="AJ208:AJ211"/>
    <mergeCell ref="AK208:AK211"/>
    <mergeCell ref="AD212:AD215"/>
    <mergeCell ref="AE212:AE215"/>
    <mergeCell ref="AU212:AU215"/>
    <mergeCell ref="AY212:AY215"/>
    <mergeCell ref="AM213:AM214"/>
    <mergeCell ref="AF212:AF215"/>
    <mergeCell ref="AQ208:AQ211"/>
    <mergeCell ref="AW208:AW211"/>
    <mergeCell ref="AW212:AW215"/>
    <mergeCell ref="AW216:AW219"/>
    <mergeCell ref="AS212:AS215"/>
    <mergeCell ref="AT212:AT215"/>
    <mergeCell ref="AV212:AV215"/>
    <mergeCell ref="AX212:AX215"/>
    <mergeCell ref="AV216:AV219"/>
    <mergeCell ref="AU148:AU151"/>
    <mergeCell ref="AU152:AU155"/>
    <mergeCell ref="AU156:AU159"/>
    <mergeCell ref="AU160:AU163"/>
    <mergeCell ref="AU164:AU167"/>
    <mergeCell ref="R212:R215"/>
    <mergeCell ref="S212:S215"/>
    <mergeCell ref="T212:T215"/>
    <mergeCell ref="U212:U215"/>
    <mergeCell ref="V212:V215"/>
    <mergeCell ref="P216:P219"/>
    <mergeCell ref="Q216:Q219"/>
    <mergeCell ref="R216:R219"/>
    <mergeCell ref="S216:S219"/>
    <mergeCell ref="T216:T219"/>
    <mergeCell ref="U216:U219"/>
    <mergeCell ref="V216:V219"/>
    <mergeCell ref="W216:W219"/>
    <mergeCell ref="X216:X219"/>
    <mergeCell ref="Y216:Y219"/>
    <mergeCell ref="Z216:Z219"/>
    <mergeCell ref="AA216:AA219"/>
    <mergeCell ref="AB216:AB219"/>
    <mergeCell ref="AC216:AC219"/>
    <mergeCell ref="AD216:AD219"/>
    <mergeCell ref="AE216:AE219"/>
    <mergeCell ref="AU216:AU219"/>
    <mergeCell ref="AG212:AG215"/>
    <mergeCell ref="AH212:AH215"/>
    <mergeCell ref="AI212:AI215"/>
    <mergeCell ref="AJ212:AJ215"/>
    <mergeCell ref="AK212:AK215"/>
    <mergeCell ref="AL212:AL215"/>
    <mergeCell ref="AO212:AO215"/>
    <mergeCell ref="AQ212:AQ215"/>
    <mergeCell ref="AL216:AL219"/>
    <mergeCell ref="AO216:AO219"/>
    <mergeCell ref="AQ216:AQ219"/>
    <mergeCell ref="AP216:AP219"/>
    <mergeCell ref="AR216:AR219"/>
    <mergeCell ref="AS216:AS219"/>
    <mergeCell ref="AT216:AT219"/>
    <mergeCell ref="P212:P215"/>
    <mergeCell ref="Q212:Q215"/>
    <mergeCell ref="W212:W215"/>
    <mergeCell ref="X212:X215"/>
    <mergeCell ref="AY220:AY223"/>
    <mergeCell ref="AM221:AM222"/>
    <mergeCell ref="AF220:AF223"/>
    <mergeCell ref="AG220:AG223"/>
    <mergeCell ref="AH220:AH223"/>
    <mergeCell ref="AI220:AI223"/>
    <mergeCell ref="AJ220:AJ223"/>
    <mergeCell ref="AK220:AK223"/>
    <mergeCell ref="AL220:AL223"/>
    <mergeCell ref="AO220:AO223"/>
    <mergeCell ref="AQ220:AQ223"/>
    <mergeCell ref="AP220:AP223"/>
    <mergeCell ref="AR220:AR223"/>
    <mergeCell ref="AS220:AS223"/>
    <mergeCell ref="AT220:AT223"/>
    <mergeCell ref="AV220:AV223"/>
    <mergeCell ref="AX220:AX223"/>
    <mergeCell ref="P220:P223"/>
    <mergeCell ref="Q220:Q223"/>
    <mergeCell ref="R220:R223"/>
    <mergeCell ref="S220:S223"/>
    <mergeCell ref="T220:T223"/>
    <mergeCell ref="U220:U223"/>
    <mergeCell ref="V220:V223"/>
    <mergeCell ref="W220:W223"/>
    <mergeCell ref="X220:X223"/>
    <mergeCell ref="Y220:Y223"/>
    <mergeCell ref="Z220:Z223"/>
    <mergeCell ref="AA220:AA223"/>
    <mergeCell ref="AB220:AB223"/>
    <mergeCell ref="AC220:AC223"/>
    <mergeCell ref="AD220:AD223"/>
    <mergeCell ref="AE220:AE223"/>
    <mergeCell ref="AU220:AU223"/>
    <mergeCell ref="AW220:AW223"/>
    <mergeCell ref="AY224:AY227"/>
    <mergeCell ref="AM225:AM226"/>
    <mergeCell ref="AF224:AF227"/>
    <mergeCell ref="AG224:AG227"/>
    <mergeCell ref="AH224:AH227"/>
    <mergeCell ref="AI224:AI227"/>
    <mergeCell ref="AJ224:AJ227"/>
    <mergeCell ref="AK224:AK227"/>
    <mergeCell ref="AL224:AL227"/>
    <mergeCell ref="AO224:AO227"/>
    <mergeCell ref="AQ224:AQ227"/>
    <mergeCell ref="AP224:AP227"/>
    <mergeCell ref="AR224:AR227"/>
    <mergeCell ref="AS224:AS227"/>
    <mergeCell ref="AT224:AT227"/>
    <mergeCell ref="AV224:AV227"/>
    <mergeCell ref="AX224:AX227"/>
    <mergeCell ref="P224:P227"/>
    <mergeCell ref="Q224:Q227"/>
    <mergeCell ref="R224:R227"/>
    <mergeCell ref="S224:S227"/>
    <mergeCell ref="T224:T227"/>
    <mergeCell ref="U224:U227"/>
    <mergeCell ref="V224:V227"/>
    <mergeCell ref="W224:W227"/>
    <mergeCell ref="X224:X227"/>
    <mergeCell ref="Y224:Y227"/>
    <mergeCell ref="Z224:Z227"/>
    <mergeCell ref="AA224:AA227"/>
    <mergeCell ref="AB224:AB227"/>
    <mergeCell ref="AC224:AC227"/>
    <mergeCell ref="AD224:AD227"/>
    <mergeCell ref="AE224:AE227"/>
    <mergeCell ref="AU224:AU227"/>
    <mergeCell ref="AW224:AW227"/>
    <mergeCell ref="AY228:AY231"/>
    <mergeCell ref="AM229:AM230"/>
    <mergeCell ref="AF228:AF231"/>
    <mergeCell ref="AG228:AG231"/>
    <mergeCell ref="AH228:AH231"/>
    <mergeCell ref="AI228:AI231"/>
    <mergeCell ref="AJ228:AJ231"/>
    <mergeCell ref="AK228:AK231"/>
    <mergeCell ref="AL228:AL231"/>
    <mergeCell ref="AO228:AO231"/>
    <mergeCell ref="AQ228:AQ231"/>
    <mergeCell ref="AP228:AP231"/>
    <mergeCell ref="AR228:AR231"/>
    <mergeCell ref="AS228:AS231"/>
    <mergeCell ref="AT228:AT231"/>
    <mergeCell ref="AV228:AV231"/>
    <mergeCell ref="AX228:AX231"/>
    <mergeCell ref="P228:P231"/>
    <mergeCell ref="Q228:Q231"/>
    <mergeCell ref="R228:R231"/>
    <mergeCell ref="S228:S231"/>
    <mergeCell ref="T228:T231"/>
    <mergeCell ref="U228:U231"/>
    <mergeCell ref="V228:V231"/>
    <mergeCell ref="W228:W231"/>
    <mergeCell ref="X228:X231"/>
    <mergeCell ref="Y228:Y231"/>
    <mergeCell ref="Z228:Z231"/>
    <mergeCell ref="AA228:AA231"/>
    <mergeCell ref="AB228:AB231"/>
    <mergeCell ref="AC228:AC231"/>
    <mergeCell ref="AD228:AD231"/>
    <mergeCell ref="AE228:AE231"/>
    <mergeCell ref="AU228:AU231"/>
    <mergeCell ref="AW228:AW231"/>
    <mergeCell ref="AY232:AY235"/>
    <mergeCell ref="AM233:AM234"/>
    <mergeCell ref="AF232:AF235"/>
    <mergeCell ref="AG232:AG235"/>
    <mergeCell ref="AH232:AH235"/>
    <mergeCell ref="AI232:AI235"/>
    <mergeCell ref="AJ232:AJ235"/>
    <mergeCell ref="AK232:AK235"/>
    <mergeCell ref="AL232:AL235"/>
    <mergeCell ref="AO232:AO235"/>
    <mergeCell ref="AQ232:AQ235"/>
    <mergeCell ref="AP232:AP235"/>
    <mergeCell ref="AR232:AR235"/>
    <mergeCell ref="AS232:AS235"/>
    <mergeCell ref="AT232:AT235"/>
    <mergeCell ref="AV232:AV235"/>
    <mergeCell ref="AX232:AX235"/>
    <mergeCell ref="P232:P235"/>
    <mergeCell ref="Q232:Q235"/>
    <mergeCell ref="R232:R235"/>
    <mergeCell ref="S232:S235"/>
    <mergeCell ref="T232:T235"/>
    <mergeCell ref="U232:U235"/>
    <mergeCell ref="V232:V235"/>
    <mergeCell ref="W232:W235"/>
    <mergeCell ref="X232:X235"/>
    <mergeCell ref="Y232:Y235"/>
    <mergeCell ref="Z232:Z235"/>
    <mergeCell ref="AA232:AA235"/>
    <mergeCell ref="AB232:AB235"/>
    <mergeCell ref="AC232:AC235"/>
    <mergeCell ref="AD232:AD235"/>
    <mergeCell ref="AE232:AE235"/>
    <mergeCell ref="AU232:AU235"/>
    <mergeCell ref="AW232:AW235"/>
    <mergeCell ref="W244:W247"/>
    <mergeCell ref="X244:X247"/>
    <mergeCell ref="AY236:AY239"/>
    <mergeCell ref="AM237:AM238"/>
    <mergeCell ref="AF236:AF239"/>
    <mergeCell ref="AG236:AG239"/>
    <mergeCell ref="AH236:AH239"/>
    <mergeCell ref="AI236:AI239"/>
    <mergeCell ref="AJ236:AJ239"/>
    <mergeCell ref="AK236:AK239"/>
    <mergeCell ref="AL236:AL239"/>
    <mergeCell ref="AO236:AO239"/>
    <mergeCell ref="AQ236:AQ239"/>
    <mergeCell ref="AP236:AP239"/>
    <mergeCell ref="AR236:AR239"/>
    <mergeCell ref="AS236:AS239"/>
    <mergeCell ref="AT236:AT239"/>
    <mergeCell ref="AV236:AV239"/>
    <mergeCell ref="AX236:AX239"/>
    <mergeCell ref="P236:P239"/>
    <mergeCell ref="Q236:Q239"/>
    <mergeCell ref="R236:R239"/>
    <mergeCell ref="S236:S239"/>
    <mergeCell ref="T236:T239"/>
    <mergeCell ref="U236:U239"/>
    <mergeCell ref="V236:V239"/>
    <mergeCell ref="W236:W239"/>
    <mergeCell ref="X236:X239"/>
    <mergeCell ref="Y236:Y239"/>
    <mergeCell ref="Z236:Z239"/>
    <mergeCell ref="AA236:AA239"/>
    <mergeCell ref="AB236:AB239"/>
    <mergeCell ref="AC236:AC239"/>
    <mergeCell ref="AD236:AD239"/>
    <mergeCell ref="AE236:AE239"/>
    <mergeCell ref="AU236:AU239"/>
    <mergeCell ref="AW236:AW239"/>
    <mergeCell ref="P252:P255"/>
    <mergeCell ref="Q252:Q255"/>
    <mergeCell ref="N244:N247"/>
    <mergeCell ref="AY240:AY243"/>
    <mergeCell ref="AM241:AM242"/>
    <mergeCell ref="AF240:AF243"/>
    <mergeCell ref="AG240:AG243"/>
    <mergeCell ref="AH240:AH243"/>
    <mergeCell ref="AI240:AI243"/>
    <mergeCell ref="AJ240:AJ243"/>
    <mergeCell ref="AK240:AK243"/>
    <mergeCell ref="AL240:AL243"/>
    <mergeCell ref="AO240:AO243"/>
    <mergeCell ref="AQ240:AQ243"/>
    <mergeCell ref="AP240:AP243"/>
    <mergeCell ref="AR240:AR243"/>
    <mergeCell ref="AS240:AS243"/>
    <mergeCell ref="AT240:AT243"/>
    <mergeCell ref="AV240:AV243"/>
    <mergeCell ref="AX240:AX243"/>
    <mergeCell ref="P240:P243"/>
    <mergeCell ref="Q240:Q243"/>
    <mergeCell ref="R240:R243"/>
    <mergeCell ref="S240:S243"/>
    <mergeCell ref="T240:T243"/>
    <mergeCell ref="U240:U243"/>
    <mergeCell ref="V240:V243"/>
    <mergeCell ref="W240:W243"/>
    <mergeCell ref="X240:X243"/>
    <mergeCell ref="Y240:Y243"/>
    <mergeCell ref="Z240:Z243"/>
    <mergeCell ref="AA240:AA243"/>
    <mergeCell ref="AB240:AB243"/>
    <mergeCell ref="AC240:AC243"/>
    <mergeCell ref="AD240:AD243"/>
    <mergeCell ref="AE240:AE243"/>
    <mergeCell ref="AU240:AU243"/>
    <mergeCell ref="N240:N243"/>
    <mergeCell ref="AW240:AW243"/>
    <mergeCell ref="AW244:AW247"/>
    <mergeCell ref="AY244:AY247"/>
    <mergeCell ref="AM245:AM246"/>
    <mergeCell ref="AF244:AF247"/>
    <mergeCell ref="AG244:AG247"/>
    <mergeCell ref="AH244:AH247"/>
    <mergeCell ref="AI244:AI247"/>
    <mergeCell ref="AJ244:AJ247"/>
    <mergeCell ref="AK244:AK247"/>
    <mergeCell ref="AL244:AL247"/>
    <mergeCell ref="AO244:AO247"/>
    <mergeCell ref="AQ244:AQ247"/>
    <mergeCell ref="AP244:AP247"/>
    <mergeCell ref="AR244:AR247"/>
    <mergeCell ref="AS244:AS247"/>
    <mergeCell ref="AT244:AT247"/>
    <mergeCell ref="AV244:AV247"/>
    <mergeCell ref="AX244:AX247"/>
    <mergeCell ref="P244:P247"/>
    <mergeCell ref="Q244:Q247"/>
    <mergeCell ref="R244:R247"/>
    <mergeCell ref="S244:S247"/>
    <mergeCell ref="T244:T247"/>
    <mergeCell ref="U244:U247"/>
    <mergeCell ref="V244:V247"/>
    <mergeCell ref="AK260:AK263"/>
    <mergeCell ref="AL260:AL263"/>
    <mergeCell ref="Y244:Y247"/>
    <mergeCell ref="Z244:Z247"/>
    <mergeCell ref="AA244:AA247"/>
    <mergeCell ref="AB244:AB247"/>
    <mergeCell ref="AC244:AC247"/>
    <mergeCell ref="AD244:AD247"/>
    <mergeCell ref="AE244:AE247"/>
    <mergeCell ref="AU244:AU247"/>
    <mergeCell ref="N252:N255"/>
    <mergeCell ref="AY248:AY251"/>
    <mergeCell ref="AM249:AM250"/>
    <mergeCell ref="AF248:AF251"/>
    <mergeCell ref="AG248:AG251"/>
    <mergeCell ref="AH248:AH251"/>
    <mergeCell ref="AI248:AI251"/>
    <mergeCell ref="AJ248:AJ251"/>
    <mergeCell ref="AK248:AK251"/>
    <mergeCell ref="AL248:AL251"/>
    <mergeCell ref="AO248:AO251"/>
    <mergeCell ref="AQ248:AQ251"/>
    <mergeCell ref="AP248:AP251"/>
    <mergeCell ref="AR248:AR251"/>
    <mergeCell ref="AS248:AS251"/>
    <mergeCell ref="AT248:AT251"/>
    <mergeCell ref="AV248:AV251"/>
    <mergeCell ref="AX248:AX251"/>
    <mergeCell ref="P248:P251"/>
    <mergeCell ref="Q248:Q251"/>
    <mergeCell ref="R248:R251"/>
    <mergeCell ref="S248:S251"/>
    <mergeCell ref="T248:T251"/>
    <mergeCell ref="U248:U251"/>
    <mergeCell ref="V248:V251"/>
    <mergeCell ref="W248:W251"/>
    <mergeCell ref="X248:X251"/>
    <mergeCell ref="Y248:Y251"/>
    <mergeCell ref="Z248:Z251"/>
    <mergeCell ref="AA248:AA251"/>
    <mergeCell ref="AB248:AB251"/>
    <mergeCell ref="AC248:AC251"/>
    <mergeCell ref="AD248:AD251"/>
    <mergeCell ref="AE248:AE251"/>
    <mergeCell ref="AU248:AU251"/>
    <mergeCell ref="N248:N251"/>
    <mergeCell ref="AW248:AW251"/>
    <mergeCell ref="AY252:AY255"/>
    <mergeCell ref="AM253:AM254"/>
    <mergeCell ref="AF252:AF255"/>
    <mergeCell ref="AG252:AG255"/>
    <mergeCell ref="AH252:AH255"/>
    <mergeCell ref="AI252:AI255"/>
    <mergeCell ref="AJ252:AJ255"/>
    <mergeCell ref="AK252:AK255"/>
    <mergeCell ref="AL252:AL255"/>
    <mergeCell ref="AO252:AO255"/>
    <mergeCell ref="AQ252:AQ255"/>
    <mergeCell ref="AP252:AP255"/>
    <mergeCell ref="AR252:AR255"/>
    <mergeCell ref="AS252:AS255"/>
    <mergeCell ref="AT252:AT255"/>
    <mergeCell ref="AV252:AV255"/>
    <mergeCell ref="AX252:AX255"/>
    <mergeCell ref="AW264:AW267"/>
    <mergeCell ref="N264:N267"/>
    <mergeCell ref="R252:R255"/>
    <mergeCell ref="S252:S255"/>
    <mergeCell ref="T252:T255"/>
    <mergeCell ref="U252:U255"/>
    <mergeCell ref="V252:V255"/>
    <mergeCell ref="W252:W255"/>
    <mergeCell ref="X252:X255"/>
    <mergeCell ref="Y252:Y255"/>
    <mergeCell ref="Z252:Z255"/>
    <mergeCell ref="AA252:AA255"/>
    <mergeCell ref="AB252:AB255"/>
    <mergeCell ref="AC252:AC255"/>
    <mergeCell ref="AD252:AD255"/>
    <mergeCell ref="AE252:AE255"/>
    <mergeCell ref="AU252:AU255"/>
    <mergeCell ref="AW252:AW255"/>
    <mergeCell ref="N260:N263"/>
    <mergeCell ref="O260:O263"/>
    <mergeCell ref="AY256:AY259"/>
    <mergeCell ref="AM257:AM258"/>
    <mergeCell ref="AF256:AF259"/>
    <mergeCell ref="AG256:AG259"/>
    <mergeCell ref="AH256:AH259"/>
    <mergeCell ref="AI256:AI259"/>
    <mergeCell ref="AJ256:AJ259"/>
    <mergeCell ref="AK256:AK259"/>
    <mergeCell ref="AL256:AL259"/>
    <mergeCell ref="AO256:AO259"/>
    <mergeCell ref="AQ256:AQ259"/>
    <mergeCell ref="AP256:AP259"/>
    <mergeCell ref="AR256:AR259"/>
    <mergeCell ref="AS256:AS259"/>
    <mergeCell ref="AT256:AT259"/>
    <mergeCell ref="AV256:AV259"/>
    <mergeCell ref="AX256:AX259"/>
    <mergeCell ref="P256:P259"/>
    <mergeCell ref="Q256:Q259"/>
    <mergeCell ref="R256:R259"/>
    <mergeCell ref="S256:S259"/>
    <mergeCell ref="T256:T259"/>
    <mergeCell ref="U256:U259"/>
    <mergeCell ref="V256:V259"/>
    <mergeCell ref="W256:W259"/>
    <mergeCell ref="X256:X259"/>
    <mergeCell ref="Y256:Y259"/>
    <mergeCell ref="Z256:Z259"/>
    <mergeCell ref="AA256:AA259"/>
    <mergeCell ref="AB256:AB259"/>
    <mergeCell ref="AC256:AC259"/>
    <mergeCell ref="AD256:AD259"/>
    <mergeCell ref="AE256:AE259"/>
    <mergeCell ref="AU256:AU259"/>
    <mergeCell ref="N256:N259"/>
    <mergeCell ref="O256:O259"/>
    <mergeCell ref="AW256:AW259"/>
    <mergeCell ref="AY260:AY263"/>
    <mergeCell ref="AM261:AM262"/>
    <mergeCell ref="AF260:AF263"/>
    <mergeCell ref="AG260:AG263"/>
    <mergeCell ref="AH260:AH263"/>
    <mergeCell ref="AI260:AI263"/>
    <mergeCell ref="AJ260:AJ263"/>
    <mergeCell ref="AE268:AE271"/>
    <mergeCell ref="AU268:AU271"/>
    <mergeCell ref="AO260:AO263"/>
    <mergeCell ref="AQ260:AQ263"/>
    <mergeCell ref="AP260:AP263"/>
    <mergeCell ref="AR260:AR263"/>
    <mergeCell ref="AS260:AS263"/>
    <mergeCell ref="AT260:AT263"/>
    <mergeCell ref="AV260:AV263"/>
    <mergeCell ref="AX260:AX263"/>
    <mergeCell ref="P260:P263"/>
    <mergeCell ref="Q260:Q263"/>
    <mergeCell ref="R260:R263"/>
    <mergeCell ref="S260:S263"/>
    <mergeCell ref="T260:T263"/>
    <mergeCell ref="U260:U263"/>
    <mergeCell ref="V260:V263"/>
    <mergeCell ref="W260:W263"/>
    <mergeCell ref="X260:X263"/>
    <mergeCell ref="Y260:Y263"/>
    <mergeCell ref="Z260:Z263"/>
    <mergeCell ref="AA260:AA263"/>
    <mergeCell ref="AB260:AB263"/>
    <mergeCell ref="AC260:AC263"/>
    <mergeCell ref="AD260:AD263"/>
    <mergeCell ref="AE260:AE263"/>
    <mergeCell ref="AU260:AU263"/>
    <mergeCell ref="AW260:AW263"/>
    <mergeCell ref="N268:N271"/>
    <mergeCell ref="O268:O271"/>
    <mergeCell ref="AY264:AY267"/>
    <mergeCell ref="AM265:AM266"/>
    <mergeCell ref="AF264:AF267"/>
    <mergeCell ref="AG264:AG267"/>
    <mergeCell ref="AH264:AH267"/>
    <mergeCell ref="AI264:AI267"/>
    <mergeCell ref="AJ264:AJ267"/>
    <mergeCell ref="AK264:AK267"/>
    <mergeCell ref="AL264:AL267"/>
    <mergeCell ref="AO264:AO267"/>
    <mergeCell ref="AQ264:AQ267"/>
    <mergeCell ref="AP264:AP267"/>
    <mergeCell ref="AR264:AR267"/>
    <mergeCell ref="AS264:AS267"/>
    <mergeCell ref="AT264:AT267"/>
    <mergeCell ref="AV264:AV267"/>
    <mergeCell ref="AX264:AX267"/>
    <mergeCell ref="P264:P267"/>
    <mergeCell ref="Q264:Q267"/>
    <mergeCell ref="R264:R267"/>
    <mergeCell ref="S264:S267"/>
    <mergeCell ref="T264:T267"/>
    <mergeCell ref="U264:U267"/>
    <mergeCell ref="V264:V267"/>
    <mergeCell ref="W264:W267"/>
    <mergeCell ref="X264:X267"/>
    <mergeCell ref="Y264:Y267"/>
    <mergeCell ref="Z264:Z267"/>
    <mergeCell ref="AA264:AA267"/>
    <mergeCell ref="AB264:AB267"/>
    <mergeCell ref="AC264:AC267"/>
    <mergeCell ref="AD264:AD267"/>
    <mergeCell ref="AE264:AE267"/>
    <mergeCell ref="AU264:AU267"/>
    <mergeCell ref="AE272:AE275"/>
    <mergeCell ref="AU272:AU275"/>
    <mergeCell ref="AW272:AW275"/>
    <mergeCell ref="N272:N275"/>
    <mergeCell ref="O272:O275"/>
    <mergeCell ref="AY276:AY279"/>
    <mergeCell ref="AM277:AM278"/>
    <mergeCell ref="AF276:AF279"/>
    <mergeCell ref="AG276:AG279"/>
    <mergeCell ref="AH276:AH279"/>
    <mergeCell ref="AI276:AI279"/>
    <mergeCell ref="AJ276:AJ279"/>
    <mergeCell ref="AK276:AK279"/>
    <mergeCell ref="AL276:AL279"/>
    <mergeCell ref="AO276:AO279"/>
    <mergeCell ref="AQ276:AQ279"/>
    <mergeCell ref="AP276:AP279"/>
    <mergeCell ref="AR276:AR279"/>
    <mergeCell ref="AS276:AS279"/>
    <mergeCell ref="AT276:AT279"/>
    <mergeCell ref="AV276:AV279"/>
    <mergeCell ref="AX276:AX279"/>
    <mergeCell ref="P276:P279"/>
    <mergeCell ref="Q276:Q279"/>
    <mergeCell ref="R276:R279"/>
    <mergeCell ref="S276:S279"/>
    <mergeCell ref="T276:T279"/>
    <mergeCell ref="U276:U279"/>
    <mergeCell ref="V276:V279"/>
    <mergeCell ref="W276:W279"/>
    <mergeCell ref="O264:O267"/>
    <mergeCell ref="AY268:AY271"/>
    <mergeCell ref="AM269:AM270"/>
    <mergeCell ref="AF268:AF271"/>
    <mergeCell ref="AG268:AG271"/>
    <mergeCell ref="AH268:AH271"/>
    <mergeCell ref="AI268:AI271"/>
    <mergeCell ref="AJ268:AJ271"/>
    <mergeCell ref="AK268:AK271"/>
    <mergeCell ref="AL268:AL271"/>
    <mergeCell ref="AO268:AO271"/>
    <mergeCell ref="AQ268:AQ271"/>
    <mergeCell ref="AP268:AP271"/>
    <mergeCell ref="AR268:AR271"/>
    <mergeCell ref="AS268:AS271"/>
    <mergeCell ref="AT268:AT271"/>
    <mergeCell ref="AV268:AV271"/>
    <mergeCell ref="AX268:AX271"/>
    <mergeCell ref="AW268:AW271"/>
    <mergeCell ref="P268:P271"/>
    <mergeCell ref="Q268:Q271"/>
    <mergeCell ref="R268:R271"/>
    <mergeCell ref="S268:S271"/>
    <mergeCell ref="T268:T271"/>
    <mergeCell ref="U268:U271"/>
    <mergeCell ref="V268:V271"/>
    <mergeCell ref="W268:W271"/>
    <mergeCell ref="X268:X271"/>
    <mergeCell ref="Y268:Y271"/>
    <mergeCell ref="Z268:Z271"/>
    <mergeCell ref="AA268:AA271"/>
    <mergeCell ref="AB268:AB271"/>
    <mergeCell ref="AC268:AC271"/>
    <mergeCell ref="AD268:AD271"/>
    <mergeCell ref="U280:U283"/>
    <mergeCell ref="V280:V283"/>
    <mergeCell ref="W280:W283"/>
    <mergeCell ref="X280:X283"/>
    <mergeCell ref="Y280:Y283"/>
    <mergeCell ref="Z280:Z283"/>
    <mergeCell ref="AA280:AA283"/>
    <mergeCell ref="AB280:AB283"/>
    <mergeCell ref="AC280:AC283"/>
    <mergeCell ref="AD280:AD283"/>
    <mergeCell ref="AE280:AE283"/>
    <mergeCell ref="AU280:AU283"/>
    <mergeCell ref="AW280:AW283"/>
    <mergeCell ref="N280:N283"/>
    <mergeCell ref="O280:O283"/>
    <mergeCell ref="AY284:AY287"/>
    <mergeCell ref="AM285:AM286"/>
    <mergeCell ref="AF284:AF287"/>
    <mergeCell ref="AG284:AG287"/>
    <mergeCell ref="AH284:AH287"/>
    <mergeCell ref="AI284:AI287"/>
    <mergeCell ref="AJ284:AJ287"/>
    <mergeCell ref="AK284:AK287"/>
    <mergeCell ref="AL284:AL287"/>
    <mergeCell ref="AO284:AO287"/>
    <mergeCell ref="AQ284:AQ287"/>
    <mergeCell ref="AP284:AP287"/>
    <mergeCell ref="AR284:AR287"/>
    <mergeCell ref="AS284:AS287"/>
    <mergeCell ref="AT284:AT287"/>
    <mergeCell ref="N276:N279"/>
    <mergeCell ref="O276:O279"/>
    <mergeCell ref="AY272:AY275"/>
    <mergeCell ref="AM273:AM274"/>
    <mergeCell ref="AF272:AF275"/>
    <mergeCell ref="AG272:AG275"/>
    <mergeCell ref="AH272:AH275"/>
    <mergeCell ref="AI272:AI275"/>
    <mergeCell ref="AJ272:AJ275"/>
    <mergeCell ref="AK272:AK275"/>
    <mergeCell ref="AL272:AL275"/>
    <mergeCell ref="AO272:AO275"/>
    <mergeCell ref="AQ272:AQ275"/>
    <mergeCell ref="AP272:AP275"/>
    <mergeCell ref="AR272:AR275"/>
    <mergeCell ref="AS272:AS275"/>
    <mergeCell ref="AT272:AT275"/>
    <mergeCell ref="AV272:AV275"/>
    <mergeCell ref="AX272:AX275"/>
    <mergeCell ref="P272:P275"/>
    <mergeCell ref="Q272:Q275"/>
    <mergeCell ref="R272:R275"/>
    <mergeCell ref="S272:S275"/>
    <mergeCell ref="T272:T275"/>
    <mergeCell ref="U272:U275"/>
    <mergeCell ref="V272:V275"/>
    <mergeCell ref="W272:W275"/>
    <mergeCell ref="X272:X275"/>
    <mergeCell ref="Y272:Y275"/>
    <mergeCell ref="Z272:Z275"/>
    <mergeCell ref="AA272:AA275"/>
    <mergeCell ref="AB272:AB275"/>
    <mergeCell ref="AC272:AC275"/>
    <mergeCell ref="AD272:AD275"/>
    <mergeCell ref="AR288:AR291"/>
    <mergeCell ref="AS288:AS291"/>
    <mergeCell ref="AT288:AT291"/>
    <mergeCell ref="AV288:AV291"/>
    <mergeCell ref="AX288:AX291"/>
    <mergeCell ref="P288:P291"/>
    <mergeCell ref="Q288:Q291"/>
    <mergeCell ref="R288:R291"/>
    <mergeCell ref="S288:S291"/>
    <mergeCell ref="T288:T291"/>
    <mergeCell ref="U288:U291"/>
    <mergeCell ref="V288:V291"/>
    <mergeCell ref="W288:W291"/>
    <mergeCell ref="X288:X291"/>
    <mergeCell ref="Y288:Y291"/>
    <mergeCell ref="Z288:Z291"/>
    <mergeCell ref="AA288:AA291"/>
    <mergeCell ref="AB288:AB291"/>
    <mergeCell ref="AC288:AC291"/>
    <mergeCell ref="AD288:AD291"/>
    <mergeCell ref="AE288:AE291"/>
    <mergeCell ref="AU288:AU291"/>
    <mergeCell ref="AW288:AW291"/>
    <mergeCell ref="N288:N291"/>
    <mergeCell ref="O288:O291"/>
    <mergeCell ref="AY292:AY295"/>
    <mergeCell ref="AM293:AM294"/>
    <mergeCell ref="AF292:AF295"/>
    <mergeCell ref="AG292:AG295"/>
    <mergeCell ref="AH292:AH295"/>
    <mergeCell ref="X276:X279"/>
    <mergeCell ref="Y276:Y279"/>
    <mergeCell ref="Z276:Z279"/>
    <mergeCell ref="AA276:AA279"/>
    <mergeCell ref="AB276:AB279"/>
    <mergeCell ref="AC276:AC279"/>
    <mergeCell ref="AD276:AD279"/>
    <mergeCell ref="AE276:AE279"/>
    <mergeCell ref="AU276:AU279"/>
    <mergeCell ref="AW276:AW279"/>
    <mergeCell ref="N284:N287"/>
    <mergeCell ref="O284:O287"/>
    <mergeCell ref="AY280:AY283"/>
    <mergeCell ref="AM281:AM282"/>
    <mergeCell ref="AF280:AF283"/>
    <mergeCell ref="AG280:AG283"/>
    <mergeCell ref="AH280:AH283"/>
    <mergeCell ref="AI280:AI283"/>
    <mergeCell ref="AJ280:AJ283"/>
    <mergeCell ref="AK280:AK283"/>
    <mergeCell ref="AL280:AL283"/>
    <mergeCell ref="AO280:AO283"/>
    <mergeCell ref="AQ280:AQ283"/>
    <mergeCell ref="AP280:AP283"/>
    <mergeCell ref="AR280:AR283"/>
    <mergeCell ref="AS280:AS283"/>
    <mergeCell ref="AT280:AT283"/>
    <mergeCell ref="AV280:AV283"/>
    <mergeCell ref="AX280:AX283"/>
    <mergeCell ref="P280:P283"/>
    <mergeCell ref="Q280:Q283"/>
    <mergeCell ref="R280:R283"/>
    <mergeCell ref="S280:S283"/>
    <mergeCell ref="T280:T283"/>
    <mergeCell ref="AY296:AY299"/>
    <mergeCell ref="AM297:AM298"/>
    <mergeCell ref="AF296:AF299"/>
    <mergeCell ref="AG296:AG299"/>
    <mergeCell ref="AH296:AH299"/>
    <mergeCell ref="AI296:AI299"/>
    <mergeCell ref="AJ296:AJ299"/>
    <mergeCell ref="AK296:AK299"/>
    <mergeCell ref="AL296:AL299"/>
    <mergeCell ref="AO296:AO299"/>
    <mergeCell ref="AQ296:AQ299"/>
    <mergeCell ref="AP296:AP299"/>
    <mergeCell ref="AR296:AR299"/>
    <mergeCell ref="AS296:AS299"/>
    <mergeCell ref="AT296:AT299"/>
    <mergeCell ref="AV296:AV299"/>
    <mergeCell ref="AX296:AX299"/>
    <mergeCell ref="P296:P299"/>
    <mergeCell ref="Q296:Q299"/>
    <mergeCell ref="R296:R299"/>
    <mergeCell ref="S296:S299"/>
    <mergeCell ref="T296:T299"/>
    <mergeCell ref="U296:U299"/>
    <mergeCell ref="V296:V299"/>
    <mergeCell ref="W296:W299"/>
    <mergeCell ref="X296:X299"/>
    <mergeCell ref="Y296:Y299"/>
    <mergeCell ref="Z296:Z299"/>
    <mergeCell ref="AA296:AA299"/>
    <mergeCell ref="AB296:AB299"/>
    <mergeCell ref="AC296:AC299"/>
    <mergeCell ref="AD296:AD299"/>
    <mergeCell ref="AV284:AV287"/>
    <mergeCell ref="AX284:AX287"/>
    <mergeCell ref="AW284:AW287"/>
    <mergeCell ref="P284:P287"/>
    <mergeCell ref="Q284:Q287"/>
    <mergeCell ref="R284:R287"/>
    <mergeCell ref="S284:S287"/>
    <mergeCell ref="T284:T287"/>
    <mergeCell ref="U284:U287"/>
    <mergeCell ref="V284:V287"/>
    <mergeCell ref="W284:W287"/>
    <mergeCell ref="X284:X287"/>
    <mergeCell ref="Y284:Y287"/>
    <mergeCell ref="Z284:Z287"/>
    <mergeCell ref="AA284:AA287"/>
    <mergeCell ref="AB284:AB287"/>
    <mergeCell ref="AC284:AC287"/>
    <mergeCell ref="AD284:AD287"/>
    <mergeCell ref="AE284:AE287"/>
    <mergeCell ref="AU284:AU287"/>
    <mergeCell ref="AY288:AY291"/>
    <mergeCell ref="AM289:AM290"/>
    <mergeCell ref="AF288:AF291"/>
    <mergeCell ref="AG288:AG291"/>
    <mergeCell ref="AH288:AH291"/>
    <mergeCell ref="AI288:AI291"/>
    <mergeCell ref="AJ288:AJ291"/>
    <mergeCell ref="AK288:AK291"/>
    <mergeCell ref="AL288:AL291"/>
    <mergeCell ref="AO288:AO291"/>
    <mergeCell ref="AQ288:AQ291"/>
    <mergeCell ref="AP288:AP291"/>
    <mergeCell ref="AA300:AA303"/>
    <mergeCell ref="AB300:AB303"/>
    <mergeCell ref="AC300:AC303"/>
    <mergeCell ref="AD300:AD303"/>
    <mergeCell ref="AE300:AE303"/>
    <mergeCell ref="AU300:AU303"/>
    <mergeCell ref="AI292:AI295"/>
    <mergeCell ref="AJ292:AJ295"/>
    <mergeCell ref="AK292:AK295"/>
    <mergeCell ref="AL292:AL295"/>
    <mergeCell ref="AO292:AO295"/>
    <mergeCell ref="AQ292:AQ295"/>
    <mergeCell ref="AP292:AP295"/>
    <mergeCell ref="AR292:AR295"/>
    <mergeCell ref="AS292:AS295"/>
    <mergeCell ref="AT292:AT295"/>
    <mergeCell ref="AV292:AV295"/>
    <mergeCell ref="AX292:AX295"/>
    <mergeCell ref="P292:P295"/>
    <mergeCell ref="Q292:Q295"/>
    <mergeCell ref="R292:R295"/>
    <mergeCell ref="S292:S295"/>
    <mergeCell ref="T292:T295"/>
    <mergeCell ref="U292:U295"/>
    <mergeCell ref="V292:V295"/>
    <mergeCell ref="W292:W295"/>
    <mergeCell ref="X292:X295"/>
    <mergeCell ref="Y292:Y295"/>
    <mergeCell ref="Z292:Z295"/>
    <mergeCell ref="AA292:AA295"/>
    <mergeCell ref="AB292:AB295"/>
    <mergeCell ref="AC292:AC295"/>
    <mergeCell ref="AD292:AD295"/>
    <mergeCell ref="AE292:AE295"/>
    <mergeCell ref="AU292:AU295"/>
    <mergeCell ref="AW292:AW295"/>
    <mergeCell ref="AE304:AE307"/>
    <mergeCell ref="AU304:AU307"/>
    <mergeCell ref="AW304:AW307"/>
    <mergeCell ref="N304:N307"/>
    <mergeCell ref="O304:O307"/>
    <mergeCell ref="AY308:AY311"/>
    <mergeCell ref="AM309:AM310"/>
    <mergeCell ref="AF308:AF311"/>
    <mergeCell ref="AG308:AG311"/>
    <mergeCell ref="AH308:AH311"/>
    <mergeCell ref="AI308:AI311"/>
    <mergeCell ref="AJ308:AJ311"/>
    <mergeCell ref="AK308:AK311"/>
    <mergeCell ref="AL308:AL311"/>
    <mergeCell ref="AO308:AO311"/>
    <mergeCell ref="AQ308:AQ311"/>
    <mergeCell ref="AP308:AP311"/>
    <mergeCell ref="AR308:AR311"/>
    <mergeCell ref="AS308:AS311"/>
    <mergeCell ref="AT308:AT311"/>
    <mergeCell ref="AV308:AV311"/>
    <mergeCell ref="AX308:AX311"/>
    <mergeCell ref="P308:P311"/>
    <mergeCell ref="Q308:Q311"/>
    <mergeCell ref="R308:R311"/>
    <mergeCell ref="S308:S311"/>
    <mergeCell ref="T308:T311"/>
    <mergeCell ref="U308:U311"/>
    <mergeCell ref="V308:V311"/>
    <mergeCell ref="W308:W311"/>
    <mergeCell ref="AE296:AE299"/>
    <mergeCell ref="AU296:AU299"/>
    <mergeCell ref="AW296:AW299"/>
    <mergeCell ref="N296:N299"/>
    <mergeCell ref="O296:O299"/>
    <mergeCell ref="AY300:AY303"/>
    <mergeCell ref="AM301:AM302"/>
    <mergeCell ref="AF300:AF303"/>
    <mergeCell ref="AG300:AG303"/>
    <mergeCell ref="AH300:AH303"/>
    <mergeCell ref="AI300:AI303"/>
    <mergeCell ref="AJ300:AJ303"/>
    <mergeCell ref="AK300:AK303"/>
    <mergeCell ref="AL300:AL303"/>
    <mergeCell ref="AO300:AO303"/>
    <mergeCell ref="AQ300:AQ303"/>
    <mergeCell ref="AP300:AP303"/>
    <mergeCell ref="AR300:AR303"/>
    <mergeCell ref="AS300:AS303"/>
    <mergeCell ref="AT300:AT303"/>
    <mergeCell ref="AV300:AV303"/>
    <mergeCell ref="AX300:AX303"/>
    <mergeCell ref="AW300:AW303"/>
    <mergeCell ref="P300:P303"/>
    <mergeCell ref="Q300:Q303"/>
    <mergeCell ref="R300:R303"/>
    <mergeCell ref="S300:S303"/>
    <mergeCell ref="T300:T303"/>
    <mergeCell ref="U300:U303"/>
    <mergeCell ref="V300:V303"/>
    <mergeCell ref="W300:W303"/>
    <mergeCell ref="X300:X303"/>
    <mergeCell ref="Y300:Y303"/>
    <mergeCell ref="Z300:Z303"/>
    <mergeCell ref="U312:U315"/>
    <mergeCell ref="V312:V315"/>
    <mergeCell ref="W312:W315"/>
    <mergeCell ref="X312:X315"/>
    <mergeCell ref="Y312:Y315"/>
    <mergeCell ref="Z312:Z315"/>
    <mergeCell ref="AA312:AA315"/>
    <mergeCell ref="AB312:AB315"/>
    <mergeCell ref="AC312:AC315"/>
    <mergeCell ref="AD312:AD315"/>
    <mergeCell ref="AE312:AE315"/>
    <mergeCell ref="AU312:AU315"/>
    <mergeCell ref="AW312:AW315"/>
    <mergeCell ref="N312:N315"/>
    <mergeCell ref="O312:O315"/>
    <mergeCell ref="AY316:AY319"/>
    <mergeCell ref="AM317:AM318"/>
    <mergeCell ref="AF316:AF319"/>
    <mergeCell ref="AG316:AG319"/>
    <mergeCell ref="AH316:AH319"/>
    <mergeCell ref="AI316:AI319"/>
    <mergeCell ref="AJ316:AJ319"/>
    <mergeCell ref="AK316:AK319"/>
    <mergeCell ref="AL316:AL319"/>
    <mergeCell ref="AO316:AO319"/>
    <mergeCell ref="AQ316:AQ319"/>
    <mergeCell ref="AP316:AP319"/>
    <mergeCell ref="AR316:AR319"/>
    <mergeCell ref="AS316:AS319"/>
    <mergeCell ref="AT316:AT319"/>
    <mergeCell ref="N308:N311"/>
    <mergeCell ref="O308:O311"/>
    <mergeCell ref="AY304:AY307"/>
    <mergeCell ref="AM305:AM306"/>
    <mergeCell ref="AF304:AF307"/>
    <mergeCell ref="AG304:AG307"/>
    <mergeCell ref="AH304:AH307"/>
    <mergeCell ref="AI304:AI307"/>
    <mergeCell ref="AJ304:AJ307"/>
    <mergeCell ref="AK304:AK307"/>
    <mergeCell ref="AL304:AL307"/>
    <mergeCell ref="AO304:AO307"/>
    <mergeCell ref="AQ304:AQ307"/>
    <mergeCell ref="AP304:AP307"/>
    <mergeCell ref="AR304:AR307"/>
    <mergeCell ref="AS304:AS307"/>
    <mergeCell ref="AT304:AT307"/>
    <mergeCell ref="AV304:AV307"/>
    <mergeCell ref="AX304:AX307"/>
    <mergeCell ref="P304:P307"/>
    <mergeCell ref="Q304:Q307"/>
    <mergeCell ref="R304:R307"/>
    <mergeCell ref="S304:S307"/>
    <mergeCell ref="T304:T307"/>
    <mergeCell ref="U304:U307"/>
    <mergeCell ref="V304:V307"/>
    <mergeCell ref="W304:W307"/>
    <mergeCell ref="X304:X307"/>
    <mergeCell ref="Y304:Y307"/>
    <mergeCell ref="Z304:Z307"/>
    <mergeCell ref="AA304:AA307"/>
    <mergeCell ref="AB304:AB307"/>
    <mergeCell ref="AC304:AC307"/>
    <mergeCell ref="AD304:AD307"/>
    <mergeCell ref="AR320:AR323"/>
    <mergeCell ref="AS320:AS323"/>
    <mergeCell ref="AT320:AT323"/>
    <mergeCell ref="AV320:AV323"/>
    <mergeCell ref="AX320:AX323"/>
    <mergeCell ref="P320:P323"/>
    <mergeCell ref="Q320:Q323"/>
    <mergeCell ref="R320:R323"/>
    <mergeCell ref="S320:S323"/>
    <mergeCell ref="T320:T323"/>
    <mergeCell ref="U320:U323"/>
    <mergeCell ref="V320:V323"/>
    <mergeCell ref="W320:W323"/>
    <mergeCell ref="X320:X323"/>
    <mergeCell ref="Y320:Y323"/>
    <mergeCell ref="Z320:Z323"/>
    <mergeCell ref="AA320:AA323"/>
    <mergeCell ref="AB320:AB323"/>
    <mergeCell ref="AC320:AC323"/>
    <mergeCell ref="AD320:AD323"/>
    <mergeCell ref="AE320:AE323"/>
    <mergeCell ref="AU320:AU323"/>
    <mergeCell ref="AW320:AW323"/>
    <mergeCell ref="N320:N323"/>
    <mergeCell ref="O320:O323"/>
    <mergeCell ref="AY324:AY327"/>
    <mergeCell ref="AM325:AM326"/>
    <mergeCell ref="AF324:AF327"/>
    <mergeCell ref="AG324:AG327"/>
    <mergeCell ref="AH324:AH327"/>
    <mergeCell ref="X308:X311"/>
    <mergeCell ref="Y308:Y311"/>
    <mergeCell ref="Z308:Z311"/>
    <mergeCell ref="AA308:AA311"/>
    <mergeCell ref="AB308:AB311"/>
    <mergeCell ref="AC308:AC311"/>
    <mergeCell ref="AD308:AD311"/>
    <mergeCell ref="AE308:AE311"/>
    <mergeCell ref="AU308:AU311"/>
    <mergeCell ref="AW308:AW311"/>
    <mergeCell ref="N316:N319"/>
    <mergeCell ref="O316:O319"/>
    <mergeCell ref="AY312:AY315"/>
    <mergeCell ref="AM313:AM314"/>
    <mergeCell ref="AF312:AF315"/>
    <mergeCell ref="AG312:AG315"/>
    <mergeCell ref="AH312:AH315"/>
    <mergeCell ref="AI312:AI315"/>
    <mergeCell ref="AJ312:AJ315"/>
    <mergeCell ref="AK312:AK315"/>
    <mergeCell ref="AL312:AL315"/>
    <mergeCell ref="AO312:AO315"/>
    <mergeCell ref="AQ312:AQ315"/>
    <mergeCell ref="AP312:AP315"/>
    <mergeCell ref="AR312:AR315"/>
    <mergeCell ref="AS312:AS315"/>
    <mergeCell ref="AT312:AT315"/>
    <mergeCell ref="AV312:AV315"/>
    <mergeCell ref="AX312:AX315"/>
    <mergeCell ref="P312:P315"/>
    <mergeCell ref="Q312:Q315"/>
    <mergeCell ref="R312:R315"/>
    <mergeCell ref="S312:S315"/>
    <mergeCell ref="T312:T315"/>
    <mergeCell ref="AY328:AY331"/>
    <mergeCell ref="AM329:AM330"/>
    <mergeCell ref="AF328:AF331"/>
    <mergeCell ref="AG328:AG331"/>
    <mergeCell ref="AH328:AH331"/>
    <mergeCell ref="AI328:AI331"/>
    <mergeCell ref="AJ328:AJ331"/>
    <mergeCell ref="AK328:AK331"/>
    <mergeCell ref="AL328:AL331"/>
    <mergeCell ref="AO328:AO331"/>
    <mergeCell ref="AQ328:AQ331"/>
    <mergeCell ref="AP328:AP331"/>
    <mergeCell ref="AR328:AR331"/>
    <mergeCell ref="AS328:AS331"/>
    <mergeCell ref="AT328:AT331"/>
    <mergeCell ref="AV328:AV331"/>
    <mergeCell ref="AX328:AX331"/>
    <mergeCell ref="P328:P331"/>
    <mergeCell ref="Q328:Q331"/>
    <mergeCell ref="R328:R331"/>
    <mergeCell ref="S328:S331"/>
    <mergeCell ref="T328:T331"/>
    <mergeCell ref="U328:U331"/>
    <mergeCell ref="V328:V331"/>
    <mergeCell ref="W328:W331"/>
    <mergeCell ref="X328:X331"/>
    <mergeCell ref="Y328:Y331"/>
    <mergeCell ref="Z328:Z331"/>
    <mergeCell ref="AA328:AA331"/>
    <mergeCell ref="AB328:AB331"/>
    <mergeCell ref="AC328:AC331"/>
    <mergeCell ref="AD328:AD331"/>
    <mergeCell ref="AV316:AV319"/>
    <mergeCell ref="AX316:AX319"/>
    <mergeCell ref="AW316:AW319"/>
    <mergeCell ref="P316:P319"/>
    <mergeCell ref="Q316:Q319"/>
    <mergeCell ref="R316:R319"/>
    <mergeCell ref="S316:S319"/>
    <mergeCell ref="T316:T319"/>
    <mergeCell ref="U316:U319"/>
    <mergeCell ref="V316:V319"/>
    <mergeCell ref="W316:W319"/>
    <mergeCell ref="X316:X319"/>
    <mergeCell ref="Y316:Y319"/>
    <mergeCell ref="Z316:Z319"/>
    <mergeCell ref="AA316:AA319"/>
    <mergeCell ref="AB316:AB319"/>
    <mergeCell ref="AC316:AC319"/>
    <mergeCell ref="AD316:AD319"/>
    <mergeCell ref="AE316:AE319"/>
    <mergeCell ref="AU316:AU319"/>
    <mergeCell ref="AY320:AY323"/>
    <mergeCell ref="AM321:AM322"/>
    <mergeCell ref="AF320:AF323"/>
    <mergeCell ref="AG320:AG323"/>
    <mergeCell ref="AH320:AH323"/>
    <mergeCell ref="AI320:AI323"/>
    <mergeCell ref="AJ320:AJ323"/>
    <mergeCell ref="AK320:AK323"/>
    <mergeCell ref="AL320:AL323"/>
    <mergeCell ref="AO320:AO323"/>
    <mergeCell ref="AQ320:AQ323"/>
    <mergeCell ref="AP320:AP323"/>
    <mergeCell ref="AA332:AA335"/>
    <mergeCell ref="AB332:AB335"/>
    <mergeCell ref="AC332:AC335"/>
    <mergeCell ref="AD332:AD335"/>
    <mergeCell ref="AE332:AE335"/>
    <mergeCell ref="AU332:AU335"/>
    <mergeCell ref="AI324:AI327"/>
    <mergeCell ref="AJ324:AJ327"/>
    <mergeCell ref="AK324:AK327"/>
    <mergeCell ref="AL324:AL327"/>
    <mergeCell ref="AO324:AO327"/>
    <mergeCell ref="AQ324:AQ327"/>
    <mergeCell ref="AP324:AP327"/>
    <mergeCell ref="AR324:AR327"/>
    <mergeCell ref="AS324:AS327"/>
    <mergeCell ref="AT324:AT327"/>
    <mergeCell ref="AV324:AV327"/>
    <mergeCell ref="AX324:AX327"/>
    <mergeCell ref="P324:P327"/>
    <mergeCell ref="Q324:Q327"/>
    <mergeCell ref="R324:R327"/>
    <mergeCell ref="S324:S327"/>
    <mergeCell ref="T324:T327"/>
    <mergeCell ref="U324:U327"/>
    <mergeCell ref="V324:V327"/>
    <mergeCell ref="W324:W327"/>
    <mergeCell ref="X324:X327"/>
    <mergeCell ref="Y324:Y327"/>
    <mergeCell ref="Z324:Z327"/>
    <mergeCell ref="AA324:AA327"/>
    <mergeCell ref="AB324:AB327"/>
    <mergeCell ref="AC324:AC327"/>
    <mergeCell ref="AD324:AD327"/>
    <mergeCell ref="AE324:AE327"/>
    <mergeCell ref="AU324:AU327"/>
    <mergeCell ref="AW324:AW327"/>
    <mergeCell ref="AE336:AE339"/>
    <mergeCell ref="AU336:AU339"/>
    <mergeCell ref="AW336:AW339"/>
    <mergeCell ref="N336:N339"/>
    <mergeCell ref="O336:O339"/>
    <mergeCell ref="AY340:AY343"/>
    <mergeCell ref="AM341:AM342"/>
    <mergeCell ref="AF340:AF343"/>
    <mergeCell ref="AG340:AG343"/>
    <mergeCell ref="AH340:AH343"/>
    <mergeCell ref="AI340:AI343"/>
    <mergeCell ref="AJ340:AJ343"/>
    <mergeCell ref="AK340:AK343"/>
    <mergeCell ref="AL340:AL343"/>
    <mergeCell ref="AO340:AO343"/>
    <mergeCell ref="AQ340:AQ343"/>
    <mergeCell ref="AP340:AP343"/>
    <mergeCell ref="AR340:AR343"/>
    <mergeCell ref="AS340:AS343"/>
    <mergeCell ref="AT340:AT343"/>
    <mergeCell ref="AV340:AV343"/>
    <mergeCell ref="AX340:AX343"/>
    <mergeCell ref="P340:P343"/>
    <mergeCell ref="Q340:Q343"/>
    <mergeCell ref="R340:R343"/>
    <mergeCell ref="S340:S343"/>
    <mergeCell ref="T340:T343"/>
    <mergeCell ref="U340:U343"/>
    <mergeCell ref="V340:V343"/>
    <mergeCell ref="W340:W343"/>
    <mergeCell ref="AE328:AE331"/>
    <mergeCell ref="AU328:AU331"/>
    <mergeCell ref="AW328:AW331"/>
    <mergeCell ref="N328:N331"/>
    <mergeCell ref="O328:O331"/>
    <mergeCell ref="AY332:AY335"/>
    <mergeCell ref="AM333:AM334"/>
    <mergeCell ref="AF332:AF335"/>
    <mergeCell ref="AG332:AG335"/>
    <mergeCell ref="AH332:AH335"/>
    <mergeCell ref="AI332:AI335"/>
    <mergeCell ref="AJ332:AJ335"/>
    <mergeCell ref="AK332:AK335"/>
    <mergeCell ref="AL332:AL335"/>
    <mergeCell ref="AO332:AO335"/>
    <mergeCell ref="AQ332:AQ335"/>
    <mergeCell ref="AP332:AP335"/>
    <mergeCell ref="AR332:AR335"/>
    <mergeCell ref="AS332:AS335"/>
    <mergeCell ref="AT332:AT335"/>
    <mergeCell ref="AV332:AV335"/>
    <mergeCell ref="AX332:AX335"/>
    <mergeCell ref="AW332:AW335"/>
    <mergeCell ref="P332:P335"/>
    <mergeCell ref="Q332:Q335"/>
    <mergeCell ref="R332:R335"/>
    <mergeCell ref="S332:S335"/>
    <mergeCell ref="T332:T335"/>
    <mergeCell ref="U332:U335"/>
    <mergeCell ref="V332:V335"/>
    <mergeCell ref="W332:W335"/>
    <mergeCell ref="X332:X335"/>
    <mergeCell ref="Y332:Y335"/>
    <mergeCell ref="Z332:Z335"/>
    <mergeCell ref="U344:U347"/>
    <mergeCell ref="V344:V347"/>
    <mergeCell ref="W344:W347"/>
    <mergeCell ref="X344:X347"/>
    <mergeCell ref="Y344:Y347"/>
    <mergeCell ref="Z344:Z347"/>
    <mergeCell ref="AA344:AA347"/>
    <mergeCell ref="AB344:AB347"/>
    <mergeCell ref="AC344:AC347"/>
    <mergeCell ref="AD344:AD347"/>
    <mergeCell ref="AE344:AE347"/>
    <mergeCell ref="AU344:AU347"/>
    <mergeCell ref="AW344:AW347"/>
    <mergeCell ref="N344:N347"/>
    <mergeCell ref="O344:O347"/>
    <mergeCell ref="AY348:AY351"/>
    <mergeCell ref="AM349:AM350"/>
    <mergeCell ref="AF348:AF351"/>
    <mergeCell ref="AG348:AG351"/>
    <mergeCell ref="AH348:AH351"/>
    <mergeCell ref="AI348:AI351"/>
    <mergeCell ref="AJ348:AJ351"/>
    <mergeCell ref="AK348:AK351"/>
    <mergeCell ref="AL348:AL351"/>
    <mergeCell ref="AO348:AO351"/>
    <mergeCell ref="AQ348:AQ351"/>
    <mergeCell ref="AP348:AP351"/>
    <mergeCell ref="AR348:AR351"/>
    <mergeCell ref="AS348:AS351"/>
    <mergeCell ref="AT348:AT351"/>
    <mergeCell ref="N340:N343"/>
    <mergeCell ref="O340:O343"/>
    <mergeCell ref="AY336:AY339"/>
    <mergeCell ref="AM337:AM338"/>
    <mergeCell ref="AF336:AF339"/>
    <mergeCell ref="AG336:AG339"/>
    <mergeCell ref="AH336:AH339"/>
    <mergeCell ref="AI336:AI339"/>
    <mergeCell ref="AJ336:AJ339"/>
    <mergeCell ref="AK336:AK339"/>
    <mergeCell ref="AL336:AL339"/>
    <mergeCell ref="AO336:AO339"/>
    <mergeCell ref="AQ336:AQ339"/>
    <mergeCell ref="AP336:AP339"/>
    <mergeCell ref="AR336:AR339"/>
    <mergeCell ref="AS336:AS339"/>
    <mergeCell ref="AT336:AT339"/>
    <mergeCell ref="AV336:AV339"/>
    <mergeCell ref="AX336:AX339"/>
    <mergeCell ref="P336:P339"/>
    <mergeCell ref="Q336:Q339"/>
    <mergeCell ref="R336:R339"/>
    <mergeCell ref="S336:S339"/>
    <mergeCell ref="T336:T339"/>
    <mergeCell ref="U336:U339"/>
    <mergeCell ref="V336:V339"/>
    <mergeCell ref="W336:W339"/>
    <mergeCell ref="X336:X339"/>
    <mergeCell ref="Y336:Y339"/>
    <mergeCell ref="Z336:Z339"/>
    <mergeCell ref="AA336:AA339"/>
    <mergeCell ref="AB336:AB339"/>
    <mergeCell ref="AC336:AC339"/>
    <mergeCell ref="AD336:AD339"/>
    <mergeCell ref="AR352:AR355"/>
    <mergeCell ref="AS352:AS355"/>
    <mergeCell ref="AT352:AT355"/>
    <mergeCell ref="AV352:AV355"/>
    <mergeCell ref="AX352:AX355"/>
    <mergeCell ref="P352:P355"/>
    <mergeCell ref="Q352:Q355"/>
    <mergeCell ref="R352:R355"/>
    <mergeCell ref="S352:S355"/>
    <mergeCell ref="T352:T355"/>
    <mergeCell ref="U352:U355"/>
    <mergeCell ref="V352:V355"/>
    <mergeCell ref="W352:W355"/>
    <mergeCell ref="X352:X355"/>
    <mergeCell ref="Y352:Y355"/>
    <mergeCell ref="Z352:Z355"/>
    <mergeCell ref="AA352:AA355"/>
    <mergeCell ref="AB352:AB355"/>
    <mergeCell ref="AC352:AC355"/>
    <mergeCell ref="AD352:AD355"/>
    <mergeCell ref="AE352:AE355"/>
    <mergeCell ref="AU352:AU355"/>
    <mergeCell ref="AW352:AW355"/>
    <mergeCell ref="N352:N355"/>
    <mergeCell ref="O352:O355"/>
    <mergeCell ref="AY356:AY359"/>
    <mergeCell ref="AM357:AM358"/>
    <mergeCell ref="AF356:AF359"/>
    <mergeCell ref="AG356:AG359"/>
    <mergeCell ref="AH356:AH359"/>
    <mergeCell ref="X340:X343"/>
    <mergeCell ref="Y340:Y343"/>
    <mergeCell ref="Z340:Z343"/>
    <mergeCell ref="AA340:AA343"/>
    <mergeCell ref="AB340:AB343"/>
    <mergeCell ref="AC340:AC343"/>
    <mergeCell ref="AD340:AD343"/>
    <mergeCell ref="AE340:AE343"/>
    <mergeCell ref="AU340:AU343"/>
    <mergeCell ref="AW340:AW343"/>
    <mergeCell ref="N348:N351"/>
    <mergeCell ref="O348:O351"/>
    <mergeCell ref="AY344:AY347"/>
    <mergeCell ref="AM345:AM346"/>
    <mergeCell ref="AF344:AF347"/>
    <mergeCell ref="AG344:AG347"/>
    <mergeCell ref="AH344:AH347"/>
    <mergeCell ref="AI344:AI347"/>
    <mergeCell ref="AJ344:AJ347"/>
    <mergeCell ref="AK344:AK347"/>
    <mergeCell ref="AL344:AL347"/>
    <mergeCell ref="AO344:AO347"/>
    <mergeCell ref="AQ344:AQ347"/>
    <mergeCell ref="AP344:AP347"/>
    <mergeCell ref="AR344:AR347"/>
    <mergeCell ref="AS344:AS347"/>
    <mergeCell ref="AT344:AT347"/>
    <mergeCell ref="AV344:AV347"/>
    <mergeCell ref="AX344:AX347"/>
    <mergeCell ref="P344:P347"/>
    <mergeCell ref="Q344:Q347"/>
    <mergeCell ref="R344:R347"/>
    <mergeCell ref="S344:S347"/>
    <mergeCell ref="T344:T347"/>
    <mergeCell ref="AY360:AY363"/>
    <mergeCell ref="AM361:AM362"/>
    <mergeCell ref="AF360:AF363"/>
    <mergeCell ref="AG360:AG363"/>
    <mergeCell ref="AH360:AH363"/>
    <mergeCell ref="AI360:AI363"/>
    <mergeCell ref="AJ360:AJ363"/>
    <mergeCell ref="AK360:AK363"/>
    <mergeCell ref="AL360:AL363"/>
    <mergeCell ref="AO360:AO363"/>
    <mergeCell ref="AQ360:AQ363"/>
    <mergeCell ref="AP360:AP363"/>
    <mergeCell ref="AR360:AR363"/>
    <mergeCell ref="AS360:AS363"/>
    <mergeCell ref="AT360:AT363"/>
    <mergeCell ref="AV360:AV363"/>
    <mergeCell ref="AX360:AX363"/>
    <mergeCell ref="P360:P363"/>
    <mergeCell ref="Q360:Q363"/>
    <mergeCell ref="R360:R363"/>
    <mergeCell ref="S360:S363"/>
    <mergeCell ref="T360:T363"/>
    <mergeCell ref="U360:U363"/>
    <mergeCell ref="V360:V363"/>
    <mergeCell ref="W360:W363"/>
    <mergeCell ref="X360:X363"/>
    <mergeCell ref="Y360:Y363"/>
    <mergeCell ref="Z360:Z363"/>
    <mergeCell ref="AA360:AA363"/>
    <mergeCell ref="AB360:AB363"/>
    <mergeCell ref="AC360:AC363"/>
    <mergeCell ref="AD360:AD363"/>
    <mergeCell ref="AV348:AV351"/>
    <mergeCell ref="AX348:AX351"/>
    <mergeCell ref="AW348:AW351"/>
    <mergeCell ref="P348:P351"/>
    <mergeCell ref="Q348:Q351"/>
    <mergeCell ref="R348:R351"/>
    <mergeCell ref="S348:S351"/>
    <mergeCell ref="T348:T351"/>
    <mergeCell ref="U348:U351"/>
    <mergeCell ref="V348:V351"/>
    <mergeCell ref="W348:W351"/>
    <mergeCell ref="X348:X351"/>
    <mergeCell ref="Y348:Y351"/>
    <mergeCell ref="Z348:Z351"/>
    <mergeCell ref="AA348:AA351"/>
    <mergeCell ref="AB348:AB351"/>
    <mergeCell ref="AC348:AC351"/>
    <mergeCell ref="AD348:AD351"/>
    <mergeCell ref="AE348:AE351"/>
    <mergeCell ref="AU348:AU351"/>
    <mergeCell ref="AY352:AY355"/>
    <mergeCell ref="AM353:AM354"/>
    <mergeCell ref="AF352:AF355"/>
    <mergeCell ref="AG352:AG355"/>
    <mergeCell ref="AH352:AH355"/>
    <mergeCell ref="AI352:AI355"/>
    <mergeCell ref="AJ352:AJ355"/>
    <mergeCell ref="AK352:AK355"/>
    <mergeCell ref="AL352:AL355"/>
    <mergeCell ref="AO352:AO355"/>
    <mergeCell ref="AQ352:AQ355"/>
    <mergeCell ref="AP352:AP355"/>
    <mergeCell ref="AU364:AU367"/>
    <mergeCell ref="AI356:AI359"/>
    <mergeCell ref="AJ356:AJ359"/>
    <mergeCell ref="AK356:AK359"/>
    <mergeCell ref="AL356:AL359"/>
    <mergeCell ref="AO356:AO359"/>
    <mergeCell ref="AQ356:AQ359"/>
    <mergeCell ref="AP356:AP359"/>
    <mergeCell ref="AR356:AR359"/>
    <mergeCell ref="AS356:AS359"/>
    <mergeCell ref="AT356:AT359"/>
    <mergeCell ref="AV356:AV359"/>
    <mergeCell ref="AX356:AX359"/>
    <mergeCell ref="P356:P359"/>
    <mergeCell ref="Q356:Q359"/>
    <mergeCell ref="R356:R359"/>
    <mergeCell ref="S356:S359"/>
    <mergeCell ref="T356:T359"/>
    <mergeCell ref="U356:U359"/>
    <mergeCell ref="V356:V359"/>
    <mergeCell ref="W356:W359"/>
    <mergeCell ref="X356:X359"/>
    <mergeCell ref="Y356:Y359"/>
    <mergeCell ref="Z356:Z359"/>
    <mergeCell ref="AA356:AA359"/>
    <mergeCell ref="AB356:AB359"/>
    <mergeCell ref="AC356:AC359"/>
    <mergeCell ref="AD356:AD359"/>
    <mergeCell ref="AE356:AE359"/>
    <mergeCell ref="AU356:AU359"/>
    <mergeCell ref="AW356:AW359"/>
    <mergeCell ref="N364:N367"/>
    <mergeCell ref="O364:O367"/>
    <mergeCell ref="N356:N359"/>
    <mergeCell ref="O356:O359"/>
    <mergeCell ref="AY372:AY375"/>
    <mergeCell ref="AM373:AM374"/>
    <mergeCell ref="AF372:AF375"/>
    <mergeCell ref="AG372:AG375"/>
    <mergeCell ref="AH372:AH375"/>
    <mergeCell ref="AI372:AI375"/>
    <mergeCell ref="AJ372:AJ375"/>
    <mergeCell ref="AK372:AK375"/>
    <mergeCell ref="AL372:AL375"/>
    <mergeCell ref="AO372:AO375"/>
    <mergeCell ref="AQ372:AQ375"/>
    <mergeCell ref="AP372:AP375"/>
    <mergeCell ref="AR372:AR375"/>
    <mergeCell ref="AS372:AS375"/>
    <mergeCell ref="AT372:AT375"/>
    <mergeCell ref="AV372:AV375"/>
    <mergeCell ref="AX372:AX375"/>
    <mergeCell ref="P372:P375"/>
    <mergeCell ref="Q372:Q375"/>
    <mergeCell ref="R372:R375"/>
    <mergeCell ref="S372:S375"/>
    <mergeCell ref="T372:T375"/>
    <mergeCell ref="U372:U375"/>
    <mergeCell ref="V372:V375"/>
    <mergeCell ref="W372:W375"/>
    <mergeCell ref="AE360:AE363"/>
    <mergeCell ref="AU360:AU363"/>
    <mergeCell ref="AW360:AW363"/>
    <mergeCell ref="N360:N363"/>
    <mergeCell ref="O360:O363"/>
    <mergeCell ref="AY364:AY367"/>
    <mergeCell ref="AM365:AM366"/>
    <mergeCell ref="AF364:AF367"/>
    <mergeCell ref="AG364:AG367"/>
    <mergeCell ref="AH364:AH367"/>
    <mergeCell ref="AI364:AI367"/>
    <mergeCell ref="AJ364:AJ367"/>
    <mergeCell ref="AK364:AK367"/>
    <mergeCell ref="AL364:AL367"/>
    <mergeCell ref="AO364:AO367"/>
    <mergeCell ref="AQ364:AQ367"/>
    <mergeCell ref="AP364:AP367"/>
    <mergeCell ref="AR364:AR367"/>
    <mergeCell ref="AS364:AS367"/>
    <mergeCell ref="AT364:AT367"/>
    <mergeCell ref="AV364:AV367"/>
    <mergeCell ref="AX364:AX367"/>
    <mergeCell ref="AW364:AW367"/>
    <mergeCell ref="P364:P367"/>
    <mergeCell ref="Q364:Q367"/>
    <mergeCell ref="R364:R367"/>
    <mergeCell ref="S364:S367"/>
    <mergeCell ref="T364:T367"/>
    <mergeCell ref="U364:U367"/>
    <mergeCell ref="V364:V367"/>
    <mergeCell ref="W364:W367"/>
    <mergeCell ref="X364:X367"/>
    <mergeCell ref="Y364:Y367"/>
    <mergeCell ref="Z364:Z367"/>
    <mergeCell ref="AA364:AA367"/>
    <mergeCell ref="AB364:AB367"/>
    <mergeCell ref="AC364:AC367"/>
    <mergeCell ref="AD364:AD367"/>
    <mergeCell ref="AE364:AE367"/>
    <mergeCell ref="AY368:AY371"/>
    <mergeCell ref="AM369:AM370"/>
    <mergeCell ref="AF368:AF371"/>
    <mergeCell ref="AG368:AG371"/>
    <mergeCell ref="AH368:AH371"/>
    <mergeCell ref="AI368:AI371"/>
    <mergeCell ref="AJ368:AJ371"/>
    <mergeCell ref="AK368:AK371"/>
    <mergeCell ref="AL368:AL371"/>
    <mergeCell ref="AO368:AO371"/>
    <mergeCell ref="AQ368:AQ371"/>
    <mergeCell ref="AP368:AP371"/>
    <mergeCell ref="AR368:AR371"/>
    <mergeCell ref="AS368:AS371"/>
    <mergeCell ref="AT368:AT371"/>
    <mergeCell ref="AV368:AV371"/>
    <mergeCell ref="AX368:AX371"/>
    <mergeCell ref="P368:P371"/>
    <mergeCell ref="Q368:Q371"/>
    <mergeCell ref="R368:R371"/>
    <mergeCell ref="S368:S371"/>
    <mergeCell ref="T368:T371"/>
    <mergeCell ref="U368:U371"/>
    <mergeCell ref="V368:V371"/>
    <mergeCell ref="W368:W371"/>
    <mergeCell ref="X368:X371"/>
    <mergeCell ref="Y368:Y371"/>
    <mergeCell ref="Z368:Z371"/>
    <mergeCell ref="AA368:AA371"/>
    <mergeCell ref="AB368:AB371"/>
    <mergeCell ref="AC368:AC371"/>
    <mergeCell ref="AD368:AD371"/>
    <mergeCell ref="AE368:AE371"/>
    <mergeCell ref="AU368:AU371"/>
    <mergeCell ref="AW368:AW371"/>
    <mergeCell ref="X372:X375"/>
    <mergeCell ref="Y372:Y375"/>
    <mergeCell ref="Z372:Z375"/>
    <mergeCell ref="AA372:AA375"/>
    <mergeCell ref="AB372:AB375"/>
    <mergeCell ref="AC372:AC375"/>
    <mergeCell ref="AD372:AD375"/>
    <mergeCell ref="AE372:AE375"/>
    <mergeCell ref="AU372:AU375"/>
    <mergeCell ref="AW372:AW375"/>
    <mergeCell ref="N380:N383"/>
    <mergeCell ref="O380:O383"/>
    <mergeCell ref="AY376:AY379"/>
    <mergeCell ref="AM377:AM378"/>
    <mergeCell ref="AF376:AF379"/>
    <mergeCell ref="AG376:AG379"/>
    <mergeCell ref="AH376:AH379"/>
    <mergeCell ref="AI376:AI379"/>
    <mergeCell ref="AJ376:AJ379"/>
    <mergeCell ref="AK376:AK379"/>
    <mergeCell ref="AL376:AL379"/>
    <mergeCell ref="AO376:AO379"/>
    <mergeCell ref="AQ376:AQ379"/>
    <mergeCell ref="AP376:AP379"/>
    <mergeCell ref="AR376:AR379"/>
    <mergeCell ref="AS376:AS379"/>
    <mergeCell ref="AT376:AT379"/>
    <mergeCell ref="AV376:AV379"/>
    <mergeCell ref="AX376:AX379"/>
    <mergeCell ref="P376:P379"/>
    <mergeCell ref="Q376:Q379"/>
    <mergeCell ref="R376:R379"/>
    <mergeCell ref="S376:S379"/>
    <mergeCell ref="T376:T379"/>
    <mergeCell ref="U376:U379"/>
    <mergeCell ref="V376:V379"/>
    <mergeCell ref="W376:W379"/>
    <mergeCell ref="X376:X379"/>
    <mergeCell ref="Y376:Y379"/>
    <mergeCell ref="Z376:Z379"/>
    <mergeCell ref="AA376:AA379"/>
    <mergeCell ref="AB376:AB379"/>
    <mergeCell ref="AC376:AC379"/>
    <mergeCell ref="AD376:AD379"/>
    <mergeCell ref="AE376:AE379"/>
    <mergeCell ref="AU376:AU379"/>
    <mergeCell ref="AW376:AW379"/>
    <mergeCell ref="N376:N379"/>
    <mergeCell ref="O376:O379"/>
    <mergeCell ref="AY380:AY383"/>
    <mergeCell ref="AM381:AM382"/>
    <mergeCell ref="AF380:AF383"/>
    <mergeCell ref="AG380:AG383"/>
    <mergeCell ref="AH380:AH383"/>
    <mergeCell ref="AI380:AI383"/>
    <mergeCell ref="AJ380:AJ383"/>
    <mergeCell ref="AK380:AK383"/>
    <mergeCell ref="AL380:AL383"/>
    <mergeCell ref="AO380:AO383"/>
    <mergeCell ref="AQ380:AQ383"/>
    <mergeCell ref="AP380:AP383"/>
    <mergeCell ref="AR380:AR383"/>
    <mergeCell ref="AS380:AS383"/>
    <mergeCell ref="AT380:AT383"/>
    <mergeCell ref="AV380:AV383"/>
    <mergeCell ref="AX380:AX383"/>
    <mergeCell ref="AW380:AW383"/>
    <mergeCell ref="P380:P383"/>
    <mergeCell ref="Q380:Q383"/>
    <mergeCell ref="R380:R383"/>
    <mergeCell ref="S380:S383"/>
    <mergeCell ref="T380:T383"/>
    <mergeCell ref="U380:U383"/>
    <mergeCell ref="V380:V383"/>
    <mergeCell ref="W380:W383"/>
    <mergeCell ref="X380:X383"/>
    <mergeCell ref="Y380:Y383"/>
    <mergeCell ref="Z380:Z383"/>
    <mergeCell ref="AA380:AA383"/>
    <mergeCell ref="AB380:AB383"/>
    <mergeCell ref="AC380:AC383"/>
    <mergeCell ref="AD380:AD383"/>
    <mergeCell ref="AE380:AE383"/>
    <mergeCell ref="AU380:AU383"/>
    <mergeCell ref="N388:N391"/>
    <mergeCell ref="O388:O391"/>
    <mergeCell ref="AY384:AY387"/>
    <mergeCell ref="AM385:AM386"/>
    <mergeCell ref="AF384:AF387"/>
    <mergeCell ref="AG384:AG387"/>
    <mergeCell ref="AH384:AH387"/>
    <mergeCell ref="AI384:AI387"/>
    <mergeCell ref="AJ384:AJ387"/>
    <mergeCell ref="AK384:AK387"/>
    <mergeCell ref="AL384:AL387"/>
    <mergeCell ref="AO384:AO387"/>
    <mergeCell ref="AQ384:AQ387"/>
    <mergeCell ref="AP384:AP387"/>
    <mergeCell ref="AR384:AR387"/>
    <mergeCell ref="AS384:AS387"/>
    <mergeCell ref="AT384:AT387"/>
    <mergeCell ref="AV384:AV387"/>
    <mergeCell ref="AX384:AX387"/>
    <mergeCell ref="P384:P387"/>
    <mergeCell ref="Q384:Q387"/>
    <mergeCell ref="R384:R387"/>
    <mergeCell ref="S384:S387"/>
    <mergeCell ref="T384:T387"/>
    <mergeCell ref="U384:U387"/>
    <mergeCell ref="V384:V387"/>
    <mergeCell ref="W384:W387"/>
    <mergeCell ref="X384:X387"/>
    <mergeCell ref="Y384:Y387"/>
    <mergeCell ref="Z384:Z387"/>
    <mergeCell ref="AA384:AA387"/>
    <mergeCell ref="AB384:AB387"/>
    <mergeCell ref="AC384:AC387"/>
    <mergeCell ref="AD384:AD387"/>
    <mergeCell ref="AE384:AE387"/>
    <mergeCell ref="AU384:AU387"/>
    <mergeCell ref="AW384:AW387"/>
    <mergeCell ref="N384:N387"/>
    <mergeCell ref="O384:O387"/>
    <mergeCell ref="AY388:AY391"/>
    <mergeCell ref="AM389:AM390"/>
    <mergeCell ref="AF388:AF391"/>
    <mergeCell ref="AG388:AG391"/>
    <mergeCell ref="AH388:AH391"/>
    <mergeCell ref="AI388:AI391"/>
    <mergeCell ref="AJ388:AJ391"/>
    <mergeCell ref="AK388:AK391"/>
    <mergeCell ref="AL388:AL391"/>
    <mergeCell ref="AO388:AO391"/>
    <mergeCell ref="AQ388:AQ391"/>
    <mergeCell ref="AP388:AP391"/>
    <mergeCell ref="AR388:AR391"/>
    <mergeCell ref="AS388:AS391"/>
    <mergeCell ref="AT388:AT391"/>
    <mergeCell ref="AV388:AV391"/>
    <mergeCell ref="AX388:AX391"/>
    <mergeCell ref="P388:P391"/>
    <mergeCell ref="Q388:Q391"/>
    <mergeCell ref="R388:R391"/>
    <mergeCell ref="S388:S391"/>
    <mergeCell ref="T388:T391"/>
    <mergeCell ref="U388:U391"/>
    <mergeCell ref="V388:V391"/>
    <mergeCell ref="W388:W391"/>
    <mergeCell ref="X388:X391"/>
    <mergeCell ref="Y388:Y391"/>
    <mergeCell ref="Z388:Z391"/>
    <mergeCell ref="AA388:AA391"/>
    <mergeCell ref="AB388:AB391"/>
    <mergeCell ref="AC388:AC391"/>
    <mergeCell ref="AD388:AD391"/>
    <mergeCell ref="AE388:AE391"/>
    <mergeCell ref="AU388:AU391"/>
    <mergeCell ref="AW388:AW391"/>
    <mergeCell ref="N396:N399"/>
    <mergeCell ref="O396:O399"/>
    <mergeCell ref="AY392:AY395"/>
    <mergeCell ref="AM393:AM394"/>
    <mergeCell ref="AF392:AF395"/>
    <mergeCell ref="AG392:AG395"/>
    <mergeCell ref="AH392:AH395"/>
    <mergeCell ref="AI392:AI395"/>
    <mergeCell ref="AJ392:AJ395"/>
    <mergeCell ref="AK392:AK395"/>
    <mergeCell ref="AL392:AL395"/>
    <mergeCell ref="AO392:AO395"/>
    <mergeCell ref="AQ392:AQ395"/>
    <mergeCell ref="AP392:AP395"/>
    <mergeCell ref="AR392:AR395"/>
    <mergeCell ref="AS392:AS395"/>
    <mergeCell ref="AT392:AT395"/>
    <mergeCell ref="AV392:AV395"/>
    <mergeCell ref="AX392:AX395"/>
    <mergeCell ref="P392:P395"/>
    <mergeCell ref="Q392:Q395"/>
    <mergeCell ref="R392:R395"/>
    <mergeCell ref="S392:S395"/>
    <mergeCell ref="T392:T395"/>
    <mergeCell ref="U392:U395"/>
    <mergeCell ref="V392:V395"/>
    <mergeCell ref="W392:W395"/>
    <mergeCell ref="X392:X395"/>
    <mergeCell ref="Y392:Y395"/>
    <mergeCell ref="Z392:Z395"/>
    <mergeCell ref="AA392:AA395"/>
    <mergeCell ref="AB392:AB395"/>
    <mergeCell ref="AC392:AC395"/>
    <mergeCell ref="AD392:AD395"/>
    <mergeCell ref="U400:U403"/>
    <mergeCell ref="V400:V403"/>
    <mergeCell ref="W400:W403"/>
    <mergeCell ref="X400:X403"/>
    <mergeCell ref="Y400:Y403"/>
    <mergeCell ref="AE400:AE403"/>
    <mergeCell ref="AU400:AU403"/>
    <mergeCell ref="AW400:AW403"/>
    <mergeCell ref="N400:N403"/>
    <mergeCell ref="O400:O403"/>
    <mergeCell ref="AE392:AE395"/>
    <mergeCell ref="AU392:AU395"/>
    <mergeCell ref="AW392:AW395"/>
    <mergeCell ref="N392:N395"/>
    <mergeCell ref="O392:O395"/>
    <mergeCell ref="AY396:AY399"/>
    <mergeCell ref="AM397:AM398"/>
    <mergeCell ref="AF396:AF399"/>
    <mergeCell ref="AG396:AG399"/>
    <mergeCell ref="AH396:AH399"/>
    <mergeCell ref="AI396:AI399"/>
    <mergeCell ref="AJ396:AJ399"/>
    <mergeCell ref="AK396:AK399"/>
    <mergeCell ref="AL396:AL399"/>
    <mergeCell ref="AO396:AO399"/>
    <mergeCell ref="AQ396:AQ399"/>
    <mergeCell ref="AP396:AP399"/>
    <mergeCell ref="AR396:AR399"/>
    <mergeCell ref="AS396:AS399"/>
    <mergeCell ref="AT396:AT399"/>
    <mergeCell ref="AV396:AV399"/>
    <mergeCell ref="AX396:AX399"/>
    <mergeCell ref="P396:P399"/>
    <mergeCell ref="Q396:Q399"/>
    <mergeCell ref="R396:R399"/>
    <mergeCell ref="S396:S399"/>
    <mergeCell ref="T396:T399"/>
    <mergeCell ref="U396:U399"/>
    <mergeCell ref="V396:V399"/>
    <mergeCell ref="W396:W399"/>
    <mergeCell ref="X396:X399"/>
    <mergeCell ref="Y396:Y399"/>
    <mergeCell ref="Z396:Z399"/>
    <mergeCell ref="AA396:AA399"/>
    <mergeCell ref="AB396:AB399"/>
    <mergeCell ref="AC396:AC399"/>
    <mergeCell ref="AD396:AD399"/>
    <mergeCell ref="AE396:AE399"/>
    <mergeCell ref="AU396:AU399"/>
    <mergeCell ref="AW396:AW399"/>
    <mergeCell ref="AY404:AY407"/>
    <mergeCell ref="AM405:AM406"/>
    <mergeCell ref="AF404:AF407"/>
    <mergeCell ref="AG404:AG407"/>
    <mergeCell ref="AH404:AH407"/>
    <mergeCell ref="B48:F51"/>
    <mergeCell ref="G48:G51"/>
    <mergeCell ref="H48:H51"/>
    <mergeCell ref="I48:I51"/>
    <mergeCell ref="J48:J51"/>
    <mergeCell ref="K48:K51"/>
    <mergeCell ref="L48:L51"/>
    <mergeCell ref="M48:M51"/>
    <mergeCell ref="B52:F55"/>
    <mergeCell ref="G52:G55"/>
    <mergeCell ref="H52:H55"/>
    <mergeCell ref="AI404:AI407"/>
    <mergeCell ref="AJ404:AJ407"/>
    <mergeCell ref="AK404:AK407"/>
    <mergeCell ref="AL404:AL407"/>
    <mergeCell ref="AO404:AO407"/>
    <mergeCell ref="AQ404:AQ407"/>
    <mergeCell ref="AP404:AP407"/>
    <mergeCell ref="AR404:AR407"/>
    <mergeCell ref="AS404:AS407"/>
    <mergeCell ref="AT404:AT407"/>
    <mergeCell ref="AV404:AV407"/>
    <mergeCell ref="AX404:AX407"/>
    <mergeCell ref="P404:P407"/>
    <mergeCell ref="Q404:Q407"/>
    <mergeCell ref="R404:R407"/>
    <mergeCell ref="S404:S407"/>
    <mergeCell ref="T404:T407"/>
    <mergeCell ref="U404:U407"/>
    <mergeCell ref="V404:V407"/>
    <mergeCell ref="W404:W407"/>
    <mergeCell ref="X404:X407"/>
    <mergeCell ref="Y404:Y407"/>
    <mergeCell ref="AU404:AU407"/>
    <mergeCell ref="AW404:AW407"/>
    <mergeCell ref="N404:N407"/>
    <mergeCell ref="O404:O407"/>
    <mergeCell ref="AY400:AY403"/>
    <mergeCell ref="AM401:AM402"/>
    <mergeCell ref="AF400:AF403"/>
    <mergeCell ref="AG400:AG403"/>
    <mergeCell ref="AH400:AH403"/>
    <mergeCell ref="AI400:AI403"/>
    <mergeCell ref="AJ400:AJ403"/>
    <mergeCell ref="AK400:AK403"/>
    <mergeCell ref="AL400:AL403"/>
    <mergeCell ref="AO400:AO403"/>
    <mergeCell ref="AQ400:AQ403"/>
    <mergeCell ref="AP400:AP403"/>
    <mergeCell ref="AR400:AR403"/>
    <mergeCell ref="AS400:AS403"/>
    <mergeCell ref="AT400:AT403"/>
    <mergeCell ref="AV400:AV403"/>
    <mergeCell ref="AX400:AX403"/>
    <mergeCell ref="P400:P403"/>
    <mergeCell ref="Q400:Q403"/>
    <mergeCell ref="R400:R403"/>
    <mergeCell ref="S400:S403"/>
    <mergeCell ref="T400:T403"/>
    <mergeCell ref="AY408:AY411"/>
    <mergeCell ref="AM409:AM410"/>
    <mergeCell ref="AF408:AF411"/>
    <mergeCell ref="AG408:AG411"/>
    <mergeCell ref="AH408:AH411"/>
    <mergeCell ref="AI408:AI411"/>
    <mergeCell ref="AJ408:AJ411"/>
    <mergeCell ref="AK408:AK411"/>
    <mergeCell ref="AL408:AL411"/>
    <mergeCell ref="AO408:AO411"/>
    <mergeCell ref="AQ408:AQ411"/>
    <mergeCell ref="AP408:AP411"/>
    <mergeCell ref="AR408:AR411"/>
    <mergeCell ref="AS408:AS411"/>
    <mergeCell ref="AT408:AT411"/>
    <mergeCell ref="AV408:AV411"/>
    <mergeCell ref="AX408:AX411"/>
    <mergeCell ref="P408:P411"/>
    <mergeCell ref="Q408:Q411"/>
    <mergeCell ref="R408:R411"/>
    <mergeCell ref="S408:S411"/>
    <mergeCell ref="T408:T411"/>
    <mergeCell ref="U408:U411"/>
    <mergeCell ref="V408:V411"/>
    <mergeCell ref="W408:W411"/>
    <mergeCell ref="X408:X411"/>
    <mergeCell ref="Y408:Y411"/>
    <mergeCell ref="Z408:Z411"/>
    <mergeCell ref="AA408:AA411"/>
    <mergeCell ref="AB408:AB411"/>
    <mergeCell ref="AC408:AC411"/>
    <mergeCell ref="AU408:AU411"/>
    <mergeCell ref="AW408:AW411"/>
    <mergeCell ref="B36:F39"/>
    <mergeCell ref="G36:G39"/>
    <mergeCell ref="H36:H39"/>
    <mergeCell ref="I36:I39"/>
    <mergeCell ref="J36:J39"/>
    <mergeCell ref="K36:K39"/>
    <mergeCell ref="L36:L39"/>
    <mergeCell ref="M36:M39"/>
    <mergeCell ref="B40:F43"/>
    <mergeCell ref="G40:G43"/>
    <mergeCell ref="H40:H43"/>
    <mergeCell ref="I40:I43"/>
    <mergeCell ref="J40:J43"/>
    <mergeCell ref="K40:K43"/>
    <mergeCell ref="L40:L43"/>
    <mergeCell ref="M40:M43"/>
    <mergeCell ref="B44:F47"/>
    <mergeCell ref="G44:G47"/>
    <mergeCell ref="H44:H47"/>
    <mergeCell ref="I44:I47"/>
    <mergeCell ref="J44:J47"/>
    <mergeCell ref="K44:K47"/>
    <mergeCell ref="L44:L47"/>
    <mergeCell ref="M44:M47"/>
    <mergeCell ref="I28:I31"/>
    <mergeCell ref="J28:J31"/>
    <mergeCell ref="K28:K31"/>
    <mergeCell ref="L28:L31"/>
    <mergeCell ref="M28:M31"/>
    <mergeCell ref="B32:F35"/>
    <mergeCell ref="G32:G35"/>
    <mergeCell ref="H32:H35"/>
    <mergeCell ref="I32:I35"/>
    <mergeCell ref="J32:J35"/>
    <mergeCell ref="K32:K35"/>
    <mergeCell ref="L32:L35"/>
    <mergeCell ref="M32:M35"/>
    <mergeCell ref="B60:F63"/>
    <mergeCell ref="G60:G63"/>
    <mergeCell ref="H60:H63"/>
    <mergeCell ref="I60:I63"/>
    <mergeCell ref="J60:J63"/>
    <mergeCell ref="K60:K63"/>
    <mergeCell ref="L60:L63"/>
    <mergeCell ref="M60:M63"/>
    <mergeCell ref="B64:F67"/>
    <mergeCell ref="G64:G67"/>
    <mergeCell ref="H64:H67"/>
    <mergeCell ref="I64:I67"/>
    <mergeCell ref="J64:J67"/>
    <mergeCell ref="K64:K67"/>
    <mergeCell ref="L64:L67"/>
    <mergeCell ref="M64:M67"/>
    <mergeCell ref="B68:F71"/>
    <mergeCell ref="G68:G71"/>
    <mergeCell ref="H68:H71"/>
    <mergeCell ref="I68:I71"/>
    <mergeCell ref="J68:J71"/>
    <mergeCell ref="K68:K71"/>
    <mergeCell ref="L68:L71"/>
    <mergeCell ref="M68:M71"/>
    <mergeCell ref="I52:I55"/>
    <mergeCell ref="J52:J55"/>
    <mergeCell ref="K52:K55"/>
    <mergeCell ref="L52:L55"/>
    <mergeCell ref="M52:M55"/>
    <mergeCell ref="B56:F59"/>
    <mergeCell ref="G56:G59"/>
    <mergeCell ref="H56:H59"/>
    <mergeCell ref="I56:I59"/>
    <mergeCell ref="J56:J59"/>
    <mergeCell ref="K56:K59"/>
    <mergeCell ref="L56:L59"/>
    <mergeCell ref="M56:M59"/>
    <mergeCell ref="B84:F87"/>
    <mergeCell ref="G84:G87"/>
    <mergeCell ref="H84:H87"/>
    <mergeCell ref="I84:I87"/>
    <mergeCell ref="J84:J87"/>
    <mergeCell ref="K84:K87"/>
    <mergeCell ref="L84:L87"/>
    <mergeCell ref="M84:M87"/>
    <mergeCell ref="B88:F91"/>
    <mergeCell ref="G88:G91"/>
    <mergeCell ref="H88:H91"/>
    <mergeCell ref="I88:I91"/>
    <mergeCell ref="J88:J91"/>
    <mergeCell ref="K88:K91"/>
    <mergeCell ref="L88:L91"/>
    <mergeCell ref="M88:M91"/>
    <mergeCell ref="B92:F95"/>
    <mergeCell ref="G92:G95"/>
    <mergeCell ref="H92:H95"/>
    <mergeCell ref="I92:I95"/>
    <mergeCell ref="J92:J95"/>
    <mergeCell ref="K92:K95"/>
    <mergeCell ref="L92:L95"/>
    <mergeCell ref="M92:M95"/>
    <mergeCell ref="B72:F75"/>
    <mergeCell ref="G72:G75"/>
    <mergeCell ref="H72:H75"/>
    <mergeCell ref="I72:I75"/>
    <mergeCell ref="J72:J75"/>
    <mergeCell ref="K72:K75"/>
    <mergeCell ref="L72:L75"/>
    <mergeCell ref="M72:M75"/>
    <mergeCell ref="B76:F79"/>
    <mergeCell ref="G76:G79"/>
    <mergeCell ref="H76:H79"/>
    <mergeCell ref="I76:I79"/>
    <mergeCell ref="J76:J79"/>
    <mergeCell ref="K76:K79"/>
    <mergeCell ref="L76:L79"/>
    <mergeCell ref="M76:M79"/>
    <mergeCell ref="B80:F83"/>
    <mergeCell ref="G80:G83"/>
    <mergeCell ref="H80:H83"/>
    <mergeCell ref="I80:I83"/>
    <mergeCell ref="J80:J83"/>
    <mergeCell ref="K80:K83"/>
    <mergeCell ref="L80:L83"/>
    <mergeCell ref="M80:M83"/>
    <mergeCell ref="B108:F111"/>
    <mergeCell ref="G108:G111"/>
    <mergeCell ref="H108:H111"/>
    <mergeCell ref="I108:I111"/>
    <mergeCell ref="J108:J111"/>
    <mergeCell ref="K108:K111"/>
    <mergeCell ref="L108:L111"/>
    <mergeCell ref="M108:M111"/>
    <mergeCell ref="B112:F115"/>
    <mergeCell ref="G112:G115"/>
    <mergeCell ref="H112:H115"/>
    <mergeCell ref="I112:I115"/>
    <mergeCell ref="J112:J115"/>
    <mergeCell ref="K112:K115"/>
    <mergeCell ref="L112:L115"/>
    <mergeCell ref="M112:M115"/>
    <mergeCell ref="B116:F119"/>
    <mergeCell ref="G116:G119"/>
    <mergeCell ref="H116:H119"/>
    <mergeCell ref="I116:I119"/>
    <mergeCell ref="J116:J119"/>
    <mergeCell ref="K116:K119"/>
    <mergeCell ref="L116:L119"/>
    <mergeCell ref="M116:M119"/>
    <mergeCell ref="B96:F99"/>
    <mergeCell ref="G96:G99"/>
    <mergeCell ref="H96:H99"/>
    <mergeCell ref="I96:I99"/>
    <mergeCell ref="J96:J99"/>
    <mergeCell ref="K96:K99"/>
    <mergeCell ref="L96:L99"/>
    <mergeCell ref="M96:M99"/>
    <mergeCell ref="B100:F103"/>
    <mergeCell ref="G100:G103"/>
    <mergeCell ref="H100:H103"/>
    <mergeCell ref="I100:I103"/>
    <mergeCell ref="J100:J103"/>
    <mergeCell ref="K100:K103"/>
    <mergeCell ref="L100:L103"/>
    <mergeCell ref="M100:M103"/>
    <mergeCell ref="B104:F107"/>
    <mergeCell ref="G104:G107"/>
    <mergeCell ref="H104:H107"/>
    <mergeCell ref="I104:I107"/>
    <mergeCell ref="J104:J107"/>
    <mergeCell ref="K104:K107"/>
    <mergeCell ref="L104:L107"/>
    <mergeCell ref="M104:M107"/>
    <mergeCell ref="B132:F135"/>
    <mergeCell ref="G132:G135"/>
    <mergeCell ref="H132:H135"/>
    <mergeCell ref="I132:I135"/>
    <mergeCell ref="J132:J135"/>
    <mergeCell ref="K132:K135"/>
    <mergeCell ref="L132:L135"/>
    <mergeCell ref="M132:M135"/>
    <mergeCell ref="B136:F139"/>
    <mergeCell ref="G136:G139"/>
    <mergeCell ref="H136:H139"/>
    <mergeCell ref="I136:I139"/>
    <mergeCell ref="J136:J139"/>
    <mergeCell ref="K136:K139"/>
    <mergeCell ref="L136:L139"/>
    <mergeCell ref="M136:M139"/>
    <mergeCell ref="B140:F143"/>
    <mergeCell ref="G140:G143"/>
    <mergeCell ref="H140:H143"/>
    <mergeCell ref="I140:I143"/>
    <mergeCell ref="J140:J143"/>
    <mergeCell ref="K140:K143"/>
    <mergeCell ref="L140:L143"/>
    <mergeCell ref="M140:M143"/>
    <mergeCell ref="B120:F123"/>
    <mergeCell ref="G120:G123"/>
    <mergeCell ref="H120:H123"/>
    <mergeCell ref="I120:I123"/>
    <mergeCell ref="J120:J123"/>
    <mergeCell ref="K120:K123"/>
    <mergeCell ref="L120:L123"/>
    <mergeCell ref="M120:M123"/>
    <mergeCell ref="B124:F127"/>
    <mergeCell ref="G124:G127"/>
    <mergeCell ref="H124:H127"/>
    <mergeCell ref="I124:I127"/>
    <mergeCell ref="J124:J127"/>
    <mergeCell ref="K124:K127"/>
    <mergeCell ref="L124:L127"/>
    <mergeCell ref="M124:M127"/>
    <mergeCell ref="B128:F131"/>
    <mergeCell ref="G128:G131"/>
    <mergeCell ref="H128:H131"/>
    <mergeCell ref="I128:I131"/>
    <mergeCell ref="J128:J131"/>
    <mergeCell ref="K128:K131"/>
    <mergeCell ref="L128:L131"/>
    <mergeCell ref="M128:M131"/>
    <mergeCell ref="B156:F159"/>
    <mergeCell ref="G156:G159"/>
    <mergeCell ref="H156:H159"/>
    <mergeCell ref="I156:I159"/>
    <mergeCell ref="J156:J159"/>
    <mergeCell ref="K156:K159"/>
    <mergeCell ref="L156:L159"/>
    <mergeCell ref="M156:M159"/>
    <mergeCell ref="B160:F163"/>
    <mergeCell ref="G160:G163"/>
    <mergeCell ref="H160:H163"/>
    <mergeCell ref="I160:I163"/>
    <mergeCell ref="J160:J163"/>
    <mergeCell ref="K160:K163"/>
    <mergeCell ref="L160:L163"/>
    <mergeCell ref="M160:M163"/>
    <mergeCell ref="B164:F167"/>
    <mergeCell ref="G164:G167"/>
    <mergeCell ref="H164:H167"/>
    <mergeCell ref="I164:I167"/>
    <mergeCell ref="J164:J167"/>
    <mergeCell ref="K164:K167"/>
    <mergeCell ref="L164:L167"/>
    <mergeCell ref="M164:M167"/>
    <mergeCell ref="B144:F147"/>
    <mergeCell ref="G144:G147"/>
    <mergeCell ref="H144:H147"/>
    <mergeCell ref="I144:I147"/>
    <mergeCell ref="J144:J147"/>
    <mergeCell ref="K144:K147"/>
    <mergeCell ref="L144:L147"/>
    <mergeCell ref="M144:M147"/>
    <mergeCell ref="B148:F151"/>
    <mergeCell ref="G148:G151"/>
    <mergeCell ref="H148:H151"/>
    <mergeCell ref="I148:I151"/>
    <mergeCell ref="J148:J151"/>
    <mergeCell ref="K148:K151"/>
    <mergeCell ref="L148:L151"/>
    <mergeCell ref="M148:M151"/>
    <mergeCell ref="B152:F155"/>
    <mergeCell ref="G152:G155"/>
    <mergeCell ref="H152:H155"/>
    <mergeCell ref="I152:I155"/>
    <mergeCell ref="J152:J155"/>
    <mergeCell ref="K152:K155"/>
    <mergeCell ref="L152:L155"/>
    <mergeCell ref="M152:M155"/>
    <mergeCell ref="B180:F183"/>
    <mergeCell ref="G180:G183"/>
    <mergeCell ref="H180:H183"/>
    <mergeCell ref="I180:I183"/>
    <mergeCell ref="J180:J183"/>
    <mergeCell ref="K180:K183"/>
    <mergeCell ref="L180:L183"/>
    <mergeCell ref="M180:M183"/>
    <mergeCell ref="B184:F187"/>
    <mergeCell ref="G184:G187"/>
    <mergeCell ref="H184:H187"/>
    <mergeCell ref="I184:I187"/>
    <mergeCell ref="J184:J187"/>
    <mergeCell ref="K184:K187"/>
    <mergeCell ref="L184:L187"/>
    <mergeCell ref="M184:M187"/>
    <mergeCell ref="B188:F191"/>
    <mergeCell ref="G188:G191"/>
    <mergeCell ref="H188:H191"/>
    <mergeCell ref="I188:I191"/>
    <mergeCell ref="J188:J191"/>
    <mergeCell ref="K188:K191"/>
    <mergeCell ref="L188:L191"/>
    <mergeCell ref="M188:M191"/>
    <mergeCell ref="B168:F171"/>
    <mergeCell ref="G168:G171"/>
    <mergeCell ref="H168:H171"/>
    <mergeCell ref="I168:I171"/>
    <mergeCell ref="J168:J171"/>
    <mergeCell ref="K168:K171"/>
    <mergeCell ref="L168:L171"/>
    <mergeCell ref="M168:M171"/>
    <mergeCell ref="B172:F175"/>
    <mergeCell ref="G172:G175"/>
    <mergeCell ref="H172:H175"/>
    <mergeCell ref="I172:I175"/>
    <mergeCell ref="J172:J175"/>
    <mergeCell ref="K172:K175"/>
    <mergeCell ref="L172:L175"/>
    <mergeCell ref="M172:M175"/>
    <mergeCell ref="B176:F179"/>
    <mergeCell ref="G176:G179"/>
    <mergeCell ref="H176:H179"/>
    <mergeCell ref="I176:I179"/>
    <mergeCell ref="J176:J179"/>
    <mergeCell ref="K176:K179"/>
    <mergeCell ref="L176:L179"/>
    <mergeCell ref="M176:M179"/>
    <mergeCell ref="B204:F207"/>
    <mergeCell ref="G204:G207"/>
    <mergeCell ref="H204:H207"/>
    <mergeCell ref="I204:I207"/>
    <mergeCell ref="J204:J207"/>
    <mergeCell ref="K204:K207"/>
    <mergeCell ref="L204:L207"/>
    <mergeCell ref="M204:M207"/>
    <mergeCell ref="B208:F211"/>
    <mergeCell ref="G208:G211"/>
    <mergeCell ref="H208:H211"/>
    <mergeCell ref="I208:I211"/>
    <mergeCell ref="J208:J211"/>
    <mergeCell ref="K208:K211"/>
    <mergeCell ref="L208:L211"/>
    <mergeCell ref="M208:M211"/>
    <mergeCell ref="B212:F215"/>
    <mergeCell ref="G212:G215"/>
    <mergeCell ref="H212:H215"/>
    <mergeCell ref="I212:I215"/>
    <mergeCell ref="J212:J215"/>
    <mergeCell ref="K212:K215"/>
    <mergeCell ref="L212:L215"/>
    <mergeCell ref="M212:M215"/>
    <mergeCell ref="B192:F195"/>
    <mergeCell ref="G192:G195"/>
    <mergeCell ref="H192:H195"/>
    <mergeCell ref="I192:I195"/>
    <mergeCell ref="J192:J195"/>
    <mergeCell ref="K192:K195"/>
    <mergeCell ref="L192:L195"/>
    <mergeCell ref="M192:M195"/>
    <mergeCell ref="B196:F199"/>
    <mergeCell ref="G196:G199"/>
    <mergeCell ref="H196:H199"/>
    <mergeCell ref="I196:I199"/>
    <mergeCell ref="J196:J199"/>
    <mergeCell ref="K196:K199"/>
    <mergeCell ref="L196:L199"/>
    <mergeCell ref="M196:M199"/>
    <mergeCell ref="B200:F203"/>
    <mergeCell ref="G200:G203"/>
    <mergeCell ref="H200:H203"/>
    <mergeCell ref="I200:I203"/>
    <mergeCell ref="J200:J203"/>
    <mergeCell ref="K200:K203"/>
    <mergeCell ref="L200:L203"/>
    <mergeCell ref="M200:M203"/>
    <mergeCell ref="B228:F231"/>
    <mergeCell ref="G228:G231"/>
    <mergeCell ref="H228:H231"/>
    <mergeCell ref="I228:I231"/>
    <mergeCell ref="J228:J231"/>
    <mergeCell ref="K228:K231"/>
    <mergeCell ref="L228:L231"/>
    <mergeCell ref="M228:M231"/>
    <mergeCell ref="B232:F235"/>
    <mergeCell ref="G232:G235"/>
    <mergeCell ref="H232:H235"/>
    <mergeCell ref="I232:I235"/>
    <mergeCell ref="J232:J235"/>
    <mergeCell ref="K232:K235"/>
    <mergeCell ref="L232:L235"/>
    <mergeCell ref="M232:M235"/>
    <mergeCell ref="B236:F239"/>
    <mergeCell ref="G236:G239"/>
    <mergeCell ref="H236:H239"/>
    <mergeCell ref="I236:I239"/>
    <mergeCell ref="J236:J239"/>
    <mergeCell ref="K236:K239"/>
    <mergeCell ref="L236:L239"/>
    <mergeCell ref="M236:M239"/>
    <mergeCell ref="B216:F219"/>
    <mergeCell ref="G216:G219"/>
    <mergeCell ref="H216:H219"/>
    <mergeCell ref="I216:I219"/>
    <mergeCell ref="J216:J219"/>
    <mergeCell ref="K216:K219"/>
    <mergeCell ref="L216:L219"/>
    <mergeCell ref="M216:M219"/>
    <mergeCell ref="B220:F223"/>
    <mergeCell ref="G220:G223"/>
    <mergeCell ref="H220:H223"/>
    <mergeCell ref="I220:I223"/>
    <mergeCell ref="J220:J223"/>
    <mergeCell ref="K220:K223"/>
    <mergeCell ref="L220:L223"/>
    <mergeCell ref="M220:M223"/>
    <mergeCell ref="B224:F227"/>
    <mergeCell ref="G224:G227"/>
    <mergeCell ref="H224:H227"/>
    <mergeCell ref="I224:I227"/>
    <mergeCell ref="J224:J227"/>
    <mergeCell ref="K224:K227"/>
    <mergeCell ref="L224:L227"/>
    <mergeCell ref="M224:M227"/>
    <mergeCell ref="B252:F255"/>
    <mergeCell ref="G252:G255"/>
    <mergeCell ref="H252:H255"/>
    <mergeCell ref="I252:I255"/>
    <mergeCell ref="J252:J255"/>
    <mergeCell ref="K252:K255"/>
    <mergeCell ref="L252:L255"/>
    <mergeCell ref="M252:M255"/>
    <mergeCell ref="B256:F259"/>
    <mergeCell ref="G256:G259"/>
    <mergeCell ref="H256:H259"/>
    <mergeCell ref="I256:I259"/>
    <mergeCell ref="J256:J259"/>
    <mergeCell ref="K256:K259"/>
    <mergeCell ref="L256:L259"/>
    <mergeCell ref="M256:M259"/>
    <mergeCell ref="B260:F263"/>
    <mergeCell ref="G260:G263"/>
    <mergeCell ref="H260:H263"/>
    <mergeCell ref="I260:I263"/>
    <mergeCell ref="J260:J263"/>
    <mergeCell ref="K260:K263"/>
    <mergeCell ref="L260:L263"/>
    <mergeCell ref="M260:M263"/>
    <mergeCell ref="B240:F243"/>
    <mergeCell ref="G240:G243"/>
    <mergeCell ref="H240:H243"/>
    <mergeCell ref="I240:I243"/>
    <mergeCell ref="J240:J243"/>
    <mergeCell ref="K240:K243"/>
    <mergeCell ref="L240:L243"/>
    <mergeCell ref="M240:M243"/>
    <mergeCell ref="B244:F247"/>
    <mergeCell ref="G244:G247"/>
    <mergeCell ref="H244:H247"/>
    <mergeCell ref="I244:I247"/>
    <mergeCell ref="J244:J247"/>
    <mergeCell ref="K244:K247"/>
    <mergeCell ref="L244:L247"/>
    <mergeCell ref="M244:M247"/>
    <mergeCell ref="B248:F251"/>
    <mergeCell ref="G248:G251"/>
    <mergeCell ref="H248:H251"/>
    <mergeCell ref="I248:I251"/>
    <mergeCell ref="J248:J251"/>
    <mergeCell ref="K248:K251"/>
    <mergeCell ref="L248:L251"/>
    <mergeCell ref="M248:M251"/>
    <mergeCell ref="B276:F279"/>
    <mergeCell ref="G276:G279"/>
    <mergeCell ref="H276:H279"/>
    <mergeCell ref="I276:I279"/>
    <mergeCell ref="J276:J279"/>
    <mergeCell ref="K276:K279"/>
    <mergeCell ref="L276:L279"/>
    <mergeCell ref="M276:M279"/>
    <mergeCell ref="B280:F283"/>
    <mergeCell ref="G280:G283"/>
    <mergeCell ref="H280:H283"/>
    <mergeCell ref="I280:I283"/>
    <mergeCell ref="J280:J283"/>
    <mergeCell ref="K280:K283"/>
    <mergeCell ref="L280:L283"/>
    <mergeCell ref="M280:M283"/>
    <mergeCell ref="B284:F287"/>
    <mergeCell ref="G284:G287"/>
    <mergeCell ref="H284:H287"/>
    <mergeCell ref="I284:I287"/>
    <mergeCell ref="J284:J287"/>
    <mergeCell ref="K284:K287"/>
    <mergeCell ref="L284:L287"/>
    <mergeCell ref="M284:M287"/>
    <mergeCell ref="B264:F267"/>
    <mergeCell ref="G264:G267"/>
    <mergeCell ref="H264:H267"/>
    <mergeCell ref="I264:I267"/>
    <mergeCell ref="J264:J267"/>
    <mergeCell ref="K264:K267"/>
    <mergeCell ref="L264:L267"/>
    <mergeCell ref="M264:M267"/>
    <mergeCell ref="B268:F271"/>
    <mergeCell ref="G268:G271"/>
    <mergeCell ref="H268:H271"/>
    <mergeCell ref="I268:I271"/>
    <mergeCell ref="J268:J271"/>
    <mergeCell ref="K268:K271"/>
    <mergeCell ref="L268:L271"/>
    <mergeCell ref="M268:M271"/>
    <mergeCell ref="B272:F275"/>
    <mergeCell ref="G272:G275"/>
    <mergeCell ref="H272:H275"/>
    <mergeCell ref="I272:I275"/>
    <mergeCell ref="J272:J275"/>
    <mergeCell ref="K272:K275"/>
    <mergeCell ref="L272:L275"/>
    <mergeCell ref="M272:M275"/>
    <mergeCell ref="B300:F303"/>
    <mergeCell ref="G300:G303"/>
    <mergeCell ref="H300:H303"/>
    <mergeCell ref="I300:I303"/>
    <mergeCell ref="J300:J303"/>
    <mergeCell ref="K300:K303"/>
    <mergeCell ref="L300:L303"/>
    <mergeCell ref="M300:M303"/>
    <mergeCell ref="B304:F307"/>
    <mergeCell ref="G304:G307"/>
    <mergeCell ref="H304:H307"/>
    <mergeCell ref="I304:I307"/>
    <mergeCell ref="J304:J307"/>
    <mergeCell ref="K304:K307"/>
    <mergeCell ref="L304:L307"/>
    <mergeCell ref="M304:M307"/>
    <mergeCell ref="B308:F311"/>
    <mergeCell ref="G308:G311"/>
    <mergeCell ref="H308:H311"/>
    <mergeCell ref="I308:I311"/>
    <mergeCell ref="J308:J311"/>
    <mergeCell ref="K308:K311"/>
    <mergeCell ref="L308:L311"/>
    <mergeCell ref="M308:M311"/>
    <mergeCell ref="B288:F291"/>
    <mergeCell ref="G288:G291"/>
    <mergeCell ref="H288:H291"/>
    <mergeCell ref="I288:I291"/>
    <mergeCell ref="J288:J291"/>
    <mergeCell ref="K288:K291"/>
    <mergeCell ref="L288:L291"/>
    <mergeCell ref="M288:M291"/>
    <mergeCell ref="B292:F295"/>
    <mergeCell ref="G292:G295"/>
    <mergeCell ref="H292:H295"/>
    <mergeCell ref="I292:I295"/>
    <mergeCell ref="J292:J295"/>
    <mergeCell ref="K292:K295"/>
    <mergeCell ref="L292:L295"/>
    <mergeCell ref="M292:M295"/>
    <mergeCell ref="B296:F299"/>
    <mergeCell ref="G296:G299"/>
    <mergeCell ref="H296:H299"/>
    <mergeCell ref="I296:I299"/>
    <mergeCell ref="J296:J299"/>
    <mergeCell ref="K296:K299"/>
    <mergeCell ref="L296:L299"/>
    <mergeCell ref="M296:M299"/>
    <mergeCell ref="B324:F327"/>
    <mergeCell ref="G324:G327"/>
    <mergeCell ref="H324:H327"/>
    <mergeCell ref="I324:I327"/>
    <mergeCell ref="J324:J327"/>
    <mergeCell ref="K324:K327"/>
    <mergeCell ref="L324:L327"/>
    <mergeCell ref="M324:M327"/>
    <mergeCell ref="B328:F331"/>
    <mergeCell ref="G328:G331"/>
    <mergeCell ref="H328:H331"/>
    <mergeCell ref="I328:I331"/>
    <mergeCell ref="J328:J331"/>
    <mergeCell ref="K328:K331"/>
    <mergeCell ref="L328:L331"/>
    <mergeCell ref="M328:M331"/>
    <mergeCell ref="B332:F335"/>
    <mergeCell ref="G332:G335"/>
    <mergeCell ref="H332:H335"/>
    <mergeCell ref="I332:I335"/>
    <mergeCell ref="J332:J335"/>
    <mergeCell ref="K332:K335"/>
    <mergeCell ref="L332:L335"/>
    <mergeCell ref="M332:M335"/>
    <mergeCell ref="B312:F315"/>
    <mergeCell ref="G312:G315"/>
    <mergeCell ref="H312:H315"/>
    <mergeCell ref="I312:I315"/>
    <mergeCell ref="J312:J315"/>
    <mergeCell ref="K312:K315"/>
    <mergeCell ref="L312:L315"/>
    <mergeCell ref="M312:M315"/>
    <mergeCell ref="B316:F319"/>
    <mergeCell ref="G316:G319"/>
    <mergeCell ref="H316:H319"/>
    <mergeCell ref="I316:I319"/>
    <mergeCell ref="J316:J319"/>
    <mergeCell ref="K316:K319"/>
    <mergeCell ref="L316:L319"/>
    <mergeCell ref="M316:M319"/>
    <mergeCell ref="B320:F323"/>
    <mergeCell ref="G320:G323"/>
    <mergeCell ref="H320:H323"/>
    <mergeCell ref="I320:I323"/>
    <mergeCell ref="J320:J323"/>
    <mergeCell ref="K320:K323"/>
    <mergeCell ref="L320:L323"/>
    <mergeCell ref="M320:M323"/>
    <mergeCell ref="B348:F351"/>
    <mergeCell ref="G348:G351"/>
    <mergeCell ref="H348:H351"/>
    <mergeCell ref="I348:I351"/>
    <mergeCell ref="J348:J351"/>
    <mergeCell ref="K348:K351"/>
    <mergeCell ref="L348:L351"/>
    <mergeCell ref="M348:M351"/>
    <mergeCell ref="B352:F355"/>
    <mergeCell ref="G352:G355"/>
    <mergeCell ref="H352:H355"/>
    <mergeCell ref="I352:I355"/>
    <mergeCell ref="J352:J355"/>
    <mergeCell ref="K352:K355"/>
    <mergeCell ref="L352:L355"/>
    <mergeCell ref="M352:M355"/>
    <mergeCell ref="B356:F359"/>
    <mergeCell ref="G356:G359"/>
    <mergeCell ref="H356:H359"/>
    <mergeCell ref="I356:I359"/>
    <mergeCell ref="J356:J359"/>
    <mergeCell ref="K356:K359"/>
    <mergeCell ref="L356:L359"/>
    <mergeCell ref="M356:M359"/>
    <mergeCell ref="B336:F339"/>
    <mergeCell ref="G336:G339"/>
    <mergeCell ref="H336:H339"/>
    <mergeCell ref="I336:I339"/>
    <mergeCell ref="J336:J339"/>
    <mergeCell ref="K336:K339"/>
    <mergeCell ref="L336:L339"/>
    <mergeCell ref="M336:M339"/>
    <mergeCell ref="B340:F343"/>
    <mergeCell ref="G340:G343"/>
    <mergeCell ref="H340:H343"/>
    <mergeCell ref="I340:I343"/>
    <mergeCell ref="J340:J343"/>
    <mergeCell ref="K340:K343"/>
    <mergeCell ref="L340:L343"/>
    <mergeCell ref="M340:M343"/>
    <mergeCell ref="B344:F347"/>
    <mergeCell ref="G344:G347"/>
    <mergeCell ref="H344:H347"/>
    <mergeCell ref="I344:I347"/>
    <mergeCell ref="J344:J347"/>
    <mergeCell ref="K344:K347"/>
    <mergeCell ref="L344:L347"/>
    <mergeCell ref="M344:M347"/>
    <mergeCell ref="B372:F375"/>
    <mergeCell ref="G372:G375"/>
    <mergeCell ref="H372:H375"/>
    <mergeCell ref="I372:I375"/>
    <mergeCell ref="J372:J375"/>
    <mergeCell ref="K372:K375"/>
    <mergeCell ref="L372:L375"/>
    <mergeCell ref="M372:M375"/>
    <mergeCell ref="B376:F379"/>
    <mergeCell ref="G376:G379"/>
    <mergeCell ref="H376:H379"/>
    <mergeCell ref="I376:I379"/>
    <mergeCell ref="J376:J379"/>
    <mergeCell ref="K376:K379"/>
    <mergeCell ref="L376:L379"/>
    <mergeCell ref="M376:M379"/>
    <mergeCell ref="B380:F383"/>
    <mergeCell ref="G380:G383"/>
    <mergeCell ref="H380:H383"/>
    <mergeCell ref="I380:I383"/>
    <mergeCell ref="J380:J383"/>
    <mergeCell ref="K380:K383"/>
    <mergeCell ref="L380:L383"/>
    <mergeCell ref="M380:M383"/>
    <mergeCell ref="B360:F363"/>
    <mergeCell ref="G360:G363"/>
    <mergeCell ref="H360:H363"/>
    <mergeCell ref="I360:I363"/>
    <mergeCell ref="J360:J363"/>
    <mergeCell ref="K360:K363"/>
    <mergeCell ref="L360:L363"/>
    <mergeCell ref="M360:M363"/>
    <mergeCell ref="B364:F367"/>
    <mergeCell ref="G364:G367"/>
    <mergeCell ref="H364:H367"/>
    <mergeCell ref="I364:I367"/>
    <mergeCell ref="J364:J367"/>
    <mergeCell ref="K364:K367"/>
    <mergeCell ref="L364:L367"/>
    <mergeCell ref="M364:M367"/>
    <mergeCell ref="B368:F371"/>
    <mergeCell ref="G368:G371"/>
    <mergeCell ref="H368:H371"/>
    <mergeCell ref="I368:I371"/>
    <mergeCell ref="J368:J371"/>
    <mergeCell ref="K368:K371"/>
    <mergeCell ref="L368:L371"/>
    <mergeCell ref="M368:M371"/>
    <mergeCell ref="B444:F447"/>
    <mergeCell ref="G444:G447"/>
    <mergeCell ref="H444:H447"/>
    <mergeCell ref="I444:I447"/>
    <mergeCell ref="J444:J447"/>
    <mergeCell ref="K444:K447"/>
    <mergeCell ref="L444:L447"/>
    <mergeCell ref="B448:F451"/>
    <mergeCell ref="G448:G451"/>
    <mergeCell ref="H448:H451"/>
    <mergeCell ref="I448:I451"/>
    <mergeCell ref="J448:J451"/>
    <mergeCell ref="K448:K451"/>
    <mergeCell ref="L448:L451"/>
    <mergeCell ref="B424:F427"/>
    <mergeCell ref="G424:G427"/>
    <mergeCell ref="H424:H427"/>
    <mergeCell ref="I424:I427"/>
    <mergeCell ref="J424:J427"/>
    <mergeCell ref="K424:K427"/>
    <mergeCell ref="L424:L427"/>
    <mergeCell ref="M424:M427"/>
    <mergeCell ref="B436:F439"/>
    <mergeCell ref="G436:G439"/>
    <mergeCell ref="B396:F399"/>
    <mergeCell ref="G396:G399"/>
    <mergeCell ref="H396:H399"/>
    <mergeCell ref="I396:I399"/>
    <mergeCell ref="J396:J399"/>
    <mergeCell ref="K396:K399"/>
    <mergeCell ref="L396:L399"/>
    <mergeCell ref="M396:M399"/>
    <mergeCell ref="B400:F403"/>
    <mergeCell ref="G400:G403"/>
    <mergeCell ref="H400:H403"/>
    <mergeCell ref="I400:I403"/>
    <mergeCell ref="J400:J403"/>
    <mergeCell ref="K400:K403"/>
    <mergeCell ref="L400:L403"/>
    <mergeCell ref="M400:M403"/>
    <mergeCell ref="B404:F407"/>
    <mergeCell ref="G404:G407"/>
    <mergeCell ref="H404:H407"/>
    <mergeCell ref="I404:I407"/>
    <mergeCell ref="J404:J407"/>
    <mergeCell ref="K404:K407"/>
    <mergeCell ref="L404:L407"/>
    <mergeCell ref="M404:M407"/>
    <mergeCell ref="B412:F415"/>
    <mergeCell ref="G412:G415"/>
    <mergeCell ref="H412:H415"/>
    <mergeCell ref="I412:I415"/>
    <mergeCell ref="J412:J415"/>
    <mergeCell ref="K412:K415"/>
    <mergeCell ref="L412:L415"/>
    <mergeCell ref="M412:M415"/>
    <mergeCell ref="J436:J439"/>
    <mergeCell ref="K436:K439"/>
    <mergeCell ref="L436:L439"/>
    <mergeCell ref="M436:M439"/>
    <mergeCell ref="B440:F443"/>
    <mergeCell ref="G440:G443"/>
    <mergeCell ref="H440:H443"/>
    <mergeCell ref="I440:I443"/>
    <mergeCell ref="B480:F483"/>
    <mergeCell ref="G480:G483"/>
    <mergeCell ref="H480:H483"/>
    <mergeCell ref="I480:I483"/>
    <mergeCell ref="J480:J483"/>
    <mergeCell ref="K480:K483"/>
    <mergeCell ref="L480:L483"/>
    <mergeCell ref="M480:M483"/>
    <mergeCell ref="M460:M463"/>
    <mergeCell ref="B464:F467"/>
    <mergeCell ref="G464:G467"/>
    <mergeCell ref="H464:H467"/>
    <mergeCell ref="I464:I467"/>
    <mergeCell ref="J464:J467"/>
    <mergeCell ref="K464:K467"/>
    <mergeCell ref="L464:L467"/>
    <mergeCell ref="M464:M467"/>
    <mergeCell ref="B468:F471"/>
    <mergeCell ref="G468:G471"/>
    <mergeCell ref="H468:H471"/>
    <mergeCell ref="I468:I471"/>
    <mergeCell ref="J468:J471"/>
    <mergeCell ref="K468:K471"/>
    <mergeCell ref="L468:L471"/>
    <mergeCell ref="M468:M471"/>
    <mergeCell ref="B452:F455"/>
    <mergeCell ref="G452:G455"/>
    <mergeCell ref="H452:H455"/>
    <mergeCell ref="I452:I455"/>
    <mergeCell ref="J452:J455"/>
    <mergeCell ref="K452:K455"/>
    <mergeCell ref="L452:L455"/>
    <mergeCell ref="B456:F459"/>
    <mergeCell ref="G456:G459"/>
    <mergeCell ref="H456:H459"/>
    <mergeCell ref="I456:I459"/>
    <mergeCell ref="J456:J459"/>
    <mergeCell ref="K456:K459"/>
    <mergeCell ref="L456:L459"/>
    <mergeCell ref="B460:F463"/>
    <mergeCell ref="G460:G463"/>
    <mergeCell ref="H460:H463"/>
    <mergeCell ref="I460:I463"/>
    <mergeCell ref="J460:J463"/>
    <mergeCell ref="K460:K463"/>
    <mergeCell ref="L460:L463"/>
    <mergeCell ref="B524:F527"/>
    <mergeCell ref="G524:G527"/>
    <mergeCell ref="H524:H527"/>
    <mergeCell ref="I524:I527"/>
    <mergeCell ref="J524:J527"/>
    <mergeCell ref="K524:K527"/>
    <mergeCell ref="L524:L527"/>
    <mergeCell ref="M524:M527"/>
    <mergeCell ref="B508:F511"/>
    <mergeCell ref="G508:G511"/>
    <mergeCell ref="H508:H511"/>
    <mergeCell ref="I508:I511"/>
    <mergeCell ref="J508:J511"/>
    <mergeCell ref="K508:K511"/>
    <mergeCell ref="L508:L511"/>
    <mergeCell ref="M508:M511"/>
    <mergeCell ref="B512:F515"/>
    <mergeCell ref="G512:G515"/>
    <mergeCell ref="H512:H515"/>
    <mergeCell ref="I512:I515"/>
    <mergeCell ref="J512:J515"/>
    <mergeCell ref="K512:K515"/>
    <mergeCell ref="L512:L515"/>
    <mergeCell ref="M512:M515"/>
    <mergeCell ref="B516:F519"/>
    <mergeCell ref="G516:G519"/>
    <mergeCell ref="H516:H519"/>
    <mergeCell ref="I516:I519"/>
    <mergeCell ref="J516:J519"/>
    <mergeCell ref="K516:K519"/>
    <mergeCell ref="L516:L519"/>
    <mergeCell ref="M516:M519"/>
    <mergeCell ref="B484:F487"/>
    <mergeCell ref="G484:G487"/>
    <mergeCell ref="H484:H487"/>
    <mergeCell ref="I484:I487"/>
    <mergeCell ref="J484:J487"/>
    <mergeCell ref="K484:K487"/>
    <mergeCell ref="L484:L487"/>
    <mergeCell ref="M484:M487"/>
    <mergeCell ref="B488:F491"/>
    <mergeCell ref="G488:G491"/>
    <mergeCell ref="H488:H491"/>
    <mergeCell ref="I488:I491"/>
    <mergeCell ref="J488:J491"/>
    <mergeCell ref="K488:K491"/>
    <mergeCell ref="L488:L491"/>
    <mergeCell ref="M488:M491"/>
    <mergeCell ref="B492:F495"/>
    <mergeCell ref="G492:G495"/>
    <mergeCell ref="H492:H495"/>
    <mergeCell ref="I492:I495"/>
    <mergeCell ref="J492:J495"/>
    <mergeCell ref="K492:K495"/>
    <mergeCell ref="L492:L495"/>
    <mergeCell ref="M492:M495"/>
    <mergeCell ref="AU208:AU211"/>
    <mergeCell ref="AU32:AU35"/>
    <mergeCell ref="AU36:AU39"/>
    <mergeCell ref="B520:F523"/>
    <mergeCell ref="G520:G523"/>
    <mergeCell ref="H520:H523"/>
    <mergeCell ref="I520:I523"/>
    <mergeCell ref="J520:J523"/>
    <mergeCell ref="K520:K523"/>
    <mergeCell ref="L520:L523"/>
    <mergeCell ref="M520:M523"/>
    <mergeCell ref="B496:F499"/>
    <mergeCell ref="G496:G499"/>
    <mergeCell ref="H496:H499"/>
    <mergeCell ref="I496:I499"/>
    <mergeCell ref="J496:J499"/>
    <mergeCell ref="K496:K499"/>
    <mergeCell ref="L496:L499"/>
    <mergeCell ref="M496:M499"/>
    <mergeCell ref="B500:F503"/>
    <mergeCell ref="G500:G503"/>
    <mergeCell ref="H500:H503"/>
    <mergeCell ref="I500:I503"/>
    <mergeCell ref="J500:J503"/>
    <mergeCell ref="K500:K503"/>
    <mergeCell ref="L500:L503"/>
    <mergeCell ref="M500:M503"/>
    <mergeCell ref="B504:F507"/>
    <mergeCell ref="G504:G507"/>
    <mergeCell ref="H504:H507"/>
    <mergeCell ref="I504:I507"/>
    <mergeCell ref="J504:J507"/>
    <mergeCell ref="K504:K507"/>
    <mergeCell ref="L504:L507"/>
    <mergeCell ref="M504:M507"/>
    <mergeCell ref="B472:F475"/>
    <mergeCell ref="G472:G475"/>
    <mergeCell ref="H472:H475"/>
    <mergeCell ref="I472:I475"/>
    <mergeCell ref="J472:J475"/>
    <mergeCell ref="K472:K475"/>
    <mergeCell ref="L472:L475"/>
    <mergeCell ref="M472:M475"/>
    <mergeCell ref="B476:F479"/>
    <mergeCell ref="G476:G479"/>
    <mergeCell ref="H476:H479"/>
    <mergeCell ref="I476:I479"/>
    <mergeCell ref="J476:J479"/>
    <mergeCell ref="N72:N75"/>
    <mergeCell ref="N76:N79"/>
    <mergeCell ref="N80:N83"/>
    <mergeCell ref="N84:N87"/>
    <mergeCell ref="N88:N91"/>
    <mergeCell ref="N92:N95"/>
    <mergeCell ref="N96:N99"/>
    <mergeCell ref="N100:N103"/>
    <mergeCell ref="N104:N107"/>
    <mergeCell ref="N108:N111"/>
    <mergeCell ref="N112:N115"/>
    <mergeCell ref="N116:N119"/>
    <mergeCell ref="O60:O63"/>
    <mergeCell ref="O64:O67"/>
    <mergeCell ref="O72:O75"/>
    <mergeCell ref="O76:O79"/>
    <mergeCell ref="O80:O83"/>
    <mergeCell ref="O84:O87"/>
    <mergeCell ref="O88:O91"/>
    <mergeCell ref="O92:O95"/>
    <mergeCell ref="O96:O99"/>
    <mergeCell ref="O100:O103"/>
    <mergeCell ref="O104:O107"/>
    <mergeCell ref="O108:O111"/>
    <mergeCell ref="O112:O115"/>
    <mergeCell ref="O116:O119"/>
    <mergeCell ref="N32:N35"/>
    <mergeCell ref="O32:O35"/>
    <mergeCell ref="N36:N39"/>
    <mergeCell ref="O36:O39"/>
    <mergeCell ref="N40:N43"/>
    <mergeCell ref="O40:O43"/>
    <mergeCell ref="N44:N47"/>
    <mergeCell ref="O44:O47"/>
    <mergeCell ref="N48:N51"/>
    <mergeCell ref="O48:O51"/>
    <mergeCell ref="N52:N55"/>
    <mergeCell ref="O52:O55"/>
    <mergeCell ref="N56:N59"/>
    <mergeCell ref="O56:O59"/>
    <mergeCell ref="N68:N71"/>
    <mergeCell ref="O68:O71"/>
    <mergeCell ref="N60:N63"/>
    <mergeCell ref="N64:N67"/>
    <mergeCell ref="O120:O123"/>
    <mergeCell ref="O124:O127"/>
    <mergeCell ref="O128:O131"/>
    <mergeCell ref="O132:O135"/>
    <mergeCell ref="O136:O139"/>
    <mergeCell ref="A412:A415"/>
    <mergeCell ref="A416:A419"/>
    <mergeCell ref="A420:A423"/>
    <mergeCell ref="A424:A427"/>
    <mergeCell ref="B408:F411"/>
    <mergeCell ref="G408:G411"/>
    <mergeCell ref="H408:H411"/>
    <mergeCell ref="I408:I411"/>
    <mergeCell ref="J408:J411"/>
    <mergeCell ref="K408:K411"/>
    <mergeCell ref="L408:L411"/>
    <mergeCell ref="M408:M411"/>
    <mergeCell ref="B384:F387"/>
    <mergeCell ref="G384:G387"/>
    <mergeCell ref="H384:H387"/>
    <mergeCell ref="I384:I387"/>
    <mergeCell ref="J384:J387"/>
    <mergeCell ref="K384:K387"/>
    <mergeCell ref="L384:L387"/>
    <mergeCell ref="M384:M387"/>
    <mergeCell ref="B388:F391"/>
    <mergeCell ref="G388:G391"/>
    <mergeCell ref="H388:H391"/>
    <mergeCell ref="I388:I391"/>
    <mergeCell ref="J388:J391"/>
    <mergeCell ref="K388:K391"/>
    <mergeCell ref="L388:L391"/>
    <mergeCell ref="M388:M391"/>
    <mergeCell ref="B392:F395"/>
    <mergeCell ref="G392:G395"/>
    <mergeCell ref="H392:H395"/>
    <mergeCell ref="I392:I395"/>
    <mergeCell ref="J392:J395"/>
    <mergeCell ref="K392:K395"/>
    <mergeCell ref="L392:L395"/>
    <mergeCell ref="M392:M395"/>
    <mergeCell ref="A392:A395"/>
    <mergeCell ref="A396:A399"/>
    <mergeCell ref="A400:A403"/>
    <mergeCell ref="A404:A407"/>
    <mergeCell ref="A408:A411"/>
    <mergeCell ref="N196:N199"/>
    <mergeCell ref="N200:N203"/>
    <mergeCell ref="N204:N207"/>
    <mergeCell ref="N208:N211"/>
    <mergeCell ref="N212:N215"/>
    <mergeCell ref="N216:N219"/>
    <mergeCell ref="N220:N223"/>
    <mergeCell ref="N224:N227"/>
    <mergeCell ref="N228:N231"/>
    <mergeCell ref="N232:N235"/>
    <mergeCell ref="N236:N239"/>
    <mergeCell ref="K476:K479"/>
    <mergeCell ref="L476:L479"/>
    <mergeCell ref="N444:N447"/>
    <mergeCell ref="O444:O447"/>
    <mergeCell ref="N448:N451"/>
    <mergeCell ref="O448:O451"/>
    <mergeCell ref="O140:O143"/>
    <mergeCell ref="O144:O147"/>
    <mergeCell ref="O148:O151"/>
    <mergeCell ref="O152:O155"/>
    <mergeCell ref="O156:O159"/>
    <mergeCell ref="O160:O163"/>
    <mergeCell ref="O164:O167"/>
    <mergeCell ref="O168:O171"/>
    <mergeCell ref="O172:O175"/>
    <mergeCell ref="O176:O179"/>
    <mergeCell ref="O180:O183"/>
    <mergeCell ref="O184:O187"/>
    <mergeCell ref="N120:N123"/>
    <mergeCell ref="N124:N127"/>
    <mergeCell ref="N128:N131"/>
    <mergeCell ref="N132:N135"/>
    <mergeCell ref="N136:N139"/>
    <mergeCell ref="N140:N143"/>
    <mergeCell ref="N144:N147"/>
    <mergeCell ref="N148:N151"/>
    <mergeCell ref="N152:N155"/>
    <mergeCell ref="N156:N159"/>
    <mergeCell ref="N160:N163"/>
    <mergeCell ref="N164:N167"/>
    <mergeCell ref="N168:N171"/>
    <mergeCell ref="N172:N175"/>
    <mergeCell ref="N176:N179"/>
    <mergeCell ref="N180:N183"/>
    <mergeCell ref="N184:N187"/>
    <mergeCell ref="M476:M479"/>
    <mergeCell ref="N408:N411"/>
    <mergeCell ref="O408:O411"/>
    <mergeCell ref="N372:N375"/>
    <mergeCell ref="O372:O375"/>
    <mergeCell ref="N368:N371"/>
    <mergeCell ref="O368:O371"/>
    <mergeCell ref="N332:N335"/>
    <mergeCell ref="O332:O335"/>
    <mergeCell ref="N324:N327"/>
    <mergeCell ref="O324:O327"/>
    <mergeCell ref="N300:N303"/>
    <mergeCell ref="O300:O303"/>
    <mergeCell ref="N292:N295"/>
    <mergeCell ref="O292:O295"/>
    <mergeCell ref="A480:A483"/>
    <mergeCell ref="A484:A487"/>
    <mergeCell ref="A488:A491"/>
    <mergeCell ref="A492:A495"/>
    <mergeCell ref="A496:A499"/>
    <mergeCell ref="A500:A503"/>
    <mergeCell ref="A504:A507"/>
    <mergeCell ref="A508:A511"/>
    <mergeCell ref="A512:A515"/>
    <mergeCell ref="A516:A519"/>
    <mergeCell ref="A520:A523"/>
    <mergeCell ref="A524:A527"/>
    <mergeCell ref="A528:A531"/>
    <mergeCell ref="A532:A535"/>
    <mergeCell ref="A536:A539"/>
    <mergeCell ref="A540:A543"/>
    <mergeCell ref="A544:A547"/>
    <mergeCell ref="A428:A431"/>
    <mergeCell ref="A432:A435"/>
    <mergeCell ref="A436:A439"/>
    <mergeCell ref="A440:A443"/>
    <mergeCell ref="A444:A447"/>
    <mergeCell ref="A448:A451"/>
    <mergeCell ref="A452:A455"/>
    <mergeCell ref="A456:A459"/>
    <mergeCell ref="A460:A463"/>
    <mergeCell ref="A464:A467"/>
    <mergeCell ref="A468:A471"/>
    <mergeCell ref="A472:A475"/>
    <mergeCell ref="A476:A479"/>
    <mergeCell ref="AM413:AM414"/>
    <mergeCell ref="AM417:AM418"/>
    <mergeCell ref="O188:O191"/>
    <mergeCell ref="O192:O195"/>
    <mergeCell ref="O196:O199"/>
    <mergeCell ref="O200:O203"/>
    <mergeCell ref="O204:O207"/>
    <mergeCell ref="O208:O211"/>
    <mergeCell ref="O212:O215"/>
    <mergeCell ref="O216:O219"/>
    <mergeCell ref="O220:O223"/>
    <mergeCell ref="O224:O227"/>
    <mergeCell ref="O228:O231"/>
    <mergeCell ref="O232:O235"/>
    <mergeCell ref="O236:O239"/>
    <mergeCell ref="O240:O243"/>
    <mergeCell ref="O244:O247"/>
    <mergeCell ref="O248:O251"/>
    <mergeCell ref="O252:O255"/>
    <mergeCell ref="AD408:AD411"/>
    <mergeCell ref="AE408:AE411"/>
    <mergeCell ref="Z404:Z407"/>
    <mergeCell ref="AA404:AA407"/>
    <mergeCell ref="AB404:AB407"/>
    <mergeCell ref="AC404:AC407"/>
    <mergeCell ref="AD404:AD407"/>
    <mergeCell ref="AE404:AE407"/>
    <mergeCell ref="Z400:Z403"/>
    <mergeCell ref="AA400:AA403"/>
    <mergeCell ref="AB400:AB403"/>
    <mergeCell ref="AC400:AC403"/>
    <mergeCell ref="AD400:AD403"/>
    <mergeCell ref="N188:N191"/>
    <mergeCell ref="N192:N195"/>
    <mergeCell ref="A616:A619"/>
    <mergeCell ref="A620:A623"/>
    <mergeCell ref="A624:A627"/>
    <mergeCell ref="A628:A631"/>
    <mergeCell ref="A632:A635"/>
    <mergeCell ref="A636:A639"/>
    <mergeCell ref="A640:A643"/>
    <mergeCell ref="A644:A647"/>
    <mergeCell ref="A648:A651"/>
    <mergeCell ref="A652:A655"/>
    <mergeCell ref="A656:A659"/>
    <mergeCell ref="A660:A663"/>
    <mergeCell ref="A664:A667"/>
    <mergeCell ref="A668:A671"/>
    <mergeCell ref="A672:A675"/>
    <mergeCell ref="A676:A679"/>
    <mergeCell ref="A680:A683"/>
    <mergeCell ref="A548:A551"/>
    <mergeCell ref="A552:A555"/>
    <mergeCell ref="A556:A559"/>
    <mergeCell ref="A560:A563"/>
    <mergeCell ref="A564:A567"/>
    <mergeCell ref="A568:A571"/>
    <mergeCell ref="A572:A575"/>
    <mergeCell ref="A576:A579"/>
    <mergeCell ref="A580:A583"/>
    <mergeCell ref="A584:A587"/>
    <mergeCell ref="A588:A591"/>
    <mergeCell ref="A592:A595"/>
    <mergeCell ref="A596:A599"/>
    <mergeCell ref="A600:A603"/>
    <mergeCell ref="A604:A607"/>
    <mergeCell ref="A608:A611"/>
    <mergeCell ref="A612:A615"/>
    <mergeCell ref="A752:A755"/>
    <mergeCell ref="A756:A759"/>
    <mergeCell ref="A760:A763"/>
    <mergeCell ref="A764:A767"/>
    <mergeCell ref="A768:A771"/>
    <mergeCell ref="A772:A775"/>
    <mergeCell ref="A776:A779"/>
    <mergeCell ref="A780:A783"/>
    <mergeCell ref="A784:A787"/>
    <mergeCell ref="A788:A791"/>
    <mergeCell ref="A792:A795"/>
    <mergeCell ref="A796:A799"/>
    <mergeCell ref="A800:A803"/>
    <mergeCell ref="A804:A807"/>
    <mergeCell ref="A808:A811"/>
    <mergeCell ref="A812:A815"/>
    <mergeCell ref="A816:A819"/>
    <mergeCell ref="A684:A687"/>
    <mergeCell ref="A688:A691"/>
    <mergeCell ref="A692:A695"/>
    <mergeCell ref="A696:A699"/>
    <mergeCell ref="A700:A703"/>
    <mergeCell ref="A704:A707"/>
    <mergeCell ref="A708:A711"/>
    <mergeCell ref="A712:A715"/>
    <mergeCell ref="A716:A719"/>
    <mergeCell ref="A720:A723"/>
    <mergeCell ref="A724:A727"/>
    <mergeCell ref="A728:A731"/>
    <mergeCell ref="A732:A735"/>
    <mergeCell ref="A736:A739"/>
    <mergeCell ref="A740:A743"/>
    <mergeCell ref="A744:A747"/>
    <mergeCell ref="A748:A751"/>
    <mergeCell ref="A888:A891"/>
    <mergeCell ref="A892:A895"/>
    <mergeCell ref="A896:A899"/>
    <mergeCell ref="A900:A903"/>
    <mergeCell ref="A904:A907"/>
    <mergeCell ref="A908:A911"/>
    <mergeCell ref="A912:A915"/>
    <mergeCell ref="A916:A919"/>
    <mergeCell ref="A920:A923"/>
    <mergeCell ref="A924:A927"/>
    <mergeCell ref="A928:A931"/>
    <mergeCell ref="A932:A935"/>
    <mergeCell ref="A936:A939"/>
    <mergeCell ref="A940:A943"/>
    <mergeCell ref="A944:A947"/>
    <mergeCell ref="A948:A951"/>
    <mergeCell ref="A952:A955"/>
    <mergeCell ref="A820:A823"/>
    <mergeCell ref="A824:A827"/>
    <mergeCell ref="A828:A831"/>
    <mergeCell ref="A832:A835"/>
    <mergeCell ref="A836:A839"/>
    <mergeCell ref="A840:A843"/>
    <mergeCell ref="A844:A847"/>
    <mergeCell ref="A848:A851"/>
    <mergeCell ref="A852:A855"/>
    <mergeCell ref="A856:A859"/>
    <mergeCell ref="A860:A863"/>
    <mergeCell ref="A864:A867"/>
    <mergeCell ref="A868:A871"/>
    <mergeCell ref="A872:A875"/>
    <mergeCell ref="A876:A879"/>
    <mergeCell ref="A880:A883"/>
    <mergeCell ref="A884:A887"/>
    <mergeCell ref="A1024:A1027"/>
    <mergeCell ref="A1028:A1031"/>
    <mergeCell ref="A1032:A1035"/>
    <mergeCell ref="A1036:A1039"/>
    <mergeCell ref="A1040:A1043"/>
    <mergeCell ref="A1044:A1047"/>
    <mergeCell ref="A1048:A1051"/>
    <mergeCell ref="A1052:A1055"/>
    <mergeCell ref="A1056:A1059"/>
    <mergeCell ref="A1060:A1063"/>
    <mergeCell ref="A1064:A1067"/>
    <mergeCell ref="A1068:A1071"/>
    <mergeCell ref="A1072:A1075"/>
    <mergeCell ref="A1076:A1079"/>
    <mergeCell ref="A1080:A1083"/>
    <mergeCell ref="A1084:A1087"/>
    <mergeCell ref="A1088:A1091"/>
    <mergeCell ref="A956:A959"/>
    <mergeCell ref="A960:A963"/>
    <mergeCell ref="A964:A967"/>
    <mergeCell ref="A968:A971"/>
    <mergeCell ref="A972:A975"/>
    <mergeCell ref="A976:A979"/>
    <mergeCell ref="A980:A983"/>
    <mergeCell ref="A984:A987"/>
    <mergeCell ref="A988:A991"/>
    <mergeCell ref="A992:A995"/>
    <mergeCell ref="A996:A999"/>
    <mergeCell ref="A1000:A1003"/>
    <mergeCell ref="A1004:A1007"/>
    <mergeCell ref="A1008:A1011"/>
    <mergeCell ref="A1012:A1015"/>
    <mergeCell ref="A1016:A1019"/>
    <mergeCell ref="A1020:A1023"/>
    <mergeCell ref="A1160:A1163"/>
    <mergeCell ref="A1164:A1167"/>
    <mergeCell ref="A1168:A1171"/>
    <mergeCell ref="A1172:A1175"/>
    <mergeCell ref="A1176:A1179"/>
    <mergeCell ref="A1180:A1183"/>
    <mergeCell ref="A1184:A1187"/>
    <mergeCell ref="A1188:A1191"/>
    <mergeCell ref="A1192:A1195"/>
    <mergeCell ref="A1196:A1199"/>
    <mergeCell ref="A1200:A1203"/>
    <mergeCell ref="A1204:A1207"/>
    <mergeCell ref="A1208:A1211"/>
    <mergeCell ref="A1212:A1215"/>
    <mergeCell ref="A1216:A1219"/>
    <mergeCell ref="A1220:A1223"/>
    <mergeCell ref="A1224:A1227"/>
    <mergeCell ref="A1092:A1095"/>
    <mergeCell ref="A1096:A1099"/>
    <mergeCell ref="A1100:A1103"/>
    <mergeCell ref="A1104:A1107"/>
    <mergeCell ref="A1108:A1111"/>
    <mergeCell ref="A1112:A1115"/>
    <mergeCell ref="A1116:A1119"/>
    <mergeCell ref="A1120:A1123"/>
    <mergeCell ref="A1124:A1127"/>
    <mergeCell ref="A1128:A1131"/>
    <mergeCell ref="A1132:A1135"/>
    <mergeCell ref="A1136:A1139"/>
    <mergeCell ref="A1140:A1143"/>
    <mergeCell ref="A1144:A1147"/>
    <mergeCell ref="A1148:A1151"/>
    <mergeCell ref="A1152:A1155"/>
    <mergeCell ref="A1156:A1159"/>
    <mergeCell ref="A1296:A1299"/>
    <mergeCell ref="A1300:A1303"/>
    <mergeCell ref="A1304:A1307"/>
    <mergeCell ref="A1308:A1311"/>
    <mergeCell ref="A1312:A1315"/>
    <mergeCell ref="A1316:A1319"/>
    <mergeCell ref="A1320:A1323"/>
    <mergeCell ref="A1324:A1327"/>
    <mergeCell ref="A1328:A1331"/>
    <mergeCell ref="A1332:A1335"/>
    <mergeCell ref="A1336:A1339"/>
    <mergeCell ref="A1340:A1343"/>
    <mergeCell ref="A1344:A1347"/>
    <mergeCell ref="A1348:A1351"/>
    <mergeCell ref="A1352:A1355"/>
    <mergeCell ref="A1356:A1359"/>
    <mergeCell ref="A1360:A1363"/>
    <mergeCell ref="A1228:A1231"/>
    <mergeCell ref="A1232:A1235"/>
    <mergeCell ref="A1236:A1239"/>
    <mergeCell ref="A1240:A1243"/>
    <mergeCell ref="A1244:A1247"/>
    <mergeCell ref="A1248:A1251"/>
    <mergeCell ref="A1252:A1255"/>
    <mergeCell ref="A1256:A1259"/>
    <mergeCell ref="A1260:A1263"/>
    <mergeCell ref="A1264:A1267"/>
    <mergeCell ref="A1268:A1271"/>
    <mergeCell ref="A1272:A1275"/>
    <mergeCell ref="A1276:A1279"/>
    <mergeCell ref="A1280:A1283"/>
    <mergeCell ref="A1284:A1287"/>
    <mergeCell ref="A1288:A1291"/>
    <mergeCell ref="A1292:A1295"/>
    <mergeCell ref="A1432:A1435"/>
    <mergeCell ref="A1436:A1439"/>
    <mergeCell ref="A1440:A1443"/>
    <mergeCell ref="A1444:A1447"/>
    <mergeCell ref="A1448:A1451"/>
    <mergeCell ref="A1452:A1455"/>
    <mergeCell ref="A1456:A1459"/>
    <mergeCell ref="A1460:A1463"/>
    <mergeCell ref="A1464:A1467"/>
    <mergeCell ref="A1468:A1471"/>
    <mergeCell ref="A1472:A1475"/>
    <mergeCell ref="A1476:A1479"/>
    <mergeCell ref="A1480:A1483"/>
    <mergeCell ref="A1484:A1487"/>
    <mergeCell ref="A1488:A1491"/>
    <mergeCell ref="A1492:A1495"/>
    <mergeCell ref="A1496:A1499"/>
    <mergeCell ref="A1364:A1367"/>
    <mergeCell ref="A1368:A1371"/>
    <mergeCell ref="A1372:A1375"/>
    <mergeCell ref="A1376:A1379"/>
    <mergeCell ref="A1380:A1383"/>
    <mergeCell ref="A1384:A1387"/>
    <mergeCell ref="A1388:A1391"/>
    <mergeCell ref="A1392:A1395"/>
    <mergeCell ref="A1396:A1399"/>
    <mergeCell ref="A1400:A1403"/>
    <mergeCell ref="A1404:A1407"/>
    <mergeCell ref="A1408:A1411"/>
    <mergeCell ref="A1412:A1415"/>
    <mergeCell ref="A1416:A1419"/>
    <mergeCell ref="A1420:A1423"/>
    <mergeCell ref="A1424:A1427"/>
    <mergeCell ref="A1428:A1431"/>
    <mergeCell ref="A1568:A1571"/>
    <mergeCell ref="A1572:A1575"/>
    <mergeCell ref="A1576:A1579"/>
    <mergeCell ref="A1580:A1583"/>
    <mergeCell ref="A1584:A1587"/>
    <mergeCell ref="A1588:A1591"/>
    <mergeCell ref="A1592:A1595"/>
    <mergeCell ref="A1596:A1599"/>
    <mergeCell ref="A1600:A1603"/>
    <mergeCell ref="A1604:A1607"/>
    <mergeCell ref="A1608:A1611"/>
    <mergeCell ref="A1612:A1615"/>
    <mergeCell ref="A1616:A1619"/>
    <mergeCell ref="A1620:A1623"/>
    <mergeCell ref="A1624:A1627"/>
    <mergeCell ref="A1628:A1631"/>
    <mergeCell ref="A1632:A1635"/>
    <mergeCell ref="A1500:A1503"/>
    <mergeCell ref="A1504:A1507"/>
    <mergeCell ref="A1508:A1511"/>
    <mergeCell ref="A1512:A1515"/>
    <mergeCell ref="A1516:A1519"/>
    <mergeCell ref="A1520:A1523"/>
    <mergeCell ref="A1524:A1527"/>
    <mergeCell ref="A1528:A1531"/>
    <mergeCell ref="A1532:A1535"/>
    <mergeCell ref="A1536:A1539"/>
    <mergeCell ref="A1540:A1543"/>
    <mergeCell ref="A1544:A1547"/>
    <mergeCell ref="A1548:A1551"/>
    <mergeCell ref="A1552:A1555"/>
    <mergeCell ref="A1556:A1559"/>
    <mergeCell ref="A1560:A1563"/>
    <mergeCell ref="A1564:A1567"/>
    <mergeCell ref="A1704:A1707"/>
    <mergeCell ref="A1708:A1711"/>
    <mergeCell ref="A1712:A1715"/>
    <mergeCell ref="A1716:A1719"/>
    <mergeCell ref="A1720:A1723"/>
    <mergeCell ref="A1724:A1727"/>
    <mergeCell ref="A1728:A1731"/>
    <mergeCell ref="A1732:A1735"/>
    <mergeCell ref="A1736:A1739"/>
    <mergeCell ref="A1740:A1743"/>
    <mergeCell ref="A1744:A1747"/>
    <mergeCell ref="A1748:A1751"/>
    <mergeCell ref="A1752:A1755"/>
    <mergeCell ref="A1756:A1759"/>
    <mergeCell ref="A1760:A1763"/>
    <mergeCell ref="A1764:A1767"/>
    <mergeCell ref="A1768:A1771"/>
    <mergeCell ref="A1636:A1639"/>
    <mergeCell ref="A1640:A1643"/>
    <mergeCell ref="A1644:A1647"/>
    <mergeCell ref="A1648:A1651"/>
    <mergeCell ref="A1652:A1655"/>
    <mergeCell ref="A1656:A1659"/>
    <mergeCell ref="A1660:A1663"/>
    <mergeCell ref="A1664:A1667"/>
    <mergeCell ref="A1668:A1671"/>
    <mergeCell ref="A1672:A1675"/>
    <mergeCell ref="A1676:A1679"/>
    <mergeCell ref="A1680:A1683"/>
    <mergeCell ref="A1684:A1687"/>
    <mergeCell ref="A1688:A1691"/>
    <mergeCell ref="A1692:A1695"/>
    <mergeCell ref="A1696:A1699"/>
    <mergeCell ref="A1700:A1703"/>
    <mergeCell ref="A1840:A1843"/>
    <mergeCell ref="A1844:A1847"/>
    <mergeCell ref="A1848:A1851"/>
    <mergeCell ref="A1852:A1855"/>
    <mergeCell ref="A1856:A1859"/>
    <mergeCell ref="A1860:A1863"/>
    <mergeCell ref="A1864:A1867"/>
    <mergeCell ref="A1868:A1871"/>
    <mergeCell ref="A1872:A1875"/>
    <mergeCell ref="A1876:A1879"/>
    <mergeCell ref="A1880:A1883"/>
    <mergeCell ref="A1884:A1887"/>
    <mergeCell ref="A1888:A1891"/>
    <mergeCell ref="A1892:A1895"/>
    <mergeCell ref="A1896:A1899"/>
    <mergeCell ref="A1900:A1903"/>
    <mergeCell ref="A1904:A1907"/>
    <mergeCell ref="A1772:A1775"/>
    <mergeCell ref="A1776:A1779"/>
    <mergeCell ref="A1780:A1783"/>
    <mergeCell ref="A1784:A1787"/>
    <mergeCell ref="A1788:A1791"/>
    <mergeCell ref="A1792:A1795"/>
    <mergeCell ref="A1796:A1799"/>
    <mergeCell ref="A1800:A1803"/>
    <mergeCell ref="A1804:A1807"/>
    <mergeCell ref="A1808:A1811"/>
    <mergeCell ref="A1812:A1815"/>
    <mergeCell ref="A1816:A1819"/>
    <mergeCell ref="A1820:A1823"/>
    <mergeCell ref="A1824:A1827"/>
    <mergeCell ref="A1828:A1831"/>
    <mergeCell ref="A1832:A1835"/>
    <mergeCell ref="A1836:A1839"/>
    <mergeCell ref="A2078:A2081"/>
    <mergeCell ref="A2082:A2085"/>
    <mergeCell ref="A2086:A2089"/>
    <mergeCell ref="A2090:A2093"/>
    <mergeCell ref="A2094:A2097"/>
    <mergeCell ref="A2098:A2101"/>
    <mergeCell ref="A2102:A2105"/>
    <mergeCell ref="A2106:A2109"/>
    <mergeCell ref="A2110:A2113"/>
    <mergeCell ref="A2114:A2117"/>
    <mergeCell ref="A2118:A2121"/>
    <mergeCell ref="A2012:A2013"/>
    <mergeCell ref="A2014:A2017"/>
    <mergeCell ref="A2018:A2021"/>
    <mergeCell ref="A2022:A2025"/>
    <mergeCell ref="A2026:A2029"/>
    <mergeCell ref="A2030:A2033"/>
    <mergeCell ref="A2034:A2037"/>
    <mergeCell ref="A2038:A2041"/>
    <mergeCell ref="A2042:A2045"/>
    <mergeCell ref="A2046:A2049"/>
    <mergeCell ref="A2050:A2053"/>
    <mergeCell ref="A1976:A1979"/>
    <mergeCell ref="A1980:A1983"/>
    <mergeCell ref="A1984:A1987"/>
    <mergeCell ref="A1988:A1991"/>
    <mergeCell ref="A1992:A1995"/>
    <mergeCell ref="A1996:A1999"/>
    <mergeCell ref="A2000:A2003"/>
    <mergeCell ref="A2004:A2007"/>
    <mergeCell ref="A2008:A2011"/>
    <mergeCell ref="A1908:A1911"/>
    <mergeCell ref="A1912:A1915"/>
    <mergeCell ref="A1916:A1919"/>
    <mergeCell ref="A1920:A1923"/>
    <mergeCell ref="A1924:A1927"/>
    <mergeCell ref="A1928:A1931"/>
    <mergeCell ref="A1932:A1935"/>
    <mergeCell ref="A1936:A1939"/>
    <mergeCell ref="A1940:A1943"/>
    <mergeCell ref="A1944:A1947"/>
    <mergeCell ref="A1948:A1951"/>
    <mergeCell ref="A1952:A1955"/>
    <mergeCell ref="A1956:A1959"/>
    <mergeCell ref="A1960:A1963"/>
    <mergeCell ref="A1964:A1967"/>
    <mergeCell ref="A1968:A1971"/>
    <mergeCell ref="A1972:A1975"/>
    <mergeCell ref="A2326:A2329"/>
    <mergeCell ref="A2330:A2333"/>
    <mergeCell ref="A2334:A2337"/>
    <mergeCell ref="M444:M447"/>
    <mergeCell ref="M448:M451"/>
    <mergeCell ref="M452:M455"/>
    <mergeCell ref="M456:M459"/>
    <mergeCell ref="A2258:A2261"/>
    <mergeCell ref="A2262:A2265"/>
    <mergeCell ref="A2266:A2269"/>
    <mergeCell ref="A2270:A2273"/>
    <mergeCell ref="A2274:A2277"/>
    <mergeCell ref="A2278:A2281"/>
    <mergeCell ref="A2282:A2285"/>
    <mergeCell ref="A2286:A2289"/>
    <mergeCell ref="A2290:A2293"/>
    <mergeCell ref="A2294:A2297"/>
    <mergeCell ref="A2298:A2301"/>
    <mergeCell ref="A2302:A2305"/>
    <mergeCell ref="A2306:A2309"/>
    <mergeCell ref="A2310:A2313"/>
    <mergeCell ref="A2314:A2317"/>
    <mergeCell ref="A2318:A2321"/>
    <mergeCell ref="A2322:A2325"/>
    <mergeCell ref="A2190:A2193"/>
    <mergeCell ref="A2194:A2197"/>
    <mergeCell ref="A2198:A2201"/>
    <mergeCell ref="A2202:A2205"/>
    <mergeCell ref="A2206:A2209"/>
    <mergeCell ref="A2210:A2213"/>
    <mergeCell ref="A2214:A2217"/>
    <mergeCell ref="A2218:A2221"/>
    <mergeCell ref="A2222:A2225"/>
    <mergeCell ref="A2226:A2229"/>
    <mergeCell ref="A2230:A2233"/>
    <mergeCell ref="A2234:A2237"/>
    <mergeCell ref="A2238:A2241"/>
    <mergeCell ref="A2242:A2245"/>
    <mergeCell ref="A2246:A2249"/>
    <mergeCell ref="A2250:A2253"/>
    <mergeCell ref="A2254:A2257"/>
    <mergeCell ref="A2122:A2125"/>
    <mergeCell ref="A2126:A2129"/>
    <mergeCell ref="A2130:A2133"/>
    <mergeCell ref="A2134:A2137"/>
    <mergeCell ref="A2138:A2141"/>
    <mergeCell ref="A2142:A2145"/>
    <mergeCell ref="A2146:A2149"/>
    <mergeCell ref="A2150:A2153"/>
    <mergeCell ref="A2154:A2157"/>
    <mergeCell ref="A2158:A2161"/>
    <mergeCell ref="A2162:A2165"/>
    <mergeCell ref="A2166:A2169"/>
    <mergeCell ref="A2170:A2173"/>
    <mergeCell ref="A2174:A2177"/>
    <mergeCell ref="A2178:A2181"/>
    <mergeCell ref="A2182:A2185"/>
    <mergeCell ref="A2186:A2189"/>
    <mergeCell ref="A2054:A2057"/>
    <mergeCell ref="A2058:A2061"/>
    <mergeCell ref="A2062:A2065"/>
    <mergeCell ref="A2066:A2069"/>
    <mergeCell ref="A2070:A2073"/>
    <mergeCell ref="A2074:A2077"/>
    <mergeCell ref="B544:F547"/>
    <mergeCell ref="G544:G547"/>
    <mergeCell ref="H544:H547"/>
    <mergeCell ref="I544:I547"/>
    <mergeCell ref="J544:J547"/>
    <mergeCell ref="K544:K547"/>
    <mergeCell ref="L544:L547"/>
    <mergeCell ref="M544:M547"/>
    <mergeCell ref="B548:F551"/>
    <mergeCell ref="G548:G551"/>
    <mergeCell ref="H548:H551"/>
    <mergeCell ref="I548:I551"/>
    <mergeCell ref="J548:J551"/>
    <mergeCell ref="K548:K551"/>
    <mergeCell ref="L548:L551"/>
    <mergeCell ref="M548:M551"/>
    <mergeCell ref="B536:F539"/>
    <mergeCell ref="G536:G539"/>
    <mergeCell ref="H536:H539"/>
    <mergeCell ref="I536:I539"/>
    <mergeCell ref="J536:J539"/>
    <mergeCell ref="K536:K539"/>
    <mergeCell ref="L536:L539"/>
    <mergeCell ref="M536:M539"/>
    <mergeCell ref="B540:F543"/>
    <mergeCell ref="G540:G543"/>
    <mergeCell ref="H540:H543"/>
    <mergeCell ref="I540:I543"/>
    <mergeCell ref="J540:J543"/>
    <mergeCell ref="K540:K543"/>
    <mergeCell ref="L540:L543"/>
    <mergeCell ref="M540:M543"/>
    <mergeCell ref="B528:F531"/>
    <mergeCell ref="G528:G531"/>
    <mergeCell ref="H528:H531"/>
    <mergeCell ref="I528:I531"/>
    <mergeCell ref="J528:J531"/>
    <mergeCell ref="K528:K531"/>
    <mergeCell ref="L528:L531"/>
    <mergeCell ref="M528:M531"/>
    <mergeCell ref="B532:F535"/>
    <mergeCell ref="G532:G535"/>
    <mergeCell ref="H532:H535"/>
    <mergeCell ref="I532:I535"/>
    <mergeCell ref="J532:J535"/>
    <mergeCell ref="K532:K535"/>
    <mergeCell ref="L532:L535"/>
    <mergeCell ref="M532:M535"/>
    <mergeCell ref="B568:F571"/>
    <mergeCell ref="G568:G571"/>
    <mergeCell ref="H568:H571"/>
    <mergeCell ref="I568:I571"/>
    <mergeCell ref="J568:J571"/>
    <mergeCell ref="K568:K571"/>
    <mergeCell ref="L568:L571"/>
    <mergeCell ref="M568:M571"/>
    <mergeCell ref="B572:F575"/>
    <mergeCell ref="G572:G575"/>
    <mergeCell ref="H572:H575"/>
    <mergeCell ref="I572:I575"/>
    <mergeCell ref="J572:J575"/>
    <mergeCell ref="K572:K575"/>
    <mergeCell ref="L572:L575"/>
    <mergeCell ref="M572:M575"/>
    <mergeCell ref="B560:F563"/>
    <mergeCell ref="G560:G563"/>
    <mergeCell ref="H560:H563"/>
    <mergeCell ref="I560:I563"/>
    <mergeCell ref="J560:J563"/>
    <mergeCell ref="K560:K563"/>
    <mergeCell ref="L560:L563"/>
    <mergeCell ref="M560:M563"/>
    <mergeCell ref="B564:F567"/>
    <mergeCell ref="G564:G567"/>
    <mergeCell ref="H564:H567"/>
    <mergeCell ref="I564:I567"/>
    <mergeCell ref="J564:J567"/>
    <mergeCell ref="K564:K567"/>
    <mergeCell ref="L564:L567"/>
    <mergeCell ref="M564:M567"/>
    <mergeCell ref="B552:F555"/>
    <mergeCell ref="G552:G555"/>
    <mergeCell ref="H552:H555"/>
    <mergeCell ref="I552:I555"/>
    <mergeCell ref="J552:J555"/>
    <mergeCell ref="K552:K555"/>
    <mergeCell ref="L552:L555"/>
    <mergeCell ref="M552:M555"/>
    <mergeCell ref="B556:F559"/>
    <mergeCell ref="G556:G559"/>
    <mergeCell ref="H556:H559"/>
    <mergeCell ref="I556:I559"/>
    <mergeCell ref="J556:J559"/>
    <mergeCell ref="K556:K559"/>
    <mergeCell ref="L556:L559"/>
    <mergeCell ref="M556:M559"/>
    <mergeCell ref="B592:F595"/>
    <mergeCell ref="G592:G595"/>
    <mergeCell ref="H592:H595"/>
    <mergeCell ref="I592:I595"/>
    <mergeCell ref="J592:J595"/>
    <mergeCell ref="K592:K595"/>
    <mergeCell ref="L592:L595"/>
    <mergeCell ref="M592:M595"/>
    <mergeCell ref="B596:F599"/>
    <mergeCell ref="G596:G599"/>
    <mergeCell ref="H596:H599"/>
    <mergeCell ref="I596:I599"/>
    <mergeCell ref="J596:J599"/>
    <mergeCell ref="K596:K599"/>
    <mergeCell ref="L596:L599"/>
    <mergeCell ref="M596:M599"/>
    <mergeCell ref="B584:F587"/>
    <mergeCell ref="G584:G587"/>
    <mergeCell ref="H584:H587"/>
    <mergeCell ref="I584:I587"/>
    <mergeCell ref="J584:J587"/>
    <mergeCell ref="K584:K587"/>
    <mergeCell ref="L584:L587"/>
    <mergeCell ref="M584:M587"/>
    <mergeCell ref="B588:F591"/>
    <mergeCell ref="G588:G591"/>
    <mergeCell ref="H588:H591"/>
    <mergeCell ref="I588:I591"/>
    <mergeCell ref="J588:J591"/>
    <mergeCell ref="K588:K591"/>
    <mergeCell ref="L588:L591"/>
    <mergeCell ref="M588:M591"/>
    <mergeCell ref="B576:F579"/>
    <mergeCell ref="G576:G579"/>
    <mergeCell ref="H576:H579"/>
    <mergeCell ref="I576:I579"/>
    <mergeCell ref="J576:J579"/>
    <mergeCell ref="K576:K579"/>
    <mergeCell ref="L576:L579"/>
    <mergeCell ref="M576:M579"/>
    <mergeCell ref="B580:F583"/>
    <mergeCell ref="G580:G583"/>
    <mergeCell ref="H580:H583"/>
    <mergeCell ref="I580:I583"/>
    <mergeCell ref="J580:J583"/>
    <mergeCell ref="K580:K583"/>
    <mergeCell ref="L580:L583"/>
    <mergeCell ref="M580:M583"/>
    <mergeCell ref="B616:F619"/>
    <mergeCell ref="G616:G619"/>
    <mergeCell ref="H616:H619"/>
    <mergeCell ref="I616:I619"/>
    <mergeCell ref="J616:J619"/>
    <mergeCell ref="K616:K619"/>
    <mergeCell ref="L616:L619"/>
    <mergeCell ref="M616:M619"/>
    <mergeCell ref="B620:F623"/>
    <mergeCell ref="G620:G623"/>
    <mergeCell ref="H620:H623"/>
    <mergeCell ref="I620:I623"/>
    <mergeCell ref="J620:J623"/>
    <mergeCell ref="K620:K623"/>
    <mergeCell ref="L620:L623"/>
    <mergeCell ref="M620:M623"/>
    <mergeCell ref="B608:F611"/>
    <mergeCell ref="G608:G611"/>
    <mergeCell ref="H608:H611"/>
    <mergeCell ref="I608:I611"/>
    <mergeCell ref="J608:J611"/>
    <mergeCell ref="K608:K611"/>
    <mergeCell ref="L608:L611"/>
    <mergeCell ref="M608:M611"/>
    <mergeCell ref="B612:F615"/>
    <mergeCell ref="G612:G615"/>
    <mergeCell ref="H612:H615"/>
    <mergeCell ref="I612:I615"/>
    <mergeCell ref="J612:J615"/>
    <mergeCell ref="K612:K615"/>
    <mergeCell ref="L612:L615"/>
    <mergeCell ref="M612:M615"/>
    <mergeCell ref="B600:F603"/>
    <mergeCell ref="G600:G603"/>
    <mergeCell ref="H600:H603"/>
    <mergeCell ref="I600:I603"/>
    <mergeCell ref="J600:J603"/>
    <mergeCell ref="K600:K603"/>
    <mergeCell ref="L600:L603"/>
    <mergeCell ref="M600:M603"/>
    <mergeCell ref="B604:F607"/>
    <mergeCell ref="G604:G607"/>
    <mergeCell ref="H604:H607"/>
    <mergeCell ref="I604:I607"/>
    <mergeCell ref="J604:J607"/>
    <mergeCell ref="K604:K607"/>
    <mergeCell ref="L604:L607"/>
    <mergeCell ref="M604:M607"/>
    <mergeCell ref="B640:F643"/>
    <mergeCell ref="G640:G643"/>
    <mergeCell ref="H640:H643"/>
    <mergeCell ref="I640:I643"/>
    <mergeCell ref="J640:J643"/>
    <mergeCell ref="K640:K643"/>
    <mergeCell ref="L640:L643"/>
    <mergeCell ref="M640:M643"/>
    <mergeCell ref="B644:F647"/>
    <mergeCell ref="G644:G647"/>
    <mergeCell ref="H644:H647"/>
    <mergeCell ref="I644:I647"/>
    <mergeCell ref="J644:J647"/>
    <mergeCell ref="K644:K647"/>
    <mergeCell ref="L644:L647"/>
    <mergeCell ref="M644:M647"/>
    <mergeCell ref="B632:F635"/>
    <mergeCell ref="G632:G635"/>
    <mergeCell ref="H632:H635"/>
    <mergeCell ref="I632:I635"/>
    <mergeCell ref="J632:J635"/>
    <mergeCell ref="K632:K635"/>
    <mergeCell ref="L632:L635"/>
    <mergeCell ref="M632:M635"/>
    <mergeCell ref="B636:F639"/>
    <mergeCell ref="G636:G639"/>
    <mergeCell ref="H636:H639"/>
    <mergeCell ref="I636:I639"/>
    <mergeCell ref="J636:J639"/>
    <mergeCell ref="K636:K639"/>
    <mergeCell ref="L636:L639"/>
    <mergeCell ref="M636:M639"/>
    <mergeCell ref="B624:F627"/>
    <mergeCell ref="G624:G627"/>
    <mergeCell ref="H624:H627"/>
    <mergeCell ref="I624:I627"/>
    <mergeCell ref="J624:J627"/>
    <mergeCell ref="K624:K627"/>
    <mergeCell ref="L624:L627"/>
    <mergeCell ref="M624:M627"/>
    <mergeCell ref="B628:F631"/>
    <mergeCell ref="G628:G631"/>
    <mergeCell ref="H628:H631"/>
    <mergeCell ref="I628:I631"/>
    <mergeCell ref="J628:J631"/>
    <mergeCell ref="K628:K631"/>
    <mergeCell ref="L628:L631"/>
    <mergeCell ref="M628:M631"/>
    <mergeCell ref="B664:F667"/>
    <mergeCell ref="G664:G667"/>
    <mergeCell ref="H664:H667"/>
    <mergeCell ref="I664:I667"/>
    <mergeCell ref="J664:J667"/>
    <mergeCell ref="K664:K667"/>
    <mergeCell ref="L664:L667"/>
    <mergeCell ref="M664:M667"/>
    <mergeCell ref="B668:F671"/>
    <mergeCell ref="G668:G671"/>
    <mergeCell ref="H668:H671"/>
    <mergeCell ref="I668:I671"/>
    <mergeCell ref="J668:J671"/>
    <mergeCell ref="K668:K671"/>
    <mergeCell ref="L668:L671"/>
    <mergeCell ref="M668:M671"/>
    <mergeCell ref="B656:F659"/>
    <mergeCell ref="G656:G659"/>
    <mergeCell ref="H656:H659"/>
    <mergeCell ref="I656:I659"/>
    <mergeCell ref="J656:J659"/>
    <mergeCell ref="K656:K659"/>
    <mergeCell ref="L656:L659"/>
    <mergeCell ref="M656:M659"/>
    <mergeCell ref="B660:F663"/>
    <mergeCell ref="G660:G663"/>
    <mergeCell ref="H660:H663"/>
    <mergeCell ref="I660:I663"/>
    <mergeCell ref="J660:J663"/>
    <mergeCell ref="K660:K663"/>
    <mergeCell ref="L660:L663"/>
    <mergeCell ref="M660:M663"/>
    <mergeCell ref="B648:F651"/>
    <mergeCell ref="G648:G651"/>
    <mergeCell ref="H648:H651"/>
    <mergeCell ref="I648:I651"/>
    <mergeCell ref="J648:J651"/>
    <mergeCell ref="K648:K651"/>
    <mergeCell ref="L648:L651"/>
    <mergeCell ref="M648:M651"/>
    <mergeCell ref="B652:F655"/>
    <mergeCell ref="G652:G655"/>
    <mergeCell ref="H652:H655"/>
    <mergeCell ref="I652:I655"/>
    <mergeCell ref="J652:J655"/>
    <mergeCell ref="K652:K655"/>
    <mergeCell ref="L652:L655"/>
    <mergeCell ref="M652:M655"/>
    <mergeCell ref="B688:F691"/>
    <mergeCell ref="G688:G691"/>
    <mergeCell ref="H688:H691"/>
    <mergeCell ref="I688:I691"/>
    <mergeCell ref="J688:J691"/>
    <mergeCell ref="K688:K691"/>
    <mergeCell ref="L688:L691"/>
    <mergeCell ref="M688:M691"/>
    <mergeCell ref="B692:F695"/>
    <mergeCell ref="G692:G695"/>
    <mergeCell ref="H692:H695"/>
    <mergeCell ref="I692:I695"/>
    <mergeCell ref="J692:J695"/>
    <mergeCell ref="K692:K695"/>
    <mergeCell ref="L692:L695"/>
    <mergeCell ref="M692:M695"/>
    <mergeCell ref="B680:F683"/>
    <mergeCell ref="G680:G683"/>
    <mergeCell ref="H680:H683"/>
    <mergeCell ref="I680:I683"/>
    <mergeCell ref="J680:J683"/>
    <mergeCell ref="K680:K683"/>
    <mergeCell ref="L680:L683"/>
    <mergeCell ref="M680:M683"/>
    <mergeCell ref="B684:F687"/>
    <mergeCell ref="G684:G687"/>
    <mergeCell ref="H684:H687"/>
    <mergeCell ref="I684:I687"/>
    <mergeCell ref="J684:J687"/>
    <mergeCell ref="K684:K687"/>
    <mergeCell ref="L684:L687"/>
    <mergeCell ref="M684:M687"/>
    <mergeCell ref="B672:F675"/>
    <mergeCell ref="G672:G675"/>
    <mergeCell ref="H672:H675"/>
    <mergeCell ref="I672:I675"/>
    <mergeCell ref="J672:J675"/>
    <mergeCell ref="K672:K675"/>
    <mergeCell ref="L672:L675"/>
    <mergeCell ref="M672:M675"/>
    <mergeCell ref="B676:F679"/>
    <mergeCell ref="G676:G679"/>
    <mergeCell ref="H676:H679"/>
    <mergeCell ref="I676:I679"/>
    <mergeCell ref="J676:J679"/>
    <mergeCell ref="K676:K679"/>
    <mergeCell ref="L676:L679"/>
    <mergeCell ref="M676:M679"/>
    <mergeCell ref="B712:F715"/>
    <mergeCell ref="G712:G715"/>
    <mergeCell ref="H712:H715"/>
    <mergeCell ref="I712:I715"/>
    <mergeCell ref="J712:J715"/>
    <mergeCell ref="K712:K715"/>
    <mergeCell ref="L712:L715"/>
    <mergeCell ref="M712:M715"/>
    <mergeCell ref="B716:F719"/>
    <mergeCell ref="G716:G719"/>
    <mergeCell ref="H716:H719"/>
    <mergeCell ref="I716:I719"/>
    <mergeCell ref="J716:J719"/>
    <mergeCell ref="K716:K719"/>
    <mergeCell ref="L716:L719"/>
    <mergeCell ref="M716:M719"/>
    <mergeCell ref="B704:F707"/>
    <mergeCell ref="G704:G707"/>
    <mergeCell ref="H704:H707"/>
    <mergeCell ref="I704:I707"/>
    <mergeCell ref="J704:J707"/>
    <mergeCell ref="K704:K707"/>
    <mergeCell ref="L704:L707"/>
    <mergeCell ref="M704:M707"/>
    <mergeCell ref="B708:F711"/>
    <mergeCell ref="G708:G711"/>
    <mergeCell ref="H708:H711"/>
    <mergeCell ref="I708:I711"/>
    <mergeCell ref="J708:J711"/>
    <mergeCell ref="K708:K711"/>
    <mergeCell ref="L708:L711"/>
    <mergeCell ref="M708:M711"/>
    <mergeCell ref="B696:F699"/>
    <mergeCell ref="G696:G699"/>
    <mergeCell ref="H696:H699"/>
    <mergeCell ref="I696:I699"/>
    <mergeCell ref="J696:J699"/>
    <mergeCell ref="K696:K699"/>
    <mergeCell ref="L696:L699"/>
    <mergeCell ref="M696:M699"/>
    <mergeCell ref="B700:F703"/>
    <mergeCell ref="G700:G703"/>
    <mergeCell ref="H700:H703"/>
    <mergeCell ref="I700:I703"/>
    <mergeCell ref="J700:J703"/>
    <mergeCell ref="K700:K703"/>
    <mergeCell ref="L700:L703"/>
    <mergeCell ref="M700:M703"/>
    <mergeCell ref="B736:F739"/>
    <mergeCell ref="G736:G739"/>
    <mergeCell ref="H736:H739"/>
    <mergeCell ref="I736:I739"/>
    <mergeCell ref="J736:J739"/>
    <mergeCell ref="K736:K739"/>
    <mergeCell ref="L736:L739"/>
    <mergeCell ref="M736:M739"/>
    <mergeCell ref="B740:F743"/>
    <mergeCell ref="G740:G743"/>
    <mergeCell ref="H740:H743"/>
    <mergeCell ref="I740:I743"/>
    <mergeCell ref="J740:J743"/>
    <mergeCell ref="K740:K743"/>
    <mergeCell ref="L740:L743"/>
    <mergeCell ref="M740:M743"/>
    <mergeCell ref="B728:F731"/>
    <mergeCell ref="G728:G731"/>
    <mergeCell ref="H728:H731"/>
    <mergeCell ref="I728:I731"/>
    <mergeCell ref="J728:J731"/>
    <mergeCell ref="K728:K731"/>
    <mergeCell ref="L728:L731"/>
    <mergeCell ref="M728:M731"/>
    <mergeCell ref="B732:F735"/>
    <mergeCell ref="G732:G735"/>
    <mergeCell ref="H732:H735"/>
    <mergeCell ref="I732:I735"/>
    <mergeCell ref="J732:J735"/>
    <mergeCell ref="K732:K735"/>
    <mergeCell ref="L732:L735"/>
    <mergeCell ref="M732:M735"/>
    <mergeCell ref="B720:F723"/>
    <mergeCell ref="G720:G723"/>
    <mergeCell ref="H720:H723"/>
    <mergeCell ref="I720:I723"/>
    <mergeCell ref="J720:J723"/>
    <mergeCell ref="K720:K723"/>
    <mergeCell ref="L720:L723"/>
    <mergeCell ref="M720:M723"/>
    <mergeCell ref="B724:F727"/>
    <mergeCell ref="G724:G727"/>
    <mergeCell ref="H724:H727"/>
    <mergeCell ref="I724:I727"/>
    <mergeCell ref="J724:J727"/>
    <mergeCell ref="K724:K727"/>
    <mergeCell ref="L724:L727"/>
    <mergeCell ref="M724:M727"/>
    <mergeCell ref="B760:F763"/>
    <mergeCell ref="G760:G763"/>
    <mergeCell ref="H760:H763"/>
    <mergeCell ref="I760:I763"/>
    <mergeCell ref="J760:J763"/>
    <mergeCell ref="K760:K763"/>
    <mergeCell ref="L760:L763"/>
    <mergeCell ref="M760:M763"/>
    <mergeCell ref="B764:F767"/>
    <mergeCell ref="G764:G767"/>
    <mergeCell ref="H764:H767"/>
    <mergeCell ref="I764:I767"/>
    <mergeCell ref="J764:J767"/>
    <mergeCell ref="K764:K767"/>
    <mergeCell ref="L764:L767"/>
    <mergeCell ref="M764:M767"/>
    <mergeCell ref="B752:F755"/>
    <mergeCell ref="G752:G755"/>
    <mergeCell ref="H752:H755"/>
    <mergeCell ref="I752:I755"/>
    <mergeCell ref="J752:J755"/>
    <mergeCell ref="K752:K755"/>
    <mergeCell ref="L752:L755"/>
    <mergeCell ref="M752:M755"/>
    <mergeCell ref="B756:F759"/>
    <mergeCell ref="G756:G759"/>
    <mergeCell ref="H756:H759"/>
    <mergeCell ref="I756:I759"/>
    <mergeCell ref="J756:J759"/>
    <mergeCell ref="K756:K759"/>
    <mergeCell ref="L756:L759"/>
    <mergeCell ref="M756:M759"/>
    <mergeCell ref="B744:F747"/>
    <mergeCell ref="G744:G747"/>
    <mergeCell ref="H744:H747"/>
    <mergeCell ref="I744:I747"/>
    <mergeCell ref="J744:J747"/>
    <mergeCell ref="K744:K747"/>
    <mergeCell ref="L744:L747"/>
    <mergeCell ref="M744:M747"/>
    <mergeCell ref="B748:F751"/>
    <mergeCell ref="G748:G751"/>
    <mergeCell ref="H748:H751"/>
    <mergeCell ref="I748:I751"/>
    <mergeCell ref="J748:J751"/>
    <mergeCell ref="K748:K751"/>
    <mergeCell ref="L748:L751"/>
    <mergeCell ref="M748:M751"/>
    <mergeCell ref="B784:F787"/>
    <mergeCell ref="G784:G787"/>
    <mergeCell ref="H784:H787"/>
    <mergeCell ref="I784:I787"/>
    <mergeCell ref="J784:J787"/>
    <mergeCell ref="K784:K787"/>
    <mergeCell ref="L784:L787"/>
    <mergeCell ref="M784:M787"/>
    <mergeCell ref="B788:F791"/>
    <mergeCell ref="G788:G791"/>
    <mergeCell ref="H788:H791"/>
    <mergeCell ref="I788:I791"/>
    <mergeCell ref="J788:J791"/>
    <mergeCell ref="K788:K791"/>
    <mergeCell ref="L788:L791"/>
    <mergeCell ref="M788:M791"/>
    <mergeCell ref="B776:F779"/>
    <mergeCell ref="G776:G779"/>
    <mergeCell ref="H776:H779"/>
    <mergeCell ref="I776:I779"/>
    <mergeCell ref="J776:J779"/>
    <mergeCell ref="K776:K779"/>
    <mergeCell ref="L776:L779"/>
    <mergeCell ref="M776:M779"/>
    <mergeCell ref="B780:F783"/>
    <mergeCell ref="G780:G783"/>
    <mergeCell ref="H780:H783"/>
    <mergeCell ref="I780:I783"/>
    <mergeCell ref="J780:J783"/>
    <mergeCell ref="K780:K783"/>
    <mergeCell ref="L780:L783"/>
    <mergeCell ref="M780:M783"/>
    <mergeCell ref="B768:F771"/>
    <mergeCell ref="G768:G771"/>
    <mergeCell ref="H768:H771"/>
    <mergeCell ref="I768:I771"/>
    <mergeCell ref="J768:J771"/>
    <mergeCell ref="K768:K771"/>
    <mergeCell ref="L768:L771"/>
    <mergeCell ref="M768:M771"/>
    <mergeCell ref="B772:F775"/>
    <mergeCell ref="G772:G775"/>
    <mergeCell ref="H772:H775"/>
    <mergeCell ref="I772:I775"/>
    <mergeCell ref="J772:J775"/>
    <mergeCell ref="K772:K775"/>
    <mergeCell ref="L772:L775"/>
    <mergeCell ref="M772:M775"/>
    <mergeCell ref="B808:F811"/>
    <mergeCell ref="G808:G811"/>
    <mergeCell ref="H808:H811"/>
    <mergeCell ref="I808:I811"/>
    <mergeCell ref="J808:J811"/>
    <mergeCell ref="K808:K811"/>
    <mergeCell ref="L808:L811"/>
    <mergeCell ref="M808:M811"/>
    <mergeCell ref="B812:F815"/>
    <mergeCell ref="G812:G815"/>
    <mergeCell ref="H812:H815"/>
    <mergeCell ref="I812:I815"/>
    <mergeCell ref="J812:J815"/>
    <mergeCell ref="K812:K815"/>
    <mergeCell ref="L812:L815"/>
    <mergeCell ref="M812:M815"/>
    <mergeCell ref="B800:F803"/>
    <mergeCell ref="G800:G803"/>
    <mergeCell ref="H800:H803"/>
    <mergeCell ref="I800:I803"/>
    <mergeCell ref="J800:J803"/>
    <mergeCell ref="K800:K803"/>
    <mergeCell ref="L800:L803"/>
    <mergeCell ref="M800:M803"/>
    <mergeCell ref="B804:F807"/>
    <mergeCell ref="G804:G807"/>
    <mergeCell ref="H804:H807"/>
    <mergeCell ref="I804:I807"/>
    <mergeCell ref="J804:J807"/>
    <mergeCell ref="K804:K807"/>
    <mergeCell ref="L804:L807"/>
    <mergeCell ref="M804:M807"/>
    <mergeCell ref="B792:F795"/>
    <mergeCell ref="G792:G795"/>
    <mergeCell ref="H792:H795"/>
    <mergeCell ref="I792:I795"/>
    <mergeCell ref="J792:J795"/>
    <mergeCell ref="K792:K795"/>
    <mergeCell ref="L792:L795"/>
    <mergeCell ref="M792:M795"/>
    <mergeCell ref="B796:F799"/>
    <mergeCell ref="G796:G799"/>
    <mergeCell ref="H796:H799"/>
    <mergeCell ref="I796:I799"/>
    <mergeCell ref="J796:J799"/>
    <mergeCell ref="K796:K799"/>
    <mergeCell ref="L796:L799"/>
    <mergeCell ref="M796:M799"/>
    <mergeCell ref="B832:F835"/>
    <mergeCell ref="G832:G835"/>
    <mergeCell ref="H832:H835"/>
    <mergeCell ref="I832:I835"/>
    <mergeCell ref="J832:J835"/>
    <mergeCell ref="K832:K835"/>
    <mergeCell ref="L832:L835"/>
    <mergeCell ref="M832:M835"/>
    <mergeCell ref="B836:F839"/>
    <mergeCell ref="G836:G839"/>
    <mergeCell ref="H836:H839"/>
    <mergeCell ref="I836:I839"/>
    <mergeCell ref="J836:J839"/>
    <mergeCell ref="K836:K839"/>
    <mergeCell ref="L836:L839"/>
    <mergeCell ref="M836:M839"/>
    <mergeCell ref="B824:F827"/>
    <mergeCell ref="G824:G827"/>
    <mergeCell ref="H824:H827"/>
    <mergeCell ref="I824:I827"/>
    <mergeCell ref="J824:J827"/>
    <mergeCell ref="K824:K827"/>
    <mergeCell ref="L824:L827"/>
    <mergeCell ref="M824:M827"/>
    <mergeCell ref="B828:F831"/>
    <mergeCell ref="G828:G831"/>
    <mergeCell ref="H828:H831"/>
    <mergeCell ref="I828:I831"/>
    <mergeCell ref="J828:J831"/>
    <mergeCell ref="K828:K831"/>
    <mergeCell ref="L828:L831"/>
    <mergeCell ref="M828:M831"/>
    <mergeCell ref="B816:F819"/>
    <mergeCell ref="G816:G819"/>
    <mergeCell ref="H816:H819"/>
    <mergeCell ref="I816:I819"/>
    <mergeCell ref="J816:J819"/>
    <mergeCell ref="K816:K819"/>
    <mergeCell ref="L816:L819"/>
    <mergeCell ref="M816:M819"/>
    <mergeCell ref="B820:F823"/>
    <mergeCell ref="G820:G823"/>
    <mergeCell ref="H820:H823"/>
    <mergeCell ref="I820:I823"/>
    <mergeCell ref="J820:J823"/>
    <mergeCell ref="K820:K823"/>
    <mergeCell ref="L820:L823"/>
    <mergeCell ref="M820:M823"/>
    <mergeCell ref="B856:F859"/>
    <mergeCell ref="G856:G859"/>
    <mergeCell ref="H856:H859"/>
    <mergeCell ref="I856:I859"/>
    <mergeCell ref="J856:J859"/>
    <mergeCell ref="K856:K859"/>
    <mergeCell ref="L856:L859"/>
    <mergeCell ref="M856:M859"/>
    <mergeCell ref="B860:F863"/>
    <mergeCell ref="G860:G863"/>
    <mergeCell ref="H860:H863"/>
    <mergeCell ref="I860:I863"/>
    <mergeCell ref="J860:J863"/>
    <mergeCell ref="K860:K863"/>
    <mergeCell ref="L860:L863"/>
    <mergeCell ref="M860:M863"/>
    <mergeCell ref="B848:F851"/>
    <mergeCell ref="G848:G851"/>
    <mergeCell ref="H848:H851"/>
    <mergeCell ref="I848:I851"/>
    <mergeCell ref="J848:J851"/>
    <mergeCell ref="K848:K851"/>
    <mergeCell ref="L848:L851"/>
    <mergeCell ref="M848:M851"/>
    <mergeCell ref="B852:F855"/>
    <mergeCell ref="G852:G855"/>
    <mergeCell ref="H852:H855"/>
    <mergeCell ref="I852:I855"/>
    <mergeCell ref="J852:J855"/>
    <mergeCell ref="K852:K855"/>
    <mergeCell ref="L852:L855"/>
    <mergeCell ref="M852:M855"/>
    <mergeCell ref="B840:F843"/>
    <mergeCell ref="G840:G843"/>
    <mergeCell ref="H840:H843"/>
    <mergeCell ref="I840:I843"/>
    <mergeCell ref="J840:J843"/>
    <mergeCell ref="K840:K843"/>
    <mergeCell ref="L840:L843"/>
    <mergeCell ref="M840:M843"/>
    <mergeCell ref="B844:F847"/>
    <mergeCell ref="G844:G847"/>
    <mergeCell ref="H844:H847"/>
    <mergeCell ref="I844:I847"/>
    <mergeCell ref="J844:J847"/>
    <mergeCell ref="K844:K847"/>
    <mergeCell ref="L844:L847"/>
    <mergeCell ref="M844:M847"/>
    <mergeCell ref="B880:F883"/>
    <mergeCell ref="G880:G883"/>
    <mergeCell ref="H880:H883"/>
    <mergeCell ref="I880:I883"/>
    <mergeCell ref="J880:J883"/>
    <mergeCell ref="K880:K883"/>
    <mergeCell ref="L880:L883"/>
    <mergeCell ref="M880:M883"/>
    <mergeCell ref="B884:F887"/>
    <mergeCell ref="G884:G887"/>
    <mergeCell ref="H884:H887"/>
    <mergeCell ref="I884:I887"/>
    <mergeCell ref="J884:J887"/>
    <mergeCell ref="K884:K887"/>
    <mergeCell ref="L884:L887"/>
    <mergeCell ref="M884:M887"/>
    <mergeCell ref="B872:F875"/>
    <mergeCell ref="G872:G875"/>
    <mergeCell ref="H872:H875"/>
    <mergeCell ref="I872:I875"/>
    <mergeCell ref="J872:J875"/>
    <mergeCell ref="K872:K875"/>
    <mergeCell ref="L872:L875"/>
    <mergeCell ref="M872:M875"/>
    <mergeCell ref="B876:F879"/>
    <mergeCell ref="G876:G879"/>
    <mergeCell ref="H876:H879"/>
    <mergeCell ref="I876:I879"/>
    <mergeCell ref="J876:J879"/>
    <mergeCell ref="K876:K879"/>
    <mergeCell ref="L876:L879"/>
    <mergeCell ref="M876:M879"/>
    <mergeCell ref="B864:F867"/>
    <mergeCell ref="G864:G867"/>
    <mergeCell ref="H864:H867"/>
    <mergeCell ref="I864:I867"/>
    <mergeCell ref="J864:J867"/>
    <mergeCell ref="K864:K867"/>
    <mergeCell ref="L864:L867"/>
    <mergeCell ref="M864:M867"/>
    <mergeCell ref="B868:F871"/>
    <mergeCell ref="G868:G871"/>
    <mergeCell ref="H868:H871"/>
    <mergeCell ref="I868:I871"/>
    <mergeCell ref="J868:J871"/>
    <mergeCell ref="K868:K871"/>
    <mergeCell ref="L868:L871"/>
    <mergeCell ref="M868:M871"/>
    <mergeCell ref="B904:F907"/>
    <mergeCell ref="G904:G907"/>
    <mergeCell ref="H904:H907"/>
    <mergeCell ref="I904:I907"/>
    <mergeCell ref="J904:J907"/>
    <mergeCell ref="K904:K907"/>
    <mergeCell ref="L904:L907"/>
    <mergeCell ref="M904:M907"/>
    <mergeCell ref="B908:F911"/>
    <mergeCell ref="G908:G911"/>
    <mergeCell ref="H908:H911"/>
    <mergeCell ref="I908:I911"/>
    <mergeCell ref="J908:J911"/>
    <mergeCell ref="K908:K911"/>
    <mergeCell ref="L908:L911"/>
    <mergeCell ref="M908:M911"/>
    <mergeCell ref="B896:F899"/>
    <mergeCell ref="G896:G899"/>
    <mergeCell ref="H896:H899"/>
    <mergeCell ref="I896:I899"/>
    <mergeCell ref="J896:J899"/>
    <mergeCell ref="K896:K899"/>
    <mergeCell ref="L896:L899"/>
    <mergeCell ref="M896:M899"/>
    <mergeCell ref="B900:F903"/>
    <mergeCell ref="G900:G903"/>
    <mergeCell ref="H900:H903"/>
    <mergeCell ref="I900:I903"/>
    <mergeCell ref="J900:J903"/>
    <mergeCell ref="K900:K903"/>
    <mergeCell ref="L900:L903"/>
    <mergeCell ref="M900:M903"/>
    <mergeCell ref="B888:F891"/>
    <mergeCell ref="G888:G891"/>
    <mergeCell ref="H888:H891"/>
    <mergeCell ref="I888:I891"/>
    <mergeCell ref="J888:J891"/>
    <mergeCell ref="K888:K891"/>
    <mergeCell ref="L888:L891"/>
    <mergeCell ref="M888:M891"/>
    <mergeCell ref="B892:F895"/>
    <mergeCell ref="G892:G895"/>
    <mergeCell ref="H892:H895"/>
    <mergeCell ref="I892:I895"/>
    <mergeCell ref="J892:J895"/>
    <mergeCell ref="K892:K895"/>
    <mergeCell ref="L892:L895"/>
    <mergeCell ref="M892:M895"/>
    <mergeCell ref="B928:F931"/>
    <mergeCell ref="G928:G931"/>
    <mergeCell ref="H928:H931"/>
    <mergeCell ref="I928:I931"/>
    <mergeCell ref="J928:J931"/>
    <mergeCell ref="K928:K931"/>
    <mergeCell ref="L928:L931"/>
    <mergeCell ref="M928:M931"/>
    <mergeCell ref="B932:F935"/>
    <mergeCell ref="G932:G935"/>
    <mergeCell ref="H932:H935"/>
    <mergeCell ref="I932:I935"/>
    <mergeCell ref="J932:J935"/>
    <mergeCell ref="K932:K935"/>
    <mergeCell ref="L932:L935"/>
    <mergeCell ref="M932:M935"/>
    <mergeCell ref="B920:F923"/>
    <mergeCell ref="G920:G923"/>
    <mergeCell ref="H920:H923"/>
    <mergeCell ref="I920:I923"/>
    <mergeCell ref="J920:J923"/>
    <mergeCell ref="K920:K923"/>
    <mergeCell ref="L920:L923"/>
    <mergeCell ref="M920:M923"/>
    <mergeCell ref="B924:F927"/>
    <mergeCell ref="G924:G927"/>
    <mergeCell ref="H924:H927"/>
    <mergeCell ref="I924:I927"/>
    <mergeCell ref="J924:J927"/>
    <mergeCell ref="K924:K927"/>
    <mergeCell ref="L924:L927"/>
    <mergeCell ref="M924:M927"/>
    <mergeCell ref="B912:F915"/>
    <mergeCell ref="G912:G915"/>
    <mergeCell ref="H912:H915"/>
    <mergeCell ref="I912:I915"/>
    <mergeCell ref="J912:J915"/>
    <mergeCell ref="K912:K915"/>
    <mergeCell ref="L912:L915"/>
    <mergeCell ref="M912:M915"/>
    <mergeCell ref="B916:F919"/>
    <mergeCell ref="G916:G919"/>
    <mergeCell ref="H916:H919"/>
    <mergeCell ref="I916:I919"/>
    <mergeCell ref="J916:J919"/>
    <mergeCell ref="K916:K919"/>
    <mergeCell ref="L916:L919"/>
    <mergeCell ref="M916:M919"/>
    <mergeCell ref="B952:F955"/>
    <mergeCell ref="G952:G955"/>
    <mergeCell ref="H952:H955"/>
    <mergeCell ref="I952:I955"/>
    <mergeCell ref="J952:J955"/>
    <mergeCell ref="K952:K955"/>
    <mergeCell ref="L952:L955"/>
    <mergeCell ref="M952:M955"/>
    <mergeCell ref="B956:F959"/>
    <mergeCell ref="G956:G959"/>
    <mergeCell ref="H956:H959"/>
    <mergeCell ref="I956:I959"/>
    <mergeCell ref="J956:J959"/>
    <mergeCell ref="K956:K959"/>
    <mergeCell ref="L956:L959"/>
    <mergeCell ref="M956:M959"/>
    <mergeCell ref="B944:F947"/>
    <mergeCell ref="G944:G947"/>
    <mergeCell ref="H944:H947"/>
    <mergeCell ref="I944:I947"/>
    <mergeCell ref="J944:J947"/>
    <mergeCell ref="K944:K947"/>
    <mergeCell ref="L944:L947"/>
    <mergeCell ref="M944:M947"/>
    <mergeCell ref="B948:F951"/>
    <mergeCell ref="G948:G951"/>
    <mergeCell ref="H948:H951"/>
    <mergeCell ref="I948:I951"/>
    <mergeCell ref="J948:J951"/>
    <mergeCell ref="K948:K951"/>
    <mergeCell ref="L948:L951"/>
    <mergeCell ref="M948:M951"/>
    <mergeCell ref="B936:F939"/>
    <mergeCell ref="G936:G939"/>
    <mergeCell ref="H936:H939"/>
    <mergeCell ref="I936:I939"/>
    <mergeCell ref="J936:J939"/>
    <mergeCell ref="K936:K939"/>
    <mergeCell ref="L936:L939"/>
    <mergeCell ref="M936:M939"/>
    <mergeCell ref="B940:F943"/>
    <mergeCell ref="G940:G943"/>
    <mergeCell ref="H940:H943"/>
    <mergeCell ref="I940:I943"/>
    <mergeCell ref="J940:J943"/>
    <mergeCell ref="K940:K943"/>
    <mergeCell ref="L940:L943"/>
    <mergeCell ref="M940:M943"/>
    <mergeCell ref="B976:F979"/>
    <mergeCell ref="G976:G979"/>
    <mergeCell ref="H976:H979"/>
    <mergeCell ref="I976:I979"/>
    <mergeCell ref="J976:J979"/>
    <mergeCell ref="K976:K979"/>
    <mergeCell ref="L976:L979"/>
    <mergeCell ref="M976:M979"/>
    <mergeCell ref="B980:F983"/>
    <mergeCell ref="G980:G983"/>
    <mergeCell ref="H980:H983"/>
    <mergeCell ref="I980:I983"/>
    <mergeCell ref="J980:J983"/>
    <mergeCell ref="K980:K983"/>
    <mergeCell ref="L980:L983"/>
    <mergeCell ref="M980:M983"/>
    <mergeCell ref="B968:F971"/>
    <mergeCell ref="G968:G971"/>
    <mergeCell ref="H968:H971"/>
    <mergeCell ref="I968:I971"/>
    <mergeCell ref="J968:J971"/>
    <mergeCell ref="K968:K971"/>
    <mergeCell ref="L968:L971"/>
    <mergeCell ref="M968:M971"/>
    <mergeCell ref="B972:F975"/>
    <mergeCell ref="G972:G975"/>
    <mergeCell ref="H972:H975"/>
    <mergeCell ref="I972:I975"/>
    <mergeCell ref="J972:J975"/>
    <mergeCell ref="K972:K975"/>
    <mergeCell ref="L972:L975"/>
    <mergeCell ref="M972:M975"/>
    <mergeCell ref="B960:F963"/>
    <mergeCell ref="G960:G963"/>
    <mergeCell ref="H960:H963"/>
    <mergeCell ref="I960:I963"/>
    <mergeCell ref="J960:J963"/>
    <mergeCell ref="K960:K963"/>
    <mergeCell ref="L960:L963"/>
    <mergeCell ref="M960:M963"/>
    <mergeCell ref="B964:F967"/>
    <mergeCell ref="G964:G967"/>
    <mergeCell ref="H964:H967"/>
    <mergeCell ref="I964:I967"/>
    <mergeCell ref="J964:J967"/>
    <mergeCell ref="K964:K967"/>
    <mergeCell ref="L964:L967"/>
    <mergeCell ref="M964:M967"/>
    <mergeCell ref="B1000:F1003"/>
    <mergeCell ref="G1000:G1003"/>
    <mergeCell ref="H1000:H1003"/>
    <mergeCell ref="I1000:I1003"/>
    <mergeCell ref="J1000:J1003"/>
    <mergeCell ref="K1000:K1003"/>
    <mergeCell ref="L1000:L1003"/>
    <mergeCell ref="M1000:M1003"/>
    <mergeCell ref="B1004:F1007"/>
    <mergeCell ref="G1004:G1007"/>
    <mergeCell ref="H1004:H1007"/>
    <mergeCell ref="I1004:I1007"/>
    <mergeCell ref="J1004:J1007"/>
    <mergeCell ref="K1004:K1007"/>
    <mergeCell ref="L1004:L1007"/>
    <mergeCell ref="M1004:M1007"/>
    <mergeCell ref="B992:F995"/>
    <mergeCell ref="G992:G995"/>
    <mergeCell ref="H992:H995"/>
    <mergeCell ref="I992:I995"/>
    <mergeCell ref="J992:J995"/>
    <mergeCell ref="K992:K995"/>
    <mergeCell ref="L992:L995"/>
    <mergeCell ref="M992:M995"/>
    <mergeCell ref="B996:F999"/>
    <mergeCell ref="G996:G999"/>
    <mergeCell ref="H996:H999"/>
    <mergeCell ref="I996:I999"/>
    <mergeCell ref="J996:J999"/>
    <mergeCell ref="K996:K999"/>
    <mergeCell ref="L996:L999"/>
    <mergeCell ref="M996:M999"/>
    <mergeCell ref="B984:F987"/>
    <mergeCell ref="G984:G987"/>
    <mergeCell ref="H984:H987"/>
    <mergeCell ref="I984:I987"/>
    <mergeCell ref="J984:J987"/>
    <mergeCell ref="K984:K987"/>
    <mergeCell ref="L984:L987"/>
    <mergeCell ref="M984:M987"/>
    <mergeCell ref="B988:F991"/>
    <mergeCell ref="G988:G991"/>
    <mergeCell ref="H988:H991"/>
    <mergeCell ref="I988:I991"/>
    <mergeCell ref="J988:J991"/>
    <mergeCell ref="K988:K991"/>
    <mergeCell ref="L988:L991"/>
    <mergeCell ref="M988:M991"/>
    <mergeCell ref="B1024:F1027"/>
    <mergeCell ref="G1024:G1027"/>
    <mergeCell ref="H1024:H1027"/>
    <mergeCell ref="I1024:I1027"/>
    <mergeCell ref="J1024:J1027"/>
    <mergeCell ref="K1024:K1027"/>
    <mergeCell ref="L1024:L1027"/>
    <mergeCell ref="M1024:M1027"/>
    <mergeCell ref="B1028:F1031"/>
    <mergeCell ref="G1028:G1031"/>
    <mergeCell ref="H1028:H1031"/>
    <mergeCell ref="I1028:I1031"/>
    <mergeCell ref="J1028:J1031"/>
    <mergeCell ref="K1028:K1031"/>
    <mergeCell ref="L1028:L1031"/>
    <mergeCell ref="M1028:M1031"/>
    <mergeCell ref="B1016:F1019"/>
    <mergeCell ref="G1016:G1019"/>
    <mergeCell ref="H1016:H1019"/>
    <mergeCell ref="I1016:I1019"/>
    <mergeCell ref="J1016:J1019"/>
    <mergeCell ref="K1016:K1019"/>
    <mergeCell ref="L1016:L1019"/>
    <mergeCell ref="M1016:M1019"/>
    <mergeCell ref="B1020:F1023"/>
    <mergeCell ref="G1020:G1023"/>
    <mergeCell ref="H1020:H1023"/>
    <mergeCell ref="I1020:I1023"/>
    <mergeCell ref="J1020:J1023"/>
    <mergeCell ref="K1020:K1023"/>
    <mergeCell ref="L1020:L1023"/>
    <mergeCell ref="M1020:M1023"/>
    <mergeCell ref="B1008:F1011"/>
    <mergeCell ref="G1008:G1011"/>
    <mergeCell ref="H1008:H1011"/>
    <mergeCell ref="I1008:I1011"/>
    <mergeCell ref="J1008:J1011"/>
    <mergeCell ref="K1008:K1011"/>
    <mergeCell ref="L1008:L1011"/>
    <mergeCell ref="M1008:M1011"/>
    <mergeCell ref="B1012:F1015"/>
    <mergeCell ref="G1012:G1015"/>
    <mergeCell ref="H1012:H1015"/>
    <mergeCell ref="I1012:I1015"/>
    <mergeCell ref="J1012:J1015"/>
    <mergeCell ref="K1012:K1015"/>
    <mergeCell ref="L1012:L1015"/>
    <mergeCell ref="M1012:M1015"/>
    <mergeCell ref="B1048:F1051"/>
    <mergeCell ref="G1048:G1051"/>
    <mergeCell ref="H1048:H1051"/>
    <mergeCell ref="I1048:I1051"/>
    <mergeCell ref="J1048:J1051"/>
    <mergeCell ref="K1048:K1051"/>
    <mergeCell ref="L1048:L1051"/>
    <mergeCell ref="M1048:M1051"/>
    <mergeCell ref="B1052:F1055"/>
    <mergeCell ref="G1052:G1055"/>
    <mergeCell ref="H1052:H1055"/>
    <mergeCell ref="I1052:I1055"/>
    <mergeCell ref="J1052:J1055"/>
    <mergeCell ref="K1052:K1055"/>
    <mergeCell ref="L1052:L1055"/>
    <mergeCell ref="M1052:M1055"/>
    <mergeCell ref="B1040:F1043"/>
    <mergeCell ref="G1040:G1043"/>
    <mergeCell ref="H1040:H1043"/>
    <mergeCell ref="I1040:I1043"/>
    <mergeCell ref="J1040:J1043"/>
    <mergeCell ref="K1040:K1043"/>
    <mergeCell ref="L1040:L1043"/>
    <mergeCell ref="M1040:M1043"/>
    <mergeCell ref="B1044:F1047"/>
    <mergeCell ref="G1044:G1047"/>
    <mergeCell ref="H1044:H1047"/>
    <mergeCell ref="I1044:I1047"/>
    <mergeCell ref="J1044:J1047"/>
    <mergeCell ref="K1044:K1047"/>
    <mergeCell ref="L1044:L1047"/>
    <mergeCell ref="M1044:M1047"/>
    <mergeCell ref="B1032:F1035"/>
    <mergeCell ref="G1032:G1035"/>
    <mergeCell ref="H1032:H1035"/>
    <mergeCell ref="I1032:I1035"/>
    <mergeCell ref="J1032:J1035"/>
    <mergeCell ref="K1032:K1035"/>
    <mergeCell ref="L1032:L1035"/>
    <mergeCell ref="M1032:M1035"/>
    <mergeCell ref="B1036:F1039"/>
    <mergeCell ref="G1036:G1039"/>
    <mergeCell ref="H1036:H1039"/>
    <mergeCell ref="I1036:I1039"/>
    <mergeCell ref="J1036:J1039"/>
    <mergeCell ref="K1036:K1039"/>
    <mergeCell ref="L1036:L1039"/>
    <mergeCell ref="M1036:M1039"/>
    <mergeCell ref="B1072:F1075"/>
    <mergeCell ref="G1072:G1075"/>
    <mergeCell ref="H1072:H1075"/>
    <mergeCell ref="I1072:I1075"/>
    <mergeCell ref="J1072:J1075"/>
    <mergeCell ref="K1072:K1075"/>
    <mergeCell ref="L1072:L1075"/>
    <mergeCell ref="M1072:M1075"/>
    <mergeCell ref="B1076:F1079"/>
    <mergeCell ref="G1076:G1079"/>
    <mergeCell ref="H1076:H1079"/>
    <mergeCell ref="I1076:I1079"/>
    <mergeCell ref="J1076:J1079"/>
    <mergeCell ref="K1076:K1079"/>
    <mergeCell ref="L1076:L1079"/>
    <mergeCell ref="M1076:M1079"/>
    <mergeCell ref="B1064:F1067"/>
    <mergeCell ref="G1064:G1067"/>
    <mergeCell ref="H1064:H1067"/>
    <mergeCell ref="I1064:I1067"/>
    <mergeCell ref="J1064:J1067"/>
    <mergeCell ref="K1064:K1067"/>
    <mergeCell ref="L1064:L1067"/>
    <mergeCell ref="M1064:M1067"/>
    <mergeCell ref="B1068:F1071"/>
    <mergeCell ref="G1068:G1071"/>
    <mergeCell ref="H1068:H1071"/>
    <mergeCell ref="I1068:I1071"/>
    <mergeCell ref="J1068:J1071"/>
    <mergeCell ref="K1068:K1071"/>
    <mergeCell ref="L1068:L1071"/>
    <mergeCell ref="M1068:M1071"/>
    <mergeCell ref="B1056:F1059"/>
    <mergeCell ref="G1056:G1059"/>
    <mergeCell ref="H1056:H1059"/>
    <mergeCell ref="I1056:I1059"/>
    <mergeCell ref="J1056:J1059"/>
    <mergeCell ref="K1056:K1059"/>
    <mergeCell ref="L1056:L1059"/>
    <mergeCell ref="M1056:M1059"/>
    <mergeCell ref="B1060:F1063"/>
    <mergeCell ref="G1060:G1063"/>
    <mergeCell ref="H1060:H1063"/>
    <mergeCell ref="I1060:I1063"/>
    <mergeCell ref="J1060:J1063"/>
    <mergeCell ref="K1060:K1063"/>
    <mergeCell ref="L1060:L1063"/>
    <mergeCell ref="M1060:M1063"/>
    <mergeCell ref="B1096:F1099"/>
    <mergeCell ref="G1096:G1099"/>
    <mergeCell ref="H1096:H1099"/>
    <mergeCell ref="I1096:I1099"/>
    <mergeCell ref="J1096:J1099"/>
    <mergeCell ref="K1096:K1099"/>
    <mergeCell ref="L1096:L1099"/>
    <mergeCell ref="M1096:M1099"/>
    <mergeCell ref="B1100:F1103"/>
    <mergeCell ref="G1100:G1103"/>
    <mergeCell ref="H1100:H1103"/>
    <mergeCell ref="I1100:I1103"/>
    <mergeCell ref="J1100:J1103"/>
    <mergeCell ref="K1100:K1103"/>
    <mergeCell ref="L1100:L1103"/>
    <mergeCell ref="M1100:M1103"/>
    <mergeCell ref="B1088:F1091"/>
    <mergeCell ref="G1088:G1091"/>
    <mergeCell ref="H1088:H1091"/>
    <mergeCell ref="I1088:I1091"/>
    <mergeCell ref="J1088:J1091"/>
    <mergeCell ref="K1088:K1091"/>
    <mergeCell ref="L1088:L1091"/>
    <mergeCell ref="M1088:M1091"/>
    <mergeCell ref="B1092:F1095"/>
    <mergeCell ref="G1092:G1095"/>
    <mergeCell ref="H1092:H1095"/>
    <mergeCell ref="I1092:I1095"/>
    <mergeCell ref="J1092:J1095"/>
    <mergeCell ref="K1092:K1095"/>
    <mergeCell ref="L1092:L1095"/>
    <mergeCell ref="M1092:M1095"/>
    <mergeCell ref="B1080:F1083"/>
    <mergeCell ref="G1080:G1083"/>
    <mergeCell ref="H1080:H1083"/>
    <mergeCell ref="I1080:I1083"/>
    <mergeCell ref="J1080:J1083"/>
    <mergeCell ref="K1080:K1083"/>
    <mergeCell ref="L1080:L1083"/>
    <mergeCell ref="M1080:M1083"/>
    <mergeCell ref="B1084:F1087"/>
    <mergeCell ref="G1084:G1087"/>
    <mergeCell ref="H1084:H1087"/>
    <mergeCell ref="I1084:I1087"/>
    <mergeCell ref="J1084:J1087"/>
    <mergeCell ref="K1084:K1087"/>
    <mergeCell ref="L1084:L1087"/>
    <mergeCell ref="M1084:M1087"/>
    <mergeCell ref="B1120:F1123"/>
    <mergeCell ref="G1120:G1123"/>
    <mergeCell ref="H1120:H1123"/>
    <mergeCell ref="I1120:I1123"/>
    <mergeCell ref="J1120:J1123"/>
    <mergeCell ref="K1120:K1123"/>
    <mergeCell ref="L1120:L1123"/>
    <mergeCell ref="M1120:M1123"/>
    <mergeCell ref="B1124:F1127"/>
    <mergeCell ref="G1124:G1127"/>
    <mergeCell ref="H1124:H1127"/>
    <mergeCell ref="I1124:I1127"/>
    <mergeCell ref="J1124:J1127"/>
    <mergeCell ref="K1124:K1127"/>
    <mergeCell ref="L1124:L1127"/>
    <mergeCell ref="M1124:M1127"/>
    <mergeCell ref="B1112:F1115"/>
    <mergeCell ref="G1112:G1115"/>
    <mergeCell ref="H1112:H1115"/>
    <mergeCell ref="I1112:I1115"/>
    <mergeCell ref="J1112:J1115"/>
    <mergeCell ref="K1112:K1115"/>
    <mergeCell ref="L1112:L1115"/>
    <mergeCell ref="M1112:M1115"/>
    <mergeCell ref="B1116:F1119"/>
    <mergeCell ref="G1116:G1119"/>
    <mergeCell ref="H1116:H1119"/>
    <mergeCell ref="I1116:I1119"/>
    <mergeCell ref="J1116:J1119"/>
    <mergeCell ref="K1116:K1119"/>
    <mergeCell ref="L1116:L1119"/>
    <mergeCell ref="M1116:M1119"/>
    <mergeCell ref="B1104:F1107"/>
    <mergeCell ref="G1104:G1107"/>
    <mergeCell ref="H1104:H1107"/>
    <mergeCell ref="I1104:I1107"/>
    <mergeCell ref="J1104:J1107"/>
    <mergeCell ref="K1104:K1107"/>
    <mergeCell ref="L1104:L1107"/>
    <mergeCell ref="M1104:M1107"/>
    <mergeCell ref="B1108:F1111"/>
    <mergeCell ref="G1108:G1111"/>
    <mergeCell ref="H1108:H1111"/>
    <mergeCell ref="I1108:I1111"/>
    <mergeCell ref="J1108:J1111"/>
    <mergeCell ref="K1108:K1111"/>
    <mergeCell ref="L1108:L1111"/>
    <mergeCell ref="M1108:M1111"/>
    <mergeCell ref="B1144:F1147"/>
    <mergeCell ref="G1144:G1147"/>
    <mergeCell ref="H1144:H1147"/>
    <mergeCell ref="I1144:I1147"/>
    <mergeCell ref="J1144:J1147"/>
    <mergeCell ref="K1144:K1147"/>
    <mergeCell ref="L1144:L1147"/>
    <mergeCell ref="M1144:M1147"/>
    <mergeCell ref="B1148:F1151"/>
    <mergeCell ref="G1148:G1151"/>
    <mergeCell ref="H1148:H1151"/>
    <mergeCell ref="I1148:I1151"/>
    <mergeCell ref="J1148:J1151"/>
    <mergeCell ref="K1148:K1151"/>
    <mergeCell ref="L1148:L1151"/>
    <mergeCell ref="M1148:M1151"/>
    <mergeCell ref="B1136:F1139"/>
    <mergeCell ref="G1136:G1139"/>
    <mergeCell ref="H1136:H1139"/>
    <mergeCell ref="I1136:I1139"/>
    <mergeCell ref="J1136:J1139"/>
    <mergeCell ref="K1136:K1139"/>
    <mergeCell ref="L1136:L1139"/>
    <mergeCell ref="M1136:M1139"/>
    <mergeCell ref="B1140:F1143"/>
    <mergeCell ref="G1140:G1143"/>
    <mergeCell ref="H1140:H1143"/>
    <mergeCell ref="I1140:I1143"/>
    <mergeCell ref="J1140:J1143"/>
    <mergeCell ref="K1140:K1143"/>
    <mergeCell ref="L1140:L1143"/>
    <mergeCell ref="M1140:M1143"/>
    <mergeCell ref="B1128:F1131"/>
    <mergeCell ref="G1128:G1131"/>
    <mergeCell ref="H1128:H1131"/>
    <mergeCell ref="I1128:I1131"/>
    <mergeCell ref="J1128:J1131"/>
    <mergeCell ref="K1128:K1131"/>
    <mergeCell ref="L1128:L1131"/>
    <mergeCell ref="M1128:M1131"/>
    <mergeCell ref="B1132:F1135"/>
    <mergeCell ref="G1132:G1135"/>
    <mergeCell ref="H1132:H1135"/>
    <mergeCell ref="I1132:I1135"/>
    <mergeCell ref="J1132:J1135"/>
    <mergeCell ref="K1132:K1135"/>
    <mergeCell ref="L1132:L1135"/>
    <mergeCell ref="M1132:M1135"/>
    <mergeCell ref="B1168:F1171"/>
    <mergeCell ref="G1168:G1171"/>
    <mergeCell ref="H1168:H1171"/>
    <mergeCell ref="I1168:I1171"/>
    <mergeCell ref="J1168:J1171"/>
    <mergeCell ref="K1168:K1171"/>
    <mergeCell ref="L1168:L1171"/>
    <mergeCell ref="M1168:M1171"/>
    <mergeCell ref="B1172:F1175"/>
    <mergeCell ref="G1172:G1175"/>
    <mergeCell ref="H1172:H1175"/>
    <mergeCell ref="I1172:I1175"/>
    <mergeCell ref="J1172:J1175"/>
    <mergeCell ref="K1172:K1175"/>
    <mergeCell ref="L1172:L1175"/>
    <mergeCell ref="M1172:M1175"/>
    <mergeCell ref="B1160:F1163"/>
    <mergeCell ref="G1160:G1163"/>
    <mergeCell ref="H1160:H1163"/>
    <mergeCell ref="I1160:I1163"/>
    <mergeCell ref="J1160:J1163"/>
    <mergeCell ref="K1160:K1163"/>
    <mergeCell ref="L1160:L1163"/>
    <mergeCell ref="M1160:M1163"/>
    <mergeCell ref="B1164:F1167"/>
    <mergeCell ref="G1164:G1167"/>
    <mergeCell ref="H1164:H1167"/>
    <mergeCell ref="I1164:I1167"/>
    <mergeCell ref="J1164:J1167"/>
    <mergeCell ref="K1164:K1167"/>
    <mergeCell ref="L1164:L1167"/>
    <mergeCell ref="M1164:M1167"/>
    <mergeCell ref="B1152:F1155"/>
    <mergeCell ref="G1152:G1155"/>
    <mergeCell ref="H1152:H1155"/>
    <mergeCell ref="I1152:I1155"/>
    <mergeCell ref="J1152:J1155"/>
    <mergeCell ref="K1152:K1155"/>
    <mergeCell ref="L1152:L1155"/>
    <mergeCell ref="M1152:M1155"/>
    <mergeCell ref="B1156:F1159"/>
    <mergeCell ref="G1156:G1159"/>
    <mergeCell ref="H1156:H1159"/>
    <mergeCell ref="I1156:I1159"/>
    <mergeCell ref="J1156:J1159"/>
    <mergeCell ref="K1156:K1159"/>
    <mergeCell ref="L1156:L1159"/>
    <mergeCell ref="M1156:M1159"/>
    <mergeCell ref="B1192:F1195"/>
    <mergeCell ref="G1192:G1195"/>
    <mergeCell ref="H1192:H1195"/>
    <mergeCell ref="I1192:I1195"/>
    <mergeCell ref="J1192:J1195"/>
    <mergeCell ref="K1192:K1195"/>
    <mergeCell ref="L1192:L1195"/>
    <mergeCell ref="M1192:M1195"/>
    <mergeCell ref="B1196:F1199"/>
    <mergeCell ref="G1196:G1199"/>
    <mergeCell ref="H1196:H1199"/>
    <mergeCell ref="I1196:I1199"/>
    <mergeCell ref="J1196:J1199"/>
    <mergeCell ref="K1196:K1199"/>
    <mergeCell ref="L1196:L1199"/>
    <mergeCell ref="M1196:M1199"/>
    <mergeCell ref="B1184:F1187"/>
    <mergeCell ref="G1184:G1187"/>
    <mergeCell ref="H1184:H1187"/>
    <mergeCell ref="I1184:I1187"/>
    <mergeCell ref="J1184:J1187"/>
    <mergeCell ref="K1184:K1187"/>
    <mergeCell ref="L1184:L1187"/>
    <mergeCell ref="M1184:M1187"/>
    <mergeCell ref="B1188:F1191"/>
    <mergeCell ref="G1188:G1191"/>
    <mergeCell ref="H1188:H1191"/>
    <mergeCell ref="I1188:I1191"/>
    <mergeCell ref="J1188:J1191"/>
    <mergeCell ref="K1188:K1191"/>
    <mergeCell ref="L1188:L1191"/>
    <mergeCell ref="M1188:M1191"/>
    <mergeCell ref="B1176:F1179"/>
    <mergeCell ref="G1176:G1179"/>
    <mergeCell ref="H1176:H1179"/>
    <mergeCell ref="I1176:I1179"/>
    <mergeCell ref="J1176:J1179"/>
    <mergeCell ref="K1176:K1179"/>
    <mergeCell ref="L1176:L1179"/>
    <mergeCell ref="M1176:M1179"/>
    <mergeCell ref="B1180:F1183"/>
    <mergeCell ref="G1180:G1183"/>
    <mergeCell ref="H1180:H1183"/>
    <mergeCell ref="I1180:I1183"/>
    <mergeCell ref="J1180:J1183"/>
    <mergeCell ref="K1180:K1183"/>
    <mergeCell ref="L1180:L1183"/>
    <mergeCell ref="M1180:M1183"/>
    <mergeCell ref="B1216:F1219"/>
    <mergeCell ref="G1216:G1219"/>
    <mergeCell ref="H1216:H1219"/>
    <mergeCell ref="I1216:I1219"/>
    <mergeCell ref="J1216:J1219"/>
    <mergeCell ref="K1216:K1219"/>
    <mergeCell ref="L1216:L1219"/>
    <mergeCell ref="M1216:M1219"/>
    <mergeCell ref="B1220:F1223"/>
    <mergeCell ref="G1220:G1223"/>
    <mergeCell ref="H1220:H1223"/>
    <mergeCell ref="I1220:I1223"/>
    <mergeCell ref="J1220:J1223"/>
    <mergeCell ref="K1220:K1223"/>
    <mergeCell ref="L1220:L1223"/>
    <mergeCell ref="M1220:M1223"/>
    <mergeCell ref="B1208:F1211"/>
    <mergeCell ref="G1208:G1211"/>
    <mergeCell ref="H1208:H1211"/>
    <mergeCell ref="I1208:I1211"/>
    <mergeCell ref="J1208:J1211"/>
    <mergeCell ref="K1208:K1211"/>
    <mergeCell ref="L1208:L1211"/>
    <mergeCell ref="M1208:M1211"/>
    <mergeCell ref="B1212:F1215"/>
    <mergeCell ref="G1212:G1215"/>
    <mergeCell ref="H1212:H1215"/>
    <mergeCell ref="I1212:I1215"/>
    <mergeCell ref="J1212:J1215"/>
    <mergeCell ref="K1212:K1215"/>
    <mergeCell ref="L1212:L1215"/>
    <mergeCell ref="M1212:M1215"/>
    <mergeCell ref="B1200:F1203"/>
    <mergeCell ref="G1200:G1203"/>
    <mergeCell ref="H1200:H1203"/>
    <mergeCell ref="I1200:I1203"/>
    <mergeCell ref="J1200:J1203"/>
    <mergeCell ref="K1200:K1203"/>
    <mergeCell ref="L1200:L1203"/>
    <mergeCell ref="M1200:M1203"/>
    <mergeCell ref="B1204:F1207"/>
    <mergeCell ref="G1204:G1207"/>
    <mergeCell ref="H1204:H1207"/>
    <mergeCell ref="I1204:I1207"/>
    <mergeCell ref="J1204:J1207"/>
    <mergeCell ref="K1204:K1207"/>
    <mergeCell ref="L1204:L1207"/>
    <mergeCell ref="M1204:M1207"/>
    <mergeCell ref="B1240:F1243"/>
    <mergeCell ref="G1240:G1243"/>
    <mergeCell ref="H1240:H1243"/>
    <mergeCell ref="I1240:I1243"/>
    <mergeCell ref="J1240:J1243"/>
    <mergeCell ref="K1240:K1243"/>
    <mergeCell ref="L1240:L1243"/>
    <mergeCell ref="M1240:M1243"/>
    <mergeCell ref="B1244:F1247"/>
    <mergeCell ref="G1244:G1247"/>
    <mergeCell ref="H1244:H1247"/>
    <mergeCell ref="I1244:I1247"/>
    <mergeCell ref="J1244:J1247"/>
    <mergeCell ref="K1244:K1247"/>
    <mergeCell ref="L1244:L1247"/>
    <mergeCell ref="M1244:M1247"/>
    <mergeCell ref="B1232:F1235"/>
    <mergeCell ref="G1232:G1235"/>
    <mergeCell ref="H1232:H1235"/>
    <mergeCell ref="I1232:I1235"/>
    <mergeCell ref="J1232:J1235"/>
    <mergeCell ref="K1232:K1235"/>
    <mergeCell ref="L1232:L1235"/>
    <mergeCell ref="M1232:M1235"/>
    <mergeCell ref="B1236:F1239"/>
    <mergeCell ref="G1236:G1239"/>
    <mergeCell ref="H1236:H1239"/>
    <mergeCell ref="I1236:I1239"/>
    <mergeCell ref="J1236:J1239"/>
    <mergeCell ref="K1236:K1239"/>
    <mergeCell ref="L1236:L1239"/>
    <mergeCell ref="M1236:M1239"/>
    <mergeCell ref="B1224:F1227"/>
    <mergeCell ref="G1224:G1227"/>
    <mergeCell ref="H1224:H1227"/>
    <mergeCell ref="I1224:I1227"/>
    <mergeCell ref="J1224:J1227"/>
    <mergeCell ref="K1224:K1227"/>
    <mergeCell ref="L1224:L1227"/>
    <mergeCell ref="M1224:M1227"/>
    <mergeCell ref="B1228:F1231"/>
    <mergeCell ref="G1228:G1231"/>
    <mergeCell ref="H1228:H1231"/>
    <mergeCell ref="I1228:I1231"/>
    <mergeCell ref="J1228:J1231"/>
    <mergeCell ref="K1228:K1231"/>
    <mergeCell ref="L1228:L1231"/>
    <mergeCell ref="M1228:M1231"/>
    <mergeCell ref="B1264:F1267"/>
    <mergeCell ref="G1264:G1267"/>
    <mergeCell ref="H1264:H1267"/>
    <mergeCell ref="I1264:I1267"/>
    <mergeCell ref="J1264:J1267"/>
    <mergeCell ref="K1264:K1267"/>
    <mergeCell ref="L1264:L1267"/>
    <mergeCell ref="M1264:M1267"/>
    <mergeCell ref="B1268:F1271"/>
    <mergeCell ref="G1268:G1271"/>
    <mergeCell ref="H1268:H1271"/>
    <mergeCell ref="I1268:I1271"/>
    <mergeCell ref="J1268:J1271"/>
    <mergeCell ref="K1268:K1271"/>
    <mergeCell ref="L1268:L1271"/>
    <mergeCell ref="M1268:M1271"/>
    <mergeCell ref="B1256:F1259"/>
    <mergeCell ref="G1256:G1259"/>
    <mergeCell ref="H1256:H1259"/>
    <mergeCell ref="I1256:I1259"/>
    <mergeCell ref="J1256:J1259"/>
    <mergeCell ref="K1256:K1259"/>
    <mergeCell ref="L1256:L1259"/>
    <mergeCell ref="M1256:M1259"/>
    <mergeCell ref="B1260:F1263"/>
    <mergeCell ref="G1260:G1263"/>
    <mergeCell ref="H1260:H1263"/>
    <mergeCell ref="I1260:I1263"/>
    <mergeCell ref="J1260:J1263"/>
    <mergeCell ref="K1260:K1263"/>
    <mergeCell ref="L1260:L1263"/>
    <mergeCell ref="M1260:M1263"/>
    <mergeCell ref="B1248:F1251"/>
    <mergeCell ref="G1248:G1251"/>
    <mergeCell ref="H1248:H1251"/>
    <mergeCell ref="I1248:I1251"/>
    <mergeCell ref="J1248:J1251"/>
    <mergeCell ref="K1248:K1251"/>
    <mergeCell ref="L1248:L1251"/>
    <mergeCell ref="M1248:M1251"/>
    <mergeCell ref="B1252:F1255"/>
    <mergeCell ref="G1252:G1255"/>
    <mergeCell ref="H1252:H1255"/>
    <mergeCell ref="I1252:I1255"/>
    <mergeCell ref="J1252:J1255"/>
    <mergeCell ref="K1252:K1255"/>
    <mergeCell ref="L1252:L1255"/>
    <mergeCell ref="M1252:M1255"/>
    <mergeCell ref="B1288:F1291"/>
    <mergeCell ref="G1288:G1291"/>
    <mergeCell ref="H1288:H1291"/>
    <mergeCell ref="I1288:I1291"/>
    <mergeCell ref="J1288:J1291"/>
    <mergeCell ref="K1288:K1291"/>
    <mergeCell ref="L1288:L1291"/>
    <mergeCell ref="M1288:M1291"/>
    <mergeCell ref="B1292:F1295"/>
    <mergeCell ref="G1292:G1295"/>
    <mergeCell ref="H1292:H1295"/>
    <mergeCell ref="I1292:I1295"/>
    <mergeCell ref="J1292:J1295"/>
    <mergeCell ref="K1292:K1295"/>
    <mergeCell ref="L1292:L1295"/>
    <mergeCell ref="M1292:M1295"/>
    <mergeCell ref="B1280:F1283"/>
    <mergeCell ref="G1280:G1283"/>
    <mergeCell ref="H1280:H1283"/>
    <mergeCell ref="I1280:I1283"/>
    <mergeCell ref="J1280:J1283"/>
    <mergeCell ref="K1280:K1283"/>
    <mergeCell ref="L1280:L1283"/>
    <mergeCell ref="M1280:M1283"/>
    <mergeCell ref="B1284:F1287"/>
    <mergeCell ref="G1284:G1287"/>
    <mergeCell ref="H1284:H1287"/>
    <mergeCell ref="I1284:I1287"/>
    <mergeCell ref="J1284:J1287"/>
    <mergeCell ref="K1284:K1287"/>
    <mergeCell ref="L1284:L1287"/>
    <mergeCell ref="M1284:M1287"/>
    <mergeCell ref="B1272:F1275"/>
    <mergeCell ref="G1272:G1275"/>
    <mergeCell ref="H1272:H1275"/>
    <mergeCell ref="I1272:I1275"/>
    <mergeCell ref="J1272:J1275"/>
    <mergeCell ref="K1272:K1275"/>
    <mergeCell ref="L1272:L1275"/>
    <mergeCell ref="M1272:M1275"/>
    <mergeCell ref="B1276:F1279"/>
    <mergeCell ref="G1276:G1279"/>
    <mergeCell ref="H1276:H1279"/>
    <mergeCell ref="I1276:I1279"/>
    <mergeCell ref="J1276:J1279"/>
    <mergeCell ref="K1276:K1279"/>
    <mergeCell ref="L1276:L1279"/>
    <mergeCell ref="M1276:M1279"/>
    <mergeCell ref="B1312:F1315"/>
    <mergeCell ref="G1312:G1315"/>
    <mergeCell ref="H1312:H1315"/>
    <mergeCell ref="I1312:I1315"/>
    <mergeCell ref="J1312:J1315"/>
    <mergeCell ref="K1312:K1315"/>
    <mergeCell ref="L1312:L1315"/>
    <mergeCell ref="M1312:M1315"/>
    <mergeCell ref="B1316:F1319"/>
    <mergeCell ref="G1316:G1319"/>
    <mergeCell ref="H1316:H1319"/>
    <mergeCell ref="I1316:I1319"/>
    <mergeCell ref="J1316:J1319"/>
    <mergeCell ref="K1316:K1319"/>
    <mergeCell ref="L1316:L1319"/>
    <mergeCell ref="M1316:M1319"/>
    <mergeCell ref="B1304:F1307"/>
    <mergeCell ref="G1304:G1307"/>
    <mergeCell ref="H1304:H1307"/>
    <mergeCell ref="I1304:I1307"/>
    <mergeCell ref="J1304:J1307"/>
    <mergeCell ref="K1304:K1307"/>
    <mergeCell ref="L1304:L1307"/>
    <mergeCell ref="M1304:M1307"/>
    <mergeCell ref="B1308:F1311"/>
    <mergeCell ref="G1308:G1311"/>
    <mergeCell ref="H1308:H1311"/>
    <mergeCell ref="I1308:I1311"/>
    <mergeCell ref="J1308:J1311"/>
    <mergeCell ref="K1308:K1311"/>
    <mergeCell ref="L1308:L1311"/>
    <mergeCell ref="M1308:M1311"/>
    <mergeCell ref="B1296:F1299"/>
    <mergeCell ref="G1296:G1299"/>
    <mergeCell ref="H1296:H1299"/>
    <mergeCell ref="I1296:I1299"/>
    <mergeCell ref="J1296:J1299"/>
    <mergeCell ref="K1296:K1299"/>
    <mergeCell ref="L1296:L1299"/>
    <mergeCell ref="M1296:M1299"/>
    <mergeCell ref="B1300:F1303"/>
    <mergeCell ref="G1300:G1303"/>
    <mergeCell ref="H1300:H1303"/>
    <mergeCell ref="I1300:I1303"/>
    <mergeCell ref="J1300:J1303"/>
    <mergeCell ref="K1300:K1303"/>
    <mergeCell ref="L1300:L1303"/>
    <mergeCell ref="M1300:M1303"/>
    <mergeCell ref="B1336:F1339"/>
    <mergeCell ref="G1336:G1339"/>
    <mergeCell ref="H1336:H1339"/>
    <mergeCell ref="I1336:I1339"/>
    <mergeCell ref="J1336:J1339"/>
    <mergeCell ref="K1336:K1339"/>
    <mergeCell ref="L1336:L1339"/>
    <mergeCell ref="M1336:M1339"/>
    <mergeCell ref="B1340:F1343"/>
    <mergeCell ref="G1340:G1343"/>
    <mergeCell ref="H1340:H1343"/>
    <mergeCell ref="I1340:I1343"/>
    <mergeCell ref="J1340:J1343"/>
    <mergeCell ref="K1340:K1343"/>
    <mergeCell ref="L1340:L1343"/>
    <mergeCell ref="M1340:M1343"/>
    <mergeCell ref="B1328:F1331"/>
    <mergeCell ref="G1328:G1331"/>
    <mergeCell ref="H1328:H1331"/>
    <mergeCell ref="I1328:I1331"/>
    <mergeCell ref="J1328:J1331"/>
    <mergeCell ref="K1328:K1331"/>
    <mergeCell ref="L1328:L1331"/>
    <mergeCell ref="M1328:M1331"/>
    <mergeCell ref="B1332:F1335"/>
    <mergeCell ref="G1332:G1335"/>
    <mergeCell ref="H1332:H1335"/>
    <mergeCell ref="I1332:I1335"/>
    <mergeCell ref="J1332:J1335"/>
    <mergeCell ref="K1332:K1335"/>
    <mergeCell ref="L1332:L1335"/>
    <mergeCell ref="M1332:M1335"/>
    <mergeCell ref="B1320:F1323"/>
    <mergeCell ref="G1320:G1323"/>
    <mergeCell ref="H1320:H1323"/>
    <mergeCell ref="I1320:I1323"/>
    <mergeCell ref="J1320:J1323"/>
    <mergeCell ref="K1320:K1323"/>
    <mergeCell ref="L1320:L1323"/>
    <mergeCell ref="M1320:M1323"/>
    <mergeCell ref="B1324:F1327"/>
    <mergeCell ref="G1324:G1327"/>
    <mergeCell ref="H1324:H1327"/>
    <mergeCell ref="I1324:I1327"/>
    <mergeCell ref="J1324:J1327"/>
    <mergeCell ref="K1324:K1327"/>
    <mergeCell ref="L1324:L1327"/>
    <mergeCell ref="M1324:M1327"/>
    <mergeCell ref="B1360:F1363"/>
    <mergeCell ref="G1360:G1363"/>
    <mergeCell ref="H1360:H1363"/>
    <mergeCell ref="I1360:I1363"/>
    <mergeCell ref="J1360:J1363"/>
    <mergeCell ref="K1360:K1363"/>
    <mergeCell ref="L1360:L1363"/>
    <mergeCell ref="M1360:M1363"/>
    <mergeCell ref="B1364:F1367"/>
    <mergeCell ref="G1364:G1367"/>
    <mergeCell ref="H1364:H1367"/>
    <mergeCell ref="I1364:I1367"/>
    <mergeCell ref="J1364:J1367"/>
    <mergeCell ref="K1364:K1367"/>
    <mergeCell ref="L1364:L1367"/>
    <mergeCell ref="M1364:M1367"/>
    <mergeCell ref="B1352:F1355"/>
    <mergeCell ref="G1352:G1355"/>
    <mergeCell ref="H1352:H1355"/>
    <mergeCell ref="I1352:I1355"/>
    <mergeCell ref="J1352:J1355"/>
    <mergeCell ref="K1352:K1355"/>
    <mergeCell ref="L1352:L1355"/>
    <mergeCell ref="M1352:M1355"/>
    <mergeCell ref="B1356:F1359"/>
    <mergeCell ref="G1356:G1359"/>
    <mergeCell ref="H1356:H1359"/>
    <mergeCell ref="I1356:I1359"/>
    <mergeCell ref="J1356:J1359"/>
    <mergeCell ref="K1356:K1359"/>
    <mergeCell ref="L1356:L1359"/>
    <mergeCell ref="M1356:M1359"/>
    <mergeCell ref="B1344:F1347"/>
    <mergeCell ref="G1344:G1347"/>
    <mergeCell ref="H1344:H1347"/>
    <mergeCell ref="I1344:I1347"/>
    <mergeCell ref="J1344:J1347"/>
    <mergeCell ref="K1344:K1347"/>
    <mergeCell ref="L1344:L1347"/>
    <mergeCell ref="M1344:M1347"/>
    <mergeCell ref="B1348:F1351"/>
    <mergeCell ref="G1348:G1351"/>
    <mergeCell ref="H1348:H1351"/>
    <mergeCell ref="I1348:I1351"/>
    <mergeCell ref="J1348:J1351"/>
    <mergeCell ref="K1348:K1351"/>
    <mergeCell ref="L1348:L1351"/>
    <mergeCell ref="M1348:M1351"/>
    <mergeCell ref="B1384:F1387"/>
    <mergeCell ref="G1384:G1387"/>
    <mergeCell ref="H1384:H1387"/>
    <mergeCell ref="I1384:I1387"/>
    <mergeCell ref="J1384:J1387"/>
    <mergeCell ref="K1384:K1387"/>
    <mergeCell ref="L1384:L1387"/>
    <mergeCell ref="M1384:M1387"/>
    <mergeCell ref="B1388:F1391"/>
    <mergeCell ref="G1388:G1391"/>
    <mergeCell ref="H1388:H1391"/>
    <mergeCell ref="I1388:I1391"/>
    <mergeCell ref="J1388:J1391"/>
    <mergeCell ref="K1388:K1391"/>
    <mergeCell ref="L1388:L1391"/>
    <mergeCell ref="M1388:M1391"/>
    <mergeCell ref="B1376:F1379"/>
    <mergeCell ref="G1376:G1379"/>
    <mergeCell ref="H1376:H1379"/>
    <mergeCell ref="I1376:I1379"/>
    <mergeCell ref="J1376:J1379"/>
    <mergeCell ref="K1376:K1379"/>
    <mergeCell ref="L1376:L1379"/>
    <mergeCell ref="M1376:M1379"/>
    <mergeCell ref="B1380:F1383"/>
    <mergeCell ref="G1380:G1383"/>
    <mergeCell ref="H1380:H1383"/>
    <mergeCell ref="I1380:I1383"/>
    <mergeCell ref="J1380:J1383"/>
    <mergeCell ref="K1380:K1383"/>
    <mergeCell ref="L1380:L1383"/>
    <mergeCell ref="M1380:M1383"/>
    <mergeCell ref="B1368:F1371"/>
    <mergeCell ref="G1368:G1371"/>
    <mergeCell ref="H1368:H1371"/>
    <mergeCell ref="I1368:I1371"/>
    <mergeCell ref="J1368:J1371"/>
    <mergeCell ref="K1368:K1371"/>
    <mergeCell ref="L1368:L1371"/>
    <mergeCell ref="M1368:M1371"/>
    <mergeCell ref="B1372:F1375"/>
    <mergeCell ref="G1372:G1375"/>
    <mergeCell ref="H1372:H1375"/>
    <mergeCell ref="I1372:I1375"/>
    <mergeCell ref="J1372:J1375"/>
    <mergeCell ref="K1372:K1375"/>
    <mergeCell ref="L1372:L1375"/>
    <mergeCell ref="M1372:M1375"/>
    <mergeCell ref="B1408:F1411"/>
    <mergeCell ref="G1408:G1411"/>
    <mergeCell ref="H1408:H1411"/>
    <mergeCell ref="I1408:I1411"/>
    <mergeCell ref="J1408:J1411"/>
    <mergeCell ref="K1408:K1411"/>
    <mergeCell ref="L1408:L1411"/>
    <mergeCell ref="M1408:M1411"/>
    <mergeCell ref="B1412:F1415"/>
    <mergeCell ref="G1412:G1415"/>
    <mergeCell ref="H1412:H1415"/>
    <mergeCell ref="I1412:I1415"/>
    <mergeCell ref="J1412:J1415"/>
    <mergeCell ref="K1412:K1415"/>
    <mergeCell ref="L1412:L1415"/>
    <mergeCell ref="M1412:M1415"/>
    <mergeCell ref="B1400:F1403"/>
    <mergeCell ref="G1400:G1403"/>
    <mergeCell ref="H1400:H1403"/>
    <mergeCell ref="I1400:I1403"/>
    <mergeCell ref="J1400:J1403"/>
    <mergeCell ref="K1400:K1403"/>
    <mergeCell ref="L1400:L1403"/>
    <mergeCell ref="M1400:M1403"/>
    <mergeCell ref="B1404:F1407"/>
    <mergeCell ref="G1404:G1407"/>
    <mergeCell ref="H1404:H1407"/>
    <mergeCell ref="I1404:I1407"/>
    <mergeCell ref="J1404:J1407"/>
    <mergeCell ref="K1404:K1407"/>
    <mergeCell ref="L1404:L1407"/>
    <mergeCell ref="M1404:M1407"/>
    <mergeCell ref="B1392:F1395"/>
    <mergeCell ref="G1392:G1395"/>
    <mergeCell ref="H1392:H1395"/>
    <mergeCell ref="I1392:I1395"/>
    <mergeCell ref="J1392:J1395"/>
    <mergeCell ref="K1392:K1395"/>
    <mergeCell ref="L1392:L1395"/>
    <mergeCell ref="M1392:M1395"/>
    <mergeCell ref="B1396:F1399"/>
    <mergeCell ref="G1396:G1399"/>
    <mergeCell ref="H1396:H1399"/>
    <mergeCell ref="I1396:I1399"/>
    <mergeCell ref="J1396:J1399"/>
    <mergeCell ref="K1396:K1399"/>
    <mergeCell ref="L1396:L1399"/>
    <mergeCell ref="M1396:M1399"/>
    <mergeCell ref="B1432:F1435"/>
    <mergeCell ref="G1432:G1435"/>
    <mergeCell ref="H1432:H1435"/>
    <mergeCell ref="I1432:I1435"/>
    <mergeCell ref="J1432:J1435"/>
    <mergeCell ref="K1432:K1435"/>
    <mergeCell ref="L1432:L1435"/>
    <mergeCell ref="M1432:M1435"/>
    <mergeCell ref="B1436:F1439"/>
    <mergeCell ref="G1436:G1439"/>
    <mergeCell ref="H1436:H1439"/>
    <mergeCell ref="I1436:I1439"/>
    <mergeCell ref="J1436:J1439"/>
    <mergeCell ref="K1436:K1439"/>
    <mergeCell ref="L1436:L1439"/>
    <mergeCell ref="M1436:M1439"/>
    <mergeCell ref="B1424:F1427"/>
    <mergeCell ref="G1424:G1427"/>
    <mergeCell ref="H1424:H1427"/>
    <mergeCell ref="I1424:I1427"/>
    <mergeCell ref="J1424:J1427"/>
    <mergeCell ref="K1424:K1427"/>
    <mergeCell ref="L1424:L1427"/>
    <mergeCell ref="M1424:M1427"/>
    <mergeCell ref="B1428:F1431"/>
    <mergeCell ref="G1428:G1431"/>
    <mergeCell ref="H1428:H1431"/>
    <mergeCell ref="I1428:I1431"/>
    <mergeCell ref="J1428:J1431"/>
    <mergeCell ref="K1428:K1431"/>
    <mergeCell ref="L1428:L1431"/>
    <mergeCell ref="M1428:M1431"/>
    <mergeCell ref="B1416:F1419"/>
    <mergeCell ref="G1416:G1419"/>
    <mergeCell ref="H1416:H1419"/>
    <mergeCell ref="I1416:I1419"/>
    <mergeCell ref="J1416:J1419"/>
    <mergeCell ref="K1416:K1419"/>
    <mergeCell ref="L1416:L1419"/>
    <mergeCell ref="M1416:M1419"/>
    <mergeCell ref="B1420:F1423"/>
    <mergeCell ref="G1420:G1423"/>
    <mergeCell ref="H1420:H1423"/>
    <mergeCell ref="I1420:I1423"/>
    <mergeCell ref="J1420:J1423"/>
    <mergeCell ref="K1420:K1423"/>
    <mergeCell ref="L1420:L1423"/>
    <mergeCell ref="M1420:M1423"/>
    <mergeCell ref="B1456:F1459"/>
    <mergeCell ref="G1456:G1459"/>
    <mergeCell ref="H1456:H1459"/>
    <mergeCell ref="I1456:I1459"/>
    <mergeCell ref="J1456:J1459"/>
    <mergeCell ref="K1456:K1459"/>
    <mergeCell ref="L1456:L1459"/>
    <mergeCell ref="M1456:M1459"/>
    <mergeCell ref="B1460:F1463"/>
    <mergeCell ref="G1460:G1463"/>
    <mergeCell ref="H1460:H1463"/>
    <mergeCell ref="I1460:I1463"/>
    <mergeCell ref="J1460:J1463"/>
    <mergeCell ref="K1460:K1463"/>
    <mergeCell ref="L1460:L1463"/>
    <mergeCell ref="M1460:M1463"/>
    <mergeCell ref="B1448:F1451"/>
    <mergeCell ref="G1448:G1451"/>
    <mergeCell ref="H1448:H1451"/>
    <mergeCell ref="I1448:I1451"/>
    <mergeCell ref="J1448:J1451"/>
    <mergeCell ref="K1448:K1451"/>
    <mergeCell ref="L1448:L1451"/>
    <mergeCell ref="M1448:M1451"/>
    <mergeCell ref="B1452:F1455"/>
    <mergeCell ref="G1452:G1455"/>
    <mergeCell ref="H1452:H1455"/>
    <mergeCell ref="I1452:I1455"/>
    <mergeCell ref="J1452:J1455"/>
    <mergeCell ref="K1452:K1455"/>
    <mergeCell ref="L1452:L1455"/>
    <mergeCell ref="M1452:M1455"/>
    <mergeCell ref="B1440:F1443"/>
    <mergeCell ref="G1440:G1443"/>
    <mergeCell ref="H1440:H1443"/>
    <mergeCell ref="I1440:I1443"/>
    <mergeCell ref="J1440:J1443"/>
    <mergeCell ref="K1440:K1443"/>
    <mergeCell ref="L1440:L1443"/>
    <mergeCell ref="M1440:M1443"/>
    <mergeCell ref="B1444:F1447"/>
    <mergeCell ref="G1444:G1447"/>
    <mergeCell ref="H1444:H1447"/>
    <mergeCell ref="I1444:I1447"/>
    <mergeCell ref="J1444:J1447"/>
    <mergeCell ref="K1444:K1447"/>
    <mergeCell ref="L1444:L1447"/>
    <mergeCell ref="M1444:M1447"/>
    <mergeCell ref="B1480:F1483"/>
    <mergeCell ref="G1480:G1483"/>
    <mergeCell ref="H1480:H1483"/>
    <mergeCell ref="I1480:I1483"/>
    <mergeCell ref="J1480:J1483"/>
    <mergeCell ref="K1480:K1483"/>
    <mergeCell ref="L1480:L1483"/>
    <mergeCell ref="M1480:M1483"/>
    <mergeCell ref="B1484:F1487"/>
    <mergeCell ref="G1484:G1487"/>
    <mergeCell ref="H1484:H1487"/>
    <mergeCell ref="I1484:I1487"/>
    <mergeCell ref="J1484:J1487"/>
    <mergeCell ref="K1484:K1487"/>
    <mergeCell ref="L1484:L1487"/>
    <mergeCell ref="M1484:M1487"/>
    <mergeCell ref="B1472:F1475"/>
    <mergeCell ref="G1472:G1475"/>
    <mergeCell ref="H1472:H1475"/>
    <mergeCell ref="I1472:I1475"/>
    <mergeCell ref="J1472:J1475"/>
    <mergeCell ref="K1472:K1475"/>
    <mergeCell ref="L1472:L1475"/>
    <mergeCell ref="M1472:M1475"/>
    <mergeCell ref="B1476:F1479"/>
    <mergeCell ref="G1476:G1479"/>
    <mergeCell ref="H1476:H1479"/>
    <mergeCell ref="I1476:I1479"/>
    <mergeCell ref="J1476:J1479"/>
    <mergeCell ref="K1476:K1479"/>
    <mergeCell ref="L1476:L1479"/>
    <mergeCell ref="M1476:M1479"/>
    <mergeCell ref="B1464:F1467"/>
    <mergeCell ref="G1464:G1467"/>
    <mergeCell ref="H1464:H1467"/>
    <mergeCell ref="I1464:I1467"/>
    <mergeCell ref="J1464:J1467"/>
    <mergeCell ref="K1464:K1467"/>
    <mergeCell ref="L1464:L1467"/>
    <mergeCell ref="M1464:M1467"/>
    <mergeCell ref="B1468:F1471"/>
    <mergeCell ref="G1468:G1471"/>
    <mergeCell ref="H1468:H1471"/>
    <mergeCell ref="I1468:I1471"/>
    <mergeCell ref="J1468:J1471"/>
    <mergeCell ref="K1468:K1471"/>
    <mergeCell ref="L1468:L1471"/>
    <mergeCell ref="M1468:M1471"/>
    <mergeCell ref="B1504:F1507"/>
    <mergeCell ref="G1504:G1507"/>
    <mergeCell ref="H1504:H1507"/>
    <mergeCell ref="I1504:I1507"/>
    <mergeCell ref="J1504:J1507"/>
    <mergeCell ref="K1504:K1507"/>
    <mergeCell ref="L1504:L1507"/>
    <mergeCell ref="M1504:M1507"/>
    <mergeCell ref="B1508:F1511"/>
    <mergeCell ref="G1508:G1511"/>
    <mergeCell ref="H1508:H1511"/>
    <mergeCell ref="I1508:I1511"/>
    <mergeCell ref="J1508:J1511"/>
    <mergeCell ref="K1508:K1511"/>
    <mergeCell ref="L1508:L1511"/>
    <mergeCell ref="M1508:M1511"/>
    <mergeCell ref="B1496:F1499"/>
    <mergeCell ref="G1496:G1499"/>
    <mergeCell ref="H1496:H1499"/>
    <mergeCell ref="I1496:I1499"/>
    <mergeCell ref="J1496:J1499"/>
    <mergeCell ref="K1496:K1499"/>
    <mergeCell ref="L1496:L1499"/>
    <mergeCell ref="M1496:M1499"/>
    <mergeCell ref="B1500:F1503"/>
    <mergeCell ref="G1500:G1503"/>
    <mergeCell ref="H1500:H1503"/>
    <mergeCell ref="I1500:I1503"/>
    <mergeCell ref="J1500:J1503"/>
    <mergeCell ref="K1500:K1503"/>
    <mergeCell ref="L1500:L1503"/>
    <mergeCell ref="M1500:M1503"/>
    <mergeCell ref="B1488:F1491"/>
    <mergeCell ref="G1488:G1491"/>
    <mergeCell ref="H1488:H1491"/>
    <mergeCell ref="I1488:I1491"/>
    <mergeCell ref="J1488:J1491"/>
    <mergeCell ref="K1488:K1491"/>
    <mergeCell ref="L1488:L1491"/>
    <mergeCell ref="M1488:M1491"/>
    <mergeCell ref="B1492:F1495"/>
    <mergeCell ref="G1492:G1495"/>
    <mergeCell ref="H1492:H1495"/>
    <mergeCell ref="I1492:I1495"/>
    <mergeCell ref="J1492:J1495"/>
    <mergeCell ref="K1492:K1495"/>
    <mergeCell ref="L1492:L1495"/>
    <mergeCell ref="M1492:M1495"/>
    <mergeCell ref="B1528:F1531"/>
    <mergeCell ref="G1528:G1531"/>
    <mergeCell ref="H1528:H1531"/>
    <mergeCell ref="I1528:I1531"/>
    <mergeCell ref="J1528:J1531"/>
    <mergeCell ref="K1528:K1531"/>
    <mergeCell ref="L1528:L1531"/>
    <mergeCell ref="M1528:M1531"/>
    <mergeCell ref="B1532:F1535"/>
    <mergeCell ref="G1532:G1535"/>
    <mergeCell ref="H1532:H1535"/>
    <mergeCell ref="I1532:I1535"/>
    <mergeCell ref="J1532:J1535"/>
    <mergeCell ref="K1532:K1535"/>
    <mergeCell ref="L1532:L1535"/>
    <mergeCell ref="M1532:M1535"/>
    <mergeCell ref="B1520:F1523"/>
    <mergeCell ref="G1520:G1523"/>
    <mergeCell ref="H1520:H1523"/>
    <mergeCell ref="I1520:I1523"/>
    <mergeCell ref="J1520:J1523"/>
    <mergeCell ref="K1520:K1523"/>
    <mergeCell ref="L1520:L1523"/>
    <mergeCell ref="M1520:M1523"/>
    <mergeCell ref="B1524:F1527"/>
    <mergeCell ref="G1524:G1527"/>
    <mergeCell ref="H1524:H1527"/>
    <mergeCell ref="I1524:I1527"/>
    <mergeCell ref="J1524:J1527"/>
    <mergeCell ref="K1524:K1527"/>
    <mergeCell ref="L1524:L1527"/>
    <mergeCell ref="M1524:M1527"/>
    <mergeCell ref="B1512:F1515"/>
    <mergeCell ref="G1512:G1515"/>
    <mergeCell ref="H1512:H1515"/>
    <mergeCell ref="I1512:I1515"/>
    <mergeCell ref="J1512:J1515"/>
    <mergeCell ref="K1512:K1515"/>
    <mergeCell ref="L1512:L1515"/>
    <mergeCell ref="M1512:M1515"/>
    <mergeCell ref="B1516:F1519"/>
    <mergeCell ref="G1516:G1519"/>
    <mergeCell ref="H1516:H1519"/>
    <mergeCell ref="I1516:I1519"/>
    <mergeCell ref="J1516:J1519"/>
    <mergeCell ref="K1516:K1519"/>
    <mergeCell ref="L1516:L1519"/>
    <mergeCell ref="M1516:M1519"/>
    <mergeCell ref="B1552:F1555"/>
    <mergeCell ref="G1552:G1555"/>
    <mergeCell ref="H1552:H1555"/>
    <mergeCell ref="I1552:I1555"/>
    <mergeCell ref="J1552:J1555"/>
    <mergeCell ref="K1552:K1555"/>
    <mergeCell ref="L1552:L1555"/>
    <mergeCell ref="M1552:M1555"/>
    <mergeCell ref="B1556:F1559"/>
    <mergeCell ref="G1556:G1559"/>
    <mergeCell ref="H1556:H1559"/>
    <mergeCell ref="I1556:I1559"/>
    <mergeCell ref="J1556:J1559"/>
    <mergeCell ref="K1556:K1559"/>
    <mergeCell ref="L1556:L1559"/>
    <mergeCell ref="M1556:M1559"/>
    <mergeCell ref="B1544:F1547"/>
    <mergeCell ref="G1544:G1547"/>
    <mergeCell ref="H1544:H1547"/>
    <mergeCell ref="I1544:I1547"/>
    <mergeCell ref="J1544:J1547"/>
    <mergeCell ref="K1544:K1547"/>
    <mergeCell ref="L1544:L1547"/>
    <mergeCell ref="M1544:M1547"/>
    <mergeCell ref="B1548:F1551"/>
    <mergeCell ref="G1548:G1551"/>
    <mergeCell ref="H1548:H1551"/>
    <mergeCell ref="I1548:I1551"/>
    <mergeCell ref="J1548:J1551"/>
    <mergeCell ref="K1548:K1551"/>
    <mergeCell ref="L1548:L1551"/>
    <mergeCell ref="M1548:M1551"/>
    <mergeCell ref="B1536:F1539"/>
    <mergeCell ref="G1536:G1539"/>
    <mergeCell ref="H1536:H1539"/>
    <mergeCell ref="I1536:I1539"/>
    <mergeCell ref="J1536:J1539"/>
    <mergeCell ref="K1536:K1539"/>
    <mergeCell ref="L1536:L1539"/>
    <mergeCell ref="M1536:M1539"/>
    <mergeCell ref="B1540:F1543"/>
    <mergeCell ref="G1540:G1543"/>
    <mergeCell ref="H1540:H1543"/>
    <mergeCell ref="I1540:I1543"/>
    <mergeCell ref="J1540:J1543"/>
    <mergeCell ref="K1540:K1543"/>
    <mergeCell ref="L1540:L1543"/>
    <mergeCell ref="M1540:M1543"/>
    <mergeCell ref="B1576:F1579"/>
    <mergeCell ref="G1576:G1579"/>
    <mergeCell ref="H1576:H1579"/>
    <mergeCell ref="I1576:I1579"/>
    <mergeCell ref="J1576:J1579"/>
    <mergeCell ref="K1576:K1579"/>
    <mergeCell ref="L1576:L1579"/>
    <mergeCell ref="M1576:M1579"/>
    <mergeCell ref="B1580:F1583"/>
    <mergeCell ref="G1580:G1583"/>
    <mergeCell ref="H1580:H1583"/>
    <mergeCell ref="I1580:I1583"/>
    <mergeCell ref="J1580:J1583"/>
    <mergeCell ref="K1580:K1583"/>
    <mergeCell ref="L1580:L1583"/>
    <mergeCell ref="M1580:M1583"/>
    <mergeCell ref="B1568:F1571"/>
    <mergeCell ref="G1568:G1571"/>
    <mergeCell ref="H1568:H1571"/>
    <mergeCell ref="I1568:I1571"/>
    <mergeCell ref="J1568:J1571"/>
    <mergeCell ref="K1568:K1571"/>
    <mergeCell ref="L1568:L1571"/>
    <mergeCell ref="M1568:M1571"/>
    <mergeCell ref="B1572:F1575"/>
    <mergeCell ref="G1572:G1575"/>
    <mergeCell ref="H1572:H1575"/>
    <mergeCell ref="I1572:I1575"/>
    <mergeCell ref="J1572:J1575"/>
    <mergeCell ref="K1572:K1575"/>
    <mergeCell ref="L1572:L1575"/>
    <mergeCell ref="M1572:M1575"/>
    <mergeCell ref="B1560:F1563"/>
    <mergeCell ref="G1560:G1563"/>
    <mergeCell ref="H1560:H1563"/>
    <mergeCell ref="I1560:I1563"/>
    <mergeCell ref="J1560:J1563"/>
    <mergeCell ref="K1560:K1563"/>
    <mergeCell ref="L1560:L1563"/>
    <mergeCell ref="M1560:M1563"/>
    <mergeCell ref="B1564:F1567"/>
    <mergeCell ref="G1564:G1567"/>
    <mergeCell ref="H1564:H1567"/>
    <mergeCell ref="I1564:I1567"/>
    <mergeCell ref="J1564:J1567"/>
    <mergeCell ref="K1564:K1567"/>
    <mergeCell ref="L1564:L1567"/>
    <mergeCell ref="M1564:M1567"/>
    <mergeCell ref="B1600:F1603"/>
    <mergeCell ref="G1600:G1603"/>
    <mergeCell ref="H1600:H1603"/>
    <mergeCell ref="I1600:I1603"/>
    <mergeCell ref="J1600:J1603"/>
    <mergeCell ref="K1600:K1603"/>
    <mergeCell ref="L1600:L1603"/>
    <mergeCell ref="M1600:M1603"/>
    <mergeCell ref="B1604:F1607"/>
    <mergeCell ref="G1604:G1607"/>
    <mergeCell ref="H1604:H1607"/>
    <mergeCell ref="I1604:I1607"/>
    <mergeCell ref="J1604:J1607"/>
    <mergeCell ref="K1604:K1607"/>
    <mergeCell ref="L1604:L1607"/>
    <mergeCell ref="M1604:M1607"/>
    <mergeCell ref="B1592:F1595"/>
    <mergeCell ref="G1592:G1595"/>
    <mergeCell ref="H1592:H1595"/>
    <mergeCell ref="I1592:I1595"/>
    <mergeCell ref="J1592:J1595"/>
    <mergeCell ref="K1592:K1595"/>
    <mergeCell ref="L1592:L1595"/>
    <mergeCell ref="M1592:M1595"/>
    <mergeCell ref="B1596:F1599"/>
    <mergeCell ref="G1596:G1599"/>
    <mergeCell ref="H1596:H1599"/>
    <mergeCell ref="I1596:I1599"/>
    <mergeCell ref="J1596:J1599"/>
    <mergeCell ref="K1596:K1599"/>
    <mergeCell ref="L1596:L1599"/>
    <mergeCell ref="M1596:M1599"/>
    <mergeCell ref="B1584:F1587"/>
    <mergeCell ref="G1584:G1587"/>
    <mergeCell ref="H1584:H1587"/>
    <mergeCell ref="I1584:I1587"/>
    <mergeCell ref="J1584:J1587"/>
    <mergeCell ref="K1584:K1587"/>
    <mergeCell ref="L1584:L1587"/>
    <mergeCell ref="M1584:M1587"/>
    <mergeCell ref="B1588:F1591"/>
    <mergeCell ref="G1588:G1591"/>
    <mergeCell ref="H1588:H1591"/>
    <mergeCell ref="I1588:I1591"/>
    <mergeCell ref="J1588:J1591"/>
    <mergeCell ref="K1588:K1591"/>
    <mergeCell ref="L1588:L1591"/>
    <mergeCell ref="M1588:M1591"/>
    <mergeCell ref="B1624:F1627"/>
    <mergeCell ref="G1624:G1627"/>
    <mergeCell ref="H1624:H1627"/>
    <mergeCell ref="I1624:I1627"/>
    <mergeCell ref="J1624:J1627"/>
    <mergeCell ref="K1624:K1627"/>
    <mergeCell ref="L1624:L1627"/>
    <mergeCell ref="M1624:M1627"/>
    <mergeCell ref="B1628:F1631"/>
    <mergeCell ref="G1628:G1631"/>
    <mergeCell ref="H1628:H1631"/>
    <mergeCell ref="I1628:I1631"/>
    <mergeCell ref="J1628:J1631"/>
    <mergeCell ref="K1628:K1631"/>
    <mergeCell ref="L1628:L1631"/>
    <mergeCell ref="M1628:M1631"/>
    <mergeCell ref="B1616:F1619"/>
    <mergeCell ref="G1616:G1619"/>
    <mergeCell ref="H1616:H1619"/>
    <mergeCell ref="I1616:I1619"/>
    <mergeCell ref="J1616:J1619"/>
    <mergeCell ref="K1616:K1619"/>
    <mergeCell ref="L1616:L1619"/>
    <mergeCell ref="M1616:M1619"/>
    <mergeCell ref="B1620:F1623"/>
    <mergeCell ref="G1620:G1623"/>
    <mergeCell ref="H1620:H1623"/>
    <mergeCell ref="I1620:I1623"/>
    <mergeCell ref="J1620:J1623"/>
    <mergeCell ref="K1620:K1623"/>
    <mergeCell ref="L1620:L1623"/>
    <mergeCell ref="M1620:M1623"/>
    <mergeCell ref="B1608:F1611"/>
    <mergeCell ref="G1608:G1611"/>
    <mergeCell ref="H1608:H1611"/>
    <mergeCell ref="I1608:I1611"/>
    <mergeCell ref="J1608:J1611"/>
    <mergeCell ref="K1608:K1611"/>
    <mergeCell ref="L1608:L1611"/>
    <mergeCell ref="M1608:M1611"/>
    <mergeCell ref="B1612:F1615"/>
    <mergeCell ref="G1612:G1615"/>
    <mergeCell ref="H1612:H1615"/>
    <mergeCell ref="I1612:I1615"/>
    <mergeCell ref="J1612:J1615"/>
    <mergeCell ref="K1612:K1615"/>
    <mergeCell ref="L1612:L1615"/>
    <mergeCell ref="M1612:M1615"/>
    <mergeCell ref="B1648:F1651"/>
    <mergeCell ref="G1648:G1651"/>
    <mergeCell ref="H1648:H1651"/>
    <mergeCell ref="I1648:I1651"/>
    <mergeCell ref="J1648:J1651"/>
    <mergeCell ref="K1648:K1651"/>
    <mergeCell ref="L1648:L1651"/>
    <mergeCell ref="M1648:M1651"/>
    <mergeCell ref="B1652:F1655"/>
    <mergeCell ref="G1652:G1655"/>
    <mergeCell ref="H1652:H1655"/>
    <mergeCell ref="I1652:I1655"/>
    <mergeCell ref="J1652:J1655"/>
    <mergeCell ref="K1652:K1655"/>
    <mergeCell ref="L1652:L1655"/>
    <mergeCell ref="M1652:M1655"/>
    <mergeCell ref="B1640:F1643"/>
    <mergeCell ref="G1640:G1643"/>
    <mergeCell ref="H1640:H1643"/>
    <mergeCell ref="I1640:I1643"/>
    <mergeCell ref="J1640:J1643"/>
    <mergeCell ref="K1640:K1643"/>
    <mergeCell ref="L1640:L1643"/>
    <mergeCell ref="M1640:M1643"/>
    <mergeCell ref="B1644:F1647"/>
    <mergeCell ref="G1644:G1647"/>
    <mergeCell ref="H1644:H1647"/>
    <mergeCell ref="I1644:I1647"/>
    <mergeCell ref="J1644:J1647"/>
    <mergeCell ref="K1644:K1647"/>
    <mergeCell ref="L1644:L1647"/>
    <mergeCell ref="M1644:M1647"/>
    <mergeCell ref="B1632:F1635"/>
    <mergeCell ref="G1632:G1635"/>
    <mergeCell ref="H1632:H1635"/>
    <mergeCell ref="I1632:I1635"/>
    <mergeCell ref="J1632:J1635"/>
    <mergeCell ref="K1632:K1635"/>
    <mergeCell ref="L1632:L1635"/>
    <mergeCell ref="M1632:M1635"/>
    <mergeCell ref="B1636:F1639"/>
    <mergeCell ref="G1636:G1639"/>
    <mergeCell ref="H1636:H1639"/>
    <mergeCell ref="I1636:I1639"/>
    <mergeCell ref="J1636:J1639"/>
    <mergeCell ref="K1636:K1639"/>
    <mergeCell ref="L1636:L1639"/>
    <mergeCell ref="M1636:M1639"/>
    <mergeCell ref="B1672:F1675"/>
    <mergeCell ref="G1672:G1675"/>
    <mergeCell ref="H1672:H1675"/>
    <mergeCell ref="I1672:I1675"/>
    <mergeCell ref="J1672:J1675"/>
    <mergeCell ref="K1672:K1675"/>
    <mergeCell ref="L1672:L1675"/>
    <mergeCell ref="M1672:M1675"/>
    <mergeCell ref="B1676:F1679"/>
    <mergeCell ref="G1676:G1679"/>
    <mergeCell ref="H1676:H1679"/>
    <mergeCell ref="I1676:I1679"/>
    <mergeCell ref="J1676:J1679"/>
    <mergeCell ref="K1676:K1679"/>
    <mergeCell ref="L1676:L1679"/>
    <mergeCell ref="M1676:M1679"/>
    <mergeCell ref="B1664:F1667"/>
    <mergeCell ref="G1664:G1667"/>
    <mergeCell ref="H1664:H1667"/>
    <mergeCell ref="I1664:I1667"/>
    <mergeCell ref="J1664:J1667"/>
    <mergeCell ref="K1664:K1667"/>
    <mergeCell ref="L1664:L1667"/>
    <mergeCell ref="M1664:M1667"/>
    <mergeCell ref="B1668:F1671"/>
    <mergeCell ref="G1668:G1671"/>
    <mergeCell ref="H1668:H1671"/>
    <mergeCell ref="I1668:I1671"/>
    <mergeCell ref="J1668:J1671"/>
    <mergeCell ref="K1668:K1671"/>
    <mergeCell ref="L1668:L1671"/>
    <mergeCell ref="M1668:M1671"/>
    <mergeCell ref="B1656:F1659"/>
    <mergeCell ref="G1656:G1659"/>
    <mergeCell ref="H1656:H1659"/>
    <mergeCell ref="I1656:I1659"/>
    <mergeCell ref="J1656:J1659"/>
    <mergeCell ref="K1656:K1659"/>
    <mergeCell ref="L1656:L1659"/>
    <mergeCell ref="M1656:M1659"/>
    <mergeCell ref="B1660:F1663"/>
    <mergeCell ref="G1660:G1663"/>
    <mergeCell ref="H1660:H1663"/>
    <mergeCell ref="I1660:I1663"/>
    <mergeCell ref="J1660:J1663"/>
    <mergeCell ref="K1660:K1663"/>
    <mergeCell ref="L1660:L1663"/>
    <mergeCell ref="M1660:M1663"/>
    <mergeCell ref="B1696:F1699"/>
    <mergeCell ref="G1696:G1699"/>
    <mergeCell ref="H1696:H1699"/>
    <mergeCell ref="I1696:I1699"/>
    <mergeCell ref="J1696:J1699"/>
    <mergeCell ref="K1696:K1699"/>
    <mergeCell ref="L1696:L1699"/>
    <mergeCell ref="M1696:M1699"/>
    <mergeCell ref="B1700:F1703"/>
    <mergeCell ref="G1700:G1703"/>
    <mergeCell ref="H1700:H1703"/>
    <mergeCell ref="I1700:I1703"/>
    <mergeCell ref="J1700:J1703"/>
    <mergeCell ref="K1700:K1703"/>
    <mergeCell ref="L1700:L1703"/>
    <mergeCell ref="M1700:M1703"/>
    <mergeCell ref="B1688:F1691"/>
    <mergeCell ref="G1688:G1691"/>
    <mergeCell ref="H1688:H1691"/>
    <mergeCell ref="I1688:I1691"/>
    <mergeCell ref="J1688:J1691"/>
    <mergeCell ref="K1688:K1691"/>
    <mergeCell ref="L1688:L1691"/>
    <mergeCell ref="M1688:M1691"/>
    <mergeCell ref="B1692:F1695"/>
    <mergeCell ref="G1692:G1695"/>
    <mergeCell ref="H1692:H1695"/>
    <mergeCell ref="I1692:I1695"/>
    <mergeCell ref="J1692:J1695"/>
    <mergeCell ref="K1692:K1695"/>
    <mergeCell ref="L1692:L1695"/>
    <mergeCell ref="M1692:M1695"/>
    <mergeCell ref="B1680:F1683"/>
    <mergeCell ref="G1680:G1683"/>
    <mergeCell ref="H1680:H1683"/>
    <mergeCell ref="I1680:I1683"/>
    <mergeCell ref="J1680:J1683"/>
    <mergeCell ref="K1680:K1683"/>
    <mergeCell ref="L1680:L1683"/>
    <mergeCell ref="M1680:M1683"/>
    <mergeCell ref="B1684:F1687"/>
    <mergeCell ref="G1684:G1687"/>
    <mergeCell ref="H1684:H1687"/>
    <mergeCell ref="I1684:I1687"/>
    <mergeCell ref="J1684:J1687"/>
    <mergeCell ref="K1684:K1687"/>
    <mergeCell ref="L1684:L1687"/>
    <mergeCell ref="M1684:M1687"/>
    <mergeCell ref="B1720:F1723"/>
    <mergeCell ref="G1720:G1723"/>
    <mergeCell ref="H1720:H1723"/>
    <mergeCell ref="I1720:I1723"/>
    <mergeCell ref="J1720:J1723"/>
    <mergeCell ref="K1720:K1723"/>
    <mergeCell ref="L1720:L1723"/>
    <mergeCell ref="M1720:M1723"/>
    <mergeCell ref="B1724:F1727"/>
    <mergeCell ref="G1724:G1727"/>
    <mergeCell ref="H1724:H1727"/>
    <mergeCell ref="I1724:I1727"/>
    <mergeCell ref="J1724:J1727"/>
    <mergeCell ref="K1724:K1727"/>
    <mergeCell ref="L1724:L1727"/>
    <mergeCell ref="M1724:M1727"/>
    <mergeCell ref="B1712:F1715"/>
    <mergeCell ref="G1712:G1715"/>
    <mergeCell ref="H1712:H1715"/>
    <mergeCell ref="I1712:I1715"/>
    <mergeCell ref="J1712:J1715"/>
    <mergeCell ref="K1712:K1715"/>
    <mergeCell ref="L1712:L1715"/>
    <mergeCell ref="M1712:M1715"/>
    <mergeCell ref="B1716:F1719"/>
    <mergeCell ref="G1716:G1719"/>
    <mergeCell ref="H1716:H1719"/>
    <mergeCell ref="I1716:I1719"/>
    <mergeCell ref="J1716:J1719"/>
    <mergeCell ref="K1716:K1719"/>
    <mergeCell ref="L1716:L1719"/>
    <mergeCell ref="M1716:M1719"/>
    <mergeCell ref="B1704:F1707"/>
    <mergeCell ref="G1704:G1707"/>
    <mergeCell ref="H1704:H1707"/>
    <mergeCell ref="I1704:I1707"/>
    <mergeCell ref="J1704:J1707"/>
    <mergeCell ref="K1704:K1707"/>
    <mergeCell ref="L1704:L1707"/>
    <mergeCell ref="M1704:M1707"/>
    <mergeCell ref="B1708:F1711"/>
    <mergeCell ref="G1708:G1711"/>
    <mergeCell ref="H1708:H1711"/>
    <mergeCell ref="I1708:I1711"/>
    <mergeCell ref="J1708:J1711"/>
    <mergeCell ref="K1708:K1711"/>
    <mergeCell ref="L1708:L1711"/>
    <mergeCell ref="M1708:M1711"/>
    <mergeCell ref="B1744:F1747"/>
    <mergeCell ref="G1744:G1747"/>
    <mergeCell ref="H1744:H1747"/>
    <mergeCell ref="I1744:I1747"/>
    <mergeCell ref="J1744:J1747"/>
    <mergeCell ref="K1744:K1747"/>
    <mergeCell ref="L1744:L1747"/>
    <mergeCell ref="M1744:M1747"/>
    <mergeCell ref="B1748:F1751"/>
    <mergeCell ref="G1748:G1751"/>
    <mergeCell ref="H1748:H1751"/>
    <mergeCell ref="I1748:I1751"/>
    <mergeCell ref="J1748:J1751"/>
    <mergeCell ref="K1748:K1751"/>
    <mergeCell ref="L1748:L1751"/>
    <mergeCell ref="M1748:M1751"/>
    <mergeCell ref="B1736:F1739"/>
    <mergeCell ref="G1736:G1739"/>
    <mergeCell ref="H1736:H1739"/>
    <mergeCell ref="I1736:I1739"/>
    <mergeCell ref="J1736:J1739"/>
    <mergeCell ref="K1736:K1739"/>
    <mergeCell ref="L1736:L1739"/>
    <mergeCell ref="M1736:M1739"/>
    <mergeCell ref="B1740:F1743"/>
    <mergeCell ref="G1740:G1743"/>
    <mergeCell ref="H1740:H1743"/>
    <mergeCell ref="I1740:I1743"/>
    <mergeCell ref="J1740:J1743"/>
    <mergeCell ref="K1740:K1743"/>
    <mergeCell ref="L1740:L1743"/>
    <mergeCell ref="M1740:M1743"/>
    <mergeCell ref="B1728:F1731"/>
    <mergeCell ref="G1728:G1731"/>
    <mergeCell ref="H1728:H1731"/>
    <mergeCell ref="I1728:I1731"/>
    <mergeCell ref="J1728:J1731"/>
    <mergeCell ref="K1728:K1731"/>
    <mergeCell ref="L1728:L1731"/>
    <mergeCell ref="M1728:M1731"/>
    <mergeCell ref="B1732:F1735"/>
    <mergeCell ref="G1732:G1735"/>
    <mergeCell ref="H1732:H1735"/>
    <mergeCell ref="I1732:I1735"/>
    <mergeCell ref="J1732:J1735"/>
    <mergeCell ref="K1732:K1735"/>
    <mergeCell ref="L1732:L1735"/>
    <mergeCell ref="M1732:M1735"/>
    <mergeCell ref="B1768:F1771"/>
    <mergeCell ref="G1768:G1771"/>
    <mergeCell ref="H1768:H1771"/>
    <mergeCell ref="I1768:I1771"/>
    <mergeCell ref="J1768:J1771"/>
    <mergeCell ref="K1768:K1771"/>
    <mergeCell ref="L1768:L1771"/>
    <mergeCell ref="M1768:M1771"/>
    <mergeCell ref="B1772:F1775"/>
    <mergeCell ref="G1772:G1775"/>
    <mergeCell ref="H1772:H1775"/>
    <mergeCell ref="I1772:I1775"/>
    <mergeCell ref="J1772:J1775"/>
    <mergeCell ref="K1772:K1775"/>
    <mergeCell ref="L1772:L1775"/>
    <mergeCell ref="M1772:M1775"/>
    <mergeCell ref="B1760:F1763"/>
    <mergeCell ref="G1760:G1763"/>
    <mergeCell ref="H1760:H1763"/>
    <mergeCell ref="I1760:I1763"/>
    <mergeCell ref="J1760:J1763"/>
    <mergeCell ref="K1760:K1763"/>
    <mergeCell ref="L1760:L1763"/>
    <mergeCell ref="M1760:M1763"/>
    <mergeCell ref="B1764:F1767"/>
    <mergeCell ref="G1764:G1767"/>
    <mergeCell ref="H1764:H1767"/>
    <mergeCell ref="I1764:I1767"/>
    <mergeCell ref="J1764:J1767"/>
    <mergeCell ref="K1764:K1767"/>
    <mergeCell ref="L1764:L1767"/>
    <mergeCell ref="M1764:M1767"/>
    <mergeCell ref="B1752:F1755"/>
    <mergeCell ref="G1752:G1755"/>
    <mergeCell ref="H1752:H1755"/>
    <mergeCell ref="I1752:I1755"/>
    <mergeCell ref="J1752:J1755"/>
    <mergeCell ref="K1752:K1755"/>
    <mergeCell ref="L1752:L1755"/>
    <mergeCell ref="M1752:M1755"/>
    <mergeCell ref="B1756:F1759"/>
    <mergeCell ref="G1756:G1759"/>
    <mergeCell ref="H1756:H1759"/>
    <mergeCell ref="I1756:I1759"/>
    <mergeCell ref="J1756:J1759"/>
    <mergeCell ref="K1756:K1759"/>
    <mergeCell ref="L1756:L1759"/>
    <mergeCell ref="M1756:M1759"/>
    <mergeCell ref="B1792:F1795"/>
    <mergeCell ref="G1792:G1795"/>
    <mergeCell ref="H1792:H1795"/>
    <mergeCell ref="I1792:I1795"/>
    <mergeCell ref="J1792:J1795"/>
    <mergeCell ref="K1792:K1795"/>
    <mergeCell ref="L1792:L1795"/>
    <mergeCell ref="M1792:M1795"/>
    <mergeCell ref="B1796:F1799"/>
    <mergeCell ref="G1796:G1799"/>
    <mergeCell ref="H1796:H1799"/>
    <mergeCell ref="I1796:I1799"/>
    <mergeCell ref="J1796:J1799"/>
    <mergeCell ref="K1796:K1799"/>
    <mergeCell ref="L1796:L1799"/>
    <mergeCell ref="M1796:M1799"/>
    <mergeCell ref="B1784:F1787"/>
    <mergeCell ref="G1784:G1787"/>
    <mergeCell ref="H1784:H1787"/>
    <mergeCell ref="I1784:I1787"/>
    <mergeCell ref="J1784:J1787"/>
    <mergeCell ref="K1784:K1787"/>
    <mergeCell ref="L1784:L1787"/>
    <mergeCell ref="M1784:M1787"/>
    <mergeCell ref="B1788:F1791"/>
    <mergeCell ref="G1788:G1791"/>
    <mergeCell ref="H1788:H1791"/>
    <mergeCell ref="I1788:I1791"/>
    <mergeCell ref="J1788:J1791"/>
    <mergeCell ref="K1788:K1791"/>
    <mergeCell ref="L1788:L1791"/>
    <mergeCell ref="M1788:M1791"/>
    <mergeCell ref="B1776:F1779"/>
    <mergeCell ref="G1776:G1779"/>
    <mergeCell ref="H1776:H1779"/>
    <mergeCell ref="I1776:I1779"/>
    <mergeCell ref="J1776:J1779"/>
    <mergeCell ref="K1776:K1779"/>
    <mergeCell ref="L1776:L1779"/>
    <mergeCell ref="M1776:M1779"/>
    <mergeCell ref="B1780:F1783"/>
    <mergeCell ref="G1780:G1783"/>
    <mergeCell ref="H1780:H1783"/>
    <mergeCell ref="I1780:I1783"/>
    <mergeCell ref="J1780:J1783"/>
    <mergeCell ref="K1780:K1783"/>
    <mergeCell ref="L1780:L1783"/>
    <mergeCell ref="M1780:M1783"/>
    <mergeCell ref="B1816:F1819"/>
    <mergeCell ref="G1816:G1819"/>
    <mergeCell ref="H1816:H1819"/>
    <mergeCell ref="I1816:I1819"/>
    <mergeCell ref="J1816:J1819"/>
    <mergeCell ref="K1816:K1819"/>
    <mergeCell ref="L1816:L1819"/>
    <mergeCell ref="M1816:M1819"/>
    <mergeCell ref="B1820:F1823"/>
    <mergeCell ref="G1820:G1823"/>
    <mergeCell ref="H1820:H1823"/>
    <mergeCell ref="I1820:I1823"/>
    <mergeCell ref="J1820:J1823"/>
    <mergeCell ref="K1820:K1823"/>
    <mergeCell ref="L1820:L1823"/>
    <mergeCell ref="M1820:M1823"/>
    <mergeCell ref="B1808:F1811"/>
    <mergeCell ref="G1808:G1811"/>
    <mergeCell ref="H1808:H1811"/>
    <mergeCell ref="I1808:I1811"/>
    <mergeCell ref="J1808:J1811"/>
    <mergeCell ref="K1808:K1811"/>
    <mergeCell ref="L1808:L1811"/>
    <mergeCell ref="M1808:M1811"/>
    <mergeCell ref="B1812:F1815"/>
    <mergeCell ref="G1812:G1815"/>
    <mergeCell ref="H1812:H1815"/>
    <mergeCell ref="I1812:I1815"/>
    <mergeCell ref="J1812:J1815"/>
    <mergeCell ref="K1812:K1815"/>
    <mergeCell ref="L1812:L1815"/>
    <mergeCell ref="M1812:M1815"/>
    <mergeCell ref="B1800:F1803"/>
    <mergeCell ref="G1800:G1803"/>
    <mergeCell ref="H1800:H1803"/>
    <mergeCell ref="I1800:I1803"/>
    <mergeCell ref="J1800:J1803"/>
    <mergeCell ref="K1800:K1803"/>
    <mergeCell ref="L1800:L1803"/>
    <mergeCell ref="M1800:M1803"/>
    <mergeCell ref="B1804:F1807"/>
    <mergeCell ref="G1804:G1807"/>
    <mergeCell ref="H1804:H1807"/>
    <mergeCell ref="I1804:I1807"/>
    <mergeCell ref="J1804:J1807"/>
    <mergeCell ref="K1804:K1807"/>
    <mergeCell ref="L1804:L1807"/>
    <mergeCell ref="M1804:M1807"/>
    <mergeCell ref="B1840:F1843"/>
    <mergeCell ref="G1840:G1843"/>
    <mergeCell ref="H1840:H1843"/>
    <mergeCell ref="I1840:I1843"/>
    <mergeCell ref="J1840:J1843"/>
    <mergeCell ref="K1840:K1843"/>
    <mergeCell ref="L1840:L1843"/>
    <mergeCell ref="M1840:M1843"/>
    <mergeCell ref="B1844:F1847"/>
    <mergeCell ref="G1844:G1847"/>
    <mergeCell ref="H1844:H1847"/>
    <mergeCell ref="I1844:I1847"/>
    <mergeCell ref="J1844:J1847"/>
    <mergeCell ref="K1844:K1847"/>
    <mergeCell ref="L1844:L1847"/>
    <mergeCell ref="M1844:M1847"/>
    <mergeCell ref="B1832:F1835"/>
    <mergeCell ref="G1832:G1835"/>
    <mergeCell ref="H1832:H1835"/>
    <mergeCell ref="I1832:I1835"/>
    <mergeCell ref="J1832:J1835"/>
    <mergeCell ref="K1832:K1835"/>
    <mergeCell ref="L1832:L1835"/>
    <mergeCell ref="M1832:M1835"/>
    <mergeCell ref="B1836:F1839"/>
    <mergeCell ref="G1836:G1839"/>
    <mergeCell ref="H1836:H1839"/>
    <mergeCell ref="I1836:I1839"/>
    <mergeCell ref="J1836:J1839"/>
    <mergeCell ref="K1836:K1839"/>
    <mergeCell ref="L1836:L1839"/>
    <mergeCell ref="M1836:M1839"/>
    <mergeCell ref="B1824:F1827"/>
    <mergeCell ref="G1824:G1827"/>
    <mergeCell ref="H1824:H1827"/>
    <mergeCell ref="I1824:I1827"/>
    <mergeCell ref="J1824:J1827"/>
    <mergeCell ref="K1824:K1827"/>
    <mergeCell ref="L1824:L1827"/>
    <mergeCell ref="M1824:M1827"/>
    <mergeCell ref="B1828:F1831"/>
    <mergeCell ref="G1828:G1831"/>
    <mergeCell ref="H1828:H1831"/>
    <mergeCell ref="I1828:I1831"/>
    <mergeCell ref="J1828:J1831"/>
    <mergeCell ref="K1828:K1831"/>
    <mergeCell ref="L1828:L1831"/>
    <mergeCell ref="M1828:M1831"/>
    <mergeCell ref="B1864:F1867"/>
    <mergeCell ref="G1864:G1867"/>
    <mergeCell ref="H1864:H1867"/>
    <mergeCell ref="I1864:I1867"/>
    <mergeCell ref="J1864:J1867"/>
    <mergeCell ref="K1864:K1867"/>
    <mergeCell ref="L1864:L1867"/>
    <mergeCell ref="M1864:M1867"/>
    <mergeCell ref="B1868:F1871"/>
    <mergeCell ref="G1868:G1871"/>
    <mergeCell ref="H1868:H1871"/>
    <mergeCell ref="I1868:I1871"/>
    <mergeCell ref="J1868:J1871"/>
    <mergeCell ref="K1868:K1871"/>
    <mergeCell ref="L1868:L1871"/>
    <mergeCell ref="M1868:M1871"/>
    <mergeCell ref="B1856:F1859"/>
    <mergeCell ref="G1856:G1859"/>
    <mergeCell ref="H1856:H1859"/>
    <mergeCell ref="I1856:I1859"/>
    <mergeCell ref="J1856:J1859"/>
    <mergeCell ref="K1856:K1859"/>
    <mergeCell ref="L1856:L1859"/>
    <mergeCell ref="M1856:M1859"/>
    <mergeCell ref="B1860:F1863"/>
    <mergeCell ref="G1860:G1863"/>
    <mergeCell ref="H1860:H1863"/>
    <mergeCell ref="I1860:I1863"/>
    <mergeCell ref="J1860:J1863"/>
    <mergeCell ref="K1860:K1863"/>
    <mergeCell ref="L1860:L1863"/>
    <mergeCell ref="M1860:M1863"/>
    <mergeCell ref="B1848:F1851"/>
    <mergeCell ref="G1848:G1851"/>
    <mergeCell ref="H1848:H1851"/>
    <mergeCell ref="I1848:I1851"/>
    <mergeCell ref="J1848:J1851"/>
    <mergeCell ref="K1848:K1851"/>
    <mergeCell ref="L1848:L1851"/>
    <mergeCell ref="M1848:M1851"/>
    <mergeCell ref="B1852:F1855"/>
    <mergeCell ref="G1852:G1855"/>
    <mergeCell ref="H1852:H1855"/>
    <mergeCell ref="I1852:I1855"/>
    <mergeCell ref="J1852:J1855"/>
    <mergeCell ref="K1852:K1855"/>
    <mergeCell ref="L1852:L1855"/>
    <mergeCell ref="M1852:M1855"/>
    <mergeCell ref="B1888:F1891"/>
    <mergeCell ref="G1888:G1891"/>
    <mergeCell ref="H1888:H1891"/>
    <mergeCell ref="I1888:I1891"/>
    <mergeCell ref="J1888:J1891"/>
    <mergeCell ref="K1888:K1891"/>
    <mergeCell ref="L1888:L1891"/>
    <mergeCell ref="M1888:M1891"/>
    <mergeCell ref="B1892:F1895"/>
    <mergeCell ref="G1892:G1895"/>
    <mergeCell ref="H1892:H1895"/>
    <mergeCell ref="I1892:I1895"/>
    <mergeCell ref="J1892:J1895"/>
    <mergeCell ref="K1892:K1895"/>
    <mergeCell ref="L1892:L1895"/>
    <mergeCell ref="M1892:M1895"/>
    <mergeCell ref="B1880:F1883"/>
    <mergeCell ref="G1880:G1883"/>
    <mergeCell ref="H1880:H1883"/>
    <mergeCell ref="I1880:I1883"/>
    <mergeCell ref="J1880:J1883"/>
    <mergeCell ref="K1880:K1883"/>
    <mergeCell ref="L1880:L1883"/>
    <mergeCell ref="M1880:M1883"/>
    <mergeCell ref="B1884:F1887"/>
    <mergeCell ref="G1884:G1887"/>
    <mergeCell ref="H1884:H1887"/>
    <mergeCell ref="I1884:I1887"/>
    <mergeCell ref="J1884:J1887"/>
    <mergeCell ref="K1884:K1887"/>
    <mergeCell ref="L1884:L1887"/>
    <mergeCell ref="M1884:M1887"/>
    <mergeCell ref="B1872:F1875"/>
    <mergeCell ref="G1872:G1875"/>
    <mergeCell ref="H1872:H1875"/>
    <mergeCell ref="I1872:I1875"/>
    <mergeCell ref="J1872:J1875"/>
    <mergeCell ref="K1872:K1875"/>
    <mergeCell ref="L1872:L1875"/>
    <mergeCell ref="M1872:M1875"/>
    <mergeCell ref="B1876:F1879"/>
    <mergeCell ref="G1876:G1879"/>
    <mergeCell ref="H1876:H1879"/>
    <mergeCell ref="I1876:I1879"/>
    <mergeCell ref="J1876:J1879"/>
    <mergeCell ref="K1876:K1879"/>
    <mergeCell ref="L1876:L1879"/>
    <mergeCell ref="M1876:M1879"/>
    <mergeCell ref="B1912:F1915"/>
    <mergeCell ref="G1912:G1915"/>
    <mergeCell ref="H1912:H1915"/>
    <mergeCell ref="I1912:I1915"/>
    <mergeCell ref="J1912:J1915"/>
    <mergeCell ref="K1912:K1915"/>
    <mergeCell ref="L1912:L1915"/>
    <mergeCell ref="M1912:M1915"/>
    <mergeCell ref="B1916:F1919"/>
    <mergeCell ref="G1916:G1919"/>
    <mergeCell ref="H1916:H1919"/>
    <mergeCell ref="I1916:I1919"/>
    <mergeCell ref="J1916:J1919"/>
    <mergeCell ref="K1916:K1919"/>
    <mergeCell ref="L1916:L1919"/>
    <mergeCell ref="M1916:M1919"/>
    <mergeCell ref="B1904:F1907"/>
    <mergeCell ref="G1904:G1907"/>
    <mergeCell ref="H1904:H1907"/>
    <mergeCell ref="I1904:I1907"/>
    <mergeCell ref="J1904:J1907"/>
    <mergeCell ref="K1904:K1907"/>
    <mergeCell ref="L1904:L1907"/>
    <mergeCell ref="M1904:M1907"/>
    <mergeCell ref="B1908:F1911"/>
    <mergeCell ref="G1908:G1911"/>
    <mergeCell ref="H1908:H1911"/>
    <mergeCell ref="I1908:I1911"/>
    <mergeCell ref="J1908:J1911"/>
    <mergeCell ref="K1908:K1911"/>
    <mergeCell ref="L1908:L1911"/>
    <mergeCell ref="M1908:M1911"/>
    <mergeCell ref="B1896:F1899"/>
    <mergeCell ref="G1896:G1899"/>
    <mergeCell ref="H1896:H1899"/>
    <mergeCell ref="I1896:I1899"/>
    <mergeCell ref="J1896:J1899"/>
    <mergeCell ref="K1896:K1899"/>
    <mergeCell ref="L1896:L1899"/>
    <mergeCell ref="M1896:M1899"/>
    <mergeCell ref="B1900:F1903"/>
    <mergeCell ref="G1900:G1903"/>
    <mergeCell ref="H1900:H1903"/>
    <mergeCell ref="I1900:I1903"/>
    <mergeCell ref="J1900:J1903"/>
    <mergeCell ref="K1900:K1903"/>
    <mergeCell ref="L1900:L1903"/>
    <mergeCell ref="M1900:M1903"/>
    <mergeCell ref="B1936:F1939"/>
    <mergeCell ref="G1936:G1939"/>
    <mergeCell ref="H1936:H1939"/>
    <mergeCell ref="I1936:I1939"/>
    <mergeCell ref="J1936:J1939"/>
    <mergeCell ref="K1936:K1939"/>
    <mergeCell ref="L1936:L1939"/>
    <mergeCell ref="M1936:M1939"/>
    <mergeCell ref="B1940:F1943"/>
    <mergeCell ref="G1940:G1943"/>
    <mergeCell ref="H1940:H1943"/>
    <mergeCell ref="I1940:I1943"/>
    <mergeCell ref="J1940:J1943"/>
    <mergeCell ref="K1940:K1943"/>
    <mergeCell ref="L1940:L1943"/>
    <mergeCell ref="M1940:M1943"/>
    <mergeCell ref="B1928:F1931"/>
    <mergeCell ref="G1928:G1931"/>
    <mergeCell ref="H1928:H1931"/>
    <mergeCell ref="I1928:I1931"/>
    <mergeCell ref="J1928:J1931"/>
    <mergeCell ref="K1928:K1931"/>
    <mergeCell ref="L1928:L1931"/>
    <mergeCell ref="M1928:M1931"/>
    <mergeCell ref="B1932:F1935"/>
    <mergeCell ref="G1932:G1935"/>
    <mergeCell ref="H1932:H1935"/>
    <mergeCell ref="I1932:I1935"/>
    <mergeCell ref="J1932:J1935"/>
    <mergeCell ref="K1932:K1935"/>
    <mergeCell ref="L1932:L1935"/>
    <mergeCell ref="M1932:M1935"/>
    <mergeCell ref="B1920:F1923"/>
    <mergeCell ref="G1920:G1923"/>
    <mergeCell ref="H1920:H1923"/>
    <mergeCell ref="I1920:I1923"/>
    <mergeCell ref="J1920:J1923"/>
    <mergeCell ref="K1920:K1923"/>
    <mergeCell ref="L1920:L1923"/>
    <mergeCell ref="M1920:M1923"/>
    <mergeCell ref="B1924:F1927"/>
    <mergeCell ref="G1924:G1927"/>
    <mergeCell ref="H1924:H1927"/>
    <mergeCell ref="I1924:I1927"/>
    <mergeCell ref="J1924:J1927"/>
    <mergeCell ref="K1924:K1927"/>
    <mergeCell ref="L1924:L1927"/>
    <mergeCell ref="M1924:M1927"/>
    <mergeCell ref="B1960:F1963"/>
    <mergeCell ref="G1960:G1963"/>
    <mergeCell ref="H1960:H1963"/>
    <mergeCell ref="I1960:I1963"/>
    <mergeCell ref="J1960:J1963"/>
    <mergeCell ref="K1960:K1963"/>
    <mergeCell ref="L1960:L1963"/>
    <mergeCell ref="M1960:M1963"/>
    <mergeCell ref="B1964:F1967"/>
    <mergeCell ref="G1964:G1967"/>
    <mergeCell ref="H1964:H1967"/>
    <mergeCell ref="I1964:I1967"/>
    <mergeCell ref="J1964:J1967"/>
    <mergeCell ref="K1964:K1967"/>
    <mergeCell ref="L1964:L1967"/>
    <mergeCell ref="M1964:M1967"/>
    <mergeCell ref="B1952:F1955"/>
    <mergeCell ref="G1952:G1955"/>
    <mergeCell ref="H1952:H1955"/>
    <mergeCell ref="I1952:I1955"/>
    <mergeCell ref="J1952:J1955"/>
    <mergeCell ref="K1952:K1955"/>
    <mergeCell ref="L1952:L1955"/>
    <mergeCell ref="M1952:M1955"/>
    <mergeCell ref="B1956:F1959"/>
    <mergeCell ref="G1956:G1959"/>
    <mergeCell ref="H1956:H1959"/>
    <mergeCell ref="I1956:I1959"/>
    <mergeCell ref="J1956:J1959"/>
    <mergeCell ref="K1956:K1959"/>
    <mergeCell ref="L1956:L1959"/>
    <mergeCell ref="M1956:M1959"/>
    <mergeCell ref="B1944:F1947"/>
    <mergeCell ref="G1944:G1947"/>
    <mergeCell ref="H1944:H1947"/>
    <mergeCell ref="I1944:I1947"/>
    <mergeCell ref="J1944:J1947"/>
    <mergeCell ref="K1944:K1947"/>
    <mergeCell ref="L1944:L1947"/>
    <mergeCell ref="M1944:M1947"/>
    <mergeCell ref="B1948:F1951"/>
    <mergeCell ref="G1948:G1951"/>
    <mergeCell ref="H1948:H1951"/>
    <mergeCell ref="I1948:I1951"/>
    <mergeCell ref="J1948:J1951"/>
    <mergeCell ref="K1948:K1951"/>
    <mergeCell ref="L1948:L1951"/>
    <mergeCell ref="M1948:M1951"/>
    <mergeCell ref="H1984:H1987"/>
    <mergeCell ref="I1984:I1987"/>
    <mergeCell ref="J1984:J1987"/>
    <mergeCell ref="K1984:K1987"/>
    <mergeCell ref="L1984:L1987"/>
    <mergeCell ref="M1984:M1987"/>
    <mergeCell ref="B1988:F1991"/>
    <mergeCell ref="G1988:G1991"/>
    <mergeCell ref="H1988:H1991"/>
    <mergeCell ref="I1988:I1991"/>
    <mergeCell ref="J1988:J1991"/>
    <mergeCell ref="K1988:K1991"/>
    <mergeCell ref="L1988:L1991"/>
    <mergeCell ref="M1988:M1991"/>
    <mergeCell ref="B1976:F1979"/>
    <mergeCell ref="G1976:G1979"/>
    <mergeCell ref="H1976:H1979"/>
    <mergeCell ref="I1976:I1979"/>
    <mergeCell ref="J1976:J1979"/>
    <mergeCell ref="K1976:K1979"/>
    <mergeCell ref="L1976:L1979"/>
    <mergeCell ref="M1976:M1979"/>
    <mergeCell ref="B1980:F1983"/>
    <mergeCell ref="G1980:G1983"/>
    <mergeCell ref="H1980:H1983"/>
    <mergeCell ref="I1980:I1983"/>
    <mergeCell ref="J1980:J1983"/>
    <mergeCell ref="K1980:K1983"/>
    <mergeCell ref="L1980:L1983"/>
    <mergeCell ref="M1980:M1983"/>
    <mergeCell ref="B1968:F1971"/>
    <mergeCell ref="G1968:G1971"/>
    <mergeCell ref="H1968:H1971"/>
    <mergeCell ref="I1968:I1971"/>
    <mergeCell ref="J1968:J1971"/>
    <mergeCell ref="K1968:K1971"/>
    <mergeCell ref="L1968:L1971"/>
    <mergeCell ref="M1968:M1971"/>
    <mergeCell ref="B1972:F1975"/>
    <mergeCell ref="G1972:G1975"/>
    <mergeCell ref="H1972:H1975"/>
    <mergeCell ref="I1972:I1975"/>
    <mergeCell ref="J1972:J1975"/>
    <mergeCell ref="K1972:K1975"/>
    <mergeCell ref="L1972:L1975"/>
    <mergeCell ref="M1972:M1975"/>
    <mergeCell ref="N452:N455"/>
    <mergeCell ref="O452:O455"/>
    <mergeCell ref="N456:N459"/>
    <mergeCell ref="O456:O459"/>
    <mergeCell ref="N460:N463"/>
    <mergeCell ref="O460:O463"/>
    <mergeCell ref="N464:N467"/>
    <mergeCell ref="O464:O467"/>
    <mergeCell ref="N468:N471"/>
    <mergeCell ref="O468:O471"/>
    <mergeCell ref="N472:N475"/>
    <mergeCell ref="O472:O475"/>
    <mergeCell ref="N476:N479"/>
    <mergeCell ref="O476:O479"/>
    <mergeCell ref="N480:N483"/>
    <mergeCell ref="O480:O483"/>
    <mergeCell ref="N484:N487"/>
    <mergeCell ref="O484:O487"/>
    <mergeCell ref="N488:N491"/>
    <mergeCell ref="O488:O491"/>
    <mergeCell ref="N492:N495"/>
    <mergeCell ref="N528:N531"/>
    <mergeCell ref="B2008:F2011"/>
    <mergeCell ref="G2008:G2011"/>
    <mergeCell ref="H2008:H2011"/>
    <mergeCell ref="I2008:I2011"/>
    <mergeCell ref="J2008:J2011"/>
    <mergeCell ref="K2008:K2011"/>
    <mergeCell ref="L2008:L2011"/>
    <mergeCell ref="M2008:M2011"/>
    <mergeCell ref="B2000:F2003"/>
    <mergeCell ref="G2000:G2003"/>
    <mergeCell ref="H2000:H2003"/>
    <mergeCell ref="I2000:I2003"/>
    <mergeCell ref="J2000:J2003"/>
    <mergeCell ref="K2000:K2003"/>
    <mergeCell ref="L2000:L2003"/>
    <mergeCell ref="M2000:M2003"/>
    <mergeCell ref="B2004:F2007"/>
    <mergeCell ref="G2004:G2007"/>
    <mergeCell ref="H2004:H2007"/>
    <mergeCell ref="I2004:I2007"/>
    <mergeCell ref="J2004:J2007"/>
    <mergeCell ref="K2004:K2007"/>
    <mergeCell ref="L2004:L2007"/>
    <mergeCell ref="M2004:M2007"/>
    <mergeCell ref="B1992:F1995"/>
    <mergeCell ref="G1992:G1995"/>
    <mergeCell ref="H1992:H1995"/>
    <mergeCell ref="I1992:I1995"/>
    <mergeCell ref="J1992:J1995"/>
    <mergeCell ref="K1992:K1995"/>
    <mergeCell ref="L1992:L1995"/>
    <mergeCell ref="M1992:M1995"/>
    <mergeCell ref="B1996:F1999"/>
    <mergeCell ref="G1996:G1999"/>
    <mergeCell ref="H1996:H1999"/>
    <mergeCell ref="I1996:I1999"/>
    <mergeCell ref="J1996:J1999"/>
    <mergeCell ref="K1996:K1999"/>
    <mergeCell ref="L1996:L1999"/>
    <mergeCell ref="M1996:M1999"/>
    <mergeCell ref="B1984:F1987"/>
    <mergeCell ref="G1984:G1987"/>
    <mergeCell ref="O528:O531"/>
    <mergeCell ref="N532:N535"/>
    <mergeCell ref="O532:O535"/>
    <mergeCell ref="N536:N539"/>
    <mergeCell ref="O536:O539"/>
    <mergeCell ref="N540:N543"/>
    <mergeCell ref="O540:O543"/>
    <mergeCell ref="N544:N547"/>
    <mergeCell ref="O544:O547"/>
    <mergeCell ref="N548:N551"/>
    <mergeCell ref="O548:O551"/>
    <mergeCell ref="N552:N555"/>
    <mergeCell ref="O552:O555"/>
    <mergeCell ref="O492:O495"/>
    <mergeCell ref="N496:N499"/>
    <mergeCell ref="O496:O499"/>
    <mergeCell ref="N500:N503"/>
    <mergeCell ref="O500:O503"/>
    <mergeCell ref="N504:N507"/>
    <mergeCell ref="O504:O507"/>
    <mergeCell ref="N508:N511"/>
    <mergeCell ref="O508:O511"/>
    <mergeCell ref="N512:N515"/>
    <mergeCell ref="O512:O515"/>
    <mergeCell ref="N516:N519"/>
    <mergeCell ref="O516:O519"/>
    <mergeCell ref="N520:N523"/>
    <mergeCell ref="O520:O523"/>
    <mergeCell ref="N524:N527"/>
    <mergeCell ref="O524:O527"/>
    <mergeCell ref="N592:N595"/>
    <mergeCell ref="O592:O595"/>
    <mergeCell ref="N596:N599"/>
    <mergeCell ref="O596:O599"/>
    <mergeCell ref="N620:N623"/>
    <mergeCell ref="O620:O623"/>
    <mergeCell ref="N624:N627"/>
    <mergeCell ref="O624:O627"/>
    <mergeCell ref="N556:N559"/>
    <mergeCell ref="O556:O559"/>
    <mergeCell ref="N560:N563"/>
    <mergeCell ref="O560:O563"/>
    <mergeCell ref="N564:N567"/>
    <mergeCell ref="O564:O567"/>
    <mergeCell ref="N568:N571"/>
    <mergeCell ref="O568:O571"/>
    <mergeCell ref="N572:N575"/>
    <mergeCell ref="O572:O575"/>
    <mergeCell ref="N576:N579"/>
    <mergeCell ref="O576:O579"/>
    <mergeCell ref="N580:N583"/>
    <mergeCell ref="O580:O583"/>
    <mergeCell ref="N584:N587"/>
    <mergeCell ref="O584:O587"/>
    <mergeCell ref="N588:N591"/>
    <mergeCell ref="O588:O591"/>
    <mergeCell ref="N700:N703"/>
    <mergeCell ref="O700:O703"/>
    <mergeCell ref="N704:N707"/>
    <mergeCell ref="O704:O707"/>
    <mergeCell ref="N708:N711"/>
    <mergeCell ref="O708:O711"/>
    <mergeCell ref="N712:N715"/>
    <mergeCell ref="O712:O715"/>
    <mergeCell ref="N716:N719"/>
    <mergeCell ref="O716:O719"/>
    <mergeCell ref="N720:N723"/>
    <mergeCell ref="O720:O723"/>
    <mergeCell ref="N664:N667"/>
    <mergeCell ref="O664:O667"/>
    <mergeCell ref="N628:N631"/>
    <mergeCell ref="O628:O631"/>
    <mergeCell ref="N632:N635"/>
    <mergeCell ref="O632:O635"/>
    <mergeCell ref="N636:N639"/>
    <mergeCell ref="O636:O639"/>
    <mergeCell ref="N640:N643"/>
    <mergeCell ref="O640:O643"/>
    <mergeCell ref="N644:N647"/>
    <mergeCell ref="O644:O647"/>
    <mergeCell ref="N648:N651"/>
    <mergeCell ref="O648:O651"/>
    <mergeCell ref="N652:N655"/>
    <mergeCell ref="O652:O655"/>
    <mergeCell ref="N656:N659"/>
    <mergeCell ref="O656:O659"/>
    <mergeCell ref="N660:N663"/>
    <mergeCell ref="O660:O663"/>
    <mergeCell ref="N600:N603"/>
    <mergeCell ref="O600:O603"/>
    <mergeCell ref="N604:N607"/>
    <mergeCell ref="O604:O607"/>
    <mergeCell ref="N608:N611"/>
    <mergeCell ref="O608:O611"/>
    <mergeCell ref="N612:N615"/>
    <mergeCell ref="O612:O615"/>
    <mergeCell ref="N616:N619"/>
    <mergeCell ref="O616:O619"/>
    <mergeCell ref="N724:N727"/>
    <mergeCell ref="O724:O727"/>
    <mergeCell ref="N728:N731"/>
    <mergeCell ref="O728:O731"/>
    <mergeCell ref="N732:N735"/>
    <mergeCell ref="O732:O735"/>
    <mergeCell ref="N668:N671"/>
    <mergeCell ref="O668:O671"/>
    <mergeCell ref="N672:N675"/>
    <mergeCell ref="O672:O675"/>
    <mergeCell ref="N676:N679"/>
    <mergeCell ref="O676:O679"/>
    <mergeCell ref="N680:N683"/>
    <mergeCell ref="O680:O683"/>
    <mergeCell ref="N684:N687"/>
    <mergeCell ref="O684:O687"/>
    <mergeCell ref="N688:N691"/>
    <mergeCell ref="O688:O691"/>
    <mergeCell ref="N692:N695"/>
    <mergeCell ref="O692:O695"/>
    <mergeCell ref="N696:N699"/>
    <mergeCell ref="O696:O699"/>
    <mergeCell ref="N772:N775"/>
    <mergeCell ref="O772:O775"/>
    <mergeCell ref="N776:N779"/>
    <mergeCell ref="O776:O779"/>
    <mergeCell ref="N780:N783"/>
    <mergeCell ref="O780:O783"/>
    <mergeCell ref="N784:N787"/>
    <mergeCell ref="O784:O787"/>
    <mergeCell ref="N788:N791"/>
    <mergeCell ref="O788:O791"/>
    <mergeCell ref="N792:N795"/>
    <mergeCell ref="O792:O795"/>
    <mergeCell ref="N796:N799"/>
    <mergeCell ref="O796:O799"/>
    <mergeCell ref="N800:N803"/>
    <mergeCell ref="O800:O803"/>
    <mergeCell ref="N804:N807"/>
    <mergeCell ref="O804:O807"/>
    <mergeCell ref="N736:N739"/>
    <mergeCell ref="O736:O739"/>
    <mergeCell ref="N740:N743"/>
    <mergeCell ref="O740:O743"/>
    <mergeCell ref="N744:N747"/>
    <mergeCell ref="O744:O747"/>
    <mergeCell ref="N748:N751"/>
    <mergeCell ref="O748:O751"/>
    <mergeCell ref="N752:N755"/>
    <mergeCell ref="O752:O755"/>
    <mergeCell ref="N756:N759"/>
    <mergeCell ref="O756:O759"/>
    <mergeCell ref="N760:N763"/>
    <mergeCell ref="O760:O763"/>
    <mergeCell ref="N764:N767"/>
    <mergeCell ref="O764:O767"/>
    <mergeCell ref="N768:N771"/>
    <mergeCell ref="O768:O771"/>
    <mergeCell ref="N844:N847"/>
    <mergeCell ref="O844:O847"/>
    <mergeCell ref="N848:N851"/>
    <mergeCell ref="O848:O851"/>
    <mergeCell ref="N852:N855"/>
    <mergeCell ref="O852:O855"/>
    <mergeCell ref="N856:N859"/>
    <mergeCell ref="O856:O859"/>
    <mergeCell ref="N860:N863"/>
    <mergeCell ref="O860:O863"/>
    <mergeCell ref="N864:N867"/>
    <mergeCell ref="O864:O867"/>
    <mergeCell ref="N868:N871"/>
    <mergeCell ref="O868:O871"/>
    <mergeCell ref="N872:N875"/>
    <mergeCell ref="O872:O875"/>
    <mergeCell ref="N876:N879"/>
    <mergeCell ref="O876:O879"/>
    <mergeCell ref="N808:N811"/>
    <mergeCell ref="O808:O811"/>
    <mergeCell ref="N812:N815"/>
    <mergeCell ref="O812:O815"/>
    <mergeCell ref="N816:N819"/>
    <mergeCell ref="O816:O819"/>
    <mergeCell ref="N820:N823"/>
    <mergeCell ref="O820:O823"/>
    <mergeCell ref="N824:N827"/>
    <mergeCell ref="O824:O827"/>
    <mergeCell ref="N828:N831"/>
    <mergeCell ref="O828:O831"/>
    <mergeCell ref="N832:N835"/>
    <mergeCell ref="O832:O835"/>
    <mergeCell ref="N836:N839"/>
    <mergeCell ref="O836:O839"/>
    <mergeCell ref="N840:N843"/>
    <mergeCell ref="O840:O843"/>
    <mergeCell ref="N916:N919"/>
    <mergeCell ref="O916:O919"/>
    <mergeCell ref="N920:N923"/>
    <mergeCell ref="O920:O923"/>
    <mergeCell ref="N924:N927"/>
    <mergeCell ref="O924:O927"/>
    <mergeCell ref="N928:N931"/>
    <mergeCell ref="O928:O931"/>
    <mergeCell ref="N932:N935"/>
    <mergeCell ref="O932:O935"/>
    <mergeCell ref="N936:N939"/>
    <mergeCell ref="O936:O939"/>
    <mergeCell ref="N940:N943"/>
    <mergeCell ref="O940:O943"/>
    <mergeCell ref="N944:N947"/>
    <mergeCell ref="O944:O947"/>
    <mergeCell ref="N948:N951"/>
    <mergeCell ref="O948:O951"/>
    <mergeCell ref="N880:N883"/>
    <mergeCell ref="O880:O883"/>
    <mergeCell ref="N884:N887"/>
    <mergeCell ref="O884:O887"/>
    <mergeCell ref="N888:N891"/>
    <mergeCell ref="O888:O891"/>
    <mergeCell ref="N892:N895"/>
    <mergeCell ref="O892:O895"/>
    <mergeCell ref="N896:N899"/>
    <mergeCell ref="O896:O899"/>
    <mergeCell ref="N900:N903"/>
    <mergeCell ref="O900:O903"/>
    <mergeCell ref="N904:N907"/>
    <mergeCell ref="O904:O907"/>
    <mergeCell ref="N908:N911"/>
    <mergeCell ref="O908:O911"/>
    <mergeCell ref="N912:N915"/>
    <mergeCell ref="O912:O915"/>
    <mergeCell ref="N988:N991"/>
    <mergeCell ref="O988:O991"/>
    <mergeCell ref="N992:N995"/>
    <mergeCell ref="O992:O995"/>
    <mergeCell ref="N996:N999"/>
    <mergeCell ref="O996:O999"/>
    <mergeCell ref="N1132:N1135"/>
    <mergeCell ref="O1132:O1135"/>
    <mergeCell ref="N1000:N1003"/>
    <mergeCell ref="O1000:O1003"/>
    <mergeCell ref="N1004:N1007"/>
    <mergeCell ref="O1004:O1007"/>
    <mergeCell ref="N1008:N1011"/>
    <mergeCell ref="O1008:O1011"/>
    <mergeCell ref="N1012:N1015"/>
    <mergeCell ref="O1012:O1015"/>
    <mergeCell ref="N1016:N1019"/>
    <mergeCell ref="O1016:O1019"/>
    <mergeCell ref="N1020:N1023"/>
    <mergeCell ref="O1020:O1023"/>
    <mergeCell ref="N952:N955"/>
    <mergeCell ref="O952:O955"/>
    <mergeCell ref="N956:N959"/>
    <mergeCell ref="O956:O959"/>
    <mergeCell ref="N960:N963"/>
    <mergeCell ref="O960:O963"/>
    <mergeCell ref="N964:N967"/>
    <mergeCell ref="O964:O967"/>
    <mergeCell ref="N968:N971"/>
    <mergeCell ref="O968:O971"/>
    <mergeCell ref="N972:N975"/>
    <mergeCell ref="O972:O975"/>
    <mergeCell ref="N976:N979"/>
    <mergeCell ref="O976:O979"/>
    <mergeCell ref="N980:N983"/>
    <mergeCell ref="O980:O983"/>
    <mergeCell ref="N984:N987"/>
    <mergeCell ref="O984:O987"/>
    <mergeCell ref="N1060:N1063"/>
    <mergeCell ref="O1060:O1063"/>
    <mergeCell ref="N1064:N1067"/>
    <mergeCell ref="O1064:O1067"/>
    <mergeCell ref="N1096:N1099"/>
    <mergeCell ref="O1096:O1099"/>
    <mergeCell ref="N1100:N1103"/>
    <mergeCell ref="O1100:O1103"/>
    <mergeCell ref="N1104:N1107"/>
    <mergeCell ref="O1104:O1107"/>
    <mergeCell ref="N1108:N1111"/>
    <mergeCell ref="O1108:O1111"/>
    <mergeCell ref="N1112:N1115"/>
    <mergeCell ref="O1112:O1115"/>
    <mergeCell ref="N1116:N1119"/>
    <mergeCell ref="O1116:O1119"/>
    <mergeCell ref="N1120:N1123"/>
    <mergeCell ref="O1120:O1123"/>
    <mergeCell ref="N1124:N1127"/>
    <mergeCell ref="O1124:O1127"/>
    <mergeCell ref="N1128:N1131"/>
    <mergeCell ref="O1128:O1131"/>
    <mergeCell ref="N1068:N1071"/>
    <mergeCell ref="O1068:O1071"/>
    <mergeCell ref="N1072:N1075"/>
    <mergeCell ref="O1072:O1075"/>
    <mergeCell ref="N1076:N1079"/>
    <mergeCell ref="O1076:O1079"/>
    <mergeCell ref="N1080:N1083"/>
    <mergeCell ref="O1080:O1083"/>
    <mergeCell ref="N1084:N1087"/>
    <mergeCell ref="O1084:O1087"/>
    <mergeCell ref="N1088:N1091"/>
    <mergeCell ref="O1088:O1091"/>
    <mergeCell ref="N1092:N1095"/>
    <mergeCell ref="O1092:O1095"/>
    <mergeCell ref="N1024:N1027"/>
    <mergeCell ref="O1024:O1027"/>
    <mergeCell ref="N1028:N1031"/>
    <mergeCell ref="O1028:O1031"/>
    <mergeCell ref="N1032:N1035"/>
    <mergeCell ref="O1032:O1035"/>
    <mergeCell ref="N1036:N1039"/>
    <mergeCell ref="O1036:O1039"/>
    <mergeCell ref="N1040:N1043"/>
    <mergeCell ref="O1040:O1043"/>
    <mergeCell ref="N1044:N1047"/>
    <mergeCell ref="O1044:O1047"/>
    <mergeCell ref="N1048:N1051"/>
    <mergeCell ref="O1048:O1051"/>
    <mergeCell ref="N1052:N1055"/>
    <mergeCell ref="O1052:O1055"/>
    <mergeCell ref="N1056:N1059"/>
    <mergeCell ref="O1056:O1059"/>
    <mergeCell ref="N1168:N1171"/>
    <mergeCell ref="O1168:O1171"/>
    <mergeCell ref="N1172:N1175"/>
    <mergeCell ref="O1172:O1175"/>
    <mergeCell ref="N1176:N1179"/>
    <mergeCell ref="O1176:O1179"/>
    <mergeCell ref="N1180:N1183"/>
    <mergeCell ref="O1180:O1183"/>
    <mergeCell ref="N1184:N1187"/>
    <mergeCell ref="O1184:O1187"/>
    <mergeCell ref="N1188:N1191"/>
    <mergeCell ref="O1188:O1191"/>
    <mergeCell ref="N1192:N1195"/>
    <mergeCell ref="O1192:O1195"/>
    <mergeCell ref="N1196:N1199"/>
    <mergeCell ref="O1196:O1199"/>
    <mergeCell ref="N1200:N1203"/>
    <mergeCell ref="O1200:O1203"/>
    <mergeCell ref="N1136:N1139"/>
    <mergeCell ref="O1136:O1139"/>
    <mergeCell ref="N1140:N1143"/>
    <mergeCell ref="O1140:O1143"/>
    <mergeCell ref="N1144:N1147"/>
    <mergeCell ref="O1144:O1147"/>
    <mergeCell ref="N1148:N1151"/>
    <mergeCell ref="O1148:O1151"/>
    <mergeCell ref="N1152:N1155"/>
    <mergeCell ref="O1152:O1155"/>
    <mergeCell ref="N1156:N1159"/>
    <mergeCell ref="O1156:O1159"/>
    <mergeCell ref="N1160:N1163"/>
    <mergeCell ref="O1160:O1163"/>
    <mergeCell ref="N1164:N1167"/>
    <mergeCell ref="O1164:O1167"/>
    <mergeCell ref="N1240:N1243"/>
    <mergeCell ref="O1240:O1243"/>
    <mergeCell ref="N1244:N1247"/>
    <mergeCell ref="O1244:O1247"/>
    <mergeCell ref="N1248:N1251"/>
    <mergeCell ref="O1248:O1251"/>
    <mergeCell ref="N1252:N1255"/>
    <mergeCell ref="O1252:O1255"/>
    <mergeCell ref="N1256:N1259"/>
    <mergeCell ref="O1256:O1259"/>
    <mergeCell ref="N1260:N1263"/>
    <mergeCell ref="O1260:O1263"/>
    <mergeCell ref="N1264:N1267"/>
    <mergeCell ref="O1264:O1267"/>
    <mergeCell ref="N1268:N1271"/>
    <mergeCell ref="O1268:O1271"/>
    <mergeCell ref="N1272:N1275"/>
    <mergeCell ref="O1272:O1275"/>
    <mergeCell ref="N1204:N1207"/>
    <mergeCell ref="O1204:O1207"/>
    <mergeCell ref="N1208:N1211"/>
    <mergeCell ref="O1208:O1211"/>
    <mergeCell ref="N1212:N1215"/>
    <mergeCell ref="O1212:O1215"/>
    <mergeCell ref="N1216:N1219"/>
    <mergeCell ref="O1216:O1219"/>
    <mergeCell ref="N1220:N1223"/>
    <mergeCell ref="O1220:O1223"/>
    <mergeCell ref="N1224:N1227"/>
    <mergeCell ref="O1224:O1227"/>
    <mergeCell ref="N1228:N1231"/>
    <mergeCell ref="O1228:O1231"/>
    <mergeCell ref="N1232:N1235"/>
    <mergeCell ref="O1232:O1235"/>
    <mergeCell ref="N1236:N1239"/>
    <mergeCell ref="O1236:O1239"/>
    <mergeCell ref="N1312:N1315"/>
    <mergeCell ref="O1312:O1315"/>
    <mergeCell ref="N1316:N1319"/>
    <mergeCell ref="O1316:O1319"/>
    <mergeCell ref="N1320:N1323"/>
    <mergeCell ref="O1320:O1323"/>
    <mergeCell ref="N1324:N1327"/>
    <mergeCell ref="O1324:O1327"/>
    <mergeCell ref="N1328:N1331"/>
    <mergeCell ref="O1328:O1331"/>
    <mergeCell ref="N1332:N1335"/>
    <mergeCell ref="O1332:O1335"/>
    <mergeCell ref="N1336:N1339"/>
    <mergeCell ref="O1336:O1339"/>
    <mergeCell ref="N1340:N1343"/>
    <mergeCell ref="O1340:O1343"/>
    <mergeCell ref="N1344:N1347"/>
    <mergeCell ref="O1344:O1347"/>
    <mergeCell ref="N1276:N1279"/>
    <mergeCell ref="O1276:O1279"/>
    <mergeCell ref="N1280:N1283"/>
    <mergeCell ref="O1280:O1283"/>
    <mergeCell ref="N1284:N1287"/>
    <mergeCell ref="O1284:O1287"/>
    <mergeCell ref="N1288:N1291"/>
    <mergeCell ref="O1288:O1291"/>
    <mergeCell ref="N1292:N1295"/>
    <mergeCell ref="O1292:O1295"/>
    <mergeCell ref="N1296:N1299"/>
    <mergeCell ref="O1296:O1299"/>
    <mergeCell ref="N1300:N1303"/>
    <mergeCell ref="O1300:O1303"/>
    <mergeCell ref="N1304:N1307"/>
    <mergeCell ref="O1304:O1307"/>
    <mergeCell ref="N1308:N1311"/>
    <mergeCell ref="O1308:O1311"/>
    <mergeCell ref="N1384:N1387"/>
    <mergeCell ref="O1384:O1387"/>
    <mergeCell ref="N1388:N1391"/>
    <mergeCell ref="O1388:O1391"/>
    <mergeCell ref="N1392:N1395"/>
    <mergeCell ref="O1392:O1395"/>
    <mergeCell ref="N1396:N1399"/>
    <mergeCell ref="O1396:O1399"/>
    <mergeCell ref="N1400:N1403"/>
    <mergeCell ref="O1400:O1403"/>
    <mergeCell ref="N1404:N1407"/>
    <mergeCell ref="O1404:O1407"/>
    <mergeCell ref="N1408:N1411"/>
    <mergeCell ref="O1408:O1411"/>
    <mergeCell ref="N1412:N1415"/>
    <mergeCell ref="O1412:O1415"/>
    <mergeCell ref="N1416:N1419"/>
    <mergeCell ref="O1416:O1419"/>
    <mergeCell ref="N1348:N1351"/>
    <mergeCell ref="O1348:O1351"/>
    <mergeCell ref="N1352:N1355"/>
    <mergeCell ref="O1352:O1355"/>
    <mergeCell ref="N1356:N1359"/>
    <mergeCell ref="O1356:O1359"/>
    <mergeCell ref="N1360:N1363"/>
    <mergeCell ref="O1360:O1363"/>
    <mergeCell ref="N1364:N1367"/>
    <mergeCell ref="O1364:O1367"/>
    <mergeCell ref="N1368:N1371"/>
    <mergeCell ref="O1368:O1371"/>
    <mergeCell ref="N1372:N1375"/>
    <mergeCell ref="O1372:O1375"/>
    <mergeCell ref="N1376:N1379"/>
    <mergeCell ref="O1376:O1379"/>
    <mergeCell ref="N1380:N1383"/>
    <mergeCell ref="O1380:O1383"/>
    <mergeCell ref="N1456:N1459"/>
    <mergeCell ref="O1456:O1459"/>
    <mergeCell ref="N1460:N1463"/>
    <mergeCell ref="O1460:O1463"/>
    <mergeCell ref="N1464:N1467"/>
    <mergeCell ref="O1464:O1467"/>
    <mergeCell ref="N1468:N1471"/>
    <mergeCell ref="O1468:O1471"/>
    <mergeCell ref="N1472:N1475"/>
    <mergeCell ref="O1472:O1475"/>
    <mergeCell ref="N1476:N1479"/>
    <mergeCell ref="O1476:O1479"/>
    <mergeCell ref="N1480:N1483"/>
    <mergeCell ref="O1480:O1483"/>
    <mergeCell ref="N1484:N1487"/>
    <mergeCell ref="O1484:O1487"/>
    <mergeCell ref="N1488:N1491"/>
    <mergeCell ref="O1488:O1491"/>
    <mergeCell ref="N1420:N1423"/>
    <mergeCell ref="O1420:O1423"/>
    <mergeCell ref="N1424:N1427"/>
    <mergeCell ref="O1424:O1427"/>
    <mergeCell ref="N1428:N1431"/>
    <mergeCell ref="O1428:O1431"/>
    <mergeCell ref="N1432:N1435"/>
    <mergeCell ref="O1432:O1435"/>
    <mergeCell ref="N1436:N1439"/>
    <mergeCell ref="O1436:O1439"/>
    <mergeCell ref="N1440:N1443"/>
    <mergeCell ref="O1440:O1443"/>
    <mergeCell ref="N1444:N1447"/>
    <mergeCell ref="O1444:O1447"/>
    <mergeCell ref="N1448:N1451"/>
    <mergeCell ref="O1448:O1451"/>
    <mergeCell ref="N1452:N1455"/>
    <mergeCell ref="O1452:O1455"/>
    <mergeCell ref="N1528:N1531"/>
    <mergeCell ref="O1528:O1531"/>
    <mergeCell ref="N1532:N1535"/>
    <mergeCell ref="O1532:O1535"/>
    <mergeCell ref="N1536:N1539"/>
    <mergeCell ref="O1536:O1539"/>
    <mergeCell ref="N1540:N1543"/>
    <mergeCell ref="O1540:O1543"/>
    <mergeCell ref="N1544:N1547"/>
    <mergeCell ref="O1544:O1547"/>
    <mergeCell ref="N1548:N1551"/>
    <mergeCell ref="O1548:O1551"/>
    <mergeCell ref="N1552:N1555"/>
    <mergeCell ref="O1552:O1555"/>
    <mergeCell ref="N1556:N1559"/>
    <mergeCell ref="O1556:O1559"/>
    <mergeCell ref="N1560:N1563"/>
    <mergeCell ref="O1560:O1563"/>
    <mergeCell ref="N1492:N1495"/>
    <mergeCell ref="O1492:O1495"/>
    <mergeCell ref="N1496:N1499"/>
    <mergeCell ref="O1496:O1499"/>
    <mergeCell ref="N1500:N1503"/>
    <mergeCell ref="O1500:O1503"/>
    <mergeCell ref="N1504:N1507"/>
    <mergeCell ref="O1504:O1507"/>
    <mergeCell ref="N1508:N1511"/>
    <mergeCell ref="O1508:O1511"/>
    <mergeCell ref="N1512:N1515"/>
    <mergeCell ref="O1512:O1515"/>
    <mergeCell ref="N1516:N1519"/>
    <mergeCell ref="O1516:O1519"/>
    <mergeCell ref="N1520:N1523"/>
    <mergeCell ref="O1520:O1523"/>
    <mergeCell ref="N1524:N1527"/>
    <mergeCell ref="O1524:O1527"/>
    <mergeCell ref="N1600:N1603"/>
    <mergeCell ref="O1600:O1603"/>
    <mergeCell ref="N1604:N1607"/>
    <mergeCell ref="O1604:O1607"/>
    <mergeCell ref="N1608:N1611"/>
    <mergeCell ref="O1608:O1611"/>
    <mergeCell ref="N1612:N1615"/>
    <mergeCell ref="O1612:O1615"/>
    <mergeCell ref="N1616:N1619"/>
    <mergeCell ref="O1616:O1619"/>
    <mergeCell ref="N1620:N1623"/>
    <mergeCell ref="O1620:O1623"/>
    <mergeCell ref="N1624:N1627"/>
    <mergeCell ref="O1624:O1627"/>
    <mergeCell ref="N1628:N1631"/>
    <mergeCell ref="O1628:O1631"/>
    <mergeCell ref="N1632:N1635"/>
    <mergeCell ref="O1632:O1635"/>
    <mergeCell ref="N1564:N1567"/>
    <mergeCell ref="O1564:O1567"/>
    <mergeCell ref="N1568:N1571"/>
    <mergeCell ref="O1568:O1571"/>
    <mergeCell ref="N1572:N1575"/>
    <mergeCell ref="O1572:O1575"/>
    <mergeCell ref="N1576:N1579"/>
    <mergeCell ref="O1576:O1579"/>
    <mergeCell ref="N1580:N1583"/>
    <mergeCell ref="O1580:O1583"/>
    <mergeCell ref="N1584:N1587"/>
    <mergeCell ref="O1584:O1587"/>
    <mergeCell ref="N1588:N1591"/>
    <mergeCell ref="O1588:O1591"/>
    <mergeCell ref="N1592:N1595"/>
    <mergeCell ref="O1592:O1595"/>
    <mergeCell ref="N1596:N1599"/>
    <mergeCell ref="O1596:O1599"/>
    <mergeCell ref="N1672:N1675"/>
    <mergeCell ref="O1672:O1675"/>
    <mergeCell ref="N1676:N1679"/>
    <mergeCell ref="O1676:O1679"/>
    <mergeCell ref="N1680:N1683"/>
    <mergeCell ref="O1680:O1683"/>
    <mergeCell ref="N1684:N1687"/>
    <mergeCell ref="O1684:O1687"/>
    <mergeCell ref="N1688:N1691"/>
    <mergeCell ref="O1688:O1691"/>
    <mergeCell ref="N1692:N1695"/>
    <mergeCell ref="O1692:O1695"/>
    <mergeCell ref="N1696:N1699"/>
    <mergeCell ref="O1696:O1699"/>
    <mergeCell ref="N1700:N1703"/>
    <mergeCell ref="O1700:O1703"/>
    <mergeCell ref="N1704:N1707"/>
    <mergeCell ref="O1704:O1707"/>
    <mergeCell ref="N1636:N1639"/>
    <mergeCell ref="O1636:O1639"/>
    <mergeCell ref="N1640:N1643"/>
    <mergeCell ref="O1640:O1643"/>
    <mergeCell ref="N1644:N1647"/>
    <mergeCell ref="O1644:O1647"/>
    <mergeCell ref="N1648:N1651"/>
    <mergeCell ref="O1648:O1651"/>
    <mergeCell ref="N1652:N1655"/>
    <mergeCell ref="O1652:O1655"/>
    <mergeCell ref="N1656:N1659"/>
    <mergeCell ref="O1656:O1659"/>
    <mergeCell ref="N1660:N1663"/>
    <mergeCell ref="O1660:O1663"/>
    <mergeCell ref="N1664:N1667"/>
    <mergeCell ref="O1664:O1667"/>
    <mergeCell ref="N1668:N1671"/>
    <mergeCell ref="O1668:O1671"/>
    <mergeCell ref="N1744:N1747"/>
    <mergeCell ref="O1744:O1747"/>
    <mergeCell ref="N1748:N1751"/>
    <mergeCell ref="O1748:O1751"/>
    <mergeCell ref="N1752:N1755"/>
    <mergeCell ref="O1752:O1755"/>
    <mergeCell ref="N1756:N1759"/>
    <mergeCell ref="O1756:O1759"/>
    <mergeCell ref="N1760:N1763"/>
    <mergeCell ref="O1760:O1763"/>
    <mergeCell ref="N1764:N1767"/>
    <mergeCell ref="O1764:O1767"/>
    <mergeCell ref="N1768:N1771"/>
    <mergeCell ref="O1768:O1771"/>
    <mergeCell ref="N1772:N1775"/>
    <mergeCell ref="O1772:O1775"/>
    <mergeCell ref="N1776:N1779"/>
    <mergeCell ref="O1776:O1779"/>
    <mergeCell ref="N1708:N1711"/>
    <mergeCell ref="O1708:O1711"/>
    <mergeCell ref="N1712:N1715"/>
    <mergeCell ref="O1712:O1715"/>
    <mergeCell ref="N1716:N1719"/>
    <mergeCell ref="O1716:O1719"/>
    <mergeCell ref="N1720:N1723"/>
    <mergeCell ref="O1720:O1723"/>
    <mergeCell ref="N1724:N1727"/>
    <mergeCell ref="O1724:O1727"/>
    <mergeCell ref="N1728:N1731"/>
    <mergeCell ref="O1728:O1731"/>
    <mergeCell ref="N1732:N1735"/>
    <mergeCell ref="O1732:O1735"/>
    <mergeCell ref="N1736:N1739"/>
    <mergeCell ref="O1736:O1739"/>
    <mergeCell ref="N1740:N1743"/>
    <mergeCell ref="O1740:O1743"/>
    <mergeCell ref="N1816:N1819"/>
    <mergeCell ref="O1816:O1819"/>
    <mergeCell ref="N1820:N1823"/>
    <mergeCell ref="O1820:O1823"/>
    <mergeCell ref="N1824:N1827"/>
    <mergeCell ref="O1824:O1827"/>
    <mergeCell ref="N1828:N1831"/>
    <mergeCell ref="O1828:O1831"/>
    <mergeCell ref="N1832:N1835"/>
    <mergeCell ref="O1832:O1835"/>
    <mergeCell ref="N1836:N1839"/>
    <mergeCell ref="O1836:O1839"/>
    <mergeCell ref="N1840:N1843"/>
    <mergeCell ref="O1840:O1843"/>
    <mergeCell ref="N1844:N1847"/>
    <mergeCell ref="O1844:O1847"/>
    <mergeCell ref="N1848:N1851"/>
    <mergeCell ref="O1848:O1851"/>
    <mergeCell ref="N1780:N1783"/>
    <mergeCell ref="O1780:O1783"/>
    <mergeCell ref="N1784:N1787"/>
    <mergeCell ref="O1784:O1787"/>
    <mergeCell ref="N1788:N1791"/>
    <mergeCell ref="O1788:O1791"/>
    <mergeCell ref="N1792:N1795"/>
    <mergeCell ref="O1792:O1795"/>
    <mergeCell ref="N1796:N1799"/>
    <mergeCell ref="O1796:O1799"/>
    <mergeCell ref="N1800:N1803"/>
    <mergeCell ref="O1800:O1803"/>
    <mergeCell ref="N1804:N1807"/>
    <mergeCell ref="O1804:O1807"/>
    <mergeCell ref="N1808:N1811"/>
    <mergeCell ref="O1808:O1811"/>
    <mergeCell ref="N1812:N1815"/>
    <mergeCell ref="O1812:O1815"/>
    <mergeCell ref="N1888:N1891"/>
    <mergeCell ref="O1888:O1891"/>
    <mergeCell ref="N1892:N1895"/>
    <mergeCell ref="O1892:O1895"/>
    <mergeCell ref="N1896:N1899"/>
    <mergeCell ref="O1896:O1899"/>
    <mergeCell ref="N1900:N1903"/>
    <mergeCell ref="O1900:O1903"/>
    <mergeCell ref="N1904:N1907"/>
    <mergeCell ref="O1904:O1907"/>
    <mergeCell ref="N1908:N1911"/>
    <mergeCell ref="O1908:O1911"/>
    <mergeCell ref="N1912:N1915"/>
    <mergeCell ref="O1912:O1915"/>
    <mergeCell ref="N1916:N1919"/>
    <mergeCell ref="O1916:O1919"/>
    <mergeCell ref="N1920:N1923"/>
    <mergeCell ref="O1920:O1923"/>
    <mergeCell ref="N1852:N1855"/>
    <mergeCell ref="O1852:O1855"/>
    <mergeCell ref="N1856:N1859"/>
    <mergeCell ref="O1856:O1859"/>
    <mergeCell ref="N1860:N1863"/>
    <mergeCell ref="O1860:O1863"/>
    <mergeCell ref="N1864:N1867"/>
    <mergeCell ref="O1864:O1867"/>
    <mergeCell ref="N1868:N1871"/>
    <mergeCell ref="O1868:O1871"/>
    <mergeCell ref="N1872:N1875"/>
    <mergeCell ref="O1872:O1875"/>
    <mergeCell ref="N1876:N1879"/>
    <mergeCell ref="O1876:O1879"/>
    <mergeCell ref="N1880:N1883"/>
    <mergeCell ref="O1880:O1883"/>
    <mergeCell ref="N1884:N1887"/>
    <mergeCell ref="O1884:O1887"/>
    <mergeCell ref="N1996:N1999"/>
    <mergeCell ref="O1996:O1999"/>
    <mergeCell ref="N2000:N2003"/>
    <mergeCell ref="O2000:O2003"/>
    <mergeCell ref="N2004:N2007"/>
    <mergeCell ref="O2004:O2007"/>
    <mergeCell ref="N2008:N2011"/>
    <mergeCell ref="O2008:O2011"/>
    <mergeCell ref="N1960:N1963"/>
    <mergeCell ref="O1960:O1963"/>
    <mergeCell ref="N1964:N1967"/>
    <mergeCell ref="O1964:O1967"/>
    <mergeCell ref="N1968:N1971"/>
    <mergeCell ref="O1968:O1971"/>
    <mergeCell ref="N1972:N1975"/>
    <mergeCell ref="O1972:O1975"/>
    <mergeCell ref="N1976:N1979"/>
    <mergeCell ref="O1976:O1979"/>
    <mergeCell ref="N1980:N1983"/>
    <mergeCell ref="O1980:O1983"/>
    <mergeCell ref="N1984:N1987"/>
    <mergeCell ref="O1984:O1987"/>
    <mergeCell ref="N1988:N1991"/>
    <mergeCell ref="O1988:O1991"/>
    <mergeCell ref="N1992:N1995"/>
    <mergeCell ref="O1992:O1995"/>
    <mergeCell ref="N1924:N1927"/>
    <mergeCell ref="O1924:O1927"/>
    <mergeCell ref="N1928:N1931"/>
    <mergeCell ref="O1928:O1931"/>
    <mergeCell ref="N1932:N1935"/>
    <mergeCell ref="O1932:O1935"/>
    <mergeCell ref="N1936:N1939"/>
    <mergeCell ref="O1936:O1939"/>
    <mergeCell ref="N1940:N1943"/>
    <mergeCell ref="O1940:O1943"/>
    <mergeCell ref="N1944:N1947"/>
    <mergeCell ref="O1944:O1947"/>
    <mergeCell ref="N1948:N1951"/>
    <mergeCell ref="O1948:O1951"/>
    <mergeCell ref="N1952:N1955"/>
    <mergeCell ref="O1952:O1955"/>
    <mergeCell ref="N1956:N1959"/>
    <mergeCell ref="O1956:O1959"/>
    <mergeCell ref="J440:J443"/>
    <mergeCell ref="K440:K443"/>
    <mergeCell ref="L440:L443"/>
    <mergeCell ref="M440:M443"/>
    <mergeCell ref="N440:N443"/>
    <mergeCell ref="O440:O443"/>
    <mergeCell ref="N424:N427"/>
    <mergeCell ref="O424:O427"/>
    <mergeCell ref="B428:F431"/>
    <mergeCell ref="G428:G431"/>
    <mergeCell ref="H428:H431"/>
    <mergeCell ref="I428:I431"/>
    <mergeCell ref="J428:J431"/>
    <mergeCell ref="K428:K431"/>
    <mergeCell ref="L428:L431"/>
    <mergeCell ref="M428:M431"/>
    <mergeCell ref="N428:N431"/>
    <mergeCell ref="O428:O431"/>
    <mergeCell ref="B432:F435"/>
    <mergeCell ref="G432:G435"/>
    <mergeCell ref="H432:H435"/>
    <mergeCell ref="I432:I435"/>
    <mergeCell ref="J432:J435"/>
    <mergeCell ref="K432:K435"/>
    <mergeCell ref="L432:L435"/>
    <mergeCell ref="M432:M435"/>
    <mergeCell ref="N432:N435"/>
    <mergeCell ref="O432:O435"/>
    <mergeCell ref="AG412:AG415"/>
    <mergeCell ref="AG416:AG419"/>
    <mergeCell ref="AG420:AG423"/>
    <mergeCell ref="AG424:AG427"/>
    <mergeCell ref="AG428:AG431"/>
    <mergeCell ref="AG432:AG435"/>
    <mergeCell ref="AG436:AG439"/>
    <mergeCell ref="AG440:AG443"/>
    <mergeCell ref="N412:N415"/>
    <mergeCell ref="O412:O415"/>
    <mergeCell ref="B416:F419"/>
    <mergeCell ref="G416:G419"/>
    <mergeCell ref="H416:H419"/>
    <mergeCell ref="I416:I419"/>
    <mergeCell ref="J416:J419"/>
    <mergeCell ref="K416:K419"/>
    <mergeCell ref="L416:L419"/>
    <mergeCell ref="M416:M419"/>
    <mergeCell ref="N416:N419"/>
    <mergeCell ref="O416:O419"/>
    <mergeCell ref="B420:F423"/>
    <mergeCell ref="G420:G423"/>
    <mergeCell ref="H420:H423"/>
    <mergeCell ref="I420:I423"/>
    <mergeCell ref="J420:J423"/>
    <mergeCell ref="K420:K423"/>
    <mergeCell ref="L420:L423"/>
    <mergeCell ref="M420:M423"/>
    <mergeCell ref="N420:N423"/>
    <mergeCell ref="O420:O423"/>
    <mergeCell ref="H436:H439"/>
    <mergeCell ref="I436:I439"/>
    <mergeCell ref="N436:N439"/>
    <mergeCell ref="O436:O439"/>
    <mergeCell ref="AH412:AH415"/>
    <mergeCell ref="AI412:AI415"/>
    <mergeCell ref="AJ412:AJ415"/>
    <mergeCell ref="AK412:AK415"/>
    <mergeCell ref="AL412:AL415"/>
    <mergeCell ref="AO412:AO415"/>
    <mergeCell ref="AP412:AP415"/>
    <mergeCell ref="AQ412:AQ415"/>
    <mergeCell ref="AR412:AR415"/>
    <mergeCell ref="AS412:AS415"/>
    <mergeCell ref="AT412:AT415"/>
    <mergeCell ref="AU412:AU415"/>
    <mergeCell ref="AV412:AV415"/>
    <mergeCell ref="AW412:AW415"/>
    <mergeCell ref="AX412:AX415"/>
    <mergeCell ref="AY412:AY415"/>
    <mergeCell ref="P412:P415"/>
    <mergeCell ref="Q412:Q415"/>
    <mergeCell ref="R412:R415"/>
    <mergeCell ref="S412:S415"/>
    <mergeCell ref="T412:T415"/>
    <mergeCell ref="U412:U415"/>
    <mergeCell ref="V412:V415"/>
    <mergeCell ref="W412:W415"/>
    <mergeCell ref="X412:X415"/>
    <mergeCell ref="Y412:Y415"/>
    <mergeCell ref="Z412:Z415"/>
    <mergeCell ref="AA412:AA415"/>
    <mergeCell ref="AB412:AB415"/>
    <mergeCell ref="AC412:AC415"/>
    <mergeCell ref="AD412:AD415"/>
    <mergeCell ref="AE412:AE415"/>
    <mergeCell ref="AF412:AF415"/>
    <mergeCell ref="AH416:AH419"/>
    <mergeCell ref="AI416:AI419"/>
    <mergeCell ref="AJ416:AJ419"/>
    <mergeCell ref="AK416:AK419"/>
    <mergeCell ref="AL416:AL419"/>
    <mergeCell ref="AO416:AO419"/>
    <mergeCell ref="AP416:AP419"/>
    <mergeCell ref="AQ416:AQ419"/>
    <mergeCell ref="AR416:AR419"/>
    <mergeCell ref="AS416:AS419"/>
    <mergeCell ref="AT416:AT419"/>
    <mergeCell ref="AU416:AU419"/>
    <mergeCell ref="AV416:AV419"/>
    <mergeCell ref="AW416:AW419"/>
    <mergeCell ref="AX416:AX419"/>
    <mergeCell ref="AY416:AY419"/>
    <mergeCell ref="P416:P419"/>
    <mergeCell ref="Q416:Q419"/>
    <mergeCell ref="R416:R419"/>
    <mergeCell ref="S416:S419"/>
    <mergeCell ref="T416:T419"/>
    <mergeCell ref="U416:U419"/>
    <mergeCell ref="V416:V419"/>
    <mergeCell ref="W416:W419"/>
    <mergeCell ref="X416:X419"/>
    <mergeCell ref="Y416:Y419"/>
    <mergeCell ref="Z416:Z419"/>
    <mergeCell ref="AA416:AA419"/>
    <mergeCell ref="AB416:AB419"/>
    <mergeCell ref="AC416:AC419"/>
    <mergeCell ref="AD416:AD419"/>
    <mergeCell ref="AE416:AE419"/>
    <mergeCell ref="AF416:AF419"/>
    <mergeCell ref="AH420:AH423"/>
    <mergeCell ref="AI420:AI423"/>
    <mergeCell ref="AJ420:AJ423"/>
    <mergeCell ref="AK420:AK423"/>
    <mergeCell ref="AL420:AL423"/>
    <mergeCell ref="AO420:AO423"/>
    <mergeCell ref="AP420:AP423"/>
    <mergeCell ref="AQ420:AQ423"/>
    <mergeCell ref="AR420:AR423"/>
    <mergeCell ref="AS420:AS423"/>
    <mergeCell ref="AT420:AT423"/>
    <mergeCell ref="AU420:AU423"/>
    <mergeCell ref="AV420:AV423"/>
    <mergeCell ref="AW420:AW423"/>
    <mergeCell ref="AX420:AX423"/>
    <mergeCell ref="AY420:AY423"/>
    <mergeCell ref="AM421:AM422"/>
    <mergeCell ref="P420:P423"/>
    <mergeCell ref="Q420:Q423"/>
    <mergeCell ref="R420:R423"/>
    <mergeCell ref="S420:S423"/>
    <mergeCell ref="T420:T423"/>
    <mergeCell ref="U420:U423"/>
    <mergeCell ref="V420:V423"/>
    <mergeCell ref="W420:W423"/>
    <mergeCell ref="X420:X423"/>
    <mergeCell ref="Y420:Y423"/>
    <mergeCell ref="Z420:Z423"/>
    <mergeCell ref="AA420:AA423"/>
    <mergeCell ref="AB420:AB423"/>
    <mergeCell ref="AC420:AC423"/>
    <mergeCell ref="AD420:AD423"/>
    <mergeCell ref="AE420:AE423"/>
    <mergeCell ref="AF420:AF423"/>
    <mergeCell ref="AH424:AH427"/>
    <mergeCell ref="AI424:AI427"/>
    <mergeCell ref="AJ424:AJ427"/>
    <mergeCell ref="AK424:AK427"/>
    <mergeCell ref="AL424:AL427"/>
    <mergeCell ref="AO424:AO427"/>
    <mergeCell ref="AP424:AP427"/>
    <mergeCell ref="AQ424:AQ427"/>
    <mergeCell ref="AR424:AR427"/>
    <mergeCell ref="AS424:AS427"/>
    <mergeCell ref="AT424:AT427"/>
    <mergeCell ref="AU424:AU427"/>
    <mergeCell ref="AV424:AV427"/>
    <mergeCell ref="AW424:AW427"/>
    <mergeCell ref="AX424:AX427"/>
    <mergeCell ref="AY424:AY427"/>
    <mergeCell ref="AM425:AM426"/>
    <mergeCell ref="P424:P427"/>
    <mergeCell ref="Q424:Q427"/>
    <mergeCell ref="R424:R427"/>
    <mergeCell ref="S424:S427"/>
    <mergeCell ref="T424:T427"/>
    <mergeCell ref="U424:U427"/>
    <mergeCell ref="V424:V427"/>
    <mergeCell ref="W424:W427"/>
    <mergeCell ref="X424:X427"/>
    <mergeCell ref="Y424:Y427"/>
    <mergeCell ref="Z424:Z427"/>
    <mergeCell ref="AA424:AA427"/>
    <mergeCell ref="AB424:AB427"/>
    <mergeCell ref="AC424:AC427"/>
    <mergeCell ref="AD424:AD427"/>
    <mergeCell ref="AE424:AE427"/>
    <mergeCell ref="AF424:AF427"/>
    <mergeCell ref="AH428:AH431"/>
    <mergeCell ref="AI428:AI431"/>
    <mergeCell ref="AJ428:AJ431"/>
    <mergeCell ref="AK428:AK431"/>
    <mergeCell ref="AL428:AL431"/>
    <mergeCell ref="AO428:AO431"/>
    <mergeCell ref="AP428:AP431"/>
    <mergeCell ref="AQ428:AQ431"/>
    <mergeCell ref="AR428:AR431"/>
    <mergeCell ref="AS428:AS431"/>
    <mergeCell ref="AT428:AT431"/>
    <mergeCell ref="AU428:AU431"/>
    <mergeCell ref="AV428:AV431"/>
    <mergeCell ref="AW428:AW431"/>
    <mergeCell ref="AX428:AX431"/>
    <mergeCell ref="AY428:AY431"/>
    <mergeCell ref="AM429:AM430"/>
    <mergeCell ref="P428:P431"/>
    <mergeCell ref="Q428:Q431"/>
    <mergeCell ref="R428:R431"/>
    <mergeCell ref="S428:S431"/>
    <mergeCell ref="T428:T431"/>
    <mergeCell ref="U428:U431"/>
    <mergeCell ref="V428:V431"/>
    <mergeCell ref="W428:W431"/>
    <mergeCell ref="X428:X431"/>
    <mergeCell ref="Y428:Y431"/>
    <mergeCell ref="Z428:Z431"/>
    <mergeCell ref="AA428:AA431"/>
    <mergeCell ref="AB428:AB431"/>
    <mergeCell ref="AC428:AC431"/>
    <mergeCell ref="AD428:AD431"/>
    <mergeCell ref="AE428:AE431"/>
    <mergeCell ref="AF428:AF431"/>
    <mergeCell ref="AH432:AH435"/>
    <mergeCell ref="AI432:AI435"/>
    <mergeCell ref="AJ432:AJ435"/>
    <mergeCell ref="AK432:AK435"/>
    <mergeCell ref="AL432:AL435"/>
    <mergeCell ref="AO432:AO435"/>
    <mergeCell ref="AP432:AP435"/>
    <mergeCell ref="AQ432:AQ435"/>
    <mergeCell ref="AR432:AR435"/>
    <mergeCell ref="AS432:AS435"/>
    <mergeCell ref="AT432:AT435"/>
    <mergeCell ref="AU432:AU435"/>
    <mergeCell ref="AV432:AV435"/>
    <mergeCell ref="AW432:AW435"/>
    <mergeCell ref="AX432:AX435"/>
    <mergeCell ref="AY432:AY435"/>
    <mergeCell ref="AM433:AM434"/>
    <mergeCell ref="P432:P435"/>
    <mergeCell ref="Q432:Q435"/>
    <mergeCell ref="R432:R435"/>
    <mergeCell ref="S432:S435"/>
    <mergeCell ref="T432:T435"/>
    <mergeCell ref="U432:U435"/>
    <mergeCell ref="V432:V435"/>
    <mergeCell ref="W432:W435"/>
    <mergeCell ref="X432:X435"/>
    <mergeCell ref="Y432:Y435"/>
    <mergeCell ref="Z432:Z435"/>
    <mergeCell ref="AA432:AA435"/>
    <mergeCell ref="AB432:AB435"/>
    <mergeCell ref="AC432:AC435"/>
    <mergeCell ref="AD432:AD435"/>
    <mergeCell ref="AE432:AE435"/>
    <mergeCell ref="AF432:AF435"/>
    <mergeCell ref="AH436:AH439"/>
    <mergeCell ref="AI436:AI439"/>
    <mergeCell ref="AJ436:AJ439"/>
    <mergeCell ref="AK436:AK439"/>
    <mergeCell ref="AL436:AL439"/>
    <mergeCell ref="AO436:AO439"/>
    <mergeCell ref="AP436:AP439"/>
    <mergeCell ref="AQ436:AQ439"/>
    <mergeCell ref="AR436:AR439"/>
    <mergeCell ref="AS436:AS439"/>
    <mergeCell ref="AT436:AT439"/>
    <mergeCell ref="AU436:AU439"/>
    <mergeCell ref="AV436:AV439"/>
    <mergeCell ref="AW436:AW439"/>
    <mergeCell ref="AX436:AX439"/>
    <mergeCell ref="AY436:AY439"/>
    <mergeCell ref="AM437:AM438"/>
    <mergeCell ref="P436:P439"/>
    <mergeCell ref="Q436:Q439"/>
    <mergeCell ref="R436:R439"/>
    <mergeCell ref="S436:S439"/>
    <mergeCell ref="T436:T439"/>
    <mergeCell ref="U436:U439"/>
    <mergeCell ref="V436:V439"/>
    <mergeCell ref="W436:W439"/>
    <mergeCell ref="X436:X439"/>
    <mergeCell ref="Y436:Y439"/>
    <mergeCell ref="Z436:Z439"/>
    <mergeCell ref="AA436:AA439"/>
    <mergeCell ref="AB436:AB439"/>
    <mergeCell ref="AC436:AC439"/>
    <mergeCell ref="AD436:AD439"/>
    <mergeCell ref="AE436:AE439"/>
    <mergeCell ref="AF436:AF439"/>
    <mergeCell ref="AH440:AH443"/>
    <mergeCell ref="AI440:AI443"/>
    <mergeCell ref="AJ440:AJ443"/>
    <mergeCell ref="AK440:AK443"/>
    <mergeCell ref="AL440:AL443"/>
    <mergeCell ref="AO440:AO443"/>
    <mergeCell ref="AP440:AP443"/>
    <mergeCell ref="AQ440:AQ443"/>
    <mergeCell ref="AR440:AR443"/>
    <mergeCell ref="AS440:AS443"/>
    <mergeCell ref="AT440:AT443"/>
    <mergeCell ref="AU440:AU443"/>
    <mergeCell ref="AV440:AV443"/>
    <mergeCell ref="AW440:AW443"/>
    <mergeCell ref="AX440:AX443"/>
    <mergeCell ref="AY440:AY443"/>
    <mergeCell ref="AM441:AM442"/>
    <mergeCell ref="P440:P443"/>
    <mergeCell ref="Q440:Q443"/>
    <mergeCell ref="R440:R443"/>
    <mergeCell ref="S440:S443"/>
    <mergeCell ref="T440:T443"/>
    <mergeCell ref="U440:U443"/>
    <mergeCell ref="V440:V443"/>
    <mergeCell ref="W440:W443"/>
    <mergeCell ref="X440:X443"/>
    <mergeCell ref="Y440:Y443"/>
    <mergeCell ref="Z440:Z443"/>
    <mergeCell ref="AA440:AA443"/>
    <mergeCell ref="AB440:AB443"/>
    <mergeCell ref="AC440:AC443"/>
    <mergeCell ref="AD440:AD443"/>
    <mergeCell ref="AE440:AE443"/>
    <mergeCell ref="AF440:AF443"/>
    <mergeCell ref="AG444:AG447"/>
    <mergeCell ref="AH444:AH447"/>
    <mergeCell ref="AI444:AI447"/>
    <mergeCell ref="AJ444:AJ447"/>
    <mergeCell ref="AK444:AK447"/>
    <mergeCell ref="AL444:AL447"/>
    <mergeCell ref="AO444:AO447"/>
    <mergeCell ref="AP444:AP447"/>
    <mergeCell ref="AQ444:AQ447"/>
    <mergeCell ref="AR444:AR447"/>
    <mergeCell ref="AS444:AS447"/>
    <mergeCell ref="AT444:AT447"/>
    <mergeCell ref="AU444:AU447"/>
    <mergeCell ref="AV444:AV447"/>
    <mergeCell ref="AW444:AW447"/>
    <mergeCell ref="AX444:AX447"/>
    <mergeCell ref="AY444:AY447"/>
    <mergeCell ref="AM445:AM446"/>
    <mergeCell ref="P444:P447"/>
    <mergeCell ref="Q444:Q447"/>
    <mergeCell ref="R444:R447"/>
    <mergeCell ref="S444:S447"/>
    <mergeCell ref="T444:T447"/>
    <mergeCell ref="U444:U447"/>
    <mergeCell ref="V444:V447"/>
    <mergeCell ref="W444:W447"/>
    <mergeCell ref="X444:X447"/>
    <mergeCell ref="Y444:Y447"/>
    <mergeCell ref="Z444:Z447"/>
    <mergeCell ref="AA444:AA447"/>
    <mergeCell ref="AB444:AB447"/>
    <mergeCell ref="AC444:AC447"/>
    <mergeCell ref="AD444:AD447"/>
    <mergeCell ref="AE444:AE447"/>
    <mergeCell ref="AF444:AF447"/>
    <mergeCell ref="AG448:AG451"/>
    <mergeCell ref="AH448:AH451"/>
    <mergeCell ref="AI448:AI451"/>
    <mergeCell ref="AJ448:AJ451"/>
    <mergeCell ref="AK448:AK451"/>
    <mergeCell ref="AL448:AL451"/>
    <mergeCell ref="AO448:AO451"/>
    <mergeCell ref="AP448:AP451"/>
    <mergeCell ref="AQ448:AQ451"/>
    <mergeCell ref="AR448:AR451"/>
    <mergeCell ref="AS448:AS451"/>
    <mergeCell ref="AT448:AT451"/>
    <mergeCell ref="AU448:AU451"/>
    <mergeCell ref="AV448:AV451"/>
    <mergeCell ref="AW448:AW451"/>
    <mergeCell ref="AX448:AX451"/>
    <mergeCell ref="AY448:AY451"/>
    <mergeCell ref="AM449:AM450"/>
    <mergeCell ref="P448:P451"/>
    <mergeCell ref="Q448:Q451"/>
    <mergeCell ref="R448:R451"/>
    <mergeCell ref="S448:S451"/>
    <mergeCell ref="T448:T451"/>
    <mergeCell ref="U448:U451"/>
    <mergeCell ref="V448:V451"/>
    <mergeCell ref="W448:W451"/>
    <mergeCell ref="X448:X451"/>
    <mergeCell ref="Y448:Y451"/>
    <mergeCell ref="Z448:Z451"/>
    <mergeCell ref="AA448:AA451"/>
    <mergeCell ref="AB448:AB451"/>
    <mergeCell ref="AC448:AC451"/>
    <mergeCell ref="AD448:AD451"/>
    <mergeCell ref="AE448:AE451"/>
    <mergeCell ref="AF448:AF451"/>
    <mergeCell ref="AG452:AG455"/>
    <mergeCell ref="AH452:AH455"/>
    <mergeCell ref="AI452:AI455"/>
    <mergeCell ref="AJ452:AJ455"/>
    <mergeCell ref="AK452:AK455"/>
    <mergeCell ref="AL452:AL455"/>
    <mergeCell ref="AO452:AO455"/>
    <mergeCell ref="AP452:AP455"/>
    <mergeCell ref="AQ452:AQ455"/>
    <mergeCell ref="AR452:AR455"/>
    <mergeCell ref="AS452:AS455"/>
    <mergeCell ref="AT452:AT455"/>
    <mergeCell ref="AU452:AU455"/>
    <mergeCell ref="AV452:AV455"/>
    <mergeCell ref="AW452:AW455"/>
    <mergeCell ref="AX452:AX455"/>
    <mergeCell ref="AY452:AY455"/>
    <mergeCell ref="AM453:AM454"/>
    <mergeCell ref="P452:P455"/>
    <mergeCell ref="Q452:Q455"/>
    <mergeCell ref="R452:R455"/>
    <mergeCell ref="S452:S455"/>
    <mergeCell ref="T452:T455"/>
    <mergeCell ref="U452:U455"/>
    <mergeCell ref="V452:V455"/>
    <mergeCell ref="W452:W455"/>
    <mergeCell ref="X452:X455"/>
    <mergeCell ref="Y452:Y455"/>
    <mergeCell ref="Z452:Z455"/>
    <mergeCell ref="AA452:AA455"/>
    <mergeCell ref="AB452:AB455"/>
    <mergeCell ref="AC452:AC455"/>
    <mergeCell ref="AD452:AD455"/>
    <mergeCell ref="AE452:AE455"/>
    <mergeCell ref="AF452:AF455"/>
    <mergeCell ref="AG456:AG459"/>
    <mergeCell ref="AH456:AH459"/>
    <mergeCell ref="AI456:AI459"/>
    <mergeCell ref="AJ456:AJ459"/>
    <mergeCell ref="AK456:AK459"/>
    <mergeCell ref="AL456:AL459"/>
    <mergeCell ref="AO456:AO459"/>
    <mergeCell ref="AP456:AP459"/>
    <mergeCell ref="AQ456:AQ459"/>
    <mergeCell ref="AR456:AR459"/>
    <mergeCell ref="AS456:AS459"/>
    <mergeCell ref="AT456:AT459"/>
    <mergeCell ref="AU456:AU459"/>
    <mergeCell ref="AV456:AV459"/>
    <mergeCell ref="AW456:AW459"/>
    <mergeCell ref="AX456:AX459"/>
    <mergeCell ref="AY456:AY459"/>
    <mergeCell ref="AM457:AM458"/>
    <mergeCell ref="P456:P459"/>
    <mergeCell ref="Q456:Q459"/>
    <mergeCell ref="R456:R459"/>
    <mergeCell ref="S456:S459"/>
    <mergeCell ref="T456:T459"/>
    <mergeCell ref="U456:U459"/>
    <mergeCell ref="V456:V459"/>
    <mergeCell ref="W456:W459"/>
    <mergeCell ref="X456:X459"/>
    <mergeCell ref="Y456:Y459"/>
    <mergeCell ref="Z456:Z459"/>
    <mergeCell ref="AA456:AA459"/>
    <mergeCell ref="AB456:AB459"/>
    <mergeCell ref="AC456:AC459"/>
    <mergeCell ref="AD456:AD459"/>
    <mergeCell ref="AE456:AE459"/>
    <mergeCell ref="AF456:AF459"/>
    <mergeCell ref="AG460:AG463"/>
    <mergeCell ref="AH460:AH463"/>
    <mergeCell ref="AI460:AI463"/>
    <mergeCell ref="AJ460:AJ463"/>
    <mergeCell ref="AK460:AK463"/>
    <mergeCell ref="AL460:AL463"/>
    <mergeCell ref="AO460:AO463"/>
    <mergeCell ref="AP460:AP463"/>
    <mergeCell ref="AQ460:AQ463"/>
    <mergeCell ref="AR460:AR463"/>
    <mergeCell ref="AS460:AS463"/>
    <mergeCell ref="AT460:AT463"/>
    <mergeCell ref="AU460:AU463"/>
    <mergeCell ref="AV460:AV463"/>
    <mergeCell ref="AW460:AW463"/>
    <mergeCell ref="AX460:AX463"/>
    <mergeCell ref="AY460:AY463"/>
    <mergeCell ref="AM461:AM462"/>
    <mergeCell ref="P460:P463"/>
    <mergeCell ref="Q460:Q463"/>
    <mergeCell ref="R460:R463"/>
    <mergeCell ref="S460:S463"/>
    <mergeCell ref="T460:T463"/>
    <mergeCell ref="U460:U463"/>
    <mergeCell ref="V460:V463"/>
    <mergeCell ref="W460:W463"/>
    <mergeCell ref="X460:X463"/>
    <mergeCell ref="Y460:Y463"/>
    <mergeCell ref="Z460:Z463"/>
    <mergeCell ref="AA460:AA463"/>
    <mergeCell ref="AB460:AB463"/>
    <mergeCell ref="AC460:AC463"/>
    <mergeCell ref="AD460:AD463"/>
    <mergeCell ref="AE460:AE463"/>
    <mergeCell ref="AF460:AF463"/>
    <mergeCell ref="AG464:AG467"/>
    <mergeCell ref="AH464:AH467"/>
    <mergeCell ref="AI464:AI467"/>
    <mergeCell ref="AJ464:AJ467"/>
    <mergeCell ref="AK464:AK467"/>
    <mergeCell ref="AL464:AL467"/>
    <mergeCell ref="AO464:AO467"/>
    <mergeCell ref="AP464:AP467"/>
    <mergeCell ref="AQ464:AQ467"/>
    <mergeCell ref="AR464:AR467"/>
    <mergeCell ref="AS464:AS467"/>
    <mergeCell ref="AT464:AT467"/>
    <mergeCell ref="AU464:AU467"/>
    <mergeCell ref="AV464:AV467"/>
    <mergeCell ref="AW464:AW467"/>
    <mergeCell ref="AX464:AX467"/>
    <mergeCell ref="AY464:AY467"/>
    <mergeCell ref="AM465:AM466"/>
    <mergeCell ref="P464:P467"/>
    <mergeCell ref="Q464:Q467"/>
    <mergeCell ref="R464:R467"/>
    <mergeCell ref="S464:S467"/>
    <mergeCell ref="T464:T467"/>
    <mergeCell ref="U464:U467"/>
    <mergeCell ref="V464:V467"/>
    <mergeCell ref="W464:W467"/>
    <mergeCell ref="X464:X467"/>
    <mergeCell ref="Y464:Y467"/>
    <mergeCell ref="Z464:Z467"/>
    <mergeCell ref="AA464:AA467"/>
    <mergeCell ref="AB464:AB467"/>
    <mergeCell ref="AC464:AC467"/>
    <mergeCell ref="AD464:AD467"/>
    <mergeCell ref="AE464:AE467"/>
    <mergeCell ref="AF464:AF467"/>
    <mergeCell ref="AG468:AG471"/>
    <mergeCell ref="AH468:AH471"/>
    <mergeCell ref="AI468:AI471"/>
    <mergeCell ref="AJ468:AJ471"/>
    <mergeCell ref="AK468:AK471"/>
    <mergeCell ref="AL468:AL471"/>
    <mergeCell ref="AO468:AO471"/>
    <mergeCell ref="AP468:AP471"/>
    <mergeCell ref="AQ468:AQ471"/>
    <mergeCell ref="AR468:AR471"/>
    <mergeCell ref="AS468:AS471"/>
    <mergeCell ref="AT468:AT471"/>
    <mergeCell ref="AU468:AU471"/>
    <mergeCell ref="AV468:AV471"/>
    <mergeCell ref="AW468:AW471"/>
    <mergeCell ref="AX468:AX471"/>
    <mergeCell ref="AY468:AY471"/>
    <mergeCell ref="AM469:AM470"/>
    <mergeCell ref="P468:P471"/>
    <mergeCell ref="Q468:Q471"/>
    <mergeCell ref="R468:R471"/>
    <mergeCell ref="S468:S471"/>
    <mergeCell ref="T468:T471"/>
    <mergeCell ref="U468:U471"/>
    <mergeCell ref="V468:V471"/>
    <mergeCell ref="W468:W471"/>
    <mergeCell ref="X468:X471"/>
    <mergeCell ref="Y468:Y471"/>
    <mergeCell ref="Z468:Z471"/>
    <mergeCell ref="AA468:AA471"/>
    <mergeCell ref="AB468:AB471"/>
    <mergeCell ref="AC468:AC471"/>
    <mergeCell ref="AD468:AD471"/>
    <mergeCell ref="AE468:AE471"/>
    <mergeCell ref="AF468:AF471"/>
    <mergeCell ref="AG472:AG475"/>
    <mergeCell ref="AH472:AH475"/>
    <mergeCell ref="AI472:AI475"/>
    <mergeCell ref="AJ472:AJ475"/>
    <mergeCell ref="AK472:AK475"/>
    <mergeCell ref="AL472:AL475"/>
    <mergeCell ref="AO472:AO475"/>
    <mergeCell ref="AP472:AP475"/>
    <mergeCell ref="AQ472:AQ475"/>
    <mergeCell ref="AR472:AR475"/>
    <mergeCell ref="AS472:AS475"/>
    <mergeCell ref="AT472:AT475"/>
    <mergeCell ref="AU472:AU475"/>
    <mergeCell ref="AV472:AV475"/>
    <mergeCell ref="AW472:AW475"/>
    <mergeCell ref="AX472:AX475"/>
    <mergeCell ref="AY472:AY475"/>
    <mergeCell ref="AM473:AM474"/>
    <mergeCell ref="P472:P475"/>
    <mergeCell ref="Q472:Q475"/>
    <mergeCell ref="R472:R475"/>
    <mergeCell ref="S472:S475"/>
    <mergeCell ref="T472:T475"/>
    <mergeCell ref="U472:U475"/>
    <mergeCell ref="V472:V475"/>
    <mergeCell ref="W472:W475"/>
    <mergeCell ref="X472:X475"/>
    <mergeCell ref="Y472:Y475"/>
    <mergeCell ref="Z472:Z475"/>
    <mergeCell ref="AA472:AA475"/>
    <mergeCell ref="AB472:AB475"/>
    <mergeCell ref="AC472:AC475"/>
    <mergeCell ref="AD472:AD475"/>
    <mergeCell ref="AE472:AE475"/>
    <mergeCell ref="AF472:AF475"/>
    <mergeCell ref="AG476:AG479"/>
    <mergeCell ref="AH476:AH479"/>
    <mergeCell ref="AI476:AI479"/>
    <mergeCell ref="AJ476:AJ479"/>
    <mergeCell ref="AK476:AK479"/>
    <mergeCell ref="AL476:AL479"/>
    <mergeCell ref="AO476:AO479"/>
    <mergeCell ref="AP476:AP479"/>
    <mergeCell ref="AQ476:AQ479"/>
    <mergeCell ref="AR476:AR479"/>
    <mergeCell ref="AS476:AS479"/>
    <mergeCell ref="AT476:AT479"/>
    <mergeCell ref="AU476:AU479"/>
    <mergeCell ref="AV476:AV479"/>
    <mergeCell ref="AW476:AW479"/>
    <mergeCell ref="AX476:AX479"/>
    <mergeCell ref="AY476:AY479"/>
    <mergeCell ref="AM477:AM478"/>
    <mergeCell ref="P476:P479"/>
    <mergeCell ref="Q476:Q479"/>
    <mergeCell ref="R476:R479"/>
    <mergeCell ref="S476:S479"/>
    <mergeCell ref="T476:T479"/>
    <mergeCell ref="U476:U479"/>
    <mergeCell ref="V476:V479"/>
    <mergeCell ref="W476:W479"/>
    <mergeCell ref="X476:X479"/>
    <mergeCell ref="Y476:Y479"/>
    <mergeCell ref="Z476:Z479"/>
    <mergeCell ref="AA476:AA479"/>
    <mergeCell ref="AB476:AB479"/>
    <mergeCell ref="AC476:AC479"/>
    <mergeCell ref="AD476:AD479"/>
    <mergeCell ref="AE476:AE479"/>
    <mergeCell ref="AF476:AF479"/>
    <mergeCell ref="AG480:AG483"/>
    <mergeCell ref="AH480:AH483"/>
    <mergeCell ref="AI480:AI483"/>
    <mergeCell ref="AJ480:AJ483"/>
    <mergeCell ref="AK480:AK483"/>
    <mergeCell ref="AL480:AL483"/>
    <mergeCell ref="AO480:AO483"/>
    <mergeCell ref="AP480:AP483"/>
    <mergeCell ref="AQ480:AQ483"/>
    <mergeCell ref="AR480:AR483"/>
    <mergeCell ref="AS480:AS483"/>
    <mergeCell ref="AT480:AT483"/>
    <mergeCell ref="AU480:AU483"/>
    <mergeCell ref="AV480:AV483"/>
    <mergeCell ref="AW480:AW483"/>
    <mergeCell ref="AX480:AX483"/>
    <mergeCell ref="AY480:AY483"/>
    <mergeCell ref="AM481:AM482"/>
    <mergeCell ref="P480:P483"/>
    <mergeCell ref="Q480:Q483"/>
    <mergeCell ref="R480:R483"/>
    <mergeCell ref="S480:S483"/>
    <mergeCell ref="T480:T483"/>
    <mergeCell ref="U480:U483"/>
    <mergeCell ref="V480:V483"/>
    <mergeCell ref="W480:W483"/>
    <mergeCell ref="X480:X483"/>
    <mergeCell ref="Y480:Y483"/>
    <mergeCell ref="Z480:Z483"/>
    <mergeCell ref="AA480:AA483"/>
    <mergeCell ref="AB480:AB483"/>
    <mergeCell ref="AC480:AC483"/>
    <mergeCell ref="AD480:AD483"/>
    <mergeCell ref="AE480:AE483"/>
    <mergeCell ref="AF480:AF483"/>
    <mergeCell ref="AG484:AG487"/>
    <mergeCell ref="AH484:AH487"/>
    <mergeCell ref="AI484:AI487"/>
    <mergeCell ref="AJ484:AJ487"/>
    <mergeCell ref="AK484:AK487"/>
    <mergeCell ref="AL484:AL487"/>
    <mergeCell ref="AO484:AO487"/>
    <mergeCell ref="AP484:AP487"/>
    <mergeCell ref="AQ484:AQ487"/>
    <mergeCell ref="AR484:AR487"/>
    <mergeCell ref="AS484:AS487"/>
    <mergeCell ref="AT484:AT487"/>
    <mergeCell ref="AU484:AU487"/>
    <mergeCell ref="AV484:AV487"/>
    <mergeCell ref="AW484:AW487"/>
    <mergeCell ref="AX484:AX487"/>
    <mergeCell ref="AY484:AY487"/>
    <mergeCell ref="AM485:AM486"/>
    <mergeCell ref="P484:P487"/>
    <mergeCell ref="Q484:Q487"/>
    <mergeCell ref="R484:R487"/>
    <mergeCell ref="S484:S487"/>
    <mergeCell ref="T484:T487"/>
    <mergeCell ref="U484:U487"/>
    <mergeCell ref="V484:V487"/>
    <mergeCell ref="W484:W487"/>
    <mergeCell ref="X484:X487"/>
    <mergeCell ref="Y484:Y487"/>
    <mergeCell ref="Z484:Z487"/>
    <mergeCell ref="AA484:AA487"/>
    <mergeCell ref="AB484:AB487"/>
    <mergeCell ref="AC484:AC487"/>
    <mergeCell ref="AD484:AD487"/>
    <mergeCell ref="AE484:AE487"/>
    <mergeCell ref="AF484:AF487"/>
    <mergeCell ref="AG488:AG491"/>
    <mergeCell ref="AH488:AH491"/>
    <mergeCell ref="AI488:AI491"/>
    <mergeCell ref="AJ488:AJ491"/>
    <mergeCell ref="AK488:AK491"/>
    <mergeCell ref="AL488:AL491"/>
    <mergeCell ref="AO488:AO491"/>
    <mergeCell ref="AP488:AP491"/>
    <mergeCell ref="AQ488:AQ491"/>
    <mergeCell ref="AR488:AR491"/>
    <mergeCell ref="AS488:AS491"/>
    <mergeCell ref="AT488:AT491"/>
    <mergeCell ref="AU488:AU491"/>
    <mergeCell ref="AV488:AV491"/>
    <mergeCell ref="AW488:AW491"/>
    <mergeCell ref="AX488:AX491"/>
    <mergeCell ref="AY488:AY491"/>
    <mergeCell ref="AM489:AM490"/>
    <mergeCell ref="P488:P491"/>
    <mergeCell ref="Q488:Q491"/>
    <mergeCell ref="R488:R491"/>
    <mergeCell ref="S488:S491"/>
    <mergeCell ref="T488:T491"/>
    <mergeCell ref="U488:U491"/>
    <mergeCell ref="V488:V491"/>
    <mergeCell ref="W488:W491"/>
    <mergeCell ref="X488:X491"/>
    <mergeCell ref="Y488:Y491"/>
    <mergeCell ref="Z488:Z491"/>
    <mergeCell ref="AA488:AA491"/>
    <mergeCell ref="AB488:AB491"/>
    <mergeCell ref="AC488:AC491"/>
    <mergeCell ref="AD488:AD491"/>
    <mergeCell ref="AE488:AE491"/>
    <mergeCell ref="AF488:AF491"/>
    <mergeCell ref="AG492:AG495"/>
    <mergeCell ref="AH492:AH495"/>
    <mergeCell ref="AI492:AI495"/>
    <mergeCell ref="AJ492:AJ495"/>
    <mergeCell ref="AK492:AK495"/>
    <mergeCell ref="AL492:AL495"/>
    <mergeCell ref="AO492:AO495"/>
    <mergeCell ref="AP492:AP495"/>
    <mergeCell ref="AQ492:AQ495"/>
    <mergeCell ref="AR492:AR495"/>
    <mergeCell ref="AS492:AS495"/>
    <mergeCell ref="AT492:AT495"/>
    <mergeCell ref="AU492:AU495"/>
    <mergeCell ref="AV492:AV495"/>
    <mergeCell ref="AW492:AW495"/>
    <mergeCell ref="AX492:AX495"/>
    <mergeCell ref="AY492:AY495"/>
    <mergeCell ref="AM493:AM494"/>
    <mergeCell ref="P492:P495"/>
    <mergeCell ref="Q492:Q495"/>
    <mergeCell ref="R492:R495"/>
    <mergeCell ref="S492:S495"/>
    <mergeCell ref="T492:T495"/>
    <mergeCell ref="U492:U495"/>
    <mergeCell ref="V492:V495"/>
    <mergeCell ref="W492:W495"/>
    <mergeCell ref="X492:X495"/>
    <mergeCell ref="Y492:Y495"/>
    <mergeCell ref="Z492:Z495"/>
    <mergeCell ref="AA492:AA495"/>
    <mergeCell ref="AB492:AB495"/>
    <mergeCell ref="AC492:AC495"/>
    <mergeCell ref="AD492:AD495"/>
    <mergeCell ref="AE492:AE495"/>
    <mergeCell ref="AF492:AF495"/>
    <mergeCell ref="AG496:AG499"/>
    <mergeCell ref="AH496:AH499"/>
    <mergeCell ref="AI496:AI499"/>
    <mergeCell ref="AJ496:AJ499"/>
    <mergeCell ref="AK496:AK499"/>
    <mergeCell ref="AL496:AL499"/>
    <mergeCell ref="AO496:AO499"/>
    <mergeCell ref="AP496:AP499"/>
    <mergeCell ref="AQ496:AQ499"/>
    <mergeCell ref="AR496:AR499"/>
    <mergeCell ref="AS496:AS499"/>
    <mergeCell ref="AT496:AT499"/>
    <mergeCell ref="AU496:AU499"/>
    <mergeCell ref="AV496:AV499"/>
    <mergeCell ref="AW496:AW499"/>
    <mergeCell ref="AX496:AX499"/>
    <mergeCell ref="AY496:AY499"/>
    <mergeCell ref="AM497:AM498"/>
    <mergeCell ref="P496:P499"/>
    <mergeCell ref="Q496:Q499"/>
    <mergeCell ref="R496:R499"/>
    <mergeCell ref="S496:S499"/>
    <mergeCell ref="T496:T499"/>
    <mergeCell ref="U496:U499"/>
    <mergeCell ref="V496:V499"/>
    <mergeCell ref="W496:W499"/>
    <mergeCell ref="X496:X499"/>
    <mergeCell ref="Y496:Y499"/>
    <mergeCell ref="Z496:Z499"/>
    <mergeCell ref="AA496:AA499"/>
    <mergeCell ref="AB496:AB499"/>
    <mergeCell ref="AC496:AC499"/>
    <mergeCell ref="AD496:AD499"/>
    <mergeCell ref="AE496:AE499"/>
    <mergeCell ref="AF496:AF499"/>
    <mergeCell ref="AG500:AG503"/>
    <mergeCell ref="AH500:AH503"/>
    <mergeCell ref="AI500:AI503"/>
    <mergeCell ref="AJ500:AJ503"/>
    <mergeCell ref="AK500:AK503"/>
    <mergeCell ref="AL500:AL503"/>
    <mergeCell ref="AO500:AO503"/>
    <mergeCell ref="AP500:AP503"/>
    <mergeCell ref="AQ500:AQ503"/>
    <mergeCell ref="AR500:AR503"/>
    <mergeCell ref="AS500:AS503"/>
    <mergeCell ref="AT500:AT503"/>
    <mergeCell ref="AU500:AU503"/>
    <mergeCell ref="AV500:AV503"/>
    <mergeCell ref="AW500:AW503"/>
    <mergeCell ref="AX500:AX503"/>
    <mergeCell ref="AY500:AY503"/>
    <mergeCell ref="AM501:AM502"/>
    <mergeCell ref="P500:P503"/>
    <mergeCell ref="Q500:Q503"/>
    <mergeCell ref="R500:R503"/>
    <mergeCell ref="S500:S503"/>
    <mergeCell ref="T500:T503"/>
    <mergeCell ref="U500:U503"/>
    <mergeCell ref="V500:V503"/>
    <mergeCell ref="W500:W503"/>
    <mergeCell ref="X500:X503"/>
    <mergeCell ref="Y500:Y503"/>
    <mergeCell ref="Z500:Z503"/>
    <mergeCell ref="AA500:AA503"/>
    <mergeCell ref="AB500:AB503"/>
    <mergeCell ref="AC500:AC503"/>
    <mergeCell ref="AD500:AD503"/>
    <mergeCell ref="AE500:AE503"/>
    <mergeCell ref="AF500:AF503"/>
    <mergeCell ref="AG504:AG507"/>
    <mergeCell ref="AH504:AH507"/>
    <mergeCell ref="AI504:AI507"/>
    <mergeCell ref="AJ504:AJ507"/>
    <mergeCell ref="AK504:AK507"/>
    <mergeCell ref="AL504:AL507"/>
    <mergeCell ref="AO504:AO507"/>
    <mergeCell ref="AP504:AP507"/>
    <mergeCell ref="AQ504:AQ507"/>
    <mergeCell ref="AR504:AR507"/>
    <mergeCell ref="AS504:AS507"/>
    <mergeCell ref="AT504:AT507"/>
    <mergeCell ref="AU504:AU507"/>
    <mergeCell ref="AV504:AV507"/>
    <mergeCell ref="AW504:AW507"/>
    <mergeCell ref="AX504:AX507"/>
    <mergeCell ref="AY504:AY507"/>
    <mergeCell ref="AM505:AM506"/>
    <mergeCell ref="P504:P507"/>
    <mergeCell ref="Q504:Q507"/>
    <mergeCell ref="R504:R507"/>
    <mergeCell ref="S504:S507"/>
    <mergeCell ref="T504:T507"/>
    <mergeCell ref="U504:U507"/>
    <mergeCell ref="V504:V507"/>
    <mergeCell ref="W504:W507"/>
    <mergeCell ref="X504:X507"/>
    <mergeCell ref="Y504:Y507"/>
    <mergeCell ref="Z504:Z507"/>
    <mergeCell ref="AA504:AA507"/>
    <mergeCell ref="AB504:AB507"/>
    <mergeCell ref="AC504:AC507"/>
    <mergeCell ref="AD504:AD507"/>
    <mergeCell ref="AE504:AE507"/>
    <mergeCell ref="AF504:AF507"/>
    <mergeCell ref="AG508:AG511"/>
    <mergeCell ref="AH508:AH511"/>
    <mergeCell ref="AI508:AI511"/>
    <mergeCell ref="AJ508:AJ511"/>
    <mergeCell ref="AK508:AK511"/>
    <mergeCell ref="AL508:AL511"/>
    <mergeCell ref="AO508:AO511"/>
    <mergeCell ref="AP508:AP511"/>
    <mergeCell ref="AQ508:AQ511"/>
    <mergeCell ref="AR508:AR511"/>
    <mergeCell ref="AS508:AS511"/>
    <mergeCell ref="AT508:AT511"/>
    <mergeCell ref="AU508:AU511"/>
    <mergeCell ref="AV508:AV511"/>
    <mergeCell ref="AW508:AW511"/>
    <mergeCell ref="AX508:AX511"/>
    <mergeCell ref="AY508:AY511"/>
    <mergeCell ref="AM509:AM510"/>
    <mergeCell ref="P508:P511"/>
    <mergeCell ref="Q508:Q511"/>
    <mergeCell ref="R508:R511"/>
    <mergeCell ref="S508:S511"/>
    <mergeCell ref="T508:T511"/>
    <mergeCell ref="U508:U511"/>
    <mergeCell ref="V508:V511"/>
    <mergeCell ref="W508:W511"/>
    <mergeCell ref="X508:X511"/>
    <mergeCell ref="Y508:Y511"/>
    <mergeCell ref="Z508:Z511"/>
    <mergeCell ref="AA508:AA511"/>
    <mergeCell ref="AB508:AB511"/>
    <mergeCell ref="AC508:AC511"/>
    <mergeCell ref="AD508:AD511"/>
    <mergeCell ref="AE508:AE511"/>
    <mergeCell ref="AF508:AF511"/>
    <mergeCell ref="AG512:AG515"/>
    <mergeCell ref="AH512:AH515"/>
    <mergeCell ref="AI512:AI515"/>
    <mergeCell ref="AJ512:AJ515"/>
    <mergeCell ref="AK512:AK515"/>
    <mergeCell ref="AL512:AL515"/>
    <mergeCell ref="AO512:AO515"/>
    <mergeCell ref="AP512:AP515"/>
    <mergeCell ref="AQ512:AQ515"/>
    <mergeCell ref="AR512:AR515"/>
    <mergeCell ref="AS512:AS515"/>
    <mergeCell ref="AT512:AT515"/>
    <mergeCell ref="AU512:AU515"/>
    <mergeCell ref="AV512:AV515"/>
    <mergeCell ref="AW512:AW515"/>
    <mergeCell ref="AX512:AX515"/>
    <mergeCell ref="AY512:AY515"/>
    <mergeCell ref="AM513:AM514"/>
    <mergeCell ref="P512:P515"/>
    <mergeCell ref="Q512:Q515"/>
    <mergeCell ref="R512:R515"/>
    <mergeCell ref="S512:S515"/>
    <mergeCell ref="T512:T515"/>
    <mergeCell ref="U512:U515"/>
    <mergeCell ref="V512:V515"/>
    <mergeCell ref="W512:W515"/>
    <mergeCell ref="X512:X515"/>
    <mergeCell ref="Y512:Y515"/>
    <mergeCell ref="Z512:Z515"/>
    <mergeCell ref="AA512:AA515"/>
    <mergeCell ref="AB512:AB515"/>
    <mergeCell ref="AC512:AC515"/>
    <mergeCell ref="AD512:AD515"/>
    <mergeCell ref="AE512:AE515"/>
    <mergeCell ref="AF512:AF515"/>
    <mergeCell ref="AG516:AG519"/>
    <mergeCell ref="AH516:AH519"/>
    <mergeCell ref="AI516:AI519"/>
    <mergeCell ref="AJ516:AJ519"/>
    <mergeCell ref="AK516:AK519"/>
    <mergeCell ref="AL516:AL519"/>
    <mergeCell ref="AO516:AO519"/>
    <mergeCell ref="AP516:AP519"/>
    <mergeCell ref="AQ516:AQ519"/>
    <mergeCell ref="AR516:AR519"/>
    <mergeCell ref="AS516:AS519"/>
    <mergeCell ref="AT516:AT519"/>
    <mergeCell ref="AU516:AU519"/>
    <mergeCell ref="AV516:AV519"/>
    <mergeCell ref="AW516:AW519"/>
    <mergeCell ref="AX516:AX519"/>
    <mergeCell ref="AY516:AY519"/>
    <mergeCell ref="AM517:AM518"/>
    <mergeCell ref="P516:P519"/>
    <mergeCell ref="Q516:Q519"/>
    <mergeCell ref="R516:R519"/>
    <mergeCell ref="S516:S519"/>
    <mergeCell ref="T516:T519"/>
    <mergeCell ref="U516:U519"/>
    <mergeCell ref="V516:V519"/>
    <mergeCell ref="W516:W519"/>
    <mergeCell ref="X516:X519"/>
    <mergeCell ref="Y516:Y519"/>
    <mergeCell ref="Z516:Z519"/>
    <mergeCell ref="AA516:AA519"/>
    <mergeCell ref="AB516:AB519"/>
    <mergeCell ref="AC516:AC519"/>
    <mergeCell ref="AD516:AD519"/>
    <mergeCell ref="AE516:AE519"/>
    <mergeCell ref="AF516:AF519"/>
    <mergeCell ref="AG520:AG523"/>
    <mergeCell ref="AH520:AH523"/>
    <mergeCell ref="AI520:AI523"/>
    <mergeCell ref="AJ520:AJ523"/>
    <mergeCell ref="AK520:AK523"/>
    <mergeCell ref="AL520:AL523"/>
    <mergeCell ref="AO520:AO523"/>
    <mergeCell ref="AP520:AP523"/>
    <mergeCell ref="AQ520:AQ523"/>
    <mergeCell ref="AR520:AR523"/>
    <mergeCell ref="AS520:AS523"/>
    <mergeCell ref="AT520:AT523"/>
    <mergeCell ref="AU520:AU523"/>
    <mergeCell ref="AV520:AV523"/>
    <mergeCell ref="AW520:AW523"/>
    <mergeCell ref="AX520:AX523"/>
    <mergeCell ref="AY520:AY523"/>
    <mergeCell ref="AM521:AM522"/>
    <mergeCell ref="P520:P523"/>
    <mergeCell ref="Q520:Q523"/>
    <mergeCell ref="R520:R523"/>
    <mergeCell ref="S520:S523"/>
    <mergeCell ref="T520:T523"/>
    <mergeCell ref="U520:U523"/>
    <mergeCell ref="V520:V523"/>
    <mergeCell ref="W520:W523"/>
    <mergeCell ref="X520:X523"/>
    <mergeCell ref="Y520:Y523"/>
    <mergeCell ref="Z520:Z523"/>
    <mergeCell ref="AA520:AA523"/>
    <mergeCell ref="AB520:AB523"/>
    <mergeCell ref="AC520:AC523"/>
    <mergeCell ref="AD520:AD523"/>
    <mergeCell ref="AE520:AE523"/>
    <mergeCell ref="AF520:AF523"/>
    <mergeCell ref="AG524:AG527"/>
    <mergeCell ref="AH524:AH527"/>
    <mergeCell ref="AI524:AI527"/>
    <mergeCell ref="AJ524:AJ527"/>
    <mergeCell ref="AK524:AK527"/>
    <mergeCell ref="AL524:AL527"/>
    <mergeCell ref="AO524:AO527"/>
    <mergeCell ref="AP524:AP527"/>
    <mergeCell ref="AQ524:AQ527"/>
    <mergeCell ref="AR524:AR527"/>
    <mergeCell ref="AS524:AS527"/>
    <mergeCell ref="AT524:AT527"/>
    <mergeCell ref="AU524:AU527"/>
    <mergeCell ref="AV524:AV527"/>
    <mergeCell ref="AW524:AW527"/>
    <mergeCell ref="AX524:AX527"/>
    <mergeCell ref="AY524:AY527"/>
    <mergeCell ref="AM525:AM526"/>
    <mergeCell ref="P524:P527"/>
    <mergeCell ref="Q524:Q527"/>
    <mergeCell ref="R524:R527"/>
    <mergeCell ref="S524:S527"/>
    <mergeCell ref="T524:T527"/>
    <mergeCell ref="U524:U527"/>
    <mergeCell ref="V524:V527"/>
    <mergeCell ref="W524:W527"/>
    <mergeCell ref="X524:X527"/>
    <mergeCell ref="Y524:Y527"/>
    <mergeCell ref="Z524:Z527"/>
    <mergeCell ref="AA524:AA527"/>
    <mergeCell ref="AB524:AB527"/>
    <mergeCell ref="AC524:AC527"/>
    <mergeCell ref="AD524:AD527"/>
    <mergeCell ref="AE524:AE527"/>
    <mergeCell ref="AF524:AF527"/>
    <mergeCell ref="AG528:AG531"/>
    <mergeCell ref="AH528:AH531"/>
    <mergeCell ref="AI528:AI531"/>
    <mergeCell ref="AJ528:AJ531"/>
    <mergeCell ref="AK528:AK531"/>
    <mergeCell ref="AL528:AL531"/>
    <mergeCell ref="AO528:AO531"/>
    <mergeCell ref="AP528:AP531"/>
    <mergeCell ref="AQ528:AQ531"/>
    <mergeCell ref="AR528:AR531"/>
    <mergeCell ref="AS528:AS531"/>
    <mergeCell ref="AT528:AT531"/>
    <mergeCell ref="AU528:AU531"/>
    <mergeCell ref="AV528:AV531"/>
    <mergeCell ref="AW528:AW531"/>
    <mergeCell ref="AX528:AX531"/>
    <mergeCell ref="AY528:AY531"/>
    <mergeCell ref="AM529:AM530"/>
    <mergeCell ref="P528:P531"/>
    <mergeCell ref="Q528:Q531"/>
    <mergeCell ref="R528:R531"/>
    <mergeCell ref="S528:S531"/>
    <mergeCell ref="T528:T531"/>
    <mergeCell ref="U528:U531"/>
    <mergeCell ref="V528:V531"/>
    <mergeCell ref="W528:W531"/>
    <mergeCell ref="X528:X531"/>
    <mergeCell ref="Y528:Y531"/>
    <mergeCell ref="Z528:Z531"/>
    <mergeCell ref="AA528:AA531"/>
    <mergeCell ref="AB528:AB531"/>
    <mergeCell ref="AC528:AC531"/>
    <mergeCell ref="AD528:AD531"/>
    <mergeCell ref="AE528:AE531"/>
    <mergeCell ref="AF528:AF531"/>
    <mergeCell ref="AG532:AG535"/>
    <mergeCell ref="AH532:AH535"/>
    <mergeCell ref="AI532:AI535"/>
    <mergeCell ref="AJ532:AJ535"/>
    <mergeCell ref="AK532:AK535"/>
    <mergeCell ref="AL532:AL535"/>
    <mergeCell ref="AO532:AO535"/>
    <mergeCell ref="AP532:AP535"/>
    <mergeCell ref="AQ532:AQ535"/>
    <mergeCell ref="AR532:AR535"/>
    <mergeCell ref="AS532:AS535"/>
    <mergeCell ref="AT532:AT535"/>
    <mergeCell ref="AU532:AU535"/>
    <mergeCell ref="AV532:AV535"/>
    <mergeCell ref="AW532:AW535"/>
    <mergeCell ref="AX532:AX535"/>
    <mergeCell ref="AY532:AY535"/>
    <mergeCell ref="AM533:AM534"/>
    <mergeCell ref="P532:P535"/>
    <mergeCell ref="Q532:Q535"/>
    <mergeCell ref="R532:R535"/>
    <mergeCell ref="S532:S535"/>
    <mergeCell ref="T532:T535"/>
    <mergeCell ref="U532:U535"/>
    <mergeCell ref="V532:V535"/>
    <mergeCell ref="W532:W535"/>
    <mergeCell ref="X532:X535"/>
    <mergeCell ref="Y532:Y535"/>
    <mergeCell ref="Z532:Z535"/>
    <mergeCell ref="AA532:AA535"/>
    <mergeCell ref="AB532:AB535"/>
    <mergeCell ref="AC532:AC535"/>
    <mergeCell ref="AD532:AD535"/>
    <mergeCell ref="AE532:AE535"/>
    <mergeCell ref="AF532:AF535"/>
    <mergeCell ref="AG536:AG539"/>
    <mergeCell ref="AH536:AH539"/>
    <mergeCell ref="AI536:AI539"/>
    <mergeCell ref="AJ536:AJ539"/>
    <mergeCell ref="AK536:AK539"/>
    <mergeCell ref="AL536:AL539"/>
    <mergeCell ref="AO536:AO539"/>
    <mergeCell ref="AP536:AP539"/>
    <mergeCell ref="AQ536:AQ539"/>
    <mergeCell ref="AR536:AR539"/>
    <mergeCell ref="AS536:AS539"/>
    <mergeCell ref="AT536:AT539"/>
    <mergeCell ref="AU536:AU539"/>
    <mergeCell ref="AV536:AV539"/>
    <mergeCell ref="AW536:AW539"/>
    <mergeCell ref="AX536:AX539"/>
    <mergeCell ref="AY536:AY539"/>
    <mergeCell ref="AM537:AM538"/>
    <mergeCell ref="P536:P539"/>
    <mergeCell ref="Q536:Q539"/>
    <mergeCell ref="R536:R539"/>
    <mergeCell ref="S536:S539"/>
    <mergeCell ref="T536:T539"/>
    <mergeCell ref="U536:U539"/>
    <mergeCell ref="V536:V539"/>
    <mergeCell ref="W536:W539"/>
    <mergeCell ref="X536:X539"/>
    <mergeCell ref="Y536:Y539"/>
    <mergeCell ref="Z536:Z539"/>
    <mergeCell ref="AA536:AA539"/>
    <mergeCell ref="AB536:AB539"/>
    <mergeCell ref="AC536:AC539"/>
    <mergeCell ref="AD536:AD539"/>
    <mergeCell ref="AE536:AE539"/>
    <mergeCell ref="AF536:AF539"/>
    <mergeCell ref="AG540:AG543"/>
    <mergeCell ref="AH540:AH543"/>
    <mergeCell ref="AI540:AI543"/>
    <mergeCell ref="AJ540:AJ543"/>
    <mergeCell ref="AK540:AK543"/>
    <mergeCell ref="AL540:AL543"/>
    <mergeCell ref="AO540:AO543"/>
    <mergeCell ref="AP540:AP543"/>
    <mergeCell ref="AQ540:AQ543"/>
    <mergeCell ref="AR540:AR543"/>
    <mergeCell ref="AS540:AS543"/>
    <mergeCell ref="AT540:AT543"/>
    <mergeCell ref="AU540:AU543"/>
    <mergeCell ref="AV540:AV543"/>
    <mergeCell ref="AW540:AW543"/>
    <mergeCell ref="AX540:AX543"/>
    <mergeCell ref="AY540:AY543"/>
    <mergeCell ref="AM541:AM542"/>
    <mergeCell ref="P540:P543"/>
    <mergeCell ref="Q540:Q543"/>
    <mergeCell ref="R540:R543"/>
    <mergeCell ref="S540:S543"/>
    <mergeCell ref="T540:T543"/>
    <mergeCell ref="U540:U543"/>
    <mergeCell ref="V540:V543"/>
    <mergeCell ref="W540:W543"/>
    <mergeCell ref="X540:X543"/>
    <mergeCell ref="Y540:Y543"/>
    <mergeCell ref="Z540:Z543"/>
    <mergeCell ref="AA540:AA543"/>
    <mergeCell ref="AB540:AB543"/>
    <mergeCell ref="AC540:AC543"/>
    <mergeCell ref="AD540:AD543"/>
    <mergeCell ref="AE540:AE543"/>
    <mergeCell ref="AF540:AF543"/>
    <mergeCell ref="AG544:AG547"/>
    <mergeCell ref="AH544:AH547"/>
    <mergeCell ref="AI544:AI547"/>
    <mergeCell ref="AJ544:AJ547"/>
    <mergeCell ref="AK544:AK547"/>
    <mergeCell ref="AL544:AL547"/>
    <mergeCell ref="AO544:AO547"/>
    <mergeCell ref="AP544:AP547"/>
    <mergeCell ref="AQ544:AQ547"/>
    <mergeCell ref="AR544:AR547"/>
    <mergeCell ref="AS544:AS547"/>
    <mergeCell ref="AT544:AT547"/>
    <mergeCell ref="AU544:AU547"/>
    <mergeCell ref="AV544:AV547"/>
    <mergeCell ref="AW544:AW547"/>
    <mergeCell ref="AX544:AX547"/>
    <mergeCell ref="AY544:AY547"/>
    <mergeCell ref="AM545:AM546"/>
    <mergeCell ref="P544:P547"/>
    <mergeCell ref="Q544:Q547"/>
    <mergeCell ref="R544:R547"/>
    <mergeCell ref="S544:S547"/>
    <mergeCell ref="T544:T547"/>
    <mergeCell ref="U544:U547"/>
    <mergeCell ref="V544:V547"/>
    <mergeCell ref="W544:W547"/>
    <mergeCell ref="X544:X547"/>
    <mergeCell ref="Y544:Y547"/>
    <mergeCell ref="Z544:Z547"/>
    <mergeCell ref="AA544:AA547"/>
    <mergeCell ref="AB544:AB547"/>
    <mergeCell ref="AC544:AC547"/>
    <mergeCell ref="AD544:AD547"/>
    <mergeCell ref="AE544:AE547"/>
    <mergeCell ref="AF544:AF547"/>
    <mergeCell ref="AG548:AG551"/>
    <mergeCell ref="AH548:AH551"/>
    <mergeCell ref="AI548:AI551"/>
    <mergeCell ref="AJ548:AJ551"/>
    <mergeCell ref="AK548:AK551"/>
    <mergeCell ref="AL548:AL551"/>
    <mergeCell ref="AO548:AO551"/>
    <mergeCell ref="AP548:AP551"/>
    <mergeCell ref="AQ548:AQ551"/>
    <mergeCell ref="AR548:AR551"/>
    <mergeCell ref="AS548:AS551"/>
    <mergeCell ref="AT548:AT551"/>
    <mergeCell ref="AU548:AU551"/>
    <mergeCell ref="AV548:AV551"/>
    <mergeCell ref="AW548:AW551"/>
    <mergeCell ref="AX548:AX551"/>
    <mergeCell ref="AY548:AY551"/>
    <mergeCell ref="AM549:AM550"/>
    <mergeCell ref="P548:P551"/>
    <mergeCell ref="Q548:Q551"/>
    <mergeCell ref="R548:R551"/>
    <mergeCell ref="S548:S551"/>
    <mergeCell ref="T548:T551"/>
    <mergeCell ref="U548:U551"/>
    <mergeCell ref="V548:V551"/>
    <mergeCell ref="W548:W551"/>
    <mergeCell ref="X548:X551"/>
    <mergeCell ref="Y548:Y551"/>
    <mergeCell ref="Z548:Z551"/>
    <mergeCell ref="AA548:AA551"/>
    <mergeCell ref="AB548:AB551"/>
    <mergeCell ref="AC548:AC551"/>
    <mergeCell ref="AD548:AD551"/>
    <mergeCell ref="AE548:AE551"/>
    <mergeCell ref="AF548:AF551"/>
    <mergeCell ref="AG552:AG555"/>
    <mergeCell ref="AH552:AH555"/>
    <mergeCell ref="AI552:AI555"/>
    <mergeCell ref="AJ552:AJ555"/>
    <mergeCell ref="AK552:AK555"/>
    <mergeCell ref="AL552:AL555"/>
    <mergeCell ref="AO552:AO555"/>
    <mergeCell ref="AP552:AP555"/>
    <mergeCell ref="AQ552:AQ555"/>
    <mergeCell ref="AR552:AR555"/>
    <mergeCell ref="AS552:AS555"/>
    <mergeCell ref="AT552:AT555"/>
    <mergeCell ref="AU552:AU555"/>
    <mergeCell ref="AV552:AV555"/>
    <mergeCell ref="AW552:AW555"/>
    <mergeCell ref="AX552:AX555"/>
    <mergeCell ref="AY552:AY555"/>
    <mergeCell ref="AM553:AM554"/>
    <mergeCell ref="P552:P555"/>
    <mergeCell ref="Q552:Q555"/>
    <mergeCell ref="R552:R555"/>
    <mergeCell ref="S552:S555"/>
    <mergeCell ref="T552:T555"/>
    <mergeCell ref="U552:U555"/>
    <mergeCell ref="V552:V555"/>
    <mergeCell ref="W552:W555"/>
    <mergeCell ref="X552:X555"/>
    <mergeCell ref="Y552:Y555"/>
    <mergeCell ref="Z552:Z555"/>
    <mergeCell ref="AA552:AA555"/>
    <mergeCell ref="AB552:AB555"/>
    <mergeCell ref="AC552:AC555"/>
    <mergeCell ref="AD552:AD555"/>
    <mergeCell ref="AE552:AE555"/>
    <mergeCell ref="AF552:AF555"/>
    <mergeCell ref="AG556:AG559"/>
    <mergeCell ref="AH556:AH559"/>
    <mergeCell ref="AI556:AI559"/>
    <mergeCell ref="AJ556:AJ559"/>
    <mergeCell ref="AK556:AK559"/>
    <mergeCell ref="AL556:AL559"/>
    <mergeCell ref="AO556:AO559"/>
    <mergeCell ref="AP556:AP559"/>
    <mergeCell ref="AQ556:AQ559"/>
    <mergeCell ref="AR556:AR559"/>
    <mergeCell ref="AS556:AS559"/>
    <mergeCell ref="AT556:AT559"/>
    <mergeCell ref="AU556:AU559"/>
    <mergeCell ref="AV556:AV559"/>
    <mergeCell ref="AW556:AW559"/>
    <mergeCell ref="AX556:AX559"/>
    <mergeCell ref="AY556:AY559"/>
    <mergeCell ref="AM557:AM558"/>
    <mergeCell ref="P556:P559"/>
    <mergeCell ref="Q556:Q559"/>
    <mergeCell ref="R556:R559"/>
    <mergeCell ref="S556:S559"/>
    <mergeCell ref="T556:T559"/>
    <mergeCell ref="U556:U559"/>
    <mergeCell ref="V556:V559"/>
    <mergeCell ref="W556:W559"/>
    <mergeCell ref="X556:X559"/>
    <mergeCell ref="Y556:Y559"/>
    <mergeCell ref="Z556:Z559"/>
    <mergeCell ref="AA556:AA559"/>
    <mergeCell ref="AB556:AB559"/>
    <mergeCell ref="AC556:AC559"/>
    <mergeCell ref="AD556:AD559"/>
    <mergeCell ref="AE556:AE559"/>
    <mergeCell ref="AF556:AF559"/>
    <mergeCell ref="AG560:AG563"/>
    <mergeCell ref="AH560:AH563"/>
    <mergeCell ref="AI560:AI563"/>
    <mergeCell ref="AJ560:AJ563"/>
    <mergeCell ref="AK560:AK563"/>
    <mergeCell ref="AL560:AL563"/>
    <mergeCell ref="AO560:AO563"/>
    <mergeCell ref="AP560:AP563"/>
    <mergeCell ref="AQ560:AQ563"/>
    <mergeCell ref="AR560:AR563"/>
    <mergeCell ref="AS560:AS563"/>
    <mergeCell ref="AT560:AT563"/>
    <mergeCell ref="AU560:AU563"/>
    <mergeCell ref="AV560:AV563"/>
    <mergeCell ref="AW560:AW563"/>
    <mergeCell ref="AX560:AX563"/>
    <mergeCell ref="AY560:AY563"/>
    <mergeCell ref="AM561:AM562"/>
    <mergeCell ref="P560:P563"/>
    <mergeCell ref="Q560:Q563"/>
    <mergeCell ref="R560:R563"/>
    <mergeCell ref="S560:S563"/>
    <mergeCell ref="T560:T563"/>
    <mergeCell ref="U560:U563"/>
    <mergeCell ref="V560:V563"/>
    <mergeCell ref="W560:W563"/>
    <mergeCell ref="X560:X563"/>
    <mergeCell ref="Y560:Y563"/>
    <mergeCell ref="Z560:Z563"/>
    <mergeCell ref="AA560:AA563"/>
    <mergeCell ref="AB560:AB563"/>
    <mergeCell ref="AC560:AC563"/>
    <mergeCell ref="AD560:AD563"/>
    <mergeCell ref="AE560:AE563"/>
    <mergeCell ref="AF560:AF563"/>
    <mergeCell ref="AG564:AG567"/>
    <mergeCell ref="AH564:AH567"/>
    <mergeCell ref="AI564:AI567"/>
    <mergeCell ref="AJ564:AJ567"/>
    <mergeCell ref="AK564:AK567"/>
    <mergeCell ref="AL564:AL567"/>
    <mergeCell ref="AO564:AO567"/>
    <mergeCell ref="AP564:AP567"/>
    <mergeCell ref="AQ564:AQ567"/>
    <mergeCell ref="AR564:AR567"/>
    <mergeCell ref="AS564:AS567"/>
    <mergeCell ref="AT564:AT567"/>
    <mergeCell ref="AU564:AU567"/>
    <mergeCell ref="AV564:AV567"/>
    <mergeCell ref="AW564:AW567"/>
    <mergeCell ref="AX564:AX567"/>
    <mergeCell ref="AY564:AY567"/>
    <mergeCell ref="AM565:AM566"/>
    <mergeCell ref="P564:P567"/>
    <mergeCell ref="Q564:Q567"/>
    <mergeCell ref="R564:R567"/>
    <mergeCell ref="S564:S567"/>
    <mergeCell ref="T564:T567"/>
    <mergeCell ref="U564:U567"/>
    <mergeCell ref="V564:V567"/>
    <mergeCell ref="W564:W567"/>
    <mergeCell ref="X564:X567"/>
    <mergeCell ref="Y564:Y567"/>
    <mergeCell ref="Z564:Z567"/>
    <mergeCell ref="AA564:AA567"/>
    <mergeCell ref="AB564:AB567"/>
    <mergeCell ref="AC564:AC567"/>
    <mergeCell ref="AD564:AD567"/>
    <mergeCell ref="AE564:AE567"/>
    <mergeCell ref="AF564:AF567"/>
    <mergeCell ref="AG568:AG571"/>
    <mergeCell ref="AH568:AH571"/>
    <mergeCell ref="AI568:AI571"/>
    <mergeCell ref="AJ568:AJ571"/>
    <mergeCell ref="AK568:AK571"/>
    <mergeCell ref="AL568:AL571"/>
    <mergeCell ref="AO568:AO571"/>
    <mergeCell ref="AP568:AP571"/>
    <mergeCell ref="AQ568:AQ571"/>
    <mergeCell ref="AR568:AR571"/>
    <mergeCell ref="AS568:AS571"/>
    <mergeCell ref="AT568:AT571"/>
    <mergeCell ref="AU568:AU571"/>
    <mergeCell ref="AV568:AV571"/>
    <mergeCell ref="AW568:AW571"/>
    <mergeCell ref="AX568:AX571"/>
    <mergeCell ref="AY568:AY571"/>
    <mergeCell ref="AM569:AM570"/>
    <mergeCell ref="P568:P571"/>
    <mergeCell ref="Q568:Q571"/>
    <mergeCell ref="R568:R571"/>
    <mergeCell ref="S568:S571"/>
    <mergeCell ref="T568:T571"/>
    <mergeCell ref="U568:U571"/>
    <mergeCell ref="V568:V571"/>
    <mergeCell ref="W568:W571"/>
    <mergeCell ref="X568:X571"/>
    <mergeCell ref="Y568:Y571"/>
    <mergeCell ref="Z568:Z571"/>
    <mergeCell ref="AA568:AA571"/>
    <mergeCell ref="AB568:AB571"/>
    <mergeCell ref="AC568:AC571"/>
    <mergeCell ref="AD568:AD571"/>
    <mergeCell ref="AE568:AE571"/>
    <mergeCell ref="AF568:AF571"/>
    <mergeCell ref="AG572:AG575"/>
    <mergeCell ref="AH572:AH575"/>
    <mergeCell ref="AI572:AI575"/>
    <mergeCell ref="AJ572:AJ575"/>
    <mergeCell ref="AK572:AK575"/>
    <mergeCell ref="AL572:AL575"/>
    <mergeCell ref="AO572:AO575"/>
    <mergeCell ref="AP572:AP575"/>
    <mergeCell ref="AQ572:AQ575"/>
    <mergeCell ref="AR572:AR575"/>
    <mergeCell ref="AS572:AS575"/>
    <mergeCell ref="AT572:AT575"/>
    <mergeCell ref="AU572:AU575"/>
    <mergeCell ref="AV572:AV575"/>
    <mergeCell ref="AW572:AW575"/>
    <mergeCell ref="AX572:AX575"/>
    <mergeCell ref="AY572:AY575"/>
    <mergeCell ref="AM573:AM574"/>
    <mergeCell ref="P572:P575"/>
    <mergeCell ref="Q572:Q575"/>
    <mergeCell ref="R572:R575"/>
    <mergeCell ref="S572:S575"/>
    <mergeCell ref="T572:T575"/>
    <mergeCell ref="U572:U575"/>
    <mergeCell ref="V572:V575"/>
    <mergeCell ref="W572:W575"/>
    <mergeCell ref="X572:X575"/>
    <mergeCell ref="Y572:Y575"/>
    <mergeCell ref="Z572:Z575"/>
    <mergeCell ref="AA572:AA575"/>
    <mergeCell ref="AB572:AB575"/>
    <mergeCell ref="AC572:AC575"/>
    <mergeCell ref="AD572:AD575"/>
    <mergeCell ref="AE572:AE575"/>
    <mergeCell ref="AF572:AF575"/>
    <mergeCell ref="AG576:AG579"/>
    <mergeCell ref="AH576:AH579"/>
    <mergeCell ref="AI576:AI579"/>
    <mergeCell ref="AJ576:AJ579"/>
    <mergeCell ref="AK576:AK579"/>
    <mergeCell ref="AL576:AL579"/>
    <mergeCell ref="AO576:AO579"/>
    <mergeCell ref="AP576:AP579"/>
    <mergeCell ref="AQ576:AQ579"/>
    <mergeCell ref="AR576:AR579"/>
    <mergeCell ref="AS576:AS579"/>
    <mergeCell ref="AT576:AT579"/>
    <mergeCell ref="AU576:AU579"/>
    <mergeCell ref="AV576:AV579"/>
    <mergeCell ref="AW576:AW579"/>
    <mergeCell ref="AX576:AX579"/>
    <mergeCell ref="AY576:AY579"/>
    <mergeCell ref="AM577:AM578"/>
    <mergeCell ref="P576:P579"/>
    <mergeCell ref="Q576:Q579"/>
    <mergeCell ref="R576:R579"/>
    <mergeCell ref="S576:S579"/>
    <mergeCell ref="T576:T579"/>
    <mergeCell ref="U576:U579"/>
    <mergeCell ref="V576:V579"/>
    <mergeCell ref="W576:W579"/>
    <mergeCell ref="X576:X579"/>
    <mergeCell ref="Y576:Y579"/>
    <mergeCell ref="Z576:Z579"/>
    <mergeCell ref="AA576:AA579"/>
    <mergeCell ref="AB576:AB579"/>
    <mergeCell ref="AC576:AC579"/>
    <mergeCell ref="AD576:AD579"/>
    <mergeCell ref="AE576:AE579"/>
    <mergeCell ref="AF576:AF579"/>
    <mergeCell ref="AG580:AG583"/>
    <mergeCell ref="AH580:AH583"/>
    <mergeCell ref="AI580:AI583"/>
    <mergeCell ref="AJ580:AJ583"/>
    <mergeCell ref="AK580:AK583"/>
    <mergeCell ref="AL580:AL583"/>
    <mergeCell ref="AO580:AO583"/>
    <mergeCell ref="AP580:AP583"/>
    <mergeCell ref="AQ580:AQ583"/>
    <mergeCell ref="AR580:AR583"/>
    <mergeCell ref="AS580:AS583"/>
    <mergeCell ref="AT580:AT583"/>
    <mergeCell ref="AU580:AU583"/>
    <mergeCell ref="AV580:AV583"/>
    <mergeCell ref="AW580:AW583"/>
    <mergeCell ref="AX580:AX583"/>
    <mergeCell ref="AY580:AY583"/>
    <mergeCell ref="AM581:AM582"/>
    <mergeCell ref="P580:P583"/>
    <mergeCell ref="Q580:Q583"/>
    <mergeCell ref="R580:R583"/>
    <mergeCell ref="S580:S583"/>
    <mergeCell ref="T580:T583"/>
    <mergeCell ref="U580:U583"/>
    <mergeCell ref="V580:V583"/>
    <mergeCell ref="W580:W583"/>
    <mergeCell ref="X580:X583"/>
    <mergeCell ref="Y580:Y583"/>
    <mergeCell ref="Z580:Z583"/>
    <mergeCell ref="AA580:AA583"/>
    <mergeCell ref="AB580:AB583"/>
    <mergeCell ref="AC580:AC583"/>
    <mergeCell ref="AD580:AD583"/>
    <mergeCell ref="AE580:AE583"/>
    <mergeCell ref="AF580:AF583"/>
    <mergeCell ref="AG584:AG587"/>
    <mergeCell ref="AH584:AH587"/>
    <mergeCell ref="AI584:AI587"/>
    <mergeCell ref="AJ584:AJ587"/>
    <mergeCell ref="AK584:AK587"/>
    <mergeCell ref="AL584:AL587"/>
    <mergeCell ref="AO584:AO587"/>
    <mergeCell ref="AP584:AP587"/>
    <mergeCell ref="AQ584:AQ587"/>
    <mergeCell ref="AR584:AR587"/>
    <mergeCell ref="AS584:AS587"/>
    <mergeCell ref="AT584:AT587"/>
    <mergeCell ref="AU584:AU587"/>
    <mergeCell ref="AV584:AV587"/>
    <mergeCell ref="AW584:AW587"/>
    <mergeCell ref="AX584:AX587"/>
    <mergeCell ref="AY584:AY587"/>
    <mergeCell ref="AM585:AM586"/>
    <mergeCell ref="P584:P587"/>
    <mergeCell ref="Q584:Q587"/>
    <mergeCell ref="R584:R587"/>
    <mergeCell ref="S584:S587"/>
    <mergeCell ref="T584:T587"/>
    <mergeCell ref="U584:U587"/>
    <mergeCell ref="V584:V587"/>
    <mergeCell ref="W584:W587"/>
    <mergeCell ref="X584:X587"/>
    <mergeCell ref="Y584:Y587"/>
    <mergeCell ref="Z584:Z587"/>
    <mergeCell ref="AA584:AA587"/>
    <mergeCell ref="AB584:AB587"/>
    <mergeCell ref="AC584:AC587"/>
    <mergeCell ref="AD584:AD587"/>
    <mergeCell ref="AE584:AE587"/>
    <mergeCell ref="AF584:AF587"/>
    <mergeCell ref="AG588:AG591"/>
    <mergeCell ref="AH588:AH591"/>
    <mergeCell ref="AI588:AI591"/>
    <mergeCell ref="AJ588:AJ591"/>
    <mergeCell ref="AK588:AK591"/>
    <mergeCell ref="AL588:AL591"/>
    <mergeCell ref="AO588:AO591"/>
    <mergeCell ref="AP588:AP591"/>
    <mergeCell ref="AQ588:AQ591"/>
    <mergeCell ref="AR588:AR591"/>
    <mergeCell ref="AS588:AS591"/>
    <mergeCell ref="AT588:AT591"/>
    <mergeCell ref="AU588:AU591"/>
    <mergeCell ref="AV588:AV591"/>
    <mergeCell ref="AW588:AW591"/>
    <mergeCell ref="AX588:AX591"/>
    <mergeCell ref="AY588:AY591"/>
    <mergeCell ref="AM589:AM590"/>
    <mergeCell ref="P588:P591"/>
    <mergeCell ref="Q588:Q591"/>
    <mergeCell ref="R588:R591"/>
    <mergeCell ref="S588:S591"/>
    <mergeCell ref="T588:T591"/>
    <mergeCell ref="U588:U591"/>
    <mergeCell ref="V588:V591"/>
    <mergeCell ref="W588:W591"/>
    <mergeCell ref="X588:X591"/>
    <mergeCell ref="Y588:Y591"/>
    <mergeCell ref="Z588:Z591"/>
    <mergeCell ref="AA588:AA591"/>
    <mergeCell ref="AB588:AB591"/>
    <mergeCell ref="AC588:AC591"/>
    <mergeCell ref="AD588:AD591"/>
    <mergeCell ref="AE588:AE591"/>
    <mergeCell ref="AF588:AF591"/>
    <mergeCell ref="AG592:AG595"/>
    <mergeCell ref="AH592:AH595"/>
    <mergeCell ref="AI592:AI595"/>
    <mergeCell ref="AJ592:AJ595"/>
    <mergeCell ref="AK592:AK595"/>
    <mergeCell ref="AL592:AL595"/>
    <mergeCell ref="AO592:AO595"/>
    <mergeCell ref="AP592:AP595"/>
    <mergeCell ref="AQ592:AQ595"/>
    <mergeCell ref="AR592:AR595"/>
    <mergeCell ref="AS592:AS595"/>
    <mergeCell ref="AT592:AT595"/>
    <mergeCell ref="AU592:AU595"/>
    <mergeCell ref="AV592:AV595"/>
    <mergeCell ref="AW592:AW595"/>
    <mergeCell ref="AX592:AX595"/>
    <mergeCell ref="AY592:AY595"/>
    <mergeCell ref="AM593:AM594"/>
    <mergeCell ref="P592:P595"/>
    <mergeCell ref="Q592:Q595"/>
    <mergeCell ref="R592:R595"/>
    <mergeCell ref="S592:S595"/>
    <mergeCell ref="T592:T595"/>
    <mergeCell ref="U592:U595"/>
    <mergeCell ref="V592:V595"/>
    <mergeCell ref="W592:W595"/>
    <mergeCell ref="X592:X595"/>
    <mergeCell ref="Y592:Y595"/>
    <mergeCell ref="Z592:Z595"/>
    <mergeCell ref="AA592:AA595"/>
    <mergeCell ref="AB592:AB595"/>
    <mergeCell ref="AC592:AC595"/>
    <mergeCell ref="AD592:AD595"/>
    <mergeCell ref="AE592:AE595"/>
    <mergeCell ref="AF592:AF595"/>
    <mergeCell ref="AG596:AG599"/>
    <mergeCell ref="AH596:AH599"/>
    <mergeCell ref="AI596:AI599"/>
    <mergeCell ref="AJ596:AJ599"/>
    <mergeCell ref="AK596:AK599"/>
    <mergeCell ref="AL596:AL599"/>
    <mergeCell ref="AO596:AO599"/>
    <mergeCell ref="AP596:AP599"/>
    <mergeCell ref="AQ596:AQ599"/>
    <mergeCell ref="AR596:AR599"/>
    <mergeCell ref="AS596:AS599"/>
    <mergeCell ref="AT596:AT599"/>
    <mergeCell ref="AU596:AU599"/>
    <mergeCell ref="AV596:AV599"/>
    <mergeCell ref="AW596:AW599"/>
    <mergeCell ref="AX596:AX599"/>
    <mergeCell ref="AY596:AY599"/>
    <mergeCell ref="AM597:AM598"/>
    <mergeCell ref="P596:P599"/>
    <mergeCell ref="Q596:Q599"/>
    <mergeCell ref="R596:R599"/>
    <mergeCell ref="S596:S599"/>
    <mergeCell ref="T596:T599"/>
    <mergeCell ref="U596:U599"/>
    <mergeCell ref="V596:V599"/>
    <mergeCell ref="W596:W599"/>
    <mergeCell ref="X596:X599"/>
    <mergeCell ref="Y596:Y599"/>
    <mergeCell ref="Z596:Z599"/>
    <mergeCell ref="AA596:AA599"/>
    <mergeCell ref="AB596:AB599"/>
    <mergeCell ref="AC596:AC599"/>
    <mergeCell ref="AD596:AD599"/>
    <mergeCell ref="AE596:AE599"/>
    <mergeCell ref="AF596:AF599"/>
    <mergeCell ref="AG600:AG603"/>
    <mergeCell ref="AH600:AH603"/>
    <mergeCell ref="AI600:AI603"/>
    <mergeCell ref="AJ600:AJ603"/>
    <mergeCell ref="AK600:AK603"/>
    <mergeCell ref="AL600:AL603"/>
    <mergeCell ref="AO600:AO603"/>
    <mergeCell ref="AP600:AP603"/>
    <mergeCell ref="AQ600:AQ603"/>
    <mergeCell ref="AR600:AR603"/>
    <mergeCell ref="AS600:AS603"/>
    <mergeCell ref="AT600:AT603"/>
    <mergeCell ref="AU600:AU603"/>
    <mergeCell ref="AV600:AV603"/>
    <mergeCell ref="AW600:AW603"/>
    <mergeCell ref="AX600:AX603"/>
    <mergeCell ref="AY600:AY603"/>
    <mergeCell ref="AM601:AM602"/>
    <mergeCell ref="P600:P603"/>
    <mergeCell ref="Q600:Q603"/>
    <mergeCell ref="R600:R603"/>
    <mergeCell ref="S600:S603"/>
    <mergeCell ref="T600:T603"/>
    <mergeCell ref="U600:U603"/>
    <mergeCell ref="V600:V603"/>
    <mergeCell ref="W600:W603"/>
    <mergeCell ref="X600:X603"/>
    <mergeCell ref="Y600:Y603"/>
    <mergeCell ref="Z600:Z603"/>
    <mergeCell ref="AA600:AA603"/>
    <mergeCell ref="AB600:AB603"/>
    <mergeCell ref="AC600:AC603"/>
    <mergeCell ref="AD600:AD603"/>
    <mergeCell ref="AE600:AE603"/>
    <mergeCell ref="AF600:AF603"/>
    <mergeCell ref="AG604:AG607"/>
    <mergeCell ref="AH604:AH607"/>
    <mergeCell ref="AI604:AI607"/>
    <mergeCell ref="AJ604:AJ607"/>
    <mergeCell ref="AK604:AK607"/>
    <mergeCell ref="AL604:AL607"/>
    <mergeCell ref="AO604:AO607"/>
    <mergeCell ref="AP604:AP607"/>
    <mergeCell ref="AQ604:AQ607"/>
    <mergeCell ref="AR604:AR607"/>
    <mergeCell ref="AS604:AS607"/>
    <mergeCell ref="AT604:AT607"/>
    <mergeCell ref="AU604:AU607"/>
    <mergeCell ref="AV604:AV607"/>
    <mergeCell ref="AW604:AW607"/>
    <mergeCell ref="AX604:AX607"/>
    <mergeCell ref="AY604:AY607"/>
    <mergeCell ref="AM605:AM606"/>
    <mergeCell ref="P604:P607"/>
    <mergeCell ref="Q604:Q607"/>
    <mergeCell ref="R604:R607"/>
    <mergeCell ref="S604:S607"/>
    <mergeCell ref="T604:T607"/>
    <mergeCell ref="U604:U607"/>
    <mergeCell ref="V604:V607"/>
    <mergeCell ref="W604:W607"/>
    <mergeCell ref="X604:X607"/>
    <mergeCell ref="Y604:Y607"/>
    <mergeCell ref="Z604:Z607"/>
    <mergeCell ref="AA604:AA607"/>
    <mergeCell ref="AB604:AB607"/>
    <mergeCell ref="AC604:AC607"/>
    <mergeCell ref="AD604:AD607"/>
    <mergeCell ref="AE604:AE607"/>
    <mergeCell ref="AF604:AF607"/>
    <mergeCell ref="AG608:AG611"/>
    <mergeCell ref="AH608:AH611"/>
    <mergeCell ref="AI608:AI611"/>
    <mergeCell ref="AJ608:AJ611"/>
    <mergeCell ref="AK608:AK611"/>
    <mergeCell ref="AL608:AL611"/>
    <mergeCell ref="AO608:AO611"/>
    <mergeCell ref="AP608:AP611"/>
    <mergeCell ref="AQ608:AQ611"/>
    <mergeCell ref="AR608:AR611"/>
    <mergeCell ref="AS608:AS611"/>
    <mergeCell ref="AT608:AT611"/>
    <mergeCell ref="AU608:AU611"/>
    <mergeCell ref="AV608:AV611"/>
    <mergeCell ref="AW608:AW611"/>
    <mergeCell ref="AX608:AX611"/>
    <mergeCell ref="AY608:AY611"/>
    <mergeCell ref="AM609:AM610"/>
    <mergeCell ref="P608:P611"/>
    <mergeCell ref="Q608:Q611"/>
    <mergeCell ref="R608:R611"/>
    <mergeCell ref="S608:S611"/>
    <mergeCell ref="T608:T611"/>
    <mergeCell ref="U608:U611"/>
    <mergeCell ref="V608:V611"/>
    <mergeCell ref="W608:W611"/>
    <mergeCell ref="X608:X611"/>
    <mergeCell ref="Y608:Y611"/>
    <mergeCell ref="Z608:Z611"/>
    <mergeCell ref="AA608:AA611"/>
    <mergeCell ref="AB608:AB611"/>
    <mergeCell ref="AC608:AC611"/>
    <mergeCell ref="AD608:AD611"/>
    <mergeCell ref="AE608:AE611"/>
    <mergeCell ref="AF608:AF611"/>
    <mergeCell ref="AG612:AG615"/>
    <mergeCell ref="AH612:AH615"/>
    <mergeCell ref="AI612:AI615"/>
    <mergeCell ref="AJ612:AJ615"/>
    <mergeCell ref="AK612:AK615"/>
    <mergeCell ref="AL612:AL615"/>
    <mergeCell ref="AO612:AO615"/>
    <mergeCell ref="AP612:AP615"/>
    <mergeCell ref="AQ612:AQ615"/>
    <mergeCell ref="AR612:AR615"/>
    <mergeCell ref="AS612:AS615"/>
    <mergeCell ref="AT612:AT615"/>
    <mergeCell ref="AU612:AU615"/>
    <mergeCell ref="AV612:AV615"/>
    <mergeCell ref="AW612:AW615"/>
    <mergeCell ref="AX612:AX615"/>
    <mergeCell ref="AY612:AY615"/>
    <mergeCell ref="AM613:AM614"/>
    <mergeCell ref="P612:P615"/>
    <mergeCell ref="Q612:Q615"/>
    <mergeCell ref="R612:R615"/>
    <mergeCell ref="S612:S615"/>
    <mergeCell ref="T612:T615"/>
    <mergeCell ref="U612:U615"/>
    <mergeCell ref="V612:V615"/>
    <mergeCell ref="W612:W615"/>
    <mergeCell ref="X612:X615"/>
    <mergeCell ref="Y612:Y615"/>
    <mergeCell ref="Z612:Z615"/>
    <mergeCell ref="AA612:AA615"/>
    <mergeCell ref="AB612:AB615"/>
    <mergeCell ref="AC612:AC615"/>
    <mergeCell ref="AD612:AD615"/>
    <mergeCell ref="AE612:AE615"/>
    <mergeCell ref="AF612:AF615"/>
    <mergeCell ref="AG616:AG619"/>
    <mergeCell ref="AH616:AH619"/>
    <mergeCell ref="AI616:AI619"/>
    <mergeCell ref="AJ616:AJ619"/>
    <mergeCell ref="AK616:AK619"/>
    <mergeCell ref="AL616:AL619"/>
    <mergeCell ref="AO616:AO619"/>
    <mergeCell ref="AP616:AP619"/>
    <mergeCell ref="AQ616:AQ619"/>
    <mergeCell ref="AR616:AR619"/>
    <mergeCell ref="AS616:AS619"/>
    <mergeCell ref="AT616:AT619"/>
    <mergeCell ref="AU616:AU619"/>
    <mergeCell ref="AV616:AV619"/>
    <mergeCell ref="AW616:AW619"/>
    <mergeCell ref="AX616:AX619"/>
    <mergeCell ref="AY616:AY619"/>
    <mergeCell ref="AM617:AM618"/>
    <mergeCell ref="P616:P619"/>
    <mergeCell ref="Q616:Q619"/>
    <mergeCell ref="R616:R619"/>
    <mergeCell ref="S616:S619"/>
    <mergeCell ref="T616:T619"/>
    <mergeCell ref="U616:U619"/>
    <mergeCell ref="V616:V619"/>
    <mergeCell ref="W616:W619"/>
    <mergeCell ref="X616:X619"/>
    <mergeCell ref="Y616:Y619"/>
    <mergeCell ref="Z616:Z619"/>
    <mergeCell ref="AA616:AA619"/>
    <mergeCell ref="AB616:AB619"/>
    <mergeCell ref="AC616:AC619"/>
    <mergeCell ref="AD616:AD619"/>
    <mergeCell ref="AE616:AE619"/>
    <mergeCell ref="AF616:AF619"/>
    <mergeCell ref="AG620:AG623"/>
    <mergeCell ref="AH620:AH623"/>
    <mergeCell ref="AI620:AI623"/>
    <mergeCell ref="AJ620:AJ623"/>
    <mergeCell ref="AK620:AK623"/>
    <mergeCell ref="AL620:AL623"/>
    <mergeCell ref="AO620:AO623"/>
    <mergeCell ref="AP620:AP623"/>
    <mergeCell ref="AQ620:AQ623"/>
    <mergeCell ref="AR620:AR623"/>
    <mergeCell ref="AS620:AS623"/>
    <mergeCell ref="AT620:AT623"/>
    <mergeCell ref="AU620:AU623"/>
    <mergeCell ref="AV620:AV623"/>
    <mergeCell ref="AW620:AW623"/>
    <mergeCell ref="AX620:AX623"/>
    <mergeCell ref="AY620:AY623"/>
    <mergeCell ref="AM621:AM622"/>
    <mergeCell ref="P620:P623"/>
    <mergeCell ref="Q620:Q623"/>
    <mergeCell ref="R620:R623"/>
    <mergeCell ref="S620:S623"/>
    <mergeCell ref="T620:T623"/>
    <mergeCell ref="U620:U623"/>
    <mergeCell ref="V620:V623"/>
    <mergeCell ref="W620:W623"/>
    <mergeCell ref="X620:X623"/>
    <mergeCell ref="Y620:Y623"/>
    <mergeCell ref="Z620:Z623"/>
    <mergeCell ref="AA620:AA623"/>
    <mergeCell ref="AB620:AB623"/>
    <mergeCell ref="AC620:AC623"/>
    <mergeCell ref="AD620:AD623"/>
    <mergeCell ref="AE620:AE623"/>
    <mergeCell ref="AF620:AF623"/>
    <mergeCell ref="AG624:AG627"/>
    <mergeCell ref="AH624:AH627"/>
    <mergeCell ref="AI624:AI627"/>
    <mergeCell ref="AJ624:AJ627"/>
    <mergeCell ref="AK624:AK627"/>
    <mergeCell ref="AL624:AL627"/>
    <mergeCell ref="AO624:AO627"/>
    <mergeCell ref="AP624:AP627"/>
    <mergeCell ref="AQ624:AQ627"/>
    <mergeCell ref="AR624:AR627"/>
    <mergeCell ref="AS624:AS627"/>
    <mergeCell ref="AT624:AT627"/>
    <mergeCell ref="AU624:AU627"/>
    <mergeCell ref="AV624:AV627"/>
    <mergeCell ref="AW624:AW627"/>
    <mergeCell ref="AX624:AX627"/>
    <mergeCell ref="AY624:AY627"/>
    <mergeCell ref="AM625:AM626"/>
    <mergeCell ref="P624:P627"/>
    <mergeCell ref="Q624:Q627"/>
    <mergeCell ref="R624:R627"/>
    <mergeCell ref="S624:S627"/>
    <mergeCell ref="T624:T627"/>
    <mergeCell ref="U624:U627"/>
    <mergeCell ref="V624:V627"/>
    <mergeCell ref="W624:W627"/>
    <mergeCell ref="X624:X627"/>
    <mergeCell ref="Y624:Y627"/>
    <mergeCell ref="Z624:Z627"/>
    <mergeCell ref="AA624:AA627"/>
    <mergeCell ref="AB624:AB627"/>
    <mergeCell ref="AC624:AC627"/>
    <mergeCell ref="AD624:AD627"/>
    <mergeCell ref="AE624:AE627"/>
    <mergeCell ref="AF624:AF627"/>
    <mergeCell ref="AG628:AG631"/>
    <mergeCell ref="AH628:AH631"/>
    <mergeCell ref="AI628:AI631"/>
    <mergeCell ref="AJ628:AJ631"/>
    <mergeCell ref="AK628:AK631"/>
    <mergeCell ref="AL628:AL631"/>
    <mergeCell ref="AO628:AO631"/>
    <mergeCell ref="AP628:AP631"/>
    <mergeCell ref="AQ628:AQ631"/>
    <mergeCell ref="AR628:AR631"/>
    <mergeCell ref="AS628:AS631"/>
    <mergeCell ref="AT628:AT631"/>
    <mergeCell ref="AU628:AU631"/>
    <mergeCell ref="AV628:AV631"/>
    <mergeCell ref="AW628:AW631"/>
    <mergeCell ref="AX628:AX631"/>
    <mergeCell ref="AY628:AY631"/>
    <mergeCell ref="AM629:AM630"/>
    <mergeCell ref="P628:P631"/>
    <mergeCell ref="Q628:Q631"/>
    <mergeCell ref="R628:R631"/>
    <mergeCell ref="S628:S631"/>
    <mergeCell ref="T628:T631"/>
    <mergeCell ref="U628:U631"/>
    <mergeCell ref="V628:V631"/>
    <mergeCell ref="W628:W631"/>
    <mergeCell ref="X628:X631"/>
    <mergeCell ref="Y628:Y631"/>
    <mergeCell ref="Z628:Z631"/>
    <mergeCell ref="AA628:AA631"/>
    <mergeCell ref="AB628:AB631"/>
    <mergeCell ref="AC628:AC631"/>
    <mergeCell ref="AD628:AD631"/>
    <mergeCell ref="AE628:AE631"/>
    <mergeCell ref="AF628:AF631"/>
    <mergeCell ref="AG632:AG635"/>
    <mergeCell ref="AH632:AH635"/>
    <mergeCell ref="AI632:AI635"/>
    <mergeCell ref="AJ632:AJ635"/>
    <mergeCell ref="AK632:AK635"/>
    <mergeCell ref="AL632:AL635"/>
    <mergeCell ref="AO632:AO635"/>
    <mergeCell ref="AP632:AP635"/>
    <mergeCell ref="AQ632:AQ635"/>
    <mergeCell ref="AR632:AR635"/>
    <mergeCell ref="AS632:AS635"/>
    <mergeCell ref="AT632:AT635"/>
    <mergeCell ref="AU632:AU635"/>
    <mergeCell ref="AV632:AV635"/>
    <mergeCell ref="AW632:AW635"/>
    <mergeCell ref="AX632:AX635"/>
    <mergeCell ref="AY632:AY635"/>
    <mergeCell ref="AM633:AM634"/>
    <mergeCell ref="P632:P635"/>
    <mergeCell ref="Q632:Q635"/>
    <mergeCell ref="R632:R635"/>
    <mergeCell ref="S632:S635"/>
    <mergeCell ref="T632:T635"/>
    <mergeCell ref="U632:U635"/>
    <mergeCell ref="V632:V635"/>
    <mergeCell ref="W632:W635"/>
    <mergeCell ref="X632:X635"/>
    <mergeCell ref="Y632:Y635"/>
    <mergeCell ref="Z632:Z635"/>
    <mergeCell ref="AA632:AA635"/>
    <mergeCell ref="AB632:AB635"/>
    <mergeCell ref="AC632:AC635"/>
    <mergeCell ref="AD632:AD635"/>
    <mergeCell ref="AE632:AE635"/>
    <mergeCell ref="AF632:AF635"/>
    <mergeCell ref="AG636:AG639"/>
    <mergeCell ref="AH636:AH639"/>
    <mergeCell ref="AI636:AI639"/>
    <mergeCell ref="AJ636:AJ639"/>
    <mergeCell ref="AK636:AK639"/>
    <mergeCell ref="AL636:AL639"/>
    <mergeCell ref="AO636:AO639"/>
    <mergeCell ref="AP636:AP639"/>
    <mergeCell ref="AQ636:AQ639"/>
    <mergeCell ref="AR636:AR639"/>
    <mergeCell ref="AS636:AS639"/>
    <mergeCell ref="AT636:AT639"/>
    <mergeCell ref="AU636:AU639"/>
    <mergeCell ref="AV636:AV639"/>
    <mergeCell ref="AW636:AW639"/>
    <mergeCell ref="AX636:AX639"/>
    <mergeCell ref="AY636:AY639"/>
    <mergeCell ref="AM637:AM638"/>
    <mergeCell ref="P636:P639"/>
    <mergeCell ref="Q636:Q639"/>
    <mergeCell ref="R636:R639"/>
    <mergeCell ref="S636:S639"/>
    <mergeCell ref="T636:T639"/>
    <mergeCell ref="U636:U639"/>
    <mergeCell ref="V636:V639"/>
    <mergeCell ref="W636:W639"/>
    <mergeCell ref="X636:X639"/>
    <mergeCell ref="Y636:Y639"/>
    <mergeCell ref="Z636:Z639"/>
    <mergeCell ref="AA636:AA639"/>
    <mergeCell ref="AB636:AB639"/>
    <mergeCell ref="AC636:AC639"/>
    <mergeCell ref="AD636:AD639"/>
    <mergeCell ref="AE636:AE639"/>
    <mergeCell ref="AF636:AF639"/>
    <mergeCell ref="AG640:AG643"/>
    <mergeCell ref="AH640:AH643"/>
    <mergeCell ref="AI640:AI643"/>
    <mergeCell ref="AJ640:AJ643"/>
    <mergeCell ref="AK640:AK643"/>
    <mergeCell ref="AL640:AL643"/>
    <mergeCell ref="AO640:AO643"/>
    <mergeCell ref="AP640:AP643"/>
    <mergeCell ref="AQ640:AQ643"/>
    <mergeCell ref="AR640:AR643"/>
    <mergeCell ref="AS640:AS643"/>
    <mergeCell ref="AT640:AT643"/>
    <mergeCell ref="AU640:AU643"/>
    <mergeCell ref="AV640:AV643"/>
    <mergeCell ref="AW640:AW643"/>
    <mergeCell ref="AX640:AX643"/>
    <mergeCell ref="AY640:AY643"/>
    <mergeCell ref="AM641:AM642"/>
    <mergeCell ref="P640:P643"/>
    <mergeCell ref="Q640:Q643"/>
    <mergeCell ref="R640:R643"/>
    <mergeCell ref="S640:S643"/>
    <mergeCell ref="T640:T643"/>
    <mergeCell ref="U640:U643"/>
    <mergeCell ref="V640:V643"/>
    <mergeCell ref="W640:W643"/>
    <mergeCell ref="X640:X643"/>
    <mergeCell ref="Y640:Y643"/>
    <mergeCell ref="Z640:Z643"/>
    <mergeCell ref="AA640:AA643"/>
    <mergeCell ref="AB640:AB643"/>
    <mergeCell ref="AC640:AC643"/>
    <mergeCell ref="AD640:AD643"/>
    <mergeCell ref="AE640:AE643"/>
    <mergeCell ref="AF640:AF643"/>
    <mergeCell ref="AG644:AG647"/>
    <mergeCell ref="AH644:AH647"/>
    <mergeCell ref="AI644:AI647"/>
    <mergeCell ref="AJ644:AJ647"/>
    <mergeCell ref="AK644:AK647"/>
    <mergeCell ref="AL644:AL647"/>
    <mergeCell ref="AO644:AO647"/>
    <mergeCell ref="AP644:AP647"/>
    <mergeCell ref="AQ644:AQ647"/>
    <mergeCell ref="AR644:AR647"/>
    <mergeCell ref="AS644:AS647"/>
    <mergeCell ref="AT644:AT647"/>
    <mergeCell ref="AU644:AU647"/>
    <mergeCell ref="AV644:AV647"/>
    <mergeCell ref="AW644:AW647"/>
    <mergeCell ref="AX644:AX647"/>
    <mergeCell ref="AY644:AY647"/>
    <mergeCell ref="AM645:AM646"/>
    <mergeCell ref="P644:P647"/>
    <mergeCell ref="Q644:Q647"/>
    <mergeCell ref="R644:R647"/>
    <mergeCell ref="S644:S647"/>
    <mergeCell ref="T644:T647"/>
    <mergeCell ref="U644:U647"/>
    <mergeCell ref="V644:V647"/>
    <mergeCell ref="W644:W647"/>
    <mergeCell ref="X644:X647"/>
    <mergeCell ref="Y644:Y647"/>
    <mergeCell ref="Z644:Z647"/>
    <mergeCell ref="AA644:AA647"/>
    <mergeCell ref="AB644:AB647"/>
    <mergeCell ref="AC644:AC647"/>
    <mergeCell ref="AD644:AD647"/>
    <mergeCell ref="AE644:AE647"/>
    <mergeCell ref="AF644:AF647"/>
    <mergeCell ref="AG648:AG651"/>
    <mergeCell ref="AH648:AH651"/>
    <mergeCell ref="AI648:AI651"/>
    <mergeCell ref="AJ648:AJ651"/>
    <mergeCell ref="AK648:AK651"/>
    <mergeCell ref="AL648:AL651"/>
    <mergeCell ref="AO648:AO651"/>
    <mergeCell ref="AP648:AP651"/>
    <mergeCell ref="AQ648:AQ651"/>
    <mergeCell ref="AR648:AR651"/>
    <mergeCell ref="AS648:AS651"/>
    <mergeCell ref="AT648:AT651"/>
    <mergeCell ref="AU648:AU651"/>
    <mergeCell ref="AV648:AV651"/>
    <mergeCell ref="AW648:AW651"/>
    <mergeCell ref="AX648:AX651"/>
    <mergeCell ref="AY648:AY651"/>
    <mergeCell ref="AM649:AM650"/>
    <mergeCell ref="P648:P651"/>
    <mergeCell ref="Q648:Q651"/>
    <mergeCell ref="R648:R651"/>
    <mergeCell ref="S648:S651"/>
    <mergeCell ref="T648:T651"/>
    <mergeCell ref="U648:U651"/>
    <mergeCell ref="V648:V651"/>
    <mergeCell ref="W648:W651"/>
    <mergeCell ref="X648:X651"/>
    <mergeCell ref="Y648:Y651"/>
    <mergeCell ref="Z648:Z651"/>
    <mergeCell ref="AA648:AA651"/>
    <mergeCell ref="AB648:AB651"/>
    <mergeCell ref="AC648:AC651"/>
    <mergeCell ref="AD648:AD651"/>
    <mergeCell ref="AE648:AE651"/>
    <mergeCell ref="AF648:AF651"/>
    <mergeCell ref="AG652:AG655"/>
    <mergeCell ref="AH652:AH655"/>
    <mergeCell ref="AI652:AI655"/>
    <mergeCell ref="AJ652:AJ655"/>
    <mergeCell ref="AK652:AK655"/>
    <mergeCell ref="AL652:AL655"/>
    <mergeCell ref="AO652:AO655"/>
    <mergeCell ref="AP652:AP655"/>
    <mergeCell ref="AQ652:AQ655"/>
    <mergeCell ref="AR652:AR655"/>
    <mergeCell ref="AS652:AS655"/>
    <mergeCell ref="AT652:AT655"/>
    <mergeCell ref="AU652:AU655"/>
    <mergeCell ref="AV652:AV655"/>
    <mergeCell ref="AW652:AW655"/>
    <mergeCell ref="AX652:AX655"/>
    <mergeCell ref="AY652:AY655"/>
    <mergeCell ref="AM653:AM654"/>
    <mergeCell ref="P652:P655"/>
    <mergeCell ref="Q652:Q655"/>
    <mergeCell ref="R652:R655"/>
    <mergeCell ref="S652:S655"/>
    <mergeCell ref="T652:T655"/>
    <mergeCell ref="U652:U655"/>
    <mergeCell ref="V652:V655"/>
    <mergeCell ref="W652:W655"/>
    <mergeCell ref="X652:X655"/>
    <mergeCell ref="Y652:Y655"/>
    <mergeCell ref="Z652:Z655"/>
    <mergeCell ref="AA652:AA655"/>
    <mergeCell ref="AB652:AB655"/>
    <mergeCell ref="AC652:AC655"/>
    <mergeCell ref="AD652:AD655"/>
    <mergeCell ref="AE652:AE655"/>
    <mergeCell ref="AF652:AF655"/>
    <mergeCell ref="AG656:AG659"/>
    <mergeCell ref="AH656:AH659"/>
    <mergeCell ref="AI656:AI659"/>
    <mergeCell ref="AJ656:AJ659"/>
    <mergeCell ref="AK656:AK659"/>
    <mergeCell ref="AL656:AL659"/>
    <mergeCell ref="AO656:AO659"/>
    <mergeCell ref="AP656:AP659"/>
    <mergeCell ref="AQ656:AQ659"/>
    <mergeCell ref="AR656:AR659"/>
    <mergeCell ref="AS656:AS659"/>
    <mergeCell ref="AT656:AT659"/>
    <mergeCell ref="AU656:AU659"/>
    <mergeCell ref="AV656:AV659"/>
    <mergeCell ref="AW656:AW659"/>
    <mergeCell ref="AX656:AX659"/>
    <mergeCell ref="AY656:AY659"/>
    <mergeCell ref="AM657:AM658"/>
    <mergeCell ref="P656:P659"/>
    <mergeCell ref="Q656:Q659"/>
    <mergeCell ref="R656:R659"/>
    <mergeCell ref="S656:S659"/>
    <mergeCell ref="T656:T659"/>
    <mergeCell ref="U656:U659"/>
    <mergeCell ref="V656:V659"/>
    <mergeCell ref="W656:W659"/>
    <mergeCell ref="X656:X659"/>
    <mergeCell ref="Y656:Y659"/>
    <mergeCell ref="Z656:Z659"/>
    <mergeCell ref="AA656:AA659"/>
    <mergeCell ref="AB656:AB659"/>
    <mergeCell ref="AC656:AC659"/>
    <mergeCell ref="AD656:AD659"/>
    <mergeCell ref="AE656:AE659"/>
    <mergeCell ref="AF656:AF659"/>
    <mergeCell ref="AG660:AG663"/>
    <mergeCell ref="AH660:AH663"/>
    <mergeCell ref="AI660:AI663"/>
    <mergeCell ref="AJ660:AJ663"/>
    <mergeCell ref="AK660:AK663"/>
    <mergeCell ref="AL660:AL663"/>
    <mergeCell ref="AO660:AO663"/>
    <mergeCell ref="AP660:AP663"/>
    <mergeCell ref="AQ660:AQ663"/>
    <mergeCell ref="AR660:AR663"/>
    <mergeCell ref="AS660:AS663"/>
    <mergeCell ref="AT660:AT663"/>
    <mergeCell ref="AU660:AU663"/>
    <mergeCell ref="AV660:AV663"/>
    <mergeCell ref="AW660:AW663"/>
    <mergeCell ref="AX660:AX663"/>
    <mergeCell ref="AY660:AY663"/>
    <mergeCell ref="AM661:AM662"/>
    <mergeCell ref="P660:P663"/>
    <mergeCell ref="Q660:Q663"/>
    <mergeCell ref="R660:R663"/>
    <mergeCell ref="S660:S663"/>
    <mergeCell ref="T660:T663"/>
    <mergeCell ref="U660:U663"/>
    <mergeCell ref="V660:V663"/>
    <mergeCell ref="W660:W663"/>
    <mergeCell ref="X660:X663"/>
    <mergeCell ref="Y660:Y663"/>
    <mergeCell ref="Z660:Z663"/>
    <mergeCell ref="AA660:AA663"/>
    <mergeCell ref="AB660:AB663"/>
    <mergeCell ref="AC660:AC663"/>
    <mergeCell ref="AD660:AD663"/>
    <mergeCell ref="AE660:AE663"/>
    <mergeCell ref="AF660:AF663"/>
    <mergeCell ref="AG664:AG667"/>
    <mergeCell ref="AH664:AH667"/>
    <mergeCell ref="AI664:AI667"/>
    <mergeCell ref="AJ664:AJ667"/>
    <mergeCell ref="AK664:AK667"/>
    <mergeCell ref="AL664:AL667"/>
    <mergeCell ref="AO664:AO667"/>
    <mergeCell ref="AP664:AP667"/>
    <mergeCell ref="AQ664:AQ667"/>
    <mergeCell ref="AR664:AR667"/>
    <mergeCell ref="AS664:AS667"/>
    <mergeCell ref="AT664:AT667"/>
    <mergeCell ref="AU664:AU667"/>
    <mergeCell ref="AV664:AV667"/>
    <mergeCell ref="AW664:AW667"/>
    <mergeCell ref="AX664:AX667"/>
    <mergeCell ref="AY664:AY667"/>
    <mergeCell ref="AM665:AM666"/>
    <mergeCell ref="P664:P667"/>
    <mergeCell ref="Q664:Q667"/>
    <mergeCell ref="R664:R667"/>
    <mergeCell ref="S664:S667"/>
    <mergeCell ref="T664:T667"/>
    <mergeCell ref="U664:U667"/>
    <mergeCell ref="V664:V667"/>
    <mergeCell ref="W664:W667"/>
    <mergeCell ref="X664:X667"/>
    <mergeCell ref="Y664:Y667"/>
    <mergeCell ref="Z664:Z667"/>
    <mergeCell ref="AA664:AA667"/>
    <mergeCell ref="AB664:AB667"/>
    <mergeCell ref="AC664:AC667"/>
    <mergeCell ref="AD664:AD667"/>
    <mergeCell ref="AE664:AE667"/>
    <mergeCell ref="AF664:AF667"/>
    <mergeCell ref="AG668:AG671"/>
    <mergeCell ref="AH668:AH671"/>
    <mergeCell ref="AI668:AI671"/>
    <mergeCell ref="AJ668:AJ671"/>
    <mergeCell ref="AK668:AK671"/>
    <mergeCell ref="AL668:AL671"/>
    <mergeCell ref="AO668:AO671"/>
    <mergeCell ref="AP668:AP671"/>
    <mergeCell ref="AQ668:AQ671"/>
    <mergeCell ref="AR668:AR671"/>
    <mergeCell ref="AS668:AS671"/>
    <mergeCell ref="AT668:AT671"/>
    <mergeCell ref="AU668:AU671"/>
    <mergeCell ref="AV668:AV671"/>
    <mergeCell ref="AW668:AW671"/>
    <mergeCell ref="AX668:AX671"/>
    <mergeCell ref="AY668:AY671"/>
    <mergeCell ref="AM669:AM670"/>
    <mergeCell ref="P668:P671"/>
    <mergeCell ref="Q668:Q671"/>
    <mergeCell ref="R668:R671"/>
    <mergeCell ref="S668:S671"/>
    <mergeCell ref="T668:T671"/>
    <mergeCell ref="U668:U671"/>
    <mergeCell ref="V668:V671"/>
    <mergeCell ref="W668:W671"/>
    <mergeCell ref="X668:X671"/>
    <mergeCell ref="Y668:Y671"/>
    <mergeCell ref="Z668:Z671"/>
    <mergeCell ref="AA668:AA671"/>
    <mergeCell ref="AB668:AB671"/>
    <mergeCell ref="AC668:AC671"/>
    <mergeCell ref="AD668:AD671"/>
    <mergeCell ref="AE668:AE671"/>
    <mergeCell ref="AF668:AF671"/>
    <mergeCell ref="AG672:AG675"/>
    <mergeCell ref="AH672:AH675"/>
    <mergeCell ref="AI672:AI675"/>
    <mergeCell ref="AJ672:AJ675"/>
    <mergeCell ref="AK672:AK675"/>
    <mergeCell ref="AL672:AL675"/>
    <mergeCell ref="AO672:AO675"/>
    <mergeCell ref="AP672:AP675"/>
    <mergeCell ref="AQ672:AQ675"/>
    <mergeCell ref="AR672:AR675"/>
    <mergeCell ref="AS672:AS675"/>
    <mergeCell ref="AT672:AT675"/>
    <mergeCell ref="AU672:AU675"/>
    <mergeCell ref="AV672:AV675"/>
    <mergeCell ref="AW672:AW675"/>
    <mergeCell ref="AX672:AX675"/>
    <mergeCell ref="AY672:AY675"/>
    <mergeCell ref="AM673:AM674"/>
    <mergeCell ref="P672:P675"/>
    <mergeCell ref="Q672:Q675"/>
    <mergeCell ref="R672:R675"/>
    <mergeCell ref="S672:S675"/>
    <mergeCell ref="T672:T675"/>
    <mergeCell ref="U672:U675"/>
    <mergeCell ref="V672:V675"/>
    <mergeCell ref="W672:W675"/>
    <mergeCell ref="X672:X675"/>
    <mergeCell ref="Y672:Y675"/>
    <mergeCell ref="Z672:Z675"/>
    <mergeCell ref="AA672:AA675"/>
    <mergeCell ref="AB672:AB675"/>
    <mergeCell ref="AC672:AC675"/>
    <mergeCell ref="AD672:AD675"/>
    <mergeCell ref="AE672:AE675"/>
    <mergeCell ref="AF672:AF675"/>
    <mergeCell ref="AG676:AG679"/>
    <mergeCell ref="AH676:AH679"/>
    <mergeCell ref="AI676:AI679"/>
    <mergeCell ref="AJ676:AJ679"/>
    <mergeCell ref="AK676:AK679"/>
    <mergeCell ref="AL676:AL679"/>
    <mergeCell ref="AO676:AO679"/>
    <mergeCell ref="AP676:AP679"/>
    <mergeCell ref="AQ676:AQ679"/>
    <mergeCell ref="AR676:AR679"/>
    <mergeCell ref="AS676:AS679"/>
    <mergeCell ref="AT676:AT679"/>
    <mergeCell ref="AU676:AU679"/>
    <mergeCell ref="AV676:AV679"/>
    <mergeCell ref="AW676:AW679"/>
    <mergeCell ref="AX676:AX679"/>
    <mergeCell ref="AY676:AY679"/>
    <mergeCell ref="AM677:AM678"/>
    <mergeCell ref="P676:P679"/>
    <mergeCell ref="Q676:Q679"/>
    <mergeCell ref="R676:R679"/>
    <mergeCell ref="S676:S679"/>
    <mergeCell ref="T676:T679"/>
    <mergeCell ref="U676:U679"/>
    <mergeCell ref="V676:V679"/>
    <mergeCell ref="W676:W679"/>
    <mergeCell ref="X676:X679"/>
    <mergeCell ref="Y676:Y679"/>
    <mergeCell ref="Z676:Z679"/>
    <mergeCell ref="AA676:AA679"/>
    <mergeCell ref="AB676:AB679"/>
    <mergeCell ref="AC676:AC679"/>
    <mergeCell ref="AD676:AD679"/>
    <mergeCell ref="AE676:AE679"/>
    <mergeCell ref="AF676:AF679"/>
    <mergeCell ref="AG680:AG683"/>
    <mergeCell ref="AH680:AH683"/>
    <mergeCell ref="AI680:AI683"/>
    <mergeCell ref="AJ680:AJ683"/>
    <mergeCell ref="AK680:AK683"/>
    <mergeCell ref="AL680:AL683"/>
    <mergeCell ref="AO680:AO683"/>
    <mergeCell ref="AP680:AP683"/>
    <mergeCell ref="AQ680:AQ683"/>
    <mergeCell ref="AR680:AR683"/>
    <mergeCell ref="AS680:AS683"/>
    <mergeCell ref="AT680:AT683"/>
    <mergeCell ref="AU680:AU683"/>
    <mergeCell ref="AV680:AV683"/>
    <mergeCell ref="AW680:AW683"/>
    <mergeCell ref="AX680:AX683"/>
    <mergeCell ref="AY680:AY683"/>
    <mergeCell ref="AM681:AM682"/>
    <mergeCell ref="P680:P683"/>
    <mergeCell ref="Q680:Q683"/>
    <mergeCell ref="R680:R683"/>
    <mergeCell ref="S680:S683"/>
    <mergeCell ref="T680:T683"/>
    <mergeCell ref="U680:U683"/>
    <mergeCell ref="V680:V683"/>
    <mergeCell ref="W680:W683"/>
    <mergeCell ref="X680:X683"/>
    <mergeCell ref="Y680:Y683"/>
    <mergeCell ref="Z680:Z683"/>
    <mergeCell ref="AA680:AA683"/>
    <mergeCell ref="AB680:AB683"/>
    <mergeCell ref="AC680:AC683"/>
    <mergeCell ref="AD680:AD683"/>
    <mergeCell ref="AE680:AE683"/>
    <mergeCell ref="AF680:AF683"/>
    <mergeCell ref="AG684:AG687"/>
    <mergeCell ref="AH684:AH687"/>
    <mergeCell ref="AI684:AI687"/>
    <mergeCell ref="AJ684:AJ687"/>
    <mergeCell ref="AK684:AK687"/>
    <mergeCell ref="AL684:AL687"/>
    <mergeCell ref="AO684:AO687"/>
    <mergeCell ref="AP684:AP687"/>
    <mergeCell ref="AQ684:AQ687"/>
    <mergeCell ref="AR684:AR687"/>
    <mergeCell ref="AS684:AS687"/>
    <mergeCell ref="AT684:AT687"/>
    <mergeCell ref="AU684:AU687"/>
    <mergeCell ref="AV684:AV687"/>
    <mergeCell ref="AW684:AW687"/>
    <mergeCell ref="AX684:AX687"/>
    <mergeCell ref="AY684:AY687"/>
    <mergeCell ref="AM685:AM686"/>
    <mergeCell ref="P684:P687"/>
    <mergeCell ref="Q684:Q687"/>
    <mergeCell ref="R684:R687"/>
    <mergeCell ref="S684:S687"/>
    <mergeCell ref="T684:T687"/>
    <mergeCell ref="U684:U687"/>
    <mergeCell ref="V684:V687"/>
    <mergeCell ref="W684:W687"/>
    <mergeCell ref="X684:X687"/>
    <mergeCell ref="Y684:Y687"/>
    <mergeCell ref="Z684:Z687"/>
    <mergeCell ref="AA684:AA687"/>
    <mergeCell ref="AB684:AB687"/>
    <mergeCell ref="AC684:AC687"/>
    <mergeCell ref="AD684:AD687"/>
    <mergeCell ref="AE684:AE687"/>
    <mergeCell ref="AF684:AF687"/>
    <mergeCell ref="AG688:AG691"/>
    <mergeCell ref="AH688:AH691"/>
    <mergeCell ref="AI688:AI691"/>
    <mergeCell ref="AJ688:AJ691"/>
    <mergeCell ref="AK688:AK691"/>
    <mergeCell ref="AL688:AL691"/>
    <mergeCell ref="AO688:AO691"/>
    <mergeCell ref="AP688:AP691"/>
    <mergeCell ref="AQ688:AQ691"/>
    <mergeCell ref="AR688:AR691"/>
    <mergeCell ref="AS688:AS691"/>
    <mergeCell ref="AT688:AT691"/>
    <mergeCell ref="AU688:AU691"/>
    <mergeCell ref="AV688:AV691"/>
    <mergeCell ref="AW688:AW691"/>
    <mergeCell ref="AX688:AX691"/>
    <mergeCell ref="AY688:AY691"/>
    <mergeCell ref="AM689:AM690"/>
    <mergeCell ref="P688:P691"/>
    <mergeCell ref="Q688:Q691"/>
    <mergeCell ref="R688:R691"/>
    <mergeCell ref="S688:S691"/>
    <mergeCell ref="T688:T691"/>
    <mergeCell ref="U688:U691"/>
    <mergeCell ref="V688:V691"/>
    <mergeCell ref="W688:W691"/>
    <mergeCell ref="X688:X691"/>
    <mergeCell ref="Y688:Y691"/>
    <mergeCell ref="Z688:Z691"/>
    <mergeCell ref="AA688:AA691"/>
    <mergeCell ref="AB688:AB691"/>
    <mergeCell ref="AC688:AC691"/>
    <mergeCell ref="AD688:AD691"/>
    <mergeCell ref="AE688:AE691"/>
    <mergeCell ref="AF688:AF691"/>
    <mergeCell ref="AG692:AG695"/>
    <mergeCell ref="AH692:AH695"/>
    <mergeCell ref="AI692:AI695"/>
    <mergeCell ref="AJ692:AJ695"/>
    <mergeCell ref="AK692:AK695"/>
    <mergeCell ref="AL692:AL695"/>
    <mergeCell ref="AO692:AO695"/>
    <mergeCell ref="AP692:AP695"/>
    <mergeCell ref="AQ692:AQ695"/>
    <mergeCell ref="AR692:AR695"/>
    <mergeCell ref="AS692:AS695"/>
    <mergeCell ref="AT692:AT695"/>
    <mergeCell ref="AU692:AU695"/>
    <mergeCell ref="AV692:AV695"/>
    <mergeCell ref="AW692:AW695"/>
    <mergeCell ref="AX692:AX695"/>
    <mergeCell ref="AY692:AY695"/>
    <mergeCell ref="AM693:AM694"/>
    <mergeCell ref="P692:P695"/>
    <mergeCell ref="Q692:Q695"/>
    <mergeCell ref="R692:R695"/>
    <mergeCell ref="S692:S695"/>
    <mergeCell ref="T692:T695"/>
    <mergeCell ref="U692:U695"/>
    <mergeCell ref="V692:V695"/>
    <mergeCell ref="W692:W695"/>
    <mergeCell ref="X692:X695"/>
    <mergeCell ref="Y692:Y695"/>
    <mergeCell ref="Z692:Z695"/>
    <mergeCell ref="AA692:AA695"/>
    <mergeCell ref="AB692:AB695"/>
    <mergeCell ref="AC692:AC695"/>
    <mergeCell ref="AD692:AD695"/>
    <mergeCell ref="AE692:AE695"/>
    <mergeCell ref="AF692:AF695"/>
    <mergeCell ref="AG696:AG699"/>
    <mergeCell ref="AH696:AH699"/>
    <mergeCell ref="AI696:AI699"/>
    <mergeCell ref="AJ696:AJ699"/>
    <mergeCell ref="AK696:AK699"/>
    <mergeCell ref="AL696:AL699"/>
    <mergeCell ref="AO696:AO699"/>
    <mergeCell ref="AP696:AP699"/>
    <mergeCell ref="AQ696:AQ699"/>
    <mergeCell ref="AR696:AR699"/>
    <mergeCell ref="AS696:AS699"/>
    <mergeCell ref="AT696:AT699"/>
    <mergeCell ref="AU696:AU699"/>
    <mergeCell ref="AV696:AV699"/>
    <mergeCell ref="AW696:AW699"/>
    <mergeCell ref="AX696:AX699"/>
    <mergeCell ref="AY696:AY699"/>
    <mergeCell ref="AM697:AM698"/>
    <mergeCell ref="P696:P699"/>
    <mergeCell ref="Q696:Q699"/>
    <mergeCell ref="R696:R699"/>
    <mergeCell ref="S696:S699"/>
    <mergeCell ref="T696:T699"/>
    <mergeCell ref="U696:U699"/>
    <mergeCell ref="V696:V699"/>
    <mergeCell ref="W696:W699"/>
    <mergeCell ref="X696:X699"/>
    <mergeCell ref="Y696:Y699"/>
    <mergeCell ref="Z696:Z699"/>
    <mergeCell ref="AA696:AA699"/>
    <mergeCell ref="AB696:AB699"/>
    <mergeCell ref="AC696:AC699"/>
    <mergeCell ref="AD696:AD699"/>
    <mergeCell ref="AE696:AE699"/>
    <mergeCell ref="AF696:AF699"/>
    <mergeCell ref="AG700:AG703"/>
    <mergeCell ref="AH700:AH703"/>
    <mergeCell ref="AI700:AI703"/>
    <mergeCell ref="AJ700:AJ703"/>
    <mergeCell ref="AK700:AK703"/>
    <mergeCell ref="AL700:AL703"/>
    <mergeCell ref="AO700:AO703"/>
    <mergeCell ref="AP700:AP703"/>
    <mergeCell ref="AQ700:AQ703"/>
    <mergeCell ref="AR700:AR703"/>
    <mergeCell ref="AS700:AS703"/>
    <mergeCell ref="AT700:AT703"/>
    <mergeCell ref="AU700:AU703"/>
    <mergeCell ref="AV700:AV703"/>
    <mergeCell ref="AW700:AW703"/>
    <mergeCell ref="AX700:AX703"/>
    <mergeCell ref="AY700:AY703"/>
    <mergeCell ref="AM701:AM702"/>
    <mergeCell ref="P700:P703"/>
    <mergeCell ref="Q700:Q703"/>
    <mergeCell ref="R700:R703"/>
    <mergeCell ref="S700:S703"/>
    <mergeCell ref="T700:T703"/>
    <mergeCell ref="U700:U703"/>
    <mergeCell ref="V700:V703"/>
    <mergeCell ref="W700:W703"/>
    <mergeCell ref="X700:X703"/>
    <mergeCell ref="Y700:Y703"/>
    <mergeCell ref="Z700:Z703"/>
    <mergeCell ref="AA700:AA703"/>
    <mergeCell ref="AB700:AB703"/>
    <mergeCell ref="AC700:AC703"/>
    <mergeCell ref="AD700:AD703"/>
    <mergeCell ref="AE700:AE703"/>
    <mergeCell ref="AF700:AF703"/>
    <mergeCell ref="AG704:AG707"/>
    <mergeCell ref="AH704:AH707"/>
    <mergeCell ref="AI704:AI707"/>
    <mergeCell ref="AJ704:AJ707"/>
    <mergeCell ref="AK704:AK707"/>
    <mergeCell ref="AL704:AL707"/>
    <mergeCell ref="AO704:AO707"/>
    <mergeCell ref="AP704:AP707"/>
    <mergeCell ref="AQ704:AQ707"/>
    <mergeCell ref="AR704:AR707"/>
    <mergeCell ref="AS704:AS707"/>
    <mergeCell ref="AT704:AT707"/>
    <mergeCell ref="AU704:AU707"/>
    <mergeCell ref="AV704:AV707"/>
    <mergeCell ref="AW704:AW707"/>
    <mergeCell ref="AX704:AX707"/>
    <mergeCell ref="AY704:AY707"/>
    <mergeCell ref="AM705:AM706"/>
    <mergeCell ref="P704:P707"/>
    <mergeCell ref="Q704:Q707"/>
    <mergeCell ref="R704:R707"/>
    <mergeCell ref="S704:S707"/>
    <mergeCell ref="T704:T707"/>
    <mergeCell ref="U704:U707"/>
    <mergeCell ref="V704:V707"/>
    <mergeCell ref="W704:W707"/>
    <mergeCell ref="X704:X707"/>
    <mergeCell ref="Y704:Y707"/>
    <mergeCell ref="Z704:Z707"/>
    <mergeCell ref="AA704:AA707"/>
    <mergeCell ref="AB704:AB707"/>
    <mergeCell ref="AC704:AC707"/>
    <mergeCell ref="AD704:AD707"/>
    <mergeCell ref="AE704:AE707"/>
    <mergeCell ref="AF704:AF707"/>
    <mergeCell ref="AG708:AG711"/>
    <mergeCell ref="AH708:AH711"/>
    <mergeCell ref="AI708:AI711"/>
    <mergeCell ref="AJ708:AJ711"/>
    <mergeCell ref="AK708:AK711"/>
    <mergeCell ref="AL708:AL711"/>
    <mergeCell ref="AO708:AO711"/>
    <mergeCell ref="AP708:AP711"/>
    <mergeCell ref="AQ708:AQ711"/>
    <mergeCell ref="AR708:AR711"/>
    <mergeCell ref="AS708:AS711"/>
    <mergeCell ref="AT708:AT711"/>
    <mergeCell ref="AU708:AU711"/>
    <mergeCell ref="AV708:AV711"/>
    <mergeCell ref="AW708:AW711"/>
    <mergeCell ref="AX708:AX711"/>
    <mergeCell ref="AY708:AY711"/>
    <mergeCell ref="AM709:AM710"/>
    <mergeCell ref="P708:P711"/>
    <mergeCell ref="Q708:Q711"/>
    <mergeCell ref="R708:R711"/>
    <mergeCell ref="S708:S711"/>
    <mergeCell ref="T708:T711"/>
    <mergeCell ref="U708:U711"/>
    <mergeCell ref="V708:V711"/>
    <mergeCell ref="W708:W711"/>
    <mergeCell ref="X708:X711"/>
    <mergeCell ref="Y708:Y711"/>
    <mergeCell ref="Z708:Z711"/>
    <mergeCell ref="AA708:AA711"/>
    <mergeCell ref="AB708:AB711"/>
    <mergeCell ref="AC708:AC711"/>
    <mergeCell ref="AD708:AD711"/>
    <mergeCell ref="AE708:AE711"/>
    <mergeCell ref="AF708:AF711"/>
    <mergeCell ref="AG712:AG715"/>
    <mergeCell ref="AH712:AH715"/>
    <mergeCell ref="AI712:AI715"/>
    <mergeCell ref="AJ712:AJ715"/>
    <mergeCell ref="AK712:AK715"/>
    <mergeCell ref="AL712:AL715"/>
    <mergeCell ref="AO712:AO715"/>
    <mergeCell ref="AP712:AP715"/>
    <mergeCell ref="AQ712:AQ715"/>
    <mergeCell ref="AR712:AR715"/>
    <mergeCell ref="AS712:AS715"/>
    <mergeCell ref="AT712:AT715"/>
    <mergeCell ref="AU712:AU715"/>
    <mergeCell ref="AV712:AV715"/>
    <mergeCell ref="AW712:AW715"/>
    <mergeCell ref="AX712:AX715"/>
    <mergeCell ref="AY712:AY715"/>
    <mergeCell ref="AM713:AM714"/>
    <mergeCell ref="P712:P715"/>
    <mergeCell ref="Q712:Q715"/>
    <mergeCell ref="R712:R715"/>
    <mergeCell ref="S712:S715"/>
    <mergeCell ref="T712:T715"/>
    <mergeCell ref="U712:U715"/>
    <mergeCell ref="V712:V715"/>
    <mergeCell ref="W712:W715"/>
    <mergeCell ref="X712:X715"/>
    <mergeCell ref="Y712:Y715"/>
    <mergeCell ref="Z712:Z715"/>
    <mergeCell ref="AA712:AA715"/>
    <mergeCell ref="AB712:AB715"/>
    <mergeCell ref="AC712:AC715"/>
    <mergeCell ref="AD712:AD715"/>
    <mergeCell ref="AE712:AE715"/>
    <mergeCell ref="AF712:AF715"/>
    <mergeCell ref="AG716:AG719"/>
    <mergeCell ref="AH716:AH719"/>
    <mergeCell ref="AI716:AI719"/>
    <mergeCell ref="AJ716:AJ719"/>
    <mergeCell ref="AK716:AK719"/>
    <mergeCell ref="AL716:AL719"/>
    <mergeCell ref="AO716:AO719"/>
    <mergeCell ref="AP716:AP719"/>
    <mergeCell ref="AQ716:AQ719"/>
    <mergeCell ref="AR716:AR719"/>
    <mergeCell ref="AS716:AS719"/>
    <mergeCell ref="AT716:AT719"/>
    <mergeCell ref="AU716:AU719"/>
    <mergeCell ref="AV716:AV719"/>
    <mergeCell ref="AW716:AW719"/>
    <mergeCell ref="AX716:AX719"/>
    <mergeCell ref="AY716:AY719"/>
    <mergeCell ref="AM717:AM718"/>
    <mergeCell ref="P716:P719"/>
    <mergeCell ref="Q716:Q719"/>
    <mergeCell ref="R716:R719"/>
    <mergeCell ref="S716:S719"/>
    <mergeCell ref="T716:T719"/>
    <mergeCell ref="U716:U719"/>
    <mergeCell ref="V716:V719"/>
    <mergeCell ref="W716:W719"/>
    <mergeCell ref="X716:X719"/>
    <mergeCell ref="Y716:Y719"/>
    <mergeCell ref="Z716:Z719"/>
    <mergeCell ref="AA716:AA719"/>
    <mergeCell ref="AB716:AB719"/>
    <mergeCell ref="AC716:AC719"/>
    <mergeCell ref="AD716:AD719"/>
    <mergeCell ref="AE716:AE719"/>
    <mergeCell ref="AF716:AF719"/>
    <mergeCell ref="AG720:AG723"/>
    <mergeCell ref="AH720:AH723"/>
    <mergeCell ref="AI720:AI723"/>
    <mergeCell ref="AJ720:AJ723"/>
    <mergeCell ref="AK720:AK723"/>
    <mergeCell ref="AL720:AL723"/>
    <mergeCell ref="AO720:AO723"/>
    <mergeCell ref="AP720:AP723"/>
    <mergeCell ref="AQ720:AQ723"/>
    <mergeCell ref="AR720:AR723"/>
    <mergeCell ref="AS720:AS723"/>
    <mergeCell ref="AT720:AT723"/>
    <mergeCell ref="AU720:AU723"/>
    <mergeCell ref="AV720:AV723"/>
    <mergeCell ref="AW720:AW723"/>
    <mergeCell ref="AX720:AX723"/>
    <mergeCell ref="AY720:AY723"/>
    <mergeCell ref="AM721:AM722"/>
    <mergeCell ref="P720:P723"/>
    <mergeCell ref="Q720:Q723"/>
    <mergeCell ref="R720:R723"/>
    <mergeCell ref="S720:S723"/>
    <mergeCell ref="T720:T723"/>
    <mergeCell ref="U720:U723"/>
    <mergeCell ref="V720:V723"/>
    <mergeCell ref="W720:W723"/>
    <mergeCell ref="X720:X723"/>
    <mergeCell ref="Y720:Y723"/>
    <mergeCell ref="Z720:Z723"/>
    <mergeCell ref="AA720:AA723"/>
    <mergeCell ref="AB720:AB723"/>
    <mergeCell ref="AC720:AC723"/>
    <mergeCell ref="AD720:AD723"/>
    <mergeCell ref="AE720:AE723"/>
    <mergeCell ref="AF720:AF723"/>
    <mergeCell ref="AG724:AG727"/>
    <mergeCell ref="AH724:AH727"/>
    <mergeCell ref="AI724:AI727"/>
    <mergeCell ref="AJ724:AJ727"/>
    <mergeCell ref="AK724:AK727"/>
    <mergeCell ref="AL724:AL727"/>
    <mergeCell ref="AO724:AO727"/>
    <mergeCell ref="AP724:AP727"/>
    <mergeCell ref="AQ724:AQ727"/>
    <mergeCell ref="AR724:AR727"/>
    <mergeCell ref="AS724:AS727"/>
    <mergeCell ref="AT724:AT727"/>
    <mergeCell ref="AU724:AU727"/>
    <mergeCell ref="AV724:AV727"/>
    <mergeCell ref="AW724:AW727"/>
    <mergeCell ref="AX724:AX727"/>
    <mergeCell ref="AY724:AY727"/>
    <mergeCell ref="AM725:AM726"/>
    <mergeCell ref="P724:P727"/>
    <mergeCell ref="Q724:Q727"/>
    <mergeCell ref="R724:R727"/>
    <mergeCell ref="S724:S727"/>
    <mergeCell ref="T724:T727"/>
    <mergeCell ref="U724:U727"/>
    <mergeCell ref="V724:V727"/>
    <mergeCell ref="W724:W727"/>
    <mergeCell ref="X724:X727"/>
    <mergeCell ref="Y724:Y727"/>
    <mergeCell ref="Z724:Z727"/>
    <mergeCell ref="AA724:AA727"/>
    <mergeCell ref="AB724:AB727"/>
    <mergeCell ref="AC724:AC727"/>
    <mergeCell ref="AD724:AD727"/>
    <mergeCell ref="AE724:AE727"/>
    <mergeCell ref="AF724:AF727"/>
    <mergeCell ref="AG728:AG731"/>
    <mergeCell ref="AH728:AH731"/>
    <mergeCell ref="AI728:AI731"/>
    <mergeCell ref="AJ728:AJ731"/>
    <mergeCell ref="AK728:AK731"/>
    <mergeCell ref="AL728:AL731"/>
    <mergeCell ref="AO728:AO731"/>
    <mergeCell ref="AP728:AP731"/>
    <mergeCell ref="AQ728:AQ731"/>
    <mergeCell ref="AR728:AR731"/>
    <mergeCell ref="AS728:AS731"/>
    <mergeCell ref="AT728:AT731"/>
    <mergeCell ref="AU728:AU731"/>
    <mergeCell ref="AV728:AV731"/>
    <mergeCell ref="AW728:AW731"/>
    <mergeCell ref="AX728:AX731"/>
    <mergeCell ref="AY728:AY731"/>
    <mergeCell ref="AM729:AM730"/>
    <mergeCell ref="P728:P731"/>
    <mergeCell ref="Q728:Q731"/>
    <mergeCell ref="R728:R731"/>
    <mergeCell ref="S728:S731"/>
    <mergeCell ref="T728:T731"/>
    <mergeCell ref="U728:U731"/>
    <mergeCell ref="V728:V731"/>
    <mergeCell ref="W728:W731"/>
    <mergeCell ref="X728:X731"/>
    <mergeCell ref="Y728:Y731"/>
    <mergeCell ref="Z728:Z731"/>
    <mergeCell ref="AA728:AA731"/>
    <mergeCell ref="AB728:AB731"/>
    <mergeCell ref="AC728:AC731"/>
    <mergeCell ref="AD728:AD731"/>
    <mergeCell ref="AE728:AE731"/>
    <mergeCell ref="AF728:AF731"/>
    <mergeCell ref="AG732:AG735"/>
    <mergeCell ref="AH732:AH735"/>
    <mergeCell ref="AI732:AI735"/>
    <mergeCell ref="AJ732:AJ735"/>
    <mergeCell ref="AK732:AK735"/>
    <mergeCell ref="AL732:AL735"/>
    <mergeCell ref="AO732:AO735"/>
    <mergeCell ref="AP732:AP735"/>
    <mergeCell ref="AQ732:AQ735"/>
    <mergeCell ref="AR732:AR735"/>
    <mergeCell ref="AS732:AS735"/>
    <mergeCell ref="AT732:AT735"/>
    <mergeCell ref="AU732:AU735"/>
    <mergeCell ref="AV732:AV735"/>
    <mergeCell ref="AW732:AW735"/>
    <mergeCell ref="AX732:AX735"/>
    <mergeCell ref="AY732:AY735"/>
    <mergeCell ref="AM733:AM734"/>
    <mergeCell ref="P732:P735"/>
    <mergeCell ref="Q732:Q735"/>
    <mergeCell ref="R732:R735"/>
    <mergeCell ref="S732:S735"/>
    <mergeCell ref="T732:T735"/>
    <mergeCell ref="U732:U735"/>
    <mergeCell ref="V732:V735"/>
    <mergeCell ref="W732:W735"/>
    <mergeCell ref="X732:X735"/>
    <mergeCell ref="Y732:Y735"/>
    <mergeCell ref="Z732:Z735"/>
    <mergeCell ref="AA732:AA735"/>
    <mergeCell ref="AB732:AB735"/>
    <mergeCell ref="AC732:AC735"/>
    <mergeCell ref="AD732:AD735"/>
    <mergeCell ref="AE732:AE735"/>
    <mergeCell ref="AF732:AF735"/>
    <mergeCell ref="AG736:AG739"/>
    <mergeCell ref="AH736:AH739"/>
    <mergeCell ref="AI736:AI739"/>
    <mergeCell ref="AJ736:AJ739"/>
    <mergeCell ref="AK736:AK739"/>
    <mergeCell ref="AL736:AL739"/>
    <mergeCell ref="AO736:AO739"/>
    <mergeCell ref="AP736:AP739"/>
    <mergeCell ref="AQ736:AQ739"/>
    <mergeCell ref="AR736:AR739"/>
    <mergeCell ref="AS736:AS739"/>
    <mergeCell ref="AT736:AT739"/>
    <mergeCell ref="AU736:AU739"/>
    <mergeCell ref="AV736:AV739"/>
    <mergeCell ref="AW736:AW739"/>
    <mergeCell ref="AX736:AX739"/>
    <mergeCell ref="AY736:AY739"/>
    <mergeCell ref="AM737:AM738"/>
    <mergeCell ref="P736:P739"/>
    <mergeCell ref="Q736:Q739"/>
    <mergeCell ref="R736:R739"/>
    <mergeCell ref="S736:S739"/>
    <mergeCell ref="T736:T739"/>
    <mergeCell ref="U736:U739"/>
    <mergeCell ref="V736:V739"/>
    <mergeCell ref="W736:W739"/>
    <mergeCell ref="X736:X739"/>
    <mergeCell ref="Y736:Y739"/>
    <mergeCell ref="Z736:Z739"/>
    <mergeCell ref="AA736:AA739"/>
    <mergeCell ref="AB736:AB739"/>
    <mergeCell ref="AC736:AC739"/>
    <mergeCell ref="AD736:AD739"/>
    <mergeCell ref="AE736:AE739"/>
    <mergeCell ref="AF736:AF739"/>
    <mergeCell ref="AG740:AG743"/>
    <mergeCell ref="AH740:AH743"/>
    <mergeCell ref="AI740:AI743"/>
    <mergeCell ref="AJ740:AJ743"/>
    <mergeCell ref="AK740:AK743"/>
    <mergeCell ref="AL740:AL743"/>
    <mergeCell ref="AO740:AO743"/>
    <mergeCell ref="AP740:AP743"/>
    <mergeCell ref="AQ740:AQ743"/>
    <mergeCell ref="AR740:AR743"/>
    <mergeCell ref="AS740:AS743"/>
    <mergeCell ref="AT740:AT743"/>
    <mergeCell ref="AU740:AU743"/>
    <mergeCell ref="AV740:AV743"/>
    <mergeCell ref="AW740:AW743"/>
    <mergeCell ref="AX740:AX743"/>
    <mergeCell ref="AY740:AY743"/>
    <mergeCell ref="AM741:AM742"/>
    <mergeCell ref="P740:P743"/>
    <mergeCell ref="Q740:Q743"/>
    <mergeCell ref="R740:R743"/>
    <mergeCell ref="S740:S743"/>
    <mergeCell ref="T740:T743"/>
    <mergeCell ref="U740:U743"/>
    <mergeCell ref="V740:V743"/>
    <mergeCell ref="W740:W743"/>
    <mergeCell ref="X740:X743"/>
    <mergeCell ref="Y740:Y743"/>
    <mergeCell ref="Z740:Z743"/>
    <mergeCell ref="AA740:AA743"/>
    <mergeCell ref="AB740:AB743"/>
    <mergeCell ref="AC740:AC743"/>
    <mergeCell ref="AD740:AD743"/>
    <mergeCell ref="AE740:AE743"/>
    <mergeCell ref="AF740:AF743"/>
    <mergeCell ref="AG744:AG747"/>
    <mergeCell ref="AH744:AH747"/>
    <mergeCell ref="AI744:AI747"/>
    <mergeCell ref="AJ744:AJ747"/>
    <mergeCell ref="AK744:AK747"/>
    <mergeCell ref="AL744:AL747"/>
    <mergeCell ref="AO744:AO747"/>
    <mergeCell ref="AP744:AP747"/>
    <mergeCell ref="AQ744:AQ747"/>
    <mergeCell ref="AR744:AR747"/>
    <mergeCell ref="AS744:AS747"/>
    <mergeCell ref="AT744:AT747"/>
    <mergeCell ref="AU744:AU747"/>
    <mergeCell ref="AV744:AV747"/>
    <mergeCell ref="AW744:AW747"/>
    <mergeCell ref="AX744:AX747"/>
    <mergeCell ref="AY744:AY747"/>
    <mergeCell ref="AM745:AM746"/>
    <mergeCell ref="P744:P747"/>
    <mergeCell ref="Q744:Q747"/>
    <mergeCell ref="R744:R747"/>
    <mergeCell ref="S744:S747"/>
    <mergeCell ref="T744:T747"/>
    <mergeCell ref="U744:U747"/>
    <mergeCell ref="V744:V747"/>
    <mergeCell ref="W744:W747"/>
    <mergeCell ref="X744:X747"/>
    <mergeCell ref="Y744:Y747"/>
    <mergeCell ref="Z744:Z747"/>
    <mergeCell ref="AA744:AA747"/>
    <mergeCell ref="AB744:AB747"/>
    <mergeCell ref="AC744:AC747"/>
    <mergeCell ref="AD744:AD747"/>
    <mergeCell ref="AE744:AE747"/>
    <mergeCell ref="AF744:AF747"/>
    <mergeCell ref="AG748:AG751"/>
    <mergeCell ref="AH748:AH751"/>
    <mergeCell ref="AI748:AI751"/>
    <mergeCell ref="AJ748:AJ751"/>
    <mergeCell ref="AK748:AK751"/>
    <mergeCell ref="AL748:AL751"/>
    <mergeCell ref="AO748:AO751"/>
    <mergeCell ref="AP748:AP751"/>
    <mergeCell ref="AQ748:AQ751"/>
    <mergeCell ref="AR748:AR751"/>
    <mergeCell ref="AS748:AS751"/>
    <mergeCell ref="AT748:AT751"/>
    <mergeCell ref="AU748:AU751"/>
    <mergeCell ref="AV748:AV751"/>
    <mergeCell ref="AW748:AW751"/>
    <mergeCell ref="AX748:AX751"/>
    <mergeCell ref="AY748:AY751"/>
    <mergeCell ref="AM749:AM750"/>
    <mergeCell ref="P748:P751"/>
    <mergeCell ref="Q748:Q751"/>
    <mergeCell ref="R748:R751"/>
    <mergeCell ref="S748:S751"/>
    <mergeCell ref="T748:T751"/>
    <mergeCell ref="U748:U751"/>
    <mergeCell ref="V748:V751"/>
    <mergeCell ref="W748:W751"/>
    <mergeCell ref="X748:X751"/>
    <mergeCell ref="Y748:Y751"/>
    <mergeCell ref="Z748:Z751"/>
    <mergeCell ref="AA748:AA751"/>
    <mergeCell ref="AB748:AB751"/>
    <mergeCell ref="AC748:AC751"/>
    <mergeCell ref="AD748:AD751"/>
    <mergeCell ref="AE748:AE751"/>
    <mergeCell ref="AF748:AF751"/>
    <mergeCell ref="AG752:AG755"/>
    <mergeCell ref="AH752:AH755"/>
    <mergeCell ref="AI752:AI755"/>
    <mergeCell ref="AJ752:AJ755"/>
    <mergeCell ref="AK752:AK755"/>
    <mergeCell ref="AL752:AL755"/>
    <mergeCell ref="AO752:AO755"/>
    <mergeCell ref="AP752:AP755"/>
    <mergeCell ref="AQ752:AQ755"/>
    <mergeCell ref="AR752:AR755"/>
    <mergeCell ref="AS752:AS755"/>
    <mergeCell ref="AT752:AT755"/>
    <mergeCell ref="AU752:AU755"/>
    <mergeCell ref="AV752:AV755"/>
    <mergeCell ref="AW752:AW755"/>
    <mergeCell ref="AX752:AX755"/>
    <mergeCell ref="AY752:AY755"/>
    <mergeCell ref="AM753:AM754"/>
    <mergeCell ref="P752:P755"/>
    <mergeCell ref="Q752:Q755"/>
    <mergeCell ref="R752:R755"/>
    <mergeCell ref="S752:S755"/>
    <mergeCell ref="T752:T755"/>
    <mergeCell ref="U752:U755"/>
    <mergeCell ref="V752:V755"/>
    <mergeCell ref="W752:W755"/>
    <mergeCell ref="X752:X755"/>
    <mergeCell ref="Y752:Y755"/>
    <mergeCell ref="Z752:Z755"/>
    <mergeCell ref="AA752:AA755"/>
    <mergeCell ref="AB752:AB755"/>
    <mergeCell ref="AC752:AC755"/>
    <mergeCell ref="AD752:AD755"/>
    <mergeCell ref="AE752:AE755"/>
    <mergeCell ref="AF752:AF755"/>
    <mergeCell ref="AG756:AG759"/>
    <mergeCell ref="AH756:AH759"/>
    <mergeCell ref="AI756:AI759"/>
    <mergeCell ref="AJ756:AJ759"/>
    <mergeCell ref="AK756:AK759"/>
    <mergeCell ref="AL756:AL759"/>
    <mergeCell ref="AO756:AO759"/>
    <mergeCell ref="AP756:AP759"/>
    <mergeCell ref="AQ756:AQ759"/>
    <mergeCell ref="AR756:AR759"/>
    <mergeCell ref="AS756:AS759"/>
    <mergeCell ref="AT756:AT759"/>
    <mergeCell ref="AU756:AU759"/>
    <mergeCell ref="AV756:AV759"/>
    <mergeCell ref="AW756:AW759"/>
    <mergeCell ref="AX756:AX759"/>
    <mergeCell ref="AY756:AY759"/>
    <mergeCell ref="AM757:AM758"/>
    <mergeCell ref="P756:P759"/>
    <mergeCell ref="Q756:Q759"/>
    <mergeCell ref="R756:R759"/>
    <mergeCell ref="S756:S759"/>
    <mergeCell ref="T756:T759"/>
    <mergeCell ref="U756:U759"/>
    <mergeCell ref="V756:V759"/>
    <mergeCell ref="W756:W759"/>
    <mergeCell ref="X756:X759"/>
    <mergeCell ref="Y756:Y759"/>
    <mergeCell ref="Z756:Z759"/>
    <mergeCell ref="AA756:AA759"/>
    <mergeCell ref="AB756:AB759"/>
    <mergeCell ref="AC756:AC759"/>
    <mergeCell ref="AD756:AD759"/>
    <mergeCell ref="AE756:AE759"/>
    <mergeCell ref="AF756:AF759"/>
    <mergeCell ref="AG760:AG763"/>
    <mergeCell ref="AH760:AH763"/>
    <mergeCell ref="AI760:AI763"/>
    <mergeCell ref="AJ760:AJ763"/>
    <mergeCell ref="AK760:AK763"/>
    <mergeCell ref="AL760:AL763"/>
    <mergeCell ref="AO760:AO763"/>
    <mergeCell ref="AP760:AP763"/>
    <mergeCell ref="AQ760:AQ763"/>
    <mergeCell ref="AR760:AR763"/>
    <mergeCell ref="AS760:AS763"/>
    <mergeCell ref="AT760:AT763"/>
    <mergeCell ref="AU760:AU763"/>
    <mergeCell ref="AV760:AV763"/>
    <mergeCell ref="AW760:AW763"/>
    <mergeCell ref="AX760:AX763"/>
    <mergeCell ref="AY760:AY763"/>
    <mergeCell ref="AM761:AM762"/>
    <mergeCell ref="P760:P763"/>
    <mergeCell ref="Q760:Q763"/>
    <mergeCell ref="R760:R763"/>
    <mergeCell ref="S760:S763"/>
    <mergeCell ref="T760:T763"/>
    <mergeCell ref="U760:U763"/>
    <mergeCell ref="V760:V763"/>
    <mergeCell ref="W760:W763"/>
    <mergeCell ref="X760:X763"/>
    <mergeCell ref="Y760:Y763"/>
    <mergeCell ref="Z760:Z763"/>
    <mergeCell ref="AA760:AA763"/>
    <mergeCell ref="AB760:AB763"/>
    <mergeCell ref="AC760:AC763"/>
    <mergeCell ref="AD760:AD763"/>
    <mergeCell ref="AE760:AE763"/>
    <mergeCell ref="AF760:AF763"/>
    <mergeCell ref="AG764:AG767"/>
    <mergeCell ref="AH764:AH767"/>
    <mergeCell ref="AI764:AI767"/>
    <mergeCell ref="AJ764:AJ767"/>
    <mergeCell ref="AK764:AK767"/>
    <mergeCell ref="AL764:AL767"/>
    <mergeCell ref="AO764:AO767"/>
    <mergeCell ref="AP764:AP767"/>
    <mergeCell ref="AQ764:AQ767"/>
    <mergeCell ref="AR764:AR767"/>
    <mergeCell ref="AS764:AS767"/>
    <mergeCell ref="AT764:AT767"/>
    <mergeCell ref="AU764:AU767"/>
    <mergeCell ref="AV764:AV767"/>
    <mergeCell ref="AW764:AW767"/>
    <mergeCell ref="AX764:AX767"/>
    <mergeCell ref="AY764:AY767"/>
    <mergeCell ref="AM765:AM766"/>
    <mergeCell ref="P764:P767"/>
    <mergeCell ref="Q764:Q767"/>
    <mergeCell ref="R764:R767"/>
    <mergeCell ref="S764:S767"/>
    <mergeCell ref="T764:T767"/>
    <mergeCell ref="U764:U767"/>
    <mergeCell ref="V764:V767"/>
    <mergeCell ref="W764:W767"/>
    <mergeCell ref="X764:X767"/>
    <mergeCell ref="Y764:Y767"/>
    <mergeCell ref="Z764:Z767"/>
    <mergeCell ref="AA764:AA767"/>
    <mergeCell ref="AB764:AB767"/>
    <mergeCell ref="AC764:AC767"/>
    <mergeCell ref="AD764:AD767"/>
    <mergeCell ref="AE764:AE767"/>
    <mergeCell ref="AF764:AF767"/>
    <mergeCell ref="AG768:AG771"/>
    <mergeCell ref="AH768:AH771"/>
    <mergeCell ref="AI768:AI771"/>
    <mergeCell ref="AJ768:AJ771"/>
    <mergeCell ref="AK768:AK771"/>
    <mergeCell ref="AL768:AL771"/>
    <mergeCell ref="AO768:AO771"/>
    <mergeCell ref="AP768:AP771"/>
    <mergeCell ref="AQ768:AQ771"/>
    <mergeCell ref="AR768:AR771"/>
    <mergeCell ref="AS768:AS771"/>
    <mergeCell ref="AT768:AT771"/>
    <mergeCell ref="AU768:AU771"/>
    <mergeCell ref="AV768:AV771"/>
    <mergeCell ref="AW768:AW771"/>
    <mergeCell ref="AX768:AX771"/>
    <mergeCell ref="AY768:AY771"/>
    <mergeCell ref="AM769:AM770"/>
    <mergeCell ref="P768:P771"/>
    <mergeCell ref="Q768:Q771"/>
    <mergeCell ref="R768:R771"/>
    <mergeCell ref="S768:S771"/>
    <mergeCell ref="T768:T771"/>
    <mergeCell ref="U768:U771"/>
    <mergeCell ref="V768:V771"/>
    <mergeCell ref="W768:W771"/>
    <mergeCell ref="X768:X771"/>
    <mergeCell ref="Y768:Y771"/>
    <mergeCell ref="Z768:Z771"/>
    <mergeCell ref="AA768:AA771"/>
    <mergeCell ref="AB768:AB771"/>
    <mergeCell ref="AC768:AC771"/>
    <mergeCell ref="AD768:AD771"/>
    <mergeCell ref="AE768:AE771"/>
    <mergeCell ref="AF768:AF771"/>
    <mergeCell ref="AG772:AG775"/>
    <mergeCell ref="AH772:AH775"/>
    <mergeCell ref="AI772:AI775"/>
    <mergeCell ref="AJ772:AJ775"/>
    <mergeCell ref="AK772:AK775"/>
    <mergeCell ref="AL772:AL775"/>
    <mergeCell ref="AO772:AO775"/>
    <mergeCell ref="AP772:AP775"/>
    <mergeCell ref="AQ772:AQ775"/>
    <mergeCell ref="AR772:AR775"/>
    <mergeCell ref="AS772:AS775"/>
    <mergeCell ref="AT772:AT775"/>
    <mergeCell ref="AU772:AU775"/>
    <mergeCell ref="AV772:AV775"/>
    <mergeCell ref="AW772:AW775"/>
    <mergeCell ref="AX772:AX775"/>
    <mergeCell ref="AY772:AY775"/>
    <mergeCell ref="AM773:AM774"/>
    <mergeCell ref="P772:P775"/>
    <mergeCell ref="Q772:Q775"/>
    <mergeCell ref="R772:R775"/>
    <mergeCell ref="S772:S775"/>
    <mergeCell ref="T772:T775"/>
    <mergeCell ref="U772:U775"/>
    <mergeCell ref="V772:V775"/>
    <mergeCell ref="W772:W775"/>
    <mergeCell ref="X772:X775"/>
    <mergeCell ref="Y772:Y775"/>
    <mergeCell ref="Z772:Z775"/>
    <mergeCell ref="AA772:AA775"/>
    <mergeCell ref="AB772:AB775"/>
    <mergeCell ref="AC772:AC775"/>
    <mergeCell ref="AD772:AD775"/>
    <mergeCell ref="AE772:AE775"/>
    <mergeCell ref="AF772:AF775"/>
    <mergeCell ref="AG776:AG779"/>
    <mergeCell ref="AH776:AH779"/>
    <mergeCell ref="AI776:AI779"/>
    <mergeCell ref="AJ776:AJ779"/>
    <mergeCell ref="AK776:AK779"/>
    <mergeCell ref="AL776:AL779"/>
    <mergeCell ref="AO776:AO779"/>
    <mergeCell ref="AP776:AP779"/>
    <mergeCell ref="AQ776:AQ779"/>
    <mergeCell ref="AR776:AR779"/>
    <mergeCell ref="AS776:AS779"/>
    <mergeCell ref="AT776:AT779"/>
    <mergeCell ref="AU776:AU779"/>
    <mergeCell ref="AV776:AV779"/>
    <mergeCell ref="AW776:AW779"/>
    <mergeCell ref="AX776:AX779"/>
    <mergeCell ref="AY776:AY779"/>
    <mergeCell ref="AM777:AM778"/>
    <mergeCell ref="P776:P779"/>
    <mergeCell ref="Q776:Q779"/>
    <mergeCell ref="R776:R779"/>
    <mergeCell ref="S776:S779"/>
    <mergeCell ref="T776:T779"/>
    <mergeCell ref="U776:U779"/>
    <mergeCell ref="V776:V779"/>
    <mergeCell ref="W776:W779"/>
    <mergeCell ref="X776:X779"/>
    <mergeCell ref="Y776:Y779"/>
    <mergeCell ref="Z776:Z779"/>
    <mergeCell ref="AA776:AA779"/>
    <mergeCell ref="AB776:AB779"/>
    <mergeCell ref="AC776:AC779"/>
    <mergeCell ref="AD776:AD779"/>
    <mergeCell ref="AE776:AE779"/>
    <mergeCell ref="AF776:AF779"/>
    <mergeCell ref="AG780:AG783"/>
    <mergeCell ref="AH780:AH783"/>
    <mergeCell ref="AI780:AI783"/>
    <mergeCell ref="AJ780:AJ783"/>
    <mergeCell ref="AK780:AK783"/>
    <mergeCell ref="AL780:AL783"/>
    <mergeCell ref="AO780:AO783"/>
    <mergeCell ref="AP780:AP783"/>
    <mergeCell ref="AQ780:AQ783"/>
    <mergeCell ref="AR780:AR783"/>
    <mergeCell ref="AS780:AS783"/>
    <mergeCell ref="AT780:AT783"/>
    <mergeCell ref="AU780:AU783"/>
    <mergeCell ref="AV780:AV783"/>
    <mergeCell ref="AW780:AW783"/>
    <mergeCell ref="AX780:AX783"/>
    <mergeCell ref="AY780:AY783"/>
    <mergeCell ref="AM781:AM782"/>
    <mergeCell ref="P780:P783"/>
    <mergeCell ref="Q780:Q783"/>
    <mergeCell ref="R780:R783"/>
    <mergeCell ref="S780:S783"/>
    <mergeCell ref="T780:T783"/>
    <mergeCell ref="U780:U783"/>
    <mergeCell ref="V780:V783"/>
    <mergeCell ref="W780:W783"/>
    <mergeCell ref="X780:X783"/>
    <mergeCell ref="Y780:Y783"/>
    <mergeCell ref="Z780:Z783"/>
    <mergeCell ref="AA780:AA783"/>
    <mergeCell ref="AB780:AB783"/>
    <mergeCell ref="AC780:AC783"/>
    <mergeCell ref="AD780:AD783"/>
    <mergeCell ref="AE780:AE783"/>
    <mergeCell ref="AF780:AF783"/>
    <mergeCell ref="AG784:AG787"/>
    <mergeCell ref="AH784:AH787"/>
    <mergeCell ref="AI784:AI787"/>
    <mergeCell ref="AJ784:AJ787"/>
    <mergeCell ref="AK784:AK787"/>
    <mergeCell ref="AL784:AL787"/>
    <mergeCell ref="AO784:AO787"/>
    <mergeCell ref="AP784:AP787"/>
    <mergeCell ref="AQ784:AQ787"/>
    <mergeCell ref="AR784:AR787"/>
    <mergeCell ref="AS784:AS787"/>
    <mergeCell ref="AT784:AT787"/>
    <mergeCell ref="AU784:AU787"/>
    <mergeCell ref="AV784:AV787"/>
    <mergeCell ref="AW784:AW787"/>
    <mergeCell ref="AX784:AX787"/>
    <mergeCell ref="AY784:AY787"/>
    <mergeCell ref="AM785:AM786"/>
    <mergeCell ref="P784:P787"/>
    <mergeCell ref="Q784:Q787"/>
    <mergeCell ref="R784:R787"/>
    <mergeCell ref="S784:S787"/>
    <mergeCell ref="T784:T787"/>
    <mergeCell ref="U784:U787"/>
    <mergeCell ref="V784:V787"/>
    <mergeCell ref="W784:W787"/>
    <mergeCell ref="X784:X787"/>
    <mergeCell ref="Y784:Y787"/>
    <mergeCell ref="Z784:Z787"/>
    <mergeCell ref="AA784:AA787"/>
    <mergeCell ref="AB784:AB787"/>
    <mergeCell ref="AC784:AC787"/>
    <mergeCell ref="AD784:AD787"/>
    <mergeCell ref="AE784:AE787"/>
    <mergeCell ref="AF784:AF787"/>
    <mergeCell ref="AG788:AG791"/>
    <mergeCell ref="AH788:AH791"/>
    <mergeCell ref="AI788:AI791"/>
    <mergeCell ref="AJ788:AJ791"/>
    <mergeCell ref="AK788:AK791"/>
    <mergeCell ref="AL788:AL791"/>
    <mergeCell ref="AO788:AO791"/>
    <mergeCell ref="AP788:AP791"/>
    <mergeCell ref="AQ788:AQ791"/>
    <mergeCell ref="AR788:AR791"/>
    <mergeCell ref="AS788:AS791"/>
    <mergeCell ref="AT788:AT791"/>
    <mergeCell ref="AU788:AU791"/>
    <mergeCell ref="AV788:AV791"/>
    <mergeCell ref="AW788:AW791"/>
    <mergeCell ref="AX788:AX791"/>
    <mergeCell ref="AY788:AY791"/>
    <mergeCell ref="AM789:AM790"/>
    <mergeCell ref="P788:P791"/>
    <mergeCell ref="Q788:Q791"/>
    <mergeCell ref="R788:R791"/>
    <mergeCell ref="S788:S791"/>
    <mergeCell ref="T788:T791"/>
    <mergeCell ref="U788:U791"/>
    <mergeCell ref="V788:V791"/>
    <mergeCell ref="W788:W791"/>
    <mergeCell ref="X788:X791"/>
    <mergeCell ref="Y788:Y791"/>
    <mergeCell ref="Z788:Z791"/>
    <mergeCell ref="AA788:AA791"/>
    <mergeCell ref="AB788:AB791"/>
    <mergeCell ref="AC788:AC791"/>
    <mergeCell ref="AD788:AD791"/>
    <mergeCell ref="AE788:AE791"/>
    <mergeCell ref="AF788:AF791"/>
    <mergeCell ref="AG792:AG795"/>
    <mergeCell ref="AH792:AH795"/>
    <mergeCell ref="AI792:AI795"/>
    <mergeCell ref="AJ792:AJ795"/>
    <mergeCell ref="AK792:AK795"/>
    <mergeCell ref="AL792:AL795"/>
    <mergeCell ref="AO792:AO795"/>
    <mergeCell ref="AP792:AP795"/>
    <mergeCell ref="AQ792:AQ795"/>
    <mergeCell ref="AR792:AR795"/>
    <mergeCell ref="AS792:AS795"/>
    <mergeCell ref="AT792:AT795"/>
    <mergeCell ref="AU792:AU795"/>
    <mergeCell ref="AV792:AV795"/>
    <mergeCell ref="AW792:AW795"/>
    <mergeCell ref="AX792:AX795"/>
    <mergeCell ref="AY792:AY795"/>
    <mergeCell ref="AM793:AM794"/>
    <mergeCell ref="P792:P795"/>
    <mergeCell ref="Q792:Q795"/>
    <mergeCell ref="R792:R795"/>
    <mergeCell ref="S792:S795"/>
    <mergeCell ref="T792:T795"/>
    <mergeCell ref="U792:U795"/>
    <mergeCell ref="V792:V795"/>
    <mergeCell ref="W792:W795"/>
    <mergeCell ref="X792:X795"/>
    <mergeCell ref="Y792:Y795"/>
    <mergeCell ref="Z792:Z795"/>
    <mergeCell ref="AA792:AA795"/>
    <mergeCell ref="AB792:AB795"/>
    <mergeCell ref="AC792:AC795"/>
    <mergeCell ref="AD792:AD795"/>
    <mergeCell ref="AE792:AE795"/>
    <mergeCell ref="AF792:AF795"/>
    <mergeCell ref="AG796:AG799"/>
    <mergeCell ref="AH796:AH799"/>
    <mergeCell ref="AI796:AI799"/>
    <mergeCell ref="AJ796:AJ799"/>
    <mergeCell ref="AK796:AK799"/>
    <mergeCell ref="AL796:AL799"/>
    <mergeCell ref="AO796:AO799"/>
    <mergeCell ref="AP796:AP799"/>
    <mergeCell ref="AQ796:AQ799"/>
    <mergeCell ref="AR796:AR799"/>
    <mergeCell ref="AS796:AS799"/>
    <mergeCell ref="AT796:AT799"/>
    <mergeCell ref="AU796:AU799"/>
    <mergeCell ref="AV796:AV799"/>
    <mergeCell ref="AW796:AW799"/>
    <mergeCell ref="AX796:AX799"/>
    <mergeCell ref="AY796:AY799"/>
    <mergeCell ref="AM797:AM798"/>
    <mergeCell ref="P796:P799"/>
    <mergeCell ref="Q796:Q799"/>
    <mergeCell ref="R796:R799"/>
    <mergeCell ref="S796:S799"/>
    <mergeCell ref="T796:T799"/>
    <mergeCell ref="U796:U799"/>
    <mergeCell ref="V796:V799"/>
    <mergeCell ref="W796:W799"/>
    <mergeCell ref="X796:X799"/>
    <mergeCell ref="Y796:Y799"/>
    <mergeCell ref="Z796:Z799"/>
    <mergeCell ref="AA796:AA799"/>
    <mergeCell ref="AB796:AB799"/>
    <mergeCell ref="AC796:AC799"/>
    <mergeCell ref="AD796:AD799"/>
    <mergeCell ref="AE796:AE799"/>
    <mergeCell ref="AF796:AF799"/>
    <mergeCell ref="AG800:AG803"/>
    <mergeCell ref="AH800:AH803"/>
    <mergeCell ref="AI800:AI803"/>
    <mergeCell ref="AJ800:AJ803"/>
    <mergeCell ref="AK800:AK803"/>
    <mergeCell ref="AL800:AL803"/>
    <mergeCell ref="AO800:AO803"/>
    <mergeCell ref="AP800:AP803"/>
    <mergeCell ref="AQ800:AQ803"/>
    <mergeCell ref="AR800:AR803"/>
    <mergeCell ref="AS800:AS803"/>
    <mergeCell ref="AT800:AT803"/>
    <mergeCell ref="AU800:AU803"/>
    <mergeCell ref="AV800:AV803"/>
    <mergeCell ref="AW800:AW803"/>
    <mergeCell ref="AX800:AX803"/>
    <mergeCell ref="AY800:AY803"/>
    <mergeCell ref="AM801:AM802"/>
    <mergeCell ref="P800:P803"/>
    <mergeCell ref="Q800:Q803"/>
    <mergeCell ref="R800:R803"/>
    <mergeCell ref="S800:S803"/>
    <mergeCell ref="T800:T803"/>
    <mergeCell ref="U800:U803"/>
    <mergeCell ref="V800:V803"/>
    <mergeCell ref="W800:W803"/>
    <mergeCell ref="X800:X803"/>
    <mergeCell ref="Y800:Y803"/>
    <mergeCell ref="Z800:Z803"/>
    <mergeCell ref="AA800:AA803"/>
    <mergeCell ref="AB800:AB803"/>
    <mergeCell ref="AC800:AC803"/>
    <mergeCell ref="AD800:AD803"/>
    <mergeCell ref="AE800:AE803"/>
    <mergeCell ref="AF800:AF803"/>
    <mergeCell ref="AG804:AG807"/>
    <mergeCell ref="AH804:AH807"/>
    <mergeCell ref="AI804:AI807"/>
    <mergeCell ref="AJ804:AJ807"/>
    <mergeCell ref="AK804:AK807"/>
    <mergeCell ref="AL804:AL807"/>
    <mergeCell ref="AO804:AO807"/>
    <mergeCell ref="AP804:AP807"/>
    <mergeCell ref="AQ804:AQ807"/>
    <mergeCell ref="AR804:AR807"/>
    <mergeCell ref="AS804:AS807"/>
    <mergeCell ref="AT804:AT807"/>
    <mergeCell ref="AU804:AU807"/>
    <mergeCell ref="AV804:AV807"/>
    <mergeCell ref="AW804:AW807"/>
    <mergeCell ref="AX804:AX807"/>
    <mergeCell ref="AY804:AY807"/>
    <mergeCell ref="AM805:AM806"/>
    <mergeCell ref="P804:P807"/>
    <mergeCell ref="Q804:Q807"/>
    <mergeCell ref="R804:R807"/>
    <mergeCell ref="S804:S807"/>
    <mergeCell ref="T804:T807"/>
    <mergeCell ref="U804:U807"/>
    <mergeCell ref="V804:V807"/>
    <mergeCell ref="W804:W807"/>
    <mergeCell ref="X804:X807"/>
    <mergeCell ref="Y804:Y807"/>
    <mergeCell ref="Z804:Z807"/>
    <mergeCell ref="AA804:AA807"/>
    <mergeCell ref="AB804:AB807"/>
    <mergeCell ref="AC804:AC807"/>
    <mergeCell ref="AD804:AD807"/>
    <mergeCell ref="AE804:AE807"/>
    <mergeCell ref="AF804:AF807"/>
    <mergeCell ref="AG808:AG811"/>
    <mergeCell ref="AH808:AH811"/>
    <mergeCell ref="AI808:AI811"/>
    <mergeCell ref="AJ808:AJ811"/>
    <mergeCell ref="AK808:AK811"/>
    <mergeCell ref="AL808:AL811"/>
    <mergeCell ref="AO808:AO811"/>
    <mergeCell ref="AP808:AP811"/>
    <mergeCell ref="AQ808:AQ811"/>
    <mergeCell ref="AR808:AR811"/>
    <mergeCell ref="AS808:AS811"/>
    <mergeCell ref="AT808:AT811"/>
    <mergeCell ref="AU808:AU811"/>
    <mergeCell ref="AV808:AV811"/>
    <mergeCell ref="AW808:AW811"/>
    <mergeCell ref="AX808:AX811"/>
    <mergeCell ref="AY808:AY811"/>
    <mergeCell ref="AM809:AM810"/>
    <mergeCell ref="P808:P811"/>
    <mergeCell ref="Q808:Q811"/>
    <mergeCell ref="R808:R811"/>
    <mergeCell ref="S808:S811"/>
    <mergeCell ref="T808:T811"/>
    <mergeCell ref="U808:U811"/>
    <mergeCell ref="V808:V811"/>
    <mergeCell ref="W808:W811"/>
    <mergeCell ref="X808:X811"/>
    <mergeCell ref="Y808:Y811"/>
    <mergeCell ref="Z808:Z811"/>
    <mergeCell ref="AA808:AA811"/>
    <mergeCell ref="AB808:AB811"/>
    <mergeCell ref="AC808:AC811"/>
    <mergeCell ref="AD808:AD811"/>
    <mergeCell ref="AE808:AE811"/>
    <mergeCell ref="AF808:AF811"/>
    <mergeCell ref="AG812:AG815"/>
    <mergeCell ref="AH812:AH815"/>
    <mergeCell ref="AI812:AI815"/>
    <mergeCell ref="AJ812:AJ815"/>
    <mergeCell ref="AK812:AK815"/>
    <mergeCell ref="AL812:AL815"/>
    <mergeCell ref="AO812:AO815"/>
    <mergeCell ref="AP812:AP815"/>
    <mergeCell ref="AQ812:AQ815"/>
    <mergeCell ref="AR812:AR815"/>
    <mergeCell ref="AS812:AS815"/>
    <mergeCell ref="AT812:AT815"/>
    <mergeCell ref="AU812:AU815"/>
    <mergeCell ref="AV812:AV815"/>
    <mergeCell ref="AW812:AW815"/>
    <mergeCell ref="AX812:AX815"/>
    <mergeCell ref="AY812:AY815"/>
    <mergeCell ref="AM813:AM814"/>
    <mergeCell ref="P812:P815"/>
    <mergeCell ref="Q812:Q815"/>
    <mergeCell ref="R812:R815"/>
    <mergeCell ref="S812:S815"/>
    <mergeCell ref="T812:T815"/>
    <mergeCell ref="U812:U815"/>
    <mergeCell ref="V812:V815"/>
    <mergeCell ref="W812:W815"/>
    <mergeCell ref="X812:X815"/>
    <mergeCell ref="Y812:Y815"/>
    <mergeCell ref="Z812:Z815"/>
    <mergeCell ref="AA812:AA815"/>
    <mergeCell ref="AB812:AB815"/>
    <mergeCell ref="AC812:AC815"/>
    <mergeCell ref="AD812:AD815"/>
    <mergeCell ref="AE812:AE815"/>
    <mergeCell ref="AF812:AF815"/>
    <mergeCell ref="AG816:AG819"/>
    <mergeCell ref="AH816:AH819"/>
    <mergeCell ref="AI816:AI819"/>
    <mergeCell ref="AJ816:AJ819"/>
    <mergeCell ref="AK816:AK819"/>
    <mergeCell ref="AL816:AL819"/>
    <mergeCell ref="AO816:AO819"/>
    <mergeCell ref="AP816:AP819"/>
    <mergeCell ref="AQ816:AQ819"/>
    <mergeCell ref="AR816:AR819"/>
    <mergeCell ref="AS816:AS819"/>
    <mergeCell ref="AT816:AT819"/>
    <mergeCell ref="AU816:AU819"/>
    <mergeCell ref="AV816:AV819"/>
    <mergeCell ref="AW816:AW819"/>
    <mergeCell ref="AX816:AX819"/>
    <mergeCell ref="AY816:AY819"/>
    <mergeCell ref="AM817:AM818"/>
    <mergeCell ref="P816:P819"/>
    <mergeCell ref="Q816:Q819"/>
    <mergeCell ref="R816:R819"/>
    <mergeCell ref="S816:S819"/>
    <mergeCell ref="T816:T819"/>
    <mergeCell ref="U816:U819"/>
    <mergeCell ref="V816:V819"/>
    <mergeCell ref="W816:W819"/>
    <mergeCell ref="X816:X819"/>
    <mergeCell ref="Y816:Y819"/>
    <mergeCell ref="Z816:Z819"/>
    <mergeCell ref="AA816:AA819"/>
    <mergeCell ref="AB816:AB819"/>
    <mergeCell ref="AC816:AC819"/>
    <mergeCell ref="AD816:AD819"/>
    <mergeCell ref="AE816:AE819"/>
    <mergeCell ref="AF816:AF819"/>
    <mergeCell ref="AG820:AG823"/>
    <mergeCell ref="AH820:AH823"/>
    <mergeCell ref="AI820:AI823"/>
    <mergeCell ref="AJ820:AJ823"/>
    <mergeCell ref="AK820:AK823"/>
    <mergeCell ref="AL820:AL823"/>
    <mergeCell ref="AO820:AO823"/>
    <mergeCell ref="AP820:AP823"/>
    <mergeCell ref="AQ820:AQ823"/>
    <mergeCell ref="AR820:AR823"/>
    <mergeCell ref="AS820:AS823"/>
    <mergeCell ref="AT820:AT823"/>
    <mergeCell ref="AU820:AU823"/>
    <mergeCell ref="AV820:AV823"/>
    <mergeCell ref="AW820:AW823"/>
    <mergeCell ref="AX820:AX823"/>
    <mergeCell ref="AY820:AY823"/>
    <mergeCell ref="AM821:AM822"/>
    <mergeCell ref="P820:P823"/>
    <mergeCell ref="Q820:Q823"/>
    <mergeCell ref="R820:R823"/>
    <mergeCell ref="S820:S823"/>
    <mergeCell ref="T820:T823"/>
    <mergeCell ref="U820:U823"/>
    <mergeCell ref="V820:V823"/>
    <mergeCell ref="W820:W823"/>
    <mergeCell ref="X820:X823"/>
    <mergeCell ref="Y820:Y823"/>
    <mergeCell ref="Z820:Z823"/>
    <mergeCell ref="AA820:AA823"/>
    <mergeCell ref="AB820:AB823"/>
    <mergeCell ref="AC820:AC823"/>
    <mergeCell ref="AD820:AD823"/>
    <mergeCell ref="AE820:AE823"/>
    <mergeCell ref="AF820:AF823"/>
    <mergeCell ref="AG824:AG827"/>
    <mergeCell ref="AH824:AH827"/>
    <mergeCell ref="AI824:AI827"/>
    <mergeCell ref="AJ824:AJ827"/>
    <mergeCell ref="AK824:AK827"/>
    <mergeCell ref="AL824:AL827"/>
    <mergeCell ref="AO824:AO827"/>
    <mergeCell ref="AP824:AP827"/>
    <mergeCell ref="AQ824:AQ827"/>
    <mergeCell ref="AR824:AR827"/>
    <mergeCell ref="AS824:AS827"/>
    <mergeCell ref="AT824:AT827"/>
    <mergeCell ref="AU824:AU827"/>
    <mergeCell ref="AV824:AV827"/>
    <mergeCell ref="AW824:AW827"/>
    <mergeCell ref="AX824:AX827"/>
    <mergeCell ref="AY824:AY827"/>
    <mergeCell ref="AM825:AM826"/>
    <mergeCell ref="P824:P827"/>
    <mergeCell ref="Q824:Q827"/>
    <mergeCell ref="R824:R827"/>
    <mergeCell ref="S824:S827"/>
    <mergeCell ref="T824:T827"/>
    <mergeCell ref="U824:U827"/>
    <mergeCell ref="V824:V827"/>
    <mergeCell ref="W824:W827"/>
    <mergeCell ref="X824:X827"/>
    <mergeCell ref="Y824:Y827"/>
    <mergeCell ref="Z824:Z827"/>
    <mergeCell ref="AA824:AA827"/>
    <mergeCell ref="AB824:AB827"/>
    <mergeCell ref="AC824:AC827"/>
    <mergeCell ref="AD824:AD827"/>
    <mergeCell ref="AE824:AE827"/>
    <mergeCell ref="AF824:AF827"/>
    <mergeCell ref="AG828:AG831"/>
    <mergeCell ref="AH828:AH831"/>
    <mergeCell ref="AI828:AI831"/>
    <mergeCell ref="AJ828:AJ831"/>
    <mergeCell ref="AK828:AK831"/>
    <mergeCell ref="AL828:AL831"/>
    <mergeCell ref="AO828:AO831"/>
    <mergeCell ref="AP828:AP831"/>
    <mergeCell ref="AQ828:AQ831"/>
    <mergeCell ref="AR828:AR831"/>
    <mergeCell ref="AS828:AS831"/>
    <mergeCell ref="AT828:AT831"/>
    <mergeCell ref="AU828:AU831"/>
    <mergeCell ref="AV828:AV831"/>
    <mergeCell ref="AW828:AW831"/>
    <mergeCell ref="AX828:AX831"/>
    <mergeCell ref="AY828:AY831"/>
    <mergeCell ref="AM829:AM830"/>
    <mergeCell ref="P828:P831"/>
    <mergeCell ref="Q828:Q831"/>
    <mergeCell ref="R828:R831"/>
    <mergeCell ref="S828:S831"/>
    <mergeCell ref="T828:T831"/>
    <mergeCell ref="U828:U831"/>
    <mergeCell ref="V828:V831"/>
    <mergeCell ref="W828:W831"/>
    <mergeCell ref="X828:X831"/>
    <mergeCell ref="Y828:Y831"/>
    <mergeCell ref="Z828:Z831"/>
    <mergeCell ref="AA828:AA831"/>
    <mergeCell ref="AB828:AB831"/>
    <mergeCell ref="AC828:AC831"/>
    <mergeCell ref="AD828:AD831"/>
    <mergeCell ref="AE828:AE831"/>
    <mergeCell ref="AF828:AF831"/>
    <mergeCell ref="AG832:AG835"/>
    <mergeCell ref="AH832:AH835"/>
    <mergeCell ref="AI832:AI835"/>
    <mergeCell ref="AJ832:AJ835"/>
    <mergeCell ref="AK832:AK835"/>
    <mergeCell ref="AL832:AL835"/>
    <mergeCell ref="AO832:AO835"/>
    <mergeCell ref="AP832:AP835"/>
    <mergeCell ref="AQ832:AQ835"/>
    <mergeCell ref="AR832:AR835"/>
    <mergeCell ref="AS832:AS835"/>
    <mergeCell ref="AT832:AT835"/>
    <mergeCell ref="AU832:AU835"/>
    <mergeCell ref="AV832:AV835"/>
    <mergeCell ref="AW832:AW835"/>
    <mergeCell ref="AX832:AX835"/>
    <mergeCell ref="AY832:AY835"/>
    <mergeCell ref="AM833:AM834"/>
    <mergeCell ref="P832:P835"/>
    <mergeCell ref="Q832:Q835"/>
    <mergeCell ref="R832:R835"/>
    <mergeCell ref="S832:S835"/>
    <mergeCell ref="T832:T835"/>
    <mergeCell ref="U832:U835"/>
    <mergeCell ref="V832:V835"/>
    <mergeCell ref="W832:W835"/>
    <mergeCell ref="X832:X835"/>
    <mergeCell ref="Y832:Y835"/>
    <mergeCell ref="Z832:Z835"/>
    <mergeCell ref="AA832:AA835"/>
    <mergeCell ref="AB832:AB835"/>
    <mergeCell ref="AC832:AC835"/>
    <mergeCell ref="AD832:AD835"/>
    <mergeCell ref="AE832:AE835"/>
    <mergeCell ref="AF832:AF835"/>
    <mergeCell ref="AG836:AG839"/>
    <mergeCell ref="AH836:AH839"/>
    <mergeCell ref="AI836:AI839"/>
    <mergeCell ref="AJ836:AJ839"/>
    <mergeCell ref="AK836:AK839"/>
    <mergeCell ref="AL836:AL839"/>
    <mergeCell ref="AO836:AO839"/>
    <mergeCell ref="AP836:AP839"/>
    <mergeCell ref="AQ836:AQ839"/>
    <mergeCell ref="AR836:AR839"/>
    <mergeCell ref="AS836:AS839"/>
    <mergeCell ref="AT836:AT839"/>
    <mergeCell ref="AU836:AU839"/>
    <mergeCell ref="AV836:AV839"/>
    <mergeCell ref="AW836:AW839"/>
    <mergeCell ref="AX836:AX839"/>
    <mergeCell ref="AY836:AY839"/>
    <mergeCell ref="AM837:AM838"/>
    <mergeCell ref="P836:P839"/>
    <mergeCell ref="Q836:Q839"/>
    <mergeCell ref="R836:R839"/>
    <mergeCell ref="S836:S839"/>
    <mergeCell ref="T836:T839"/>
    <mergeCell ref="U836:U839"/>
    <mergeCell ref="V836:V839"/>
    <mergeCell ref="W836:W839"/>
    <mergeCell ref="X836:X839"/>
    <mergeCell ref="Y836:Y839"/>
    <mergeCell ref="Z836:Z839"/>
    <mergeCell ref="AA836:AA839"/>
    <mergeCell ref="AB836:AB839"/>
    <mergeCell ref="AC836:AC839"/>
    <mergeCell ref="AD836:AD839"/>
    <mergeCell ref="AE836:AE839"/>
    <mergeCell ref="AF836:AF839"/>
    <mergeCell ref="AG840:AG843"/>
    <mergeCell ref="AH840:AH843"/>
    <mergeCell ref="AI840:AI843"/>
    <mergeCell ref="AJ840:AJ843"/>
    <mergeCell ref="AK840:AK843"/>
    <mergeCell ref="AL840:AL843"/>
    <mergeCell ref="AO840:AO843"/>
    <mergeCell ref="AP840:AP843"/>
    <mergeCell ref="AQ840:AQ843"/>
    <mergeCell ref="AR840:AR843"/>
    <mergeCell ref="AS840:AS843"/>
    <mergeCell ref="AT840:AT843"/>
    <mergeCell ref="AU840:AU843"/>
    <mergeCell ref="AV840:AV843"/>
    <mergeCell ref="AW840:AW843"/>
    <mergeCell ref="AX840:AX843"/>
    <mergeCell ref="AY840:AY843"/>
    <mergeCell ref="AM841:AM842"/>
    <mergeCell ref="P840:P843"/>
    <mergeCell ref="Q840:Q843"/>
    <mergeCell ref="R840:R843"/>
    <mergeCell ref="S840:S843"/>
    <mergeCell ref="T840:T843"/>
    <mergeCell ref="U840:U843"/>
    <mergeCell ref="V840:V843"/>
    <mergeCell ref="W840:W843"/>
    <mergeCell ref="X840:X843"/>
    <mergeCell ref="Y840:Y843"/>
    <mergeCell ref="Z840:Z843"/>
    <mergeCell ref="AA840:AA843"/>
    <mergeCell ref="AB840:AB843"/>
    <mergeCell ref="AC840:AC843"/>
    <mergeCell ref="AD840:AD843"/>
    <mergeCell ref="AE840:AE843"/>
    <mergeCell ref="AF840:AF843"/>
    <mergeCell ref="AG844:AG847"/>
    <mergeCell ref="AH844:AH847"/>
    <mergeCell ref="AI844:AI847"/>
    <mergeCell ref="AJ844:AJ847"/>
    <mergeCell ref="AK844:AK847"/>
    <mergeCell ref="AL844:AL847"/>
    <mergeCell ref="AO844:AO847"/>
    <mergeCell ref="AP844:AP847"/>
    <mergeCell ref="AQ844:AQ847"/>
    <mergeCell ref="AR844:AR847"/>
    <mergeCell ref="AS844:AS847"/>
    <mergeCell ref="AT844:AT847"/>
    <mergeCell ref="AU844:AU847"/>
    <mergeCell ref="AV844:AV847"/>
    <mergeCell ref="AW844:AW847"/>
    <mergeCell ref="AX844:AX847"/>
    <mergeCell ref="AY844:AY847"/>
    <mergeCell ref="AM845:AM846"/>
    <mergeCell ref="P844:P847"/>
    <mergeCell ref="Q844:Q847"/>
    <mergeCell ref="R844:R847"/>
    <mergeCell ref="S844:S847"/>
    <mergeCell ref="T844:T847"/>
    <mergeCell ref="U844:U847"/>
    <mergeCell ref="V844:V847"/>
    <mergeCell ref="W844:W847"/>
    <mergeCell ref="X844:X847"/>
    <mergeCell ref="Y844:Y847"/>
    <mergeCell ref="Z844:Z847"/>
    <mergeCell ref="AA844:AA847"/>
    <mergeCell ref="AB844:AB847"/>
    <mergeCell ref="AC844:AC847"/>
    <mergeCell ref="AD844:AD847"/>
    <mergeCell ref="AE844:AE847"/>
    <mergeCell ref="AF844:AF847"/>
    <mergeCell ref="AG848:AG851"/>
    <mergeCell ref="AH848:AH851"/>
    <mergeCell ref="AI848:AI851"/>
    <mergeCell ref="AJ848:AJ851"/>
    <mergeCell ref="AK848:AK851"/>
    <mergeCell ref="AL848:AL851"/>
    <mergeCell ref="AO848:AO851"/>
    <mergeCell ref="AP848:AP851"/>
    <mergeCell ref="AQ848:AQ851"/>
    <mergeCell ref="AR848:AR851"/>
    <mergeCell ref="AS848:AS851"/>
    <mergeCell ref="AT848:AT851"/>
    <mergeCell ref="AU848:AU851"/>
    <mergeCell ref="AV848:AV851"/>
    <mergeCell ref="AW848:AW851"/>
    <mergeCell ref="AX848:AX851"/>
    <mergeCell ref="AY848:AY851"/>
    <mergeCell ref="AM849:AM850"/>
    <mergeCell ref="P848:P851"/>
    <mergeCell ref="Q848:Q851"/>
    <mergeCell ref="R848:R851"/>
    <mergeCell ref="S848:S851"/>
    <mergeCell ref="T848:T851"/>
    <mergeCell ref="U848:U851"/>
    <mergeCell ref="V848:V851"/>
    <mergeCell ref="W848:W851"/>
    <mergeCell ref="X848:X851"/>
    <mergeCell ref="Y848:Y851"/>
    <mergeCell ref="Z848:Z851"/>
    <mergeCell ref="AA848:AA851"/>
    <mergeCell ref="AB848:AB851"/>
    <mergeCell ref="AC848:AC851"/>
    <mergeCell ref="AD848:AD851"/>
    <mergeCell ref="AE848:AE851"/>
    <mergeCell ref="AF848:AF851"/>
    <mergeCell ref="AG852:AG855"/>
    <mergeCell ref="AH852:AH855"/>
    <mergeCell ref="AI852:AI855"/>
    <mergeCell ref="AJ852:AJ855"/>
    <mergeCell ref="AK852:AK855"/>
    <mergeCell ref="AL852:AL855"/>
    <mergeCell ref="AO852:AO855"/>
    <mergeCell ref="AP852:AP855"/>
    <mergeCell ref="AQ852:AQ855"/>
    <mergeCell ref="AR852:AR855"/>
    <mergeCell ref="AS852:AS855"/>
    <mergeCell ref="AT852:AT855"/>
    <mergeCell ref="AU852:AU855"/>
    <mergeCell ref="AV852:AV855"/>
    <mergeCell ref="AW852:AW855"/>
    <mergeCell ref="AX852:AX855"/>
    <mergeCell ref="AY852:AY855"/>
    <mergeCell ref="AM853:AM854"/>
    <mergeCell ref="P852:P855"/>
    <mergeCell ref="Q852:Q855"/>
    <mergeCell ref="R852:R855"/>
    <mergeCell ref="S852:S855"/>
    <mergeCell ref="T852:T855"/>
    <mergeCell ref="U852:U855"/>
    <mergeCell ref="V852:V855"/>
    <mergeCell ref="W852:W855"/>
    <mergeCell ref="X852:X855"/>
    <mergeCell ref="Y852:Y855"/>
    <mergeCell ref="Z852:Z855"/>
    <mergeCell ref="AA852:AA855"/>
    <mergeCell ref="AB852:AB855"/>
    <mergeCell ref="AC852:AC855"/>
    <mergeCell ref="AD852:AD855"/>
    <mergeCell ref="AE852:AE855"/>
    <mergeCell ref="AF852:AF855"/>
    <mergeCell ref="AG856:AG859"/>
    <mergeCell ref="AH856:AH859"/>
    <mergeCell ref="AI856:AI859"/>
    <mergeCell ref="AJ856:AJ859"/>
    <mergeCell ref="AK856:AK859"/>
    <mergeCell ref="AL856:AL859"/>
    <mergeCell ref="AO856:AO859"/>
    <mergeCell ref="AP856:AP859"/>
    <mergeCell ref="AQ856:AQ859"/>
    <mergeCell ref="AR856:AR859"/>
    <mergeCell ref="AS856:AS859"/>
    <mergeCell ref="AT856:AT859"/>
    <mergeCell ref="AU856:AU859"/>
    <mergeCell ref="AV856:AV859"/>
    <mergeCell ref="AW856:AW859"/>
    <mergeCell ref="AX856:AX859"/>
    <mergeCell ref="AY856:AY859"/>
    <mergeCell ref="AM857:AM858"/>
    <mergeCell ref="P856:P859"/>
    <mergeCell ref="Q856:Q859"/>
    <mergeCell ref="R856:R859"/>
    <mergeCell ref="S856:S859"/>
    <mergeCell ref="T856:T859"/>
    <mergeCell ref="U856:U859"/>
    <mergeCell ref="V856:V859"/>
    <mergeCell ref="W856:W859"/>
    <mergeCell ref="X856:X859"/>
    <mergeCell ref="Y856:Y859"/>
    <mergeCell ref="Z856:Z859"/>
    <mergeCell ref="AA856:AA859"/>
    <mergeCell ref="AB856:AB859"/>
    <mergeCell ref="AC856:AC859"/>
    <mergeCell ref="AD856:AD859"/>
    <mergeCell ref="AE856:AE859"/>
    <mergeCell ref="AF856:AF859"/>
    <mergeCell ref="AG860:AG863"/>
    <mergeCell ref="AH860:AH863"/>
    <mergeCell ref="AI860:AI863"/>
    <mergeCell ref="AJ860:AJ863"/>
    <mergeCell ref="AK860:AK863"/>
    <mergeCell ref="AL860:AL863"/>
    <mergeCell ref="AO860:AO863"/>
    <mergeCell ref="AP860:AP863"/>
    <mergeCell ref="AQ860:AQ863"/>
    <mergeCell ref="AR860:AR863"/>
    <mergeCell ref="AS860:AS863"/>
    <mergeCell ref="AT860:AT863"/>
    <mergeCell ref="AU860:AU863"/>
    <mergeCell ref="AV860:AV863"/>
    <mergeCell ref="AW860:AW863"/>
    <mergeCell ref="AX860:AX863"/>
    <mergeCell ref="AY860:AY863"/>
    <mergeCell ref="AM861:AM862"/>
    <mergeCell ref="P860:P863"/>
    <mergeCell ref="Q860:Q863"/>
    <mergeCell ref="R860:R863"/>
    <mergeCell ref="S860:S863"/>
    <mergeCell ref="T860:T863"/>
    <mergeCell ref="U860:U863"/>
    <mergeCell ref="V860:V863"/>
    <mergeCell ref="W860:W863"/>
    <mergeCell ref="X860:X863"/>
    <mergeCell ref="Y860:Y863"/>
    <mergeCell ref="Z860:Z863"/>
    <mergeCell ref="AA860:AA863"/>
    <mergeCell ref="AB860:AB863"/>
    <mergeCell ref="AC860:AC863"/>
    <mergeCell ref="AD860:AD863"/>
    <mergeCell ref="AE860:AE863"/>
    <mergeCell ref="AF860:AF863"/>
    <mergeCell ref="AG864:AG867"/>
    <mergeCell ref="AH864:AH867"/>
    <mergeCell ref="AI864:AI867"/>
    <mergeCell ref="AJ864:AJ867"/>
    <mergeCell ref="AK864:AK867"/>
    <mergeCell ref="AL864:AL867"/>
    <mergeCell ref="AO864:AO867"/>
    <mergeCell ref="AP864:AP867"/>
    <mergeCell ref="AQ864:AQ867"/>
    <mergeCell ref="AR864:AR867"/>
    <mergeCell ref="AS864:AS867"/>
    <mergeCell ref="AT864:AT867"/>
    <mergeCell ref="AU864:AU867"/>
    <mergeCell ref="AV864:AV867"/>
    <mergeCell ref="AW864:AW867"/>
    <mergeCell ref="AX864:AX867"/>
    <mergeCell ref="AY864:AY867"/>
    <mergeCell ref="AM865:AM866"/>
    <mergeCell ref="P864:P867"/>
    <mergeCell ref="Q864:Q867"/>
    <mergeCell ref="R864:R867"/>
    <mergeCell ref="S864:S867"/>
    <mergeCell ref="T864:T867"/>
    <mergeCell ref="U864:U867"/>
    <mergeCell ref="V864:V867"/>
    <mergeCell ref="W864:W867"/>
    <mergeCell ref="X864:X867"/>
    <mergeCell ref="Y864:Y867"/>
    <mergeCell ref="Z864:Z867"/>
    <mergeCell ref="AA864:AA867"/>
    <mergeCell ref="AB864:AB867"/>
    <mergeCell ref="AC864:AC867"/>
    <mergeCell ref="AD864:AD867"/>
    <mergeCell ref="AE864:AE867"/>
    <mergeCell ref="AF864:AF867"/>
    <mergeCell ref="AG868:AG871"/>
    <mergeCell ref="AH868:AH871"/>
    <mergeCell ref="AI868:AI871"/>
    <mergeCell ref="AJ868:AJ871"/>
    <mergeCell ref="AK868:AK871"/>
    <mergeCell ref="AL868:AL871"/>
    <mergeCell ref="AO868:AO871"/>
    <mergeCell ref="AP868:AP871"/>
    <mergeCell ref="AQ868:AQ871"/>
    <mergeCell ref="AR868:AR871"/>
    <mergeCell ref="AS868:AS871"/>
    <mergeCell ref="AT868:AT871"/>
    <mergeCell ref="AU868:AU871"/>
    <mergeCell ref="AV868:AV871"/>
    <mergeCell ref="AW868:AW871"/>
    <mergeCell ref="AX868:AX871"/>
    <mergeCell ref="AY868:AY871"/>
    <mergeCell ref="AM869:AM870"/>
    <mergeCell ref="P868:P871"/>
    <mergeCell ref="Q868:Q871"/>
    <mergeCell ref="R868:R871"/>
    <mergeCell ref="S868:S871"/>
    <mergeCell ref="T868:T871"/>
    <mergeCell ref="U868:U871"/>
    <mergeCell ref="V868:V871"/>
    <mergeCell ref="W868:W871"/>
    <mergeCell ref="X868:X871"/>
    <mergeCell ref="Y868:Y871"/>
    <mergeCell ref="Z868:Z871"/>
    <mergeCell ref="AA868:AA871"/>
    <mergeCell ref="AB868:AB871"/>
    <mergeCell ref="AC868:AC871"/>
    <mergeCell ref="AD868:AD871"/>
    <mergeCell ref="AE868:AE871"/>
    <mergeCell ref="AF868:AF871"/>
    <mergeCell ref="AG872:AG875"/>
    <mergeCell ref="AH872:AH875"/>
    <mergeCell ref="AI872:AI875"/>
    <mergeCell ref="AJ872:AJ875"/>
    <mergeCell ref="AK872:AK875"/>
    <mergeCell ref="AL872:AL875"/>
    <mergeCell ref="AO872:AO875"/>
    <mergeCell ref="AP872:AP875"/>
    <mergeCell ref="AQ872:AQ875"/>
    <mergeCell ref="AR872:AR875"/>
    <mergeCell ref="AS872:AS875"/>
    <mergeCell ref="AT872:AT875"/>
    <mergeCell ref="AU872:AU875"/>
    <mergeCell ref="AV872:AV875"/>
    <mergeCell ref="AW872:AW875"/>
    <mergeCell ref="AX872:AX875"/>
    <mergeCell ref="AY872:AY875"/>
    <mergeCell ref="AM873:AM874"/>
    <mergeCell ref="P872:P875"/>
    <mergeCell ref="Q872:Q875"/>
    <mergeCell ref="R872:R875"/>
    <mergeCell ref="S872:S875"/>
    <mergeCell ref="T872:T875"/>
    <mergeCell ref="U872:U875"/>
    <mergeCell ref="V872:V875"/>
    <mergeCell ref="W872:W875"/>
    <mergeCell ref="X872:X875"/>
    <mergeCell ref="Y872:Y875"/>
    <mergeCell ref="Z872:Z875"/>
    <mergeCell ref="AA872:AA875"/>
    <mergeCell ref="AB872:AB875"/>
    <mergeCell ref="AC872:AC875"/>
    <mergeCell ref="AD872:AD875"/>
    <mergeCell ref="AE872:AE875"/>
    <mergeCell ref="AF872:AF875"/>
    <mergeCell ref="AG876:AG879"/>
    <mergeCell ref="AH876:AH879"/>
    <mergeCell ref="AI876:AI879"/>
    <mergeCell ref="AJ876:AJ879"/>
    <mergeCell ref="AK876:AK879"/>
    <mergeCell ref="AL876:AL879"/>
    <mergeCell ref="AO876:AO879"/>
    <mergeCell ref="AP876:AP879"/>
    <mergeCell ref="AQ876:AQ879"/>
    <mergeCell ref="AR876:AR879"/>
    <mergeCell ref="AS876:AS879"/>
    <mergeCell ref="AT876:AT879"/>
    <mergeCell ref="AU876:AU879"/>
    <mergeCell ref="AV876:AV879"/>
    <mergeCell ref="AW876:AW879"/>
    <mergeCell ref="AX876:AX879"/>
    <mergeCell ref="AY876:AY879"/>
    <mergeCell ref="AM877:AM878"/>
    <mergeCell ref="P876:P879"/>
    <mergeCell ref="Q876:Q879"/>
    <mergeCell ref="R876:R879"/>
    <mergeCell ref="S876:S879"/>
    <mergeCell ref="T876:T879"/>
    <mergeCell ref="U876:U879"/>
    <mergeCell ref="V876:V879"/>
    <mergeCell ref="W876:W879"/>
    <mergeCell ref="X876:X879"/>
    <mergeCell ref="Y876:Y879"/>
    <mergeCell ref="Z876:Z879"/>
    <mergeCell ref="AA876:AA879"/>
    <mergeCell ref="AB876:AB879"/>
    <mergeCell ref="AC876:AC879"/>
    <mergeCell ref="AD876:AD879"/>
    <mergeCell ref="AE876:AE879"/>
    <mergeCell ref="AF876:AF879"/>
    <mergeCell ref="AG880:AG883"/>
    <mergeCell ref="AH880:AH883"/>
    <mergeCell ref="AI880:AI883"/>
    <mergeCell ref="AJ880:AJ883"/>
    <mergeCell ref="AK880:AK883"/>
    <mergeCell ref="AL880:AL883"/>
    <mergeCell ref="AO880:AO883"/>
    <mergeCell ref="AP880:AP883"/>
    <mergeCell ref="AQ880:AQ883"/>
    <mergeCell ref="AR880:AR883"/>
    <mergeCell ref="AS880:AS883"/>
    <mergeCell ref="AT880:AT883"/>
    <mergeCell ref="AU880:AU883"/>
    <mergeCell ref="AV880:AV883"/>
    <mergeCell ref="AW880:AW883"/>
    <mergeCell ref="AX880:AX883"/>
    <mergeCell ref="AY880:AY883"/>
    <mergeCell ref="AM881:AM882"/>
    <mergeCell ref="P880:P883"/>
    <mergeCell ref="Q880:Q883"/>
    <mergeCell ref="R880:R883"/>
    <mergeCell ref="S880:S883"/>
    <mergeCell ref="T880:T883"/>
    <mergeCell ref="U880:U883"/>
    <mergeCell ref="V880:V883"/>
    <mergeCell ref="W880:W883"/>
    <mergeCell ref="X880:X883"/>
    <mergeCell ref="Y880:Y883"/>
    <mergeCell ref="Z880:Z883"/>
    <mergeCell ref="AA880:AA883"/>
    <mergeCell ref="AB880:AB883"/>
    <mergeCell ref="AC880:AC883"/>
    <mergeCell ref="AD880:AD883"/>
    <mergeCell ref="AE880:AE883"/>
    <mergeCell ref="AF880:AF883"/>
    <mergeCell ref="AG884:AG887"/>
    <mergeCell ref="AH884:AH887"/>
    <mergeCell ref="AI884:AI887"/>
    <mergeCell ref="AJ884:AJ887"/>
    <mergeCell ref="AK884:AK887"/>
    <mergeCell ref="AL884:AL887"/>
    <mergeCell ref="AO884:AO887"/>
    <mergeCell ref="AP884:AP887"/>
    <mergeCell ref="AQ884:AQ887"/>
    <mergeCell ref="AR884:AR887"/>
    <mergeCell ref="AS884:AS887"/>
    <mergeCell ref="AT884:AT887"/>
    <mergeCell ref="AU884:AU887"/>
    <mergeCell ref="AV884:AV887"/>
    <mergeCell ref="AW884:AW887"/>
    <mergeCell ref="AX884:AX887"/>
    <mergeCell ref="AY884:AY887"/>
    <mergeCell ref="AM885:AM886"/>
    <mergeCell ref="P884:P887"/>
    <mergeCell ref="Q884:Q887"/>
    <mergeCell ref="R884:R887"/>
    <mergeCell ref="S884:S887"/>
    <mergeCell ref="T884:T887"/>
    <mergeCell ref="U884:U887"/>
    <mergeCell ref="V884:V887"/>
    <mergeCell ref="W884:W887"/>
    <mergeCell ref="X884:X887"/>
    <mergeCell ref="Y884:Y887"/>
    <mergeCell ref="Z884:Z887"/>
    <mergeCell ref="AA884:AA887"/>
    <mergeCell ref="AB884:AB887"/>
    <mergeCell ref="AC884:AC887"/>
    <mergeCell ref="AD884:AD887"/>
    <mergeCell ref="AE884:AE887"/>
    <mergeCell ref="AF884:AF887"/>
    <mergeCell ref="AG888:AG891"/>
    <mergeCell ref="AH888:AH891"/>
    <mergeCell ref="AI888:AI891"/>
    <mergeCell ref="AJ888:AJ891"/>
    <mergeCell ref="AK888:AK891"/>
    <mergeCell ref="AL888:AL891"/>
    <mergeCell ref="AO888:AO891"/>
    <mergeCell ref="AP888:AP891"/>
    <mergeCell ref="AQ888:AQ891"/>
    <mergeCell ref="AR888:AR891"/>
    <mergeCell ref="AS888:AS891"/>
    <mergeCell ref="AT888:AT891"/>
    <mergeCell ref="AU888:AU891"/>
    <mergeCell ref="AV888:AV891"/>
    <mergeCell ref="AW888:AW891"/>
    <mergeCell ref="AX888:AX891"/>
    <mergeCell ref="AY888:AY891"/>
    <mergeCell ref="AM889:AM890"/>
    <mergeCell ref="P888:P891"/>
    <mergeCell ref="Q888:Q891"/>
    <mergeCell ref="R888:R891"/>
    <mergeCell ref="S888:S891"/>
    <mergeCell ref="T888:T891"/>
    <mergeCell ref="U888:U891"/>
    <mergeCell ref="V888:V891"/>
    <mergeCell ref="W888:W891"/>
    <mergeCell ref="X888:X891"/>
    <mergeCell ref="Y888:Y891"/>
    <mergeCell ref="Z888:Z891"/>
    <mergeCell ref="AA888:AA891"/>
    <mergeCell ref="AB888:AB891"/>
    <mergeCell ref="AC888:AC891"/>
    <mergeCell ref="AD888:AD891"/>
    <mergeCell ref="AE888:AE891"/>
    <mergeCell ref="AF888:AF891"/>
    <mergeCell ref="AG892:AG895"/>
    <mergeCell ref="AH892:AH895"/>
    <mergeCell ref="AI892:AI895"/>
    <mergeCell ref="AJ892:AJ895"/>
    <mergeCell ref="AK892:AK895"/>
    <mergeCell ref="AL892:AL895"/>
    <mergeCell ref="AO892:AO895"/>
    <mergeCell ref="AP892:AP895"/>
    <mergeCell ref="AQ892:AQ895"/>
    <mergeCell ref="AR892:AR895"/>
    <mergeCell ref="AS892:AS895"/>
    <mergeCell ref="AT892:AT895"/>
    <mergeCell ref="AU892:AU895"/>
    <mergeCell ref="AV892:AV895"/>
    <mergeCell ref="AW892:AW895"/>
    <mergeCell ref="AX892:AX895"/>
    <mergeCell ref="AY892:AY895"/>
    <mergeCell ref="AM893:AM894"/>
    <mergeCell ref="P892:P895"/>
    <mergeCell ref="Q892:Q895"/>
    <mergeCell ref="R892:R895"/>
    <mergeCell ref="S892:S895"/>
    <mergeCell ref="T892:T895"/>
    <mergeCell ref="U892:U895"/>
    <mergeCell ref="V892:V895"/>
    <mergeCell ref="W892:W895"/>
    <mergeCell ref="X892:X895"/>
    <mergeCell ref="Y892:Y895"/>
    <mergeCell ref="Z892:Z895"/>
    <mergeCell ref="AA892:AA895"/>
    <mergeCell ref="AB892:AB895"/>
    <mergeCell ref="AC892:AC895"/>
    <mergeCell ref="AD892:AD895"/>
    <mergeCell ref="AE892:AE895"/>
    <mergeCell ref="AF892:AF895"/>
    <mergeCell ref="AG896:AG899"/>
    <mergeCell ref="AH896:AH899"/>
    <mergeCell ref="AI896:AI899"/>
    <mergeCell ref="AJ896:AJ899"/>
    <mergeCell ref="AK896:AK899"/>
    <mergeCell ref="AL896:AL899"/>
    <mergeCell ref="AO896:AO899"/>
    <mergeCell ref="AP896:AP899"/>
    <mergeCell ref="AQ896:AQ899"/>
    <mergeCell ref="AR896:AR899"/>
    <mergeCell ref="AS896:AS899"/>
    <mergeCell ref="AT896:AT899"/>
    <mergeCell ref="AU896:AU899"/>
    <mergeCell ref="AV896:AV899"/>
    <mergeCell ref="AW896:AW899"/>
    <mergeCell ref="AX896:AX899"/>
    <mergeCell ref="AY896:AY899"/>
    <mergeCell ref="AM897:AM898"/>
    <mergeCell ref="P896:P899"/>
    <mergeCell ref="Q896:Q899"/>
    <mergeCell ref="R896:R899"/>
    <mergeCell ref="S896:S899"/>
    <mergeCell ref="T896:T899"/>
    <mergeCell ref="U896:U899"/>
    <mergeCell ref="V896:V899"/>
    <mergeCell ref="W896:W899"/>
    <mergeCell ref="X896:X899"/>
    <mergeCell ref="Y896:Y899"/>
    <mergeCell ref="Z896:Z899"/>
    <mergeCell ref="AA896:AA899"/>
    <mergeCell ref="AB896:AB899"/>
    <mergeCell ref="AC896:AC899"/>
    <mergeCell ref="AD896:AD899"/>
    <mergeCell ref="AE896:AE899"/>
    <mergeCell ref="AF896:AF899"/>
    <mergeCell ref="AG900:AG903"/>
    <mergeCell ref="AH900:AH903"/>
    <mergeCell ref="AI900:AI903"/>
    <mergeCell ref="AJ900:AJ903"/>
    <mergeCell ref="AK900:AK903"/>
    <mergeCell ref="AL900:AL903"/>
    <mergeCell ref="AO900:AO903"/>
    <mergeCell ref="AP900:AP903"/>
    <mergeCell ref="AQ900:AQ903"/>
    <mergeCell ref="AR900:AR903"/>
    <mergeCell ref="AS900:AS903"/>
    <mergeCell ref="AT900:AT903"/>
    <mergeCell ref="AU900:AU903"/>
    <mergeCell ref="AV900:AV903"/>
    <mergeCell ref="AW900:AW903"/>
    <mergeCell ref="AX900:AX903"/>
    <mergeCell ref="AY900:AY903"/>
    <mergeCell ref="AM901:AM902"/>
    <mergeCell ref="P900:P903"/>
    <mergeCell ref="Q900:Q903"/>
    <mergeCell ref="R900:R903"/>
    <mergeCell ref="S900:S903"/>
    <mergeCell ref="T900:T903"/>
    <mergeCell ref="U900:U903"/>
    <mergeCell ref="V900:V903"/>
    <mergeCell ref="W900:W903"/>
    <mergeCell ref="X900:X903"/>
    <mergeCell ref="Y900:Y903"/>
    <mergeCell ref="Z900:Z903"/>
    <mergeCell ref="AA900:AA903"/>
    <mergeCell ref="AB900:AB903"/>
    <mergeCell ref="AC900:AC903"/>
    <mergeCell ref="AD900:AD903"/>
    <mergeCell ref="AE900:AE903"/>
    <mergeCell ref="AF900:AF903"/>
    <mergeCell ref="AG904:AG907"/>
    <mergeCell ref="AH904:AH907"/>
    <mergeCell ref="AI904:AI907"/>
    <mergeCell ref="AJ904:AJ907"/>
    <mergeCell ref="AK904:AK907"/>
    <mergeCell ref="AL904:AL907"/>
    <mergeCell ref="AO904:AO907"/>
    <mergeCell ref="AP904:AP907"/>
    <mergeCell ref="AQ904:AQ907"/>
    <mergeCell ref="AR904:AR907"/>
    <mergeCell ref="AS904:AS907"/>
    <mergeCell ref="AT904:AT907"/>
    <mergeCell ref="AU904:AU907"/>
    <mergeCell ref="AV904:AV907"/>
    <mergeCell ref="AW904:AW907"/>
    <mergeCell ref="AX904:AX907"/>
    <mergeCell ref="AY904:AY907"/>
    <mergeCell ref="AM905:AM906"/>
    <mergeCell ref="P904:P907"/>
    <mergeCell ref="Q904:Q907"/>
    <mergeCell ref="R904:R907"/>
    <mergeCell ref="S904:S907"/>
    <mergeCell ref="T904:T907"/>
    <mergeCell ref="U904:U907"/>
    <mergeCell ref="V904:V907"/>
    <mergeCell ref="W904:W907"/>
    <mergeCell ref="X904:X907"/>
    <mergeCell ref="Y904:Y907"/>
    <mergeCell ref="Z904:Z907"/>
    <mergeCell ref="AA904:AA907"/>
    <mergeCell ref="AB904:AB907"/>
    <mergeCell ref="AC904:AC907"/>
    <mergeCell ref="AD904:AD907"/>
    <mergeCell ref="AE904:AE907"/>
    <mergeCell ref="AF904:AF907"/>
    <mergeCell ref="AG908:AG911"/>
    <mergeCell ref="AH908:AH911"/>
    <mergeCell ref="AI908:AI911"/>
    <mergeCell ref="AJ908:AJ911"/>
    <mergeCell ref="AK908:AK911"/>
    <mergeCell ref="AL908:AL911"/>
    <mergeCell ref="AO908:AO911"/>
    <mergeCell ref="AP908:AP911"/>
    <mergeCell ref="AQ908:AQ911"/>
    <mergeCell ref="AR908:AR911"/>
    <mergeCell ref="AS908:AS911"/>
    <mergeCell ref="AT908:AT911"/>
    <mergeCell ref="AU908:AU911"/>
    <mergeCell ref="AV908:AV911"/>
    <mergeCell ref="AW908:AW911"/>
    <mergeCell ref="AX908:AX911"/>
    <mergeCell ref="AY908:AY911"/>
    <mergeCell ref="AM909:AM910"/>
    <mergeCell ref="P908:P911"/>
    <mergeCell ref="Q908:Q911"/>
    <mergeCell ref="R908:R911"/>
    <mergeCell ref="S908:S911"/>
    <mergeCell ref="T908:T911"/>
    <mergeCell ref="U908:U911"/>
    <mergeCell ref="V908:V911"/>
    <mergeCell ref="W908:W911"/>
    <mergeCell ref="X908:X911"/>
    <mergeCell ref="Y908:Y911"/>
    <mergeCell ref="Z908:Z911"/>
    <mergeCell ref="AA908:AA911"/>
    <mergeCell ref="AB908:AB911"/>
    <mergeCell ref="AC908:AC911"/>
    <mergeCell ref="AD908:AD911"/>
    <mergeCell ref="AE908:AE911"/>
    <mergeCell ref="AF908:AF911"/>
    <mergeCell ref="AG912:AG915"/>
    <mergeCell ref="AH912:AH915"/>
    <mergeCell ref="AI912:AI915"/>
    <mergeCell ref="AJ912:AJ915"/>
    <mergeCell ref="AK912:AK915"/>
    <mergeCell ref="AL912:AL915"/>
    <mergeCell ref="AO912:AO915"/>
    <mergeCell ref="AP912:AP915"/>
    <mergeCell ref="AQ912:AQ915"/>
    <mergeCell ref="AR912:AR915"/>
    <mergeCell ref="AS912:AS915"/>
    <mergeCell ref="AT912:AT915"/>
    <mergeCell ref="AU912:AU915"/>
    <mergeCell ref="AV912:AV915"/>
    <mergeCell ref="AW912:AW915"/>
    <mergeCell ref="AX912:AX915"/>
    <mergeCell ref="AY912:AY915"/>
    <mergeCell ref="AM913:AM914"/>
    <mergeCell ref="P912:P915"/>
    <mergeCell ref="Q912:Q915"/>
    <mergeCell ref="R912:R915"/>
    <mergeCell ref="S912:S915"/>
    <mergeCell ref="T912:T915"/>
    <mergeCell ref="U912:U915"/>
    <mergeCell ref="V912:V915"/>
    <mergeCell ref="W912:W915"/>
    <mergeCell ref="X912:X915"/>
    <mergeCell ref="Y912:Y915"/>
    <mergeCell ref="Z912:Z915"/>
    <mergeCell ref="AA912:AA915"/>
    <mergeCell ref="AB912:AB915"/>
    <mergeCell ref="AC912:AC915"/>
    <mergeCell ref="AD912:AD915"/>
    <mergeCell ref="AE912:AE915"/>
    <mergeCell ref="AF912:AF915"/>
    <mergeCell ref="AG916:AG919"/>
    <mergeCell ref="AH916:AH919"/>
    <mergeCell ref="AI916:AI919"/>
    <mergeCell ref="AJ916:AJ919"/>
    <mergeCell ref="AK916:AK919"/>
    <mergeCell ref="AL916:AL919"/>
    <mergeCell ref="AO916:AO919"/>
    <mergeCell ref="AP916:AP919"/>
    <mergeCell ref="AQ916:AQ919"/>
    <mergeCell ref="AR916:AR919"/>
    <mergeCell ref="AS916:AS919"/>
    <mergeCell ref="AT916:AT919"/>
    <mergeCell ref="AU916:AU919"/>
    <mergeCell ref="AV916:AV919"/>
    <mergeCell ref="AW916:AW919"/>
    <mergeCell ref="AX916:AX919"/>
    <mergeCell ref="AY916:AY919"/>
    <mergeCell ref="AM917:AM918"/>
    <mergeCell ref="P916:P919"/>
    <mergeCell ref="Q916:Q919"/>
    <mergeCell ref="R916:R919"/>
    <mergeCell ref="S916:S919"/>
    <mergeCell ref="T916:T919"/>
    <mergeCell ref="U916:U919"/>
    <mergeCell ref="V916:V919"/>
    <mergeCell ref="W916:W919"/>
    <mergeCell ref="X916:X919"/>
    <mergeCell ref="Y916:Y919"/>
    <mergeCell ref="Z916:Z919"/>
    <mergeCell ref="AA916:AA919"/>
    <mergeCell ref="AB916:AB919"/>
    <mergeCell ref="AC916:AC919"/>
    <mergeCell ref="AD916:AD919"/>
    <mergeCell ref="AE916:AE919"/>
    <mergeCell ref="AF916:AF919"/>
    <mergeCell ref="AG920:AG923"/>
    <mergeCell ref="AH920:AH923"/>
    <mergeCell ref="AI920:AI923"/>
    <mergeCell ref="AJ920:AJ923"/>
    <mergeCell ref="AK920:AK923"/>
    <mergeCell ref="AL920:AL923"/>
    <mergeCell ref="AO920:AO923"/>
    <mergeCell ref="AP920:AP923"/>
    <mergeCell ref="AQ920:AQ923"/>
    <mergeCell ref="AR920:AR923"/>
    <mergeCell ref="AS920:AS923"/>
    <mergeCell ref="AT920:AT923"/>
    <mergeCell ref="AU920:AU923"/>
    <mergeCell ref="AV920:AV923"/>
    <mergeCell ref="AW920:AW923"/>
    <mergeCell ref="AX920:AX923"/>
    <mergeCell ref="AY920:AY923"/>
    <mergeCell ref="AM921:AM922"/>
    <mergeCell ref="P920:P923"/>
    <mergeCell ref="Q920:Q923"/>
    <mergeCell ref="R920:R923"/>
    <mergeCell ref="S920:S923"/>
    <mergeCell ref="T920:T923"/>
    <mergeCell ref="U920:U923"/>
    <mergeCell ref="V920:V923"/>
    <mergeCell ref="W920:W923"/>
    <mergeCell ref="X920:X923"/>
    <mergeCell ref="Y920:Y923"/>
    <mergeCell ref="Z920:Z923"/>
    <mergeCell ref="AA920:AA923"/>
    <mergeCell ref="AB920:AB923"/>
    <mergeCell ref="AC920:AC923"/>
    <mergeCell ref="AD920:AD923"/>
    <mergeCell ref="AE920:AE923"/>
    <mergeCell ref="AF920:AF923"/>
    <mergeCell ref="AG924:AG927"/>
    <mergeCell ref="AH924:AH927"/>
    <mergeCell ref="AI924:AI927"/>
    <mergeCell ref="AJ924:AJ927"/>
    <mergeCell ref="AK924:AK927"/>
    <mergeCell ref="AL924:AL927"/>
    <mergeCell ref="AO924:AO927"/>
    <mergeCell ref="AP924:AP927"/>
    <mergeCell ref="AQ924:AQ927"/>
    <mergeCell ref="AR924:AR927"/>
    <mergeCell ref="AS924:AS927"/>
    <mergeCell ref="AT924:AT927"/>
    <mergeCell ref="AU924:AU927"/>
    <mergeCell ref="AV924:AV927"/>
    <mergeCell ref="AW924:AW927"/>
    <mergeCell ref="AX924:AX927"/>
    <mergeCell ref="AY924:AY927"/>
    <mergeCell ref="AM925:AM926"/>
    <mergeCell ref="P924:P927"/>
    <mergeCell ref="Q924:Q927"/>
    <mergeCell ref="R924:R927"/>
    <mergeCell ref="S924:S927"/>
    <mergeCell ref="T924:T927"/>
    <mergeCell ref="U924:U927"/>
    <mergeCell ref="V924:V927"/>
    <mergeCell ref="W924:W927"/>
    <mergeCell ref="X924:X927"/>
    <mergeCell ref="Y924:Y927"/>
    <mergeCell ref="Z924:Z927"/>
    <mergeCell ref="AA924:AA927"/>
    <mergeCell ref="AB924:AB927"/>
    <mergeCell ref="AC924:AC927"/>
    <mergeCell ref="AD924:AD927"/>
    <mergeCell ref="AE924:AE927"/>
    <mergeCell ref="AF924:AF927"/>
    <mergeCell ref="AG928:AG931"/>
    <mergeCell ref="AH928:AH931"/>
    <mergeCell ref="AI928:AI931"/>
    <mergeCell ref="AJ928:AJ931"/>
    <mergeCell ref="AK928:AK931"/>
    <mergeCell ref="AL928:AL931"/>
    <mergeCell ref="AO928:AO931"/>
    <mergeCell ref="AP928:AP931"/>
    <mergeCell ref="AQ928:AQ931"/>
    <mergeCell ref="AR928:AR931"/>
    <mergeCell ref="AS928:AS931"/>
    <mergeCell ref="AT928:AT931"/>
    <mergeCell ref="AU928:AU931"/>
    <mergeCell ref="AV928:AV931"/>
    <mergeCell ref="AW928:AW931"/>
    <mergeCell ref="AX928:AX931"/>
    <mergeCell ref="AY928:AY931"/>
    <mergeCell ref="AM929:AM930"/>
    <mergeCell ref="P928:P931"/>
    <mergeCell ref="Q928:Q931"/>
    <mergeCell ref="R928:R931"/>
    <mergeCell ref="S928:S931"/>
    <mergeCell ref="T928:T931"/>
    <mergeCell ref="U928:U931"/>
    <mergeCell ref="V928:V931"/>
    <mergeCell ref="W928:W931"/>
    <mergeCell ref="X928:X931"/>
    <mergeCell ref="Y928:Y931"/>
    <mergeCell ref="Z928:Z931"/>
    <mergeCell ref="AA928:AA931"/>
    <mergeCell ref="AB928:AB931"/>
    <mergeCell ref="AC928:AC931"/>
    <mergeCell ref="AD928:AD931"/>
    <mergeCell ref="AE928:AE931"/>
    <mergeCell ref="AF928:AF931"/>
    <mergeCell ref="AG932:AG935"/>
    <mergeCell ref="AH932:AH935"/>
    <mergeCell ref="AI932:AI935"/>
    <mergeCell ref="AJ932:AJ935"/>
    <mergeCell ref="AK932:AK935"/>
    <mergeCell ref="AL932:AL935"/>
    <mergeCell ref="AO932:AO935"/>
    <mergeCell ref="AP932:AP935"/>
    <mergeCell ref="AQ932:AQ935"/>
    <mergeCell ref="AR932:AR935"/>
    <mergeCell ref="AS932:AS935"/>
    <mergeCell ref="AT932:AT935"/>
    <mergeCell ref="AU932:AU935"/>
    <mergeCell ref="AV932:AV935"/>
    <mergeCell ref="AW932:AW935"/>
    <mergeCell ref="AX932:AX935"/>
    <mergeCell ref="AY932:AY935"/>
    <mergeCell ref="AM933:AM934"/>
    <mergeCell ref="P932:P935"/>
    <mergeCell ref="Q932:Q935"/>
    <mergeCell ref="R932:R935"/>
    <mergeCell ref="S932:S935"/>
    <mergeCell ref="T932:T935"/>
    <mergeCell ref="U932:U935"/>
    <mergeCell ref="V932:V935"/>
    <mergeCell ref="W932:W935"/>
    <mergeCell ref="X932:X935"/>
    <mergeCell ref="Y932:Y935"/>
    <mergeCell ref="Z932:Z935"/>
    <mergeCell ref="AA932:AA935"/>
    <mergeCell ref="AB932:AB935"/>
    <mergeCell ref="AC932:AC935"/>
    <mergeCell ref="AD932:AD935"/>
    <mergeCell ref="AE932:AE935"/>
    <mergeCell ref="AF932:AF935"/>
    <mergeCell ref="AG936:AG939"/>
    <mergeCell ref="AH936:AH939"/>
    <mergeCell ref="AI936:AI939"/>
    <mergeCell ref="AJ936:AJ939"/>
    <mergeCell ref="AK936:AK939"/>
    <mergeCell ref="AL936:AL939"/>
    <mergeCell ref="AO936:AO939"/>
    <mergeCell ref="AP936:AP939"/>
    <mergeCell ref="AQ936:AQ939"/>
    <mergeCell ref="AR936:AR939"/>
    <mergeCell ref="AS936:AS939"/>
    <mergeCell ref="AT936:AT939"/>
    <mergeCell ref="AU936:AU939"/>
    <mergeCell ref="AV936:AV939"/>
    <mergeCell ref="AW936:AW939"/>
    <mergeCell ref="AX936:AX939"/>
    <mergeCell ref="AY936:AY939"/>
    <mergeCell ref="AM937:AM938"/>
    <mergeCell ref="P936:P939"/>
    <mergeCell ref="Q936:Q939"/>
    <mergeCell ref="R936:R939"/>
    <mergeCell ref="S936:S939"/>
    <mergeCell ref="T936:T939"/>
    <mergeCell ref="U936:U939"/>
    <mergeCell ref="V936:V939"/>
    <mergeCell ref="W936:W939"/>
    <mergeCell ref="X936:X939"/>
    <mergeCell ref="Y936:Y939"/>
    <mergeCell ref="Z936:Z939"/>
    <mergeCell ref="AA936:AA939"/>
    <mergeCell ref="AB936:AB939"/>
    <mergeCell ref="AC936:AC939"/>
    <mergeCell ref="AD936:AD939"/>
    <mergeCell ref="AE936:AE939"/>
    <mergeCell ref="AF936:AF939"/>
    <mergeCell ref="AG940:AG943"/>
    <mergeCell ref="AH940:AH943"/>
    <mergeCell ref="AI940:AI943"/>
    <mergeCell ref="AJ940:AJ943"/>
    <mergeCell ref="AK940:AK943"/>
    <mergeCell ref="AL940:AL943"/>
    <mergeCell ref="AO940:AO943"/>
    <mergeCell ref="AP940:AP943"/>
    <mergeCell ref="AQ940:AQ943"/>
    <mergeCell ref="AR940:AR943"/>
    <mergeCell ref="AS940:AS943"/>
    <mergeCell ref="AT940:AT943"/>
    <mergeCell ref="AU940:AU943"/>
    <mergeCell ref="AV940:AV943"/>
    <mergeCell ref="AW940:AW943"/>
    <mergeCell ref="AX940:AX943"/>
    <mergeCell ref="AY940:AY943"/>
    <mergeCell ref="AM941:AM942"/>
    <mergeCell ref="P940:P943"/>
    <mergeCell ref="Q940:Q943"/>
    <mergeCell ref="R940:R943"/>
    <mergeCell ref="S940:S943"/>
    <mergeCell ref="T940:T943"/>
    <mergeCell ref="U940:U943"/>
    <mergeCell ref="V940:V943"/>
    <mergeCell ref="W940:W943"/>
    <mergeCell ref="X940:X943"/>
    <mergeCell ref="Y940:Y943"/>
    <mergeCell ref="Z940:Z943"/>
    <mergeCell ref="AA940:AA943"/>
    <mergeCell ref="AB940:AB943"/>
    <mergeCell ref="AC940:AC943"/>
    <mergeCell ref="AD940:AD943"/>
    <mergeCell ref="AE940:AE943"/>
    <mergeCell ref="AF940:AF943"/>
    <mergeCell ref="AG944:AG947"/>
    <mergeCell ref="AH944:AH947"/>
    <mergeCell ref="AI944:AI947"/>
    <mergeCell ref="AJ944:AJ947"/>
    <mergeCell ref="AK944:AK947"/>
    <mergeCell ref="AL944:AL947"/>
    <mergeCell ref="AO944:AO947"/>
    <mergeCell ref="AP944:AP947"/>
    <mergeCell ref="AQ944:AQ947"/>
    <mergeCell ref="AR944:AR947"/>
    <mergeCell ref="AS944:AS947"/>
    <mergeCell ref="AT944:AT947"/>
    <mergeCell ref="AU944:AU947"/>
    <mergeCell ref="AV944:AV947"/>
    <mergeCell ref="AW944:AW947"/>
    <mergeCell ref="AX944:AX947"/>
    <mergeCell ref="AY944:AY947"/>
    <mergeCell ref="AM945:AM946"/>
    <mergeCell ref="P944:P947"/>
    <mergeCell ref="Q944:Q947"/>
    <mergeCell ref="R944:R947"/>
    <mergeCell ref="S944:S947"/>
    <mergeCell ref="T944:T947"/>
    <mergeCell ref="U944:U947"/>
    <mergeCell ref="V944:V947"/>
    <mergeCell ref="W944:W947"/>
    <mergeCell ref="X944:X947"/>
    <mergeCell ref="Y944:Y947"/>
    <mergeCell ref="Z944:Z947"/>
    <mergeCell ref="AA944:AA947"/>
    <mergeCell ref="AB944:AB947"/>
    <mergeCell ref="AC944:AC947"/>
    <mergeCell ref="AD944:AD947"/>
    <mergeCell ref="AE944:AE947"/>
    <mergeCell ref="AF944:AF947"/>
    <mergeCell ref="AG948:AG951"/>
    <mergeCell ref="AH948:AH951"/>
    <mergeCell ref="AI948:AI951"/>
    <mergeCell ref="AJ948:AJ951"/>
    <mergeCell ref="AK948:AK951"/>
    <mergeCell ref="AL948:AL951"/>
    <mergeCell ref="AO948:AO951"/>
    <mergeCell ref="AP948:AP951"/>
    <mergeCell ref="AQ948:AQ951"/>
    <mergeCell ref="AR948:AR951"/>
    <mergeCell ref="AS948:AS951"/>
    <mergeCell ref="AT948:AT951"/>
    <mergeCell ref="AU948:AU951"/>
    <mergeCell ref="AV948:AV951"/>
    <mergeCell ref="AW948:AW951"/>
    <mergeCell ref="AX948:AX951"/>
    <mergeCell ref="AY948:AY951"/>
    <mergeCell ref="AM949:AM950"/>
    <mergeCell ref="P948:P951"/>
    <mergeCell ref="Q948:Q951"/>
    <mergeCell ref="R948:R951"/>
    <mergeCell ref="S948:S951"/>
    <mergeCell ref="T948:T951"/>
    <mergeCell ref="U948:U951"/>
    <mergeCell ref="V948:V951"/>
    <mergeCell ref="W948:W951"/>
    <mergeCell ref="X948:X951"/>
    <mergeCell ref="Y948:Y951"/>
    <mergeCell ref="Z948:Z951"/>
    <mergeCell ref="AA948:AA951"/>
    <mergeCell ref="AB948:AB951"/>
    <mergeCell ref="AC948:AC951"/>
    <mergeCell ref="AD948:AD951"/>
    <mergeCell ref="AE948:AE951"/>
    <mergeCell ref="AF948:AF951"/>
    <mergeCell ref="AG952:AG955"/>
    <mergeCell ref="AH952:AH955"/>
    <mergeCell ref="AI952:AI955"/>
    <mergeCell ref="AJ952:AJ955"/>
    <mergeCell ref="AK952:AK955"/>
    <mergeCell ref="AL952:AL955"/>
    <mergeCell ref="AO952:AO955"/>
    <mergeCell ref="AP952:AP955"/>
    <mergeCell ref="AQ952:AQ955"/>
    <mergeCell ref="AR952:AR955"/>
    <mergeCell ref="AS952:AS955"/>
    <mergeCell ref="AT952:AT955"/>
    <mergeCell ref="AU952:AU955"/>
    <mergeCell ref="AV952:AV955"/>
    <mergeCell ref="AW952:AW955"/>
    <mergeCell ref="AX952:AX955"/>
    <mergeCell ref="AY952:AY955"/>
    <mergeCell ref="AM953:AM954"/>
    <mergeCell ref="P952:P955"/>
    <mergeCell ref="Q952:Q955"/>
    <mergeCell ref="R952:R955"/>
    <mergeCell ref="S952:S955"/>
    <mergeCell ref="T952:T955"/>
    <mergeCell ref="U952:U955"/>
    <mergeCell ref="V952:V955"/>
    <mergeCell ref="W952:W955"/>
    <mergeCell ref="X952:X955"/>
    <mergeCell ref="Y952:Y955"/>
    <mergeCell ref="Z952:Z955"/>
    <mergeCell ref="AA952:AA955"/>
    <mergeCell ref="AB952:AB955"/>
    <mergeCell ref="AC952:AC955"/>
    <mergeCell ref="AD952:AD955"/>
    <mergeCell ref="AE952:AE955"/>
    <mergeCell ref="AF952:AF955"/>
    <mergeCell ref="AG956:AG959"/>
    <mergeCell ref="AH956:AH959"/>
    <mergeCell ref="AI956:AI959"/>
    <mergeCell ref="AJ956:AJ959"/>
    <mergeCell ref="AK956:AK959"/>
    <mergeCell ref="AL956:AL959"/>
    <mergeCell ref="AO956:AO959"/>
    <mergeCell ref="AP956:AP959"/>
    <mergeCell ref="AQ956:AQ959"/>
    <mergeCell ref="AR956:AR959"/>
    <mergeCell ref="AS956:AS959"/>
    <mergeCell ref="AT956:AT959"/>
    <mergeCell ref="AU956:AU959"/>
    <mergeCell ref="AV956:AV959"/>
    <mergeCell ref="AW956:AW959"/>
    <mergeCell ref="AX956:AX959"/>
    <mergeCell ref="AY956:AY959"/>
    <mergeCell ref="AM957:AM958"/>
    <mergeCell ref="P956:P959"/>
    <mergeCell ref="Q956:Q959"/>
    <mergeCell ref="R956:R959"/>
    <mergeCell ref="S956:S959"/>
    <mergeCell ref="T956:T959"/>
    <mergeCell ref="U956:U959"/>
    <mergeCell ref="V956:V959"/>
    <mergeCell ref="W956:W959"/>
    <mergeCell ref="X956:X959"/>
    <mergeCell ref="Y956:Y959"/>
    <mergeCell ref="Z956:Z959"/>
    <mergeCell ref="AA956:AA959"/>
    <mergeCell ref="AB956:AB959"/>
    <mergeCell ref="AC956:AC959"/>
    <mergeCell ref="AD956:AD959"/>
    <mergeCell ref="AE956:AE959"/>
    <mergeCell ref="AF956:AF959"/>
    <mergeCell ref="AG960:AG963"/>
    <mergeCell ref="AH960:AH963"/>
    <mergeCell ref="AI960:AI963"/>
    <mergeCell ref="AJ960:AJ963"/>
    <mergeCell ref="AK960:AK963"/>
    <mergeCell ref="AL960:AL963"/>
    <mergeCell ref="AO960:AO963"/>
    <mergeCell ref="AP960:AP963"/>
    <mergeCell ref="AQ960:AQ963"/>
    <mergeCell ref="AR960:AR963"/>
    <mergeCell ref="AS960:AS963"/>
    <mergeCell ref="AT960:AT963"/>
    <mergeCell ref="AU960:AU963"/>
    <mergeCell ref="AV960:AV963"/>
    <mergeCell ref="AW960:AW963"/>
    <mergeCell ref="AX960:AX963"/>
    <mergeCell ref="AY960:AY963"/>
    <mergeCell ref="AM961:AM962"/>
    <mergeCell ref="P960:P963"/>
    <mergeCell ref="Q960:Q963"/>
    <mergeCell ref="R960:R963"/>
    <mergeCell ref="S960:S963"/>
    <mergeCell ref="T960:T963"/>
    <mergeCell ref="U960:U963"/>
    <mergeCell ref="V960:V963"/>
    <mergeCell ref="W960:W963"/>
    <mergeCell ref="X960:X963"/>
    <mergeCell ref="Y960:Y963"/>
    <mergeCell ref="Z960:Z963"/>
    <mergeCell ref="AA960:AA963"/>
    <mergeCell ref="AB960:AB963"/>
    <mergeCell ref="AC960:AC963"/>
    <mergeCell ref="AD960:AD963"/>
    <mergeCell ref="AE960:AE963"/>
    <mergeCell ref="AF960:AF963"/>
    <mergeCell ref="AG964:AG967"/>
    <mergeCell ref="AH964:AH967"/>
    <mergeCell ref="AI964:AI967"/>
    <mergeCell ref="AJ964:AJ967"/>
    <mergeCell ref="AK964:AK967"/>
    <mergeCell ref="AL964:AL967"/>
    <mergeCell ref="AO964:AO967"/>
    <mergeCell ref="AP964:AP967"/>
    <mergeCell ref="AQ964:AQ967"/>
    <mergeCell ref="AR964:AR967"/>
    <mergeCell ref="AS964:AS967"/>
    <mergeCell ref="AT964:AT967"/>
    <mergeCell ref="AU964:AU967"/>
    <mergeCell ref="AV964:AV967"/>
    <mergeCell ref="AW964:AW967"/>
    <mergeCell ref="AX964:AX967"/>
    <mergeCell ref="AY964:AY967"/>
    <mergeCell ref="AM965:AM966"/>
    <mergeCell ref="P964:P967"/>
    <mergeCell ref="Q964:Q967"/>
    <mergeCell ref="R964:R967"/>
    <mergeCell ref="S964:S967"/>
    <mergeCell ref="T964:T967"/>
    <mergeCell ref="U964:U967"/>
    <mergeCell ref="V964:V967"/>
    <mergeCell ref="W964:W967"/>
    <mergeCell ref="X964:X967"/>
    <mergeCell ref="Y964:Y967"/>
    <mergeCell ref="Z964:Z967"/>
    <mergeCell ref="AA964:AA967"/>
    <mergeCell ref="AB964:AB967"/>
    <mergeCell ref="AC964:AC967"/>
    <mergeCell ref="AD964:AD967"/>
    <mergeCell ref="AE964:AE967"/>
    <mergeCell ref="AF964:AF967"/>
    <mergeCell ref="AG968:AG971"/>
    <mergeCell ref="AH968:AH971"/>
    <mergeCell ref="AI968:AI971"/>
    <mergeCell ref="AJ968:AJ971"/>
    <mergeCell ref="AK968:AK971"/>
    <mergeCell ref="AL968:AL971"/>
    <mergeCell ref="AO968:AO971"/>
    <mergeCell ref="AP968:AP971"/>
    <mergeCell ref="AQ968:AQ971"/>
    <mergeCell ref="AR968:AR971"/>
    <mergeCell ref="AS968:AS971"/>
    <mergeCell ref="AT968:AT971"/>
    <mergeCell ref="AU968:AU971"/>
    <mergeCell ref="AV968:AV971"/>
    <mergeCell ref="AW968:AW971"/>
    <mergeCell ref="AX968:AX971"/>
    <mergeCell ref="AY968:AY971"/>
    <mergeCell ref="AM969:AM970"/>
    <mergeCell ref="P968:P971"/>
    <mergeCell ref="Q968:Q971"/>
    <mergeCell ref="R968:R971"/>
    <mergeCell ref="S968:S971"/>
    <mergeCell ref="T968:T971"/>
    <mergeCell ref="U968:U971"/>
    <mergeCell ref="V968:V971"/>
    <mergeCell ref="W968:W971"/>
    <mergeCell ref="X968:X971"/>
    <mergeCell ref="Y968:Y971"/>
    <mergeCell ref="Z968:Z971"/>
    <mergeCell ref="AA968:AA971"/>
    <mergeCell ref="AB968:AB971"/>
    <mergeCell ref="AC968:AC971"/>
    <mergeCell ref="AD968:AD971"/>
    <mergeCell ref="AE968:AE971"/>
    <mergeCell ref="AF968:AF971"/>
    <mergeCell ref="AG972:AG975"/>
    <mergeCell ref="AH972:AH975"/>
    <mergeCell ref="AI972:AI975"/>
    <mergeCell ref="AJ972:AJ975"/>
    <mergeCell ref="AK972:AK975"/>
    <mergeCell ref="AL972:AL975"/>
    <mergeCell ref="AO972:AO975"/>
    <mergeCell ref="AP972:AP975"/>
    <mergeCell ref="AQ972:AQ975"/>
    <mergeCell ref="AR972:AR975"/>
    <mergeCell ref="AS972:AS975"/>
    <mergeCell ref="AT972:AT975"/>
    <mergeCell ref="AU972:AU975"/>
    <mergeCell ref="AV972:AV975"/>
    <mergeCell ref="AW972:AW975"/>
    <mergeCell ref="AX972:AX975"/>
    <mergeCell ref="AY972:AY975"/>
    <mergeCell ref="AM973:AM974"/>
    <mergeCell ref="P972:P975"/>
    <mergeCell ref="Q972:Q975"/>
    <mergeCell ref="R972:R975"/>
    <mergeCell ref="S972:S975"/>
    <mergeCell ref="T972:T975"/>
    <mergeCell ref="U972:U975"/>
    <mergeCell ref="V972:V975"/>
    <mergeCell ref="W972:W975"/>
    <mergeCell ref="X972:X975"/>
    <mergeCell ref="Y972:Y975"/>
    <mergeCell ref="Z972:Z975"/>
    <mergeCell ref="AA972:AA975"/>
    <mergeCell ref="AB972:AB975"/>
    <mergeCell ref="AC972:AC975"/>
    <mergeCell ref="AD972:AD975"/>
    <mergeCell ref="AE972:AE975"/>
    <mergeCell ref="AF972:AF975"/>
    <mergeCell ref="AG976:AG979"/>
    <mergeCell ref="AH976:AH979"/>
    <mergeCell ref="AI976:AI979"/>
    <mergeCell ref="AJ976:AJ979"/>
    <mergeCell ref="AK976:AK979"/>
    <mergeCell ref="AL976:AL979"/>
    <mergeCell ref="AO976:AO979"/>
    <mergeCell ref="AP976:AP979"/>
    <mergeCell ref="AQ976:AQ979"/>
    <mergeCell ref="AR976:AR979"/>
    <mergeCell ref="AS976:AS979"/>
    <mergeCell ref="AT976:AT979"/>
    <mergeCell ref="AU976:AU979"/>
    <mergeCell ref="AV976:AV979"/>
    <mergeCell ref="AW976:AW979"/>
    <mergeCell ref="AX976:AX979"/>
    <mergeCell ref="AY976:AY979"/>
    <mergeCell ref="AM977:AM978"/>
    <mergeCell ref="P976:P979"/>
    <mergeCell ref="Q976:Q979"/>
    <mergeCell ref="R976:R979"/>
    <mergeCell ref="S976:S979"/>
    <mergeCell ref="T976:T979"/>
    <mergeCell ref="U976:U979"/>
    <mergeCell ref="V976:V979"/>
    <mergeCell ref="W976:W979"/>
    <mergeCell ref="X976:X979"/>
    <mergeCell ref="Y976:Y979"/>
    <mergeCell ref="Z976:Z979"/>
    <mergeCell ref="AA976:AA979"/>
    <mergeCell ref="AB976:AB979"/>
    <mergeCell ref="AC976:AC979"/>
    <mergeCell ref="AD976:AD979"/>
    <mergeCell ref="AE976:AE979"/>
    <mergeCell ref="AF976:AF979"/>
    <mergeCell ref="AG980:AG983"/>
    <mergeCell ref="AH980:AH983"/>
    <mergeCell ref="AI980:AI983"/>
    <mergeCell ref="AJ980:AJ983"/>
    <mergeCell ref="AK980:AK983"/>
    <mergeCell ref="AL980:AL983"/>
    <mergeCell ref="AO980:AO983"/>
    <mergeCell ref="AP980:AP983"/>
    <mergeCell ref="AQ980:AQ983"/>
    <mergeCell ref="AR980:AR983"/>
    <mergeCell ref="AS980:AS983"/>
    <mergeCell ref="AT980:AT983"/>
    <mergeCell ref="AU980:AU983"/>
    <mergeCell ref="AV980:AV983"/>
    <mergeCell ref="AW980:AW983"/>
    <mergeCell ref="AX980:AX983"/>
    <mergeCell ref="AY980:AY983"/>
    <mergeCell ref="AM981:AM982"/>
    <mergeCell ref="P980:P983"/>
    <mergeCell ref="Q980:Q983"/>
    <mergeCell ref="R980:R983"/>
    <mergeCell ref="S980:S983"/>
    <mergeCell ref="T980:T983"/>
    <mergeCell ref="U980:U983"/>
    <mergeCell ref="V980:V983"/>
    <mergeCell ref="W980:W983"/>
    <mergeCell ref="X980:X983"/>
    <mergeCell ref="Y980:Y983"/>
    <mergeCell ref="Z980:Z983"/>
    <mergeCell ref="AA980:AA983"/>
    <mergeCell ref="AB980:AB983"/>
    <mergeCell ref="AC980:AC983"/>
    <mergeCell ref="AD980:AD983"/>
    <mergeCell ref="AE980:AE983"/>
    <mergeCell ref="AF980:AF983"/>
    <mergeCell ref="AG984:AG987"/>
    <mergeCell ref="AH984:AH987"/>
    <mergeCell ref="AI984:AI987"/>
    <mergeCell ref="AJ984:AJ987"/>
    <mergeCell ref="AK984:AK987"/>
    <mergeCell ref="AL984:AL987"/>
    <mergeCell ref="AO984:AO987"/>
    <mergeCell ref="AP984:AP987"/>
    <mergeCell ref="AQ984:AQ987"/>
    <mergeCell ref="AR984:AR987"/>
    <mergeCell ref="AS984:AS987"/>
    <mergeCell ref="AT984:AT987"/>
    <mergeCell ref="AU984:AU987"/>
    <mergeCell ref="AV984:AV987"/>
    <mergeCell ref="AW984:AW987"/>
    <mergeCell ref="AX984:AX987"/>
    <mergeCell ref="AY984:AY987"/>
    <mergeCell ref="AM985:AM986"/>
    <mergeCell ref="P984:P987"/>
    <mergeCell ref="Q984:Q987"/>
    <mergeCell ref="R984:R987"/>
    <mergeCell ref="S984:S987"/>
    <mergeCell ref="T984:T987"/>
    <mergeCell ref="U984:U987"/>
    <mergeCell ref="V984:V987"/>
    <mergeCell ref="W984:W987"/>
    <mergeCell ref="X984:X987"/>
    <mergeCell ref="Y984:Y987"/>
    <mergeCell ref="Z984:Z987"/>
    <mergeCell ref="AA984:AA987"/>
    <mergeCell ref="AB984:AB987"/>
    <mergeCell ref="AC984:AC987"/>
    <mergeCell ref="AD984:AD987"/>
    <mergeCell ref="AE984:AE987"/>
    <mergeCell ref="AF984:AF987"/>
    <mergeCell ref="AG988:AG991"/>
    <mergeCell ref="AH988:AH991"/>
    <mergeCell ref="AI988:AI991"/>
    <mergeCell ref="AJ988:AJ991"/>
    <mergeCell ref="AK988:AK991"/>
    <mergeCell ref="AL988:AL991"/>
    <mergeCell ref="AO988:AO991"/>
    <mergeCell ref="AP988:AP991"/>
    <mergeCell ref="AQ988:AQ991"/>
    <mergeCell ref="AR988:AR991"/>
    <mergeCell ref="AS988:AS991"/>
    <mergeCell ref="AT988:AT991"/>
    <mergeCell ref="AU988:AU991"/>
    <mergeCell ref="AV988:AV991"/>
    <mergeCell ref="AW988:AW991"/>
    <mergeCell ref="AX988:AX991"/>
    <mergeCell ref="AY988:AY991"/>
    <mergeCell ref="AM989:AM990"/>
    <mergeCell ref="P988:P991"/>
    <mergeCell ref="Q988:Q991"/>
    <mergeCell ref="R988:R991"/>
    <mergeCell ref="S988:S991"/>
    <mergeCell ref="T988:T991"/>
    <mergeCell ref="U988:U991"/>
    <mergeCell ref="V988:V991"/>
    <mergeCell ref="W988:W991"/>
    <mergeCell ref="X988:X991"/>
    <mergeCell ref="Y988:Y991"/>
    <mergeCell ref="Z988:Z991"/>
    <mergeCell ref="AA988:AA991"/>
    <mergeCell ref="AB988:AB991"/>
    <mergeCell ref="AC988:AC991"/>
    <mergeCell ref="AD988:AD991"/>
    <mergeCell ref="AE988:AE991"/>
    <mergeCell ref="AF988:AF991"/>
    <mergeCell ref="AG992:AG995"/>
    <mergeCell ref="AH992:AH995"/>
    <mergeCell ref="AI992:AI995"/>
    <mergeCell ref="AJ992:AJ995"/>
    <mergeCell ref="AK992:AK995"/>
    <mergeCell ref="AL992:AL995"/>
    <mergeCell ref="AO992:AO995"/>
    <mergeCell ref="AP992:AP995"/>
    <mergeCell ref="AQ992:AQ995"/>
    <mergeCell ref="AR992:AR995"/>
    <mergeCell ref="AS992:AS995"/>
    <mergeCell ref="AT992:AT995"/>
    <mergeCell ref="AU992:AU995"/>
    <mergeCell ref="AV992:AV995"/>
    <mergeCell ref="AW992:AW995"/>
    <mergeCell ref="AX992:AX995"/>
    <mergeCell ref="AY992:AY995"/>
    <mergeCell ref="AM993:AM994"/>
    <mergeCell ref="P992:P995"/>
    <mergeCell ref="Q992:Q995"/>
    <mergeCell ref="R992:R995"/>
    <mergeCell ref="S992:S995"/>
    <mergeCell ref="T992:T995"/>
    <mergeCell ref="U992:U995"/>
    <mergeCell ref="V992:V995"/>
    <mergeCell ref="W992:W995"/>
    <mergeCell ref="X992:X995"/>
    <mergeCell ref="Y992:Y995"/>
    <mergeCell ref="Z992:Z995"/>
    <mergeCell ref="AA992:AA995"/>
    <mergeCell ref="AB992:AB995"/>
    <mergeCell ref="AC992:AC995"/>
    <mergeCell ref="AD992:AD995"/>
    <mergeCell ref="AE992:AE995"/>
    <mergeCell ref="AF992:AF995"/>
    <mergeCell ref="AG996:AG999"/>
    <mergeCell ref="AH996:AH999"/>
    <mergeCell ref="AI996:AI999"/>
    <mergeCell ref="AJ996:AJ999"/>
    <mergeCell ref="AK996:AK999"/>
    <mergeCell ref="AL996:AL999"/>
    <mergeCell ref="AO996:AO999"/>
    <mergeCell ref="AP996:AP999"/>
    <mergeCell ref="AQ996:AQ999"/>
    <mergeCell ref="AR996:AR999"/>
    <mergeCell ref="AS996:AS999"/>
    <mergeCell ref="AT996:AT999"/>
    <mergeCell ref="AU996:AU999"/>
    <mergeCell ref="AV996:AV999"/>
    <mergeCell ref="AW996:AW999"/>
    <mergeCell ref="AX996:AX999"/>
    <mergeCell ref="AY996:AY999"/>
    <mergeCell ref="AM997:AM998"/>
    <mergeCell ref="P996:P999"/>
    <mergeCell ref="Q996:Q999"/>
    <mergeCell ref="R996:R999"/>
    <mergeCell ref="S996:S999"/>
    <mergeCell ref="T996:T999"/>
    <mergeCell ref="U996:U999"/>
    <mergeCell ref="V996:V999"/>
    <mergeCell ref="W996:W999"/>
    <mergeCell ref="X996:X999"/>
    <mergeCell ref="Y996:Y999"/>
    <mergeCell ref="Z996:Z999"/>
    <mergeCell ref="AA996:AA999"/>
    <mergeCell ref="AB996:AB999"/>
    <mergeCell ref="AC996:AC999"/>
    <mergeCell ref="AD996:AD999"/>
    <mergeCell ref="AE996:AE999"/>
    <mergeCell ref="AF996:AF999"/>
    <mergeCell ref="AG1000:AG1003"/>
    <mergeCell ref="AH1000:AH1003"/>
    <mergeCell ref="AI1000:AI1003"/>
    <mergeCell ref="AJ1000:AJ1003"/>
    <mergeCell ref="AK1000:AK1003"/>
    <mergeCell ref="AL1000:AL1003"/>
    <mergeCell ref="AO1000:AO1003"/>
    <mergeCell ref="AP1000:AP1003"/>
    <mergeCell ref="AQ1000:AQ1003"/>
    <mergeCell ref="AR1000:AR1003"/>
    <mergeCell ref="AS1000:AS1003"/>
    <mergeCell ref="AT1000:AT1003"/>
    <mergeCell ref="AU1000:AU1003"/>
    <mergeCell ref="AV1000:AV1003"/>
    <mergeCell ref="AW1000:AW1003"/>
    <mergeCell ref="AX1000:AX1003"/>
    <mergeCell ref="AY1000:AY1003"/>
    <mergeCell ref="AM1001:AM1002"/>
    <mergeCell ref="P1000:P1003"/>
    <mergeCell ref="Q1000:Q1003"/>
    <mergeCell ref="R1000:R1003"/>
    <mergeCell ref="S1000:S1003"/>
    <mergeCell ref="T1000:T1003"/>
    <mergeCell ref="U1000:U1003"/>
    <mergeCell ref="V1000:V1003"/>
    <mergeCell ref="W1000:W1003"/>
    <mergeCell ref="X1000:X1003"/>
    <mergeCell ref="Y1000:Y1003"/>
    <mergeCell ref="Z1000:Z1003"/>
    <mergeCell ref="AA1000:AA1003"/>
    <mergeCell ref="AB1000:AB1003"/>
    <mergeCell ref="AC1000:AC1003"/>
    <mergeCell ref="AD1000:AD1003"/>
    <mergeCell ref="AE1000:AE1003"/>
    <mergeCell ref="AF1000:AF1003"/>
    <mergeCell ref="AG1004:AG1007"/>
    <mergeCell ref="AH1004:AH1007"/>
    <mergeCell ref="AI1004:AI1007"/>
    <mergeCell ref="AJ1004:AJ1007"/>
    <mergeCell ref="AK1004:AK1007"/>
    <mergeCell ref="AL1004:AL1007"/>
    <mergeCell ref="AO1004:AO1007"/>
    <mergeCell ref="AP1004:AP1007"/>
    <mergeCell ref="AQ1004:AQ1007"/>
    <mergeCell ref="AR1004:AR1007"/>
    <mergeCell ref="AS1004:AS1007"/>
    <mergeCell ref="AT1004:AT1007"/>
    <mergeCell ref="AU1004:AU1007"/>
    <mergeCell ref="AV1004:AV1007"/>
    <mergeCell ref="AW1004:AW1007"/>
    <mergeCell ref="AX1004:AX1007"/>
    <mergeCell ref="AY1004:AY1007"/>
    <mergeCell ref="AM1005:AM1006"/>
    <mergeCell ref="P1004:P1007"/>
    <mergeCell ref="Q1004:Q1007"/>
    <mergeCell ref="R1004:R1007"/>
    <mergeCell ref="S1004:S1007"/>
    <mergeCell ref="T1004:T1007"/>
    <mergeCell ref="U1004:U1007"/>
    <mergeCell ref="V1004:V1007"/>
    <mergeCell ref="W1004:W1007"/>
    <mergeCell ref="X1004:X1007"/>
    <mergeCell ref="Y1004:Y1007"/>
    <mergeCell ref="Z1004:Z1007"/>
    <mergeCell ref="AA1004:AA1007"/>
    <mergeCell ref="AB1004:AB1007"/>
    <mergeCell ref="AC1004:AC1007"/>
    <mergeCell ref="AD1004:AD1007"/>
    <mergeCell ref="AE1004:AE1007"/>
    <mergeCell ref="AF1004:AF1007"/>
    <mergeCell ref="AG1008:AG1011"/>
    <mergeCell ref="AH1008:AH1011"/>
    <mergeCell ref="AI1008:AI1011"/>
    <mergeCell ref="AJ1008:AJ1011"/>
    <mergeCell ref="AK1008:AK1011"/>
    <mergeCell ref="AL1008:AL1011"/>
    <mergeCell ref="AO1008:AO1011"/>
    <mergeCell ref="AP1008:AP1011"/>
    <mergeCell ref="AQ1008:AQ1011"/>
    <mergeCell ref="AR1008:AR1011"/>
    <mergeCell ref="AS1008:AS1011"/>
    <mergeCell ref="AT1008:AT1011"/>
    <mergeCell ref="AU1008:AU1011"/>
    <mergeCell ref="AV1008:AV1011"/>
    <mergeCell ref="AW1008:AW1011"/>
    <mergeCell ref="AX1008:AX1011"/>
    <mergeCell ref="AY1008:AY1011"/>
    <mergeCell ref="AM1009:AM1010"/>
    <mergeCell ref="P1008:P1011"/>
    <mergeCell ref="Q1008:Q1011"/>
    <mergeCell ref="R1008:R1011"/>
    <mergeCell ref="S1008:S1011"/>
    <mergeCell ref="T1008:T1011"/>
    <mergeCell ref="U1008:U1011"/>
    <mergeCell ref="V1008:V1011"/>
    <mergeCell ref="W1008:W1011"/>
    <mergeCell ref="X1008:X1011"/>
    <mergeCell ref="Y1008:Y1011"/>
    <mergeCell ref="Z1008:Z1011"/>
    <mergeCell ref="AA1008:AA1011"/>
    <mergeCell ref="AB1008:AB1011"/>
    <mergeCell ref="AC1008:AC1011"/>
    <mergeCell ref="AD1008:AD1011"/>
    <mergeCell ref="AE1008:AE1011"/>
    <mergeCell ref="AF1008:AF1011"/>
    <mergeCell ref="AG1012:AG1015"/>
    <mergeCell ref="AH1012:AH1015"/>
    <mergeCell ref="AI1012:AI1015"/>
    <mergeCell ref="AJ1012:AJ1015"/>
    <mergeCell ref="AK1012:AK1015"/>
    <mergeCell ref="AL1012:AL1015"/>
    <mergeCell ref="AO1012:AO1015"/>
    <mergeCell ref="AP1012:AP1015"/>
    <mergeCell ref="AQ1012:AQ1015"/>
    <mergeCell ref="AR1012:AR1015"/>
    <mergeCell ref="AS1012:AS1015"/>
    <mergeCell ref="AT1012:AT1015"/>
    <mergeCell ref="AU1012:AU1015"/>
    <mergeCell ref="AV1012:AV1015"/>
    <mergeCell ref="AW1012:AW1015"/>
    <mergeCell ref="AX1012:AX1015"/>
    <mergeCell ref="AY1012:AY1015"/>
    <mergeCell ref="AM1013:AM1014"/>
    <mergeCell ref="P1012:P1015"/>
    <mergeCell ref="Q1012:Q1015"/>
    <mergeCell ref="R1012:R1015"/>
    <mergeCell ref="S1012:S1015"/>
    <mergeCell ref="T1012:T1015"/>
    <mergeCell ref="U1012:U1015"/>
    <mergeCell ref="V1012:V1015"/>
    <mergeCell ref="W1012:W1015"/>
    <mergeCell ref="X1012:X1015"/>
    <mergeCell ref="Y1012:Y1015"/>
    <mergeCell ref="Z1012:Z1015"/>
    <mergeCell ref="AA1012:AA1015"/>
    <mergeCell ref="AB1012:AB1015"/>
    <mergeCell ref="AC1012:AC1015"/>
    <mergeCell ref="AD1012:AD1015"/>
    <mergeCell ref="AE1012:AE1015"/>
    <mergeCell ref="AF1012:AF1015"/>
    <mergeCell ref="AG1016:AG1019"/>
    <mergeCell ref="AH1016:AH1019"/>
    <mergeCell ref="AI1016:AI1019"/>
    <mergeCell ref="AJ1016:AJ1019"/>
    <mergeCell ref="AK1016:AK1019"/>
    <mergeCell ref="AL1016:AL1019"/>
    <mergeCell ref="AO1016:AO1019"/>
    <mergeCell ref="AP1016:AP1019"/>
    <mergeCell ref="AQ1016:AQ1019"/>
    <mergeCell ref="AR1016:AR1019"/>
    <mergeCell ref="AS1016:AS1019"/>
    <mergeCell ref="AT1016:AT1019"/>
    <mergeCell ref="AU1016:AU1019"/>
    <mergeCell ref="AV1016:AV1019"/>
    <mergeCell ref="AW1016:AW1019"/>
    <mergeCell ref="AX1016:AX1019"/>
    <mergeCell ref="AY1016:AY1019"/>
    <mergeCell ref="AM1017:AM1018"/>
    <mergeCell ref="P1016:P1019"/>
    <mergeCell ref="Q1016:Q1019"/>
    <mergeCell ref="R1016:R1019"/>
    <mergeCell ref="S1016:S1019"/>
    <mergeCell ref="T1016:T1019"/>
    <mergeCell ref="U1016:U1019"/>
    <mergeCell ref="V1016:V1019"/>
    <mergeCell ref="W1016:W1019"/>
    <mergeCell ref="X1016:X1019"/>
    <mergeCell ref="Y1016:Y1019"/>
    <mergeCell ref="Z1016:Z1019"/>
    <mergeCell ref="AA1016:AA1019"/>
    <mergeCell ref="AB1016:AB1019"/>
    <mergeCell ref="AC1016:AC1019"/>
    <mergeCell ref="AD1016:AD1019"/>
    <mergeCell ref="AE1016:AE1019"/>
    <mergeCell ref="AF1016:AF1019"/>
    <mergeCell ref="AG1020:AG1023"/>
    <mergeCell ref="AH1020:AH1023"/>
    <mergeCell ref="AI1020:AI1023"/>
    <mergeCell ref="AJ1020:AJ1023"/>
    <mergeCell ref="AK1020:AK1023"/>
    <mergeCell ref="AL1020:AL1023"/>
    <mergeCell ref="AO1020:AO1023"/>
    <mergeCell ref="AP1020:AP1023"/>
    <mergeCell ref="AQ1020:AQ1023"/>
    <mergeCell ref="AR1020:AR1023"/>
    <mergeCell ref="AS1020:AS1023"/>
    <mergeCell ref="AT1020:AT1023"/>
    <mergeCell ref="AU1020:AU1023"/>
    <mergeCell ref="AV1020:AV1023"/>
    <mergeCell ref="AW1020:AW1023"/>
    <mergeCell ref="AX1020:AX1023"/>
    <mergeCell ref="AY1020:AY1023"/>
    <mergeCell ref="AM1021:AM1022"/>
    <mergeCell ref="P1020:P1023"/>
    <mergeCell ref="Q1020:Q1023"/>
    <mergeCell ref="R1020:R1023"/>
    <mergeCell ref="S1020:S1023"/>
    <mergeCell ref="T1020:T1023"/>
    <mergeCell ref="U1020:U1023"/>
    <mergeCell ref="V1020:V1023"/>
    <mergeCell ref="W1020:W1023"/>
    <mergeCell ref="X1020:X1023"/>
    <mergeCell ref="Y1020:Y1023"/>
    <mergeCell ref="Z1020:Z1023"/>
    <mergeCell ref="AA1020:AA1023"/>
    <mergeCell ref="AB1020:AB1023"/>
    <mergeCell ref="AC1020:AC1023"/>
    <mergeCell ref="AD1020:AD1023"/>
    <mergeCell ref="AE1020:AE1023"/>
    <mergeCell ref="AF1020:AF1023"/>
    <mergeCell ref="AG1024:AG1027"/>
    <mergeCell ref="AH1024:AH1027"/>
    <mergeCell ref="AI1024:AI1027"/>
    <mergeCell ref="AJ1024:AJ1027"/>
    <mergeCell ref="AK1024:AK1027"/>
    <mergeCell ref="AL1024:AL1027"/>
    <mergeCell ref="AO1024:AO1027"/>
    <mergeCell ref="AP1024:AP1027"/>
    <mergeCell ref="AQ1024:AQ1027"/>
    <mergeCell ref="AR1024:AR1027"/>
    <mergeCell ref="AS1024:AS1027"/>
    <mergeCell ref="AT1024:AT1027"/>
    <mergeCell ref="AU1024:AU1027"/>
    <mergeCell ref="AV1024:AV1027"/>
    <mergeCell ref="AW1024:AW1027"/>
    <mergeCell ref="AX1024:AX1027"/>
    <mergeCell ref="AY1024:AY1027"/>
    <mergeCell ref="AM1025:AM1026"/>
    <mergeCell ref="P1024:P1027"/>
    <mergeCell ref="Q1024:Q1027"/>
    <mergeCell ref="R1024:R1027"/>
    <mergeCell ref="S1024:S1027"/>
    <mergeCell ref="T1024:T1027"/>
    <mergeCell ref="U1024:U1027"/>
    <mergeCell ref="V1024:V1027"/>
    <mergeCell ref="W1024:W1027"/>
    <mergeCell ref="X1024:X1027"/>
    <mergeCell ref="Y1024:Y1027"/>
    <mergeCell ref="Z1024:Z1027"/>
    <mergeCell ref="AA1024:AA1027"/>
    <mergeCell ref="AB1024:AB1027"/>
    <mergeCell ref="AC1024:AC1027"/>
    <mergeCell ref="AD1024:AD1027"/>
    <mergeCell ref="AE1024:AE1027"/>
    <mergeCell ref="AF1024:AF1027"/>
    <mergeCell ref="AG1028:AG1031"/>
    <mergeCell ref="AH1028:AH1031"/>
    <mergeCell ref="AI1028:AI1031"/>
    <mergeCell ref="AJ1028:AJ1031"/>
    <mergeCell ref="AK1028:AK1031"/>
    <mergeCell ref="AL1028:AL1031"/>
    <mergeCell ref="AO1028:AO1031"/>
    <mergeCell ref="AP1028:AP1031"/>
    <mergeCell ref="AQ1028:AQ1031"/>
    <mergeCell ref="AR1028:AR1031"/>
    <mergeCell ref="AS1028:AS1031"/>
    <mergeCell ref="AT1028:AT1031"/>
    <mergeCell ref="AU1028:AU1031"/>
    <mergeCell ref="AV1028:AV1031"/>
    <mergeCell ref="AW1028:AW1031"/>
    <mergeCell ref="AX1028:AX1031"/>
    <mergeCell ref="AY1028:AY1031"/>
    <mergeCell ref="AM1029:AM1030"/>
    <mergeCell ref="P1028:P1031"/>
    <mergeCell ref="Q1028:Q1031"/>
    <mergeCell ref="R1028:R1031"/>
    <mergeCell ref="S1028:S1031"/>
    <mergeCell ref="T1028:T1031"/>
    <mergeCell ref="U1028:U1031"/>
    <mergeCell ref="V1028:V1031"/>
    <mergeCell ref="W1028:W1031"/>
    <mergeCell ref="X1028:X1031"/>
    <mergeCell ref="Y1028:Y1031"/>
    <mergeCell ref="Z1028:Z1031"/>
    <mergeCell ref="AA1028:AA1031"/>
    <mergeCell ref="AB1028:AB1031"/>
    <mergeCell ref="AC1028:AC1031"/>
    <mergeCell ref="AD1028:AD1031"/>
    <mergeCell ref="AE1028:AE1031"/>
    <mergeCell ref="AF1028:AF1031"/>
    <mergeCell ref="AG1032:AG1035"/>
    <mergeCell ref="AH1032:AH1035"/>
    <mergeCell ref="AI1032:AI1035"/>
    <mergeCell ref="AJ1032:AJ1035"/>
    <mergeCell ref="AK1032:AK1035"/>
    <mergeCell ref="AL1032:AL1035"/>
    <mergeCell ref="AO1032:AO1035"/>
    <mergeCell ref="AP1032:AP1035"/>
    <mergeCell ref="AQ1032:AQ1035"/>
    <mergeCell ref="AR1032:AR1035"/>
    <mergeCell ref="AS1032:AS1035"/>
    <mergeCell ref="AT1032:AT1035"/>
    <mergeCell ref="AU1032:AU1035"/>
    <mergeCell ref="AV1032:AV1035"/>
    <mergeCell ref="AW1032:AW1035"/>
    <mergeCell ref="AX1032:AX1035"/>
    <mergeCell ref="AY1032:AY1035"/>
    <mergeCell ref="AM1033:AM1034"/>
    <mergeCell ref="P1032:P1035"/>
    <mergeCell ref="Q1032:Q1035"/>
    <mergeCell ref="R1032:R1035"/>
    <mergeCell ref="S1032:S1035"/>
    <mergeCell ref="T1032:T1035"/>
    <mergeCell ref="U1032:U1035"/>
    <mergeCell ref="V1032:V1035"/>
    <mergeCell ref="W1032:W1035"/>
    <mergeCell ref="X1032:X1035"/>
    <mergeCell ref="Y1032:Y1035"/>
    <mergeCell ref="Z1032:Z1035"/>
    <mergeCell ref="AA1032:AA1035"/>
    <mergeCell ref="AB1032:AB1035"/>
    <mergeCell ref="AC1032:AC1035"/>
    <mergeCell ref="AD1032:AD1035"/>
    <mergeCell ref="AE1032:AE1035"/>
    <mergeCell ref="AF1032:AF1035"/>
    <mergeCell ref="AG1036:AG1039"/>
    <mergeCell ref="AH1036:AH1039"/>
    <mergeCell ref="AI1036:AI1039"/>
    <mergeCell ref="AJ1036:AJ1039"/>
    <mergeCell ref="AK1036:AK1039"/>
    <mergeCell ref="AL1036:AL1039"/>
    <mergeCell ref="AO1036:AO1039"/>
    <mergeCell ref="AP1036:AP1039"/>
    <mergeCell ref="AQ1036:AQ1039"/>
    <mergeCell ref="AR1036:AR1039"/>
    <mergeCell ref="AS1036:AS1039"/>
    <mergeCell ref="AT1036:AT1039"/>
    <mergeCell ref="AU1036:AU1039"/>
    <mergeCell ref="AV1036:AV1039"/>
    <mergeCell ref="AW1036:AW1039"/>
    <mergeCell ref="AX1036:AX1039"/>
    <mergeCell ref="AY1036:AY1039"/>
    <mergeCell ref="AM1037:AM1038"/>
    <mergeCell ref="P1036:P1039"/>
    <mergeCell ref="Q1036:Q1039"/>
    <mergeCell ref="R1036:R1039"/>
    <mergeCell ref="S1036:S1039"/>
    <mergeCell ref="T1036:T1039"/>
    <mergeCell ref="U1036:U1039"/>
    <mergeCell ref="V1036:V1039"/>
    <mergeCell ref="W1036:W1039"/>
    <mergeCell ref="X1036:X1039"/>
    <mergeCell ref="Y1036:Y1039"/>
    <mergeCell ref="Z1036:Z1039"/>
    <mergeCell ref="AA1036:AA1039"/>
    <mergeCell ref="AB1036:AB1039"/>
    <mergeCell ref="AC1036:AC1039"/>
    <mergeCell ref="AD1036:AD1039"/>
    <mergeCell ref="AE1036:AE1039"/>
    <mergeCell ref="AF1036:AF1039"/>
    <mergeCell ref="AG1040:AG1043"/>
    <mergeCell ref="AH1040:AH1043"/>
    <mergeCell ref="AI1040:AI1043"/>
    <mergeCell ref="AJ1040:AJ1043"/>
    <mergeCell ref="AK1040:AK1043"/>
    <mergeCell ref="AL1040:AL1043"/>
    <mergeCell ref="AO1040:AO1043"/>
    <mergeCell ref="AP1040:AP1043"/>
    <mergeCell ref="AQ1040:AQ1043"/>
    <mergeCell ref="AR1040:AR1043"/>
    <mergeCell ref="AS1040:AS1043"/>
    <mergeCell ref="AT1040:AT1043"/>
    <mergeCell ref="AU1040:AU1043"/>
    <mergeCell ref="AV1040:AV1043"/>
    <mergeCell ref="AW1040:AW1043"/>
    <mergeCell ref="AX1040:AX1043"/>
    <mergeCell ref="AY1040:AY1043"/>
    <mergeCell ref="AM1041:AM1042"/>
    <mergeCell ref="P1040:P1043"/>
    <mergeCell ref="Q1040:Q1043"/>
    <mergeCell ref="R1040:R1043"/>
    <mergeCell ref="S1040:S1043"/>
    <mergeCell ref="T1040:T1043"/>
    <mergeCell ref="U1040:U1043"/>
    <mergeCell ref="V1040:V1043"/>
    <mergeCell ref="W1040:W1043"/>
    <mergeCell ref="X1040:X1043"/>
    <mergeCell ref="Y1040:Y1043"/>
    <mergeCell ref="Z1040:Z1043"/>
    <mergeCell ref="AA1040:AA1043"/>
    <mergeCell ref="AB1040:AB1043"/>
    <mergeCell ref="AC1040:AC1043"/>
    <mergeCell ref="AD1040:AD1043"/>
    <mergeCell ref="AE1040:AE1043"/>
    <mergeCell ref="AF1040:AF1043"/>
    <mergeCell ref="AG1044:AG1047"/>
    <mergeCell ref="AH1044:AH1047"/>
    <mergeCell ref="AI1044:AI1047"/>
    <mergeCell ref="AJ1044:AJ1047"/>
    <mergeCell ref="AK1044:AK1047"/>
    <mergeCell ref="AL1044:AL1047"/>
    <mergeCell ref="AO1044:AO1047"/>
    <mergeCell ref="AP1044:AP1047"/>
    <mergeCell ref="AQ1044:AQ1047"/>
    <mergeCell ref="AR1044:AR1047"/>
    <mergeCell ref="AS1044:AS1047"/>
    <mergeCell ref="AT1044:AT1047"/>
    <mergeCell ref="AU1044:AU1047"/>
    <mergeCell ref="AV1044:AV1047"/>
    <mergeCell ref="AW1044:AW1047"/>
    <mergeCell ref="AX1044:AX1047"/>
    <mergeCell ref="AY1044:AY1047"/>
    <mergeCell ref="AM1045:AM1046"/>
    <mergeCell ref="P1044:P1047"/>
    <mergeCell ref="Q1044:Q1047"/>
    <mergeCell ref="R1044:R1047"/>
    <mergeCell ref="S1044:S1047"/>
    <mergeCell ref="T1044:T1047"/>
    <mergeCell ref="U1044:U1047"/>
    <mergeCell ref="V1044:V1047"/>
    <mergeCell ref="W1044:W1047"/>
    <mergeCell ref="X1044:X1047"/>
    <mergeCell ref="Y1044:Y1047"/>
    <mergeCell ref="Z1044:Z1047"/>
    <mergeCell ref="AA1044:AA1047"/>
    <mergeCell ref="AB1044:AB1047"/>
    <mergeCell ref="AC1044:AC1047"/>
    <mergeCell ref="AD1044:AD1047"/>
    <mergeCell ref="AE1044:AE1047"/>
    <mergeCell ref="AF1044:AF1047"/>
    <mergeCell ref="AG1048:AG1051"/>
    <mergeCell ref="AH1048:AH1051"/>
    <mergeCell ref="AI1048:AI1051"/>
    <mergeCell ref="AJ1048:AJ1051"/>
    <mergeCell ref="AK1048:AK1051"/>
    <mergeCell ref="AL1048:AL1051"/>
    <mergeCell ref="AO1048:AO1051"/>
    <mergeCell ref="AP1048:AP1051"/>
    <mergeCell ref="AQ1048:AQ1051"/>
    <mergeCell ref="AR1048:AR1051"/>
    <mergeCell ref="AS1048:AS1051"/>
    <mergeCell ref="AT1048:AT1051"/>
    <mergeCell ref="AU1048:AU1051"/>
    <mergeCell ref="AV1048:AV1051"/>
    <mergeCell ref="AW1048:AW1051"/>
    <mergeCell ref="AX1048:AX1051"/>
    <mergeCell ref="AY1048:AY1051"/>
    <mergeCell ref="AM1049:AM1050"/>
    <mergeCell ref="P1048:P1051"/>
    <mergeCell ref="Q1048:Q1051"/>
    <mergeCell ref="R1048:R1051"/>
    <mergeCell ref="S1048:S1051"/>
    <mergeCell ref="T1048:T1051"/>
    <mergeCell ref="U1048:U1051"/>
    <mergeCell ref="V1048:V1051"/>
    <mergeCell ref="W1048:W1051"/>
    <mergeCell ref="X1048:X1051"/>
    <mergeCell ref="Y1048:Y1051"/>
    <mergeCell ref="Z1048:Z1051"/>
    <mergeCell ref="AA1048:AA1051"/>
    <mergeCell ref="AB1048:AB1051"/>
    <mergeCell ref="AC1048:AC1051"/>
    <mergeCell ref="AD1048:AD1051"/>
    <mergeCell ref="AE1048:AE1051"/>
    <mergeCell ref="AF1048:AF1051"/>
    <mergeCell ref="AG1052:AG1055"/>
    <mergeCell ref="AH1052:AH1055"/>
    <mergeCell ref="AI1052:AI1055"/>
    <mergeCell ref="AJ1052:AJ1055"/>
    <mergeCell ref="AK1052:AK1055"/>
    <mergeCell ref="AL1052:AL1055"/>
    <mergeCell ref="AO1052:AO1055"/>
    <mergeCell ref="AP1052:AP1055"/>
    <mergeCell ref="AQ1052:AQ1055"/>
    <mergeCell ref="AR1052:AR1055"/>
    <mergeCell ref="AS1052:AS1055"/>
    <mergeCell ref="AT1052:AT1055"/>
    <mergeCell ref="AU1052:AU1055"/>
    <mergeCell ref="AV1052:AV1055"/>
    <mergeCell ref="AW1052:AW1055"/>
    <mergeCell ref="AX1052:AX1055"/>
    <mergeCell ref="AY1052:AY1055"/>
    <mergeCell ref="AM1053:AM1054"/>
    <mergeCell ref="P1052:P1055"/>
    <mergeCell ref="Q1052:Q1055"/>
    <mergeCell ref="R1052:R1055"/>
    <mergeCell ref="S1052:S1055"/>
    <mergeCell ref="T1052:T1055"/>
    <mergeCell ref="U1052:U1055"/>
    <mergeCell ref="V1052:V1055"/>
    <mergeCell ref="W1052:W1055"/>
    <mergeCell ref="X1052:X1055"/>
    <mergeCell ref="Y1052:Y1055"/>
    <mergeCell ref="Z1052:Z1055"/>
    <mergeCell ref="AA1052:AA1055"/>
    <mergeCell ref="AB1052:AB1055"/>
    <mergeCell ref="AC1052:AC1055"/>
    <mergeCell ref="AD1052:AD1055"/>
    <mergeCell ref="AE1052:AE1055"/>
    <mergeCell ref="AF1052:AF1055"/>
    <mergeCell ref="AG1056:AG1059"/>
    <mergeCell ref="AH1056:AH1059"/>
    <mergeCell ref="AI1056:AI1059"/>
    <mergeCell ref="AJ1056:AJ1059"/>
    <mergeCell ref="AK1056:AK1059"/>
    <mergeCell ref="AL1056:AL1059"/>
    <mergeCell ref="AO1056:AO1059"/>
    <mergeCell ref="AP1056:AP1059"/>
    <mergeCell ref="AQ1056:AQ1059"/>
    <mergeCell ref="AR1056:AR1059"/>
    <mergeCell ref="AS1056:AS1059"/>
    <mergeCell ref="AT1056:AT1059"/>
    <mergeCell ref="AU1056:AU1059"/>
    <mergeCell ref="AV1056:AV1059"/>
    <mergeCell ref="AW1056:AW1059"/>
    <mergeCell ref="AX1056:AX1059"/>
    <mergeCell ref="AY1056:AY1059"/>
    <mergeCell ref="AM1057:AM1058"/>
    <mergeCell ref="P1056:P1059"/>
    <mergeCell ref="Q1056:Q1059"/>
    <mergeCell ref="R1056:R1059"/>
    <mergeCell ref="S1056:S1059"/>
    <mergeCell ref="T1056:T1059"/>
    <mergeCell ref="U1056:U1059"/>
    <mergeCell ref="V1056:V1059"/>
    <mergeCell ref="W1056:W1059"/>
    <mergeCell ref="X1056:X1059"/>
    <mergeCell ref="Y1056:Y1059"/>
    <mergeCell ref="Z1056:Z1059"/>
    <mergeCell ref="AA1056:AA1059"/>
    <mergeCell ref="AB1056:AB1059"/>
    <mergeCell ref="AC1056:AC1059"/>
    <mergeCell ref="AD1056:AD1059"/>
    <mergeCell ref="AE1056:AE1059"/>
    <mergeCell ref="AF1056:AF1059"/>
    <mergeCell ref="AG1060:AG1063"/>
    <mergeCell ref="AH1060:AH1063"/>
    <mergeCell ref="AI1060:AI1063"/>
    <mergeCell ref="AJ1060:AJ1063"/>
    <mergeCell ref="AK1060:AK1063"/>
    <mergeCell ref="AL1060:AL1063"/>
    <mergeCell ref="AO1060:AO1063"/>
    <mergeCell ref="AP1060:AP1063"/>
    <mergeCell ref="AQ1060:AQ1063"/>
    <mergeCell ref="AR1060:AR1063"/>
    <mergeCell ref="AS1060:AS1063"/>
    <mergeCell ref="AT1060:AT1063"/>
    <mergeCell ref="AU1060:AU1063"/>
    <mergeCell ref="AV1060:AV1063"/>
    <mergeCell ref="AW1060:AW1063"/>
    <mergeCell ref="AX1060:AX1063"/>
    <mergeCell ref="AY1060:AY1063"/>
    <mergeCell ref="AM1061:AM1062"/>
    <mergeCell ref="P1060:P1063"/>
    <mergeCell ref="Q1060:Q1063"/>
    <mergeCell ref="R1060:R1063"/>
    <mergeCell ref="S1060:S1063"/>
    <mergeCell ref="T1060:T1063"/>
    <mergeCell ref="U1060:U1063"/>
    <mergeCell ref="V1060:V1063"/>
    <mergeCell ref="W1060:W1063"/>
    <mergeCell ref="X1060:X1063"/>
    <mergeCell ref="Y1060:Y1063"/>
    <mergeCell ref="Z1060:Z1063"/>
    <mergeCell ref="AA1060:AA1063"/>
    <mergeCell ref="AB1060:AB1063"/>
    <mergeCell ref="AC1060:AC1063"/>
    <mergeCell ref="AD1060:AD1063"/>
    <mergeCell ref="AE1060:AE1063"/>
    <mergeCell ref="AF1060:AF1063"/>
    <mergeCell ref="AG1064:AG1067"/>
    <mergeCell ref="AH1064:AH1067"/>
    <mergeCell ref="AI1064:AI1067"/>
    <mergeCell ref="AJ1064:AJ1067"/>
    <mergeCell ref="AK1064:AK1067"/>
    <mergeCell ref="AL1064:AL1067"/>
    <mergeCell ref="AO1064:AO1067"/>
    <mergeCell ref="AP1064:AP1067"/>
    <mergeCell ref="AQ1064:AQ1067"/>
    <mergeCell ref="AR1064:AR1067"/>
    <mergeCell ref="AS1064:AS1067"/>
    <mergeCell ref="AT1064:AT1067"/>
    <mergeCell ref="AU1064:AU1067"/>
    <mergeCell ref="AV1064:AV1067"/>
    <mergeCell ref="AW1064:AW1067"/>
    <mergeCell ref="AX1064:AX1067"/>
    <mergeCell ref="AY1064:AY1067"/>
    <mergeCell ref="AM1065:AM1066"/>
    <mergeCell ref="P1064:P1067"/>
    <mergeCell ref="Q1064:Q1067"/>
    <mergeCell ref="R1064:R1067"/>
    <mergeCell ref="S1064:S1067"/>
    <mergeCell ref="T1064:T1067"/>
    <mergeCell ref="U1064:U1067"/>
    <mergeCell ref="V1064:V1067"/>
    <mergeCell ref="W1064:W1067"/>
    <mergeCell ref="X1064:X1067"/>
    <mergeCell ref="Y1064:Y1067"/>
    <mergeCell ref="Z1064:Z1067"/>
    <mergeCell ref="AA1064:AA1067"/>
    <mergeCell ref="AB1064:AB1067"/>
    <mergeCell ref="AC1064:AC1067"/>
    <mergeCell ref="AD1064:AD1067"/>
    <mergeCell ref="AE1064:AE1067"/>
    <mergeCell ref="AF1064:AF1067"/>
    <mergeCell ref="AG1068:AG1071"/>
    <mergeCell ref="AH1068:AH1071"/>
    <mergeCell ref="AI1068:AI1071"/>
    <mergeCell ref="AJ1068:AJ1071"/>
    <mergeCell ref="AK1068:AK1071"/>
    <mergeCell ref="AL1068:AL1071"/>
    <mergeCell ref="AO1068:AO1071"/>
    <mergeCell ref="AP1068:AP1071"/>
    <mergeCell ref="AQ1068:AQ1071"/>
    <mergeCell ref="AR1068:AR1071"/>
    <mergeCell ref="AS1068:AS1071"/>
    <mergeCell ref="AT1068:AT1071"/>
    <mergeCell ref="AU1068:AU1071"/>
    <mergeCell ref="AV1068:AV1071"/>
    <mergeCell ref="AW1068:AW1071"/>
    <mergeCell ref="AX1068:AX1071"/>
    <mergeCell ref="AY1068:AY1071"/>
    <mergeCell ref="AM1069:AM1070"/>
    <mergeCell ref="P1068:P1071"/>
    <mergeCell ref="Q1068:Q1071"/>
    <mergeCell ref="R1068:R1071"/>
    <mergeCell ref="S1068:S1071"/>
    <mergeCell ref="T1068:T1071"/>
    <mergeCell ref="U1068:U1071"/>
    <mergeCell ref="V1068:V1071"/>
    <mergeCell ref="W1068:W1071"/>
    <mergeCell ref="X1068:X1071"/>
    <mergeCell ref="Y1068:Y1071"/>
    <mergeCell ref="Z1068:Z1071"/>
    <mergeCell ref="AA1068:AA1071"/>
    <mergeCell ref="AB1068:AB1071"/>
    <mergeCell ref="AC1068:AC1071"/>
    <mergeCell ref="AD1068:AD1071"/>
    <mergeCell ref="AE1068:AE1071"/>
    <mergeCell ref="AF1068:AF1071"/>
    <mergeCell ref="AG1072:AG1075"/>
    <mergeCell ref="AH1072:AH1075"/>
    <mergeCell ref="AI1072:AI1075"/>
    <mergeCell ref="AJ1072:AJ1075"/>
    <mergeCell ref="AK1072:AK1075"/>
    <mergeCell ref="AL1072:AL1075"/>
    <mergeCell ref="AO1072:AO1075"/>
    <mergeCell ref="AP1072:AP1075"/>
    <mergeCell ref="AQ1072:AQ1075"/>
    <mergeCell ref="AR1072:AR1075"/>
    <mergeCell ref="AS1072:AS1075"/>
    <mergeCell ref="AT1072:AT1075"/>
    <mergeCell ref="AU1072:AU1075"/>
    <mergeCell ref="AV1072:AV1075"/>
    <mergeCell ref="AW1072:AW1075"/>
    <mergeCell ref="AX1072:AX1075"/>
    <mergeCell ref="AY1072:AY1075"/>
    <mergeCell ref="AM1073:AM1074"/>
    <mergeCell ref="P1072:P1075"/>
    <mergeCell ref="Q1072:Q1075"/>
    <mergeCell ref="R1072:R1075"/>
    <mergeCell ref="S1072:S1075"/>
    <mergeCell ref="T1072:T1075"/>
    <mergeCell ref="U1072:U1075"/>
    <mergeCell ref="V1072:V1075"/>
    <mergeCell ref="W1072:W1075"/>
    <mergeCell ref="X1072:X1075"/>
    <mergeCell ref="Y1072:Y1075"/>
    <mergeCell ref="Z1072:Z1075"/>
    <mergeCell ref="AA1072:AA1075"/>
    <mergeCell ref="AB1072:AB1075"/>
    <mergeCell ref="AC1072:AC1075"/>
    <mergeCell ref="AD1072:AD1075"/>
    <mergeCell ref="AE1072:AE1075"/>
    <mergeCell ref="AF1072:AF1075"/>
    <mergeCell ref="AG1076:AG1079"/>
    <mergeCell ref="AH1076:AH1079"/>
    <mergeCell ref="AI1076:AI1079"/>
    <mergeCell ref="AJ1076:AJ1079"/>
    <mergeCell ref="AK1076:AK1079"/>
    <mergeCell ref="AL1076:AL1079"/>
    <mergeCell ref="AO1076:AO1079"/>
    <mergeCell ref="AP1076:AP1079"/>
    <mergeCell ref="AQ1076:AQ1079"/>
    <mergeCell ref="AR1076:AR1079"/>
    <mergeCell ref="AS1076:AS1079"/>
    <mergeCell ref="AT1076:AT1079"/>
    <mergeCell ref="AU1076:AU1079"/>
    <mergeCell ref="AV1076:AV1079"/>
    <mergeCell ref="AW1076:AW1079"/>
    <mergeCell ref="AX1076:AX1079"/>
    <mergeCell ref="AY1076:AY1079"/>
    <mergeCell ref="AM1077:AM1078"/>
    <mergeCell ref="P1076:P1079"/>
    <mergeCell ref="Q1076:Q1079"/>
    <mergeCell ref="R1076:R1079"/>
    <mergeCell ref="S1076:S1079"/>
    <mergeCell ref="T1076:T1079"/>
    <mergeCell ref="U1076:U1079"/>
    <mergeCell ref="V1076:V1079"/>
    <mergeCell ref="W1076:W1079"/>
    <mergeCell ref="X1076:X1079"/>
    <mergeCell ref="Y1076:Y1079"/>
    <mergeCell ref="Z1076:Z1079"/>
    <mergeCell ref="AA1076:AA1079"/>
    <mergeCell ref="AB1076:AB1079"/>
    <mergeCell ref="AC1076:AC1079"/>
    <mergeCell ref="AD1076:AD1079"/>
    <mergeCell ref="AE1076:AE1079"/>
    <mergeCell ref="AF1076:AF1079"/>
    <mergeCell ref="AG1080:AG1083"/>
    <mergeCell ref="AH1080:AH1083"/>
    <mergeCell ref="AI1080:AI1083"/>
    <mergeCell ref="AJ1080:AJ1083"/>
    <mergeCell ref="AK1080:AK1083"/>
    <mergeCell ref="AL1080:AL1083"/>
    <mergeCell ref="AO1080:AO1083"/>
    <mergeCell ref="AP1080:AP1083"/>
    <mergeCell ref="AQ1080:AQ1083"/>
    <mergeCell ref="AR1080:AR1083"/>
    <mergeCell ref="AS1080:AS1083"/>
    <mergeCell ref="AT1080:AT1083"/>
    <mergeCell ref="AU1080:AU1083"/>
    <mergeCell ref="AV1080:AV1083"/>
    <mergeCell ref="AW1080:AW1083"/>
    <mergeCell ref="AX1080:AX1083"/>
    <mergeCell ref="AY1080:AY1083"/>
    <mergeCell ref="AM1081:AM1082"/>
    <mergeCell ref="P1080:P1083"/>
    <mergeCell ref="Q1080:Q1083"/>
    <mergeCell ref="R1080:R1083"/>
    <mergeCell ref="S1080:S1083"/>
    <mergeCell ref="T1080:T1083"/>
    <mergeCell ref="U1080:U1083"/>
    <mergeCell ref="V1080:V1083"/>
    <mergeCell ref="W1080:W1083"/>
    <mergeCell ref="X1080:X1083"/>
    <mergeCell ref="Y1080:Y1083"/>
    <mergeCell ref="Z1080:Z1083"/>
    <mergeCell ref="AA1080:AA1083"/>
    <mergeCell ref="AB1080:AB1083"/>
    <mergeCell ref="AC1080:AC1083"/>
    <mergeCell ref="AD1080:AD1083"/>
    <mergeCell ref="AE1080:AE1083"/>
    <mergeCell ref="AF1080:AF1083"/>
    <mergeCell ref="AG1084:AG1087"/>
    <mergeCell ref="AH1084:AH1087"/>
    <mergeCell ref="AI1084:AI1087"/>
    <mergeCell ref="AJ1084:AJ1087"/>
    <mergeCell ref="AK1084:AK1087"/>
    <mergeCell ref="AL1084:AL1087"/>
    <mergeCell ref="AO1084:AO1087"/>
    <mergeCell ref="AP1084:AP1087"/>
    <mergeCell ref="AQ1084:AQ1087"/>
    <mergeCell ref="AR1084:AR1087"/>
    <mergeCell ref="AS1084:AS1087"/>
    <mergeCell ref="AT1084:AT1087"/>
    <mergeCell ref="AU1084:AU1087"/>
    <mergeCell ref="AV1084:AV1087"/>
    <mergeCell ref="AW1084:AW1087"/>
    <mergeCell ref="AX1084:AX1087"/>
    <mergeCell ref="AY1084:AY1087"/>
    <mergeCell ref="AM1085:AM1086"/>
    <mergeCell ref="P1084:P1087"/>
    <mergeCell ref="Q1084:Q1087"/>
    <mergeCell ref="R1084:R1087"/>
    <mergeCell ref="S1084:S1087"/>
    <mergeCell ref="T1084:T1087"/>
    <mergeCell ref="U1084:U1087"/>
    <mergeCell ref="V1084:V1087"/>
    <mergeCell ref="W1084:W1087"/>
    <mergeCell ref="X1084:X1087"/>
    <mergeCell ref="Y1084:Y1087"/>
    <mergeCell ref="Z1084:Z1087"/>
    <mergeCell ref="AA1084:AA1087"/>
    <mergeCell ref="AB1084:AB1087"/>
    <mergeCell ref="AC1084:AC1087"/>
    <mergeCell ref="AD1084:AD1087"/>
    <mergeCell ref="AE1084:AE1087"/>
    <mergeCell ref="AF1084:AF1087"/>
    <mergeCell ref="AG1088:AG1091"/>
    <mergeCell ref="AH1088:AH1091"/>
    <mergeCell ref="AI1088:AI1091"/>
    <mergeCell ref="AJ1088:AJ1091"/>
    <mergeCell ref="AK1088:AK1091"/>
    <mergeCell ref="AL1088:AL1091"/>
    <mergeCell ref="AO1088:AO1091"/>
    <mergeCell ref="AP1088:AP1091"/>
    <mergeCell ref="AQ1088:AQ1091"/>
    <mergeCell ref="AR1088:AR1091"/>
    <mergeCell ref="AS1088:AS1091"/>
    <mergeCell ref="AT1088:AT1091"/>
    <mergeCell ref="AU1088:AU1091"/>
    <mergeCell ref="AV1088:AV1091"/>
    <mergeCell ref="AW1088:AW1091"/>
    <mergeCell ref="AX1088:AX1091"/>
    <mergeCell ref="AY1088:AY1091"/>
    <mergeCell ref="AM1089:AM1090"/>
    <mergeCell ref="P1088:P1091"/>
    <mergeCell ref="Q1088:Q1091"/>
    <mergeCell ref="R1088:R1091"/>
    <mergeCell ref="S1088:S1091"/>
    <mergeCell ref="T1088:T1091"/>
    <mergeCell ref="U1088:U1091"/>
    <mergeCell ref="V1088:V1091"/>
    <mergeCell ref="W1088:W1091"/>
    <mergeCell ref="X1088:X1091"/>
    <mergeCell ref="Y1088:Y1091"/>
    <mergeCell ref="Z1088:Z1091"/>
    <mergeCell ref="AA1088:AA1091"/>
    <mergeCell ref="AB1088:AB1091"/>
    <mergeCell ref="AC1088:AC1091"/>
    <mergeCell ref="AD1088:AD1091"/>
    <mergeCell ref="AE1088:AE1091"/>
    <mergeCell ref="AF1088:AF1091"/>
    <mergeCell ref="AG1092:AG1095"/>
    <mergeCell ref="AH1092:AH1095"/>
    <mergeCell ref="AI1092:AI1095"/>
    <mergeCell ref="AJ1092:AJ1095"/>
    <mergeCell ref="AK1092:AK1095"/>
    <mergeCell ref="AL1092:AL1095"/>
    <mergeCell ref="AO1092:AO1095"/>
    <mergeCell ref="AP1092:AP1095"/>
    <mergeCell ref="AQ1092:AQ1095"/>
    <mergeCell ref="AR1092:AR1095"/>
    <mergeCell ref="AS1092:AS1095"/>
    <mergeCell ref="AT1092:AT1095"/>
    <mergeCell ref="AU1092:AU1095"/>
    <mergeCell ref="AV1092:AV1095"/>
    <mergeCell ref="AW1092:AW1095"/>
    <mergeCell ref="AX1092:AX1095"/>
    <mergeCell ref="AY1092:AY1095"/>
    <mergeCell ref="AM1093:AM1094"/>
    <mergeCell ref="P1092:P1095"/>
    <mergeCell ref="Q1092:Q1095"/>
    <mergeCell ref="R1092:R1095"/>
    <mergeCell ref="S1092:S1095"/>
    <mergeCell ref="T1092:T1095"/>
    <mergeCell ref="U1092:U1095"/>
    <mergeCell ref="V1092:V1095"/>
    <mergeCell ref="W1092:W1095"/>
    <mergeCell ref="X1092:X1095"/>
    <mergeCell ref="Y1092:Y1095"/>
    <mergeCell ref="Z1092:Z1095"/>
    <mergeCell ref="AA1092:AA1095"/>
    <mergeCell ref="AB1092:AB1095"/>
    <mergeCell ref="AC1092:AC1095"/>
    <mergeCell ref="AD1092:AD1095"/>
    <mergeCell ref="AE1092:AE1095"/>
    <mergeCell ref="AF1092:AF1095"/>
    <mergeCell ref="AG1096:AG1099"/>
    <mergeCell ref="AH1096:AH1099"/>
    <mergeCell ref="AI1096:AI1099"/>
    <mergeCell ref="AJ1096:AJ1099"/>
    <mergeCell ref="AK1096:AK1099"/>
    <mergeCell ref="AL1096:AL1099"/>
    <mergeCell ref="AO1096:AO1099"/>
    <mergeCell ref="AP1096:AP1099"/>
    <mergeCell ref="AQ1096:AQ1099"/>
    <mergeCell ref="AR1096:AR1099"/>
    <mergeCell ref="AS1096:AS1099"/>
    <mergeCell ref="AT1096:AT1099"/>
    <mergeCell ref="AU1096:AU1099"/>
    <mergeCell ref="AV1096:AV1099"/>
    <mergeCell ref="AW1096:AW1099"/>
    <mergeCell ref="AX1096:AX1099"/>
    <mergeCell ref="AY1096:AY1099"/>
    <mergeCell ref="AM1097:AM1098"/>
    <mergeCell ref="P1096:P1099"/>
    <mergeCell ref="Q1096:Q1099"/>
    <mergeCell ref="R1096:R1099"/>
    <mergeCell ref="S1096:S1099"/>
    <mergeCell ref="T1096:T1099"/>
    <mergeCell ref="U1096:U1099"/>
    <mergeCell ref="V1096:V1099"/>
    <mergeCell ref="W1096:W1099"/>
    <mergeCell ref="X1096:X1099"/>
    <mergeCell ref="Y1096:Y1099"/>
    <mergeCell ref="Z1096:Z1099"/>
    <mergeCell ref="AA1096:AA1099"/>
    <mergeCell ref="AB1096:AB1099"/>
    <mergeCell ref="AC1096:AC1099"/>
    <mergeCell ref="AD1096:AD1099"/>
    <mergeCell ref="AE1096:AE1099"/>
    <mergeCell ref="AF1096:AF1099"/>
    <mergeCell ref="AG1100:AG1103"/>
    <mergeCell ref="AH1100:AH1103"/>
    <mergeCell ref="AI1100:AI1103"/>
    <mergeCell ref="AJ1100:AJ1103"/>
    <mergeCell ref="AK1100:AK1103"/>
    <mergeCell ref="AL1100:AL1103"/>
    <mergeCell ref="AO1100:AO1103"/>
    <mergeCell ref="AP1100:AP1103"/>
    <mergeCell ref="AQ1100:AQ1103"/>
    <mergeCell ref="AR1100:AR1103"/>
    <mergeCell ref="AS1100:AS1103"/>
    <mergeCell ref="AT1100:AT1103"/>
    <mergeCell ref="AU1100:AU1103"/>
    <mergeCell ref="AV1100:AV1103"/>
    <mergeCell ref="AW1100:AW1103"/>
    <mergeCell ref="AX1100:AX1103"/>
    <mergeCell ref="AY1100:AY1103"/>
    <mergeCell ref="AM1101:AM1102"/>
    <mergeCell ref="P1100:P1103"/>
    <mergeCell ref="Q1100:Q1103"/>
    <mergeCell ref="R1100:R1103"/>
    <mergeCell ref="S1100:S1103"/>
    <mergeCell ref="T1100:T1103"/>
    <mergeCell ref="U1100:U1103"/>
    <mergeCell ref="V1100:V1103"/>
    <mergeCell ref="W1100:W1103"/>
    <mergeCell ref="X1100:X1103"/>
    <mergeCell ref="Y1100:Y1103"/>
    <mergeCell ref="Z1100:Z1103"/>
    <mergeCell ref="AA1100:AA1103"/>
    <mergeCell ref="AB1100:AB1103"/>
    <mergeCell ref="AC1100:AC1103"/>
    <mergeCell ref="AD1100:AD1103"/>
    <mergeCell ref="AE1100:AE1103"/>
    <mergeCell ref="AF1100:AF1103"/>
    <mergeCell ref="AG1104:AG1107"/>
    <mergeCell ref="AH1104:AH1107"/>
    <mergeCell ref="AI1104:AI1107"/>
    <mergeCell ref="AJ1104:AJ1107"/>
    <mergeCell ref="AK1104:AK1107"/>
    <mergeCell ref="AL1104:AL1107"/>
    <mergeCell ref="AO1104:AO1107"/>
    <mergeCell ref="AP1104:AP1107"/>
    <mergeCell ref="AQ1104:AQ1107"/>
    <mergeCell ref="AR1104:AR1107"/>
    <mergeCell ref="AS1104:AS1107"/>
    <mergeCell ref="AT1104:AT1107"/>
    <mergeCell ref="AU1104:AU1107"/>
    <mergeCell ref="AV1104:AV1107"/>
    <mergeCell ref="AW1104:AW1107"/>
    <mergeCell ref="AX1104:AX1107"/>
    <mergeCell ref="AY1104:AY1107"/>
    <mergeCell ref="AM1105:AM1106"/>
    <mergeCell ref="P1104:P1107"/>
    <mergeCell ref="Q1104:Q1107"/>
    <mergeCell ref="R1104:R1107"/>
    <mergeCell ref="S1104:S1107"/>
    <mergeCell ref="T1104:T1107"/>
    <mergeCell ref="U1104:U1107"/>
    <mergeCell ref="V1104:V1107"/>
    <mergeCell ref="W1104:W1107"/>
    <mergeCell ref="X1104:X1107"/>
    <mergeCell ref="Y1104:Y1107"/>
    <mergeCell ref="Z1104:Z1107"/>
    <mergeCell ref="AA1104:AA1107"/>
    <mergeCell ref="AB1104:AB1107"/>
    <mergeCell ref="AC1104:AC1107"/>
    <mergeCell ref="AD1104:AD1107"/>
    <mergeCell ref="AE1104:AE1107"/>
    <mergeCell ref="AF1104:AF1107"/>
    <mergeCell ref="AG1108:AG1111"/>
    <mergeCell ref="AH1108:AH1111"/>
    <mergeCell ref="AI1108:AI1111"/>
    <mergeCell ref="AJ1108:AJ1111"/>
    <mergeCell ref="AK1108:AK1111"/>
    <mergeCell ref="AL1108:AL1111"/>
    <mergeCell ref="AO1108:AO1111"/>
    <mergeCell ref="AP1108:AP1111"/>
    <mergeCell ref="AQ1108:AQ1111"/>
    <mergeCell ref="AR1108:AR1111"/>
    <mergeCell ref="AS1108:AS1111"/>
    <mergeCell ref="AT1108:AT1111"/>
    <mergeCell ref="AU1108:AU1111"/>
    <mergeCell ref="AV1108:AV1111"/>
    <mergeCell ref="AW1108:AW1111"/>
    <mergeCell ref="AX1108:AX1111"/>
    <mergeCell ref="AY1108:AY1111"/>
    <mergeCell ref="AM1109:AM1110"/>
    <mergeCell ref="P1108:P1111"/>
    <mergeCell ref="Q1108:Q1111"/>
    <mergeCell ref="R1108:R1111"/>
    <mergeCell ref="S1108:S1111"/>
    <mergeCell ref="T1108:T1111"/>
    <mergeCell ref="U1108:U1111"/>
    <mergeCell ref="V1108:V1111"/>
    <mergeCell ref="W1108:W1111"/>
    <mergeCell ref="X1108:X1111"/>
    <mergeCell ref="Y1108:Y1111"/>
    <mergeCell ref="Z1108:Z1111"/>
    <mergeCell ref="AA1108:AA1111"/>
    <mergeCell ref="AB1108:AB1111"/>
    <mergeCell ref="AC1108:AC1111"/>
    <mergeCell ref="AD1108:AD1111"/>
    <mergeCell ref="AE1108:AE1111"/>
    <mergeCell ref="AF1108:AF1111"/>
    <mergeCell ref="AG1112:AG1115"/>
    <mergeCell ref="AH1112:AH1115"/>
    <mergeCell ref="AI1112:AI1115"/>
    <mergeCell ref="AJ1112:AJ1115"/>
    <mergeCell ref="AK1112:AK1115"/>
    <mergeCell ref="AL1112:AL1115"/>
    <mergeCell ref="AO1112:AO1115"/>
    <mergeCell ref="AP1112:AP1115"/>
    <mergeCell ref="AQ1112:AQ1115"/>
    <mergeCell ref="AR1112:AR1115"/>
    <mergeCell ref="AS1112:AS1115"/>
    <mergeCell ref="AT1112:AT1115"/>
    <mergeCell ref="AU1112:AU1115"/>
    <mergeCell ref="AV1112:AV1115"/>
    <mergeCell ref="AW1112:AW1115"/>
    <mergeCell ref="AX1112:AX1115"/>
    <mergeCell ref="AY1112:AY1115"/>
    <mergeCell ref="AM1113:AM1114"/>
    <mergeCell ref="P1112:P1115"/>
    <mergeCell ref="Q1112:Q1115"/>
    <mergeCell ref="R1112:R1115"/>
    <mergeCell ref="S1112:S1115"/>
    <mergeCell ref="T1112:T1115"/>
    <mergeCell ref="U1112:U1115"/>
    <mergeCell ref="V1112:V1115"/>
    <mergeCell ref="W1112:W1115"/>
    <mergeCell ref="X1112:X1115"/>
    <mergeCell ref="Y1112:Y1115"/>
    <mergeCell ref="Z1112:Z1115"/>
    <mergeCell ref="AA1112:AA1115"/>
    <mergeCell ref="AB1112:AB1115"/>
    <mergeCell ref="AC1112:AC1115"/>
    <mergeCell ref="AD1112:AD1115"/>
    <mergeCell ref="AE1112:AE1115"/>
    <mergeCell ref="AF1112:AF1115"/>
    <mergeCell ref="AG1116:AG1119"/>
    <mergeCell ref="AH1116:AH1119"/>
    <mergeCell ref="AI1116:AI1119"/>
    <mergeCell ref="AJ1116:AJ1119"/>
    <mergeCell ref="AK1116:AK1119"/>
    <mergeCell ref="AL1116:AL1119"/>
    <mergeCell ref="AO1116:AO1119"/>
    <mergeCell ref="AP1116:AP1119"/>
    <mergeCell ref="AQ1116:AQ1119"/>
    <mergeCell ref="AR1116:AR1119"/>
    <mergeCell ref="AS1116:AS1119"/>
    <mergeCell ref="AT1116:AT1119"/>
    <mergeCell ref="AU1116:AU1119"/>
    <mergeCell ref="AV1116:AV1119"/>
    <mergeCell ref="AW1116:AW1119"/>
    <mergeCell ref="AX1116:AX1119"/>
    <mergeCell ref="AY1116:AY1119"/>
    <mergeCell ref="AM1117:AM1118"/>
    <mergeCell ref="P1116:P1119"/>
    <mergeCell ref="Q1116:Q1119"/>
    <mergeCell ref="R1116:R1119"/>
    <mergeCell ref="S1116:S1119"/>
    <mergeCell ref="T1116:T1119"/>
    <mergeCell ref="U1116:U1119"/>
    <mergeCell ref="V1116:V1119"/>
    <mergeCell ref="W1116:W1119"/>
    <mergeCell ref="X1116:X1119"/>
    <mergeCell ref="Y1116:Y1119"/>
    <mergeCell ref="Z1116:Z1119"/>
    <mergeCell ref="AA1116:AA1119"/>
    <mergeCell ref="AB1116:AB1119"/>
    <mergeCell ref="AC1116:AC1119"/>
    <mergeCell ref="AD1116:AD1119"/>
    <mergeCell ref="AE1116:AE1119"/>
    <mergeCell ref="AF1116:AF1119"/>
    <mergeCell ref="AG1120:AG1123"/>
    <mergeCell ref="AH1120:AH1123"/>
    <mergeCell ref="AI1120:AI1123"/>
    <mergeCell ref="AJ1120:AJ1123"/>
    <mergeCell ref="AK1120:AK1123"/>
    <mergeCell ref="AL1120:AL1123"/>
    <mergeCell ref="AO1120:AO1123"/>
    <mergeCell ref="AP1120:AP1123"/>
    <mergeCell ref="AQ1120:AQ1123"/>
    <mergeCell ref="AR1120:AR1123"/>
    <mergeCell ref="AS1120:AS1123"/>
    <mergeCell ref="AT1120:AT1123"/>
    <mergeCell ref="AU1120:AU1123"/>
    <mergeCell ref="AV1120:AV1123"/>
    <mergeCell ref="AW1120:AW1123"/>
    <mergeCell ref="AX1120:AX1123"/>
    <mergeCell ref="AY1120:AY1123"/>
    <mergeCell ref="AM1121:AM1122"/>
    <mergeCell ref="P1120:P1123"/>
    <mergeCell ref="Q1120:Q1123"/>
    <mergeCell ref="R1120:R1123"/>
    <mergeCell ref="S1120:S1123"/>
    <mergeCell ref="T1120:T1123"/>
    <mergeCell ref="U1120:U1123"/>
    <mergeCell ref="V1120:V1123"/>
    <mergeCell ref="W1120:W1123"/>
    <mergeCell ref="X1120:X1123"/>
    <mergeCell ref="Y1120:Y1123"/>
    <mergeCell ref="Z1120:Z1123"/>
    <mergeCell ref="AA1120:AA1123"/>
    <mergeCell ref="AB1120:AB1123"/>
    <mergeCell ref="AC1120:AC1123"/>
    <mergeCell ref="AD1120:AD1123"/>
    <mergeCell ref="AE1120:AE1123"/>
    <mergeCell ref="AF1120:AF1123"/>
    <mergeCell ref="AG1124:AG1127"/>
    <mergeCell ref="AH1124:AH1127"/>
    <mergeCell ref="AI1124:AI1127"/>
    <mergeCell ref="AJ1124:AJ1127"/>
    <mergeCell ref="AK1124:AK1127"/>
    <mergeCell ref="AL1124:AL1127"/>
    <mergeCell ref="AO1124:AO1127"/>
    <mergeCell ref="AP1124:AP1127"/>
    <mergeCell ref="AQ1124:AQ1127"/>
    <mergeCell ref="AR1124:AR1127"/>
    <mergeCell ref="AS1124:AS1127"/>
    <mergeCell ref="AT1124:AT1127"/>
    <mergeCell ref="AU1124:AU1127"/>
    <mergeCell ref="AV1124:AV1127"/>
    <mergeCell ref="AW1124:AW1127"/>
    <mergeCell ref="AX1124:AX1127"/>
    <mergeCell ref="AY1124:AY1127"/>
    <mergeCell ref="AM1125:AM1126"/>
    <mergeCell ref="P1124:P1127"/>
    <mergeCell ref="Q1124:Q1127"/>
    <mergeCell ref="R1124:R1127"/>
    <mergeCell ref="S1124:S1127"/>
    <mergeCell ref="T1124:T1127"/>
    <mergeCell ref="U1124:U1127"/>
    <mergeCell ref="V1124:V1127"/>
    <mergeCell ref="W1124:W1127"/>
    <mergeCell ref="X1124:X1127"/>
    <mergeCell ref="Y1124:Y1127"/>
    <mergeCell ref="Z1124:Z1127"/>
    <mergeCell ref="AA1124:AA1127"/>
    <mergeCell ref="AB1124:AB1127"/>
    <mergeCell ref="AC1124:AC1127"/>
    <mergeCell ref="AD1124:AD1127"/>
    <mergeCell ref="AE1124:AE1127"/>
    <mergeCell ref="AF1124:AF1127"/>
    <mergeCell ref="AG1128:AG1131"/>
    <mergeCell ref="AH1128:AH1131"/>
    <mergeCell ref="AI1128:AI1131"/>
    <mergeCell ref="AJ1128:AJ1131"/>
    <mergeCell ref="AK1128:AK1131"/>
    <mergeCell ref="AL1128:AL1131"/>
    <mergeCell ref="AO1128:AO1131"/>
    <mergeCell ref="AP1128:AP1131"/>
    <mergeCell ref="AQ1128:AQ1131"/>
    <mergeCell ref="AR1128:AR1131"/>
    <mergeCell ref="AS1128:AS1131"/>
    <mergeCell ref="AT1128:AT1131"/>
    <mergeCell ref="AU1128:AU1131"/>
    <mergeCell ref="AV1128:AV1131"/>
    <mergeCell ref="AW1128:AW1131"/>
    <mergeCell ref="AX1128:AX1131"/>
    <mergeCell ref="AY1128:AY1131"/>
    <mergeCell ref="AM1129:AM1130"/>
    <mergeCell ref="P1128:P1131"/>
    <mergeCell ref="Q1128:Q1131"/>
    <mergeCell ref="R1128:R1131"/>
    <mergeCell ref="S1128:S1131"/>
    <mergeCell ref="T1128:T1131"/>
    <mergeCell ref="U1128:U1131"/>
    <mergeCell ref="V1128:V1131"/>
    <mergeCell ref="W1128:W1131"/>
    <mergeCell ref="X1128:X1131"/>
    <mergeCell ref="Y1128:Y1131"/>
    <mergeCell ref="Z1128:Z1131"/>
    <mergeCell ref="AA1128:AA1131"/>
    <mergeCell ref="AB1128:AB1131"/>
    <mergeCell ref="AC1128:AC1131"/>
    <mergeCell ref="AD1128:AD1131"/>
    <mergeCell ref="AE1128:AE1131"/>
    <mergeCell ref="AF1128:AF1131"/>
    <mergeCell ref="AG1132:AG1135"/>
    <mergeCell ref="AH1132:AH1135"/>
    <mergeCell ref="AI1132:AI1135"/>
    <mergeCell ref="AJ1132:AJ1135"/>
    <mergeCell ref="AK1132:AK1135"/>
    <mergeCell ref="AL1132:AL1135"/>
    <mergeCell ref="AO1132:AO1135"/>
    <mergeCell ref="AP1132:AP1135"/>
    <mergeCell ref="AQ1132:AQ1135"/>
    <mergeCell ref="AR1132:AR1135"/>
    <mergeCell ref="AS1132:AS1135"/>
    <mergeCell ref="AT1132:AT1135"/>
    <mergeCell ref="AU1132:AU1135"/>
    <mergeCell ref="AV1132:AV1135"/>
    <mergeCell ref="AW1132:AW1135"/>
    <mergeCell ref="AX1132:AX1135"/>
    <mergeCell ref="AY1132:AY1135"/>
    <mergeCell ref="AM1133:AM1134"/>
    <mergeCell ref="P1132:P1135"/>
    <mergeCell ref="Q1132:Q1135"/>
    <mergeCell ref="R1132:R1135"/>
    <mergeCell ref="S1132:S1135"/>
    <mergeCell ref="T1132:T1135"/>
    <mergeCell ref="U1132:U1135"/>
    <mergeCell ref="V1132:V1135"/>
    <mergeCell ref="W1132:W1135"/>
    <mergeCell ref="X1132:X1135"/>
    <mergeCell ref="Y1132:Y1135"/>
    <mergeCell ref="Z1132:Z1135"/>
    <mergeCell ref="AA1132:AA1135"/>
    <mergeCell ref="AB1132:AB1135"/>
    <mergeCell ref="AC1132:AC1135"/>
    <mergeCell ref="AD1132:AD1135"/>
    <mergeCell ref="AE1132:AE1135"/>
    <mergeCell ref="AF1132:AF1135"/>
    <mergeCell ref="AG1136:AG1139"/>
    <mergeCell ref="AH1136:AH1139"/>
    <mergeCell ref="AI1136:AI1139"/>
    <mergeCell ref="AJ1136:AJ1139"/>
    <mergeCell ref="AK1136:AK1139"/>
    <mergeCell ref="AL1136:AL1139"/>
    <mergeCell ref="AO1136:AO1139"/>
    <mergeCell ref="AP1136:AP1139"/>
    <mergeCell ref="AQ1136:AQ1139"/>
    <mergeCell ref="AR1136:AR1139"/>
    <mergeCell ref="AS1136:AS1139"/>
    <mergeCell ref="AT1136:AT1139"/>
    <mergeCell ref="AU1136:AU1139"/>
    <mergeCell ref="AV1136:AV1139"/>
    <mergeCell ref="AW1136:AW1139"/>
    <mergeCell ref="AX1136:AX1139"/>
    <mergeCell ref="AY1136:AY1139"/>
    <mergeCell ref="AM1137:AM1138"/>
    <mergeCell ref="P1136:P1139"/>
    <mergeCell ref="Q1136:Q1139"/>
    <mergeCell ref="R1136:R1139"/>
    <mergeCell ref="S1136:S1139"/>
    <mergeCell ref="T1136:T1139"/>
    <mergeCell ref="U1136:U1139"/>
    <mergeCell ref="V1136:V1139"/>
    <mergeCell ref="W1136:W1139"/>
    <mergeCell ref="X1136:X1139"/>
    <mergeCell ref="Y1136:Y1139"/>
    <mergeCell ref="Z1136:Z1139"/>
    <mergeCell ref="AA1136:AA1139"/>
    <mergeCell ref="AB1136:AB1139"/>
    <mergeCell ref="AC1136:AC1139"/>
    <mergeCell ref="AD1136:AD1139"/>
    <mergeCell ref="AE1136:AE1139"/>
    <mergeCell ref="AF1136:AF1139"/>
    <mergeCell ref="AG1140:AG1143"/>
    <mergeCell ref="AH1140:AH1143"/>
    <mergeCell ref="AI1140:AI1143"/>
    <mergeCell ref="AJ1140:AJ1143"/>
    <mergeCell ref="AK1140:AK1143"/>
    <mergeCell ref="AL1140:AL1143"/>
    <mergeCell ref="AO1140:AO1143"/>
    <mergeCell ref="AP1140:AP1143"/>
    <mergeCell ref="AQ1140:AQ1143"/>
    <mergeCell ref="AR1140:AR1143"/>
    <mergeCell ref="AS1140:AS1143"/>
    <mergeCell ref="AT1140:AT1143"/>
    <mergeCell ref="AU1140:AU1143"/>
    <mergeCell ref="AV1140:AV1143"/>
    <mergeCell ref="AW1140:AW1143"/>
    <mergeCell ref="AX1140:AX1143"/>
    <mergeCell ref="AY1140:AY1143"/>
    <mergeCell ref="AM1141:AM1142"/>
    <mergeCell ref="P1140:P1143"/>
    <mergeCell ref="Q1140:Q1143"/>
    <mergeCell ref="R1140:R1143"/>
    <mergeCell ref="S1140:S1143"/>
    <mergeCell ref="T1140:T1143"/>
    <mergeCell ref="U1140:U1143"/>
    <mergeCell ref="V1140:V1143"/>
    <mergeCell ref="W1140:W1143"/>
    <mergeCell ref="X1140:X1143"/>
    <mergeCell ref="Y1140:Y1143"/>
    <mergeCell ref="Z1140:Z1143"/>
    <mergeCell ref="AA1140:AA1143"/>
    <mergeCell ref="AB1140:AB1143"/>
    <mergeCell ref="AC1140:AC1143"/>
    <mergeCell ref="AD1140:AD1143"/>
    <mergeCell ref="AE1140:AE1143"/>
    <mergeCell ref="AF1140:AF1143"/>
    <mergeCell ref="AG1144:AG1147"/>
    <mergeCell ref="AH1144:AH1147"/>
    <mergeCell ref="AI1144:AI1147"/>
    <mergeCell ref="AJ1144:AJ1147"/>
    <mergeCell ref="AK1144:AK1147"/>
    <mergeCell ref="AL1144:AL1147"/>
    <mergeCell ref="AO1144:AO1147"/>
    <mergeCell ref="AP1144:AP1147"/>
    <mergeCell ref="AQ1144:AQ1147"/>
    <mergeCell ref="AR1144:AR1147"/>
    <mergeCell ref="AS1144:AS1147"/>
    <mergeCell ref="AT1144:AT1147"/>
    <mergeCell ref="AU1144:AU1147"/>
    <mergeCell ref="AV1144:AV1147"/>
    <mergeCell ref="AW1144:AW1147"/>
    <mergeCell ref="AX1144:AX1147"/>
    <mergeCell ref="AY1144:AY1147"/>
    <mergeCell ref="AM1145:AM1146"/>
    <mergeCell ref="P1144:P1147"/>
    <mergeCell ref="Q1144:Q1147"/>
    <mergeCell ref="R1144:R1147"/>
    <mergeCell ref="S1144:S1147"/>
    <mergeCell ref="T1144:T1147"/>
    <mergeCell ref="U1144:U1147"/>
    <mergeCell ref="V1144:V1147"/>
    <mergeCell ref="W1144:W1147"/>
    <mergeCell ref="X1144:X1147"/>
    <mergeCell ref="Y1144:Y1147"/>
    <mergeCell ref="Z1144:Z1147"/>
    <mergeCell ref="AA1144:AA1147"/>
    <mergeCell ref="AB1144:AB1147"/>
    <mergeCell ref="AC1144:AC1147"/>
    <mergeCell ref="AD1144:AD1147"/>
    <mergeCell ref="AE1144:AE1147"/>
    <mergeCell ref="AF1144:AF1147"/>
    <mergeCell ref="AG1148:AG1151"/>
    <mergeCell ref="AH1148:AH1151"/>
    <mergeCell ref="AI1148:AI1151"/>
    <mergeCell ref="AJ1148:AJ1151"/>
    <mergeCell ref="AK1148:AK1151"/>
    <mergeCell ref="AL1148:AL1151"/>
    <mergeCell ref="AO1148:AO1151"/>
    <mergeCell ref="AP1148:AP1151"/>
    <mergeCell ref="AQ1148:AQ1151"/>
    <mergeCell ref="AR1148:AR1151"/>
    <mergeCell ref="AS1148:AS1151"/>
    <mergeCell ref="AT1148:AT1151"/>
    <mergeCell ref="AU1148:AU1151"/>
    <mergeCell ref="AV1148:AV1151"/>
    <mergeCell ref="AW1148:AW1151"/>
    <mergeCell ref="AX1148:AX1151"/>
    <mergeCell ref="AY1148:AY1151"/>
    <mergeCell ref="AM1149:AM1150"/>
    <mergeCell ref="P1148:P1151"/>
    <mergeCell ref="Q1148:Q1151"/>
    <mergeCell ref="R1148:R1151"/>
    <mergeCell ref="S1148:S1151"/>
    <mergeCell ref="T1148:T1151"/>
    <mergeCell ref="U1148:U1151"/>
    <mergeCell ref="V1148:V1151"/>
    <mergeCell ref="W1148:W1151"/>
    <mergeCell ref="X1148:X1151"/>
    <mergeCell ref="Y1148:Y1151"/>
    <mergeCell ref="Z1148:Z1151"/>
    <mergeCell ref="AA1148:AA1151"/>
    <mergeCell ref="AB1148:AB1151"/>
    <mergeCell ref="AC1148:AC1151"/>
    <mergeCell ref="AD1148:AD1151"/>
    <mergeCell ref="AE1148:AE1151"/>
    <mergeCell ref="AF1148:AF1151"/>
    <mergeCell ref="AG1152:AG1155"/>
    <mergeCell ref="AH1152:AH1155"/>
    <mergeCell ref="AI1152:AI1155"/>
    <mergeCell ref="AJ1152:AJ1155"/>
    <mergeCell ref="AK1152:AK1155"/>
    <mergeCell ref="AL1152:AL1155"/>
    <mergeCell ref="AO1152:AO1155"/>
    <mergeCell ref="AP1152:AP1155"/>
    <mergeCell ref="AQ1152:AQ1155"/>
    <mergeCell ref="AR1152:AR1155"/>
    <mergeCell ref="AS1152:AS1155"/>
    <mergeCell ref="AT1152:AT1155"/>
    <mergeCell ref="AU1152:AU1155"/>
    <mergeCell ref="AV1152:AV1155"/>
    <mergeCell ref="AW1152:AW1155"/>
    <mergeCell ref="AX1152:AX1155"/>
    <mergeCell ref="AY1152:AY1155"/>
    <mergeCell ref="AM1153:AM1154"/>
    <mergeCell ref="P1152:P1155"/>
    <mergeCell ref="Q1152:Q1155"/>
    <mergeCell ref="R1152:R1155"/>
    <mergeCell ref="S1152:S1155"/>
    <mergeCell ref="T1152:T1155"/>
    <mergeCell ref="U1152:U1155"/>
    <mergeCell ref="V1152:V1155"/>
    <mergeCell ref="W1152:W1155"/>
    <mergeCell ref="X1152:X1155"/>
    <mergeCell ref="Y1152:Y1155"/>
    <mergeCell ref="Z1152:Z1155"/>
    <mergeCell ref="AA1152:AA1155"/>
    <mergeCell ref="AB1152:AB1155"/>
    <mergeCell ref="AC1152:AC1155"/>
    <mergeCell ref="AD1152:AD1155"/>
    <mergeCell ref="AE1152:AE1155"/>
    <mergeCell ref="AF1152:AF1155"/>
    <mergeCell ref="AG1156:AG1159"/>
    <mergeCell ref="AH1156:AH1159"/>
    <mergeCell ref="AI1156:AI1159"/>
    <mergeCell ref="AJ1156:AJ1159"/>
    <mergeCell ref="AK1156:AK1159"/>
    <mergeCell ref="AL1156:AL1159"/>
    <mergeCell ref="AO1156:AO1159"/>
    <mergeCell ref="AP1156:AP1159"/>
    <mergeCell ref="AQ1156:AQ1159"/>
    <mergeCell ref="AR1156:AR1159"/>
    <mergeCell ref="AS1156:AS1159"/>
    <mergeCell ref="AT1156:AT1159"/>
    <mergeCell ref="AU1156:AU1159"/>
    <mergeCell ref="AV1156:AV1159"/>
    <mergeCell ref="AW1156:AW1159"/>
    <mergeCell ref="AX1156:AX1159"/>
    <mergeCell ref="AY1156:AY1159"/>
    <mergeCell ref="AM1157:AM1158"/>
    <mergeCell ref="P1156:P1159"/>
    <mergeCell ref="Q1156:Q1159"/>
    <mergeCell ref="R1156:R1159"/>
    <mergeCell ref="S1156:S1159"/>
    <mergeCell ref="T1156:T1159"/>
    <mergeCell ref="U1156:U1159"/>
    <mergeCell ref="V1156:V1159"/>
    <mergeCell ref="W1156:W1159"/>
    <mergeCell ref="X1156:X1159"/>
    <mergeCell ref="Y1156:Y1159"/>
    <mergeCell ref="Z1156:Z1159"/>
    <mergeCell ref="AA1156:AA1159"/>
    <mergeCell ref="AB1156:AB1159"/>
    <mergeCell ref="AC1156:AC1159"/>
    <mergeCell ref="AD1156:AD1159"/>
    <mergeCell ref="AE1156:AE1159"/>
    <mergeCell ref="AF1156:AF1159"/>
    <mergeCell ref="AG1160:AG1163"/>
    <mergeCell ref="AH1160:AH1163"/>
    <mergeCell ref="AI1160:AI1163"/>
    <mergeCell ref="AJ1160:AJ1163"/>
    <mergeCell ref="AK1160:AK1163"/>
    <mergeCell ref="AL1160:AL1163"/>
    <mergeCell ref="AO1160:AO1163"/>
    <mergeCell ref="AP1160:AP1163"/>
    <mergeCell ref="AQ1160:AQ1163"/>
    <mergeCell ref="AR1160:AR1163"/>
    <mergeCell ref="AS1160:AS1163"/>
    <mergeCell ref="AT1160:AT1163"/>
    <mergeCell ref="AU1160:AU1163"/>
    <mergeCell ref="AV1160:AV1163"/>
    <mergeCell ref="AW1160:AW1163"/>
    <mergeCell ref="AX1160:AX1163"/>
    <mergeCell ref="AY1160:AY1163"/>
    <mergeCell ref="AM1161:AM1162"/>
    <mergeCell ref="P1160:P1163"/>
    <mergeCell ref="Q1160:Q1163"/>
    <mergeCell ref="R1160:R1163"/>
    <mergeCell ref="S1160:S1163"/>
    <mergeCell ref="T1160:T1163"/>
    <mergeCell ref="U1160:U1163"/>
    <mergeCell ref="V1160:V1163"/>
    <mergeCell ref="W1160:W1163"/>
    <mergeCell ref="X1160:X1163"/>
    <mergeCell ref="Y1160:Y1163"/>
    <mergeCell ref="Z1160:Z1163"/>
    <mergeCell ref="AA1160:AA1163"/>
    <mergeCell ref="AB1160:AB1163"/>
    <mergeCell ref="AC1160:AC1163"/>
    <mergeCell ref="AD1160:AD1163"/>
    <mergeCell ref="AE1160:AE1163"/>
    <mergeCell ref="AF1160:AF1163"/>
    <mergeCell ref="AG1164:AG1167"/>
    <mergeCell ref="AH1164:AH1167"/>
    <mergeCell ref="AI1164:AI1167"/>
    <mergeCell ref="AJ1164:AJ1167"/>
    <mergeCell ref="AK1164:AK1167"/>
    <mergeCell ref="AL1164:AL1167"/>
    <mergeCell ref="AO1164:AO1167"/>
    <mergeCell ref="AP1164:AP1167"/>
    <mergeCell ref="AQ1164:AQ1167"/>
    <mergeCell ref="AR1164:AR1167"/>
    <mergeCell ref="AS1164:AS1167"/>
    <mergeCell ref="AT1164:AT1167"/>
    <mergeCell ref="AU1164:AU1167"/>
    <mergeCell ref="AV1164:AV1167"/>
    <mergeCell ref="AW1164:AW1167"/>
    <mergeCell ref="AX1164:AX1167"/>
    <mergeCell ref="AY1164:AY1167"/>
    <mergeCell ref="AM1165:AM1166"/>
    <mergeCell ref="P1164:P1167"/>
    <mergeCell ref="Q1164:Q1167"/>
    <mergeCell ref="R1164:R1167"/>
    <mergeCell ref="S1164:S1167"/>
    <mergeCell ref="T1164:T1167"/>
    <mergeCell ref="U1164:U1167"/>
    <mergeCell ref="V1164:V1167"/>
    <mergeCell ref="W1164:W1167"/>
    <mergeCell ref="X1164:X1167"/>
    <mergeCell ref="Y1164:Y1167"/>
    <mergeCell ref="Z1164:Z1167"/>
    <mergeCell ref="AA1164:AA1167"/>
    <mergeCell ref="AB1164:AB1167"/>
    <mergeCell ref="AC1164:AC1167"/>
    <mergeCell ref="AD1164:AD1167"/>
    <mergeCell ref="AE1164:AE1167"/>
    <mergeCell ref="AF1164:AF1167"/>
    <mergeCell ref="AG1168:AG1171"/>
    <mergeCell ref="AH1168:AH1171"/>
    <mergeCell ref="AI1168:AI1171"/>
    <mergeCell ref="AJ1168:AJ1171"/>
    <mergeCell ref="AK1168:AK1171"/>
    <mergeCell ref="AL1168:AL1171"/>
    <mergeCell ref="AO1168:AO1171"/>
    <mergeCell ref="AP1168:AP1171"/>
    <mergeCell ref="AQ1168:AQ1171"/>
    <mergeCell ref="AR1168:AR1171"/>
    <mergeCell ref="AS1168:AS1171"/>
    <mergeCell ref="AT1168:AT1171"/>
    <mergeCell ref="AU1168:AU1171"/>
    <mergeCell ref="AV1168:AV1171"/>
    <mergeCell ref="AW1168:AW1171"/>
    <mergeCell ref="AX1168:AX1171"/>
    <mergeCell ref="AY1168:AY1171"/>
    <mergeCell ref="AM1169:AM1170"/>
    <mergeCell ref="P1168:P1171"/>
    <mergeCell ref="Q1168:Q1171"/>
    <mergeCell ref="R1168:R1171"/>
    <mergeCell ref="S1168:S1171"/>
    <mergeCell ref="T1168:T1171"/>
    <mergeCell ref="U1168:U1171"/>
    <mergeCell ref="V1168:V1171"/>
    <mergeCell ref="W1168:W1171"/>
    <mergeCell ref="X1168:X1171"/>
    <mergeCell ref="Y1168:Y1171"/>
    <mergeCell ref="Z1168:Z1171"/>
    <mergeCell ref="AA1168:AA1171"/>
    <mergeCell ref="AB1168:AB1171"/>
    <mergeCell ref="AC1168:AC1171"/>
    <mergeCell ref="AD1168:AD1171"/>
    <mergeCell ref="AE1168:AE1171"/>
    <mergeCell ref="AF1168:AF1171"/>
    <mergeCell ref="AG1172:AG1175"/>
    <mergeCell ref="AH1172:AH1175"/>
    <mergeCell ref="AI1172:AI1175"/>
    <mergeCell ref="AJ1172:AJ1175"/>
    <mergeCell ref="AK1172:AK1175"/>
    <mergeCell ref="AL1172:AL1175"/>
    <mergeCell ref="AO1172:AO1175"/>
    <mergeCell ref="AP1172:AP1175"/>
    <mergeCell ref="AQ1172:AQ1175"/>
    <mergeCell ref="AR1172:AR1175"/>
    <mergeCell ref="AS1172:AS1175"/>
    <mergeCell ref="AT1172:AT1175"/>
    <mergeCell ref="AU1172:AU1175"/>
    <mergeCell ref="AV1172:AV1175"/>
    <mergeCell ref="AW1172:AW1175"/>
    <mergeCell ref="AX1172:AX1175"/>
    <mergeCell ref="AY1172:AY1175"/>
    <mergeCell ref="AM1173:AM1174"/>
    <mergeCell ref="P1172:P1175"/>
    <mergeCell ref="Q1172:Q1175"/>
    <mergeCell ref="R1172:R1175"/>
    <mergeCell ref="S1172:S1175"/>
    <mergeCell ref="T1172:T1175"/>
    <mergeCell ref="U1172:U1175"/>
    <mergeCell ref="V1172:V1175"/>
    <mergeCell ref="W1172:W1175"/>
    <mergeCell ref="X1172:X1175"/>
    <mergeCell ref="Y1172:Y1175"/>
    <mergeCell ref="Z1172:Z1175"/>
    <mergeCell ref="AA1172:AA1175"/>
    <mergeCell ref="AB1172:AB1175"/>
    <mergeCell ref="AC1172:AC1175"/>
    <mergeCell ref="AD1172:AD1175"/>
    <mergeCell ref="AE1172:AE1175"/>
    <mergeCell ref="AF1172:AF1175"/>
    <mergeCell ref="AG1176:AG1179"/>
    <mergeCell ref="AH1176:AH1179"/>
    <mergeCell ref="AI1176:AI1179"/>
    <mergeCell ref="AJ1176:AJ1179"/>
    <mergeCell ref="AK1176:AK1179"/>
    <mergeCell ref="AL1176:AL1179"/>
    <mergeCell ref="AO1176:AO1179"/>
    <mergeCell ref="AP1176:AP1179"/>
    <mergeCell ref="AQ1176:AQ1179"/>
    <mergeCell ref="AR1176:AR1179"/>
    <mergeCell ref="AS1176:AS1179"/>
    <mergeCell ref="AT1176:AT1179"/>
    <mergeCell ref="AU1176:AU1179"/>
    <mergeCell ref="AV1176:AV1179"/>
    <mergeCell ref="AW1176:AW1179"/>
    <mergeCell ref="AX1176:AX1179"/>
    <mergeCell ref="AY1176:AY1179"/>
    <mergeCell ref="AM1177:AM1178"/>
    <mergeCell ref="P1176:P1179"/>
    <mergeCell ref="Q1176:Q1179"/>
    <mergeCell ref="R1176:R1179"/>
    <mergeCell ref="S1176:S1179"/>
    <mergeCell ref="T1176:T1179"/>
    <mergeCell ref="U1176:U1179"/>
    <mergeCell ref="V1176:V1179"/>
    <mergeCell ref="W1176:W1179"/>
    <mergeCell ref="X1176:X1179"/>
    <mergeCell ref="Y1176:Y1179"/>
    <mergeCell ref="Z1176:Z1179"/>
    <mergeCell ref="AA1176:AA1179"/>
    <mergeCell ref="AB1176:AB1179"/>
    <mergeCell ref="AC1176:AC1179"/>
    <mergeCell ref="AD1176:AD1179"/>
    <mergeCell ref="AE1176:AE1179"/>
    <mergeCell ref="AF1176:AF1179"/>
    <mergeCell ref="AG1180:AG1183"/>
    <mergeCell ref="AH1180:AH1183"/>
    <mergeCell ref="AI1180:AI1183"/>
    <mergeCell ref="AJ1180:AJ1183"/>
    <mergeCell ref="AK1180:AK1183"/>
    <mergeCell ref="AL1180:AL1183"/>
    <mergeCell ref="AO1180:AO1183"/>
    <mergeCell ref="AP1180:AP1183"/>
    <mergeCell ref="AQ1180:AQ1183"/>
    <mergeCell ref="AR1180:AR1183"/>
    <mergeCell ref="AS1180:AS1183"/>
    <mergeCell ref="AT1180:AT1183"/>
    <mergeCell ref="AU1180:AU1183"/>
    <mergeCell ref="AV1180:AV1183"/>
    <mergeCell ref="AW1180:AW1183"/>
    <mergeCell ref="AX1180:AX1183"/>
    <mergeCell ref="AY1180:AY1183"/>
    <mergeCell ref="AM1181:AM1182"/>
    <mergeCell ref="P1180:P1183"/>
    <mergeCell ref="Q1180:Q1183"/>
    <mergeCell ref="R1180:R1183"/>
    <mergeCell ref="S1180:S1183"/>
    <mergeCell ref="T1180:T1183"/>
    <mergeCell ref="U1180:U1183"/>
    <mergeCell ref="V1180:V1183"/>
    <mergeCell ref="W1180:W1183"/>
    <mergeCell ref="X1180:X1183"/>
    <mergeCell ref="Y1180:Y1183"/>
    <mergeCell ref="Z1180:Z1183"/>
    <mergeCell ref="AA1180:AA1183"/>
    <mergeCell ref="AB1180:AB1183"/>
    <mergeCell ref="AC1180:AC1183"/>
    <mergeCell ref="AD1180:AD1183"/>
    <mergeCell ref="AE1180:AE1183"/>
    <mergeCell ref="AF1180:AF1183"/>
    <mergeCell ref="AG1184:AG1187"/>
    <mergeCell ref="AH1184:AH1187"/>
    <mergeCell ref="AI1184:AI1187"/>
    <mergeCell ref="AJ1184:AJ1187"/>
    <mergeCell ref="AK1184:AK1187"/>
    <mergeCell ref="AL1184:AL1187"/>
    <mergeCell ref="AO1184:AO1187"/>
    <mergeCell ref="AP1184:AP1187"/>
    <mergeCell ref="AQ1184:AQ1187"/>
    <mergeCell ref="AR1184:AR1187"/>
    <mergeCell ref="AS1184:AS1187"/>
    <mergeCell ref="AT1184:AT1187"/>
    <mergeCell ref="AU1184:AU1187"/>
    <mergeCell ref="AV1184:AV1187"/>
    <mergeCell ref="AW1184:AW1187"/>
    <mergeCell ref="AX1184:AX1187"/>
    <mergeCell ref="AY1184:AY1187"/>
    <mergeCell ref="AM1185:AM1186"/>
    <mergeCell ref="P1184:P1187"/>
    <mergeCell ref="Q1184:Q1187"/>
    <mergeCell ref="R1184:R1187"/>
    <mergeCell ref="S1184:S1187"/>
    <mergeCell ref="T1184:T1187"/>
    <mergeCell ref="U1184:U1187"/>
    <mergeCell ref="V1184:V1187"/>
    <mergeCell ref="W1184:W1187"/>
    <mergeCell ref="X1184:X1187"/>
    <mergeCell ref="Y1184:Y1187"/>
    <mergeCell ref="Z1184:Z1187"/>
    <mergeCell ref="AA1184:AA1187"/>
    <mergeCell ref="AB1184:AB1187"/>
    <mergeCell ref="AC1184:AC1187"/>
    <mergeCell ref="AD1184:AD1187"/>
    <mergeCell ref="AE1184:AE1187"/>
    <mergeCell ref="AF1184:AF1187"/>
    <mergeCell ref="AG1188:AG1191"/>
    <mergeCell ref="AH1188:AH1191"/>
    <mergeCell ref="AI1188:AI1191"/>
    <mergeCell ref="AJ1188:AJ1191"/>
    <mergeCell ref="AK1188:AK1191"/>
    <mergeCell ref="AL1188:AL1191"/>
    <mergeCell ref="AO1188:AO1191"/>
    <mergeCell ref="AP1188:AP1191"/>
    <mergeCell ref="AQ1188:AQ1191"/>
    <mergeCell ref="AR1188:AR1191"/>
    <mergeCell ref="AS1188:AS1191"/>
    <mergeCell ref="AT1188:AT1191"/>
    <mergeCell ref="AU1188:AU1191"/>
    <mergeCell ref="AV1188:AV1191"/>
    <mergeCell ref="AW1188:AW1191"/>
    <mergeCell ref="AX1188:AX1191"/>
    <mergeCell ref="AY1188:AY1191"/>
    <mergeCell ref="AM1189:AM1190"/>
    <mergeCell ref="P1188:P1191"/>
    <mergeCell ref="Q1188:Q1191"/>
    <mergeCell ref="R1188:R1191"/>
    <mergeCell ref="S1188:S1191"/>
    <mergeCell ref="T1188:T1191"/>
    <mergeCell ref="U1188:U1191"/>
    <mergeCell ref="V1188:V1191"/>
    <mergeCell ref="W1188:W1191"/>
    <mergeCell ref="X1188:X1191"/>
    <mergeCell ref="Y1188:Y1191"/>
    <mergeCell ref="Z1188:Z1191"/>
    <mergeCell ref="AA1188:AA1191"/>
    <mergeCell ref="AB1188:AB1191"/>
    <mergeCell ref="AC1188:AC1191"/>
    <mergeCell ref="AD1188:AD1191"/>
    <mergeCell ref="AE1188:AE1191"/>
    <mergeCell ref="AF1188:AF1191"/>
    <mergeCell ref="AG1192:AG1195"/>
    <mergeCell ref="AH1192:AH1195"/>
    <mergeCell ref="AI1192:AI1195"/>
    <mergeCell ref="AJ1192:AJ1195"/>
    <mergeCell ref="AK1192:AK1195"/>
    <mergeCell ref="AL1192:AL1195"/>
    <mergeCell ref="AO1192:AO1195"/>
    <mergeCell ref="AP1192:AP1195"/>
    <mergeCell ref="AQ1192:AQ1195"/>
    <mergeCell ref="AR1192:AR1195"/>
    <mergeCell ref="AS1192:AS1195"/>
    <mergeCell ref="AT1192:AT1195"/>
    <mergeCell ref="AU1192:AU1195"/>
    <mergeCell ref="AV1192:AV1195"/>
    <mergeCell ref="AW1192:AW1195"/>
    <mergeCell ref="AX1192:AX1195"/>
    <mergeCell ref="AY1192:AY1195"/>
    <mergeCell ref="AM1193:AM1194"/>
    <mergeCell ref="P1192:P1195"/>
    <mergeCell ref="Q1192:Q1195"/>
    <mergeCell ref="R1192:R1195"/>
    <mergeCell ref="S1192:S1195"/>
    <mergeCell ref="T1192:T1195"/>
    <mergeCell ref="U1192:U1195"/>
    <mergeCell ref="V1192:V1195"/>
    <mergeCell ref="W1192:W1195"/>
    <mergeCell ref="X1192:X1195"/>
    <mergeCell ref="Y1192:Y1195"/>
    <mergeCell ref="Z1192:Z1195"/>
    <mergeCell ref="AA1192:AA1195"/>
    <mergeCell ref="AB1192:AB1195"/>
    <mergeCell ref="AC1192:AC1195"/>
    <mergeCell ref="AD1192:AD1195"/>
    <mergeCell ref="AE1192:AE1195"/>
    <mergeCell ref="AF1192:AF1195"/>
    <mergeCell ref="AG1196:AG1199"/>
    <mergeCell ref="AH1196:AH1199"/>
    <mergeCell ref="AI1196:AI1199"/>
    <mergeCell ref="AJ1196:AJ1199"/>
    <mergeCell ref="AK1196:AK1199"/>
    <mergeCell ref="AL1196:AL1199"/>
    <mergeCell ref="AO1196:AO1199"/>
    <mergeCell ref="AP1196:AP1199"/>
    <mergeCell ref="AQ1196:AQ1199"/>
    <mergeCell ref="AR1196:AR1199"/>
    <mergeCell ref="AS1196:AS1199"/>
    <mergeCell ref="AT1196:AT1199"/>
    <mergeCell ref="AU1196:AU1199"/>
    <mergeCell ref="AV1196:AV1199"/>
    <mergeCell ref="AW1196:AW1199"/>
    <mergeCell ref="AX1196:AX1199"/>
    <mergeCell ref="AY1196:AY1199"/>
    <mergeCell ref="AM1197:AM1198"/>
    <mergeCell ref="P1196:P1199"/>
    <mergeCell ref="Q1196:Q1199"/>
    <mergeCell ref="R1196:R1199"/>
    <mergeCell ref="S1196:S1199"/>
    <mergeCell ref="T1196:T1199"/>
    <mergeCell ref="U1196:U1199"/>
    <mergeCell ref="V1196:V1199"/>
    <mergeCell ref="W1196:W1199"/>
    <mergeCell ref="X1196:X1199"/>
    <mergeCell ref="Y1196:Y1199"/>
    <mergeCell ref="Z1196:Z1199"/>
    <mergeCell ref="AA1196:AA1199"/>
    <mergeCell ref="AB1196:AB1199"/>
    <mergeCell ref="AC1196:AC1199"/>
    <mergeCell ref="AD1196:AD1199"/>
    <mergeCell ref="AE1196:AE1199"/>
    <mergeCell ref="AF1196:AF1199"/>
    <mergeCell ref="AG1200:AG1203"/>
    <mergeCell ref="AH1200:AH1203"/>
    <mergeCell ref="AI1200:AI1203"/>
    <mergeCell ref="AJ1200:AJ1203"/>
    <mergeCell ref="AK1200:AK1203"/>
    <mergeCell ref="AL1200:AL1203"/>
    <mergeCell ref="AO1200:AO1203"/>
    <mergeCell ref="AP1200:AP1203"/>
    <mergeCell ref="AQ1200:AQ1203"/>
    <mergeCell ref="AR1200:AR1203"/>
    <mergeCell ref="AS1200:AS1203"/>
    <mergeCell ref="AT1200:AT1203"/>
    <mergeCell ref="AU1200:AU1203"/>
    <mergeCell ref="AV1200:AV1203"/>
    <mergeCell ref="AW1200:AW1203"/>
    <mergeCell ref="AX1200:AX1203"/>
    <mergeCell ref="AY1200:AY1203"/>
    <mergeCell ref="AM1201:AM1202"/>
    <mergeCell ref="P1200:P1203"/>
    <mergeCell ref="Q1200:Q1203"/>
    <mergeCell ref="R1200:R1203"/>
    <mergeCell ref="S1200:S1203"/>
    <mergeCell ref="T1200:T1203"/>
    <mergeCell ref="U1200:U1203"/>
    <mergeCell ref="V1200:V1203"/>
    <mergeCell ref="W1200:W1203"/>
    <mergeCell ref="X1200:X1203"/>
    <mergeCell ref="Y1200:Y1203"/>
    <mergeCell ref="Z1200:Z1203"/>
    <mergeCell ref="AA1200:AA1203"/>
    <mergeCell ref="AB1200:AB1203"/>
    <mergeCell ref="AC1200:AC1203"/>
    <mergeCell ref="AD1200:AD1203"/>
    <mergeCell ref="AE1200:AE1203"/>
    <mergeCell ref="AF1200:AF1203"/>
    <mergeCell ref="AG1204:AG1207"/>
    <mergeCell ref="AH1204:AH1207"/>
    <mergeCell ref="AI1204:AI1207"/>
    <mergeCell ref="AJ1204:AJ1207"/>
    <mergeCell ref="AK1204:AK1207"/>
    <mergeCell ref="AL1204:AL1207"/>
    <mergeCell ref="AO1204:AO1207"/>
    <mergeCell ref="AP1204:AP1207"/>
    <mergeCell ref="AQ1204:AQ1207"/>
    <mergeCell ref="AR1204:AR1207"/>
    <mergeCell ref="AS1204:AS1207"/>
    <mergeCell ref="AT1204:AT1207"/>
    <mergeCell ref="AU1204:AU1207"/>
    <mergeCell ref="AV1204:AV1207"/>
    <mergeCell ref="AW1204:AW1207"/>
    <mergeCell ref="AX1204:AX1207"/>
    <mergeCell ref="AY1204:AY1207"/>
    <mergeCell ref="AM1205:AM1206"/>
    <mergeCell ref="P1204:P1207"/>
    <mergeCell ref="Q1204:Q1207"/>
    <mergeCell ref="R1204:R1207"/>
    <mergeCell ref="S1204:S1207"/>
    <mergeCell ref="T1204:T1207"/>
    <mergeCell ref="U1204:U1207"/>
    <mergeCell ref="V1204:V1207"/>
    <mergeCell ref="W1204:W1207"/>
    <mergeCell ref="X1204:X1207"/>
    <mergeCell ref="Y1204:Y1207"/>
    <mergeCell ref="Z1204:Z1207"/>
    <mergeCell ref="AA1204:AA1207"/>
    <mergeCell ref="AB1204:AB1207"/>
    <mergeCell ref="AC1204:AC1207"/>
    <mergeCell ref="AD1204:AD1207"/>
    <mergeCell ref="AE1204:AE1207"/>
    <mergeCell ref="AF1204:AF1207"/>
    <mergeCell ref="AG1208:AG1211"/>
    <mergeCell ref="AH1208:AH1211"/>
    <mergeCell ref="AI1208:AI1211"/>
    <mergeCell ref="AJ1208:AJ1211"/>
    <mergeCell ref="AK1208:AK1211"/>
    <mergeCell ref="AL1208:AL1211"/>
    <mergeCell ref="AO1208:AO1211"/>
    <mergeCell ref="AP1208:AP1211"/>
    <mergeCell ref="AQ1208:AQ1211"/>
    <mergeCell ref="AR1208:AR1211"/>
    <mergeCell ref="AS1208:AS1211"/>
    <mergeCell ref="AT1208:AT1211"/>
    <mergeCell ref="AU1208:AU1211"/>
    <mergeCell ref="AV1208:AV1211"/>
    <mergeCell ref="AW1208:AW1211"/>
    <mergeCell ref="AX1208:AX1211"/>
    <mergeCell ref="AY1208:AY1211"/>
    <mergeCell ref="AM1209:AM1210"/>
    <mergeCell ref="P1208:P1211"/>
    <mergeCell ref="Q1208:Q1211"/>
    <mergeCell ref="R1208:R1211"/>
    <mergeCell ref="S1208:S1211"/>
    <mergeCell ref="T1208:T1211"/>
    <mergeCell ref="U1208:U1211"/>
    <mergeCell ref="V1208:V1211"/>
    <mergeCell ref="W1208:W1211"/>
    <mergeCell ref="X1208:X1211"/>
    <mergeCell ref="Y1208:Y1211"/>
    <mergeCell ref="Z1208:Z1211"/>
    <mergeCell ref="AA1208:AA1211"/>
    <mergeCell ref="AB1208:AB1211"/>
    <mergeCell ref="AC1208:AC1211"/>
    <mergeCell ref="AD1208:AD1211"/>
    <mergeCell ref="AE1208:AE1211"/>
    <mergeCell ref="AF1208:AF1211"/>
    <mergeCell ref="AG1212:AG1215"/>
    <mergeCell ref="AH1212:AH1215"/>
    <mergeCell ref="AI1212:AI1215"/>
    <mergeCell ref="AJ1212:AJ1215"/>
    <mergeCell ref="AK1212:AK1215"/>
    <mergeCell ref="AL1212:AL1215"/>
    <mergeCell ref="AO1212:AO1215"/>
    <mergeCell ref="AP1212:AP1215"/>
    <mergeCell ref="AQ1212:AQ1215"/>
    <mergeCell ref="AR1212:AR1215"/>
    <mergeCell ref="AS1212:AS1215"/>
    <mergeCell ref="AT1212:AT1215"/>
    <mergeCell ref="AU1212:AU1215"/>
    <mergeCell ref="AV1212:AV1215"/>
    <mergeCell ref="AW1212:AW1215"/>
    <mergeCell ref="AX1212:AX1215"/>
    <mergeCell ref="AY1212:AY1215"/>
    <mergeCell ref="AM1213:AM1214"/>
    <mergeCell ref="P1212:P1215"/>
    <mergeCell ref="Q1212:Q1215"/>
    <mergeCell ref="R1212:R1215"/>
    <mergeCell ref="S1212:S1215"/>
    <mergeCell ref="T1212:T1215"/>
    <mergeCell ref="U1212:U1215"/>
    <mergeCell ref="V1212:V1215"/>
    <mergeCell ref="W1212:W1215"/>
    <mergeCell ref="X1212:X1215"/>
    <mergeCell ref="Y1212:Y1215"/>
    <mergeCell ref="Z1212:Z1215"/>
    <mergeCell ref="AA1212:AA1215"/>
    <mergeCell ref="AB1212:AB1215"/>
    <mergeCell ref="AC1212:AC1215"/>
    <mergeCell ref="AD1212:AD1215"/>
    <mergeCell ref="AE1212:AE1215"/>
    <mergeCell ref="AF1212:AF1215"/>
    <mergeCell ref="AG1216:AG1219"/>
    <mergeCell ref="AH1216:AH1219"/>
    <mergeCell ref="AI1216:AI1219"/>
    <mergeCell ref="AJ1216:AJ1219"/>
    <mergeCell ref="AK1216:AK1219"/>
    <mergeCell ref="AL1216:AL1219"/>
    <mergeCell ref="AO1216:AO1219"/>
    <mergeCell ref="AP1216:AP1219"/>
    <mergeCell ref="AQ1216:AQ1219"/>
    <mergeCell ref="AR1216:AR1219"/>
    <mergeCell ref="AS1216:AS1219"/>
    <mergeCell ref="AT1216:AT1219"/>
    <mergeCell ref="AU1216:AU1219"/>
    <mergeCell ref="AV1216:AV1219"/>
    <mergeCell ref="AW1216:AW1219"/>
    <mergeCell ref="AX1216:AX1219"/>
    <mergeCell ref="AY1216:AY1219"/>
    <mergeCell ref="AM1217:AM1218"/>
    <mergeCell ref="P1216:P1219"/>
    <mergeCell ref="Q1216:Q1219"/>
    <mergeCell ref="R1216:R1219"/>
    <mergeCell ref="S1216:S1219"/>
    <mergeCell ref="T1216:T1219"/>
    <mergeCell ref="U1216:U1219"/>
    <mergeCell ref="V1216:V1219"/>
    <mergeCell ref="W1216:W1219"/>
    <mergeCell ref="X1216:X1219"/>
    <mergeCell ref="Y1216:Y1219"/>
    <mergeCell ref="Z1216:Z1219"/>
    <mergeCell ref="AA1216:AA1219"/>
    <mergeCell ref="AB1216:AB1219"/>
    <mergeCell ref="AC1216:AC1219"/>
    <mergeCell ref="AD1216:AD1219"/>
    <mergeCell ref="AE1216:AE1219"/>
    <mergeCell ref="AF1216:AF1219"/>
    <mergeCell ref="AG1220:AG1223"/>
    <mergeCell ref="AH1220:AH1223"/>
    <mergeCell ref="AI1220:AI1223"/>
    <mergeCell ref="AJ1220:AJ1223"/>
    <mergeCell ref="AK1220:AK1223"/>
    <mergeCell ref="AL1220:AL1223"/>
    <mergeCell ref="AO1220:AO1223"/>
    <mergeCell ref="AP1220:AP1223"/>
    <mergeCell ref="AQ1220:AQ1223"/>
    <mergeCell ref="AR1220:AR1223"/>
    <mergeCell ref="AS1220:AS1223"/>
    <mergeCell ref="AT1220:AT1223"/>
    <mergeCell ref="AU1220:AU1223"/>
    <mergeCell ref="AV1220:AV1223"/>
    <mergeCell ref="AW1220:AW1223"/>
    <mergeCell ref="AX1220:AX1223"/>
    <mergeCell ref="AY1220:AY1223"/>
    <mergeCell ref="AM1221:AM1222"/>
    <mergeCell ref="P1220:P1223"/>
    <mergeCell ref="Q1220:Q1223"/>
    <mergeCell ref="R1220:R1223"/>
    <mergeCell ref="S1220:S1223"/>
    <mergeCell ref="T1220:T1223"/>
    <mergeCell ref="U1220:U1223"/>
    <mergeCell ref="V1220:V1223"/>
    <mergeCell ref="W1220:W1223"/>
    <mergeCell ref="X1220:X1223"/>
    <mergeCell ref="Y1220:Y1223"/>
    <mergeCell ref="Z1220:Z1223"/>
    <mergeCell ref="AA1220:AA1223"/>
    <mergeCell ref="AB1220:AB1223"/>
    <mergeCell ref="AC1220:AC1223"/>
    <mergeCell ref="AD1220:AD1223"/>
    <mergeCell ref="AE1220:AE1223"/>
    <mergeCell ref="AF1220:AF1223"/>
    <mergeCell ref="AG1224:AG1227"/>
    <mergeCell ref="AH1224:AH1227"/>
    <mergeCell ref="AI1224:AI1227"/>
    <mergeCell ref="AJ1224:AJ1227"/>
    <mergeCell ref="AK1224:AK1227"/>
    <mergeCell ref="AL1224:AL1227"/>
    <mergeCell ref="AO1224:AO1227"/>
    <mergeCell ref="AP1224:AP1227"/>
    <mergeCell ref="AQ1224:AQ1227"/>
    <mergeCell ref="AR1224:AR1227"/>
    <mergeCell ref="AS1224:AS1227"/>
    <mergeCell ref="AT1224:AT1227"/>
    <mergeCell ref="AU1224:AU1227"/>
    <mergeCell ref="AV1224:AV1227"/>
    <mergeCell ref="AW1224:AW1227"/>
    <mergeCell ref="AX1224:AX1227"/>
    <mergeCell ref="AY1224:AY1227"/>
    <mergeCell ref="AM1225:AM1226"/>
    <mergeCell ref="P1224:P1227"/>
    <mergeCell ref="Q1224:Q1227"/>
    <mergeCell ref="R1224:R1227"/>
    <mergeCell ref="S1224:S1227"/>
    <mergeCell ref="T1224:T1227"/>
    <mergeCell ref="U1224:U1227"/>
    <mergeCell ref="V1224:V1227"/>
    <mergeCell ref="W1224:W1227"/>
    <mergeCell ref="X1224:X1227"/>
    <mergeCell ref="Y1224:Y1227"/>
    <mergeCell ref="Z1224:Z1227"/>
    <mergeCell ref="AA1224:AA1227"/>
    <mergeCell ref="AB1224:AB1227"/>
    <mergeCell ref="AC1224:AC1227"/>
    <mergeCell ref="AD1224:AD1227"/>
    <mergeCell ref="AE1224:AE1227"/>
    <mergeCell ref="AF1224:AF1227"/>
    <mergeCell ref="AG1228:AG1231"/>
    <mergeCell ref="AH1228:AH1231"/>
    <mergeCell ref="AI1228:AI1231"/>
    <mergeCell ref="AJ1228:AJ1231"/>
    <mergeCell ref="AK1228:AK1231"/>
    <mergeCell ref="AL1228:AL1231"/>
    <mergeCell ref="AO1228:AO1231"/>
    <mergeCell ref="AP1228:AP1231"/>
    <mergeCell ref="AQ1228:AQ1231"/>
    <mergeCell ref="AR1228:AR1231"/>
    <mergeCell ref="AS1228:AS1231"/>
    <mergeCell ref="AT1228:AT1231"/>
    <mergeCell ref="AU1228:AU1231"/>
    <mergeCell ref="AV1228:AV1231"/>
    <mergeCell ref="AW1228:AW1231"/>
    <mergeCell ref="AX1228:AX1231"/>
    <mergeCell ref="AY1228:AY1231"/>
    <mergeCell ref="AM1229:AM1230"/>
    <mergeCell ref="P1228:P1231"/>
    <mergeCell ref="Q1228:Q1231"/>
    <mergeCell ref="R1228:R1231"/>
    <mergeCell ref="S1228:S1231"/>
    <mergeCell ref="T1228:T1231"/>
    <mergeCell ref="U1228:U1231"/>
    <mergeCell ref="V1228:V1231"/>
    <mergeCell ref="W1228:W1231"/>
    <mergeCell ref="X1228:X1231"/>
    <mergeCell ref="Y1228:Y1231"/>
    <mergeCell ref="Z1228:Z1231"/>
    <mergeCell ref="AA1228:AA1231"/>
    <mergeCell ref="AB1228:AB1231"/>
    <mergeCell ref="AC1228:AC1231"/>
    <mergeCell ref="AD1228:AD1231"/>
    <mergeCell ref="AE1228:AE1231"/>
    <mergeCell ref="AF1228:AF1231"/>
    <mergeCell ref="AG1232:AG1235"/>
    <mergeCell ref="AH1232:AH1235"/>
    <mergeCell ref="AI1232:AI1235"/>
    <mergeCell ref="AJ1232:AJ1235"/>
    <mergeCell ref="AK1232:AK1235"/>
    <mergeCell ref="AL1232:AL1235"/>
    <mergeCell ref="AO1232:AO1235"/>
    <mergeCell ref="AP1232:AP1235"/>
    <mergeCell ref="AQ1232:AQ1235"/>
    <mergeCell ref="AR1232:AR1235"/>
    <mergeCell ref="AS1232:AS1235"/>
    <mergeCell ref="AT1232:AT1235"/>
    <mergeCell ref="AU1232:AU1235"/>
    <mergeCell ref="AV1232:AV1235"/>
    <mergeCell ref="AW1232:AW1235"/>
    <mergeCell ref="AX1232:AX1235"/>
    <mergeCell ref="AY1232:AY1235"/>
    <mergeCell ref="AM1233:AM1234"/>
    <mergeCell ref="P1232:P1235"/>
    <mergeCell ref="Q1232:Q1235"/>
    <mergeCell ref="R1232:R1235"/>
    <mergeCell ref="S1232:S1235"/>
    <mergeCell ref="T1232:T1235"/>
    <mergeCell ref="U1232:U1235"/>
    <mergeCell ref="V1232:V1235"/>
    <mergeCell ref="W1232:W1235"/>
    <mergeCell ref="X1232:X1235"/>
    <mergeCell ref="Y1232:Y1235"/>
    <mergeCell ref="Z1232:Z1235"/>
    <mergeCell ref="AA1232:AA1235"/>
    <mergeCell ref="AB1232:AB1235"/>
    <mergeCell ref="AC1232:AC1235"/>
    <mergeCell ref="AD1232:AD1235"/>
    <mergeCell ref="AE1232:AE1235"/>
    <mergeCell ref="AF1232:AF1235"/>
    <mergeCell ref="AG1236:AG1239"/>
    <mergeCell ref="AH1236:AH1239"/>
    <mergeCell ref="AI1236:AI1239"/>
    <mergeCell ref="AJ1236:AJ1239"/>
    <mergeCell ref="AK1236:AK1239"/>
    <mergeCell ref="AL1236:AL1239"/>
    <mergeCell ref="AO1236:AO1239"/>
    <mergeCell ref="AP1236:AP1239"/>
    <mergeCell ref="AQ1236:AQ1239"/>
    <mergeCell ref="AR1236:AR1239"/>
    <mergeCell ref="AS1236:AS1239"/>
    <mergeCell ref="AT1236:AT1239"/>
    <mergeCell ref="AU1236:AU1239"/>
    <mergeCell ref="AV1236:AV1239"/>
    <mergeCell ref="AW1236:AW1239"/>
    <mergeCell ref="AX1236:AX1239"/>
    <mergeCell ref="AY1236:AY1239"/>
    <mergeCell ref="AM1237:AM1238"/>
    <mergeCell ref="P1236:P1239"/>
    <mergeCell ref="Q1236:Q1239"/>
    <mergeCell ref="R1236:R1239"/>
    <mergeCell ref="S1236:S1239"/>
    <mergeCell ref="T1236:T1239"/>
    <mergeCell ref="U1236:U1239"/>
    <mergeCell ref="V1236:V1239"/>
    <mergeCell ref="W1236:W1239"/>
    <mergeCell ref="X1236:X1239"/>
    <mergeCell ref="Y1236:Y1239"/>
    <mergeCell ref="Z1236:Z1239"/>
    <mergeCell ref="AA1236:AA1239"/>
    <mergeCell ref="AB1236:AB1239"/>
    <mergeCell ref="AC1236:AC1239"/>
    <mergeCell ref="AD1236:AD1239"/>
    <mergeCell ref="AE1236:AE1239"/>
    <mergeCell ref="AF1236:AF1239"/>
    <mergeCell ref="AG1240:AG1243"/>
    <mergeCell ref="AH1240:AH1243"/>
    <mergeCell ref="AI1240:AI1243"/>
    <mergeCell ref="AJ1240:AJ1243"/>
    <mergeCell ref="AK1240:AK1243"/>
    <mergeCell ref="AL1240:AL1243"/>
    <mergeCell ref="AO1240:AO1243"/>
    <mergeCell ref="AP1240:AP1243"/>
    <mergeCell ref="AQ1240:AQ1243"/>
    <mergeCell ref="AR1240:AR1243"/>
    <mergeCell ref="AS1240:AS1243"/>
    <mergeCell ref="AT1240:AT1243"/>
    <mergeCell ref="AU1240:AU1243"/>
    <mergeCell ref="AV1240:AV1243"/>
    <mergeCell ref="AW1240:AW1243"/>
    <mergeCell ref="AX1240:AX1243"/>
    <mergeCell ref="AY1240:AY1243"/>
    <mergeCell ref="AM1241:AM1242"/>
    <mergeCell ref="P1240:P1243"/>
    <mergeCell ref="Q1240:Q1243"/>
    <mergeCell ref="R1240:R1243"/>
    <mergeCell ref="S1240:S1243"/>
    <mergeCell ref="T1240:T1243"/>
    <mergeCell ref="U1240:U1243"/>
    <mergeCell ref="V1240:V1243"/>
    <mergeCell ref="W1240:W1243"/>
    <mergeCell ref="X1240:X1243"/>
    <mergeCell ref="Y1240:Y1243"/>
    <mergeCell ref="Z1240:Z1243"/>
    <mergeCell ref="AA1240:AA1243"/>
    <mergeCell ref="AB1240:AB1243"/>
    <mergeCell ref="AC1240:AC1243"/>
    <mergeCell ref="AD1240:AD1243"/>
    <mergeCell ref="AE1240:AE1243"/>
    <mergeCell ref="AF1240:AF1243"/>
    <mergeCell ref="AG1244:AG1247"/>
    <mergeCell ref="AH1244:AH1247"/>
    <mergeCell ref="AI1244:AI1247"/>
    <mergeCell ref="AJ1244:AJ1247"/>
    <mergeCell ref="AK1244:AK1247"/>
    <mergeCell ref="AL1244:AL1247"/>
    <mergeCell ref="AO1244:AO1247"/>
    <mergeCell ref="AP1244:AP1247"/>
    <mergeCell ref="AQ1244:AQ1247"/>
    <mergeCell ref="AR1244:AR1247"/>
    <mergeCell ref="AS1244:AS1247"/>
    <mergeCell ref="AT1244:AT1247"/>
    <mergeCell ref="AU1244:AU1247"/>
    <mergeCell ref="AV1244:AV1247"/>
    <mergeCell ref="AW1244:AW1247"/>
    <mergeCell ref="AX1244:AX1247"/>
    <mergeCell ref="AY1244:AY1247"/>
    <mergeCell ref="AM1245:AM1246"/>
    <mergeCell ref="P1244:P1247"/>
    <mergeCell ref="Q1244:Q1247"/>
    <mergeCell ref="R1244:R1247"/>
    <mergeCell ref="S1244:S1247"/>
    <mergeCell ref="T1244:T1247"/>
    <mergeCell ref="U1244:U1247"/>
    <mergeCell ref="V1244:V1247"/>
    <mergeCell ref="W1244:W1247"/>
    <mergeCell ref="X1244:X1247"/>
    <mergeCell ref="Y1244:Y1247"/>
    <mergeCell ref="Z1244:Z1247"/>
    <mergeCell ref="AA1244:AA1247"/>
    <mergeCell ref="AB1244:AB1247"/>
    <mergeCell ref="AC1244:AC1247"/>
    <mergeCell ref="AD1244:AD1247"/>
    <mergeCell ref="AE1244:AE1247"/>
    <mergeCell ref="AF1244:AF1247"/>
    <mergeCell ref="AG1248:AG1251"/>
    <mergeCell ref="AH1248:AH1251"/>
    <mergeCell ref="AI1248:AI1251"/>
    <mergeCell ref="AJ1248:AJ1251"/>
    <mergeCell ref="AK1248:AK1251"/>
    <mergeCell ref="AL1248:AL1251"/>
    <mergeCell ref="AO1248:AO1251"/>
    <mergeCell ref="AP1248:AP1251"/>
    <mergeCell ref="AQ1248:AQ1251"/>
    <mergeCell ref="AR1248:AR1251"/>
    <mergeCell ref="AS1248:AS1251"/>
    <mergeCell ref="AT1248:AT1251"/>
    <mergeCell ref="AU1248:AU1251"/>
    <mergeCell ref="AV1248:AV1251"/>
    <mergeCell ref="AW1248:AW1251"/>
    <mergeCell ref="AX1248:AX1251"/>
    <mergeCell ref="AY1248:AY1251"/>
    <mergeCell ref="AM1249:AM1250"/>
    <mergeCell ref="P1248:P1251"/>
    <mergeCell ref="Q1248:Q1251"/>
    <mergeCell ref="R1248:R1251"/>
    <mergeCell ref="S1248:S1251"/>
    <mergeCell ref="T1248:T1251"/>
    <mergeCell ref="U1248:U1251"/>
    <mergeCell ref="V1248:V1251"/>
    <mergeCell ref="W1248:W1251"/>
    <mergeCell ref="X1248:X1251"/>
    <mergeCell ref="Y1248:Y1251"/>
    <mergeCell ref="Z1248:Z1251"/>
    <mergeCell ref="AA1248:AA1251"/>
    <mergeCell ref="AB1248:AB1251"/>
    <mergeCell ref="AC1248:AC1251"/>
    <mergeCell ref="AD1248:AD1251"/>
    <mergeCell ref="AE1248:AE1251"/>
    <mergeCell ref="AF1248:AF1251"/>
    <mergeCell ref="AG1252:AG1255"/>
    <mergeCell ref="AH1252:AH1255"/>
    <mergeCell ref="AI1252:AI1255"/>
    <mergeCell ref="AJ1252:AJ1255"/>
    <mergeCell ref="AK1252:AK1255"/>
    <mergeCell ref="AL1252:AL1255"/>
    <mergeCell ref="AO1252:AO1255"/>
    <mergeCell ref="AP1252:AP1255"/>
    <mergeCell ref="AQ1252:AQ1255"/>
    <mergeCell ref="AR1252:AR1255"/>
    <mergeCell ref="AS1252:AS1255"/>
    <mergeCell ref="AT1252:AT1255"/>
    <mergeCell ref="AU1252:AU1255"/>
    <mergeCell ref="AV1252:AV1255"/>
    <mergeCell ref="AW1252:AW1255"/>
    <mergeCell ref="AX1252:AX1255"/>
    <mergeCell ref="AY1252:AY1255"/>
    <mergeCell ref="AM1253:AM1254"/>
    <mergeCell ref="P1252:P1255"/>
    <mergeCell ref="Q1252:Q1255"/>
    <mergeCell ref="R1252:R1255"/>
    <mergeCell ref="S1252:S1255"/>
    <mergeCell ref="T1252:T1255"/>
    <mergeCell ref="U1252:U1255"/>
    <mergeCell ref="V1252:V1255"/>
    <mergeCell ref="W1252:W1255"/>
    <mergeCell ref="X1252:X1255"/>
    <mergeCell ref="Y1252:Y1255"/>
    <mergeCell ref="Z1252:Z1255"/>
    <mergeCell ref="AA1252:AA1255"/>
    <mergeCell ref="AB1252:AB1255"/>
    <mergeCell ref="AC1252:AC1255"/>
    <mergeCell ref="AD1252:AD1255"/>
    <mergeCell ref="AE1252:AE1255"/>
    <mergeCell ref="AF1252:AF1255"/>
    <mergeCell ref="AG1256:AG1259"/>
    <mergeCell ref="AH1256:AH1259"/>
    <mergeCell ref="AI1256:AI1259"/>
    <mergeCell ref="AJ1256:AJ1259"/>
    <mergeCell ref="AK1256:AK1259"/>
    <mergeCell ref="AL1256:AL1259"/>
    <mergeCell ref="AO1256:AO1259"/>
    <mergeCell ref="AP1256:AP1259"/>
    <mergeCell ref="AQ1256:AQ1259"/>
    <mergeCell ref="AR1256:AR1259"/>
    <mergeCell ref="AS1256:AS1259"/>
    <mergeCell ref="AT1256:AT1259"/>
    <mergeCell ref="AU1256:AU1259"/>
    <mergeCell ref="AV1256:AV1259"/>
    <mergeCell ref="AW1256:AW1259"/>
    <mergeCell ref="AX1256:AX1259"/>
    <mergeCell ref="AY1256:AY1259"/>
    <mergeCell ref="AM1257:AM1258"/>
    <mergeCell ref="P1256:P1259"/>
    <mergeCell ref="Q1256:Q1259"/>
    <mergeCell ref="R1256:R1259"/>
    <mergeCell ref="S1256:S1259"/>
    <mergeCell ref="T1256:T1259"/>
    <mergeCell ref="U1256:U1259"/>
    <mergeCell ref="V1256:V1259"/>
    <mergeCell ref="W1256:W1259"/>
    <mergeCell ref="X1256:X1259"/>
    <mergeCell ref="Y1256:Y1259"/>
    <mergeCell ref="Z1256:Z1259"/>
    <mergeCell ref="AA1256:AA1259"/>
    <mergeCell ref="AB1256:AB1259"/>
    <mergeCell ref="AC1256:AC1259"/>
    <mergeCell ref="AD1256:AD1259"/>
    <mergeCell ref="AE1256:AE1259"/>
    <mergeCell ref="AF1256:AF1259"/>
    <mergeCell ref="AG1260:AG1263"/>
    <mergeCell ref="AH1260:AH1263"/>
    <mergeCell ref="AI1260:AI1263"/>
    <mergeCell ref="AJ1260:AJ1263"/>
    <mergeCell ref="AK1260:AK1263"/>
    <mergeCell ref="AL1260:AL1263"/>
    <mergeCell ref="AO1260:AO1263"/>
    <mergeCell ref="AP1260:AP1263"/>
    <mergeCell ref="AQ1260:AQ1263"/>
    <mergeCell ref="AR1260:AR1263"/>
    <mergeCell ref="AS1260:AS1263"/>
    <mergeCell ref="AT1260:AT1263"/>
    <mergeCell ref="AU1260:AU1263"/>
    <mergeCell ref="AV1260:AV1263"/>
    <mergeCell ref="AW1260:AW1263"/>
    <mergeCell ref="AX1260:AX1263"/>
    <mergeCell ref="AY1260:AY1263"/>
    <mergeCell ref="AM1261:AM1262"/>
    <mergeCell ref="P1260:P1263"/>
    <mergeCell ref="Q1260:Q1263"/>
    <mergeCell ref="R1260:R1263"/>
    <mergeCell ref="S1260:S1263"/>
    <mergeCell ref="T1260:T1263"/>
    <mergeCell ref="U1260:U1263"/>
    <mergeCell ref="V1260:V1263"/>
    <mergeCell ref="W1260:W1263"/>
    <mergeCell ref="X1260:X1263"/>
    <mergeCell ref="Y1260:Y1263"/>
    <mergeCell ref="Z1260:Z1263"/>
    <mergeCell ref="AA1260:AA1263"/>
    <mergeCell ref="AB1260:AB1263"/>
    <mergeCell ref="AC1260:AC1263"/>
    <mergeCell ref="AD1260:AD1263"/>
    <mergeCell ref="AE1260:AE1263"/>
    <mergeCell ref="AF1260:AF1263"/>
    <mergeCell ref="AG1264:AG1267"/>
    <mergeCell ref="AH1264:AH1267"/>
    <mergeCell ref="AI1264:AI1267"/>
    <mergeCell ref="AJ1264:AJ1267"/>
    <mergeCell ref="AK1264:AK1267"/>
    <mergeCell ref="AL1264:AL1267"/>
    <mergeCell ref="AO1264:AO1267"/>
    <mergeCell ref="AP1264:AP1267"/>
    <mergeCell ref="AQ1264:AQ1267"/>
    <mergeCell ref="AR1264:AR1267"/>
    <mergeCell ref="AS1264:AS1267"/>
    <mergeCell ref="AT1264:AT1267"/>
    <mergeCell ref="AU1264:AU1267"/>
    <mergeCell ref="AV1264:AV1267"/>
    <mergeCell ref="AW1264:AW1267"/>
    <mergeCell ref="AX1264:AX1267"/>
    <mergeCell ref="AY1264:AY1267"/>
    <mergeCell ref="AM1265:AM1266"/>
    <mergeCell ref="P1264:P1267"/>
    <mergeCell ref="Q1264:Q1267"/>
    <mergeCell ref="R1264:R1267"/>
    <mergeCell ref="S1264:S1267"/>
    <mergeCell ref="T1264:T1267"/>
    <mergeCell ref="U1264:U1267"/>
    <mergeCell ref="V1264:V1267"/>
    <mergeCell ref="W1264:W1267"/>
    <mergeCell ref="X1264:X1267"/>
    <mergeCell ref="Y1264:Y1267"/>
    <mergeCell ref="Z1264:Z1267"/>
    <mergeCell ref="AA1264:AA1267"/>
    <mergeCell ref="AB1264:AB1267"/>
    <mergeCell ref="AC1264:AC1267"/>
    <mergeCell ref="AD1264:AD1267"/>
    <mergeCell ref="AE1264:AE1267"/>
    <mergeCell ref="AF1264:AF1267"/>
    <mergeCell ref="AG1268:AG1271"/>
    <mergeCell ref="AH1268:AH1271"/>
    <mergeCell ref="AI1268:AI1271"/>
    <mergeCell ref="AJ1268:AJ1271"/>
    <mergeCell ref="AK1268:AK1271"/>
    <mergeCell ref="AL1268:AL1271"/>
    <mergeCell ref="AO1268:AO1271"/>
    <mergeCell ref="AP1268:AP1271"/>
    <mergeCell ref="AQ1268:AQ1271"/>
    <mergeCell ref="AR1268:AR1271"/>
    <mergeCell ref="AS1268:AS1271"/>
    <mergeCell ref="AT1268:AT1271"/>
    <mergeCell ref="AU1268:AU1271"/>
    <mergeCell ref="AV1268:AV1271"/>
    <mergeCell ref="AW1268:AW1271"/>
    <mergeCell ref="AX1268:AX1271"/>
    <mergeCell ref="AY1268:AY1271"/>
    <mergeCell ref="AM1269:AM1270"/>
    <mergeCell ref="P1268:P1271"/>
    <mergeCell ref="Q1268:Q1271"/>
    <mergeCell ref="R1268:R1271"/>
    <mergeCell ref="S1268:S1271"/>
    <mergeCell ref="T1268:T1271"/>
    <mergeCell ref="U1268:U1271"/>
    <mergeCell ref="V1268:V1271"/>
    <mergeCell ref="W1268:W1271"/>
    <mergeCell ref="X1268:X1271"/>
    <mergeCell ref="Y1268:Y1271"/>
    <mergeCell ref="Z1268:Z1271"/>
    <mergeCell ref="AA1268:AA1271"/>
    <mergeCell ref="AB1268:AB1271"/>
    <mergeCell ref="AC1268:AC1271"/>
    <mergeCell ref="AD1268:AD1271"/>
    <mergeCell ref="AE1268:AE1271"/>
    <mergeCell ref="AF1268:AF1271"/>
    <mergeCell ref="AG1272:AG1275"/>
    <mergeCell ref="AH1272:AH1275"/>
    <mergeCell ref="AI1272:AI1275"/>
    <mergeCell ref="AJ1272:AJ1275"/>
    <mergeCell ref="AK1272:AK1275"/>
    <mergeCell ref="AL1272:AL1275"/>
    <mergeCell ref="AO1272:AO1275"/>
    <mergeCell ref="AP1272:AP1275"/>
    <mergeCell ref="AQ1272:AQ1275"/>
    <mergeCell ref="AR1272:AR1275"/>
    <mergeCell ref="AS1272:AS1275"/>
    <mergeCell ref="AT1272:AT1275"/>
    <mergeCell ref="AU1272:AU1275"/>
    <mergeCell ref="AV1272:AV1275"/>
    <mergeCell ref="AW1272:AW1275"/>
    <mergeCell ref="AX1272:AX1275"/>
    <mergeCell ref="AY1272:AY1275"/>
    <mergeCell ref="AM1273:AM1274"/>
    <mergeCell ref="P1272:P1275"/>
    <mergeCell ref="Q1272:Q1275"/>
    <mergeCell ref="R1272:R1275"/>
    <mergeCell ref="S1272:S1275"/>
    <mergeCell ref="T1272:T1275"/>
    <mergeCell ref="U1272:U1275"/>
    <mergeCell ref="V1272:V1275"/>
    <mergeCell ref="W1272:W1275"/>
    <mergeCell ref="X1272:X1275"/>
    <mergeCell ref="Y1272:Y1275"/>
    <mergeCell ref="Z1272:Z1275"/>
    <mergeCell ref="AA1272:AA1275"/>
    <mergeCell ref="AB1272:AB1275"/>
    <mergeCell ref="AC1272:AC1275"/>
    <mergeCell ref="AD1272:AD1275"/>
    <mergeCell ref="AE1272:AE1275"/>
    <mergeCell ref="AF1272:AF1275"/>
    <mergeCell ref="AG1276:AG1279"/>
    <mergeCell ref="AH1276:AH1279"/>
    <mergeCell ref="AI1276:AI1279"/>
    <mergeCell ref="AJ1276:AJ1279"/>
    <mergeCell ref="AK1276:AK1279"/>
    <mergeCell ref="AL1276:AL1279"/>
    <mergeCell ref="AO1276:AO1279"/>
    <mergeCell ref="AP1276:AP1279"/>
    <mergeCell ref="AQ1276:AQ1279"/>
    <mergeCell ref="AR1276:AR1279"/>
    <mergeCell ref="AS1276:AS1279"/>
    <mergeCell ref="AT1276:AT1279"/>
    <mergeCell ref="AU1276:AU1279"/>
    <mergeCell ref="AV1276:AV1279"/>
    <mergeCell ref="AW1276:AW1279"/>
    <mergeCell ref="AX1276:AX1279"/>
    <mergeCell ref="AY1276:AY1279"/>
    <mergeCell ref="AM1277:AM1278"/>
    <mergeCell ref="P1276:P1279"/>
    <mergeCell ref="Q1276:Q1279"/>
    <mergeCell ref="R1276:R1279"/>
    <mergeCell ref="S1276:S1279"/>
    <mergeCell ref="T1276:T1279"/>
    <mergeCell ref="U1276:U1279"/>
    <mergeCell ref="V1276:V1279"/>
    <mergeCell ref="W1276:W1279"/>
    <mergeCell ref="X1276:X1279"/>
    <mergeCell ref="Y1276:Y1279"/>
    <mergeCell ref="Z1276:Z1279"/>
    <mergeCell ref="AA1276:AA1279"/>
    <mergeCell ref="AB1276:AB1279"/>
    <mergeCell ref="AC1276:AC1279"/>
    <mergeCell ref="AD1276:AD1279"/>
    <mergeCell ref="AE1276:AE1279"/>
    <mergeCell ref="AF1276:AF1279"/>
    <mergeCell ref="AG1280:AG1283"/>
    <mergeCell ref="AH1280:AH1283"/>
    <mergeCell ref="AI1280:AI1283"/>
    <mergeCell ref="AJ1280:AJ1283"/>
    <mergeCell ref="AK1280:AK1283"/>
    <mergeCell ref="AL1280:AL1283"/>
    <mergeCell ref="AO1280:AO1283"/>
    <mergeCell ref="AP1280:AP1283"/>
    <mergeCell ref="AQ1280:AQ1283"/>
    <mergeCell ref="AR1280:AR1283"/>
    <mergeCell ref="AS1280:AS1283"/>
    <mergeCell ref="AT1280:AT1283"/>
    <mergeCell ref="AU1280:AU1283"/>
    <mergeCell ref="AV1280:AV1283"/>
    <mergeCell ref="AW1280:AW1283"/>
    <mergeCell ref="AX1280:AX1283"/>
    <mergeCell ref="AY1280:AY1283"/>
    <mergeCell ref="AM1281:AM1282"/>
    <mergeCell ref="P1280:P1283"/>
    <mergeCell ref="Q1280:Q1283"/>
    <mergeCell ref="R1280:R1283"/>
    <mergeCell ref="S1280:S1283"/>
    <mergeCell ref="T1280:T1283"/>
    <mergeCell ref="U1280:U1283"/>
    <mergeCell ref="V1280:V1283"/>
    <mergeCell ref="W1280:W1283"/>
    <mergeCell ref="X1280:X1283"/>
    <mergeCell ref="Y1280:Y1283"/>
    <mergeCell ref="Z1280:Z1283"/>
    <mergeCell ref="AA1280:AA1283"/>
    <mergeCell ref="AB1280:AB1283"/>
    <mergeCell ref="AC1280:AC1283"/>
    <mergeCell ref="AD1280:AD1283"/>
    <mergeCell ref="AE1280:AE1283"/>
    <mergeCell ref="AF1280:AF1283"/>
    <mergeCell ref="AG1284:AG1287"/>
    <mergeCell ref="AH1284:AH1287"/>
    <mergeCell ref="AI1284:AI1287"/>
    <mergeCell ref="AJ1284:AJ1287"/>
    <mergeCell ref="AK1284:AK1287"/>
    <mergeCell ref="AL1284:AL1287"/>
    <mergeCell ref="AO1284:AO1287"/>
    <mergeCell ref="AP1284:AP1287"/>
    <mergeCell ref="AQ1284:AQ1287"/>
    <mergeCell ref="AR1284:AR1287"/>
    <mergeCell ref="AS1284:AS1287"/>
    <mergeCell ref="AT1284:AT1287"/>
    <mergeCell ref="AU1284:AU1287"/>
    <mergeCell ref="AV1284:AV1287"/>
    <mergeCell ref="AW1284:AW1287"/>
    <mergeCell ref="AX1284:AX1287"/>
    <mergeCell ref="AY1284:AY1287"/>
    <mergeCell ref="AM1285:AM1286"/>
    <mergeCell ref="P1284:P1287"/>
    <mergeCell ref="Q1284:Q1287"/>
    <mergeCell ref="R1284:R1287"/>
    <mergeCell ref="S1284:S1287"/>
    <mergeCell ref="T1284:T1287"/>
    <mergeCell ref="U1284:U1287"/>
    <mergeCell ref="V1284:V1287"/>
    <mergeCell ref="W1284:W1287"/>
    <mergeCell ref="X1284:X1287"/>
    <mergeCell ref="Y1284:Y1287"/>
    <mergeCell ref="Z1284:Z1287"/>
    <mergeCell ref="AA1284:AA1287"/>
    <mergeCell ref="AB1284:AB1287"/>
    <mergeCell ref="AC1284:AC1287"/>
    <mergeCell ref="AD1284:AD1287"/>
    <mergeCell ref="AE1284:AE1287"/>
    <mergeCell ref="AF1284:AF1287"/>
    <mergeCell ref="AG1288:AG1291"/>
    <mergeCell ref="AH1288:AH1291"/>
    <mergeCell ref="AI1288:AI1291"/>
    <mergeCell ref="AJ1288:AJ1291"/>
    <mergeCell ref="AK1288:AK1291"/>
    <mergeCell ref="AL1288:AL1291"/>
    <mergeCell ref="AO1288:AO1291"/>
    <mergeCell ref="AP1288:AP1291"/>
    <mergeCell ref="AQ1288:AQ1291"/>
    <mergeCell ref="AR1288:AR1291"/>
    <mergeCell ref="AS1288:AS1291"/>
    <mergeCell ref="AT1288:AT1291"/>
    <mergeCell ref="AU1288:AU1291"/>
    <mergeCell ref="AV1288:AV1291"/>
    <mergeCell ref="AW1288:AW1291"/>
    <mergeCell ref="AX1288:AX1291"/>
    <mergeCell ref="AY1288:AY1291"/>
    <mergeCell ref="AM1289:AM1290"/>
    <mergeCell ref="P1288:P1291"/>
    <mergeCell ref="Q1288:Q1291"/>
    <mergeCell ref="R1288:R1291"/>
    <mergeCell ref="S1288:S1291"/>
    <mergeCell ref="T1288:T1291"/>
    <mergeCell ref="U1288:U1291"/>
    <mergeCell ref="V1288:V1291"/>
    <mergeCell ref="W1288:W1291"/>
    <mergeCell ref="X1288:X1291"/>
    <mergeCell ref="Y1288:Y1291"/>
    <mergeCell ref="Z1288:Z1291"/>
    <mergeCell ref="AA1288:AA1291"/>
    <mergeCell ref="AB1288:AB1291"/>
    <mergeCell ref="AC1288:AC1291"/>
    <mergeCell ref="AD1288:AD1291"/>
    <mergeCell ref="AE1288:AE1291"/>
    <mergeCell ref="AF1288:AF1291"/>
    <mergeCell ref="AG1292:AG1295"/>
    <mergeCell ref="AH1292:AH1295"/>
    <mergeCell ref="AI1292:AI1295"/>
    <mergeCell ref="AJ1292:AJ1295"/>
    <mergeCell ref="AK1292:AK1295"/>
    <mergeCell ref="AL1292:AL1295"/>
    <mergeCell ref="AO1292:AO1295"/>
    <mergeCell ref="AP1292:AP1295"/>
    <mergeCell ref="AQ1292:AQ1295"/>
    <mergeCell ref="AR1292:AR1295"/>
    <mergeCell ref="AS1292:AS1295"/>
    <mergeCell ref="AT1292:AT1295"/>
    <mergeCell ref="AU1292:AU1295"/>
    <mergeCell ref="AV1292:AV1295"/>
    <mergeCell ref="AW1292:AW1295"/>
    <mergeCell ref="AX1292:AX1295"/>
    <mergeCell ref="AY1292:AY1295"/>
    <mergeCell ref="AM1293:AM1294"/>
    <mergeCell ref="P1292:P1295"/>
    <mergeCell ref="Q1292:Q1295"/>
    <mergeCell ref="R1292:R1295"/>
    <mergeCell ref="S1292:S1295"/>
    <mergeCell ref="T1292:T1295"/>
    <mergeCell ref="U1292:U1295"/>
    <mergeCell ref="V1292:V1295"/>
    <mergeCell ref="W1292:W1295"/>
    <mergeCell ref="X1292:X1295"/>
    <mergeCell ref="Y1292:Y1295"/>
    <mergeCell ref="Z1292:Z1295"/>
    <mergeCell ref="AA1292:AA1295"/>
    <mergeCell ref="AB1292:AB1295"/>
    <mergeCell ref="AC1292:AC1295"/>
    <mergeCell ref="AD1292:AD1295"/>
    <mergeCell ref="AE1292:AE1295"/>
    <mergeCell ref="AF1292:AF1295"/>
    <mergeCell ref="AG1296:AG1299"/>
    <mergeCell ref="AH1296:AH1299"/>
    <mergeCell ref="AI1296:AI1299"/>
    <mergeCell ref="AJ1296:AJ1299"/>
    <mergeCell ref="AK1296:AK1299"/>
    <mergeCell ref="AL1296:AL1299"/>
    <mergeCell ref="AO1296:AO1299"/>
    <mergeCell ref="AP1296:AP1299"/>
    <mergeCell ref="AQ1296:AQ1299"/>
    <mergeCell ref="AR1296:AR1299"/>
    <mergeCell ref="AS1296:AS1299"/>
    <mergeCell ref="AT1296:AT1299"/>
    <mergeCell ref="AU1296:AU1299"/>
    <mergeCell ref="AV1296:AV1299"/>
    <mergeCell ref="AW1296:AW1299"/>
    <mergeCell ref="AX1296:AX1299"/>
    <mergeCell ref="AY1296:AY1299"/>
    <mergeCell ref="AM1297:AM1298"/>
    <mergeCell ref="P1296:P1299"/>
    <mergeCell ref="Q1296:Q1299"/>
    <mergeCell ref="R1296:R1299"/>
    <mergeCell ref="S1296:S1299"/>
    <mergeCell ref="T1296:T1299"/>
    <mergeCell ref="U1296:U1299"/>
    <mergeCell ref="V1296:V1299"/>
    <mergeCell ref="W1296:W1299"/>
    <mergeCell ref="X1296:X1299"/>
    <mergeCell ref="Y1296:Y1299"/>
    <mergeCell ref="Z1296:Z1299"/>
    <mergeCell ref="AA1296:AA1299"/>
    <mergeCell ref="AB1296:AB1299"/>
    <mergeCell ref="AC1296:AC1299"/>
    <mergeCell ref="AD1296:AD1299"/>
    <mergeCell ref="AE1296:AE1299"/>
    <mergeCell ref="AF1296:AF1299"/>
    <mergeCell ref="AG1300:AG1303"/>
    <mergeCell ref="AH1300:AH1303"/>
    <mergeCell ref="AI1300:AI1303"/>
    <mergeCell ref="AJ1300:AJ1303"/>
    <mergeCell ref="AK1300:AK1303"/>
    <mergeCell ref="AL1300:AL1303"/>
    <mergeCell ref="AO1300:AO1303"/>
    <mergeCell ref="AP1300:AP1303"/>
    <mergeCell ref="AQ1300:AQ1303"/>
    <mergeCell ref="AR1300:AR1303"/>
    <mergeCell ref="AS1300:AS1303"/>
    <mergeCell ref="AT1300:AT1303"/>
    <mergeCell ref="AU1300:AU1303"/>
    <mergeCell ref="AV1300:AV1303"/>
    <mergeCell ref="AW1300:AW1303"/>
    <mergeCell ref="AX1300:AX1303"/>
    <mergeCell ref="AY1300:AY1303"/>
    <mergeCell ref="AM1301:AM1302"/>
    <mergeCell ref="P1300:P1303"/>
    <mergeCell ref="Q1300:Q1303"/>
    <mergeCell ref="R1300:R1303"/>
    <mergeCell ref="S1300:S1303"/>
    <mergeCell ref="T1300:T1303"/>
    <mergeCell ref="U1300:U1303"/>
    <mergeCell ref="V1300:V1303"/>
    <mergeCell ref="W1300:W1303"/>
    <mergeCell ref="X1300:X1303"/>
    <mergeCell ref="Y1300:Y1303"/>
    <mergeCell ref="Z1300:Z1303"/>
    <mergeCell ref="AA1300:AA1303"/>
    <mergeCell ref="AB1300:AB1303"/>
    <mergeCell ref="AC1300:AC1303"/>
    <mergeCell ref="AD1300:AD1303"/>
    <mergeCell ref="AE1300:AE1303"/>
    <mergeCell ref="AF1300:AF1303"/>
    <mergeCell ref="AG1304:AG1307"/>
    <mergeCell ref="AH1304:AH1307"/>
    <mergeCell ref="AI1304:AI1307"/>
    <mergeCell ref="AJ1304:AJ1307"/>
    <mergeCell ref="AK1304:AK1307"/>
    <mergeCell ref="AL1304:AL1307"/>
    <mergeCell ref="AO1304:AO1307"/>
    <mergeCell ref="AP1304:AP1307"/>
    <mergeCell ref="AQ1304:AQ1307"/>
    <mergeCell ref="AR1304:AR1307"/>
    <mergeCell ref="AS1304:AS1307"/>
    <mergeCell ref="AT1304:AT1307"/>
    <mergeCell ref="AU1304:AU1307"/>
    <mergeCell ref="AV1304:AV1307"/>
    <mergeCell ref="AW1304:AW1307"/>
    <mergeCell ref="AX1304:AX1307"/>
    <mergeCell ref="AY1304:AY1307"/>
    <mergeCell ref="AM1305:AM1306"/>
    <mergeCell ref="P1304:P1307"/>
    <mergeCell ref="Q1304:Q1307"/>
    <mergeCell ref="R1304:R1307"/>
    <mergeCell ref="S1304:S1307"/>
    <mergeCell ref="T1304:T1307"/>
    <mergeCell ref="U1304:U1307"/>
    <mergeCell ref="V1304:V1307"/>
    <mergeCell ref="W1304:W1307"/>
    <mergeCell ref="X1304:X1307"/>
    <mergeCell ref="Y1304:Y1307"/>
    <mergeCell ref="Z1304:Z1307"/>
    <mergeCell ref="AA1304:AA1307"/>
    <mergeCell ref="AB1304:AB1307"/>
    <mergeCell ref="AC1304:AC1307"/>
    <mergeCell ref="AD1304:AD1307"/>
    <mergeCell ref="AE1304:AE1307"/>
    <mergeCell ref="AF1304:AF1307"/>
    <mergeCell ref="AG1308:AG1311"/>
    <mergeCell ref="AH1308:AH1311"/>
    <mergeCell ref="AI1308:AI1311"/>
    <mergeCell ref="AJ1308:AJ1311"/>
    <mergeCell ref="AK1308:AK1311"/>
    <mergeCell ref="AL1308:AL1311"/>
    <mergeCell ref="AO1308:AO1311"/>
    <mergeCell ref="AP1308:AP1311"/>
    <mergeCell ref="AQ1308:AQ1311"/>
    <mergeCell ref="AR1308:AR1311"/>
    <mergeCell ref="AS1308:AS1311"/>
    <mergeCell ref="AT1308:AT1311"/>
    <mergeCell ref="AU1308:AU1311"/>
    <mergeCell ref="AV1308:AV1311"/>
    <mergeCell ref="AW1308:AW1311"/>
    <mergeCell ref="AX1308:AX1311"/>
    <mergeCell ref="AY1308:AY1311"/>
    <mergeCell ref="AM1309:AM1310"/>
    <mergeCell ref="P1308:P1311"/>
    <mergeCell ref="Q1308:Q1311"/>
    <mergeCell ref="R1308:R1311"/>
    <mergeCell ref="S1308:S1311"/>
    <mergeCell ref="T1308:T1311"/>
    <mergeCell ref="U1308:U1311"/>
    <mergeCell ref="V1308:V1311"/>
    <mergeCell ref="W1308:W1311"/>
    <mergeCell ref="X1308:X1311"/>
    <mergeCell ref="Y1308:Y1311"/>
    <mergeCell ref="Z1308:Z1311"/>
    <mergeCell ref="AA1308:AA1311"/>
    <mergeCell ref="AB1308:AB1311"/>
    <mergeCell ref="AC1308:AC1311"/>
    <mergeCell ref="AD1308:AD1311"/>
    <mergeCell ref="AE1308:AE1311"/>
    <mergeCell ref="AF1308:AF1311"/>
    <mergeCell ref="AG1312:AG1315"/>
    <mergeCell ref="AH1312:AH1315"/>
    <mergeCell ref="AI1312:AI1315"/>
    <mergeCell ref="AJ1312:AJ1315"/>
    <mergeCell ref="AK1312:AK1315"/>
    <mergeCell ref="AL1312:AL1315"/>
    <mergeCell ref="AO1312:AO1315"/>
    <mergeCell ref="AP1312:AP1315"/>
    <mergeCell ref="AQ1312:AQ1315"/>
    <mergeCell ref="AR1312:AR1315"/>
    <mergeCell ref="AS1312:AS1315"/>
    <mergeCell ref="AT1312:AT1315"/>
    <mergeCell ref="AU1312:AU1315"/>
    <mergeCell ref="AV1312:AV1315"/>
    <mergeCell ref="AW1312:AW1315"/>
    <mergeCell ref="AX1312:AX1315"/>
    <mergeCell ref="AY1312:AY1315"/>
    <mergeCell ref="AM1313:AM1314"/>
    <mergeCell ref="P1312:P1315"/>
    <mergeCell ref="Q1312:Q1315"/>
    <mergeCell ref="R1312:R1315"/>
    <mergeCell ref="S1312:S1315"/>
    <mergeCell ref="T1312:T1315"/>
    <mergeCell ref="U1312:U1315"/>
    <mergeCell ref="V1312:V1315"/>
    <mergeCell ref="W1312:W1315"/>
    <mergeCell ref="X1312:X1315"/>
    <mergeCell ref="Y1312:Y1315"/>
    <mergeCell ref="Z1312:Z1315"/>
    <mergeCell ref="AA1312:AA1315"/>
    <mergeCell ref="AB1312:AB1315"/>
    <mergeCell ref="AC1312:AC1315"/>
    <mergeCell ref="AD1312:AD1315"/>
    <mergeCell ref="AE1312:AE1315"/>
    <mergeCell ref="AF1312:AF1315"/>
    <mergeCell ref="AG1316:AG1319"/>
    <mergeCell ref="AH1316:AH1319"/>
    <mergeCell ref="AI1316:AI1319"/>
    <mergeCell ref="AJ1316:AJ1319"/>
    <mergeCell ref="AK1316:AK1319"/>
    <mergeCell ref="AL1316:AL1319"/>
    <mergeCell ref="AO1316:AO1319"/>
    <mergeCell ref="AP1316:AP1319"/>
    <mergeCell ref="AQ1316:AQ1319"/>
    <mergeCell ref="AR1316:AR1319"/>
    <mergeCell ref="AS1316:AS1319"/>
    <mergeCell ref="AT1316:AT1319"/>
    <mergeCell ref="AU1316:AU1319"/>
    <mergeCell ref="AV1316:AV1319"/>
    <mergeCell ref="AW1316:AW1319"/>
    <mergeCell ref="AX1316:AX1319"/>
    <mergeCell ref="AY1316:AY1319"/>
    <mergeCell ref="AM1317:AM1318"/>
    <mergeCell ref="P1316:P1319"/>
    <mergeCell ref="Q1316:Q1319"/>
    <mergeCell ref="R1316:R1319"/>
    <mergeCell ref="S1316:S1319"/>
    <mergeCell ref="T1316:T1319"/>
    <mergeCell ref="U1316:U1319"/>
    <mergeCell ref="V1316:V1319"/>
    <mergeCell ref="W1316:W1319"/>
    <mergeCell ref="X1316:X1319"/>
    <mergeCell ref="Y1316:Y1319"/>
    <mergeCell ref="Z1316:Z1319"/>
    <mergeCell ref="AA1316:AA1319"/>
    <mergeCell ref="AB1316:AB1319"/>
    <mergeCell ref="AC1316:AC1319"/>
    <mergeCell ref="AD1316:AD1319"/>
    <mergeCell ref="AE1316:AE1319"/>
    <mergeCell ref="AF1316:AF1319"/>
    <mergeCell ref="AG1320:AG1323"/>
    <mergeCell ref="AH1320:AH1323"/>
    <mergeCell ref="AI1320:AI1323"/>
    <mergeCell ref="AJ1320:AJ1323"/>
    <mergeCell ref="AK1320:AK1323"/>
    <mergeCell ref="AL1320:AL1323"/>
    <mergeCell ref="AO1320:AO1323"/>
    <mergeCell ref="AP1320:AP1323"/>
    <mergeCell ref="AQ1320:AQ1323"/>
    <mergeCell ref="AR1320:AR1323"/>
    <mergeCell ref="AS1320:AS1323"/>
    <mergeCell ref="AT1320:AT1323"/>
    <mergeCell ref="AU1320:AU1323"/>
    <mergeCell ref="AV1320:AV1323"/>
    <mergeCell ref="AW1320:AW1323"/>
    <mergeCell ref="AX1320:AX1323"/>
    <mergeCell ref="AY1320:AY1323"/>
    <mergeCell ref="AM1321:AM1322"/>
    <mergeCell ref="P1320:P1323"/>
    <mergeCell ref="Q1320:Q1323"/>
    <mergeCell ref="R1320:R1323"/>
    <mergeCell ref="S1320:S1323"/>
    <mergeCell ref="T1320:T1323"/>
    <mergeCell ref="U1320:U1323"/>
    <mergeCell ref="V1320:V1323"/>
    <mergeCell ref="W1320:W1323"/>
    <mergeCell ref="X1320:X1323"/>
    <mergeCell ref="Y1320:Y1323"/>
    <mergeCell ref="Z1320:Z1323"/>
    <mergeCell ref="AA1320:AA1323"/>
    <mergeCell ref="AB1320:AB1323"/>
    <mergeCell ref="AC1320:AC1323"/>
    <mergeCell ref="AD1320:AD1323"/>
    <mergeCell ref="AE1320:AE1323"/>
    <mergeCell ref="AF1320:AF1323"/>
    <mergeCell ref="AG1324:AG1327"/>
    <mergeCell ref="AH1324:AH1327"/>
    <mergeCell ref="AI1324:AI1327"/>
    <mergeCell ref="AJ1324:AJ1327"/>
    <mergeCell ref="AK1324:AK1327"/>
    <mergeCell ref="AL1324:AL1327"/>
    <mergeCell ref="AO1324:AO1327"/>
    <mergeCell ref="AP1324:AP1327"/>
    <mergeCell ref="AQ1324:AQ1327"/>
    <mergeCell ref="AR1324:AR1327"/>
    <mergeCell ref="AS1324:AS1327"/>
    <mergeCell ref="AT1324:AT1327"/>
    <mergeCell ref="AU1324:AU1327"/>
    <mergeCell ref="AV1324:AV1327"/>
    <mergeCell ref="AW1324:AW1327"/>
    <mergeCell ref="AX1324:AX1327"/>
    <mergeCell ref="AY1324:AY1327"/>
    <mergeCell ref="AM1325:AM1326"/>
    <mergeCell ref="P1324:P1327"/>
    <mergeCell ref="Q1324:Q1327"/>
    <mergeCell ref="R1324:R1327"/>
    <mergeCell ref="S1324:S1327"/>
    <mergeCell ref="T1324:T1327"/>
    <mergeCell ref="U1324:U1327"/>
    <mergeCell ref="V1324:V1327"/>
    <mergeCell ref="W1324:W1327"/>
    <mergeCell ref="X1324:X1327"/>
    <mergeCell ref="Y1324:Y1327"/>
    <mergeCell ref="Z1324:Z1327"/>
    <mergeCell ref="AA1324:AA1327"/>
    <mergeCell ref="AB1324:AB1327"/>
    <mergeCell ref="AC1324:AC1327"/>
    <mergeCell ref="AD1324:AD1327"/>
    <mergeCell ref="AE1324:AE1327"/>
    <mergeCell ref="AF1324:AF1327"/>
    <mergeCell ref="AG1328:AG1331"/>
    <mergeCell ref="AH1328:AH1331"/>
    <mergeCell ref="AI1328:AI1331"/>
    <mergeCell ref="AJ1328:AJ1331"/>
    <mergeCell ref="AK1328:AK1331"/>
    <mergeCell ref="AL1328:AL1331"/>
    <mergeCell ref="AO1328:AO1331"/>
    <mergeCell ref="AP1328:AP1331"/>
    <mergeCell ref="AQ1328:AQ1331"/>
    <mergeCell ref="AR1328:AR1331"/>
    <mergeCell ref="AS1328:AS1331"/>
    <mergeCell ref="AT1328:AT1331"/>
    <mergeCell ref="AU1328:AU1331"/>
    <mergeCell ref="AV1328:AV1331"/>
    <mergeCell ref="AW1328:AW1331"/>
    <mergeCell ref="AX1328:AX1331"/>
    <mergeCell ref="AY1328:AY1331"/>
    <mergeCell ref="AM1329:AM1330"/>
    <mergeCell ref="P1328:P1331"/>
    <mergeCell ref="Q1328:Q1331"/>
    <mergeCell ref="R1328:R1331"/>
    <mergeCell ref="S1328:S1331"/>
    <mergeCell ref="T1328:T1331"/>
    <mergeCell ref="U1328:U1331"/>
    <mergeCell ref="V1328:V1331"/>
    <mergeCell ref="W1328:W1331"/>
    <mergeCell ref="X1328:X1331"/>
    <mergeCell ref="Y1328:Y1331"/>
    <mergeCell ref="Z1328:Z1331"/>
    <mergeCell ref="AA1328:AA1331"/>
    <mergeCell ref="AB1328:AB1331"/>
    <mergeCell ref="AC1328:AC1331"/>
    <mergeCell ref="AD1328:AD1331"/>
    <mergeCell ref="AE1328:AE1331"/>
    <mergeCell ref="AF1328:AF1331"/>
    <mergeCell ref="AG1332:AG1335"/>
    <mergeCell ref="AH1332:AH1335"/>
    <mergeCell ref="AI1332:AI1335"/>
    <mergeCell ref="AJ1332:AJ1335"/>
    <mergeCell ref="AK1332:AK1335"/>
    <mergeCell ref="AL1332:AL1335"/>
    <mergeCell ref="AO1332:AO1335"/>
    <mergeCell ref="AP1332:AP1335"/>
    <mergeCell ref="AQ1332:AQ1335"/>
    <mergeCell ref="AR1332:AR1335"/>
    <mergeCell ref="AS1332:AS1335"/>
    <mergeCell ref="AT1332:AT1335"/>
    <mergeCell ref="AU1332:AU1335"/>
    <mergeCell ref="AV1332:AV1335"/>
    <mergeCell ref="AW1332:AW1335"/>
    <mergeCell ref="AX1332:AX1335"/>
    <mergeCell ref="AY1332:AY1335"/>
    <mergeCell ref="AM1333:AM1334"/>
    <mergeCell ref="P1332:P1335"/>
    <mergeCell ref="Q1332:Q1335"/>
    <mergeCell ref="R1332:R1335"/>
    <mergeCell ref="S1332:S1335"/>
    <mergeCell ref="T1332:T1335"/>
    <mergeCell ref="U1332:U1335"/>
    <mergeCell ref="V1332:V1335"/>
    <mergeCell ref="W1332:W1335"/>
    <mergeCell ref="X1332:X1335"/>
    <mergeCell ref="Y1332:Y1335"/>
    <mergeCell ref="Z1332:Z1335"/>
    <mergeCell ref="AA1332:AA1335"/>
    <mergeCell ref="AB1332:AB1335"/>
    <mergeCell ref="AC1332:AC1335"/>
    <mergeCell ref="AD1332:AD1335"/>
    <mergeCell ref="AE1332:AE1335"/>
    <mergeCell ref="AF1332:AF1335"/>
    <mergeCell ref="AG1336:AG1339"/>
    <mergeCell ref="AH1336:AH1339"/>
    <mergeCell ref="AI1336:AI1339"/>
    <mergeCell ref="AJ1336:AJ1339"/>
    <mergeCell ref="AK1336:AK1339"/>
    <mergeCell ref="AL1336:AL1339"/>
    <mergeCell ref="AO1336:AO1339"/>
    <mergeCell ref="AP1336:AP1339"/>
    <mergeCell ref="AQ1336:AQ1339"/>
    <mergeCell ref="AR1336:AR1339"/>
    <mergeCell ref="AS1336:AS1339"/>
    <mergeCell ref="AT1336:AT1339"/>
    <mergeCell ref="AU1336:AU1339"/>
    <mergeCell ref="AV1336:AV1339"/>
    <mergeCell ref="AW1336:AW1339"/>
    <mergeCell ref="AX1336:AX1339"/>
    <mergeCell ref="AY1336:AY1339"/>
    <mergeCell ref="AM1337:AM1338"/>
    <mergeCell ref="P1336:P1339"/>
    <mergeCell ref="Q1336:Q1339"/>
    <mergeCell ref="R1336:R1339"/>
    <mergeCell ref="S1336:S1339"/>
    <mergeCell ref="T1336:T1339"/>
    <mergeCell ref="U1336:U1339"/>
    <mergeCell ref="V1336:V1339"/>
    <mergeCell ref="W1336:W1339"/>
    <mergeCell ref="X1336:X1339"/>
    <mergeCell ref="Y1336:Y1339"/>
    <mergeCell ref="Z1336:Z1339"/>
    <mergeCell ref="AA1336:AA1339"/>
    <mergeCell ref="AB1336:AB1339"/>
    <mergeCell ref="AC1336:AC1339"/>
    <mergeCell ref="AD1336:AD1339"/>
    <mergeCell ref="AE1336:AE1339"/>
    <mergeCell ref="AF1336:AF1339"/>
    <mergeCell ref="AG1340:AG1343"/>
    <mergeCell ref="AH1340:AH1343"/>
    <mergeCell ref="AI1340:AI1343"/>
    <mergeCell ref="AJ1340:AJ1343"/>
    <mergeCell ref="AK1340:AK1343"/>
    <mergeCell ref="AL1340:AL1343"/>
    <mergeCell ref="AO1340:AO1343"/>
    <mergeCell ref="AP1340:AP1343"/>
    <mergeCell ref="AQ1340:AQ1343"/>
    <mergeCell ref="AR1340:AR1343"/>
    <mergeCell ref="AS1340:AS1343"/>
    <mergeCell ref="AT1340:AT1343"/>
    <mergeCell ref="AU1340:AU1343"/>
    <mergeCell ref="AV1340:AV1343"/>
    <mergeCell ref="AW1340:AW1343"/>
    <mergeCell ref="AX1340:AX1343"/>
    <mergeCell ref="AY1340:AY1343"/>
    <mergeCell ref="AM1341:AM1342"/>
    <mergeCell ref="P1340:P1343"/>
    <mergeCell ref="Q1340:Q1343"/>
    <mergeCell ref="R1340:R1343"/>
    <mergeCell ref="S1340:S1343"/>
    <mergeCell ref="T1340:T1343"/>
    <mergeCell ref="U1340:U1343"/>
    <mergeCell ref="V1340:V1343"/>
    <mergeCell ref="W1340:W1343"/>
    <mergeCell ref="X1340:X1343"/>
    <mergeCell ref="Y1340:Y1343"/>
    <mergeCell ref="Z1340:Z1343"/>
    <mergeCell ref="AA1340:AA1343"/>
    <mergeCell ref="AB1340:AB1343"/>
    <mergeCell ref="AC1340:AC1343"/>
    <mergeCell ref="AD1340:AD1343"/>
    <mergeCell ref="AE1340:AE1343"/>
    <mergeCell ref="AF1340:AF1343"/>
    <mergeCell ref="AG1344:AG1347"/>
    <mergeCell ref="AH1344:AH1347"/>
    <mergeCell ref="AI1344:AI1347"/>
    <mergeCell ref="AJ1344:AJ1347"/>
    <mergeCell ref="AK1344:AK1347"/>
    <mergeCell ref="AL1344:AL1347"/>
    <mergeCell ref="AO1344:AO1347"/>
    <mergeCell ref="AP1344:AP1347"/>
    <mergeCell ref="AQ1344:AQ1347"/>
    <mergeCell ref="AR1344:AR1347"/>
    <mergeCell ref="AS1344:AS1347"/>
    <mergeCell ref="AT1344:AT1347"/>
    <mergeCell ref="AU1344:AU1347"/>
    <mergeCell ref="AV1344:AV1347"/>
    <mergeCell ref="AW1344:AW1347"/>
    <mergeCell ref="AX1344:AX1347"/>
    <mergeCell ref="AY1344:AY1347"/>
    <mergeCell ref="AM1345:AM1346"/>
    <mergeCell ref="P1344:P1347"/>
    <mergeCell ref="Q1344:Q1347"/>
    <mergeCell ref="R1344:R1347"/>
    <mergeCell ref="S1344:S1347"/>
    <mergeCell ref="T1344:T1347"/>
    <mergeCell ref="U1344:U1347"/>
    <mergeCell ref="V1344:V1347"/>
    <mergeCell ref="W1344:W1347"/>
    <mergeCell ref="X1344:X1347"/>
    <mergeCell ref="Y1344:Y1347"/>
    <mergeCell ref="Z1344:Z1347"/>
    <mergeCell ref="AA1344:AA1347"/>
    <mergeCell ref="AB1344:AB1347"/>
    <mergeCell ref="AC1344:AC1347"/>
    <mergeCell ref="AD1344:AD1347"/>
    <mergeCell ref="AE1344:AE1347"/>
    <mergeCell ref="AF1344:AF1347"/>
    <mergeCell ref="AG1348:AG1351"/>
    <mergeCell ref="AH1348:AH1351"/>
    <mergeCell ref="AI1348:AI1351"/>
    <mergeCell ref="AJ1348:AJ1351"/>
    <mergeCell ref="AK1348:AK1351"/>
    <mergeCell ref="AL1348:AL1351"/>
    <mergeCell ref="AO1348:AO1351"/>
    <mergeCell ref="AP1348:AP1351"/>
    <mergeCell ref="AQ1348:AQ1351"/>
    <mergeCell ref="AR1348:AR1351"/>
    <mergeCell ref="AS1348:AS1351"/>
    <mergeCell ref="AT1348:AT1351"/>
    <mergeCell ref="AU1348:AU1351"/>
    <mergeCell ref="AV1348:AV1351"/>
    <mergeCell ref="AW1348:AW1351"/>
    <mergeCell ref="AX1348:AX1351"/>
    <mergeCell ref="AY1348:AY1351"/>
    <mergeCell ref="AM1349:AM1350"/>
    <mergeCell ref="P1348:P1351"/>
    <mergeCell ref="Q1348:Q1351"/>
    <mergeCell ref="R1348:R1351"/>
    <mergeCell ref="S1348:S1351"/>
    <mergeCell ref="T1348:T1351"/>
    <mergeCell ref="U1348:U1351"/>
    <mergeCell ref="V1348:V1351"/>
    <mergeCell ref="W1348:W1351"/>
    <mergeCell ref="X1348:X1351"/>
    <mergeCell ref="Y1348:Y1351"/>
    <mergeCell ref="Z1348:Z1351"/>
    <mergeCell ref="AA1348:AA1351"/>
    <mergeCell ref="AB1348:AB1351"/>
    <mergeCell ref="AC1348:AC1351"/>
    <mergeCell ref="AD1348:AD1351"/>
    <mergeCell ref="AE1348:AE1351"/>
    <mergeCell ref="AF1348:AF1351"/>
    <mergeCell ref="AG1352:AG1355"/>
    <mergeCell ref="AH1352:AH1355"/>
    <mergeCell ref="AI1352:AI1355"/>
    <mergeCell ref="AJ1352:AJ1355"/>
    <mergeCell ref="AK1352:AK1355"/>
    <mergeCell ref="AL1352:AL1355"/>
    <mergeCell ref="AO1352:AO1355"/>
    <mergeCell ref="AP1352:AP1355"/>
    <mergeCell ref="AQ1352:AQ1355"/>
    <mergeCell ref="AR1352:AR1355"/>
    <mergeCell ref="AS1352:AS1355"/>
    <mergeCell ref="AT1352:AT1355"/>
    <mergeCell ref="AU1352:AU1355"/>
    <mergeCell ref="AV1352:AV1355"/>
    <mergeCell ref="AW1352:AW1355"/>
    <mergeCell ref="AX1352:AX1355"/>
    <mergeCell ref="AY1352:AY1355"/>
    <mergeCell ref="AM1353:AM1354"/>
    <mergeCell ref="P1352:P1355"/>
    <mergeCell ref="Q1352:Q1355"/>
    <mergeCell ref="R1352:R1355"/>
    <mergeCell ref="S1352:S1355"/>
    <mergeCell ref="T1352:T1355"/>
    <mergeCell ref="U1352:U1355"/>
    <mergeCell ref="V1352:V1355"/>
    <mergeCell ref="W1352:W1355"/>
    <mergeCell ref="X1352:X1355"/>
    <mergeCell ref="Y1352:Y1355"/>
    <mergeCell ref="Z1352:Z1355"/>
    <mergeCell ref="AA1352:AA1355"/>
    <mergeCell ref="AB1352:AB1355"/>
    <mergeCell ref="AC1352:AC1355"/>
    <mergeCell ref="AD1352:AD1355"/>
    <mergeCell ref="AE1352:AE1355"/>
    <mergeCell ref="AF1352:AF1355"/>
    <mergeCell ref="AG1356:AG1359"/>
    <mergeCell ref="AH1356:AH1359"/>
    <mergeCell ref="AI1356:AI1359"/>
    <mergeCell ref="AJ1356:AJ1359"/>
    <mergeCell ref="AK1356:AK1359"/>
    <mergeCell ref="AL1356:AL1359"/>
    <mergeCell ref="AO1356:AO1359"/>
    <mergeCell ref="AP1356:AP1359"/>
    <mergeCell ref="AQ1356:AQ1359"/>
    <mergeCell ref="AR1356:AR1359"/>
    <mergeCell ref="AS1356:AS1359"/>
    <mergeCell ref="AT1356:AT1359"/>
    <mergeCell ref="AU1356:AU1359"/>
    <mergeCell ref="AV1356:AV1359"/>
    <mergeCell ref="AW1356:AW1359"/>
    <mergeCell ref="AX1356:AX1359"/>
    <mergeCell ref="AY1356:AY1359"/>
    <mergeCell ref="AM1357:AM1358"/>
    <mergeCell ref="P1356:P1359"/>
    <mergeCell ref="Q1356:Q1359"/>
    <mergeCell ref="R1356:R1359"/>
    <mergeCell ref="S1356:S1359"/>
    <mergeCell ref="T1356:T1359"/>
    <mergeCell ref="U1356:U1359"/>
    <mergeCell ref="V1356:V1359"/>
    <mergeCell ref="W1356:W1359"/>
    <mergeCell ref="X1356:X1359"/>
    <mergeCell ref="Y1356:Y1359"/>
    <mergeCell ref="Z1356:Z1359"/>
    <mergeCell ref="AA1356:AA1359"/>
    <mergeCell ref="AB1356:AB1359"/>
    <mergeCell ref="AC1356:AC1359"/>
    <mergeCell ref="AD1356:AD1359"/>
    <mergeCell ref="AE1356:AE1359"/>
    <mergeCell ref="AF1356:AF1359"/>
    <mergeCell ref="AG1360:AG1363"/>
    <mergeCell ref="AH1360:AH1363"/>
    <mergeCell ref="AI1360:AI1363"/>
    <mergeCell ref="AJ1360:AJ1363"/>
    <mergeCell ref="AK1360:AK1363"/>
    <mergeCell ref="AL1360:AL1363"/>
    <mergeCell ref="AO1360:AO1363"/>
    <mergeCell ref="AP1360:AP1363"/>
    <mergeCell ref="AQ1360:AQ1363"/>
    <mergeCell ref="AR1360:AR1363"/>
    <mergeCell ref="AS1360:AS1363"/>
    <mergeCell ref="AT1360:AT1363"/>
    <mergeCell ref="AU1360:AU1363"/>
    <mergeCell ref="AV1360:AV1363"/>
    <mergeCell ref="AW1360:AW1363"/>
    <mergeCell ref="AX1360:AX1363"/>
    <mergeCell ref="AY1360:AY1363"/>
    <mergeCell ref="AM1361:AM1362"/>
    <mergeCell ref="P1360:P1363"/>
    <mergeCell ref="Q1360:Q1363"/>
    <mergeCell ref="R1360:R1363"/>
    <mergeCell ref="S1360:S1363"/>
    <mergeCell ref="T1360:T1363"/>
    <mergeCell ref="U1360:U1363"/>
    <mergeCell ref="V1360:V1363"/>
    <mergeCell ref="W1360:W1363"/>
    <mergeCell ref="X1360:X1363"/>
    <mergeCell ref="Y1360:Y1363"/>
    <mergeCell ref="Z1360:Z1363"/>
    <mergeCell ref="AA1360:AA1363"/>
    <mergeCell ref="AB1360:AB1363"/>
    <mergeCell ref="AC1360:AC1363"/>
    <mergeCell ref="AD1360:AD1363"/>
    <mergeCell ref="AE1360:AE1363"/>
    <mergeCell ref="AF1360:AF1363"/>
    <mergeCell ref="AG1364:AG1367"/>
    <mergeCell ref="AH1364:AH1367"/>
    <mergeCell ref="AI1364:AI1367"/>
    <mergeCell ref="AJ1364:AJ1367"/>
    <mergeCell ref="AK1364:AK1367"/>
    <mergeCell ref="AL1364:AL1367"/>
    <mergeCell ref="AO1364:AO1367"/>
    <mergeCell ref="AP1364:AP1367"/>
    <mergeCell ref="AQ1364:AQ1367"/>
    <mergeCell ref="AR1364:AR1367"/>
    <mergeCell ref="AS1364:AS1367"/>
    <mergeCell ref="AT1364:AT1367"/>
    <mergeCell ref="AU1364:AU1367"/>
    <mergeCell ref="AV1364:AV1367"/>
    <mergeCell ref="AW1364:AW1367"/>
    <mergeCell ref="AX1364:AX1367"/>
    <mergeCell ref="AY1364:AY1367"/>
    <mergeCell ref="AM1365:AM1366"/>
    <mergeCell ref="P1364:P1367"/>
    <mergeCell ref="Q1364:Q1367"/>
    <mergeCell ref="R1364:R1367"/>
    <mergeCell ref="S1364:S1367"/>
    <mergeCell ref="T1364:T1367"/>
    <mergeCell ref="U1364:U1367"/>
    <mergeCell ref="V1364:V1367"/>
    <mergeCell ref="W1364:W1367"/>
    <mergeCell ref="X1364:X1367"/>
    <mergeCell ref="Y1364:Y1367"/>
    <mergeCell ref="Z1364:Z1367"/>
    <mergeCell ref="AA1364:AA1367"/>
    <mergeCell ref="AB1364:AB1367"/>
    <mergeCell ref="AC1364:AC1367"/>
    <mergeCell ref="AD1364:AD1367"/>
    <mergeCell ref="AE1364:AE1367"/>
    <mergeCell ref="AF1364:AF1367"/>
    <mergeCell ref="AG1368:AG1371"/>
    <mergeCell ref="AH1368:AH1371"/>
    <mergeCell ref="AI1368:AI1371"/>
    <mergeCell ref="AJ1368:AJ1371"/>
    <mergeCell ref="AK1368:AK1371"/>
    <mergeCell ref="AL1368:AL1371"/>
    <mergeCell ref="AO1368:AO1371"/>
    <mergeCell ref="AP1368:AP1371"/>
    <mergeCell ref="AQ1368:AQ1371"/>
    <mergeCell ref="AR1368:AR1371"/>
    <mergeCell ref="AS1368:AS1371"/>
    <mergeCell ref="AT1368:AT1371"/>
    <mergeCell ref="AU1368:AU1371"/>
    <mergeCell ref="AV1368:AV1371"/>
    <mergeCell ref="AW1368:AW1371"/>
    <mergeCell ref="AX1368:AX1371"/>
    <mergeCell ref="AY1368:AY1371"/>
    <mergeCell ref="AM1369:AM1370"/>
    <mergeCell ref="P1368:P1371"/>
    <mergeCell ref="Q1368:Q1371"/>
    <mergeCell ref="R1368:R1371"/>
    <mergeCell ref="S1368:S1371"/>
    <mergeCell ref="T1368:T1371"/>
    <mergeCell ref="U1368:U1371"/>
    <mergeCell ref="V1368:V1371"/>
    <mergeCell ref="W1368:W1371"/>
    <mergeCell ref="X1368:X1371"/>
    <mergeCell ref="Y1368:Y1371"/>
    <mergeCell ref="Z1368:Z1371"/>
    <mergeCell ref="AA1368:AA1371"/>
    <mergeCell ref="AB1368:AB1371"/>
    <mergeCell ref="AC1368:AC1371"/>
    <mergeCell ref="AD1368:AD1371"/>
    <mergeCell ref="AE1368:AE1371"/>
    <mergeCell ref="AF1368:AF1371"/>
    <mergeCell ref="AG1372:AG1375"/>
    <mergeCell ref="AH1372:AH1375"/>
    <mergeCell ref="AI1372:AI1375"/>
    <mergeCell ref="AJ1372:AJ1375"/>
    <mergeCell ref="AK1372:AK1375"/>
    <mergeCell ref="AL1372:AL1375"/>
    <mergeCell ref="AO1372:AO1375"/>
    <mergeCell ref="AP1372:AP1375"/>
    <mergeCell ref="AQ1372:AQ1375"/>
    <mergeCell ref="AR1372:AR1375"/>
    <mergeCell ref="AS1372:AS1375"/>
    <mergeCell ref="AT1372:AT1375"/>
    <mergeCell ref="AU1372:AU1375"/>
    <mergeCell ref="AV1372:AV1375"/>
    <mergeCell ref="AW1372:AW1375"/>
    <mergeCell ref="AX1372:AX1375"/>
    <mergeCell ref="AY1372:AY1375"/>
    <mergeCell ref="AM1373:AM1374"/>
    <mergeCell ref="P1372:P1375"/>
    <mergeCell ref="Q1372:Q1375"/>
    <mergeCell ref="R1372:R1375"/>
    <mergeCell ref="S1372:S1375"/>
    <mergeCell ref="T1372:T1375"/>
    <mergeCell ref="U1372:U1375"/>
    <mergeCell ref="V1372:V1375"/>
    <mergeCell ref="W1372:W1375"/>
    <mergeCell ref="X1372:X1375"/>
    <mergeCell ref="Y1372:Y1375"/>
    <mergeCell ref="Z1372:Z1375"/>
    <mergeCell ref="AA1372:AA1375"/>
    <mergeCell ref="AB1372:AB1375"/>
    <mergeCell ref="AC1372:AC1375"/>
    <mergeCell ref="AD1372:AD1375"/>
    <mergeCell ref="AE1372:AE1375"/>
    <mergeCell ref="AF1372:AF1375"/>
    <mergeCell ref="AG1376:AG1379"/>
    <mergeCell ref="AH1376:AH1379"/>
    <mergeCell ref="AI1376:AI1379"/>
    <mergeCell ref="AJ1376:AJ1379"/>
    <mergeCell ref="AK1376:AK1379"/>
    <mergeCell ref="AL1376:AL1379"/>
    <mergeCell ref="AO1376:AO1379"/>
    <mergeCell ref="AP1376:AP1379"/>
    <mergeCell ref="AQ1376:AQ1379"/>
    <mergeCell ref="AR1376:AR1379"/>
    <mergeCell ref="AS1376:AS1379"/>
    <mergeCell ref="AT1376:AT1379"/>
    <mergeCell ref="AU1376:AU1379"/>
    <mergeCell ref="AV1376:AV1379"/>
    <mergeCell ref="AW1376:AW1379"/>
    <mergeCell ref="AX1376:AX1379"/>
    <mergeCell ref="AY1376:AY1379"/>
    <mergeCell ref="AM1377:AM1378"/>
    <mergeCell ref="P1376:P1379"/>
    <mergeCell ref="Q1376:Q1379"/>
    <mergeCell ref="R1376:R1379"/>
    <mergeCell ref="S1376:S1379"/>
    <mergeCell ref="T1376:T1379"/>
    <mergeCell ref="U1376:U1379"/>
    <mergeCell ref="V1376:V1379"/>
    <mergeCell ref="W1376:W1379"/>
    <mergeCell ref="X1376:X1379"/>
    <mergeCell ref="Y1376:Y1379"/>
    <mergeCell ref="Z1376:Z1379"/>
    <mergeCell ref="AA1376:AA1379"/>
    <mergeCell ref="AB1376:AB1379"/>
    <mergeCell ref="AC1376:AC1379"/>
    <mergeCell ref="AD1376:AD1379"/>
    <mergeCell ref="AE1376:AE1379"/>
    <mergeCell ref="AF1376:AF1379"/>
    <mergeCell ref="AG1380:AG1383"/>
    <mergeCell ref="AH1380:AH1383"/>
    <mergeCell ref="AI1380:AI1383"/>
    <mergeCell ref="AJ1380:AJ1383"/>
    <mergeCell ref="AK1380:AK1383"/>
    <mergeCell ref="AL1380:AL1383"/>
    <mergeCell ref="AO1380:AO1383"/>
    <mergeCell ref="AP1380:AP1383"/>
    <mergeCell ref="AQ1380:AQ1383"/>
    <mergeCell ref="AR1380:AR1383"/>
    <mergeCell ref="AS1380:AS1383"/>
    <mergeCell ref="AT1380:AT1383"/>
    <mergeCell ref="AU1380:AU1383"/>
    <mergeCell ref="AV1380:AV1383"/>
    <mergeCell ref="AW1380:AW1383"/>
    <mergeCell ref="AX1380:AX1383"/>
    <mergeCell ref="AY1380:AY1383"/>
    <mergeCell ref="AM1381:AM1382"/>
    <mergeCell ref="P1380:P1383"/>
    <mergeCell ref="Q1380:Q1383"/>
    <mergeCell ref="R1380:R1383"/>
    <mergeCell ref="S1380:S1383"/>
    <mergeCell ref="T1380:T1383"/>
    <mergeCell ref="U1380:U1383"/>
    <mergeCell ref="V1380:V1383"/>
    <mergeCell ref="W1380:W1383"/>
    <mergeCell ref="X1380:X1383"/>
    <mergeCell ref="Y1380:Y1383"/>
    <mergeCell ref="Z1380:Z1383"/>
    <mergeCell ref="AA1380:AA1383"/>
    <mergeCell ref="AB1380:AB1383"/>
    <mergeCell ref="AC1380:AC1383"/>
    <mergeCell ref="AD1380:AD1383"/>
    <mergeCell ref="AE1380:AE1383"/>
    <mergeCell ref="AF1380:AF1383"/>
    <mergeCell ref="AG1384:AG1387"/>
    <mergeCell ref="AH1384:AH1387"/>
    <mergeCell ref="AI1384:AI1387"/>
    <mergeCell ref="AJ1384:AJ1387"/>
    <mergeCell ref="AK1384:AK1387"/>
    <mergeCell ref="AL1384:AL1387"/>
    <mergeCell ref="AO1384:AO1387"/>
    <mergeCell ref="AP1384:AP1387"/>
    <mergeCell ref="AQ1384:AQ1387"/>
    <mergeCell ref="AR1384:AR1387"/>
    <mergeCell ref="AS1384:AS1387"/>
    <mergeCell ref="AT1384:AT1387"/>
    <mergeCell ref="AU1384:AU1387"/>
    <mergeCell ref="AV1384:AV1387"/>
    <mergeCell ref="AW1384:AW1387"/>
    <mergeCell ref="AX1384:AX1387"/>
    <mergeCell ref="AY1384:AY1387"/>
    <mergeCell ref="AM1385:AM1386"/>
    <mergeCell ref="P1384:P1387"/>
    <mergeCell ref="Q1384:Q1387"/>
    <mergeCell ref="R1384:R1387"/>
    <mergeCell ref="S1384:S1387"/>
    <mergeCell ref="T1384:T1387"/>
    <mergeCell ref="U1384:U1387"/>
    <mergeCell ref="V1384:V1387"/>
    <mergeCell ref="W1384:W1387"/>
    <mergeCell ref="X1384:X1387"/>
    <mergeCell ref="Y1384:Y1387"/>
    <mergeCell ref="Z1384:Z1387"/>
    <mergeCell ref="AA1384:AA1387"/>
    <mergeCell ref="AB1384:AB1387"/>
    <mergeCell ref="AC1384:AC1387"/>
    <mergeCell ref="AD1384:AD1387"/>
    <mergeCell ref="AE1384:AE1387"/>
    <mergeCell ref="AF1384:AF1387"/>
    <mergeCell ref="AG1388:AG1391"/>
    <mergeCell ref="AH1388:AH1391"/>
    <mergeCell ref="AI1388:AI1391"/>
    <mergeCell ref="AJ1388:AJ1391"/>
    <mergeCell ref="AK1388:AK1391"/>
    <mergeCell ref="AL1388:AL1391"/>
    <mergeCell ref="AO1388:AO1391"/>
    <mergeCell ref="AP1388:AP1391"/>
    <mergeCell ref="AQ1388:AQ1391"/>
    <mergeCell ref="AR1388:AR1391"/>
    <mergeCell ref="AS1388:AS1391"/>
    <mergeCell ref="AT1388:AT1391"/>
    <mergeCell ref="AU1388:AU1391"/>
    <mergeCell ref="AV1388:AV1391"/>
    <mergeCell ref="AW1388:AW1391"/>
    <mergeCell ref="AX1388:AX1391"/>
    <mergeCell ref="AY1388:AY1391"/>
    <mergeCell ref="AM1389:AM1390"/>
    <mergeCell ref="P1388:P1391"/>
    <mergeCell ref="Q1388:Q1391"/>
    <mergeCell ref="R1388:R1391"/>
    <mergeCell ref="S1388:S1391"/>
    <mergeCell ref="T1388:T1391"/>
    <mergeCell ref="U1388:U1391"/>
    <mergeCell ref="V1388:V1391"/>
    <mergeCell ref="W1388:W1391"/>
    <mergeCell ref="X1388:X1391"/>
    <mergeCell ref="Y1388:Y1391"/>
    <mergeCell ref="Z1388:Z1391"/>
    <mergeCell ref="AA1388:AA1391"/>
    <mergeCell ref="AB1388:AB1391"/>
    <mergeCell ref="AC1388:AC1391"/>
    <mergeCell ref="AD1388:AD1391"/>
    <mergeCell ref="AE1388:AE1391"/>
    <mergeCell ref="AF1388:AF1391"/>
    <mergeCell ref="AG1392:AG1395"/>
    <mergeCell ref="AH1392:AH1395"/>
    <mergeCell ref="AI1392:AI1395"/>
    <mergeCell ref="AJ1392:AJ1395"/>
    <mergeCell ref="AK1392:AK1395"/>
    <mergeCell ref="AL1392:AL1395"/>
    <mergeCell ref="AO1392:AO1395"/>
    <mergeCell ref="AP1392:AP1395"/>
    <mergeCell ref="AQ1392:AQ1395"/>
    <mergeCell ref="AR1392:AR1395"/>
    <mergeCell ref="AS1392:AS1395"/>
    <mergeCell ref="AT1392:AT1395"/>
    <mergeCell ref="AU1392:AU1395"/>
    <mergeCell ref="AV1392:AV1395"/>
    <mergeCell ref="AW1392:AW1395"/>
    <mergeCell ref="AX1392:AX1395"/>
    <mergeCell ref="AY1392:AY1395"/>
    <mergeCell ref="AM1393:AM1394"/>
    <mergeCell ref="P1392:P1395"/>
    <mergeCell ref="Q1392:Q1395"/>
    <mergeCell ref="R1392:R1395"/>
    <mergeCell ref="S1392:S1395"/>
    <mergeCell ref="T1392:T1395"/>
    <mergeCell ref="U1392:U1395"/>
    <mergeCell ref="V1392:V1395"/>
    <mergeCell ref="W1392:W1395"/>
    <mergeCell ref="X1392:X1395"/>
    <mergeCell ref="Y1392:Y1395"/>
    <mergeCell ref="Z1392:Z1395"/>
    <mergeCell ref="AA1392:AA1395"/>
    <mergeCell ref="AB1392:AB1395"/>
    <mergeCell ref="AC1392:AC1395"/>
    <mergeCell ref="AD1392:AD1395"/>
    <mergeCell ref="AE1392:AE1395"/>
    <mergeCell ref="AF1392:AF1395"/>
    <mergeCell ref="AG1396:AG1399"/>
    <mergeCell ref="AH1396:AH1399"/>
    <mergeCell ref="AI1396:AI1399"/>
    <mergeCell ref="AJ1396:AJ1399"/>
    <mergeCell ref="AK1396:AK1399"/>
    <mergeCell ref="AL1396:AL1399"/>
    <mergeCell ref="AO1396:AO1399"/>
    <mergeCell ref="AP1396:AP1399"/>
    <mergeCell ref="AQ1396:AQ1399"/>
    <mergeCell ref="AR1396:AR1399"/>
    <mergeCell ref="AS1396:AS1399"/>
    <mergeCell ref="AT1396:AT1399"/>
    <mergeCell ref="AU1396:AU1399"/>
    <mergeCell ref="AV1396:AV1399"/>
    <mergeCell ref="AW1396:AW1399"/>
    <mergeCell ref="AX1396:AX1399"/>
    <mergeCell ref="AY1396:AY1399"/>
    <mergeCell ref="AM1397:AM1398"/>
    <mergeCell ref="P1396:P1399"/>
    <mergeCell ref="Q1396:Q1399"/>
    <mergeCell ref="R1396:R1399"/>
    <mergeCell ref="S1396:S1399"/>
    <mergeCell ref="T1396:T1399"/>
    <mergeCell ref="U1396:U1399"/>
    <mergeCell ref="V1396:V1399"/>
    <mergeCell ref="W1396:W1399"/>
    <mergeCell ref="X1396:X1399"/>
    <mergeCell ref="Y1396:Y1399"/>
    <mergeCell ref="Z1396:Z1399"/>
    <mergeCell ref="AA1396:AA1399"/>
    <mergeCell ref="AB1396:AB1399"/>
    <mergeCell ref="AC1396:AC1399"/>
    <mergeCell ref="AD1396:AD1399"/>
    <mergeCell ref="AE1396:AE1399"/>
    <mergeCell ref="AF1396:AF1399"/>
    <mergeCell ref="AG1400:AG1403"/>
    <mergeCell ref="AH1400:AH1403"/>
    <mergeCell ref="AI1400:AI1403"/>
    <mergeCell ref="AJ1400:AJ1403"/>
    <mergeCell ref="AK1400:AK1403"/>
    <mergeCell ref="AL1400:AL1403"/>
    <mergeCell ref="AO1400:AO1403"/>
    <mergeCell ref="AP1400:AP1403"/>
    <mergeCell ref="AQ1400:AQ1403"/>
    <mergeCell ref="AR1400:AR1403"/>
    <mergeCell ref="AS1400:AS1403"/>
    <mergeCell ref="AT1400:AT1403"/>
    <mergeCell ref="AU1400:AU1403"/>
    <mergeCell ref="AV1400:AV1403"/>
    <mergeCell ref="AW1400:AW1403"/>
    <mergeCell ref="AX1400:AX1403"/>
    <mergeCell ref="AY1400:AY1403"/>
    <mergeCell ref="AM1401:AM1402"/>
    <mergeCell ref="P1400:P1403"/>
    <mergeCell ref="Q1400:Q1403"/>
    <mergeCell ref="R1400:R1403"/>
    <mergeCell ref="S1400:S1403"/>
    <mergeCell ref="T1400:T1403"/>
    <mergeCell ref="U1400:U1403"/>
    <mergeCell ref="V1400:V1403"/>
    <mergeCell ref="W1400:W1403"/>
    <mergeCell ref="X1400:X1403"/>
    <mergeCell ref="Y1400:Y1403"/>
    <mergeCell ref="Z1400:Z1403"/>
    <mergeCell ref="AA1400:AA1403"/>
    <mergeCell ref="AB1400:AB1403"/>
    <mergeCell ref="AC1400:AC1403"/>
    <mergeCell ref="AD1400:AD1403"/>
    <mergeCell ref="AE1400:AE1403"/>
    <mergeCell ref="AF1400:AF1403"/>
    <mergeCell ref="AG1404:AG1407"/>
    <mergeCell ref="AH1404:AH1407"/>
    <mergeCell ref="AI1404:AI1407"/>
    <mergeCell ref="AJ1404:AJ1407"/>
    <mergeCell ref="AK1404:AK1407"/>
    <mergeCell ref="AL1404:AL1407"/>
    <mergeCell ref="AO1404:AO1407"/>
    <mergeCell ref="AP1404:AP1407"/>
    <mergeCell ref="AQ1404:AQ1407"/>
    <mergeCell ref="AR1404:AR1407"/>
    <mergeCell ref="AS1404:AS1407"/>
    <mergeCell ref="AT1404:AT1407"/>
    <mergeCell ref="AU1404:AU1407"/>
    <mergeCell ref="AV1404:AV1407"/>
    <mergeCell ref="AW1404:AW1407"/>
    <mergeCell ref="AX1404:AX1407"/>
    <mergeCell ref="AY1404:AY1407"/>
    <mergeCell ref="AM1405:AM1406"/>
    <mergeCell ref="P1404:P1407"/>
    <mergeCell ref="Q1404:Q1407"/>
    <mergeCell ref="R1404:R1407"/>
    <mergeCell ref="S1404:S1407"/>
    <mergeCell ref="T1404:T1407"/>
    <mergeCell ref="U1404:U1407"/>
    <mergeCell ref="V1404:V1407"/>
    <mergeCell ref="W1404:W1407"/>
    <mergeCell ref="X1404:X1407"/>
    <mergeCell ref="Y1404:Y1407"/>
    <mergeCell ref="Z1404:Z1407"/>
    <mergeCell ref="AA1404:AA1407"/>
    <mergeCell ref="AB1404:AB1407"/>
    <mergeCell ref="AC1404:AC1407"/>
    <mergeCell ref="AD1404:AD1407"/>
    <mergeCell ref="AE1404:AE1407"/>
    <mergeCell ref="AF1404:AF1407"/>
    <mergeCell ref="AG1408:AG1411"/>
    <mergeCell ref="AH1408:AH1411"/>
    <mergeCell ref="AI1408:AI1411"/>
    <mergeCell ref="AJ1408:AJ1411"/>
    <mergeCell ref="AK1408:AK1411"/>
    <mergeCell ref="AL1408:AL1411"/>
    <mergeCell ref="AO1408:AO1411"/>
    <mergeCell ref="AP1408:AP1411"/>
    <mergeCell ref="AQ1408:AQ1411"/>
    <mergeCell ref="AR1408:AR1411"/>
    <mergeCell ref="AS1408:AS1411"/>
    <mergeCell ref="AT1408:AT1411"/>
    <mergeCell ref="AU1408:AU1411"/>
    <mergeCell ref="AV1408:AV1411"/>
    <mergeCell ref="AW1408:AW1411"/>
    <mergeCell ref="AX1408:AX1411"/>
    <mergeCell ref="AY1408:AY1411"/>
    <mergeCell ref="AM1409:AM1410"/>
    <mergeCell ref="P1408:P1411"/>
    <mergeCell ref="Q1408:Q1411"/>
    <mergeCell ref="R1408:R1411"/>
    <mergeCell ref="S1408:S1411"/>
    <mergeCell ref="T1408:T1411"/>
    <mergeCell ref="U1408:U1411"/>
    <mergeCell ref="V1408:V1411"/>
    <mergeCell ref="W1408:W1411"/>
    <mergeCell ref="X1408:X1411"/>
    <mergeCell ref="Y1408:Y1411"/>
    <mergeCell ref="Z1408:Z1411"/>
    <mergeCell ref="AA1408:AA1411"/>
    <mergeCell ref="AB1408:AB1411"/>
    <mergeCell ref="AC1408:AC1411"/>
    <mergeCell ref="AD1408:AD1411"/>
    <mergeCell ref="AE1408:AE1411"/>
    <mergeCell ref="AF1408:AF1411"/>
    <mergeCell ref="AG1412:AG1415"/>
    <mergeCell ref="AH1412:AH1415"/>
    <mergeCell ref="AI1412:AI1415"/>
    <mergeCell ref="AJ1412:AJ1415"/>
    <mergeCell ref="AK1412:AK1415"/>
    <mergeCell ref="AL1412:AL1415"/>
    <mergeCell ref="AO1412:AO1415"/>
    <mergeCell ref="AP1412:AP1415"/>
    <mergeCell ref="AQ1412:AQ1415"/>
    <mergeCell ref="AR1412:AR1415"/>
    <mergeCell ref="AS1412:AS1415"/>
    <mergeCell ref="AT1412:AT1415"/>
    <mergeCell ref="AU1412:AU1415"/>
    <mergeCell ref="AV1412:AV1415"/>
    <mergeCell ref="AW1412:AW1415"/>
    <mergeCell ref="AX1412:AX1415"/>
    <mergeCell ref="AY1412:AY1415"/>
    <mergeCell ref="AM1413:AM1414"/>
    <mergeCell ref="P1412:P1415"/>
    <mergeCell ref="Q1412:Q1415"/>
    <mergeCell ref="R1412:R1415"/>
    <mergeCell ref="S1412:S1415"/>
    <mergeCell ref="T1412:T1415"/>
    <mergeCell ref="U1412:U1415"/>
    <mergeCell ref="V1412:V1415"/>
    <mergeCell ref="W1412:W1415"/>
    <mergeCell ref="X1412:X1415"/>
    <mergeCell ref="Y1412:Y1415"/>
    <mergeCell ref="Z1412:Z1415"/>
    <mergeCell ref="AA1412:AA1415"/>
    <mergeCell ref="AB1412:AB1415"/>
    <mergeCell ref="AC1412:AC1415"/>
    <mergeCell ref="AD1412:AD1415"/>
    <mergeCell ref="AE1412:AE1415"/>
    <mergeCell ref="AF1412:AF1415"/>
    <mergeCell ref="AG1416:AG1419"/>
    <mergeCell ref="AH1416:AH1419"/>
    <mergeCell ref="AI1416:AI1419"/>
    <mergeCell ref="AJ1416:AJ1419"/>
    <mergeCell ref="AK1416:AK1419"/>
    <mergeCell ref="AL1416:AL1419"/>
    <mergeCell ref="AO1416:AO1419"/>
    <mergeCell ref="AP1416:AP1419"/>
    <mergeCell ref="AQ1416:AQ1419"/>
    <mergeCell ref="AR1416:AR1419"/>
    <mergeCell ref="AS1416:AS1419"/>
    <mergeCell ref="AT1416:AT1419"/>
    <mergeCell ref="AU1416:AU1419"/>
    <mergeCell ref="AV1416:AV1419"/>
    <mergeCell ref="AW1416:AW1419"/>
    <mergeCell ref="AX1416:AX1419"/>
    <mergeCell ref="AY1416:AY1419"/>
    <mergeCell ref="AM1417:AM1418"/>
    <mergeCell ref="P1416:P1419"/>
    <mergeCell ref="Q1416:Q1419"/>
    <mergeCell ref="R1416:R1419"/>
    <mergeCell ref="S1416:S1419"/>
    <mergeCell ref="T1416:T1419"/>
    <mergeCell ref="U1416:U1419"/>
    <mergeCell ref="V1416:V1419"/>
    <mergeCell ref="W1416:W1419"/>
    <mergeCell ref="X1416:X1419"/>
    <mergeCell ref="Y1416:Y1419"/>
    <mergeCell ref="Z1416:Z1419"/>
    <mergeCell ref="AA1416:AA1419"/>
    <mergeCell ref="AB1416:AB1419"/>
    <mergeCell ref="AC1416:AC1419"/>
    <mergeCell ref="AD1416:AD1419"/>
    <mergeCell ref="AE1416:AE1419"/>
    <mergeCell ref="AF1416:AF1419"/>
    <mergeCell ref="AG1420:AG1423"/>
    <mergeCell ref="AH1420:AH1423"/>
    <mergeCell ref="AI1420:AI1423"/>
    <mergeCell ref="AJ1420:AJ1423"/>
    <mergeCell ref="AK1420:AK1423"/>
    <mergeCell ref="AL1420:AL1423"/>
    <mergeCell ref="AO1420:AO1423"/>
    <mergeCell ref="AP1420:AP1423"/>
    <mergeCell ref="AQ1420:AQ1423"/>
    <mergeCell ref="AR1420:AR1423"/>
    <mergeCell ref="AS1420:AS1423"/>
    <mergeCell ref="AT1420:AT1423"/>
    <mergeCell ref="AU1420:AU1423"/>
    <mergeCell ref="AV1420:AV1423"/>
    <mergeCell ref="AW1420:AW1423"/>
    <mergeCell ref="AX1420:AX1423"/>
    <mergeCell ref="AY1420:AY1423"/>
    <mergeCell ref="AM1421:AM1422"/>
    <mergeCell ref="P1420:P1423"/>
    <mergeCell ref="Q1420:Q1423"/>
    <mergeCell ref="R1420:R1423"/>
    <mergeCell ref="S1420:S1423"/>
    <mergeCell ref="T1420:T1423"/>
    <mergeCell ref="U1420:U1423"/>
    <mergeCell ref="V1420:V1423"/>
    <mergeCell ref="W1420:W1423"/>
    <mergeCell ref="X1420:X1423"/>
    <mergeCell ref="Y1420:Y1423"/>
    <mergeCell ref="Z1420:Z1423"/>
    <mergeCell ref="AA1420:AA1423"/>
    <mergeCell ref="AB1420:AB1423"/>
    <mergeCell ref="AC1420:AC1423"/>
    <mergeCell ref="AD1420:AD1423"/>
    <mergeCell ref="AE1420:AE1423"/>
    <mergeCell ref="AF1420:AF1423"/>
    <mergeCell ref="AG1424:AG1427"/>
    <mergeCell ref="AH1424:AH1427"/>
    <mergeCell ref="AI1424:AI1427"/>
    <mergeCell ref="AJ1424:AJ1427"/>
    <mergeCell ref="AK1424:AK1427"/>
    <mergeCell ref="AL1424:AL1427"/>
    <mergeCell ref="AO1424:AO1427"/>
    <mergeCell ref="AP1424:AP1427"/>
    <mergeCell ref="AQ1424:AQ1427"/>
    <mergeCell ref="AR1424:AR1427"/>
    <mergeCell ref="AS1424:AS1427"/>
    <mergeCell ref="AT1424:AT1427"/>
    <mergeCell ref="AU1424:AU1427"/>
    <mergeCell ref="AV1424:AV1427"/>
    <mergeCell ref="AW1424:AW1427"/>
    <mergeCell ref="AX1424:AX1427"/>
    <mergeCell ref="AY1424:AY1427"/>
    <mergeCell ref="AM1425:AM1426"/>
    <mergeCell ref="P1424:P1427"/>
    <mergeCell ref="Q1424:Q1427"/>
    <mergeCell ref="R1424:R1427"/>
    <mergeCell ref="S1424:S1427"/>
    <mergeCell ref="T1424:T1427"/>
    <mergeCell ref="U1424:U1427"/>
    <mergeCell ref="V1424:V1427"/>
    <mergeCell ref="W1424:W1427"/>
    <mergeCell ref="X1424:X1427"/>
    <mergeCell ref="Y1424:Y1427"/>
    <mergeCell ref="Z1424:Z1427"/>
    <mergeCell ref="AA1424:AA1427"/>
    <mergeCell ref="AB1424:AB1427"/>
    <mergeCell ref="AC1424:AC1427"/>
    <mergeCell ref="AD1424:AD1427"/>
    <mergeCell ref="AE1424:AE1427"/>
    <mergeCell ref="AF1424:AF1427"/>
    <mergeCell ref="AG1428:AG1431"/>
    <mergeCell ref="AH1428:AH1431"/>
    <mergeCell ref="AI1428:AI1431"/>
    <mergeCell ref="AJ1428:AJ1431"/>
    <mergeCell ref="AK1428:AK1431"/>
    <mergeCell ref="AL1428:AL1431"/>
    <mergeCell ref="AO1428:AO1431"/>
    <mergeCell ref="AP1428:AP1431"/>
    <mergeCell ref="AQ1428:AQ1431"/>
    <mergeCell ref="AR1428:AR1431"/>
    <mergeCell ref="AS1428:AS1431"/>
    <mergeCell ref="AT1428:AT1431"/>
    <mergeCell ref="AU1428:AU1431"/>
    <mergeCell ref="AV1428:AV1431"/>
    <mergeCell ref="AW1428:AW1431"/>
    <mergeCell ref="AX1428:AX1431"/>
    <mergeCell ref="AY1428:AY1431"/>
    <mergeCell ref="AM1429:AM1430"/>
    <mergeCell ref="P1428:P1431"/>
    <mergeCell ref="Q1428:Q1431"/>
    <mergeCell ref="R1428:R1431"/>
    <mergeCell ref="S1428:S1431"/>
    <mergeCell ref="T1428:T1431"/>
    <mergeCell ref="U1428:U1431"/>
    <mergeCell ref="V1428:V1431"/>
    <mergeCell ref="W1428:W1431"/>
    <mergeCell ref="X1428:X1431"/>
    <mergeCell ref="Y1428:Y1431"/>
    <mergeCell ref="Z1428:Z1431"/>
    <mergeCell ref="AA1428:AA1431"/>
    <mergeCell ref="AB1428:AB1431"/>
    <mergeCell ref="AC1428:AC1431"/>
    <mergeCell ref="AD1428:AD1431"/>
    <mergeCell ref="AE1428:AE1431"/>
    <mergeCell ref="AF1428:AF1431"/>
    <mergeCell ref="AG1432:AG1435"/>
    <mergeCell ref="AH1432:AH1435"/>
    <mergeCell ref="AI1432:AI1435"/>
    <mergeCell ref="AJ1432:AJ1435"/>
    <mergeCell ref="AK1432:AK1435"/>
    <mergeCell ref="AL1432:AL1435"/>
    <mergeCell ref="AO1432:AO1435"/>
    <mergeCell ref="AP1432:AP1435"/>
    <mergeCell ref="AQ1432:AQ1435"/>
    <mergeCell ref="AR1432:AR1435"/>
    <mergeCell ref="AS1432:AS1435"/>
    <mergeCell ref="AT1432:AT1435"/>
    <mergeCell ref="AU1432:AU1435"/>
    <mergeCell ref="AV1432:AV1435"/>
    <mergeCell ref="AW1432:AW1435"/>
    <mergeCell ref="AX1432:AX1435"/>
    <mergeCell ref="AY1432:AY1435"/>
    <mergeCell ref="AM1433:AM1434"/>
    <mergeCell ref="P1432:P1435"/>
    <mergeCell ref="Q1432:Q1435"/>
    <mergeCell ref="R1432:R1435"/>
    <mergeCell ref="S1432:S1435"/>
    <mergeCell ref="T1432:T1435"/>
    <mergeCell ref="U1432:U1435"/>
    <mergeCell ref="V1432:V1435"/>
    <mergeCell ref="W1432:W1435"/>
    <mergeCell ref="X1432:X1435"/>
    <mergeCell ref="Y1432:Y1435"/>
    <mergeCell ref="Z1432:Z1435"/>
    <mergeCell ref="AA1432:AA1435"/>
    <mergeCell ref="AB1432:AB1435"/>
    <mergeCell ref="AC1432:AC1435"/>
    <mergeCell ref="AD1432:AD1435"/>
    <mergeCell ref="AE1432:AE1435"/>
    <mergeCell ref="AF1432:AF1435"/>
    <mergeCell ref="AG1436:AG1439"/>
    <mergeCell ref="AH1436:AH1439"/>
    <mergeCell ref="AI1436:AI1439"/>
    <mergeCell ref="AJ1436:AJ1439"/>
    <mergeCell ref="AK1436:AK1439"/>
    <mergeCell ref="AL1436:AL1439"/>
    <mergeCell ref="AO1436:AO1439"/>
    <mergeCell ref="AP1436:AP1439"/>
    <mergeCell ref="AQ1436:AQ1439"/>
    <mergeCell ref="AR1436:AR1439"/>
    <mergeCell ref="AS1436:AS1439"/>
    <mergeCell ref="AT1436:AT1439"/>
    <mergeCell ref="AU1436:AU1439"/>
    <mergeCell ref="AV1436:AV1439"/>
    <mergeCell ref="AW1436:AW1439"/>
    <mergeCell ref="AX1436:AX1439"/>
    <mergeCell ref="AY1436:AY1439"/>
    <mergeCell ref="AM1437:AM1438"/>
    <mergeCell ref="P1436:P1439"/>
    <mergeCell ref="Q1436:Q1439"/>
    <mergeCell ref="R1436:R1439"/>
    <mergeCell ref="S1436:S1439"/>
    <mergeCell ref="T1436:T1439"/>
    <mergeCell ref="U1436:U1439"/>
    <mergeCell ref="V1436:V1439"/>
    <mergeCell ref="W1436:W1439"/>
    <mergeCell ref="X1436:X1439"/>
    <mergeCell ref="Y1436:Y1439"/>
    <mergeCell ref="Z1436:Z1439"/>
    <mergeCell ref="AA1436:AA1439"/>
    <mergeCell ref="AB1436:AB1439"/>
    <mergeCell ref="AC1436:AC1439"/>
    <mergeCell ref="AD1436:AD1439"/>
    <mergeCell ref="AE1436:AE1439"/>
    <mergeCell ref="AF1436:AF1439"/>
    <mergeCell ref="AG1440:AG1443"/>
    <mergeCell ref="AH1440:AH1443"/>
    <mergeCell ref="AI1440:AI1443"/>
    <mergeCell ref="AJ1440:AJ1443"/>
    <mergeCell ref="AK1440:AK1443"/>
    <mergeCell ref="AL1440:AL1443"/>
    <mergeCell ref="AO1440:AO1443"/>
    <mergeCell ref="AP1440:AP1443"/>
    <mergeCell ref="AQ1440:AQ1443"/>
    <mergeCell ref="AR1440:AR1443"/>
    <mergeCell ref="AS1440:AS1443"/>
    <mergeCell ref="AT1440:AT1443"/>
    <mergeCell ref="AU1440:AU1443"/>
    <mergeCell ref="AV1440:AV1443"/>
    <mergeCell ref="AW1440:AW1443"/>
    <mergeCell ref="AX1440:AX1443"/>
    <mergeCell ref="AY1440:AY1443"/>
    <mergeCell ref="AM1441:AM1442"/>
    <mergeCell ref="P1440:P1443"/>
    <mergeCell ref="Q1440:Q1443"/>
    <mergeCell ref="R1440:R1443"/>
    <mergeCell ref="S1440:S1443"/>
    <mergeCell ref="T1440:T1443"/>
    <mergeCell ref="U1440:U1443"/>
    <mergeCell ref="V1440:V1443"/>
    <mergeCell ref="W1440:W1443"/>
    <mergeCell ref="X1440:X1443"/>
    <mergeCell ref="Y1440:Y1443"/>
    <mergeCell ref="Z1440:Z1443"/>
    <mergeCell ref="AA1440:AA1443"/>
    <mergeCell ref="AB1440:AB1443"/>
    <mergeCell ref="AC1440:AC1443"/>
    <mergeCell ref="AD1440:AD1443"/>
    <mergeCell ref="AE1440:AE1443"/>
    <mergeCell ref="AF1440:AF1443"/>
    <mergeCell ref="AG1444:AG1447"/>
    <mergeCell ref="AH1444:AH1447"/>
    <mergeCell ref="AI1444:AI1447"/>
    <mergeCell ref="AJ1444:AJ1447"/>
    <mergeCell ref="AK1444:AK1447"/>
    <mergeCell ref="AL1444:AL1447"/>
    <mergeCell ref="AO1444:AO1447"/>
    <mergeCell ref="AP1444:AP1447"/>
    <mergeCell ref="AQ1444:AQ1447"/>
    <mergeCell ref="AR1444:AR1447"/>
    <mergeCell ref="AS1444:AS1447"/>
    <mergeCell ref="AT1444:AT1447"/>
    <mergeCell ref="AU1444:AU1447"/>
    <mergeCell ref="AV1444:AV1447"/>
    <mergeCell ref="AW1444:AW1447"/>
    <mergeCell ref="AX1444:AX1447"/>
    <mergeCell ref="AY1444:AY1447"/>
    <mergeCell ref="AM1445:AM1446"/>
    <mergeCell ref="P1444:P1447"/>
    <mergeCell ref="Q1444:Q1447"/>
    <mergeCell ref="R1444:R1447"/>
    <mergeCell ref="S1444:S1447"/>
    <mergeCell ref="T1444:T1447"/>
    <mergeCell ref="U1444:U1447"/>
    <mergeCell ref="V1444:V1447"/>
    <mergeCell ref="W1444:W1447"/>
    <mergeCell ref="X1444:X1447"/>
    <mergeCell ref="Y1444:Y1447"/>
    <mergeCell ref="Z1444:Z1447"/>
    <mergeCell ref="AA1444:AA1447"/>
    <mergeCell ref="AB1444:AB1447"/>
    <mergeCell ref="AC1444:AC1447"/>
    <mergeCell ref="AD1444:AD1447"/>
    <mergeCell ref="AE1444:AE1447"/>
    <mergeCell ref="AF1444:AF1447"/>
    <mergeCell ref="AG1448:AG1451"/>
    <mergeCell ref="AH1448:AH1451"/>
    <mergeCell ref="AI1448:AI1451"/>
    <mergeCell ref="AJ1448:AJ1451"/>
    <mergeCell ref="AK1448:AK1451"/>
    <mergeCell ref="AL1448:AL1451"/>
    <mergeCell ref="AO1448:AO1451"/>
    <mergeCell ref="AP1448:AP1451"/>
    <mergeCell ref="AQ1448:AQ1451"/>
    <mergeCell ref="AR1448:AR1451"/>
    <mergeCell ref="AS1448:AS1451"/>
    <mergeCell ref="AT1448:AT1451"/>
    <mergeCell ref="AU1448:AU1451"/>
    <mergeCell ref="AV1448:AV1451"/>
    <mergeCell ref="AW1448:AW1451"/>
    <mergeCell ref="AX1448:AX1451"/>
    <mergeCell ref="AY1448:AY1451"/>
    <mergeCell ref="AM1449:AM1450"/>
    <mergeCell ref="P1448:P1451"/>
    <mergeCell ref="Q1448:Q1451"/>
    <mergeCell ref="R1448:R1451"/>
    <mergeCell ref="S1448:S1451"/>
    <mergeCell ref="T1448:T1451"/>
    <mergeCell ref="U1448:U1451"/>
    <mergeCell ref="V1448:V1451"/>
    <mergeCell ref="W1448:W1451"/>
    <mergeCell ref="X1448:X1451"/>
    <mergeCell ref="Y1448:Y1451"/>
    <mergeCell ref="Z1448:Z1451"/>
    <mergeCell ref="AA1448:AA1451"/>
    <mergeCell ref="AB1448:AB1451"/>
    <mergeCell ref="AC1448:AC1451"/>
    <mergeCell ref="AD1448:AD1451"/>
    <mergeCell ref="AE1448:AE1451"/>
    <mergeCell ref="AF1448:AF1451"/>
    <mergeCell ref="AG1452:AG1455"/>
    <mergeCell ref="AH1452:AH1455"/>
    <mergeCell ref="AI1452:AI1455"/>
    <mergeCell ref="AJ1452:AJ1455"/>
    <mergeCell ref="AK1452:AK1455"/>
    <mergeCell ref="AL1452:AL1455"/>
    <mergeCell ref="AO1452:AO1455"/>
    <mergeCell ref="AP1452:AP1455"/>
    <mergeCell ref="AQ1452:AQ1455"/>
    <mergeCell ref="AR1452:AR1455"/>
    <mergeCell ref="AS1452:AS1455"/>
    <mergeCell ref="AT1452:AT1455"/>
    <mergeCell ref="AU1452:AU1455"/>
    <mergeCell ref="AV1452:AV1455"/>
    <mergeCell ref="AW1452:AW1455"/>
    <mergeCell ref="AX1452:AX1455"/>
    <mergeCell ref="AY1452:AY1455"/>
    <mergeCell ref="AM1453:AM1454"/>
    <mergeCell ref="P1452:P1455"/>
    <mergeCell ref="Q1452:Q1455"/>
    <mergeCell ref="R1452:R1455"/>
    <mergeCell ref="S1452:S1455"/>
    <mergeCell ref="T1452:T1455"/>
    <mergeCell ref="U1452:U1455"/>
    <mergeCell ref="V1452:V1455"/>
    <mergeCell ref="W1452:W1455"/>
    <mergeCell ref="X1452:X1455"/>
    <mergeCell ref="Y1452:Y1455"/>
    <mergeCell ref="Z1452:Z1455"/>
    <mergeCell ref="AA1452:AA1455"/>
    <mergeCell ref="AB1452:AB1455"/>
    <mergeCell ref="AC1452:AC1455"/>
    <mergeCell ref="AD1452:AD1455"/>
    <mergeCell ref="AE1452:AE1455"/>
    <mergeCell ref="AF1452:AF1455"/>
    <mergeCell ref="AG1456:AG1459"/>
    <mergeCell ref="AH1456:AH1459"/>
    <mergeCell ref="AI1456:AI1459"/>
    <mergeCell ref="AJ1456:AJ1459"/>
    <mergeCell ref="AK1456:AK1459"/>
    <mergeCell ref="AL1456:AL1459"/>
    <mergeCell ref="AO1456:AO1459"/>
    <mergeCell ref="AP1456:AP1459"/>
    <mergeCell ref="AQ1456:AQ1459"/>
    <mergeCell ref="AR1456:AR1459"/>
    <mergeCell ref="AS1456:AS1459"/>
    <mergeCell ref="AT1456:AT1459"/>
    <mergeCell ref="AU1456:AU1459"/>
    <mergeCell ref="AV1456:AV1459"/>
    <mergeCell ref="AW1456:AW1459"/>
    <mergeCell ref="AX1456:AX1459"/>
    <mergeCell ref="AY1456:AY1459"/>
    <mergeCell ref="AM1457:AM1458"/>
    <mergeCell ref="P1456:P1459"/>
    <mergeCell ref="Q1456:Q1459"/>
    <mergeCell ref="R1456:R1459"/>
    <mergeCell ref="S1456:S1459"/>
    <mergeCell ref="T1456:T1459"/>
    <mergeCell ref="U1456:U1459"/>
    <mergeCell ref="V1456:V1459"/>
    <mergeCell ref="W1456:W1459"/>
    <mergeCell ref="X1456:X1459"/>
    <mergeCell ref="Y1456:Y1459"/>
    <mergeCell ref="Z1456:Z1459"/>
    <mergeCell ref="AA1456:AA1459"/>
    <mergeCell ref="AB1456:AB1459"/>
    <mergeCell ref="AC1456:AC1459"/>
    <mergeCell ref="AD1456:AD1459"/>
    <mergeCell ref="AE1456:AE1459"/>
    <mergeCell ref="AF1456:AF1459"/>
    <mergeCell ref="AG1460:AG1463"/>
    <mergeCell ref="AH1460:AH1463"/>
    <mergeCell ref="AI1460:AI1463"/>
    <mergeCell ref="AJ1460:AJ1463"/>
    <mergeCell ref="AK1460:AK1463"/>
    <mergeCell ref="AL1460:AL1463"/>
    <mergeCell ref="AO1460:AO1463"/>
    <mergeCell ref="AP1460:AP1463"/>
    <mergeCell ref="AQ1460:AQ1463"/>
    <mergeCell ref="AR1460:AR1463"/>
    <mergeCell ref="AS1460:AS1463"/>
    <mergeCell ref="AT1460:AT1463"/>
    <mergeCell ref="AU1460:AU1463"/>
    <mergeCell ref="AV1460:AV1463"/>
    <mergeCell ref="AW1460:AW1463"/>
    <mergeCell ref="AX1460:AX1463"/>
    <mergeCell ref="AY1460:AY1463"/>
    <mergeCell ref="AM1461:AM1462"/>
    <mergeCell ref="P1460:P1463"/>
    <mergeCell ref="Q1460:Q1463"/>
    <mergeCell ref="R1460:R1463"/>
    <mergeCell ref="S1460:S1463"/>
    <mergeCell ref="T1460:T1463"/>
    <mergeCell ref="U1460:U1463"/>
    <mergeCell ref="V1460:V1463"/>
    <mergeCell ref="W1460:W1463"/>
    <mergeCell ref="X1460:X1463"/>
    <mergeCell ref="Y1460:Y1463"/>
    <mergeCell ref="Z1460:Z1463"/>
    <mergeCell ref="AA1460:AA1463"/>
    <mergeCell ref="AB1460:AB1463"/>
    <mergeCell ref="AC1460:AC1463"/>
    <mergeCell ref="AD1460:AD1463"/>
    <mergeCell ref="AE1460:AE1463"/>
    <mergeCell ref="AF1460:AF1463"/>
    <mergeCell ref="AG1464:AG1467"/>
    <mergeCell ref="AH1464:AH1467"/>
    <mergeCell ref="AI1464:AI1467"/>
    <mergeCell ref="AJ1464:AJ1467"/>
    <mergeCell ref="AK1464:AK1467"/>
    <mergeCell ref="AL1464:AL1467"/>
    <mergeCell ref="AO1464:AO1467"/>
    <mergeCell ref="AP1464:AP1467"/>
    <mergeCell ref="AQ1464:AQ1467"/>
    <mergeCell ref="AR1464:AR1467"/>
    <mergeCell ref="AS1464:AS1467"/>
    <mergeCell ref="AT1464:AT1467"/>
    <mergeCell ref="AU1464:AU1467"/>
    <mergeCell ref="AV1464:AV1467"/>
    <mergeCell ref="AW1464:AW1467"/>
    <mergeCell ref="AX1464:AX1467"/>
    <mergeCell ref="AY1464:AY1467"/>
    <mergeCell ref="AM1465:AM1466"/>
    <mergeCell ref="P1464:P1467"/>
    <mergeCell ref="Q1464:Q1467"/>
    <mergeCell ref="R1464:R1467"/>
    <mergeCell ref="S1464:S1467"/>
    <mergeCell ref="T1464:T1467"/>
    <mergeCell ref="U1464:U1467"/>
    <mergeCell ref="V1464:V1467"/>
    <mergeCell ref="W1464:W1467"/>
    <mergeCell ref="X1464:X1467"/>
    <mergeCell ref="Y1464:Y1467"/>
    <mergeCell ref="Z1464:Z1467"/>
    <mergeCell ref="AA1464:AA1467"/>
    <mergeCell ref="AB1464:AB1467"/>
    <mergeCell ref="AC1464:AC1467"/>
    <mergeCell ref="AD1464:AD1467"/>
    <mergeCell ref="AE1464:AE1467"/>
    <mergeCell ref="AF1464:AF1467"/>
    <mergeCell ref="AG1468:AG1471"/>
    <mergeCell ref="AH1468:AH1471"/>
    <mergeCell ref="AI1468:AI1471"/>
    <mergeCell ref="AJ1468:AJ1471"/>
    <mergeCell ref="AK1468:AK1471"/>
    <mergeCell ref="AL1468:AL1471"/>
    <mergeCell ref="AO1468:AO1471"/>
    <mergeCell ref="AP1468:AP1471"/>
    <mergeCell ref="AQ1468:AQ1471"/>
    <mergeCell ref="AR1468:AR1471"/>
    <mergeCell ref="AS1468:AS1471"/>
    <mergeCell ref="AT1468:AT1471"/>
    <mergeCell ref="AU1468:AU1471"/>
    <mergeCell ref="AV1468:AV1471"/>
    <mergeCell ref="AW1468:AW1471"/>
    <mergeCell ref="AX1468:AX1471"/>
    <mergeCell ref="AY1468:AY1471"/>
    <mergeCell ref="AM1469:AM1470"/>
    <mergeCell ref="P1468:P1471"/>
    <mergeCell ref="Q1468:Q1471"/>
    <mergeCell ref="R1468:R1471"/>
    <mergeCell ref="S1468:S1471"/>
    <mergeCell ref="T1468:T1471"/>
    <mergeCell ref="U1468:U1471"/>
    <mergeCell ref="V1468:V1471"/>
    <mergeCell ref="W1468:W1471"/>
    <mergeCell ref="X1468:X1471"/>
    <mergeCell ref="Y1468:Y1471"/>
    <mergeCell ref="Z1468:Z1471"/>
    <mergeCell ref="AA1468:AA1471"/>
    <mergeCell ref="AB1468:AB1471"/>
    <mergeCell ref="AC1468:AC1471"/>
    <mergeCell ref="AD1468:AD1471"/>
    <mergeCell ref="AE1468:AE1471"/>
    <mergeCell ref="AF1468:AF1471"/>
    <mergeCell ref="AG1472:AG1475"/>
    <mergeCell ref="AH1472:AH1475"/>
    <mergeCell ref="AI1472:AI1475"/>
    <mergeCell ref="AJ1472:AJ1475"/>
    <mergeCell ref="AK1472:AK1475"/>
    <mergeCell ref="AL1472:AL1475"/>
    <mergeCell ref="AO1472:AO1475"/>
    <mergeCell ref="AP1472:AP1475"/>
    <mergeCell ref="AQ1472:AQ1475"/>
    <mergeCell ref="AR1472:AR1475"/>
    <mergeCell ref="AS1472:AS1475"/>
    <mergeCell ref="AT1472:AT1475"/>
    <mergeCell ref="AU1472:AU1475"/>
    <mergeCell ref="AV1472:AV1475"/>
    <mergeCell ref="AW1472:AW1475"/>
    <mergeCell ref="AX1472:AX1475"/>
    <mergeCell ref="AY1472:AY1475"/>
    <mergeCell ref="AM1473:AM1474"/>
    <mergeCell ref="P1472:P1475"/>
    <mergeCell ref="Q1472:Q1475"/>
    <mergeCell ref="R1472:R1475"/>
    <mergeCell ref="S1472:S1475"/>
    <mergeCell ref="T1472:T1475"/>
    <mergeCell ref="U1472:U1475"/>
    <mergeCell ref="V1472:V1475"/>
    <mergeCell ref="W1472:W1475"/>
    <mergeCell ref="X1472:X1475"/>
    <mergeCell ref="Y1472:Y1475"/>
    <mergeCell ref="Z1472:Z1475"/>
    <mergeCell ref="AA1472:AA1475"/>
    <mergeCell ref="AB1472:AB1475"/>
    <mergeCell ref="AC1472:AC1475"/>
    <mergeCell ref="AD1472:AD1475"/>
    <mergeCell ref="AE1472:AE1475"/>
    <mergeCell ref="AF1472:AF1475"/>
    <mergeCell ref="AG1476:AG1479"/>
    <mergeCell ref="AH1476:AH1479"/>
    <mergeCell ref="AI1476:AI1479"/>
    <mergeCell ref="AJ1476:AJ1479"/>
    <mergeCell ref="AK1476:AK1479"/>
    <mergeCell ref="AL1476:AL1479"/>
    <mergeCell ref="AO1476:AO1479"/>
    <mergeCell ref="AP1476:AP1479"/>
    <mergeCell ref="AQ1476:AQ1479"/>
    <mergeCell ref="AR1476:AR1479"/>
    <mergeCell ref="AS1476:AS1479"/>
    <mergeCell ref="AT1476:AT1479"/>
    <mergeCell ref="AU1476:AU1479"/>
    <mergeCell ref="AV1476:AV1479"/>
    <mergeCell ref="AW1476:AW1479"/>
    <mergeCell ref="AX1476:AX1479"/>
    <mergeCell ref="AY1476:AY1479"/>
    <mergeCell ref="AM1477:AM1478"/>
    <mergeCell ref="P1476:P1479"/>
    <mergeCell ref="Q1476:Q1479"/>
    <mergeCell ref="R1476:R1479"/>
    <mergeCell ref="S1476:S1479"/>
    <mergeCell ref="T1476:T1479"/>
    <mergeCell ref="U1476:U1479"/>
    <mergeCell ref="V1476:V1479"/>
    <mergeCell ref="W1476:W1479"/>
    <mergeCell ref="X1476:X1479"/>
    <mergeCell ref="Y1476:Y1479"/>
    <mergeCell ref="Z1476:Z1479"/>
    <mergeCell ref="AA1476:AA1479"/>
    <mergeCell ref="AB1476:AB1479"/>
    <mergeCell ref="AC1476:AC1479"/>
    <mergeCell ref="AD1476:AD1479"/>
    <mergeCell ref="AE1476:AE1479"/>
    <mergeCell ref="AF1476:AF1479"/>
    <mergeCell ref="AG1480:AG1483"/>
    <mergeCell ref="AH1480:AH1483"/>
    <mergeCell ref="AI1480:AI1483"/>
    <mergeCell ref="AJ1480:AJ1483"/>
    <mergeCell ref="AK1480:AK1483"/>
    <mergeCell ref="AL1480:AL1483"/>
    <mergeCell ref="AO1480:AO1483"/>
    <mergeCell ref="AP1480:AP1483"/>
    <mergeCell ref="AQ1480:AQ1483"/>
    <mergeCell ref="AR1480:AR1483"/>
    <mergeCell ref="AS1480:AS1483"/>
    <mergeCell ref="AT1480:AT1483"/>
    <mergeCell ref="AU1480:AU1483"/>
    <mergeCell ref="AV1480:AV1483"/>
    <mergeCell ref="AW1480:AW1483"/>
    <mergeCell ref="AX1480:AX1483"/>
    <mergeCell ref="AY1480:AY1483"/>
    <mergeCell ref="AM1481:AM1482"/>
    <mergeCell ref="P1480:P1483"/>
    <mergeCell ref="Q1480:Q1483"/>
    <mergeCell ref="R1480:R1483"/>
    <mergeCell ref="S1480:S1483"/>
    <mergeCell ref="T1480:T1483"/>
    <mergeCell ref="U1480:U1483"/>
    <mergeCell ref="V1480:V1483"/>
    <mergeCell ref="W1480:W1483"/>
    <mergeCell ref="X1480:X1483"/>
    <mergeCell ref="Y1480:Y1483"/>
    <mergeCell ref="Z1480:Z1483"/>
    <mergeCell ref="AA1480:AA1483"/>
    <mergeCell ref="AB1480:AB1483"/>
    <mergeCell ref="AC1480:AC1483"/>
    <mergeCell ref="AD1480:AD1483"/>
    <mergeCell ref="AE1480:AE1483"/>
    <mergeCell ref="AF1480:AF1483"/>
    <mergeCell ref="AG1484:AG1487"/>
    <mergeCell ref="AH1484:AH1487"/>
    <mergeCell ref="AI1484:AI1487"/>
    <mergeCell ref="AJ1484:AJ1487"/>
    <mergeCell ref="AK1484:AK1487"/>
    <mergeCell ref="AL1484:AL1487"/>
    <mergeCell ref="AO1484:AO1487"/>
    <mergeCell ref="AP1484:AP1487"/>
    <mergeCell ref="AQ1484:AQ1487"/>
    <mergeCell ref="AR1484:AR1487"/>
    <mergeCell ref="AS1484:AS1487"/>
    <mergeCell ref="AT1484:AT1487"/>
    <mergeCell ref="AU1484:AU1487"/>
    <mergeCell ref="AV1484:AV1487"/>
    <mergeCell ref="AW1484:AW1487"/>
    <mergeCell ref="AX1484:AX1487"/>
    <mergeCell ref="AY1484:AY1487"/>
    <mergeCell ref="AM1485:AM1486"/>
    <mergeCell ref="P1484:P1487"/>
    <mergeCell ref="Q1484:Q1487"/>
    <mergeCell ref="R1484:R1487"/>
    <mergeCell ref="S1484:S1487"/>
    <mergeCell ref="T1484:T1487"/>
    <mergeCell ref="U1484:U1487"/>
    <mergeCell ref="V1484:V1487"/>
    <mergeCell ref="W1484:W1487"/>
    <mergeCell ref="X1484:X1487"/>
    <mergeCell ref="Y1484:Y1487"/>
    <mergeCell ref="Z1484:Z1487"/>
    <mergeCell ref="AA1484:AA1487"/>
    <mergeCell ref="AB1484:AB1487"/>
    <mergeCell ref="AC1484:AC1487"/>
    <mergeCell ref="AD1484:AD1487"/>
    <mergeCell ref="AE1484:AE1487"/>
    <mergeCell ref="AF1484:AF1487"/>
    <mergeCell ref="AG1488:AG1491"/>
    <mergeCell ref="AH1488:AH1491"/>
    <mergeCell ref="AI1488:AI1491"/>
    <mergeCell ref="AJ1488:AJ1491"/>
    <mergeCell ref="AK1488:AK1491"/>
    <mergeCell ref="AL1488:AL1491"/>
    <mergeCell ref="AO1488:AO1491"/>
    <mergeCell ref="AP1488:AP1491"/>
    <mergeCell ref="AQ1488:AQ1491"/>
    <mergeCell ref="AR1488:AR1491"/>
    <mergeCell ref="AS1488:AS1491"/>
    <mergeCell ref="AT1488:AT1491"/>
    <mergeCell ref="AU1488:AU1491"/>
    <mergeCell ref="AV1488:AV1491"/>
    <mergeCell ref="AW1488:AW1491"/>
    <mergeCell ref="AX1488:AX1491"/>
    <mergeCell ref="AY1488:AY1491"/>
    <mergeCell ref="AM1489:AM1490"/>
    <mergeCell ref="P1488:P1491"/>
    <mergeCell ref="Q1488:Q1491"/>
    <mergeCell ref="R1488:R1491"/>
    <mergeCell ref="S1488:S1491"/>
    <mergeCell ref="T1488:T1491"/>
    <mergeCell ref="U1488:U1491"/>
    <mergeCell ref="V1488:V1491"/>
    <mergeCell ref="W1488:W1491"/>
    <mergeCell ref="X1488:X1491"/>
    <mergeCell ref="Y1488:Y1491"/>
    <mergeCell ref="Z1488:Z1491"/>
    <mergeCell ref="AA1488:AA1491"/>
    <mergeCell ref="AB1488:AB1491"/>
    <mergeCell ref="AC1488:AC1491"/>
    <mergeCell ref="AD1488:AD1491"/>
    <mergeCell ref="AE1488:AE1491"/>
    <mergeCell ref="AF1488:AF1491"/>
    <mergeCell ref="AG1492:AG1495"/>
    <mergeCell ref="AH1492:AH1495"/>
    <mergeCell ref="AI1492:AI1495"/>
    <mergeCell ref="AJ1492:AJ1495"/>
    <mergeCell ref="AK1492:AK1495"/>
    <mergeCell ref="AL1492:AL1495"/>
    <mergeCell ref="AO1492:AO1495"/>
    <mergeCell ref="AP1492:AP1495"/>
    <mergeCell ref="AQ1492:AQ1495"/>
    <mergeCell ref="AR1492:AR1495"/>
    <mergeCell ref="AS1492:AS1495"/>
    <mergeCell ref="AT1492:AT1495"/>
    <mergeCell ref="AU1492:AU1495"/>
    <mergeCell ref="AV1492:AV1495"/>
    <mergeCell ref="AW1492:AW1495"/>
    <mergeCell ref="AX1492:AX1495"/>
    <mergeCell ref="AY1492:AY1495"/>
    <mergeCell ref="AM1493:AM1494"/>
    <mergeCell ref="P1492:P1495"/>
    <mergeCell ref="Q1492:Q1495"/>
    <mergeCell ref="R1492:R1495"/>
    <mergeCell ref="S1492:S1495"/>
    <mergeCell ref="T1492:T1495"/>
    <mergeCell ref="U1492:U1495"/>
    <mergeCell ref="V1492:V1495"/>
    <mergeCell ref="W1492:W1495"/>
    <mergeCell ref="X1492:X1495"/>
    <mergeCell ref="Y1492:Y1495"/>
    <mergeCell ref="Z1492:Z1495"/>
    <mergeCell ref="AA1492:AA1495"/>
    <mergeCell ref="AB1492:AB1495"/>
    <mergeCell ref="AC1492:AC1495"/>
    <mergeCell ref="AD1492:AD1495"/>
    <mergeCell ref="AE1492:AE1495"/>
    <mergeCell ref="AF1492:AF1495"/>
    <mergeCell ref="AG1496:AG1499"/>
    <mergeCell ref="AH1496:AH1499"/>
    <mergeCell ref="AI1496:AI1499"/>
    <mergeCell ref="AJ1496:AJ1499"/>
    <mergeCell ref="AK1496:AK1499"/>
    <mergeCell ref="AL1496:AL1499"/>
    <mergeCell ref="AO1496:AO1499"/>
    <mergeCell ref="AP1496:AP1499"/>
    <mergeCell ref="AQ1496:AQ1499"/>
    <mergeCell ref="AR1496:AR1499"/>
    <mergeCell ref="AS1496:AS1499"/>
    <mergeCell ref="AT1496:AT1499"/>
    <mergeCell ref="AU1496:AU1499"/>
    <mergeCell ref="AV1496:AV1499"/>
    <mergeCell ref="AW1496:AW1499"/>
    <mergeCell ref="AX1496:AX1499"/>
    <mergeCell ref="AY1496:AY1499"/>
    <mergeCell ref="AM1497:AM1498"/>
    <mergeCell ref="P1496:P1499"/>
    <mergeCell ref="Q1496:Q1499"/>
    <mergeCell ref="R1496:R1499"/>
    <mergeCell ref="S1496:S1499"/>
    <mergeCell ref="T1496:T1499"/>
    <mergeCell ref="U1496:U1499"/>
    <mergeCell ref="V1496:V1499"/>
    <mergeCell ref="W1496:W1499"/>
    <mergeCell ref="X1496:X1499"/>
    <mergeCell ref="Y1496:Y1499"/>
    <mergeCell ref="Z1496:Z1499"/>
    <mergeCell ref="AA1496:AA1499"/>
    <mergeCell ref="AB1496:AB1499"/>
    <mergeCell ref="AC1496:AC1499"/>
    <mergeCell ref="AD1496:AD1499"/>
    <mergeCell ref="AE1496:AE1499"/>
    <mergeCell ref="AF1496:AF1499"/>
    <mergeCell ref="AG1500:AG1503"/>
    <mergeCell ref="AH1500:AH1503"/>
    <mergeCell ref="AI1500:AI1503"/>
    <mergeCell ref="AJ1500:AJ1503"/>
    <mergeCell ref="AK1500:AK1503"/>
    <mergeCell ref="AL1500:AL1503"/>
    <mergeCell ref="AO1500:AO1503"/>
    <mergeCell ref="AP1500:AP1503"/>
    <mergeCell ref="AQ1500:AQ1503"/>
    <mergeCell ref="AR1500:AR1503"/>
    <mergeCell ref="AS1500:AS1503"/>
    <mergeCell ref="AT1500:AT1503"/>
    <mergeCell ref="AU1500:AU1503"/>
    <mergeCell ref="AV1500:AV1503"/>
    <mergeCell ref="AW1500:AW1503"/>
    <mergeCell ref="AX1500:AX1503"/>
    <mergeCell ref="AY1500:AY1503"/>
    <mergeCell ref="AM1501:AM1502"/>
    <mergeCell ref="P1500:P1503"/>
    <mergeCell ref="Q1500:Q1503"/>
    <mergeCell ref="R1500:R1503"/>
    <mergeCell ref="S1500:S1503"/>
    <mergeCell ref="T1500:T1503"/>
    <mergeCell ref="U1500:U1503"/>
    <mergeCell ref="V1500:V1503"/>
    <mergeCell ref="W1500:W1503"/>
    <mergeCell ref="X1500:X1503"/>
    <mergeCell ref="Y1500:Y1503"/>
    <mergeCell ref="Z1500:Z1503"/>
    <mergeCell ref="AA1500:AA1503"/>
    <mergeCell ref="AB1500:AB1503"/>
    <mergeCell ref="AC1500:AC1503"/>
    <mergeCell ref="AD1500:AD1503"/>
    <mergeCell ref="AE1500:AE1503"/>
    <mergeCell ref="AF1500:AF1503"/>
    <mergeCell ref="AG1504:AG1507"/>
    <mergeCell ref="AH1504:AH1507"/>
    <mergeCell ref="AI1504:AI1507"/>
    <mergeCell ref="AJ1504:AJ1507"/>
    <mergeCell ref="AK1504:AK1507"/>
    <mergeCell ref="AL1504:AL1507"/>
    <mergeCell ref="AO1504:AO1507"/>
    <mergeCell ref="AP1504:AP1507"/>
    <mergeCell ref="AQ1504:AQ1507"/>
    <mergeCell ref="AR1504:AR1507"/>
    <mergeCell ref="AS1504:AS1507"/>
    <mergeCell ref="AT1504:AT1507"/>
    <mergeCell ref="AU1504:AU1507"/>
    <mergeCell ref="AV1504:AV1507"/>
    <mergeCell ref="AW1504:AW1507"/>
    <mergeCell ref="AX1504:AX1507"/>
    <mergeCell ref="AY1504:AY1507"/>
    <mergeCell ref="AM1505:AM1506"/>
    <mergeCell ref="P1504:P1507"/>
    <mergeCell ref="Q1504:Q1507"/>
    <mergeCell ref="R1504:R1507"/>
    <mergeCell ref="S1504:S1507"/>
    <mergeCell ref="T1504:T1507"/>
    <mergeCell ref="U1504:U1507"/>
    <mergeCell ref="V1504:V1507"/>
    <mergeCell ref="W1504:W1507"/>
    <mergeCell ref="X1504:X1507"/>
    <mergeCell ref="Y1504:Y1507"/>
    <mergeCell ref="Z1504:Z1507"/>
    <mergeCell ref="AA1504:AA1507"/>
    <mergeCell ref="AB1504:AB1507"/>
    <mergeCell ref="AC1504:AC1507"/>
    <mergeCell ref="AD1504:AD1507"/>
    <mergeCell ref="AE1504:AE1507"/>
    <mergeCell ref="AF1504:AF1507"/>
    <mergeCell ref="AG1508:AG1511"/>
    <mergeCell ref="AH1508:AH1511"/>
    <mergeCell ref="AI1508:AI1511"/>
    <mergeCell ref="AJ1508:AJ1511"/>
    <mergeCell ref="AK1508:AK1511"/>
    <mergeCell ref="AL1508:AL1511"/>
    <mergeCell ref="AO1508:AO1511"/>
    <mergeCell ref="AP1508:AP1511"/>
    <mergeCell ref="AQ1508:AQ1511"/>
    <mergeCell ref="AR1508:AR1511"/>
    <mergeCell ref="AS1508:AS1511"/>
    <mergeCell ref="AT1508:AT1511"/>
    <mergeCell ref="AU1508:AU1511"/>
    <mergeCell ref="AV1508:AV1511"/>
    <mergeCell ref="AW1508:AW1511"/>
    <mergeCell ref="AX1508:AX1511"/>
    <mergeCell ref="AY1508:AY1511"/>
    <mergeCell ref="AM1509:AM1510"/>
    <mergeCell ref="P1508:P1511"/>
    <mergeCell ref="Q1508:Q1511"/>
    <mergeCell ref="R1508:R1511"/>
    <mergeCell ref="S1508:S1511"/>
    <mergeCell ref="T1508:T1511"/>
    <mergeCell ref="U1508:U1511"/>
    <mergeCell ref="V1508:V1511"/>
    <mergeCell ref="W1508:W1511"/>
    <mergeCell ref="X1508:X1511"/>
    <mergeCell ref="Y1508:Y1511"/>
    <mergeCell ref="Z1508:Z1511"/>
    <mergeCell ref="AA1508:AA1511"/>
    <mergeCell ref="AB1508:AB1511"/>
    <mergeCell ref="AC1508:AC1511"/>
    <mergeCell ref="AD1508:AD1511"/>
    <mergeCell ref="AE1508:AE1511"/>
    <mergeCell ref="AF1508:AF1511"/>
    <mergeCell ref="AG1512:AG1515"/>
    <mergeCell ref="AH1512:AH1515"/>
    <mergeCell ref="AI1512:AI1515"/>
    <mergeCell ref="AJ1512:AJ1515"/>
    <mergeCell ref="AK1512:AK1515"/>
    <mergeCell ref="AL1512:AL1515"/>
    <mergeCell ref="AO1512:AO1515"/>
    <mergeCell ref="AP1512:AP1515"/>
    <mergeCell ref="AQ1512:AQ1515"/>
    <mergeCell ref="AR1512:AR1515"/>
    <mergeCell ref="AS1512:AS1515"/>
    <mergeCell ref="AT1512:AT1515"/>
    <mergeCell ref="AU1512:AU1515"/>
    <mergeCell ref="AV1512:AV1515"/>
    <mergeCell ref="AW1512:AW1515"/>
    <mergeCell ref="AX1512:AX1515"/>
    <mergeCell ref="AY1512:AY1515"/>
    <mergeCell ref="AM1513:AM1514"/>
    <mergeCell ref="P1512:P1515"/>
    <mergeCell ref="Q1512:Q1515"/>
    <mergeCell ref="R1512:R1515"/>
    <mergeCell ref="S1512:S1515"/>
    <mergeCell ref="T1512:T1515"/>
    <mergeCell ref="U1512:U1515"/>
    <mergeCell ref="V1512:V1515"/>
    <mergeCell ref="W1512:W1515"/>
    <mergeCell ref="X1512:X1515"/>
    <mergeCell ref="Y1512:Y1515"/>
    <mergeCell ref="Z1512:Z1515"/>
    <mergeCell ref="AA1512:AA1515"/>
    <mergeCell ref="AB1512:AB1515"/>
    <mergeCell ref="AC1512:AC1515"/>
    <mergeCell ref="AD1512:AD1515"/>
    <mergeCell ref="AE1512:AE1515"/>
    <mergeCell ref="AF1512:AF1515"/>
    <mergeCell ref="AG1516:AG1519"/>
    <mergeCell ref="AH1516:AH1519"/>
    <mergeCell ref="AI1516:AI1519"/>
    <mergeCell ref="AJ1516:AJ1519"/>
    <mergeCell ref="AK1516:AK1519"/>
    <mergeCell ref="AL1516:AL1519"/>
    <mergeCell ref="AO1516:AO1519"/>
    <mergeCell ref="AP1516:AP1519"/>
    <mergeCell ref="AQ1516:AQ1519"/>
    <mergeCell ref="AR1516:AR1519"/>
    <mergeCell ref="AS1516:AS1519"/>
    <mergeCell ref="AT1516:AT1519"/>
    <mergeCell ref="AU1516:AU1519"/>
    <mergeCell ref="AV1516:AV1519"/>
    <mergeCell ref="AW1516:AW1519"/>
    <mergeCell ref="AX1516:AX1519"/>
    <mergeCell ref="AY1516:AY1519"/>
    <mergeCell ref="AM1517:AM1518"/>
    <mergeCell ref="P1516:P1519"/>
    <mergeCell ref="Q1516:Q1519"/>
    <mergeCell ref="R1516:R1519"/>
    <mergeCell ref="S1516:S1519"/>
    <mergeCell ref="T1516:T1519"/>
    <mergeCell ref="U1516:U1519"/>
    <mergeCell ref="V1516:V1519"/>
    <mergeCell ref="W1516:W1519"/>
    <mergeCell ref="X1516:X1519"/>
    <mergeCell ref="Y1516:Y1519"/>
    <mergeCell ref="Z1516:Z1519"/>
    <mergeCell ref="AA1516:AA1519"/>
    <mergeCell ref="AB1516:AB1519"/>
    <mergeCell ref="AC1516:AC1519"/>
    <mergeCell ref="AD1516:AD1519"/>
    <mergeCell ref="AE1516:AE1519"/>
    <mergeCell ref="AF1516:AF1519"/>
    <mergeCell ref="AG1520:AG1523"/>
    <mergeCell ref="AH1520:AH1523"/>
    <mergeCell ref="AI1520:AI1523"/>
    <mergeCell ref="AJ1520:AJ1523"/>
    <mergeCell ref="AK1520:AK1523"/>
    <mergeCell ref="AL1520:AL1523"/>
    <mergeCell ref="AO1520:AO1523"/>
    <mergeCell ref="AP1520:AP1523"/>
    <mergeCell ref="AQ1520:AQ1523"/>
    <mergeCell ref="AR1520:AR1523"/>
    <mergeCell ref="AS1520:AS1523"/>
    <mergeCell ref="AT1520:AT1523"/>
    <mergeCell ref="AU1520:AU1523"/>
    <mergeCell ref="AV1520:AV1523"/>
    <mergeCell ref="AW1520:AW1523"/>
    <mergeCell ref="AX1520:AX1523"/>
    <mergeCell ref="AY1520:AY1523"/>
    <mergeCell ref="AM1521:AM1522"/>
    <mergeCell ref="P1520:P1523"/>
    <mergeCell ref="Q1520:Q1523"/>
    <mergeCell ref="R1520:R1523"/>
    <mergeCell ref="S1520:S1523"/>
    <mergeCell ref="T1520:T1523"/>
    <mergeCell ref="U1520:U1523"/>
    <mergeCell ref="V1520:V1523"/>
    <mergeCell ref="W1520:W1523"/>
    <mergeCell ref="X1520:X1523"/>
    <mergeCell ref="Y1520:Y1523"/>
    <mergeCell ref="Z1520:Z1523"/>
    <mergeCell ref="AA1520:AA1523"/>
    <mergeCell ref="AB1520:AB1523"/>
    <mergeCell ref="AC1520:AC1523"/>
    <mergeCell ref="AD1520:AD1523"/>
    <mergeCell ref="AE1520:AE1523"/>
    <mergeCell ref="AF1520:AF1523"/>
    <mergeCell ref="AG1524:AG1527"/>
    <mergeCell ref="AH1524:AH1527"/>
    <mergeCell ref="AI1524:AI1527"/>
    <mergeCell ref="AJ1524:AJ1527"/>
    <mergeCell ref="AK1524:AK1527"/>
    <mergeCell ref="AL1524:AL1527"/>
    <mergeCell ref="AO1524:AO1527"/>
    <mergeCell ref="AP1524:AP1527"/>
    <mergeCell ref="AQ1524:AQ1527"/>
    <mergeCell ref="AR1524:AR1527"/>
    <mergeCell ref="AS1524:AS1527"/>
    <mergeCell ref="AT1524:AT1527"/>
    <mergeCell ref="AU1524:AU1527"/>
    <mergeCell ref="AV1524:AV1527"/>
    <mergeCell ref="AW1524:AW1527"/>
    <mergeCell ref="AX1524:AX1527"/>
    <mergeCell ref="AY1524:AY1527"/>
    <mergeCell ref="AM1525:AM1526"/>
    <mergeCell ref="P1524:P1527"/>
    <mergeCell ref="Q1524:Q1527"/>
    <mergeCell ref="R1524:R1527"/>
    <mergeCell ref="S1524:S1527"/>
    <mergeCell ref="T1524:T1527"/>
    <mergeCell ref="U1524:U1527"/>
    <mergeCell ref="V1524:V1527"/>
    <mergeCell ref="W1524:W1527"/>
    <mergeCell ref="X1524:X1527"/>
    <mergeCell ref="Y1524:Y1527"/>
    <mergeCell ref="Z1524:Z1527"/>
    <mergeCell ref="AA1524:AA1527"/>
    <mergeCell ref="AB1524:AB1527"/>
    <mergeCell ref="AC1524:AC1527"/>
    <mergeCell ref="AD1524:AD1527"/>
    <mergeCell ref="AE1524:AE1527"/>
    <mergeCell ref="AF1524:AF1527"/>
    <mergeCell ref="AG1528:AG1531"/>
    <mergeCell ref="AH1528:AH1531"/>
    <mergeCell ref="AI1528:AI1531"/>
    <mergeCell ref="AJ1528:AJ1531"/>
    <mergeCell ref="AK1528:AK1531"/>
    <mergeCell ref="AL1528:AL1531"/>
    <mergeCell ref="AO1528:AO1531"/>
    <mergeCell ref="AP1528:AP1531"/>
    <mergeCell ref="AQ1528:AQ1531"/>
    <mergeCell ref="AR1528:AR1531"/>
    <mergeCell ref="AS1528:AS1531"/>
    <mergeCell ref="AT1528:AT1531"/>
    <mergeCell ref="AU1528:AU1531"/>
    <mergeCell ref="AV1528:AV1531"/>
    <mergeCell ref="AW1528:AW1531"/>
    <mergeCell ref="AX1528:AX1531"/>
    <mergeCell ref="AY1528:AY1531"/>
    <mergeCell ref="AM1529:AM1530"/>
    <mergeCell ref="P1528:P1531"/>
    <mergeCell ref="Q1528:Q1531"/>
    <mergeCell ref="R1528:R1531"/>
    <mergeCell ref="S1528:S1531"/>
    <mergeCell ref="T1528:T1531"/>
    <mergeCell ref="U1528:U1531"/>
    <mergeCell ref="V1528:V1531"/>
    <mergeCell ref="W1528:W1531"/>
    <mergeCell ref="X1528:X1531"/>
    <mergeCell ref="Y1528:Y1531"/>
    <mergeCell ref="Z1528:Z1531"/>
    <mergeCell ref="AA1528:AA1531"/>
    <mergeCell ref="AB1528:AB1531"/>
    <mergeCell ref="AC1528:AC1531"/>
    <mergeCell ref="AD1528:AD1531"/>
    <mergeCell ref="AE1528:AE1531"/>
    <mergeCell ref="AF1528:AF1531"/>
    <mergeCell ref="AG1532:AG1535"/>
    <mergeCell ref="AH1532:AH1535"/>
    <mergeCell ref="AI1532:AI1535"/>
    <mergeCell ref="AJ1532:AJ1535"/>
    <mergeCell ref="AK1532:AK1535"/>
    <mergeCell ref="AL1532:AL1535"/>
    <mergeCell ref="AO1532:AO1535"/>
    <mergeCell ref="AP1532:AP1535"/>
    <mergeCell ref="AQ1532:AQ1535"/>
    <mergeCell ref="AR1532:AR1535"/>
    <mergeCell ref="AS1532:AS1535"/>
    <mergeCell ref="AT1532:AT1535"/>
    <mergeCell ref="AU1532:AU1535"/>
    <mergeCell ref="AV1532:AV1535"/>
    <mergeCell ref="AW1532:AW1535"/>
    <mergeCell ref="AX1532:AX1535"/>
    <mergeCell ref="AY1532:AY1535"/>
    <mergeCell ref="AM1533:AM1534"/>
    <mergeCell ref="P1532:P1535"/>
    <mergeCell ref="Q1532:Q1535"/>
    <mergeCell ref="R1532:R1535"/>
    <mergeCell ref="S1532:S1535"/>
    <mergeCell ref="T1532:T1535"/>
    <mergeCell ref="U1532:U1535"/>
    <mergeCell ref="V1532:V1535"/>
    <mergeCell ref="W1532:W1535"/>
    <mergeCell ref="X1532:X1535"/>
    <mergeCell ref="Y1532:Y1535"/>
    <mergeCell ref="Z1532:Z1535"/>
    <mergeCell ref="AA1532:AA1535"/>
    <mergeCell ref="AB1532:AB1535"/>
    <mergeCell ref="AC1532:AC1535"/>
    <mergeCell ref="AD1532:AD1535"/>
    <mergeCell ref="AE1532:AE1535"/>
    <mergeCell ref="AF1532:AF1535"/>
    <mergeCell ref="AG1536:AG1539"/>
    <mergeCell ref="AH1536:AH1539"/>
    <mergeCell ref="AI1536:AI1539"/>
    <mergeCell ref="AJ1536:AJ1539"/>
    <mergeCell ref="AK1536:AK1539"/>
    <mergeCell ref="AL1536:AL1539"/>
    <mergeCell ref="AO1536:AO1539"/>
    <mergeCell ref="AP1536:AP1539"/>
    <mergeCell ref="AQ1536:AQ1539"/>
    <mergeCell ref="AR1536:AR1539"/>
    <mergeCell ref="AS1536:AS1539"/>
    <mergeCell ref="AT1536:AT1539"/>
    <mergeCell ref="AU1536:AU1539"/>
    <mergeCell ref="AV1536:AV1539"/>
    <mergeCell ref="AW1536:AW1539"/>
    <mergeCell ref="AX1536:AX1539"/>
    <mergeCell ref="AY1536:AY1539"/>
    <mergeCell ref="AM1537:AM1538"/>
    <mergeCell ref="P1536:P1539"/>
    <mergeCell ref="Q1536:Q1539"/>
    <mergeCell ref="R1536:R1539"/>
    <mergeCell ref="S1536:S1539"/>
    <mergeCell ref="T1536:T1539"/>
    <mergeCell ref="U1536:U1539"/>
    <mergeCell ref="V1536:V1539"/>
    <mergeCell ref="W1536:W1539"/>
    <mergeCell ref="X1536:X1539"/>
    <mergeCell ref="Y1536:Y1539"/>
    <mergeCell ref="Z1536:Z1539"/>
    <mergeCell ref="AA1536:AA1539"/>
    <mergeCell ref="AB1536:AB1539"/>
    <mergeCell ref="AC1536:AC1539"/>
    <mergeCell ref="AD1536:AD1539"/>
    <mergeCell ref="AE1536:AE1539"/>
    <mergeCell ref="AF1536:AF1539"/>
    <mergeCell ref="AG1540:AG1543"/>
    <mergeCell ref="AH1540:AH1543"/>
    <mergeCell ref="AI1540:AI1543"/>
    <mergeCell ref="AJ1540:AJ1543"/>
    <mergeCell ref="AK1540:AK1543"/>
    <mergeCell ref="AL1540:AL1543"/>
    <mergeCell ref="AO1540:AO1543"/>
    <mergeCell ref="AP1540:AP1543"/>
    <mergeCell ref="AQ1540:AQ1543"/>
    <mergeCell ref="AR1540:AR1543"/>
    <mergeCell ref="AS1540:AS1543"/>
    <mergeCell ref="AT1540:AT1543"/>
    <mergeCell ref="AU1540:AU1543"/>
    <mergeCell ref="AV1540:AV1543"/>
    <mergeCell ref="AW1540:AW1543"/>
    <mergeCell ref="AX1540:AX1543"/>
    <mergeCell ref="AY1540:AY1543"/>
    <mergeCell ref="AM1541:AM1542"/>
    <mergeCell ref="P1540:P1543"/>
    <mergeCell ref="Q1540:Q1543"/>
    <mergeCell ref="R1540:R1543"/>
    <mergeCell ref="S1540:S1543"/>
    <mergeCell ref="T1540:T1543"/>
    <mergeCell ref="U1540:U1543"/>
    <mergeCell ref="V1540:V1543"/>
    <mergeCell ref="W1540:W1543"/>
    <mergeCell ref="X1540:X1543"/>
    <mergeCell ref="Y1540:Y1543"/>
    <mergeCell ref="Z1540:Z1543"/>
    <mergeCell ref="AA1540:AA1543"/>
    <mergeCell ref="AB1540:AB1543"/>
    <mergeCell ref="AC1540:AC1543"/>
    <mergeCell ref="AD1540:AD1543"/>
    <mergeCell ref="AE1540:AE1543"/>
    <mergeCell ref="AF1540:AF1543"/>
    <mergeCell ref="AG1544:AG1547"/>
    <mergeCell ref="AH1544:AH1547"/>
    <mergeCell ref="AI1544:AI1547"/>
    <mergeCell ref="AJ1544:AJ1547"/>
    <mergeCell ref="AK1544:AK1547"/>
    <mergeCell ref="AL1544:AL1547"/>
    <mergeCell ref="AO1544:AO1547"/>
    <mergeCell ref="AP1544:AP1547"/>
    <mergeCell ref="AQ1544:AQ1547"/>
    <mergeCell ref="AR1544:AR1547"/>
    <mergeCell ref="AS1544:AS1547"/>
    <mergeCell ref="AT1544:AT1547"/>
    <mergeCell ref="AU1544:AU1547"/>
    <mergeCell ref="AV1544:AV1547"/>
    <mergeCell ref="AW1544:AW1547"/>
    <mergeCell ref="AX1544:AX1547"/>
    <mergeCell ref="AY1544:AY1547"/>
    <mergeCell ref="AM1545:AM1546"/>
    <mergeCell ref="P1544:P1547"/>
    <mergeCell ref="Q1544:Q1547"/>
    <mergeCell ref="R1544:R1547"/>
    <mergeCell ref="S1544:S1547"/>
    <mergeCell ref="T1544:T1547"/>
    <mergeCell ref="U1544:U1547"/>
    <mergeCell ref="V1544:V1547"/>
    <mergeCell ref="W1544:W1547"/>
    <mergeCell ref="X1544:X1547"/>
    <mergeCell ref="Y1544:Y1547"/>
    <mergeCell ref="Z1544:Z1547"/>
    <mergeCell ref="AA1544:AA1547"/>
    <mergeCell ref="AB1544:AB1547"/>
    <mergeCell ref="AC1544:AC1547"/>
    <mergeCell ref="AD1544:AD1547"/>
    <mergeCell ref="AE1544:AE1547"/>
    <mergeCell ref="AF1544:AF1547"/>
    <mergeCell ref="AG1548:AG1551"/>
    <mergeCell ref="AH1548:AH1551"/>
    <mergeCell ref="AI1548:AI1551"/>
    <mergeCell ref="AJ1548:AJ1551"/>
    <mergeCell ref="AK1548:AK1551"/>
    <mergeCell ref="AL1548:AL1551"/>
    <mergeCell ref="AO1548:AO1551"/>
    <mergeCell ref="AP1548:AP1551"/>
    <mergeCell ref="AQ1548:AQ1551"/>
    <mergeCell ref="AR1548:AR1551"/>
    <mergeCell ref="AS1548:AS1551"/>
    <mergeCell ref="AT1548:AT1551"/>
    <mergeCell ref="AU1548:AU1551"/>
    <mergeCell ref="AV1548:AV1551"/>
    <mergeCell ref="AW1548:AW1551"/>
    <mergeCell ref="AX1548:AX1551"/>
    <mergeCell ref="AY1548:AY1551"/>
    <mergeCell ref="AM1549:AM1550"/>
    <mergeCell ref="P1548:P1551"/>
    <mergeCell ref="Q1548:Q1551"/>
    <mergeCell ref="R1548:R1551"/>
    <mergeCell ref="S1548:S1551"/>
    <mergeCell ref="T1548:T1551"/>
    <mergeCell ref="U1548:U1551"/>
    <mergeCell ref="V1548:V1551"/>
    <mergeCell ref="W1548:W1551"/>
    <mergeCell ref="X1548:X1551"/>
    <mergeCell ref="Y1548:Y1551"/>
    <mergeCell ref="Z1548:Z1551"/>
    <mergeCell ref="AA1548:AA1551"/>
    <mergeCell ref="AB1548:AB1551"/>
    <mergeCell ref="AC1548:AC1551"/>
    <mergeCell ref="AD1548:AD1551"/>
    <mergeCell ref="AE1548:AE1551"/>
    <mergeCell ref="AF1548:AF1551"/>
    <mergeCell ref="AG1552:AG1555"/>
    <mergeCell ref="AH1552:AH1555"/>
    <mergeCell ref="AI1552:AI1555"/>
    <mergeCell ref="AJ1552:AJ1555"/>
    <mergeCell ref="AK1552:AK1555"/>
    <mergeCell ref="AL1552:AL1555"/>
    <mergeCell ref="AO1552:AO1555"/>
    <mergeCell ref="AP1552:AP1555"/>
    <mergeCell ref="AQ1552:AQ1555"/>
    <mergeCell ref="AR1552:AR1555"/>
    <mergeCell ref="AS1552:AS1555"/>
    <mergeCell ref="AT1552:AT1555"/>
    <mergeCell ref="AU1552:AU1555"/>
    <mergeCell ref="AV1552:AV1555"/>
    <mergeCell ref="AW1552:AW1555"/>
    <mergeCell ref="AX1552:AX1555"/>
    <mergeCell ref="AY1552:AY1555"/>
    <mergeCell ref="AM1553:AM1554"/>
    <mergeCell ref="P1552:P1555"/>
    <mergeCell ref="Q1552:Q1555"/>
    <mergeCell ref="R1552:R1555"/>
    <mergeCell ref="S1552:S1555"/>
    <mergeCell ref="T1552:T1555"/>
    <mergeCell ref="U1552:U1555"/>
    <mergeCell ref="V1552:V1555"/>
    <mergeCell ref="W1552:W1555"/>
    <mergeCell ref="X1552:X1555"/>
    <mergeCell ref="Y1552:Y1555"/>
    <mergeCell ref="Z1552:Z1555"/>
    <mergeCell ref="AA1552:AA1555"/>
    <mergeCell ref="AB1552:AB1555"/>
    <mergeCell ref="AC1552:AC1555"/>
    <mergeCell ref="AD1552:AD1555"/>
    <mergeCell ref="AE1552:AE1555"/>
    <mergeCell ref="AF1552:AF1555"/>
    <mergeCell ref="AG1556:AG1559"/>
    <mergeCell ref="AH1556:AH1559"/>
    <mergeCell ref="AI1556:AI1559"/>
    <mergeCell ref="AJ1556:AJ1559"/>
    <mergeCell ref="AK1556:AK1559"/>
    <mergeCell ref="AL1556:AL1559"/>
    <mergeCell ref="AO1556:AO1559"/>
    <mergeCell ref="AP1556:AP1559"/>
    <mergeCell ref="AQ1556:AQ1559"/>
    <mergeCell ref="AR1556:AR1559"/>
    <mergeCell ref="AS1556:AS1559"/>
    <mergeCell ref="AT1556:AT1559"/>
    <mergeCell ref="AU1556:AU1559"/>
    <mergeCell ref="AV1556:AV1559"/>
    <mergeCell ref="AW1556:AW1559"/>
    <mergeCell ref="AX1556:AX1559"/>
    <mergeCell ref="AY1556:AY1559"/>
    <mergeCell ref="AM1557:AM1558"/>
    <mergeCell ref="P1556:P1559"/>
    <mergeCell ref="Q1556:Q1559"/>
    <mergeCell ref="R1556:R1559"/>
    <mergeCell ref="S1556:S1559"/>
    <mergeCell ref="T1556:T1559"/>
    <mergeCell ref="U1556:U1559"/>
    <mergeCell ref="V1556:V1559"/>
    <mergeCell ref="W1556:W1559"/>
    <mergeCell ref="X1556:X1559"/>
    <mergeCell ref="Y1556:Y1559"/>
    <mergeCell ref="Z1556:Z1559"/>
    <mergeCell ref="AA1556:AA1559"/>
    <mergeCell ref="AB1556:AB1559"/>
    <mergeCell ref="AC1556:AC1559"/>
    <mergeCell ref="AD1556:AD1559"/>
    <mergeCell ref="AE1556:AE1559"/>
    <mergeCell ref="AF1556:AF1559"/>
    <mergeCell ref="AG1560:AG1563"/>
    <mergeCell ref="AH1560:AH1563"/>
    <mergeCell ref="AI1560:AI1563"/>
    <mergeCell ref="AJ1560:AJ1563"/>
    <mergeCell ref="AK1560:AK1563"/>
    <mergeCell ref="AL1560:AL1563"/>
    <mergeCell ref="AO1560:AO1563"/>
    <mergeCell ref="AP1560:AP1563"/>
    <mergeCell ref="AQ1560:AQ1563"/>
    <mergeCell ref="AR1560:AR1563"/>
    <mergeCell ref="AS1560:AS1563"/>
    <mergeCell ref="AT1560:AT1563"/>
    <mergeCell ref="AU1560:AU1563"/>
    <mergeCell ref="AV1560:AV1563"/>
    <mergeCell ref="AW1560:AW1563"/>
    <mergeCell ref="AX1560:AX1563"/>
    <mergeCell ref="AY1560:AY1563"/>
    <mergeCell ref="AM1561:AM1562"/>
    <mergeCell ref="P1560:P1563"/>
    <mergeCell ref="Q1560:Q1563"/>
    <mergeCell ref="R1560:R1563"/>
    <mergeCell ref="S1560:S1563"/>
    <mergeCell ref="T1560:T1563"/>
    <mergeCell ref="U1560:U1563"/>
    <mergeCell ref="V1560:V1563"/>
    <mergeCell ref="W1560:W1563"/>
    <mergeCell ref="X1560:X1563"/>
    <mergeCell ref="Y1560:Y1563"/>
    <mergeCell ref="Z1560:Z1563"/>
    <mergeCell ref="AA1560:AA1563"/>
    <mergeCell ref="AB1560:AB1563"/>
    <mergeCell ref="AC1560:AC1563"/>
    <mergeCell ref="AD1560:AD1563"/>
    <mergeCell ref="AE1560:AE1563"/>
    <mergeCell ref="AF1560:AF1563"/>
    <mergeCell ref="AG1564:AG1567"/>
    <mergeCell ref="AH1564:AH1567"/>
    <mergeCell ref="AI1564:AI1567"/>
    <mergeCell ref="AJ1564:AJ1567"/>
    <mergeCell ref="AK1564:AK1567"/>
    <mergeCell ref="AL1564:AL1567"/>
    <mergeCell ref="AO1564:AO1567"/>
    <mergeCell ref="AP1564:AP1567"/>
    <mergeCell ref="AQ1564:AQ1567"/>
    <mergeCell ref="AR1564:AR1567"/>
    <mergeCell ref="AS1564:AS1567"/>
    <mergeCell ref="AT1564:AT1567"/>
    <mergeCell ref="AU1564:AU1567"/>
    <mergeCell ref="AV1564:AV1567"/>
    <mergeCell ref="AW1564:AW1567"/>
    <mergeCell ref="AX1564:AX1567"/>
    <mergeCell ref="AY1564:AY1567"/>
    <mergeCell ref="AM1565:AM1566"/>
    <mergeCell ref="P1564:P1567"/>
    <mergeCell ref="Q1564:Q1567"/>
    <mergeCell ref="R1564:R1567"/>
    <mergeCell ref="S1564:S1567"/>
    <mergeCell ref="T1564:T1567"/>
    <mergeCell ref="U1564:U1567"/>
    <mergeCell ref="V1564:V1567"/>
    <mergeCell ref="W1564:W1567"/>
    <mergeCell ref="X1564:X1567"/>
    <mergeCell ref="Y1564:Y1567"/>
    <mergeCell ref="Z1564:Z1567"/>
    <mergeCell ref="AA1564:AA1567"/>
    <mergeCell ref="AB1564:AB1567"/>
    <mergeCell ref="AC1564:AC1567"/>
    <mergeCell ref="AD1564:AD1567"/>
    <mergeCell ref="AE1564:AE1567"/>
    <mergeCell ref="AF1564:AF1567"/>
    <mergeCell ref="AG1568:AG1571"/>
    <mergeCell ref="AH1568:AH1571"/>
    <mergeCell ref="AI1568:AI1571"/>
    <mergeCell ref="AJ1568:AJ1571"/>
    <mergeCell ref="AK1568:AK1571"/>
    <mergeCell ref="AL1568:AL1571"/>
    <mergeCell ref="AO1568:AO1571"/>
    <mergeCell ref="AP1568:AP1571"/>
    <mergeCell ref="AQ1568:AQ1571"/>
    <mergeCell ref="AR1568:AR1571"/>
    <mergeCell ref="AS1568:AS1571"/>
    <mergeCell ref="AT1568:AT1571"/>
    <mergeCell ref="AU1568:AU1571"/>
    <mergeCell ref="AV1568:AV1571"/>
    <mergeCell ref="AW1568:AW1571"/>
    <mergeCell ref="AX1568:AX1571"/>
    <mergeCell ref="AY1568:AY1571"/>
    <mergeCell ref="AM1569:AM1570"/>
    <mergeCell ref="P1568:P1571"/>
    <mergeCell ref="Q1568:Q1571"/>
    <mergeCell ref="R1568:R1571"/>
    <mergeCell ref="S1568:S1571"/>
    <mergeCell ref="T1568:T1571"/>
    <mergeCell ref="U1568:U1571"/>
    <mergeCell ref="V1568:V1571"/>
    <mergeCell ref="W1568:W1571"/>
    <mergeCell ref="X1568:X1571"/>
    <mergeCell ref="Y1568:Y1571"/>
    <mergeCell ref="Z1568:Z1571"/>
    <mergeCell ref="AA1568:AA1571"/>
    <mergeCell ref="AB1568:AB1571"/>
    <mergeCell ref="AC1568:AC1571"/>
    <mergeCell ref="AD1568:AD1571"/>
    <mergeCell ref="AE1568:AE1571"/>
    <mergeCell ref="AF1568:AF1571"/>
    <mergeCell ref="AG1572:AG1575"/>
    <mergeCell ref="AH1572:AH1575"/>
    <mergeCell ref="AI1572:AI1575"/>
    <mergeCell ref="AJ1572:AJ1575"/>
    <mergeCell ref="AK1572:AK1575"/>
    <mergeCell ref="AL1572:AL1575"/>
    <mergeCell ref="AO1572:AO1575"/>
    <mergeCell ref="AP1572:AP1575"/>
    <mergeCell ref="AQ1572:AQ1575"/>
    <mergeCell ref="AR1572:AR1575"/>
    <mergeCell ref="AS1572:AS1575"/>
    <mergeCell ref="AT1572:AT1575"/>
    <mergeCell ref="AU1572:AU1575"/>
    <mergeCell ref="AV1572:AV1575"/>
    <mergeCell ref="AW1572:AW1575"/>
    <mergeCell ref="AX1572:AX1575"/>
    <mergeCell ref="AY1572:AY1575"/>
    <mergeCell ref="AM1573:AM1574"/>
    <mergeCell ref="P1572:P1575"/>
    <mergeCell ref="Q1572:Q1575"/>
    <mergeCell ref="R1572:R1575"/>
    <mergeCell ref="S1572:S1575"/>
    <mergeCell ref="T1572:T1575"/>
    <mergeCell ref="U1572:U1575"/>
    <mergeCell ref="V1572:V1575"/>
    <mergeCell ref="W1572:W1575"/>
    <mergeCell ref="X1572:X1575"/>
    <mergeCell ref="Y1572:Y1575"/>
    <mergeCell ref="Z1572:Z1575"/>
    <mergeCell ref="AA1572:AA1575"/>
    <mergeCell ref="AB1572:AB1575"/>
    <mergeCell ref="AC1572:AC1575"/>
    <mergeCell ref="AD1572:AD1575"/>
    <mergeCell ref="AE1572:AE1575"/>
    <mergeCell ref="AF1572:AF1575"/>
    <mergeCell ref="AG1576:AG1579"/>
    <mergeCell ref="AH1576:AH1579"/>
    <mergeCell ref="AI1576:AI1579"/>
    <mergeCell ref="AJ1576:AJ1579"/>
    <mergeCell ref="AK1576:AK1579"/>
    <mergeCell ref="AL1576:AL1579"/>
    <mergeCell ref="AO1576:AO1579"/>
    <mergeCell ref="AP1576:AP1579"/>
    <mergeCell ref="AQ1576:AQ1579"/>
    <mergeCell ref="AR1576:AR1579"/>
    <mergeCell ref="AS1576:AS1579"/>
    <mergeCell ref="AT1576:AT1579"/>
    <mergeCell ref="AU1576:AU1579"/>
    <mergeCell ref="AV1576:AV1579"/>
    <mergeCell ref="AW1576:AW1579"/>
    <mergeCell ref="AX1576:AX1579"/>
    <mergeCell ref="AY1576:AY1579"/>
    <mergeCell ref="AM1577:AM1578"/>
    <mergeCell ref="P1576:P1579"/>
    <mergeCell ref="Q1576:Q1579"/>
    <mergeCell ref="R1576:R1579"/>
    <mergeCell ref="S1576:S1579"/>
    <mergeCell ref="T1576:T1579"/>
    <mergeCell ref="U1576:U1579"/>
    <mergeCell ref="V1576:V1579"/>
    <mergeCell ref="W1576:W1579"/>
    <mergeCell ref="X1576:X1579"/>
    <mergeCell ref="Y1576:Y1579"/>
    <mergeCell ref="Z1576:Z1579"/>
    <mergeCell ref="AA1576:AA1579"/>
    <mergeCell ref="AB1576:AB1579"/>
    <mergeCell ref="AC1576:AC1579"/>
    <mergeCell ref="AD1576:AD1579"/>
    <mergeCell ref="AE1576:AE1579"/>
    <mergeCell ref="AF1576:AF1579"/>
    <mergeCell ref="AG1580:AG1583"/>
    <mergeCell ref="AH1580:AH1583"/>
    <mergeCell ref="AI1580:AI1583"/>
    <mergeCell ref="AJ1580:AJ1583"/>
    <mergeCell ref="AK1580:AK1583"/>
    <mergeCell ref="AL1580:AL1583"/>
    <mergeCell ref="AO1580:AO1583"/>
    <mergeCell ref="AP1580:AP1583"/>
    <mergeCell ref="AQ1580:AQ1583"/>
    <mergeCell ref="AR1580:AR1583"/>
    <mergeCell ref="AS1580:AS1583"/>
    <mergeCell ref="AT1580:AT1583"/>
    <mergeCell ref="AU1580:AU1583"/>
    <mergeCell ref="AV1580:AV1583"/>
    <mergeCell ref="AW1580:AW1583"/>
    <mergeCell ref="AX1580:AX1583"/>
    <mergeCell ref="AY1580:AY1583"/>
    <mergeCell ref="AM1581:AM1582"/>
    <mergeCell ref="P1580:P1583"/>
    <mergeCell ref="Q1580:Q1583"/>
    <mergeCell ref="R1580:R1583"/>
    <mergeCell ref="S1580:S1583"/>
    <mergeCell ref="T1580:T1583"/>
    <mergeCell ref="U1580:U1583"/>
    <mergeCell ref="V1580:V1583"/>
    <mergeCell ref="W1580:W1583"/>
    <mergeCell ref="X1580:X1583"/>
    <mergeCell ref="Y1580:Y1583"/>
    <mergeCell ref="Z1580:Z1583"/>
    <mergeCell ref="AA1580:AA1583"/>
    <mergeCell ref="AB1580:AB1583"/>
    <mergeCell ref="AC1580:AC1583"/>
    <mergeCell ref="AD1580:AD1583"/>
    <mergeCell ref="AE1580:AE1583"/>
    <mergeCell ref="AF1580:AF1583"/>
    <mergeCell ref="AG1584:AG1587"/>
    <mergeCell ref="AH1584:AH1587"/>
    <mergeCell ref="AI1584:AI1587"/>
    <mergeCell ref="AJ1584:AJ1587"/>
    <mergeCell ref="AK1584:AK1587"/>
    <mergeCell ref="AL1584:AL1587"/>
    <mergeCell ref="AO1584:AO1587"/>
    <mergeCell ref="AP1584:AP1587"/>
    <mergeCell ref="AQ1584:AQ1587"/>
    <mergeCell ref="AR1584:AR1587"/>
    <mergeCell ref="AS1584:AS1587"/>
    <mergeCell ref="AT1584:AT1587"/>
    <mergeCell ref="AU1584:AU1587"/>
    <mergeCell ref="AV1584:AV1587"/>
    <mergeCell ref="AW1584:AW1587"/>
    <mergeCell ref="AX1584:AX1587"/>
    <mergeCell ref="AY1584:AY1587"/>
    <mergeCell ref="AM1585:AM1586"/>
    <mergeCell ref="P1584:P1587"/>
    <mergeCell ref="Q1584:Q1587"/>
    <mergeCell ref="R1584:R1587"/>
    <mergeCell ref="S1584:S1587"/>
    <mergeCell ref="T1584:T1587"/>
    <mergeCell ref="U1584:U1587"/>
    <mergeCell ref="V1584:V1587"/>
    <mergeCell ref="W1584:W1587"/>
    <mergeCell ref="X1584:X1587"/>
    <mergeCell ref="Y1584:Y1587"/>
    <mergeCell ref="Z1584:Z1587"/>
    <mergeCell ref="AA1584:AA1587"/>
    <mergeCell ref="AB1584:AB1587"/>
    <mergeCell ref="AC1584:AC1587"/>
    <mergeCell ref="AD1584:AD1587"/>
    <mergeCell ref="AE1584:AE1587"/>
    <mergeCell ref="AF1584:AF1587"/>
    <mergeCell ref="AG1588:AG1591"/>
    <mergeCell ref="AH1588:AH1591"/>
    <mergeCell ref="AI1588:AI1591"/>
    <mergeCell ref="AJ1588:AJ1591"/>
    <mergeCell ref="AK1588:AK1591"/>
    <mergeCell ref="AL1588:AL1591"/>
    <mergeCell ref="AO1588:AO1591"/>
    <mergeCell ref="AP1588:AP1591"/>
    <mergeCell ref="AQ1588:AQ1591"/>
    <mergeCell ref="AR1588:AR1591"/>
    <mergeCell ref="AS1588:AS1591"/>
    <mergeCell ref="AT1588:AT1591"/>
    <mergeCell ref="AU1588:AU1591"/>
    <mergeCell ref="AV1588:AV1591"/>
    <mergeCell ref="AW1588:AW1591"/>
    <mergeCell ref="AX1588:AX1591"/>
    <mergeCell ref="AY1588:AY1591"/>
    <mergeCell ref="AM1589:AM1590"/>
    <mergeCell ref="P1588:P1591"/>
    <mergeCell ref="Q1588:Q1591"/>
    <mergeCell ref="R1588:R1591"/>
    <mergeCell ref="S1588:S1591"/>
    <mergeCell ref="T1588:T1591"/>
    <mergeCell ref="U1588:U1591"/>
    <mergeCell ref="V1588:V1591"/>
    <mergeCell ref="W1588:W1591"/>
    <mergeCell ref="X1588:X1591"/>
    <mergeCell ref="Y1588:Y1591"/>
    <mergeCell ref="Z1588:Z1591"/>
    <mergeCell ref="AA1588:AA1591"/>
    <mergeCell ref="AB1588:AB1591"/>
    <mergeCell ref="AC1588:AC1591"/>
    <mergeCell ref="AD1588:AD1591"/>
    <mergeCell ref="AE1588:AE1591"/>
    <mergeCell ref="AF1588:AF1591"/>
    <mergeCell ref="AG1592:AG1595"/>
    <mergeCell ref="AH1592:AH1595"/>
    <mergeCell ref="AI1592:AI1595"/>
    <mergeCell ref="AJ1592:AJ1595"/>
    <mergeCell ref="AK1592:AK1595"/>
    <mergeCell ref="AL1592:AL1595"/>
    <mergeCell ref="AO1592:AO1595"/>
    <mergeCell ref="AP1592:AP1595"/>
    <mergeCell ref="AQ1592:AQ1595"/>
    <mergeCell ref="AR1592:AR1595"/>
    <mergeCell ref="AS1592:AS1595"/>
    <mergeCell ref="AT1592:AT1595"/>
    <mergeCell ref="AU1592:AU1595"/>
    <mergeCell ref="AV1592:AV1595"/>
    <mergeCell ref="AW1592:AW1595"/>
    <mergeCell ref="AX1592:AX1595"/>
    <mergeCell ref="AY1592:AY1595"/>
    <mergeCell ref="AM1593:AM1594"/>
    <mergeCell ref="P1592:P1595"/>
    <mergeCell ref="Q1592:Q1595"/>
    <mergeCell ref="R1592:R1595"/>
    <mergeCell ref="S1592:S1595"/>
    <mergeCell ref="T1592:T1595"/>
    <mergeCell ref="U1592:U1595"/>
    <mergeCell ref="V1592:V1595"/>
    <mergeCell ref="W1592:W1595"/>
    <mergeCell ref="X1592:X1595"/>
    <mergeCell ref="Y1592:Y1595"/>
    <mergeCell ref="Z1592:Z1595"/>
    <mergeCell ref="AA1592:AA1595"/>
    <mergeCell ref="AB1592:AB1595"/>
    <mergeCell ref="AC1592:AC1595"/>
    <mergeCell ref="AD1592:AD1595"/>
    <mergeCell ref="AE1592:AE1595"/>
    <mergeCell ref="AF1592:AF1595"/>
    <mergeCell ref="AG1596:AG1599"/>
    <mergeCell ref="AH1596:AH1599"/>
    <mergeCell ref="AI1596:AI1599"/>
    <mergeCell ref="AJ1596:AJ1599"/>
    <mergeCell ref="AK1596:AK1599"/>
    <mergeCell ref="AL1596:AL1599"/>
    <mergeCell ref="AO1596:AO1599"/>
    <mergeCell ref="AP1596:AP1599"/>
    <mergeCell ref="AQ1596:AQ1599"/>
    <mergeCell ref="AR1596:AR1599"/>
    <mergeCell ref="AS1596:AS1599"/>
    <mergeCell ref="AT1596:AT1599"/>
    <mergeCell ref="AU1596:AU1599"/>
    <mergeCell ref="AV1596:AV1599"/>
    <mergeCell ref="AW1596:AW1599"/>
    <mergeCell ref="AX1596:AX1599"/>
    <mergeCell ref="AY1596:AY1599"/>
    <mergeCell ref="AM1597:AM1598"/>
    <mergeCell ref="P1596:P1599"/>
    <mergeCell ref="Q1596:Q1599"/>
    <mergeCell ref="R1596:R1599"/>
    <mergeCell ref="S1596:S1599"/>
    <mergeCell ref="T1596:T1599"/>
    <mergeCell ref="U1596:U1599"/>
    <mergeCell ref="V1596:V1599"/>
    <mergeCell ref="W1596:W1599"/>
    <mergeCell ref="X1596:X1599"/>
    <mergeCell ref="Y1596:Y1599"/>
    <mergeCell ref="Z1596:Z1599"/>
    <mergeCell ref="AA1596:AA1599"/>
    <mergeCell ref="AB1596:AB1599"/>
    <mergeCell ref="AC1596:AC1599"/>
    <mergeCell ref="AD1596:AD1599"/>
    <mergeCell ref="AE1596:AE1599"/>
    <mergeCell ref="AF1596:AF1599"/>
    <mergeCell ref="AG1600:AG1603"/>
    <mergeCell ref="AH1600:AH1603"/>
    <mergeCell ref="AI1600:AI1603"/>
    <mergeCell ref="AJ1600:AJ1603"/>
    <mergeCell ref="AK1600:AK1603"/>
    <mergeCell ref="AL1600:AL1603"/>
    <mergeCell ref="AO1600:AO1603"/>
    <mergeCell ref="AP1600:AP1603"/>
    <mergeCell ref="AQ1600:AQ1603"/>
    <mergeCell ref="AR1600:AR1603"/>
    <mergeCell ref="AS1600:AS1603"/>
    <mergeCell ref="AT1600:AT1603"/>
    <mergeCell ref="AU1600:AU1603"/>
    <mergeCell ref="AV1600:AV1603"/>
    <mergeCell ref="AW1600:AW1603"/>
    <mergeCell ref="AX1600:AX1603"/>
    <mergeCell ref="AY1600:AY1603"/>
    <mergeCell ref="AM1601:AM1602"/>
    <mergeCell ref="P1600:P1603"/>
    <mergeCell ref="Q1600:Q1603"/>
    <mergeCell ref="R1600:R1603"/>
    <mergeCell ref="S1600:S1603"/>
    <mergeCell ref="T1600:T1603"/>
    <mergeCell ref="U1600:U1603"/>
    <mergeCell ref="V1600:V1603"/>
    <mergeCell ref="W1600:W1603"/>
    <mergeCell ref="X1600:X1603"/>
    <mergeCell ref="Y1600:Y1603"/>
    <mergeCell ref="Z1600:Z1603"/>
    <mergeCell ref="AA1600:AA1603"/>
    <mergeCell ref="AB1600:AB1603"/>
    <mergeCell ref="AC1600:AC1603"/>
    <mergeCell ref="AD1600:AD1603"/>
    <mergeCell ref="AE1600:AE1603"/>
    <mergeCell ref="AF1600:AF1603"/>
    <mergeCell ref="AG1604:AG1607"/>
    <mergeCell ref="AH1604:AH1607"/>
    <mergeCell ref="AI1604:AI1607"/>
    <mergeCell ref="AJ1604:AJ1607"/>
    <mergeCell ref="AK1604:AK1607"/>
    <mergeCell ref="AL1604:AL1607"/>
    <mergeCell ref="AO1604:AO1607"/>
    <mergeCell ref="AP1604:AP1607"/>
    <mergeCell ref="AQ1604:AQ1607"/>
    <mergeCell ref="AR1604:AR1607"/>
    <mergeCell ref="AS1604:AS1607"/>
    <mergeCell ref="AT1604:AT1607"/>
    <mergeCell ref="AU1604:AU1607"/>
    <mergeCell ref="AV1604:AV1607"/>
    <mergeCell ref="AW1604:AW1607"/>
    <mergeCell ref="AX1604:AX1607"/>
    <mergeCell ref="AY1604:AY1607"/>
    <mergeCell ref="AM1605:AM1606"/>
    <mergeCell ref="P1604:P1607"/>
    <mergeCell ref="Q1604:Q1607"/>
    <mergeCell ref="R1604:R1607"/>
    <mergeCell ref="S1604:S1607"/>
    <mergeCell ref="T1604:T1607"/>
    <mergeCell ref="U1604:U1607"/>
    <mergeCell ref="V1604:V1607"/>
    <mergeCell ref="W1604:W1607"/>
    <mergeCell ref="X1604:X1607"/>
    <mergeCell ref="Y1604:Y1607"/>
    <mergeCell ref="Z1604:Z1607"/>
    <mergeCell ref="AA1604:AA1607"/>
    <mergeCell ref="AB1604:AB1607"/>
    <mergeCell ref="AC1604:AC1607"/>
    <mergeCell ref="AD1604:AD1607"/>
    <mergeCell ref="AE1604:AE1607"/>
    <mergeCell ref="AF1604:AF1607"/>
    <mergeCell ref="AG1608:AG1611"/>
    <mergeCell ref="AH1608:AH1611"/>
    <mergeCell ref="AI1608:AI1611"/>
    <mergeCell ref="AJ1608:AJ1611"/>
    <mergeCell ref="AK1608:AK1611"/>
    <mergeCell ref="AL1608:AL1611"/>
    <mergeCell ref="AO1608:AO1611"/>
    <mergeCell ref="AP1608:AP1611"/>
    <mergeCell ref="AQ1608:AQ1611"/>
    <mergeCell ref="AR1608:AR1611"/>
    <mergeCell ref="AS1608:AS1611"/>
    <mergeCell ref="AT1608:AT1611"/>
    <mergeCell ref="AU1608:AU1611"/>
    <mergeCell ref="AV1608:AV1611"/>
    <mergeCell ref="AW1608:AW1611"/>
    <mergeCell ref="AX1608:AX1611"/>
    <mergeCell ref="AY1608:AY1611"/>
    <mergeCell ref="AM1609:AM1610"/>
    <mergeCell ref="P1608:P1611"/>
    <mergeCell ref="Q1608:Q1611"/>
    <mergeCell ref="R1608:R1611"/>
    <mergeCell ref="S1608:S1611"/>
    <mergeCell ref="T1608:T1611"/>
    <mergeCell ref="U1608:U1611"/>
    <mergeCell ref="V1608:V1611"/>
    <mergeCell ref="W1608:W1611"/>
    <mergeCell ref="X1608:X1611"/>
    <mergeCell ref="Y1608:Y1611"/>
    <mergeCell ref="Z1608:Z1611"/>
    <mergeCell ref="AA1608:AA1611"/>
    <mergeCell ref="AB1608:AB1611"/>
    <mergeCell ref="AC1608:AC1611"/>
    <mergeCell ref="AD1608:AD1611"/>
    <mergeCell ref="AE1608:AE1611"/>
    <mergeCell ref="AF1608:AF1611"/>
    <mergeCell ref="AG1612:AG1615"/>
    <mergeCell ref="AH1612:AH1615"/>
    <mergeCell ref="AI1612:AI1615"/>
    <mergeCell ref="AJ1612:AJ1615"/>
    <mergeCell ref="AK1612:AK1615"/>
    <mergeCell ref="AL1612:AL1615"/>
    <mergeCell ref="AO1612:AO1615"/>
    <mergeCell ref="AP1612:AP1615"/>
    <mergeCell ref="AQ1612:AQ1615"/>
    <mergeCell ref="AR1612:AR1615"/>
    <mergeCell ref="AS1612:AS1615"/>
    <mergeCell ref="AT1612:AT1615"/>
    <mergeCell ref="AU1612:AU1615"/>
    <mergeCell ref="AV1612:AV1615"/>
    <mergeCell ref="AW1612:AW1615"/>
    <mergeCell ref="AX1612:AX1615"/>
    <mergeCell ref="AY1612:AY1615"/>
    <mergeCell ref="AM1613:AM1614"/>
    <mergeCell ref="P1612:P1615"/>
    <mergeCell ref="Q1612:Q1615"/>
    <mergeCell ref="R1612:R1615"/>
    <mergeCell ref="S1612:S1615"/>
    <mergeCell ref="T1612:T1615"/>
    <mergeCell ref="U1612:U1615"/>
    <mergeCell ref="V1612:V1615"/>
    <mergeCell ref="W1612:W1615"/>
    <mergeCell ref="X1612:X1615"/>
    <mergeCell ref="Y1612:Y1615"/>
    <mergeCell ref="Z1612:Z1615"/>
    <mergeCell ref="AA1612:AA1615"/>
    <mergeCell ref="AB1612:AB1615"/>
    <mergeCell ref="AC1612:AC1615"/>
    <mergeCell ref="AD1612:AD1615"/>
    <mergeCell ref="AE1612:AE1615"/>
    <mergeCell ref="AF1612:AF1615"/>
    <mergeCell ref="AG1616:AG1619"/>
    <mergeCell ref="AH1616:AH1619"/>
    <mergeCell ref="AI1616:AI1619"/>
    <mergeCell ref="AJ1616:AJ1619"/>
    <mergeCell ref="AK1616:AK1619"/>
    <mergeCell ref="AL1616:AL1619"/>
    <mergeCell ref="AO1616:AO1619"/>
    <mergeCell ref="AP1616:AP1619"/>
    <mergeCell ref="AQ1616:AQ1619"/>
    <mergeCell ref="AR1616:AR1619"/>
    <mergeCell ref="AS1616:AS1619"/>
    <mergeCell ref="AT1616:AT1619"/>
    <mergeCell ref="AU1616:AU1619"/>
    <mergeCell ref="AV1616:AV1619"/>
    <mergeCell ref="AW1616:AW1619"/>
    <mergeCell ref="AX1616:AX1619"/>
    <mergeCell ref="AY1616:AY1619"/>
    <mergeCell ref="AM1617:AM1618"/>
    <mergeCell ref="P1616:P1619"/>
    <mergeCell ref="Q1616:Q1619"/>
    <mergeCell ref="R1616:R1619"/>
    <mergeCell ref="S1616:S1619"/>
    <mergeCell ref="T1616:T1619"/>
    <mergeCell ref="U1616:U1619"/>
    <mergeCell ref="V1616:V1619"/>
    <mergeCell ref="W1616:W1619"/>
    <mergeCell ref="X1616:X1619"/>
    <mergeCell ref="Y1616:Y1619"/>
    <mergeCell ref="Z1616:Z1619"/>
    <mergeCell ref="AA1616:AA1619"/>
    <mergeCell ref="AB1616:AB1619"/>
    <mergeCell ref="AC1616:AC1619"/>
    <mergeCell ref="AD1616:AD1619"/>
    <mergeCell ref="AE1616:AE1619"/>
    <mergeCell ref="AF1616:AF1619"/>
    <mergeCell ref="AG1620:AG1623"/>
    <mergeCell ref="AH1620:AH1623"/>
    <mergeCell ref="AI1620:AI1623"/>
    <mergeCell ref="AJ1620:AJ1623"/>
    <mergeCell ref="AK1620:AK1623"/>
    <mergeCell ref="AL1620:AL1623"/>
    <mergeCell ref="AO1620:AO1623"/>
    <mergeCell ref="AP1620:AP1623"/>
    <mergeCell ref="AQ1620:AQ1623"/>
    <mergeCell ref="AR1620:AR1623"/>
    <mergeCell ref="AS1620:AS1623"/>
    <mergeCell ref="AT1620:AT1623"/>
    <mergeCell ref="AU1620:AU1623"/>
    <mergeCell ref="AV1620:AV1623"/>
    <mergeCell ref="AW1620:AW1623"/>
    <mergeCell ref="AX1620:AX1623"/>
    <mergeCell ref="AY1620:AY1623"/>
    <mergeCell ref="AM1621:AM1622"/>
    <mergeCell ref="P1620:P1623"/>
    <mergeCell ref="Q1620:Q1623"/>
    <mergeCell ref="R1620:R1623"/>
    <mergeCell ref="S1620:S1623"/>
    <mergeCell ref="T1620:T1623"/>
    <mergeCell ref="U1620:U1623"/>
    <mergeCell ref="V1620:V1623"/>
    <mergeCell ref="W1620:W1623"/>
    <mergeCell ref="X1620:X1623"/>
    <mergeCell ref="Y1620:Y1623"/>
    <mergeCell ref="Z1620:Z1623"/>
    <mergeCell ref="AA1620:AA1623"/>
    <mergeCell ref="AB1620:AB1623"/>
    <mergeCell ref="AC1620:AC1623"/>
    <mergeCell ref="AD1620:AD1623"/>
    <mergeCell ref="AE1620:AE1623"/>
    <mergeCell ref="AF1620:AF1623"/>
    <mergeCell ref="AG1624:AG1627"/>
    <mergeCell ref="AH1624:AH1627"/>
    <mergeCell ref="AI1624:AI1627"/>
    <mergeCell ref="AJ1624:AJ1627"/>
    <mergeCell ref="AK1624:AK1627"/>
    <mergeCell ref="AL1624:AL1627"/>
    <mergeCell ref="AO1624:AO1627"/>
    <mergeCell ref="AP1624:AP1627"/>
    <mergeCell ref="AQ1624:AQ1627"/>
    <mergeCell ref="AR1624:AR1627"/>
    <mergeCell ref="AS1624:AS1627"/>
    <mergeCell ref="AT1624:AT1627"/>
    <mergeCell ref="AU1624:AU1627"/>
    <mergeCell ref="AV1624:AV1627"/>
    <mergeCell ref="AW1624:AW1627"/>
    <mergeCell ref="AX1624:AX1627"/>
    <mergeCell ref="AY1624:AY1627"/>
    <mergeCell ref="AM1625:AM1626"/>
    <mergeCell ref="P1624:P1627"/>
    <mergeCell ref="Q1624:Q1627"/>
    <mergeCell ref="R1624:R1627"/>
    <mergeCell ref="S1624:S1627"/>
    <mergeCell ref="T1624:T1627"/>
    <mergeCell ref="U1624:U1627"/>
    <mergeCell ref="V1624:V1627"/>
    <mergeCell ref="W1624:W1627"/>
    <mergeCell ref="X1624:X1627"/>
    <mergeCell ref="Y1624:Y1627"/>
    <mergeCell ref="Z1624:Z1627"/>
    <mergeCell ref="AA1624:AA1627"/>
    <mergeCell ref="AB1624:AB1627"/>
    <mergeCell ref="AC1624:AC1627"/>
    <mergeCell ref="AD1624:AD1627"/>
    <mergeCell ref="AE1624:AE1627"/>
    <mergeCell ref="AF1624:AF1627"/>
    <mergeCell ref="AG1628:AG1631"/>
    <mergeCell ref="AH1628:AH1631"/>
    <mergeCell ref="AI1628:AI1631"/>
    <mergeCell ref="AJ1628:AJ1631"/>
    <mergeCell ref="AK1628:AK1631"/>
    <mergeCell ref="AL1628:AL1631"/>
    <mergeCell ref="AO1628:AO1631"/>
    <mergeCell ref="AP1628:AP1631"/>
    <mergeCell ref="AQ1628:AQ1631"/>
    <mergeCell ref="AR1628:AR1631"/>
    <mergeCell ref="AS1628:AS1631"/>
    <mergeCell ref="AT1628:AT1631"/>
    <mergeCell ref="AU1628:AU1631"/>
    <mergeCell ref="AV1628:AV1631"/>
    <mergeCell ref="AW1628:AW1631"/>
    <mergeCell ref="AX1628:AX1631"/>
    <mergeCell ref="AY1628:AY1631"/>
    <mergeCell ref="AM1629:AM1630"/>
    <mergeCell ref="P1628:P1631"/>
    <mergeCell ref="Q1628:Q1631"/>
    <mergeCell ref="R1628:R1631"/>
    <mergeCell ref="S1628:S1631"/>
    <mergeCell ref="T1628:T1631"/>
    <mergeCell ref="U1628:U1631"/>
    <mergeCell ref="V1628:V1631"/>
    <mergeCell ref="W1628:W1631"/>
    <mergeCell ref="X1628:X1631"/>
    <mergeCell ref="Y1628:Y1631"/>
    <mergeCell ref="Z1628:Z1631"/>
    <mergeCell ref="AA1628:AA1631"/>
    <mergeCell ref="AB1628:AB1631"/>
    <mergeCell ref="AC1628:AC1631"/>
    <mergeCell ref="AD1628:AD1631"/>
    <mergeCell ref="AE1628:AE1631"/>
    <mergeCell ref="AF1628:AF1631"/>
    <mergeCell ref="AG1632:AG1635"/>
    <mergeCell ref="AH1632:AH1635"/>
    <mergeCell ref="AI1632:AI1635"/>
    <mergeCell ref="AJ1632:AJ1635"/>
    <mergeCell ref="AK1632:AK1635"/>
    <mergeCell ref="AL1632:AL1635"/>
    <mergeCell ref="AO1632:AO1635"/>
    <mergeCell ref="AP1632:AP1635"/>
    <mergeCell ref="AQ1632:AQ1635"/>
    <mergeCell ref="AR1632:AR1635"/>
    <mergeCell ref="AS1632:AS1635"/>
    <mergeCell ref="AT1632:AT1635"/>
    <mergeCell ref="AU1632:AU1635"/>
    <mergeCell ref="AV1632:AV1635"/>
    <mergeCell ref="AW1632:AW1635"/>
    <mergeCell ref="AX1632:AX1635"/>
    <mergeCell ref="AY1632:AY1635"/>
    <mergeCell ref="AM1633:AM1634"/>
    <mergeCell ref="P1632:P1635"/>
    <mergeCell ref="Q1632:Q1635"/>
    <mergeCell ref="R1632:R1635"/>
    <mergeCell ref="S1632:S1635"/>
    <mergeCell ref="T1632:T1635"/>
    <mergeCell ref="U1632:U1635"/>
    <mergeCell ref="V1632:V1635"/>
    <mergeCell ref="W1632:W1635"/>
    <mergeCell ref="X1632:X1635"/>
    <mergeCell ref="Y1632:Y1635"/>
    <mergeCell ref="Z1632:Z1635"/>
    <mergeCell ref="AA1632:AA1635"/>
    <mergeCell ref="AB1632:AB1635"/>
    <mergeCell ref="AC1632:AC1635"/>
    <mergeCell ref="AD1632:AD1635"/>
    <mergeCell ref="AE1632:AE1635"/>
    <mergeCell ref="AF1632:AF1635"/>
    <mergeCell ref="AG1636:AG1639"/>
    <mergeCell ref="AH1636:AH1639"/>
    <mergeCell ref="AI1636:AI1639"/>
    <mergeCell ref="AJ1636:AJ1639"/>
    <mergeCell ref="AK1636:AK1639"/>
    <mergeCell ref="AL1636:AL1639"/>
    <mergeCell ref="AO1636:AO1639"/>
    <mergeCell ref="AP1636:AP1639"/>
    <mergeCell ref="AQ1636:AQ1639"/>
    <mergeCell ref="AR1636:AR1639"/>
    <mergeCell ref="AS1636:AS1639"/>
    <mergeCell ref="AT1636:AT1639"/>
    <mergeCell ref="AU1636:AU1639"/>
    <mergeCell ref="AV1636:AV1639"/>
    <mergeCell ref="AW1636:AW1639"/>
    <mergeCell ref="AX1636:AX1639"/>
    <mergeCell ref="AY1636:AY1639"/>
    <mergeCell ref="AM1637:AM1638"/>
    <mergeCell ref="P1636:P1639"/>
    <mergeCell ref="Q1636:Q1639"/>
    <mergeCell ref="R1636:R1639"/>
    <mergeCell ref="S1636:S1639"/>
    <mergeCell ref="T1636:T1639"/>
    <mergeCell ref="U1636:U1639"/>
    <mergeCell ref="V1636:V1639"/>
    <mergeCell ref="W1636:W1639"/>
    <mergeCell ref="X1636:X1639"/>
    <mergeCell ref="Y1636:Y1639"/>
    <mergeCell ref="Z1636:Z1639"/>
    <mergeCell ref="AA1636:AA1639"/>
    <mergeCell ref="AB1636:AB1639"/>
    <mergeCell ref="AC1636:AC1639"/>
    <mergeCell ref="AD1636:AD1639"/>
    <mergeCell ref="AE1636:AE1639"/>
    <mergeCell ref="AF1636:AF1639"/>
    <mergeCell ref="AG1640:AG1643"/>
    <mergeCell ref="AH1640:AH1643"/>
    <mergeCell ref="AI1640:AI1643"/>
    <mergeCell ref="AJ1640:AJ1643"/>
    <mergeCell ref="AK1640:AK1643"/>
    <mergeCell ref="AL1640:AL1643"/>
    <mergeCell ref="AO1640:AO1643"/>
    <mergeCell ref="AP1640:AP1643"/>
    <mergeCell ref="AQ1640:AQ1643"/>
    <mergeCell ref="AR1640:AR1643"/>
    <mergeCell ref="AS1640:AS1643"/>
    <mergeCell ref="AT1640:AT1643"/>
    <mergeCell ref="AU1640:AU1643"/>
    <mergeCell ref="AV1640:AV1643"/>
    <mergeCell ref="AW1640:AW1643"/>
    <mergeCell ref="AX1640:AX1643"/>
    <mergeCell ref="AY1640:AY1643"/>
    <mergeCell ref="AM1641:AM1642"/>
    <mergeCell ref="P1640:P1643"/>
    <mergeCell ref="Q1640:Q1643"/>
    <mergeCell ref="R1640:R1643"/>
    <mergeCell ref="S1640:S1643"/>
    <mergeCell ref="T1640:T1643"/>
    <mergeCell ref="U1640:U1643"/>
    <mergeCell ref="V1640:V1643"/>
    <mergeCell ref="W1640:W1643"/>
    <mergeCell ref="X1640:X1643"/>
    <mergeCell ref="Y1640:Y1643"/>
    <mergeCell ref="Z1640:Z1643"/>
    <mergeCell ref="AA1640:AA1643"/>
    <mergeCell ref="AB1640:AB1643"/>
    <mergeCell ref="AC1640:AC1643"/>
    <mergeCell ref="AD1640:AD1643"/>
    <mergeCell ref="AE1640:AE1643"/>
    <mergeCell ref="AF1640:AF1643"/>
    <mergeCell ref="AG1644:AG1647"/>
    <mergeCell ref="AH1644:AH1647"/>
    <mergeCell ref="AI1644:AI1647"/>
    <mergeCell ref="AJ1644:AJ1647"/>
    <mergeCell ref="AK1644:AK1647"/>
    <mergeCell ref="AL1644:AL1647"/>
    <mergeCell ref="AO1644:AO1647"/>
    <mergeCell ref="AP1644:AP1647"/>
    <mergeCell ref="AQ1644:AQ1647"/>
    <mergeCell ref="AR1644:AR1647"/>
    <mergeCell ref="AS1644:AS1647"/>
    <mergeCell ref="AT1644:AT1647"/>
    <mergeCell ref="AU1644:AU1647"/>
    <mergeCell ref="AV1644:AV1647"/>
    <mergeCell ref="AW1644:AW1647"/>
    <mergeCell ref="AX1644:AX1647"/>
    <mergeCell ref="AY1644:AY1647"/>
    <mergeCell ref="AM1645:AM1646"/>
    <mergeCell ref="P1644:P1647"/>
    <mergeCell ref="Q1644:Q1647"/>
    <mergeCell ref="R1644:R1647"/>
    <mergeCell ref="S1644:S1647"/>
    <mergeCell ref="T1644:T1647"/>
    <mergeCell ref="U1644:U1647"/>
    <mergeCell ref="V1644:V1647"/>
    <mergeCell ref="W1644:W1647"/>
    <mergeCell ref="X1644:X1647"/>
    <mergeCell ref="Y1644:Y1647"/>
    <mergeCell ref="Z1644:Z1647"/>
    <mergeCell ref="AA1644:AA1647"/>
    <mergeCell ref="AB1644:AB1647"/>
    <mergeCell ref="AC1644:AC1647"/>
    <mergeCell ref="AD1644:AD1647"/>
    <mergeCell ref="AE1644:AE1647"/>
    <mergeCell ref="AF1644:AF1647"/>
    <mergeCell ref="AG1648:AG1651"/>
    <mergeCell ref="AH1648:AH1651"/>
    <mergeCell ref="AI1648:AI1651"/>
    <mergeCell ref="AJ1648:AJ1651"/>
    <mergeCell ref="AK1648:AK1651"/>
    <mergeCell ref="AL1648:AL1651"/>
    <mergeCell ref="AO1648:AO1651"/>
    <mergeCell ref="AP1648:AP1651"/>
    <mergeCell ref="AQ1648:AQ1651"/>
    <mergeCell ref="AR1648:AR1651"/>
    <mergeCell ref="AS1648:AS1651"/>
    <mergeCell ref="AT1648:AT1651"/>
    <mergeCell ref="AU1648:AU1651"/>
    <mergeCell ref="AV1648:AV1651"/>
    <mergeCell ref="AW1648:AW1651"/>
    <mergeCell ref="AX1648:AX1651"/>
    <mergeCell ref="AY1648:AY1651"/>
    <mergeCell ref="AM1649:AM1650"/>
    <mergeCell ref="P1648:P1651"/>
    <mergeCell ref="Q1648:Q1651"/>
    <mergeCell ref="R1648:R1651"/>
    <mergeCell ref="S1648:S1651"/>
    <mergeCell ref="T1648:T1651"/>
    <mergeCell ref="U1648:U1651"/>
    <mergeCell ref="V1648:V1651"/>
    <mergeCell ref="W1648:W1651"/>
    <mergeCell ref="X1648:X1651"/>
    <mergeCell ref="Y1648:Y1651"/>
    <mergeCell ref="Z1648:Z1651"/>
    <mergeCell ref="AA1648:AA1651"/>
    <mergeCell ref="AB1648:AB1651"/>
    <mergeCell ref="AC1648:AC1651"/>
    <mergeCell ref="AD1648:AD1651"/>
    <mergeCell ref="AE1648:AE1651"/>
    <mergeCell ref="AF1648:AF1651"/>
    <mergeCell ref="AG1652:AG1655"/>
    <mergeCell ref="AH1652:AH1655"/>
    <mergeCell ref="AI1652:AI1655"/>
    <mergeCell ref="AJ1652:AJ1655"/>
    <mergeCell ref="AK1652:AK1655"/>
    <mergeCell ref="AL1652:AL1655"/>
    <mergeCell ref="AO1652:AO1655"/>
    <mergeCell ref="AP1652:AP1655"/>
    <mergeCell ref="AQ1652:AQ1655"/>
    <mergeCell ref="AR1652:AR1655"/>
    <mergeCell ref="AS1652:AS1655"/>
    <mergeCell ref="AT1652:AT1655"/>
    <mergeCell ref="AU1652:AU1655"/>
    <mergeCell ref="AV1652:AV1655"/>
    <mergeCell ref="AW1652:AW1655"/>
    <mergeCell ref="AX1652:AX1655"/>
    <mergeCell ref="AY1652:AY1655"/>
    <mergeCell ref="AM1653:AM1654"/>
    <mergeCell ref="P1652:P1655"/>
    <mergeCell ref="Q1652:Q1655"/>
    <mergeCell ref="R1652:R1655"/>
    <mergeCell ref="S1652:S1655"/>
    <mergeCell ref="T1652:T1655"/>
    <mergeCell ref="U1652:U1655"/>
    <mergeCell ref="V1652:V1655"/>
    <mergeCell ref="W1652:W1655"/>
    <mergeCell ref="X1652:X1655"/>
    <mergeCell ref="Y1652:Y1655"/>
    <mergeCell ref="Z1652:Z1655"/>
    <mergeCell ref="AA1652:AA1655"/>
    <mergeCell ref="AB1652:AB1655"/>
    <mergeCell ref="AC1652:AC1655"/>
    <mergeCell ref="AD1652:AD1655"/>
    <mergeCell ref="AE1652:AE1655"/>
    <mergeCell ref="AF1652:AF1655"/>
    <mergeCell ref="AG1656:AG1659"/>
    <mergeCell ref="AH1656:AH1659"/>
    <mergeCell ref="AI1656:AI1659"/>
    <mergeCell ref="AJ1656:AJ1659"/>
    <mergeCell ref="AK1656:AK1659"/>
    <mergeCell ref="AL1656:AL1659"/>
    <mergeCell ref="AO1656:AO1659"/>
    <mergeCell ref="AP1656:AP1659"/>
    <mergeCell ref="AQ1656:AQ1659"/>
    <mergeCell ref="AR1656:AR1659"/>
    <mergeCell ref="AS1656:AS1659"/>
    <mergeCell ref="AT1656:AT1659"/>
    <mergeCell ref="AU1656:AU1659"/>
    <mergeCell ref="AV1656:AV1659"/>
    <mergeCell ref="AW1656:AW1659"/>
    <mergeCell ref="AX1656:AX1659"/>
    <mergeCell ref="AY1656:AY1659"/>
    <mergeCell ref="AM1657:AM1658"/>
    <mergeCell ref="P1656:P1659"/>
    <mergeCell ref="Q1656:Q1659"/>
    <mergeCell ref="R1656:R1659"/>
    <mergeCell ref="S1656:S1659"/>
    <mergeCell ref="T1656:T1659"/>
    <mergeCell ref="U1656:U1659"/>
    <mergeCell ref="V1656:V1659"/>
    <mergeCell ref="W1656:W1659"/>
    <mergeCell ref="X1656:X1659"/>
    <mergeCell ref="Y1656:Y1659"/>
    <mergeCell ref="Z1656:Z1659"/>
    <mergeCell ref="AA1656:AA1659"/>
    <mergeCell ref="AB1656:AB1659"/>
    <mergeCell ref="AC1656:AC1659"/>
    <mergeCell ref="AD1656:AD1659"/>
    <mergeCell ref="AE1656:AE1659"/>
    <mergeCell ref="AF1656:AF1659"/>
    <mergeCell ref="AG1660:AG1663"/>
    <mergeCell ref="AH1660:AH1663"/>
    <mergeCell ref="AI1660:AI1663"/>
    <mergeCell ref="AJ1660:AJ1663"/>
    <mergeCell ref="AK1660:AK1663"/>
    <mergeCell ref="AL1660:AL1663"/>
    <mergeCell ref="AO1660:AO1663"/>
    <mergeCell ref="AP1660:AP1663"/>
    <mergeCell ref="AQ1660:AQ1663"/>
    <mergeCell ref="AR1660:AR1663"/>
    <mergeCell ref="AS1660:AS1663"/>
    <mergeCell ref="AT1660:AT1663"/>
    <mergeCell ref="AU1660:AU1663"/>
    <mergeCell ref="AV1660:AV1663"/>
    <mergeCell ref="AW1660:AW1663"/>
    <mergeCell ref="AX1660:AX1663"/>
    <mergeCell ref="AY1660:AY1663"/>
    <mergeCell ref="AM1661:AM1662"/>
    <mergeCell ref="P1660:P1663"/>
    <mergeCell ref="Q1660:Q1663"/>
    <mergeCell ref="R1660:R1663"/>
    <mergeCell ref="S1660:S1663"/>
    <mergeCell ref="T1660:T1663"/>
    <mergeCell ref="U1660:U1663"/>
    <mergeCell ref="V1660:V1663"/>
    <mergeCell ref="W1660:W1663"/>
    <mergeCell ref="X1660:X1663"/>
    <mergeCell ref="Y1660:Y1663"/>
    <mergeCell ref="Z1660:Z1663"/>
    <mergeCell ref="AA1660:AA1663"/>
    <mergeCell ref="AB1660:AB1663"/>
    <mergeCell ref="AC1660:AC1663"/>
    <mergeCell ref="AD1660:AD1663"/>
    <mergeCell ref="AE1660:AE1663"/>
    <mergeCell ref="AF1660:AF1663"/>
    <mergeCell ref="AG1664:AG1667"/>
    <mergeCell ref="AH1664:AH1667"/>
    <mergeCell ref="AI1664:AI1667"/>
    <mergeCell ref="AJ1664:AJ1667"/>
    <mergeCell ref="AK1664:AK1667"/>
    <mergeCell ref="AL1664:AL1667"/>
    <mergeCell ref="AO1664:AO1667"/>
    <mergeCell ref="AP1664:AP1667"/>
    <mergeCell ref="AQ1664:AQ1667"/>
    <mergeCell ref="AR1664:AR1667"/>
    <mergeCell ref="AS1664:AS1667"/>
    <mergeCell ref="AT1664:AT1667"/>
    <mergeCell ref="AU1664:AU1667"/>
    <mergeCell ref="AV1664:AV1667"/>
    <mergeCell ref="AW1664:AW1667"/>
    <mergeCell ref="AX1664:AX1667"/>
    <mergeCell ref="AY1664:AY1667"/>
    <mergeCell ref="AM1665:AM1666"/>
    <mergeCell ref="P1664:P1667"/>
    <mergeCell ref="Q1664:Q1667"/>
    <mergeCell ref="R1664:R1667"/>
    <mergeCell ref="S1664:S1667"/>
    <mergeCell ref="T1664:T1667"/>
    <mergeCell ref="U1664:U1667"/>
    <mergeCell ref="V1664:V1667"/>
    <mergeCell ref="W1664:W1667"/>
    <mergeCell ref="X1664:X1667"/>
    <mergeCell ref="Y1664:Y1667"/>
    <mergeCell ref="Z1664:Z1667"/>
    <mergeCell ref="AA1664:AA1667"/>
    <mergeCell ref="AB1664:AB1667"/>
    <mergeCell ref="AC1664:AC1667"/>
    <mergeCell ref="AD1664:AD1667"/>
    <mergeCell ref="AE1664:AE1667"/>
    <mergeCell ref="AF1664:AF1667"/>
    <mergeCell ref="AG1668:AG1671"/>
    <mergeCell ref="AH1668:AH1671"/>
    <mergeCell ref="AI1668:AI1671"/>
    <mergeCell ref="AJ1668:AJ1671"/>
    <mergeCell ref="AK1668:AK1671"/>
    <mergeCell ref="AL1668:AL1671"/>
    <mergeCell ref="AO1668:AO1671"/>
    <mergeCell ref="AP1668:AP1671"/>
    <mergeCell ref="AQ1668:AQ1671"/>
    <mergeCell ref="AR1668:AR1671"/>
    <mergeCell ref="AS1668:AS1671"/>
    <mergeCell ref="AT1668:AT1671"/>
    <mergeCell ref="AU1668:AU1671"/>
    <mergeCell ref="AV1668:AV1671"/>
    <mergeCell ref="AW1668:AW1671"/>
    <mergeCell ref="AX1668:AX1671"/>
    <mergeCell ref="AY1668:AY1671"/>
    <mergeCell ref="AM1669:AM1670"/>
    <mergeCell ref="P1668:P1671"/>
    <mergeCell ref="Q1668:Q1671"/>
    <mergeCell ref="R1668:R1671"/>
    <mergeCell ref="S1668:S1671"/>
    <mergeCell ref="T1668:T1671"/>
    <mergeCell ref="U1668:U1671"/>
    <mergeCell ref="V1668:V1671"/>
    <mergeCell ref="W1668:W1671"/>
    <mergeCell ref="X1668:X1671"/>
    <mergeCell ref="Y1668:Y1671"/>
    <mergeCell ref="Z1668:Z1671"/>
    <mergeCell ref="AA1668:AA1671"/>
    <mergeCell ref="AB1668:AB1671"/>
    <mergeCell ref="AC1668:AC1671"/>
    <mergeCell ref="AD1668:AD1671"/>
    <mergeCell ref="AE1668:AE1671"/>
    <mergeCell ref="AF1668:AF1671"/>
    <mergeCell ref="AG1672:AG1675"/>
    <mergeCell ref="AH1672:AH1675"/>
    <mergeCell ref="AI1672:AI1675"/>
    <mergeCell ref="AJ1672:AJ1675"/>
    <mergeCell ref="AK1672:AK1675"/>
    <mergeCell ref="AL1672:AL1675"/>
    <mergeCell ref="AO1672:AO1675"/>
    <mergeCell ref="AP1672:AP1675"/>
    <mergeCell ref="AQ1672:AQ1675"/>
    <mergeCell ref="AR1672:AR1675"/>
    <mergeCell ref="AS1672:AS1675"/>
    <mergeCell ref="AT1672:AT1675"/>
    <mergeCell ref="AU1672:AU1675"/>
    <mergeCell ref="AV1672:AV1675"/>
    <mergeCell ref="AW1672:AW1675"/>
    <mergeCell ref="AX1672:AX1675"/>
    <mergeCell ref="AY1672:AY1675"/>
    <mergeCell ref="AM1673:AM1674"/>
    <mergeCell ref="P1672:P1675"/>
    <mergeCell ref="Q1672:Q1675"/>
    <mergeCell ref="R1672:R1675"/>
    <mergeCell ref="S1672:S1675"/>
    <mergeCell ref="T1672:T1675"/>
    <mergeCell ref="U1672:U1675"/>
    <mergeCell ref="V1672:V1675"/>
    <mergeCell ref="W1672:W1675"/>
    <mergeCell ref="X1672:X1675"/>
    <mergeCell ref="Y1672:Y1675"/>
    <mergeCell ref="Z1672:Z1675"/>
    <mergeCell ref="AA1672:AA1675"/>
    <mergeCell ref="AB1672:AB1675"/>
    <mergeCell ref="AC1672:AC1675"/>
    <mergeCell ref="AD1672:AD1675"/>
    <mergeCell ref="AE1672:AE1675"/>
    <mergeCell ref="AF1672:AF1675"/>
    <mergeCell ref="AG1676:AG1679"/>
    <mergeCell ref="AH1676:AH1679"/>
    <mergeCell ref="AI1676:AI1679"/>
    <mergeCell ref="AJ1676:AJ1679"/>
    <mergeCell ref="AK1676:AK1679"/>
    <mergeCell ref="AL1676:AL1679"/>
    <mergeCell ref="AO1676:AO1679"/>
    <mergeCell ref="AP1676:AP1679"/>
    <mergeCell ref="AQ1676:AQ1679"/>
    <mergeCell ref="AR1676:AR1679"/>
    <mergeCell ref="AS1676:AS1679"/>
    <mergeCell ref="AT1676:AT1679"/>
    <mergeCell ref="AU1676:AU1679"/>
    <mergeCell ref="AV1676:AV1679"/>
    <mergeCell ref="AW1676:AW1679"/>
    <mergeCell ref="AX1676:AX1679"/>
    <mergeCell ref="AY1676:AY1679"/>
    <mergeCell ref="AM1677:AM1678"/>
    <mergeCell ref="P1676:P1679"/>
    <mergeCell ref="Q1676:Q1679"/>
    <mergeCell ref="R1676:R1679"/>
    <mergeCell ref="S1676:S1679"/>
    <mergeCell ref="T1676:T1679"/>
    <mergeCell ref="U1676:U1679"/>
    <mergeCell ref="V1676:V1679"/>
    <mergeCell ref="W1676:W1679"/>
    <mergeCell ref="X1676:X1679"/>
    <mergeCell ref="Y1676:Y1679"/>
    <mergeCell ref="Z1676:Z1679"/>
    <mergeCell ref="AA1676:AA1679"/>
    <mergeCell ref="AB1676:AB1679"/>
    <mergeCell ref="AC1676:AC1679"/>
    <mergeCell ref="AD1676:AD1679"/>
    <mergeCell ref="AE1676:AE1679"/>
    <mergeCell ref="AF1676:AF1679"/>
    <mergeCell ref="AG1680:AG1683"/>
    <mergeCell ref="AH1680:AH1683"/>
    <mergeCell ref="AI1680:AI1683"/>
    <mergeCell ref="AJ1680:AJ1683"/>
    <mergeCell ref="AK1680:AK1683"/>
    <mergeCell ref="AL1680:AL1683"/>
    <mergeCell ref="AO1680:AO1683"/>
    <mergeCell ref="AP1680:AP1683"/>
    <mergeCell ref="AQ1680:AQ1683"/>
    <mergeCell ref="AR1680:AR1683"/>
    <mergeCell ref="AS1680:AS1683"/>
    <mergeCell ref="AT1680:AT1683"/>
    <mergeCell ref="AU1680:AU1683"/>
    <mergeCell ref="AV1680:AV1683"/>
    <mergeCell ref="AW1680:AW1683"/>
    <mergeCell ref="AX1680:AX1683"/>
    <mergeCell ref="AY1680:AY1683"/>
    <mergeCell ref="AM1681:AM1682"/>
    <mergeCell ref="P1680:P1683"/>
    <mergeCell ref="Q1680:Q1683"/>
    <mergeCell ref="R1680:R1683"/>
    <mergeCell ref="S1680:S1683"/>
    <mergeCell ref="T1680:T1683"/>
    <mergeCell ref="U1680:U1683"/>
    <mergeCell ref="V1680:V1683"/>
    <mergeCell ref="W1680:W1683"/>
    <mergeCell ref="X1680:X1683"/>
    <mergeCell ref="Y1680:Y1683"/>
    <mergeCell ref="Z1680:Z1683"/>
    <mergeCell ref="AA1680:AA1683"/>
    <mergeCell ref="AB1680:AB1683"/>
    <mergeCell ref="AC1680:AC1683"/>
    <mergeCell ref="AD1680:AD1683"/>
    <mergeCell ref="AE1680:AE1683"/>
    <mergeCell ref="AF1680:AF1683"/>
    <mergeCell ref="AG1684:AG1687"/>
    <mergeCell ref="AH1684:AH1687"/>
    <mergeCell ref="AI1684:AI1687"/>
    <mergeCell ref="AJ1684:AJ1687"/>
    <mergeCell ref="AK1684:AK1687"/>
    <mergeCell ref="AL1684:AL1687"/>
    <mergeCell ref="AO1684:AO1687"/>
    <mergeCell ref="AP1684:AP1687"/>
    <mergeCell ref="AQ1684:AQ1687"/>
    <mergeCell ref="AR1684:AR1687"/>
    <mergeCell ref="AS1684:AS1687"/>
    <mergeCell ref="AT1684:AT1687"/>
    <mergeCell ref="AU1684:AU1687"/>
    <mergeCell ref="AV1684:AV1687"/>
    <mergeCell ref="AW1684:AW1687"/>
    <mergeCell ref="AX1684:AX1687"/>
    <mergeCell ref="AY1684:AY1687"/>
    <mergeCell ref="AM1685:AM1686"/>
    <mergeCell ref="P1684:P1687"/>
    <mergeCell ref="Q1684:Q1687"/>
    <mergeCell ref="R1684:R1687"/>
    <mergeCell ref="S1684:S1687"/>
    <mergeCell ref="T1684:T1687"/>
    <mergeCell ref="U1684:U1687"/>
    <mergeCell ref="V1684:V1687"/>
    <mergeCell ref="W1684:W1687"/>
    <mergeCell ref="X1684:X1687"/>
    <mergeCell ref="Y1684:Y1687"/>
    <mergeCell ref="Z1684:Z1687"/>
    <mergeCell ref="AA1684:AA1687"/>
    <mergeCell ref="AB1684:AB1687"/>
    <mergeCell ref="AC1684:AC1687"/>
    <mergeCell ref="AD1684:AD1687"/>
    <mergeCell ref="AE1684:AE1687"/>
    <mergeCell ref="AF1684:AF1687"/>
    <mergeCell ref="AG1688:AG1691"/>
    <mergeCell ref="AH1688:AH1691"/>
    <mergeCell ref="AI1688:AI1691"/>
    <mergeCell ref="AJ1688:AJ1691"/>
    <mergeCell ref="AK1688:AK1691"/>
    <mergeCell ref="AL1688:AL1691"/>
    <mergeCell ref="AO1688:AO1691"/>
    <mergeCell ref="AP1688:AP1691"/>
    <mergeCell ref="AQ1688:AQ1691"/>
    <mergeCell ref="AR1688:AR1691"/>
    <mergeCell ref="AS1688:AS1691"/>
    <mergeCell ref="AT1688:AT1691"/>
    <mergeCell ref="AU1688:AU1691"/>
    <mergeCell ref="AV1688:AV1691"/>
    <mergeCell ref="AW1688:AW1691"/>
    <mergeCell ref="AX1688:AX1691"/>
    <mergeCell ref="AY1688:AY1691"/>
    <mergeCell ref="AM1689:AM1690"/>
    <mergeCell ref="P1688:P1691"/>
    <mergeCell ref="Q1688:Q1691"/>
    <mergeCell ref="R1688:R1691"/>
    <mergeCell ref="S1688:S1691"/>
    <mergeCell ref="T1688:T1691"/>
    <mergeCell ref="U1688:U1691"/>
    <mergeCell ref="V1688:V1691"/>
    <mergeCell ref="W1688:W1691"/>
    <mergeCell ref="X1688:X1691"/>
    <mergeCell ref="Y1688:Y1691"/>
    <mergeCell ref="Z1688:Z1691"/>
    <mergeCell ref="AA1688:AA1691"/>
    <mergeCell ref="AB1688:AB1691"/>
    <mergeCell ref="AC1688:AC1691"/>
    <mergeCell ref="AD1688:AD1691"/>
    <mergeCell ref="AE1688:AE1691"/>
    <mergeCell ref="AF1688:AF1691"/>
    <mergeCell ref="AG1692:AG1695"/>
    <mergeCell ref="AH1692:AH1695"/>
    <mergeCell ref="AI1692:AI1695"/>
    <mergeCell ref="AJ1692:AJ1695"/>
    <mergeCell ref="AK1692:AK1695"/>
    <mergeCell ref="AL1692:AL1695"/>
    <mergeCell ref="AO1692:AO1695"/>
    <mergeCell ref="AP1692:AP1695"/>
    <mergeCell ref="AQ1692:AQ1695"/>
    <mergeCell ref="AR1692:AR1695"/>
    <mergeCell ref="AS1692:AS1695"/>
    <mergeCell ref="AT1692:AT1695"/>
    <mergeCell ref="AU1692:AU1695"/>
    <mergeCell ref="AV1692:AV1695"/>
    <mergeCell ref="AW1692:AW1695"/>
    <mergeCell ref="AX1692:AX1695"/>
    <mergeCell ref="AY1692:AY1695"/>
    <mergeCell ref="AM1693:AM1694"/>
    <mergeCell ref="P1692:P1695"/>
    <mergeCell ref="Q1692:Q1695"/>
    <mergeCell ref="R1692:R1695"/>
    <mergeCell ref="S1692:S1695"/>
    <mergeCell ref="T1692:T1695"/>
    <mergeCell ref="U1692:U1695"/>
    <mergeCell ref="V1692:V1695"/>
    <mergeCell ref="W1692:W1695"/>
    <mergeCell ref="X1692:X1695"/>
    <mergeCell ref="Y1692:Y1695"/>
    <mergeCell ref="Z1692:Z1695"/>
    <mergeCell ref="AA1692:AA1695"/>
    <mergeCell ref="AB1692:AB1695"/>
    <mergeCell ref="AC1692:AC1695"/>
    <mergeCell ref="AD1692:AD1695"/>
    <mergeCell ref="AE1692:AE1695"/>
    <mergeCell ref="AF1692:AF1695"/>
    <mergeCell ref="AG1696:AG1699"/>
    <mergeCell ref="AH1696:AH1699"/>
    <mergeCell ref="AI1696:AI1699"/>
    <mergeCell ref="AJ1696:AJ1699"/>
    <mergeCell ref="AK1696:AK1699"/>
    <mergeCell ref="AL1696:AL1699"/>
    <mergeCell ref="AO1696:AO1699"/>
    <mergeCell ref="AP1696:AP1699"/>
    <mergeCell ref="AQ1696:AQ1699"/>
    <mergeCell ref="AR1696:AR1699"/>
    <mergeCell ref="AS1696:AS1699"/>
    <mergeCell ref="AT1696:AT1699"/>
    <mergeCell ref="AU1696:AU1699"/>
    <mergeCell ref="AV1696:AV1699"/>
    <mergeCell ref="AW1696:AW1699"/>
    <mergeCell ref="AX1696:AX1699"/>
    <mergeCell ref="AY1696:AY1699"/>
    <mergeCell ref="AM1697:AM1698"/>
    <mergeCell ref="P1696:P1699"/>
    <mergeCell ref="Q1696:Q1699"/>
    <mergeCell ref="R1696:R1699"/>
    <mergeCell ref="S1696:S1699"/>
    <mergeCell ref="T1696:T1699"/>
    <mergeCell ref="U1696:U1699"/>
    <mergeCell ref="V1696:V1699"/>
    <mergeCell ref="W1696:W1699"/>
    <mergeCell ref="X1696:X1699"/>
    <mergeCell ref="Y1696:Y1699"/>
    <mergeCell ref="Z1696:Z1699"/>
    <mergeCell ref="AA1696:AA1699"/>
    <mergeCell ref="AB1696:AB1699"/>
    <mergeCell ref="AC1696:AC1699"/>
    <mergeCell ref="AD1696:AD1699"/>
    <mergeCell ref="AE1696:AE1699"/>
    <mergeCell ref="AF1696:AF1699"/>
    <mergeCell ref="AG1700:AG1703"/>
    <mergeCell ref="AH1700:AH1703"/>
    <mergeCell ref="AI1700:AI1703"/>
    <mergeCell ref="AJ1700:AJ1703"/>
    <mergeCell ref="AK1700:AK1703"/>
    <mergeCell ref="AL1700:AL1703"/>
    <mergeCell ref="AO1700:AO1703"/>
    <mergeCell ref="AP1700:AP1703"/>
    <mergeCell ref="AQ1700:AQ1703"/>
    <mergeCell ref="AR1700:AR1703"/>
    <mergeCell ref="AS1700:AS1703"/>
    <mergeCell ref="AT1700:AT1703"/>
    <mergeCell ref="AU1700:AU1703"/>
    <mergeCell ref="AV1700:AV1703"/>
    <mergeCell ref="AW1700:AW1703"/>
    <mergeCell ref="AX1700:AX1703"/>
    <mergeCell ref="AY1700:AY1703"/>
    <mergeCell ref="AM1701:AM1702"/>
    <mergeCell ref="P1700:P1703"/>
    <mergeCell ref="Q1700:Q1703"/>
    <mergeCell ref="R1700:R1703"/>
    <mergeCell ref="S1700:S1703"/>
    <mergeCell ref="T1700:T1703"/>
    <mergeCell ref="U1700:U1703"/>
    <mergeCell ref="V1700:V1703"/>
    <mergeCell ref="W1700:W1703"/>
    <mergeCell ref="X1700:X1703"/>
    <mergeCell ref="Y1700:Y1703"/>
    <mergeCell ref="Z1700:Z1703"/>
    <mergeCell ref="AA1700:AA1703"/>
    <mergeCell ref="AB1700:AB1703"/>
    <mergeCell ref="AC1700:AC1703"/>
    <mergeCell ref="AD1700:AD1703"/>
    <mergeCell ref="AE1700:AE1703"/>
    <mergeCell ref="AF1700:AF1703"/>
    <mergeCell ref="AG1704:AG1707"/>
    <mergeCell ref="AH1704:AH1707"/>
    <mergeCell ref="AI1704:AI1707"/>
    <mergeCell ref="AJ1704:AJ1707"/>
    <mergeCell ref="AK1704:AK1707"/>
    <mergeCell ref="AL1704:AL1707"/>
    <mergeCell ref="AO1704:AO1707"/>
    <mergeCell ref="AP1704:AP1707"/>
    <mergeCell ref="AQ1704:AQ1707"/>
    <mergeCell ref="AR1704:AR1707"/>
    <mergeCell ref="AS1704:AS1707"/>
    <mergeCell ref="AT1704:AT1707"/>
    <mergeCell ref="AU1704:AU1707"/>
    <mergeCell ref="AV1704:AV1707"/>
    <mergeCell ref="AW1704:AW1707"/>
    <mergeCell ref="AX1704:AX1707"/>
    <mergeCell ref="AY1704:AY1707"/>
    <mergeCell ref="AM1705:AM1706"/>
    <mergeCell ref="P1704:P1707"/>
    <mergeCell ref="Q1704:Q1707"/>
    <mergeCell ref="R1704:R1707"/>
    <mergeCell ref="S1704:S1707"/>
    <mergeCell ref="T1704:T1707"/>
    <mergeCell ref="U1704:U1707"/>
    <mergeCell ref="V1704:V1707"/>
    <mergeCell ref="W1704:W1707"/>
    <mergeCell ref="X1704:X1707"/>
    <mergeCell ref="Y1704:Y1707"/>
    <mergeCell ref="Z1704:Z1707"/>
    <mergeCell ref="AA1704:AA1707"/>
    <mergeCell ref="AB1704:AB1707"/>
    <mergeCell ref="AC1704:AC1707"/>
    <mergeCell ref="AD1704:AD1707"/>
    <mergeCell ref="AE1704:AE1707"/>
    <mergeCell ref="AF1704:AF1707"/>
    <mergeCell ref="AG1708:AG1711"/>
    <mergeCell ref="AH1708:AH1711"/>
    <mergeCell ref="AI1708:AI1711"/>
    <mergeCell ref="AJ1708:AJ1711"/>
    <mergeCell ref="AK1708:AK1711"/>
    <mergeCell ref="AL1708:AL1711"/>
    <mergeCell ref="AO1708:AO1711"/>
    <mergeCell ref="AP1708:AP1711"/>
    <mergeCell ref="AQ1708:AQ1711"/>
    <mergeCell ref="AR1708:AR1711"/>
    <mergeCell ref="AS1708:AS1711"/>
    <mergeCell ref="AT1708:AT1711"/>
    <mergeCell ref="AU1708:AU1711"/>
    <mergeCell ref="AV1708:AV1711"/>
    <mergeCell ref="AW1708:AW1711"/>
    <mergeCell ref="AX1708:AX1711"/>
    <mergeCell ref="AY1708:AY1711"/>
    <mergeCell ref="AM1709:AM1710"/>
    <mergeCell ref="P1708:P1711"/>
    <mergeCell ref="Q1708:Q1711"/>
    <mergeCell ref="R1708:R1711"/>
    <mergeCell ref="S1708:S1711"/>
    <mergeCell ref="T1708:T1711"/>
    <mergeCell ref="U1708:U1711"/>
    <mergeCell ref="V1708:V1711"/>
    <mergeCell ref="W1708:W1711"/>
    <mergeCell ref="X1708:X1711"/>
    <mergeCell ref="Y1708:Y1711"/>
    <mergeCell ref="Z1708:Z1711"/>
    <mergeCell ref="AA1708:AA1711"/>
    <mergeCell ref="AB1708:AB1711"/>
    <mergeCell ref="AC1708:AC1711"/>
    <mergeCell ref="AD1708:AD1711"/>
    <mergeCell ref="AE1708:AE1711"/>
    <mergeCell ref="AF1708:AF1711"/>
    <mergeCell ref="AG1712:AG1715"/>
    <mergeCell ref="AH1712:AH1715"/>
    <mergeCell ref="AI1712:AI1715"/>
    <mergeCell ref="AJ1712:AJ1715"/>
    <mergeCell ref="AK1712:AK1715"/>
    <mergeCell ref="AL1712:AL1715"/>
    <mergeCell ref="AO1712:AO1715"/>
    <mergeCell ref="AP1712:AP1715"/>
    <mergeCell ref="AQ1712:AQ1715"/>
    <mergeCell ref="AR1712:AR1715"/>
    <mergeCell ref="AS1712:AS1715"/>
    <mergeCell ref="AT1712:AT1715"/>
    <mergeCell ref="AU1712:AU1715"/>
    <mergeCell ref="AV1712:AV1715"/>
    <mergeCell ref="AW1712:AW1715"/>
    <mergeCell ref="AX1712:AX1715"/>
    <mergeCell ref="AY1712:AY1715"/>
    <mergeCell ref="AM1713:AM1714"/>
    <mergeCell ref="P1712:P1715"/>
    <mergeCell ref="Q1712:Q1715"/>
    <mergeCell ref="R1712:R1715"/>
    <mergeCell ref="S1712:S1715"/>
    <mergeCell ref="T1712:T1715"/>
    <mergeCell ref="U1712:U1715"/>
    <mergeCell ref="V1712:V1715"/>
    <mergeCell ref="W1712:W1715"/>
    <mergeCell ref="X1712:X1715"/>
    <mergeCell ref="Y1712:Y1715"/>
    <mergeCell ref="Z1712:Z1715"/>
    <mergeCell ref="AA1712:AA1715"/>
    <mergeCell ref="AB1712:AB1715"/>
    <mergeCell ref="AC1712:AC1715"/>
    <mergeCell ref="AD1712:AD1715"/>
    <mergeCell ref="AE1712:AE1715"/>
    <mergeCell ref="AF1712:AF1715"/>
    <mergeCell ref="AG1716:AG1719"/>
    <mergeCell ref="AH1716:AH1719"/>
    <mergeCell ref="AI1716:AI1719"/>
    <mergeCell ref="AJ1716:AJ1719"/>
    <mergeCell ref="AK1716:AK1719"/>
    <mergeCell ref="AL1716:AL1719"/>
    <mergeCell ref="AO1716:AO1719"/>
    <mergeCell ref="AP1716:AP1719"/>
    <mergeCell ref="AQ1716:AQ1719"/>
    <mergeCell ref="AR1716:AR1719"/>
    <mergeCell ref="AS1716:AS1719"/>
    <mergeCell ref="AT1716:AT1719"/>
    <mergeCell ref="AU1716:AU1719"/>
    <mergeCell ref="AV1716:AV1719"/>
    <mergeCell ref="AW1716:AW1719"/>
    <mergeCell ref="AX1716:AX1719"/>
    <mergeCell ref="AY1716:AY1719"/>
    <mergeCell ref="AM1717:AM1718"/>
    <mergeCell ref="P1716:P1719"/>
    <mergeCell ref="Q1716:Q1719"/>
    <mergeCell ref="R1716:R1719"/>
    <mergeCell ref="S1716:S1719"/>
    <mergeCell ref="T1716:T1719"/>
    <mergeCell ref="U1716:U1719"/>
    <mergeCell ref="V1716:V1719"/>
    <mergeCell ref="W1716:W1719"/>
    <mergeCell ref="X1716:X1719"/>
    <mergeCell ref="Y1716:Y1719"/>
    <mergeCell ref="Z1716:Z1719"/>
    <mergeCell ref="AA1716:AA1719"/>
    <mergeCell ref="AB1716:AB1719"/>
    <mergeCell ref="AC1716:AC1719"/>
    <mergeCell ref="AD1716:AD1719"/>
    <mergeCell ref="AE1716:AE1719"/>
    <mergeCell ref="AF1716:AF1719"/>
    <mergeCell ref="AG1720:AG1723"/>
    <mergeCell ref="AH1720:AH1723"/>
    <mergeCell ref="AI1720:AI1723"/>
    <mergeCell ref="AJ1720:AJ1723"/>
    <mergeCell ref="AK1720:AK1723"/>
    <mergeCell ref="AL1720:AL1723"/>
    <mergeCell ref="AO1720:AO1723"/>
    <mergeCell ref="AP1720:AP1723"/>
    <mergeCell ref="AQ1720:AQ1723"/>
    <mergeCell ref="AR1720:AR1723"/>
    <mergeCell ref="AS1720:AS1723"/>
    <mergeCell ref="AT1720:AT1723"/>
    <mergeCell ref="AU1720:AU1723"/>
    <mergeCell ref="AV1720:AV1723"/>
    <mergeCell ref="AW1720:AW1723"/>
    <mergeCell ref="AX1720:AX1723"/>
    <mergeCell ref="AY1720:AY1723"/>
    <mergeCell ref="AM1721:AM1722"/>
    <mergeCell ref="P1720:P1723"/>
    <mergeCell ref="Q1720:Q1723"/>
    <mergeCell ref="R1720:R1723"/>
    <mergeCell ref="S1720:S1723"/>
    <mergeCell ref="T1720:T1723"/>
    <mergeCell ref="U1720:U1723"/>
    <mergeCell ref="V1720:V1723"/>
    <mergeCell ref="W1720:W1723"/>
    <mergeCell ref="X1720:X1723"/>
    <mergeCell ref="Y1720:Y1723"/>
    <mergeCell ref="Z1720:Z1723"/>
    <mergeCell ref="AA1720:AA1723"/>
    <mergeCell ref="AB1720:AB1723"/>
    <mergeCell ref="AC1720:AC1723"/>
    <mergeCell ref="AD1720:AD1723"/>
    <mergeCell ref="AE1720:AE1723"/>
    <mergeCell ref="AF1720:AF1723"/>
    <mergeCell ref="AG1724:AG1727"/>
    <mergeCell ref="AH1724:AH1727"/>
    <mergeCell ref="AI1724:AI1727"/>
    <mergeCell ref="AJ1724:AJ1727"/>
    <mergeCell ref="AK1724:AK1727"/>
    <mergeCell ref="AL1724:AL1727"/>
    <mergeCell ref="AO1724:AO1727"/>
    <mergeCell ref="AP1724:AP1727"/>
    <mergeCell ref="AQ1724:AQ1727"/>
    <mergeCell ref="AR1724:AR1727"/>
    <mergeCell ref="AS1724:AS1727"/>
    <mergeCell ref="AT1724:AT1727"/>
    <mergeCell ref="AU1724:AU1727"/>
    <mergeCell ref="AV1724:AV1727"/>
    <mergeCell ref="AW1724:AW1727"/>
    <mergeCell ref="AX1724:AX1727"/>
    <mergeCell ref="AY1724:AY1727"/>
    <mergeCell ref="AM1725:AM1726"/>
    <mergeCell ref="P1724:P1727"/>
    <mergeCell ref="Q1724:Q1727"/>
    <mergeCell ref="R1724:R1727"/>
    <mergeCell ref="S1724:S1727"/>
    <mergeCell ref="T1724:T1727"/>
    <mergeCell ref="U1724:U1727"/>
    <mergeCell ref="V1724:V1727"/>
    <mergeCell ref="W1724:W1727"/>
    <mergeCell ref="X1724:X1727"/>
    <mergeCell ref="Y1724:Y1727"/>
    <mergeCell ref="Z1724:Z1727"/>
    <mergeCell ref="AA1724:AA1727"/>
    <mergeCell ref="AB1724:AB1727"/>
    <mergeCell ref="AC1724:AC1727"/>
    <mergeCell ref="AD1724:AD1727"/>
    <mergeCell ref="AE1724:AE1727"/>
    <mergeCell ref="AF1724:AF1727"/>
    <mergeCell ref="AG1728:AG1731"/>
    <mergeCell ref="AH1728:AH1731"/>
    <mergeCell ref="AI1728:AI1731"/>
    <mergeCell ref="AJ1728:AJ1731"/>
    <mergeCell ref="AK1728:AK1731"/>
    <mergeCell ref="AL1728:AL1731"/>
    <mergeCell ref="AO1728:AO1731"/>
    <mergeCell ref="AP1728:AP1731"/>
    <mergeCell ref="AQ1728:AQ1731"/>
    <mergeCell ref="AR1728:AR1731"/>
    <mergeCell ref="AS1728:AS1731"/>
    <mergeCell ref="AT1728:AT1731"/>
    <mergeCell ref="AU1728:AU1731"/>
    <mergeCell ref="AV1728:AV1731"/>
    <mergeCell ref="AW1728:AW1731"/>
    <mergeCell ref="AX1728:AX1731"/>
    <mergeCell ref="AY1728:AY1731"/>
    <mergeCell ref="AM1729:AM1730"/>
    <mergeCell ref="P1728:P1731"/>
    <mergeCell ref="Q1728:Q1731"/>
    <mergeCell ref="R1728:R1731"/>
    <mergeCell ref="S1728:S1731"/>
    <mergeCell ref="T1728:T1731"/>
    <mergeCell ref="U1728:U1731"/>
    <mergeCell ref="V1728:V1731"/>
    <mergeCell ref="W1728:W1731"/>
    <mergeCell ref="X1728:X1731"/>
    <mergeCell ref="Y1728:Y1731"/>
    <mergeCell ref="Z1728:Z1731"/>
    <mergeCell ref="AA1728:AA1731"/>
    <mergeCell ref="AB1728:AB1731"/>
    <mergeCell ref="AC1728:AC1731"/>
    <mergeCell ref="AD1728:AD1731"/>
    <mergeCell ref="AE1728:AE1731"/>
    <mergeCell ref="AF1728:AF1731"/>
    <mergeCell ref="AG1732:AG1735"/>
    <mergeCell ref="AH1732:AH1735"/>
    <mergeCell ref="AI1732:AI1735"/>
    <mergeCell ref="AJ1732:AJ1735"/>
    <mergeCell ref="AK1732:AK1735"/>
    <mergeCell ref="AL1732:AL1735"/>
    <mergeCell ref="AO1732:AO1735"/>
    <mergeCell ref="AP1732:AP1735"/>
    <mergeCell ref="AQ1732:AQ1735"/>
    <mergeCell ref="AR1732:AR1735"/>
    <mergeCell ref="AS1732:AS1735"/>
    <mergeCell ref="AT1732:AT1735"/>
    <mergeCell ref="AU1732:AU1735"/>
    <mergeCell ref="AV1732:AV1735"/>
    <mergeCell ref="AW1732:AW1735"/>
    <mergeCell ref="AX1732:AX1735"/>
    <mergeCell ref="AY1732:AY1735"/>
    <mergeCell ref="AM1733:AM1734"/>
    <mergeCell ref="P1732:P1735"/>
    <mergeCell ref="Q1732:Q1735"/>
    <mergeCell ref="R1732:R1735"/>
    <mergeCell ref="S1732:S1735"/>
    <mergeCell ref="T1732:T1735"/>
    <mergeCell ref="U1732:U1735"/>
    <mergeCell ref="V1732:V1735"/>
    <mergeCell ref="W1732:W1735"/>
    <mergeCell ref="X1732:X1735"/>
    <mergeCell ref="Y1732:Y1735"/>
    <mergeCell ref="Z1732:Z1735"/>
    <mergeCell ref="AA1732:AA1735"/>
    <mergeCell ref="AB1732:AB1735"/>
    <mergeCell ref="AC1732:AC1735"/>
    <mergeCell ref="AD1732:AD1735"/>
    <mergeCell ref="AE1732:AE1735"/>
    <mergeCell ref="AF1732:AF1735"/>
    <mergeCell ref="AG1736:AG1739"/>
    <mergeCell ref="AH1736:AH1739"/>
    <mergeCell ref="AI1736:AI1739"/>
    <mergeCell ref="AJ1736:AJ1739"/>
    <mergeCell ref="AK1736:AK1739"/>
    <mergeCell ref="AL1736:AL1739"/>
    <mergeCell ref="AO1736:AO1739"/>
    <mergeCell ref="AP1736:AP1739"/>
    <mergeCell ref="AQ1736:AQ1739"/>
    <mergeCell ref="AR1736:AR1739"/>
    <mergeCell ref="AS1736:AS1739"/>
    <mergeCell ref="AT1736:AT1739"/>
    <mergeCell ref="AU1736:AU1739"/>
    <mergeCell ref="AV1736:AV1739"/>
    <mergeCell ref="AW1736:AW1739"/>
    <mergeCell ref="AX1736:AX1739"/>
    <mergeCell ref="AY1736:AY1739"/>
    <mergeCell ref="AM1737:AM1738"/>
    <mergeCell ref="P1736:P1739"/>
    <mergeCell ref="Q1736:Q1739"/>
    <mergeCell ref="R1736:R1739"/>
    <mergeCell ref="S1736:S1739"/>
    <mergeCell ref="T1736:T1739"/>
    <mergeCell ref="U1736:U1739"/>
    <mergeCell ref="V1736:V1739"/>
    <mergeCell ref="W1736:W1739"/>
    <mergeCell ref="X1736:X1739"/>
    <mergeCell ref="Y1736:Y1739"/>
    <mergeCell ref="Z1736:Z1739"/>
    <mergeCell ref="AA1736:AA1739"/>
    <mergeCell ref="AB1736:AB1739"/>
    <mergeCell ref="AC1736:AC1739"/>
    <mergeCell ref="AD1736:AD1739"/>
    <mergeCell ref="AE1736:AE1739"/>
    <mergeCell ref="AF1736:AF1739"/>
    <mergeCell ref="AG1740:AG1743"/>
    <mergeCell ref="AH1740:AH1743"/>
    <mergeCell ref="AI1740:AI1743"/>
    <mergeCell ref="AJ1740:AJ1743"/>
    <mergeCell ref="AK1740:AK1743"/>
    <mergeCell ref="AL1740:AL1743"/>
    <mergeCell ref="AO1740:AO1743"/>
    <mergeCell ref="AP1740:AP1743"/>
    <mergeCell ref="AQ1740:AQ1743"/>
    <mergeCell ref="AR1740:AR1743"/>
    <mergeCell ref="AS1740:AS1743"/>
    <mergeCell ref="AT1740:AT1743"/>
    <mergeCell ref="AU1740:AU1743"/>
    <mergeCell ref="AV1740:AV1743"/>
    <mergeCell ref="AW1740:AW1743"/>
    <mergeCell ref="AX1740:AX1743"/>
    <mergeCell ref="AY1740:AY1743"/>
    <mergeCell ref="AM1741:AM1742"/>
    <mergeCell ref="P1740:P1743"/>
    <mergeCell ref="Q1740:Q1743"/>
    <mergeCell ref="R1740:R1743"/>
    <mergeCell ref="S1740:S1743"/>
    <mergeCell ref="T1740:T1743"/>
    <mergeCell ref="U1740:U1743"/>
    <mergeCell ref="V1740:V1743"/>
    <mergeCell ref="W1740:W1743"/>
    <mergeCell ref="X1740:X1743"/>
    <mergeCell ref="Y1740:Y1743"/>
    <mergeCell ref="Z1740:Z1743"/>
    <mergeCell ref="AA1740:AA1743"/>
    <mergeCell ref="AB1740:AB1743"/>
    <mergeCell ref="AC1740:AC1743"/>
    <mergeCell ref="AD1740:AD1743"/>
    <mergeCell ref="AE1740:AE1743"/>
    <mergeCell ref="AF1740:AF1743"/>
    <mergeCell ref="AG1744:AG1747"/>
    <mergeCell ref="AH1744:AH1747"/>
    <mergeCell ref="AI1744:AI1747"/>
    <mergeCell ref="AJ1744:AJ1747"/>
    <mergeCell ref="AK1744:AK1747"/>
    <mergeCell ref="AL1744:AL1747"/>
    <mergeCell ref="AO1744:AO1747"/>
    <mergeCell ref="AP1744:AP1747"/>
    <mergeCell ref="AQ1744:AQ1747"/>
    <mergeCell ref="AR1744:AR1747"/>
    <mergeCell ref="AS1744:AS1747"/>
    <mergeCell ref="AT1744:AT1747"/>
    <mergeCell ref="AU1744:AU1747"/>
    <mergeCell ref="AV1744:AV1747"/>
    <mergeCell ref="AW1744:AW1747"/>
    <mergeCell ref="AX1744:AX1747"/>
    <mergeCell ref="AY1744:AY1747"/>
    <mergeCell ref="AM1745:AM1746"/>
    <mergeCell ref="P1744:P1747"/>
    <mergeCell ref="Q1744:Q1747"/>
    <mergeCell ref="R1744:R1747"/>
    <mergeCell ref="S1744:S1747"/>
    <mergeCell ref="T1744:T1747"/>
    <mergeCell ref="U1744:U1747"/>
    <mergeCell ref="V1744:V1747"/>
    <mergeCell ref="W1744:W1747"/>
    <mergeCell ref="X1744:X1747"/>
    <mergeCell ref="Y1744:Y1747"/>
    <mergeCell ref="Z1744:Z1747"/>
    <mergeCell ref="AA1744:AA1747"/>
    <mergeCell ref="AB1744:AB1747"/>
    <mergeCell ref="AC1744:AC1747"/>
    <mergeCell ref="AD1744:AD1747"/>
    <mergeCell ref="AE1744:AE1747"/>
    <mergeCell ref="AF1744:AF1747"/>
    <mergeCell ref="AG1748:AG1751"/>
    <mergeCell ref="AH1748:AH1751"/>
    <mergeCell ref="AI1748:AI1751"/>
    <mergeCell ref="AJ1748:AJ1751"/>
    <mergeCell ref="AK1748:AK1751"/>
    <mergeCell ref="AL1748:AL1751"/>
    <mergeCell ref="AO1748:AO1751"/>
    <mergeCell ref="AP1748:AP1751"/>
    <mergeCell ref="AQ1748:AQ1751"/>
    <mergeCell ref="AR1748:AR1751"/>
    <mergeCell ref="AS1748:AS1751"/>
    <mergeCell ref="AT1748:AT1751"/>
    <mergeCell ref="AU1748:AU1751"/>
    <mergeCell ref="AV1748:AV1751"/>
    <mergeCell ref="AW1748:AW1751"/>
    <mergeCell ref="AX1748:AX1751"/>
    <mergeCell ref="AY1748:AY1751"/>
    <mergeCell ref="AM1749:AM1750"/>
    <mergeCell ref="P1748:P1751"/>
    <mergeCell ref="Q1748:Q1751"/>
    <mergeCell ref="R1748:R1751"/>
    <mergeCell ref="S1748:S1751"/>
    <mergeCell ref="T1748:T1751"/>
    <mergeCell ref="U1748:U1751"/>
    <mergeCell ref="V1748:V1751"/>
    <mergeCell ref="W1748:W1751"/>
    <mergeCell ref="X1748:X1751"/>
    <mergeCell ref="Y1748:Y1751"/>
    <mergeCell ref="Z1748:Z1751"/>
    <mergeCell ref="AA1748:AA1751"/>
    <mergeCell ref="AB1748:AB1751"/>
    <mergeCell ref="AC1748:AC1751"/>
    <mergeCell ref="AD1748:AD1751"/>
    <mergeCell ref="AE1748:AE1751"/>
    <mergeCell ref="AF1748:AF1751"/>
    <mergeCell ref="AG1752:AG1755"/>
    <mergeCell ref="AH1752:AH1755"/>
    <mergeCell ref="AI1752:AI1755"/>
    <mergeCell ref="AJ1752:AJ1755"/>
    <mergeCell ref="AK1752:AK1755"/>
    <mergeCell ref="AL1752:AL1755"/>
    <mergeCell ref="AO1752:AO1755"/>
    <mergeCell ref="AP1752:AP1755"/>
    <mergeCell ref="AQ1752:AQ1755"/>
    <mergeCell ref="AR1752:AR1755"/>
    <mergeCell ref="AS1752:AS1755"/>
    <mergeCell ref="AT1752:AT1755"/>
    <mergeCell ref="AU1752:AU1755"/>
    <mergeCell ref="AV1752:AV1755"/>
    <mergeCell ref="AW1752:AW1755"/>
    <mergeCell ref="AX1752:AX1755"/>
    <mergeCell ref="AY1752:AY1755"/>
    <mergeCell ref="AM1753:AM1754"/>
    <mergeCell ref="P1752:P1755"/>
    <mergeCell ref="Q1752:Q1755"/>
    <mergeCell ref="R1752:R1755"/>
    <mergeCell ref="S1752:S1755"/>
    <mergeCell ref="T1752:T1755"/>
    <mergeCell ref="U1752:U1755"/>
    <mergeCell ref="V1752:V1755"/>
    <mergeCell ref="W1752:W1755"/>
    <mergeCell ref="X1752:X1755"/>
    <mergeCell ref="Y1752:Y1755"/>
    <mergeCell ref="Z1752:Z1755"/>
    <mergeCell ref="AA1752:AA1755"/>
    <mergeCell ref="AB1752:AB1755"/>
    <mergeCell ref="AC1752:AC1755"/>
    <mergeCell ref="AD1752:AD1755"/>
    <mergeCell ref="AE1752:AE1755"/>
    <mergeCell ref="AF1752:AF1755"/>
    <mergeCell ref="AG1756:AG1759"/>
    <mergeCell ref="AH1756:AH1759"/>
    <mergeCell ref="AI1756:AI1759"/>
    <mergeCell ref="AJ1756:AJ1759"/>
    <mergeCell ref="AK1756:AK1759"/>
    <mergeCell ref="AL1756:AL1759"/>
    <mergeCell ref="AO1756:AO1759"/>
    <mergeCell ref="AP1756:AP1759"/>
    <mergeCell ref="AQ1756:AQ1759"/>
    <mergeCell ref="AR1756:AR1759"/>
    <mergeCell ref="AS1756:AS1759"/>
    <mergeCell ref="AT1756:AT1759"/>
    <mergeCell ref="AU1756:AU1759"/>
    <mergeCell ref="AV1756:AV1759"/>
    <mergeCell ref="AW1756:AW1759"/>
    <mergeCell ref="AX1756:AX1759"/>
    <mergeCell ref="AY1756:AY1759"/>
    <mergeCell ref="AM1757:AM1758"/>
    <mergeCell ref="P1756:P1759"/>
    <mergeCell ref="Q1756:Q1759"/>
    <mergeCell ref="R1756:R1759"/>
    <mergeCell ref="S1756:S1759"/>
    <mergeCell ref="T1756:T1759"/>
    <mergeCell ref="U1756:U1759"/>
    <mergeCell ref="V1756:V1759"/>
    <mergeCell ref="W1756:W1759"/>
    <mergeCell ref="X1756:X1759"/>
    <mergeCell ref="Y1756:Y1759"/>
    <mergeCell ref="Z1756:Z1759"/>
    <mergeCell ref="AA1756:AA1759"/>
    <mergeCell ref="AB1756:AB1759"/>
    <mergeCell ref="AC1756:AC1759"/>
    <mergeCell ref="AD1756:AD1759"/>
    <mergeCell ref="AE1756:AE1759"/>
    <mergeCell ref="AF1756:AF1759"/>
    <mergeCell ref="AG1760:AG1763"/>
    <mergeCell ref="AH1760:AH1763"/>
    <mergeCell ref="AI1760:AI1763"/>
    <mergeCell ref="AJ1760:AJ1763"/>
    <mergeCell ref="AK1760:AK1763"/>
    <mergeCell ref="AL1760:AL1763"/>
    <mergeCell ref="AO1760:AO1763"/>
    <mergeCell ref="AP1760:AP1763"/>
    <mergeCell ref="AQ1760:AQ1763"/>
    <mergeCell ref="AR1760:AR1763"/>
    <mergeCell ref="AS1760:AS1763"/>
    <mergeCell ref="AT1760:AT1763"/>
    <mergeCell ref="AU1760:AU1763"/>
    <mergeCell ref="AV1760:AV1763"/>
    <mergeCell ref="AW1760:AW1763"/>
    <mergeCell ref="AX1760:AX1763"/>
    <mergeCell ref="AY1760:AY1763"/>
    <mergeCell ref="AM1761:AM1762"/>
    <mergeCell ref="P1760:P1763"/>
    <mergeCell ref="Q1760:Q1763"/>
    <mergeCell ref="R1760:R1763"/>
    <mergeCell ref="S1760:S1763"/>
    <mergeCell ref="T1760:T1763"/>
    <mergeCell ref="U1760:U1763"/>
    <mergeCell ref="V1760:V1763"/>
    <mergeCell ref="W1760:W1763"/>
    <mergeCell ref="X1760:X1763"/>
    <mergeCell ref="Y1760:Y1763"/>
    <mergeCell ref="Z1760:Z1763"/>
    <mergeCell ref="AA1760:AA1763"/>
    <mergeCell ref="AB1760:AB1763"/>
    <mergeCell ref="AC1760:AC1763"/>
    <mergeCell ref="AD1760:AD1763"/>
    <mergeCell ref="AE1760:AE1763"/>
    <mergeCell ref="AF1760:AF1763"/>
    <mergeCell ref="AG1764:AG1767"/>
    <mergeCell ref="AH1764:AH1767"/>
    <mergeCell ref="AI1764:AI1767"/>
    <mergeCell ref="AJ1764:AJ1767"/>
    <mergeCell ref="AK1764:AK1767"/>
    <mergeCell ref="AL1764:AL1767"/>
    <mergeCell ref="AO1764:AO1767"/>
    <mergeCell ref="AP1764:AP1767"/>
    <mergeCell ref="AQ1764:AQ1767"/>
    <mergeCell ref="AR1764:AR1767"/>
    <mergeCell ref="AS1764:AS1767"/>
    <mergeCell ref="AT1764:AT1767"/>
    <mergeCell ref="AU1764:AU1767"/>
    <mergeCell ref="AV1764:AV1767"/>
    <mergeCell ref="AW1764:AW1767"/>
    <mergeCell ref="AX1764:AX1767"/>
    <mergeCell ref="AY1764:AY1767"/>
    <mergeCell ref="AM1765:AM1766"/>
    <mergeCell ref="P1764:P1767"/>
    <mergeCell ref="Q1764:Q1767"/>
    <mergeCell ref="R1764:R1767"/>
    <mergeCell ref="S1764:S1767"/>
    <mergeCell ref="T1764:T1767"/>
    <mergeCell ref="U1764:U1767"/>
    <mergeCell ref="V1764:V1767"/>
    <mergeCell ref="W1764:W1767"/>
    <mergeCell ref="X1764:X1767"/>
    <mergeCell ref="Y1764:Y1767"/>
    <mergeCell ref="Z1764:Z1767"/>
    <mergeCell ref="AA1764:AA1767"/>
    <mergeCell ref="AB1764:AB1767"/>
    <mergeCell ref="AC1764:AC1767"/>
    <mergeCell ref="AD1764:AD1767"/>
    <mergeCell ref="AE1764:AE1767"/>
    <mergeCell ref="AF1764:AF1767"/>
    <mergeCell ref="AG1768:AG1771"/>
    <mergeCell ref="AH1768:AH1771"/>
    <mergeCell ref="AI1768:AI1771"/>
    <mergeCell ref="AJ1768:AJ1771"/>
    <mergeCell ref="AK1768:AK1771"/>
    <mergeCell ref="AL1768:AL1771"/>
    <mergeCell ref="AO1768:AO1771"/>
    <mergeCell ref="AP1768:AP1771"/>
    <mergeCell ref="AQ1768:AQ1771"/>
    <mergeCell ref="AR1768:AR1771"/>
    <mergeCell ref="AS1768:AS1771"/>
    <mergeCell ref="AT1768:AT1771"/>
    <mergeCell ref="AU1768:AU1771"/>
    <mergeCell ref="AV1768:AV1771"/>
    <mergeCell ref="AW1768:AW1771"/>
    <mergeCell ref="AX1768:AX1771"/>
    <mergeCell ref="AY1768:AY1771"/>
    <mergeCell ref="AM1769:AM1770"/>
    <mergeCell ref="P1768:P1771"/>
    <mergeCell ref="Q1768:Q1771"/>
    <mergeCell ref="R1768:R1771"/>
    <mergeCell ref="S1768:S1771"/>
    <mergeCell ref="T1768:T1771"/>
    <mergeCell ref="U1768:U1771"/>
    <mergeCell ref="V1768:V1771"/>
    <mergeCell ref="W1768:W1771"/>
    <mergeCell ref="X1768:X1771"/>
    <mergeCell ref="Y1768:Y1771"/>
    <mergeCell ref="Z1768:Z1771"/>
    <mergeCell ref="AA1768:AA1771"/>
    <mergeCell ref="AB1768:AB1771"/>
    <mergeCell ref="AC1768:AC1771"/>
    <mergeCell ref="AD1768:AD1771"/>
    <mergeCell ref="AE1768:AE1771"/>
    <mergeCell ref="AF1768:AF1771"/>
    <mergeCell ref="AG1772:AG1775"/>
    <mergeCell ref="AH1772:AH1775"/>
    <mergeCell ref="AI1772:AI1775"/>
    <mergeCell ref="AJ1772:AJ1775"/>
    <mergeCell ref="AK1772:AK1775"/>
    <mergeCell ref="AL1772:AL1775"/>
    <mergeCell ref="AO1772:AO1775"/>
    <mergeCell ref="AP1772:AP1775"/>
    <mergeCell ref="AQ1772:AQ1775"/>
    <mergeCell ref="AR1772:AR1775"/>
    <mergeCell ref="AS1772:AS1775"/>
    <mergeCell ref="AT1772:AT1775"/>
    <mergeCell ref="AU1772:AU1775"/>
    <mergeCell ref="AV1772:AV1775"/>
    <mergeCell ref="AW1772:AW1775"/>
    <mergeCell ref="AX1772:AX1775"/>
    <mergeCell ref="AY1772:AY1775"/>
    <mergeCell ref="AM1773:AM1774"/>
    <mergeCell ref="P1772:P1775"/>
    <mergeCell ref="Q1772:Q1775"/>
    <mergeCell ref="R1772:R1775"/>
    <mergeCell ref="S1772:S1775"/>
    <mergeCell ref="T1772:T1775"/>
    <mergeCell ref="U1772:U1775"/>
    <mergeCell ref="V1772:V1775"/>
    <mergeCell ref="W1772:W1775"/>
    <mergeCell ref="X1772:X1775"/>
    <mergeCell ref="Y1772:Y1775"/>
    <mergeCell ref="Z1772:Z1775"/>
    <mergeCell ref="AA1772:AA1775"/>
    <mergeCell ref="AB1772:AB1775"/>
    <mergeCell ref="AC1772:AC1775"/>
    <mergeCell ref="AD1772:AD1775"/>
    <mergeCell ref="AE1772:AE1775"/>
    <mergeCell ref="AF1772:AF1775"/>
    <mergeCell ref="AG1776:AG1779"/>
    <mergeCell ref="AH1776:AH1779"/>
    <mergeCell ref="AI1776:AI1779"/>
    <mergeCell ref="AJ1776:AJ1779"/>
    <mergeCell ref="AK1776:AK1779"/>
    <mergeCell ref="AL1776:AL1779"/>
    <mergeCell ref="AO1776:AO1779"/>
    <mergeCell ref="AP1776:AP1779"/>
    <mergeCell ref="AQ1776:AQ1779"/>
    <mergeCell ref="AR1776:AR1779"/>
    <mergeCell ref="AS1776:AS1779"/>
    <mergeCell ref="AT1776:AT1779"/>
    <mergeCell ref="AU1776:AU1779"/>
    <mergeCell ref="AV1776:AV1779"/>
    <mergeCell ref="AW1776:AW1779"/>
    <mergeCell ref="AX1776:AX1779"/>
    <mergeCell ref="AY1776:AY1779"/>
    <mergeCell ref="AM1777:AM1778"/>
    <mergeCell ref="P1776:P1779"/>
    <mergeCell ref="Q1776:Q1779"/>
    <mergeCell ref="R1776:R1779"/>
    <mergeCell ref="S1776:S1779"/>
    <mergeCell ref="T1776:T1779"/>
    <mergeCell ref="U1776:U1779"/>
    <mergeCell ref="V1776:V1779"/>
    <mergeCell ref="W1776:W1779"/>
    <mergeCell ref="X1776:X1779"/>
    <mergeCell ref="Y1776:Y1779"/>
    <mergeCell ref="Z1776:Z1779"/>
    <mergeCell ref="AA1776:AA1779"/>
    <mergeCell ref="AB1776:AB1779"/>
    <mergeCell ref="AC1776:AC1779"/>
    <mergeCell ref="AD1776:AD1779"/>
    <mergeCell ref="AE1776:AE1779"/>
    <mergeCell ref="AF1776:AF1779"/>
    <mergeCell ref="AG1780:AG1783"/>
    <mergeCell ref="AH1780:AH1783"/>
    <mergeCell ref="AI1780:AI1783"/>
    <mergeCell ref="AJ1780:AJ1783"/>
    <mergeCell ref="AK1780:AK1783"/>
    <mergeCell ref="AL1780:AL1783"/>
    <mergeCell ref="AO1780:AO1783"/>
    <mergeCell ref="AP1780:AP1783"/>
    <mergeCell ref="AQ1780:AQ1783"/>
    <mergeCell ref="AR1780:AR1783"/>
    <mergeCell ref="AS1780:AS1783"/>
    <mergeCell ref="AT1780:AT1783"/>
    <mergeCell ref="AU1780:AU1783"/>
    <mergeCell ref="AV1780:AV1783"/>
    <mergeCell ref="AW1780:AW1783"/>
    <mergeCell ref="AX1780:AX1783"/>
    <mergeCell ref="AY1780:AY1783"/>
    <mergeCell ref="AM1781:AM1782"/>
    <mergeCell ref="P1780:P1783"/>
    <mergeCell ref="Q1780:Q1783"/>
    <mergeCell ref="R1780:R1783"/>
    <mergeCell ref="S1780:S1783"/>
    <mergeCell ref="T1780:T1783"/>
    <mergeCell ref="U1780:U1783"/>
    <mergeCell ref="V1780:V1783"/>
    <mergeCell ref="W1780:W1783"/>
    <mergeCell ref="X1780:X1783"/>
    <mergeCell ref="Y1780:Y1783"/>
    <mergeCell ref="Z1780:Z1783"/>
    <mergeCell ref="AA1780:AA1783"/>
    <mergeCell ref="AB1780:AB1783"/>
    <mergeCell ref="AC1780:AC1783"/>
    <mergeCell ref="AD1780:AD1783"/>
    <mergeCell ref="AE1780:AE1783"/>
    <mergeCell ref="AF1780:AF1783"/>
    <mergeCell ref="AG1784:AG1787"/>
    <mergeCell ref="AH1784:AH1787"/>
    <mergeCell ref="AI1784:AI1787"/>
    <mergeCell ref="AJ1784:AJ1787"/>
    <mergeCell ref="AK1784:AK1787"/>
    <mergeCell ref="AL1784:AL1787"/>
    <mergeCell ref="AO1784:AO1787"/>
    <mergeCell ref="AP1784:AP1787"/>
    <mergeCell ref="AQ1784:AQ1787"/>
    <mergeCell ref="AR1784:AR1787"/>
    <mergeCell ref="AS1784:AS1787"/>
    <mergeCell ref="AT1784:AT1787"/>
    <mergeCell ref="AU1784:AU1787"/>
    <mergeCell ref="AV1784:AV1787"/>
    <mergeCell ref="AW1784:AW1787"/>
    <mergeCell ref="AX1784:AX1787"/>
    <mergeCell ref="AY1784:AY1787"/>
    <mergeCell ref="AM1785:AM1786"/>
    <mergeCell ref="P1784:P1787"/>
    <mergeCell ref="Q1784:Q1787"/>
    <mergeCell ref="R1784:R1787"/>
    <mergeCell ref="S1784:S1787"/>
    <mergeCell ref="T1784:T1787"/>
    <mergeCell ref="U1784:U1787"/>
    <mergeCell ref="V1784:V1787"/>
    <mergeCell ref="W1784:W1787"/>
    <mergeCell ref="X1784:X1787"/>
    <mergeCell ref="Y1784:Y1787"/>
    <mergeCell ref="Z1784:Z1787"/>
    <mergeCell ref="AA1784:AA1787"/>
    <mergeCell ref="AB1784:AB1787"/>
    <mergeCell ref="AC1784:AC1787"/>
    <mergeCell ref="AD1784:AD1787"/>
    <mergeCell ref="AE1784:AE1787"/>
    <mergeCell ref="AF1784:AF1787"/>
    <mergeCell ref="AG1788:AG1791"/>
    <mergeCell ref="AH1788:AH1791"/>
    <mergeCell ref="AI1788:AI1791"/>
    <mergeCell ref="AJ1788:AJ1791"/>
    <mergeCell ref="AK1788:AK1791"/>
    <mergeCell ref="AL1788:AL1791"/>
    <mergeCell ref="AO1788:AO1791"/>
    <mergeCell ref="AP1788:AP1791"/>
    <mergeCell ref="AQ1788:AQ1791"/>
    <mergeCell ref="AR1788:AR1791"/>
    <mergeCell ref="AS1788:AS1791"/>
    <mergeCell ref="AT1788:AT1791"/>
    <mergeCell ref="AU1788:AU1791"/>
    <mergeCell ref="AV1788:AV1791"/>
    <mergeCell ref="AW1788:AW1791"/>
    <mergeCell ref="AX1788:AX1791"/>
    <mergeCell ref="AY1788:AY1791"/>
    <mergeCell ref="AM1789:AM1790"/>
    <mergeCell ref="P1788:P1791"/>
    <mergeCell ref="Q1788:Q1791"/>
    <mergeCell ref="R1788:R1791"/>
    <mergeCell ref="S1788:S1791"/>
    <mergeCell ref="T1788:T1791"/>
    <mergeCell ref="U1788:U1791"/>
    <mergeCell ref="V1788:V1791"/>
    <mergeCell ref="W1788:W1791"/>
    <mergeCell ref="X1788:X1791"/>
    <mergeCell ref="Y1788:Y1791"/>
    <mergeCell ref="Z1788:Z1791"/>
    <mergeCell ref="AA1788:AA1791"/>
    <mergeCell ref="AB1788:AB1791"/>
    <mergeCell ref="AC1788:AC1791"/>
    <mergeCell ref="AD1788:AD1791"/>
    <mergeCell ref="AE1788:AE1791"/>
    <mergeCell ref="AF1788:AF1791"/>
    <mergeCell ref="AG1792:AG1795"/>
    <mergeCell ref="AH1792:AH1795"/>
    <mergeCell ref="AI1792:AI1795"/>
    <mergeCell ref="AJ1792:AJ1795"/>
    <mergeCell ref="AK1792:AK1795"/>
    <mergeCell ref="AL1792:AL1795"/>
    <mergeCell ref="AO1792:AO1795"/>
    <mergeCell ref="AP1792:AP1795"/>
    <mergeCell ref="AQ1792:AQ1795"/>
    <mergeCell ref="AR1792:AR1795"/>
    <mergeCell ref="AS1792:AS1795"/>
    <mergeCell ref="AT1792:AT1795"/>
    <mergeCell ref="AU1792:AU1795"/>
    <mergeCell ref="AV1792:AV1795"/>
    <mergeCell ref="AW1792:AW1795"/>
    <mergeCell ref="AX1792:AX1795"/>
    <mergeCell ref="AY1792:AY1795"/>
    <mergeCell ref="AM1793:AM1794"/>
    <mergeCell ref="P1792:P1795"/>
    <mergeCell ref="Q1792:Q1795"/>
    <mergeCell ref="R1792:R1795"/>
    <mergeCell ref="S1792:S1795"/>
    <mergeCell ref="T1792:T1795"/>
    <mergeCell ref="U1792:U1795"/>
    <mergeCell ref="V1792:V1795"/>
    <mergeCell ref="W1792:W1795"/>
    <mergeCell ref="X1792:X1795"/>
    <mergeCell ref="Y1792:Y1795"/>
    <mergeCell ref="Z1792:Z1795"/>
    <mergeCell ref="AA1792:AA1795"/>
    <mergeCell ref="AB1792:AB1795"/>
    <mergeCell ref="AC1792:AC1795"/>
    <mergeCell ref="AD1792:AD1795"/>
    <mergeCell ref="AE1792:AE1795"/>
    <mergeCell ref="AF1792:AF1795"/>
    <mergeCell ref="AG1796:AG1799"/>
    <mergeCell ref="AH1796:AH1799"/>
    <mergeCell ref="AI1796:AI1799"/>
    <mergeCell ref="AJ1796:AJ1799"/>
    <mergeCell ref="AK1796:AK1799"/>
    <mergeCell ref="AL1796:AL1799"/>
    <mergeCell ref="AO1796:AO1799"/>
    <mergeCell ref="AP1796:AP1799"/>
    <mergeCell ref="AQ1796:AQ1799"/>
    <mergeCell ref="AR1796:AR1799"/>
    <mergeCell ref="AS1796:AS1799"/>
    <mergeCell ref="AT1796:AT1799"/>
    <mergeCell ref="AU1796:AU1799"/>
    <mergeCell ref="AV1796:AV1799"/>
    <mergeCell ref="AW1796:AW1799"/>
    <mergeCell ref="AX1796:AX1799"/>
    <mergeCell ref="AY1796:AY1799"/>
    <mergeCell ref="AM1797:AM1798"/>
    <mergeCell ref="P1796:P1799"/>
    <mergeCell ref="Q1796:Q1799"/>
    <mergeCell ref="R1796:R1799"/>
    <mergeCell ref="S1796:S1799"/>
    <mergeCell ref="T1796:T1799"/>
    <mergeCell ref="U1796:U1799"/>
    <mergeCell ref="V1796:V1799"/>
    <mergeCell ref="W1796:W1799"/>
    <mergeCell ref="X1796:X1799"/>
    <mergeCell ref="Y1796:Y1799"/>
    <mergeCell ref="Z1796:Z1799"/>
    <mergeCell ref="AA1796:AA1799"/>
    <mergeCell ref="AB1796:AB1799"/>
    <mergeCell ref="AC1796:AC1799"/>
    <mergeCell ref="AD1796:AD1799"/>
    <mergeCell ref="AE1796:AE1799"/>
    <mergeCell ref="AF1796:AF1799"/>
    <mergeCell ref="AG1800:AG1803"/>
    <mergeCell ref="AH1800:AH1803"/>
    <mergeCell ref="AI1800:AI1803"/>
    <mergeCell ref="AJ1800:AJ1803"/>
    <mergeCell ref="AK1800:AK1803"/>
    <mergeCell ref="AL1800:AL1803"/>
    <mergeCell ref="AO1800:AO1803"/>
    <mergeCell ref="AP1800:AP1803"/>
    <mergeCell ref="AQ1800:AQ1803"/>
    <mergeCell ref="AR1800:AR1803"/>
    <mergeCell ref="AS1800:AS1803"/>
    <mergeCell ref="AT1800:AT1803"/>
    <mergeCell ref="AU1800:AU1803"/>
    <mergeCell ref="AV1800:AV1803"/>
    <mergeCell ref="AW1800:AW1803"/>
    <mergeCell ref="AX1800:AX1803"/>
    <mergeCell ref="AY1800:AY1803"/>
    <mergeCell ref="AM1801:AM1802"/>
    <mergeCell ref="P1800:P1803"/>
    <mergeCell ref="Q1800:Q1803"/>
    <mergeCell ref="R1800:R1803"/>
    <mergeCell ref="S1800:S1803"/>
    <mergeCell ref="T1800:T1803"/>
    <mergeCell ref="U1800:U1803"/>
    <mergeCell ref="V1800:V1803"/>
    <mergeCell ref="W1800:W1803"/>
    <mergeCell ref="X1800:X1803"/>
    <mergeCell ref="Y1800:Y1803"/>
    <mergeCell ref="Z1800:Z1803"/>
    <mergeCell ref="AA1800:AA1803"/>
    <mergeCell ref="AB1800:AB1803"/>
    <mergeCell ref="AC1800:AC1803"/>
    <mergeCell ref="AD1800:AD1803"/>
    <mergeCell ref="AE1800:AE1803"/>
    <mergeCell ref="AF1800:AF1803"/>
    <mergeCell ref="AG1804:AG1807"/>
    <mergeCell ref="AH1804:AH1807"/>
    <mergeCell ref="AI1804:AI1807"/>
    <mergeCell ref="AJ1804:AJ1807"/>
    <mergeCell ref="AK1804:AK1807"/>
    <mergeCell ref="AL1804:AL1807"/>
    <mergeCell ref="AO1804:AO1807"/>
    <mergeCell ref="AP1804:AP1807"/>
    <mergeCell ref="AQ1804:AQ1807"/>
    <mergeCell ref="AR1804:AR1807"/>
    <mergeCell ref="AS1804:AS1807"/>
    <mergeCell ref="AT1804:AT1807"/>
    <mergeCell ref="AU1804:AU1807"/>
    <mergeCell ref="AV1804:AV1807"/>
    <mergeCell ref="AW1804:AW1807"/>
    <mergeCell ref="AX1804:AX1807"/>
    <mergeCell ref="AY1804:AY1807"/>
    <mergeCell ref="AM1805:AM1806"/>
    <mergeCell ref="P1804:P1807"/>
    <mergeCell ref="Q1804:Q1807"/>
    <mergeCell ref="R1804:R1807"/>
    <mergeCell ref="S1804:S1807"/>
    <mergeCell ref="T1804:T1807"/>
    <mergeCell ref="U1804:U1807"/>
    <mergeCell ref="V1804:V1807"/>
    <mergeCell ref="W1804:W1807"/>
    <mergeCell ref="X1804:X1807"/>
    <mergeCell ref="Y1804:Y1807"/>
    <mergeCell ref="Z1804:Z1807"/>
    <mergeCell ref="AA1804:AA1807"/>
    <mergeCell ref="AB1804:AB1807"/>
    <mergeCell ref="AC1804:AC1807"/>
    <mergeCell ref="AD1804:AD1807"/>
    <mergeCell ref="AE1804:AE1807"/>
    <mergeCell ref="AF1804:AF1807"/>
    <mergeCell ref="AG1808:AG1811"/>
    <mergeCell ref="AH1808:AH1811"/>
    <mergeCell ref="AI1808:AI1811"/>
    <mergeCell ref="AJ1808:AJ1811"/>
    <mergeCell ref="AK1808:AK1811"/>
    <mergeCell ref="AL1808:AL1811"/>
    <mergeCell ref="AO1808:AO1811"/>
    <mergeCell ref="AP1808:AP1811"/>
    <mergeCell ref="AQ1808:AQ1811"/>
    <mergeCell ref="AR1808:AR1811"/>
    <mergeCell ref="AS1808:AS1811"/>
    <mergeCell ref="AT1808:AT1811"/>
    <mergeCell ref="AU1808:AU1811"/>
    <mergeCell ref="AV1808:AV1811"/>
    <mergeCell ref="AW1808:AW1811"/>
    <mergeCell ref="AX1808:AX1811"/>
    <mergeCell ref="AY1808:AY1811"/>
    <mergeCell ref="AM1809:AM1810"/>
    <mergeCell ref="P1808:P1811"/>
    <mergeCell ref="Q1808:Q1811"/>
    <mergeCell ref="R1808:R1811"/>
    <mergeCell ref="S1808:S1811"/>
    <mergeCell ref="T1808:T1811"/>
    <mergeCell ref="U1808:U1811"/>
    <mergeCell ref="V1808:V1811"/>
    <mergeCell ref="W1808:W1811"/>
    <mergeCell ref="X1808:X1811"/>
    <mergeCell ref="Y1808:Y1811"/>
    <mergeCell ref="Z1808:Z1811"/>
    <mergeCell ref="AA1808:AA1811"/>
    <mergeCell ref="AB1808:AB1811"/>
    <mergeCell ref="AC1808:AC1811"/>
    <mergeCell ref="AD1808:AD1811"/>
    <mergeCell ref="AE1808:AE1811"/>
    <mergeCell ref="AF1808:AF1811"/>
    <mergeCell ref="AG1812:AG1815"/>
    <mergeCell ref="AH1812:AH1815"/>
    <mergeCell ref="AI1812:AI1815"/>
    <mergeCell ref="AJ1812:AJ1815"/>
    <mergeCell ref="AK1812:AK1815"/>
    <mergeCell ref="AL1812:AL1815"/>
    <mergeCell ref="AO1812:AO1815"/>
    <mergeCell ref="AP1812:AP1815"/>
    <mergeCell ref="AQ1812:AQ1815"/>
    <mergeCell ref="AR1812:AR1815"/>
    <mergeCell ref="AS1812:AS1815"/>
    <mergeCell ref="AT1812:AT1815"/>
    <mergeCell ref="AU1812:AU1815"/>
    <mergeCell ref="AV1812:AV1815"/>
    <mergeCell ref="AW1812:AW1815"/>
    <mergeCell ref="AX1812:AX1815"/>
    <mergeCell ref="AY1812:AY1815"/>
    <mergeCell ref="AM1813:AM1814"/>
    <mergeCell ref="P1812:P1815"/>
    <mergeCell ref="Q1812:Q1815"/>
    <mergeCell ref="R1812:R1815"/>
    <mergeCell ref="S1812:S1815"/>
    <mergeCell ref="T1812:T1815"/>
    <mergeCell ref="U1812:U1815"/>
    <mergeCell ref="V1812:V1815"/>
    <mergeCell ref="W1812:W1815"/>
    <mergeCell ref="X1812:X1815"/>
    <mergeCell ref="Y1812:Y1815"/>
    <mergeCell ref="Z1812:Z1815"/>
    <mergeCell ref="AA1812:AA1815"/>
    <mergeCell ref="AB1812:AB1815"/>
    <mergeCell ref="AC1812:AC1815"/>
    <mergeCell ref="AD1812:AD1815"/>
    <mergeCell ref="AE1812:AE1815"/>
    <mergeCell ref="AF1812:AF1815"/>
    <mergeCell ref="AG1816:AG1819"/>
    <mergeCell ref="AH1816:AH1819"/>
    <mergeCell ref="AI1816:AI1819"/>
    <mergeCell ref="AJ1816:AJ1819"/>
    <mergeCell ref="AK1816:AK1819"/>
    <mergeCell ref="AL1816:AL1819"/>
    <mergeCell ref="AO1816:AO1819"/>
    <mergeCell ref="AP1816:AP1819"/>
    <mergeCell ref="AQ1816:AQ1819"/>
    <mergeCell ref="AR1816:AR1819"/>
    <mergeCell ref="AS1816:AS1819"/>
    <mergeCell ref="AT1816:AT1819"/>
    <mergeCell ref="AU1816:AU1819"/>
    <mergeCell ref="AV1816:AV1819"/>
    <mergeCell ref="AW1816:AW1819"/>
    <mergeCell ref="AX1816:AX1819"/>
    <mergeCell ref="AY1816:AY1819"/>
    <mergeCell ref="AM1817:AM1818"/>
    <mergeCell ref="P1816:P1819"/>
    <mergeCell ref="Q1816:Q1819"/>
    <mergeCell ref="R1816:R1819"/>
    <mergeCell ref="S1816:S1819"/>
    <mergeCell ref="T1816:T1819"/>
    <mergeCell ref="U1816:U1819"/>
    <mergeCell ref="V1816:V1819"/>
    <mergeCell ref="W1816:W1819"/>
    <mergeCell ref="X1816:X1819"/>
    <mergeCell ref="Y1816:Y1819"/>
    <mergeCell ref="Z1816:Z1819"/>
    <mergeCell ref="AA1816:AA1819"/>
    <mergeCell ref="AB1816:AB1819"/>
    <mergeCell ref="AC1816:AC1819"/>
    <mergeCell ref="AD1816:AD1819"/>
    <mergeCell ref="AE1816:AE1819"/>
    <mergeCell ref="AF1816:AF1819"/>
    <mergeCell ref="AG1820:AG1823"/>
    <mergeCell ref="AH1820:AH1823"/>
    <mergeCell ref="AI1820:AI1823"/>
    <mergeCell ref="AJ1820:AJ1823"/>
    <mergeCell ref="AK1820:AK1823"/>
    <mergeCell ref="AL1820:AL1823"/>
    <mergeCell ref="AO1820:AO1823"/>
    <mergeCell ref="AP1820:AP1823"/>
    <mergeCell ref="AQ1820:AQ1823"/>
    <mergeCell ref="AR1820:AR1823"/>
    <mergeCell ref="AS1820:AS1823"/>
    <mergeCell ref="AT1820:AT1823"/>
    <mergeCell ref="AU1820:AU1823"/>
    <mergeCell ref="AV1820:AV1823"/>
    <mergeCell ref="AW1820:AW1823"/>
    <mergeCell ref="AX1820:AX1823"/>
    <mergeCell ref="AY1820:AY1823"/>
    <mergeCell ref="AM1821:AM1822"/>
    <mergeCell ref="P1820:P1823"/>
    <mergeCell ref="Q1820:Q1823"/>
    <mergeCell ref="R1820:R1823"/>
    <mergeCell ref="S1820:S1823"/>
    <mergeCell ref="T1820:T1823"/>
    <mergeCell ref="U1820:U1823"/>
    <mergeCell ref="V1820:V1823"/>
    <mergeCell ref="W1820:W1823"/>
    <mergeCell ref="X1820:X1823"/>
    <mergeCell ref="Y1820:Y1823"/>
    <mergeCell ref="Z1820:Z1823"/>
    <mergeCell ref="AA1820:AA1823"/>
    <mergeCell ref="AB1820:AB1823"/>
    <mergeCell ref="AC1820:AC1823"/>
    <mergeCell ref="AD1820:AD1823"/>
    <mergeCell ref="AE1820:AE1823"/>
    <mergeCell ref="AF1820:AF1823"/>
    <mergeCell ref="AG1824:AG1827"/>
    <mergeCell ref="AH1824:AH1827"/>
    <mergeCell ref="AI1824:AI1827"/>
    <mergeCell ref="AJ1824:AJ1827"/>
    <mergeCell ref="AK1824:AK1827"/>
    <mergeCell ref="AL1824:AL1827"/>
    <mergeCell ref="AO1824:AO1827"/>
    <mergeCell ref="AP1824:AP1827"/>
    <mergeCell ref="AQ1824:AQ1827"/>
    <mergeCell ref="AR1824:AR1827"/>
    <mergeCell ref="AS1824:AS1827"/>
    <mergeCell ref="AT1824:AT1827"/>
    <mergeCell ref="AU1824:AU1827"/>
    <mergeCell ref="AV1824:AV1827"/>
    <mergeCell ref="AW1824:AW1827"/>
    <mergeCell ref="AX1824:AX1827"/>
    <mergeCell ref="AY1824:AY1827"/>
    <mergeCell ref="AM1825:AM1826"/>
    <mergeCell ref="P1824:P1827"/>
    <mergeCell ref="Q1824:Q1827"/>
    <mergeCell ref="R1824:R1827"/>
    <mergeCell ref="S1824:S1827"/>
    <mergeCell ref="T1824:T1827"/>
    <mergeCell ref="U1824:U1827"/>
    <mergeCell ref="V1824:V1827"/>
    <mergeCell ref="W1824:W1827"/>
    <mergeCell ref="X1824:X1827"/>
    <mergeCell ref="Y1824:Y1827"/>
    <mergeCell ref="Z1824:Z1827"/>
    <mergeCell ref="AA1824:AA1827"/>
    <mergeCell ref="AB1824:AB1827"/>
    <mergeCell ref="AC1824:AC1827"/>
    <mergeCell ref="AD1824:AD1827"/>
    <mergeCell ref="AE1824:AE1827"/>
    <mergeCell ref="AF1824:AF1827"/>
    <mergeCell ref="AG1828:AG1831"/>
    <mergeCell ref="AH1828:AH1831"/>
    <mergeCell ref="AI1828:AI1831"/>
    <mergeCell ref="AJ1828:AJ1831"/>
    <mergeCell ref="AK1828:AK1831"/>
    <mergeCell ref="AL1828:AL1831"/>
    <mergeCell ref="AO1828:AO1831"/>
    <mergeCell ref="AP1828:AP1831"/>
    <mergeCell ref="AQ1828:AQ1831"/>
    <mergeCell ref="AR1828:AR1831"/>
    <mergeCell ref="AS1828:AS1831"/>
    <mergeCell ref="AT1828:AT1831"/>
    <mergeCell ref="AU1828:AU1831"/>
    <mergeCell ref="AV1828:AV1831"/>
    <mergeCell ref="AW1828:AW1831"/>
    <mergeCell ref="AX1828:AX1831"/>
    <mergeCell ref="AY1828:AY1831"/>
    <mergeCell ref="AM1829:AM1830"/>
    <mergeCell ref="P1828:P1831"/>
    <mergeCell ref="Q1828:Q1831"/>
    <mergeCell ref="R1828:R1831"/>
    <mergeCell ref="S1828:S1831"/>
    <mergeCell ref="T1828:T1831"/>
    <mergeCell ref="U1828:U1831"/>
    <mergeCell ref="V1828:V1831"/>
    <mergeCell ref="W1828:W1831"/>
    <mergeCell ref="X1828:X1831"/>
    <mergeCell ref="Y1828:Y1831"/>
    <mergeCell ref="Z1828:Z1831"/>
    <mergeCell ref="AA1828:AA1831"/>
    <mergeCell ref="AB1828:AB1831"/>
    <mergeCell ref="AC1828:AC1831"/>
    <mergeCell ref="AD1828:AD1831"/>
    <mergeCell ref="AE1828:AE1831"/>
    <mergeCell ref="AF1828:AF1831"/>
    <mergeCell ref="AG1832:AG1835"/>
    <mergeCell ref="AH1832:AH1835"/>
    <mergeCell ref="AI1832:AI1835"/>
    <mergeCell ref="AJ1832:AJ1835"/>
    <mergeCell ref="AK1832:AK1835"/>
    <mergeCell ref="AL1832:AL1835"/>
    <mergeCell ref="AO1832:AO1835"/>
    <mergeCell ref="AP1832:AP1835"/>
    <mergeCell ref="AQ1832:AQ1835"/>
    <mergeCell ref="AR1832:AR1835"/>
    <mergeCell ref="AS1832:AS1835"/>
    <mergeCell ref="AT1832:AT1835"/>
    <mergeCell ref="AU1832:AU1835"/>
    <mergeCell ref="AV1832:AV1835"/>
    <mergeCell ref="AW1832:AW1835"/>
    <mergeCell ref="AX1832:AX1835"/>
    <mergeCell ref="AY1832:AY1835"/>
    <mergeCell ref="AM1833:AM1834"/>
    <mergeCell ref="P1832:P1835"/>
    <mergeCell ref="Q1832:Q1835"/>
    <mergeCell ref="R1832:R1835"/>
    <mergeCell ref="S1832:S1835"/>
    <mergeCell ref="T1832:T1835"/>
    <mergeCell ref="U1832:U1835"/>
    <mergeCell ref="V1832:V1835"/>
    <mergeCell ref="W1832:W1835"/>
    <mergeCell ref="X1832:X1835"/>
    <mergeCell ref="Y1832:Y1835"/>
    <mergeCell ref="Z1832:Z1835"/>
    <mergeCell ref="AA1832:AA1835"/>
    <mergeCell ref="AB1832:AB1835"/>
    <mergeCell ref="AC1832:AC1835"/>
    <mergeCell ref="AD1832:AD1835"/>
    <mergeCell ref="AE1832:AE1835"/>
    <mergeCell ref="AF1832:AF1835"/>
    <mergeCell ref="AG1836:AG1839"/>
    <mergeCell ref="AH1836:AH1839"/>
    <mergeCell ref="AI1836:AI1839"/>
    <mergeCell ref="AJ1836:AJ1839"/>
    <mergeCell ref="AK1836:AK1839"/>
    <mergeCell ref="AL1836:AL1839"/>
    <mergeCell ref="AO1836:AO1839"/>
    <mergeCell ref="AP1836:AP1839"/>
    <mergeCell ref="AQ1836:AQ1839"/>
    <mergeCell ref="AR1836:AR1839"/>
    <mergeCell ref="AS1836:AS1839"/>
    <mergeCell ref="AT1836:AT1839"/>
    <mergeCell ref="AU1836:AU1839"/>
    <mergeCell ref="AV1836:AV1839"/>
    <mergeCell ref="AW1836:AW1839"/>
    <mergeCell ref="AX1836:AX1839"/>
    <mergeCell ref="AY1836:AY1839"/>
    <mergeCell ref="AM1837:AM1838"/>
    <mergeCell ref="P1836:P1839"/>
    <mergeCell ref="Q1836:Q1839"/>
    <mergeCell ref="R1836:R1839"/>
    <mergeCell ref="S1836:S1839"/>
    <mergeCell ref="T1836:T1839"/>
    <mergeCell ref="U1836:U1839"/>
    <mergeCell ref="V1836:V1839"/>
    <mergeCell ref="W1836:W1839"/>
    <mergeCell ref="X1836:X1839"/>
    <mergeCell ref="Y1836:Y1839"/>
    <mergeCell ref="Z1836:Z1839"/>
    <mergeCell ref="AA1836:AA1839"/>
    <mergeCell ref="AB1836:AB1839"/>
    <mergeCell ref="AC1836:AC1839"/>
    <mergeCell ref="AD1836:AD1839"/>
    <mergeCell ref="AE1836:AE1839"/>
    <mergeCell ref="AF1836:AF1839"/>
    <mergeCell ref="AG1840:AG1843"/>
    <mergeCell ref="AH1840:AH1843"/>
    <mergeCell ref="AI1840:AI1843"/>
    <mergeCell ref="AJ1840:AJ1843"/>
    <mergeCell ref="AK1840:AK1843"/>
    <mergeCell ref="AL1840:AL1843"/>
    <mergeCell ref="AO1840:AO1843"/>
    <mergeCell ref="AP1840:AP1843"/>
    <mergeCell ref="AQ1840:AQ1843"/>
    <mergeCell ref="AR1840:AR1843"/>
    <mergeCell ref="AS1840:AS1843"/>
    <mergeCell ref="AT1840:AT1843"/>
    <mergeCell ref="AU1840:AU1843"/>
    <mergeCell ref="AV1840:AV1843"/>
    <mergeCell ref="AW1840:AW1843"/>
    <mergeCell ref="AX1840:AX1843"/>
    <mergeCell ref="AY1840:AY1843"/>
    <mergeCell ref="AM1841:AM1842"/>
    <mergeCell ref="P1840:P1843"/>
    <mergeCell ref="Q1840:Q1843"/>
    <mergeCell ref="R1840:R1843"/>
    <mergeCell ref="S1840:S1843"/>
    <mergeCell ref="T1840:T1843"/>
    <mergeCell ref="U1840:U1843"/>
    <mergeCell ref="V1840:V1843"/>
    <mergeCell ref="W1840:W1843"/>
    <mergeCell ref="X1840:X1843"/>
    <mergeCell ref="Y1840:Y1843"/>
    <mergeCell ref="Z1840:Z1843"/>
    <mergeCell ref="AA1840:AA1843"/>
    <mergeCell ref="AB1840:AB1843"/>
    <mergeCell ref="AC1840:AC1843"/>
    <mergeCell ref="AD1840:AD1843"/>
    <mergeCell ref="AE1840:AE1843"/>
    <mergeCell ref="AF1840:AF1843"/>
    <mergeCell ref="AG1844:AG1847"/>
    <mergeCell ref="AH1844:AH1847"/>
    <mergeCell ref="AI1844:AI1847"/>
    <mergeCell ref="AJ1844:AJ1847"/>
    <mergeCell ref="AK1844:AK1847"/>
    <mergeCell ref="AL1844:AL1847"/>
    <mergeCell ref="AO1844:AO1847"/>
    <mergeCell ref="AP1844:AP1847"/>
    <mergeCell ref="AQ1844:AQ1847"/>
    <mergeCell ref="AR1844:AR1847"/>
    <mergeCell ref="AS1844:AS1847"/>
    <mergeCell ref="AT1844:AT1847"/>
    <mergeCell ref="AU1844:AU1847"/>
    <mergeCell ref="AV1844:AV1847"/>
    <mergeCell ref="AW1844:AW1847"/>
    <mergeCell ref="AX1844:AX1847"/>
    <mergeCell ref="AY1844:AY1847"/>
    <mergeCell ref="AM1845:AM1846"/>
    <mergeCell ref="P1844:P1847"/>
    <mergeCell ref="Q1844:Q1847"/>
    <mergeCell ref="R1844:R1847"/>
    <mergeCell ref="S1844:S1847"/>
    <mergeCell ref="T1844:T1847"/>
    <mergeCell ref="U1844:U1847"/>
    <mergeCell ref="V1844:V1847"/>
    <mergeCell ref="W1844:W1847"/>
    <mergeCell ref="X1844:X1847"/>
    <mergeCell ref="Y1844:Y1847"/>
    <mergeCell ref="Z1844:Z1847"/>
    <mergeCell ref="AA1844:AA1847"/>
    <mergeCell ref="AB1844:AB1847"/>
    <mergeCell ref="AC1844:AC1847"/>
    <mergeCell ref="AD1844:AD1847"/>
    <mergeCell ref="AE1844:AE1847"/>
    <mergeCell ref="AF1844:AF1847"/>
    <mergeCell ref="AG1848:AG1851"/>
    <mergeCell ref="AH1848:AH1851"/>
    <mergeCell ref="AI1848:AI1851"/>
    <mergeCell ref="AJ1848:AJ1851"/>
    <mergeCell ref="AK1848:AK1851"/>
    <mergeCell ref="AL1848:AL1851"/>
    <mergeCell ref="AO1848:AO1851"/>
    <mergeCell ref="AP1848:AP1851"/>
    <mergeCell ref="AQ1848:AQ1851"/>
    <mergeCell ref="AR1848:AR1851"/>
    <mergeCell ref="AS1848:AS1851"/>
    <mergeCell ref="AT1848:AT1851"/>
    <mergeCell ref="AU1848:AU1851"/>
    <mergeCell ref="AV1848:AV1851"/>
    <mergeCell ref="AW1848:AW1851"/>
    <mergeCell ref="AX1848:AX1851"/>
    <mergeCell ref="AY1848:AY1851"/>
    <mergeCell ref="AM1849:AM1850"/>
    <mergeCell ref="P1848:P1851"/>
    <mergeCell ref="Q1848:Q1851"/>
    <mergeCell ref="R1848:R1851"/>
    <mergeCell ref="S1848:S1851"/>
    <mergeCell ref="T1848:T1851"/>
    <mergeCell ref="U1848:U1851"/>
    <mergeCell ref="V1848:V1851"/>
    <mergeCell ref="W1848:W1851"/>
    <mergeCell ref="X1848:X1851"/>
    <mergeCell ref="Y1848:Y1851"/>
    <mergeCell ref="Z1848:Z1851"/>
    <mergeCell ref="AA1848:AA1851"/>
    <mergeCell ref="AB1848:AB1851"/>
    <mergeCell ref="AC1848:AC1851"/>
    <mergeCell ref="AD1848:AD1851"/>
    <mergeCell ref="AE1848:AE1851"/>
    <mergeCell ref="AF1848:AF1851"/>
    <mergeCell ref="AG1852:AG1855"/>
    <mergeCell ref="AH1852:AH1855"/>
    <mergeCell ref="AI1852:AI1855"/>
    <mergeCell ref="AJ1852:AJ1855"/>
    <mergeCell ref="AK1852:AK1855"/>
    <mergeCell ref="AL1852:AL1855"/>
    <mergeCell ref="AO1852:AO1855"/>
    <mergeCell ref="AP1852:AP1855"/>
    <mergeCell ref="AQ1852:AQ1855"/>
    <mergeCell ref="AR1852:AR1855"/>
    <mergeCell ref="AS1852:AS1855"/>
    <mergeCell ref="AT1852:AT1855"/>
    <mergeCell ref="AU1852:AU1855"/>
    <mergeCell ref="AV1852:AV1855"/>
    <mergeCell ref="AW1852:AW1855"/>
    <mergeCell ref="AX1852:AX1855"/>
    <mergeCell ref="AY1852:AY1855"/>
    <mergeCell ref="AM1853:AM1854"/>
    <mergeCell ref="P1852:P1855"/>
    <mergeCell ref="Q1852:Q1855"/>
    <mergeCell ref="R1852:R1855"/>
    <mergeCell ref="S1852:S1855"/>
    <mergeCell ref="T1852:T1855"/>
    <mergeCell ref="U1852:U1855"/>
    <mergeCell ref="V1852:V1855"/>
    <mergeCell ref="W1852:W1855"/>
    <mergeCell ref="X1852:X1855"/>
    <mergeCell ref="Y1852:Y1855"/>
    <mergeCell ref="Z1852:Z1855"/>
    <mergeCell ref="AA1852:AA1855"/>
    <mergeCell ref="AB1852:AB1855"/>
    <mergeCell ref="AC1852:AC1855"/>
    <mergeCell ref="AD1852:AD1855"/>
    <mergeCell ref="AE1852:AE1855"/>
    <mergeCell ref="AF1852:AF1855"/>
    <mergeCell ref="AG1856:AG1859"/>
    <mergeCell ref="AH1856:AH1859"/>
    <mergeCell ref="AI1856:AI1859"/>
    <mergeCell ref="AJ1856:AJ1859"/>
    <mergeCell ref="AK1856:AK1859"/>
    <mergeCell ref="AL1856:AL1859"/>
    <mergeCell ref="AO1856:AO1859"/>
    <mergeCell ref="AP1856:AP1859"/>
    <mergeCell ref="AQ1856:AQ1859"/>
    <mergeCell ref="AR1856:AR1859"/>
    <mergeCell ref="AS1856:AS1859"/>
    <mergeCell ref="AT1856:AT1859"/>
    <mergeCell ref="AU1856:AU1859"/>
    <mergeCell ref="AV1856:AV1859"/>
    <mergeCell ref="AW1856:AW1859"/>
    <mergeCell ref="AX1856:AX1859"/>
    <mergeCell ref="AY1856:AY1859"/>
    <mergeCell ref="AM1857:AM1858"/>
    <mergeCell ref="P1856:P1859"/>
    <mergeCell ref="Q1856:Q1859"/>
    <mergeCell ref="R1856:R1859"/>
    <mergeCell ref="S1856:S1859"/>
    <mergeCell ref="T1856:T1859"/>
    <mergeCell ref="U1856:U1859"/>
    <mergeCell ref="V1856:V1859"/>
    <mergeCell ref="W1856:W1859"/>
    <mergeCell ref="X1856:X1859"/>
    <mergeCell ref="Y1856:Y1859"/>
    <mergeCell ref="Z1856:Z1859"/>
    <mergeCell ref="AA1856:AA1859"/>
    <mergeCell ref="AB1856:AB1859"/>
    <mergeCell ref="AC1856:AC1859"/>
    <mergeCell ref="AD1856:AD1859"/>
    <mergeCell ref="AE1856:AE1859"/>
    <mergeCell ref="AF1856:AF1859"/>
    <mergeCell ref="AG1860:AG1863"/>
    <mergeCell ref="AH1860:AH1863"/>
    <mergeCell ref="AI1860:AI1863"/>
    <mergeCell ref="AJ1860:AJ1863"/>
    <mergeCell ref="AK1860:AK1863"/>
    <mergeCell ref="AL1860:AL1863"/>
    <mergeCell ref="AO1860:AO1863"/>
    <mergeCell ref="AP1860:AP1863"/>
    <mergeCell ref="AQ1860:AQ1863"/>
    <mergeCell ref="AR1860:AR1863"/>
    <mergeCell ref="AS1860:AS1863"/>
    <mergeCell ref="AT1860:AT1863"/>
    <mergeCell ref="AU1860:AU1863"/>
    <mergeCell ref="AV1860:AV1863"/>
    <mergeCell ref="AW1860:AW1863"/>
    <mergeCell ref="AX1860:AX1863"/>
    <mergeCell ref="AY1860:AY1863"/>
    <mergeCell ref="AM1861:AM1862"/>
    <mergeCell ref="P1860:P1863"/>
    <mergeCell ref="Q1860:Q1863"/>
    <mergeCell ref="R1860:R1863"/>
    <mergeCell ref="S1860:S1863"/>
    <mergeCell ref="T1860:T1863"/>
    <mergeCell ref="U1860:U1863"/>
    <mergeCell ref="V1860:V1863"/>
    <mergeCell ref="W1860:W1863"/>
    <mergeCell ref="X1860:X1863"/>
    <mergeCell ref="Y1860:Y1863"/>
    <mergeCell ref="Z1860:Z1863"/>
    <mergeCell ref="AA1860:AA1863"/>
    <mergeCell ref="AB1860:AB1863"/>
    <mergeCell ref="AC1860:AC1863"/>
    <mergeCell ref="AD1860:AD1863"/>
    <mergeCell ref="AE1860:AE1863"/>
    <mergeCell ref="AF1860:AF1863"/>
    <mergeCell ref="AG1864:AG1867"/>
    <mergeCell ref="AH1864:AH1867"/>
    <mergeCell ref="AI1864:AI1867"/>
    <mergeCell ref="AJ1864:AJ1867"/>
    <mergeCell ref="AK1864:AK1867"/>
    <mergeCell ref="AL1864:AL1867"/>
    <mergeCell ref="AO1864:AO1867"/>
    <mergeCell ref="AP1864:AP1867"/>
    <mergeCell ref="AQ1864:AQ1867"/>
    <mergeCell ref="AR1864:AR1867"/>
    <mergeCell ref="AS1864:AS1867"/>
    <mergeCell ref="AT1864:AT1867"/>
    <mergeCell ref="AU1864:AU1867"/>
    <mergeCell ref="AV1864:AV1867"/>
    <mergeCell ref="AW1864:AW1867"/>
    <mergeCell ref="AX1864:AX1867"/>
    <mergeCell ref="AY1864:AY1867"/>
    <mergeCell ref="AM1865:AM1866"/>
    <mergeCell ref="P1864:P1867"/>
    <mergeCell ref="Q1864:Q1867"/>
    <mergeCell ref="R1864:R1867"/>
    <mergeCell ref="S1864:S1867"/>
    <mergeCell ref="T1864:T1867"/>
    <mergeCell ref="U1864:U1867"/>
    <mergeCell ref="V1864:V1867"/>
    <mergeCell ref="W1864:W1867"/>
    <mergeCell ref="X1864:X1867"/>
    <mergeCell ref="Y1864:Y1867"/>
    <mergeCell ref="Z1864:Z1867"/>
    <mergeCell ref="AA1864:AA1867"/>
    <mergeCell ref="AB1864:AB1867"/>
    <mergeCell ref="AC1864:AC1867"/>
    <mergeCell ref="AD1864:AD1867"/>
    <mergeCell ref="AE1864:AE1867"/>
    <mergeCell ref="AF1864:AF1867"/>
    <mergeCell ref="AG1868:AG1871"/>
    <mergeCell ref="AH1868:AH1871"/>
    <mergeCell ref="AI1868:AI1871"/>
    <mergeCell ref="AJ1868:AJ1871"/>
    <mergeCell ref="AK1868:AK1871"/>
    <mergeCell ref="AL1868:AL1871"/>
    <mergeCell ref="AO1868:AO1871"/>
    <mergeCell ref="AP1868:AP1871"/>
    <mergeCell ref="AQ1868:AQ1871"/>
    <mergeCell ref="AR1868:AR1871"/>
    <mergeCell ref="AS1868:AS1871"/>
    <mergeCell ref="AT1868:AT1871"/>
    <mergeCell ref="AU1868:AU1871"/>
    <mergeCell ref="AV1868:AV1871"/>
    <mergeCell ref="AW1868:AW1871"/>
    <mergeCell ref="AX1868:AX1871"/>
    <mergeCell ref="AY1868:AY1871"/>
    <mergeCell ref="AM1869:AM1870"/>
    <mergeCell ref="P1868:P1871"/>
    <mergeCell ref="Q1868:Q1871"/>
    <mergeCell ref="R1868:R1871"/>
    <mergeCell ref="S1868:S1871"/>
    <mergeCell ref="T1868:T1871"/>
    <mergeCell ref="U1868:U1871"/>
    <mergeCell ref="V1868:V1871"/>
    <mergeCell ref="W1868:W1871"/>
    <mergeCell ref="X1868:X1871"/>
    <mergeCell ref="Y1868:Y1871"/>
    <mergeCell ref="Z1868:Z1871"/>
    <mergeCell ref="AA1868:AA1871"/>
    <mergeCell ref="AB1868:AB1871"/>
    <mergeCell ref="AC1868:AC1871"/>
    <mergeCell ref="AD1868:AD1871"/>
    <mergeCell ref="AE1868:AE1871"/>
    <mergeCell ref="AF1868:AF1871"/>
    <mergeCell ref="AG1872:AG1875"/>
    <mergeCell ref="AH1872:AH1875"/>
    <mergeCell ref="AI1872:AI1875"/>
    <mergeCell ref="AJ1872:AJ1875"/>
    <mergeCell ref="AK1872:AK1875"/>
    <mergeCell ref="AL1872:AL1875"/>
    <mergeCell ref="AO1872:AO1875"/>
    <mergeCell ref="AP1872:AP1875"/>
    <mergeCell ref="AQ1872:AQ1875"/>
    <mergeCell ref="AR1872:AR1875"/>
    <mergeCell ref="AS1872:AS1875"/>
    <mergeCell ref="AT1872:AT1875"/>
    <mergeCell ref="AU1872:AU1875"/>
    <mergeCell ref="AV1872:AV1875"/>
    <mergeCell ref="AW1872:AW1875"/>
    <mergeCell ref="AX1872:AX1875"/>
    <mergeCell ref="AY1872:AY1875"/>
    <mergeCell ref="AM1873:AM1874"/>
    <mergeCell ref="P1872:P1875"/>
    <mergeCell ref="Q1872:Q1875"/>
    <mergeCell ref="R1872:R1875"/>
    <mergeCell ref="S1872:S1875"/>
    <mergeCell ref="T1872:T1875"/>
    <mergeCell ref="U1872:U1875"/>
    <mergeCell ref="V1872:V1875"/>
    <mergeCell ref="W1872:W1875"/>
    <mergeCell ref="X1872:X1875"/>
    <mergeCell ref="Y1872:Y1875"/>
    <mergeCell ref="Z1872:Z1875"/>
    <mergeCell ref="AA1872:AA1875"/>
    <mergeCell ref="AB1872:AB1875"/>
    <mergeCell ref="AC1872:AC1875"/>
    <mergeCell ref="AD1872:AD1875"/>
    <mergeCell ref="AE1872:AE1875"/>
    <mergeCell ref="AF1872:AF1875"/>
    <mergeCell ref="AG1876:AG1879"/>
    <mergeCell ref="AH1876:AH1879"/>
    <mergeCell ref="AI1876:AI1879"/>
    <mergeCell ref="AJ1876:AJ1879"/>
    <mergeCell ref="AK1876:AK1879"/>
    <mergeCell ref="AL1876:AL1879"/>
    <mergeCell ref="AO1876:AO1879"/>
    <mergeCell ref="AP1876:AP1879"/>
    <mergeCell ref="AQ1876:AQ1879"/>
    <mergeCell ref="AR1876:AR1879"/>
    <mergeCell ref="AS1876:AS1879"/>
    <mergeCell ref="AT1876:AT1879"/>
    <mergeCell ref="AU1876:AU1879"/>
    <mergeCell ref="AV1876:AV1879"/>
    <mergeCell ref="AW1876:AW1879"/>
    <mergeCell ref="AX1876:AX1879"/>
    <mergeCell ref="AY1876:AY1879"/>
    <mergeCell ref="AM1877:AM1878"/>
    <mergeCell ref="P1876:P1879"/>
    <mergeCell ref="Q1876:Q1879"/>
    <mergeCell ref="R1876:R1879"/>
    <mergeCell ref="S1876:S1879"/>
    <mergeCell ref="T1876:T1879"/>
    <mergeCell ref="U1876:U1879"/>
    <mergeCell ref="V1876:V1879"/>
    <mergeCell ref="W1876:W1879"/>
    <mergeCell ref="X1876:X1879"/>
    <mergeCell ref="Y1876:Y1879"/>
    <mergeCell ref="Z1876:Z1879"/>
    <mergeCell ref="AA1876:AA1879"/>
    <mergeCell ref="AB1876:AB1879"/>
    <mergeCell ref="AC1876:AC1879"/>
    <mergeCell ref="AD1876:AD1879"/>
    <mergeCell ref="AE1876:AE1879"/>
    <mergeCell ref="AF1876:AF1879"/>
    <mergeCell ref="AG1880:AG1883"/>
    <mergeCell ref="AH1880:AH1883"/>
    <mergeCell ref="AI1880:AI1883"/>
    <mergeCell ref="AJ1880:AJ1883"/>
    <mergeCell ref="AK1880:AK1883"/>
    <mergeCell ref="AL1880:AL1883"/>
    <mergeCell ref="AO1880:AO1883"/>
    <mergeCell ref="AP1880:AP1883"/>
    <mergeCell ref="AQ1880:AQ1883"/>
    <mergeCell ref="AR1880:AR1883"/>
    <mergeCell ref="AS1880:AS1883"/>
    <mergeCell ref="AT1880:AT1883"/>
    <mergeCell ref="AU1880:AU1883"/>
    <mergeCell ref="AV1880:AV1883"/>
    <mergeCell ref="AW1880:AW1883"/>
    <mergeCell ref="AX1880:AX1883"/>
    <mergeCell ref="AY1880:AY1883"/>
    <mergeCell ref="AM1881:AM1882"/>
    <mergeCell ref="P1880:P1883"/>
    <mergeCell ref="Q1880:Q1883"/>
    <mergeCell ref="R1880:R1883"/>
    <mergeCell ref="S1880:S1883"/>
    <mergeCell ref="T1880:T1883"/>
    <mergeCell ref="U1880:U1883"/>
    <mergeCell ref="V1880:V1883"/>
    <mergeCell ref="W1880:W1883"/>
    <mergeCell ref="X1880:X1883"/>
    <mergeCell ref="Y1880:Y1883"/>
    <mergeCell ref="Z1880:Z1883"/>
    <mergeCell ref="AA1880:AA1883"/>
    <mergeCell ref="AB1880:AB1883"/>
    <mergeCell ref="AC1880:AC1883"/>
    <mergeCell ref="AD1880:AD1883"/>
    <mergeCell ref="AE1880:AE1883"/>
    <mergeCell ref="AF1880:AF1883"/>
    <mergeCell ref="AG1884:AG1887"/>
    <mergeCell ref="AH1884:AH1887"/>
    <mergeCell ref="AI1884:AI1887"/>
    <mergeCell ref="AJ1884:AJ1887"/>
    <mergeCell ref="AK1884:AK1887"/>
    <mergeCell ref="AL1884:AL1887"/>
    <mergeCell ref="AO1884:AO1887"/>
    <mergeCell ref="AP1884:AP1887"/>
    <mergeCell ref="AQ1884:AQ1887"/>
    <mergeCell ref="AR1884:AR1887"/>
    <mergeCell ref="AS1884:AS1887"/>
    <mergeCell ref="AT1884:AT1887"/>
    <mergeCell ref="AU1884:AU1887"/>
    <mergeCell ref="AV1884:AV1887"/>
    <mergeCell ref="AW1884:AW1887"/>
    <mergeCell ref="AX1884:AX1887"/>
    <mergeCell ref="AY1884:AY1887"/>
    <mergeCell ref="AM1885:AM1886"/>
    <mergeCell ref="P1884:P1887"/>
    <mergeCell ref="Q1884:Q1887"/>
    <mergeCell ref="R1884:R1887"/>
    <mergeCell ref="S1884:S1887"/>
    <mergeCell ref="T1884:T1887"/>
    <mergeCell ref="U1884:U1887"/>
    <mergeCell ref="V1884:V1887"/>
    <mergeCell ref="W1884:W1887"/>
    <mergeCell ref="X1884:X1887"/>
    <mergeCell ref="Y1884:Y1887"/>
    <mergeCell ref="Z1884:Z1887"/>
    <mergeCell ref="AA1884:AA1887"/>
    <mergeCell ref="AB1884:AB1887"/>
    <mergeCell ref="AC1884:AC1887"/>
    <mergeCell ref="AD1884:AD1887"/>
    <mergeCell ref="AE1884:AE1887"/>
    <mergeCell ref="AF1884:AF1887"/>
    <mergeCell ref="AG1888:AG1891"/>
    <mergeCell ref="AH1888:AH1891"/>
    <mergeCell ref="AI1888:AI1891"/>
    <mergeCell ref="AJ1888:AJ1891"/>
    <mergeCell ref="AK1888:AK1891"/>
    <mergeCell ref="AL1888:AL1891"/>
    <mergeCell ref="AO1888:AO1891"/>
    <mergeCell ref="AP1888:AP1891"/>
    <mergeCell ref="AQ1888:AQ1891"/>
    <mergeCell ref="AR1888:AR1891"/>
    <mergeCell ref="AS1888:AS1891"/>
    <mergeCell ref="AT1888:AT1891"/>
    <mergeCell ref="AU1888:AU1891"/>
    <mergeCell ref="AV1888:AV1891"/>
    <mergeCell ref="AW1888:AW1891"/>
    <mergeCell ref="AX1888:AX1891"/>
    <mergeCell ref="AY1888:AY1891"/>
    <mergeCell ref="AM1889:AM1890"/>
    <mergeCell ref="P1888:P1891"/>
    <mergeCell ref="Q1888:Q1891"/>
    <mergeCell ref="R1888:R1891"/>
    <mergeCell ref="S1888:S1891"/>
    <mergeCell ref="T1888:T1891"/>
    <mergeCell ref="U1888:U1891"/>
    <mergeCell ref="V1888:V1891"/>
    <mergeCell ref="W1888:W1891"/>
    <mergeCell ref="X1888:X1891"/>
    <mergeCell ref="Y1888:Y1891"/>
    <mergeCell ref="Z1888:Z1891"/>
    <mergeCell ref="AA1888:AA1891"/>
    <mergeCell ref="AB1888:AB1891"/>
    <mergeCell ref="AC1888:AC1891"/>
    <mergeCell ref="AD1888:AD1891"/>
    <mergeCell ref="AE1888:AE1891"/>
    <mergeCell ref="AF1888:AF1891"/>
    <mergeCell ref="AG1892:AG1895"/>
    <mergeCell ref="AH1892:AH1895"/>
    <mergeCell ref="AI1892:AI1895"/>
    <mergeCell ref="AJ1892:AJ1895"/>
    <mergeCell ref="AK1892:AK1895"/>
    <mergeCell ref="AL1892:AL1895"/>
    <mergeCell ref="AO1892:AO1895"/>
    <mergeCell ref="AP1892:AP1895"/>
    <mergeCell ref="AQ1892:AQ1895"/>
    <mergeCell ref="AR1892:AR1895"/>
    <mergeCell ref="AS1892:AS1895"/>
    <mergeCell ref="AT1892:AT1895"/>
    <mergeCell ref="AU1892:AU1895"/>
    <mergeCell ref="AV1892:AV1895"/>
    <mergeCell ref="AW1892:AW1895"/>
    <mergeCell ref="AX1892:AX1895"/>
    <mergeCell ref="AY1892:AY1895"/>
    <mergeCell ref="AM1893:AM1894"/>
    <mergeCell ref="P1892:P1895"/>
    <mergeCell ref="Q1892:Q1895"/>
    <mergeCell ref="R1892:R1895"/>
    <mergeCell ref="S1892:S1895"/>
    <mergeCell ref="T1892:T1895"/>
    <mergeCell ref="U1892:U1895"/>
    <mergeCell ref="V1892:V1895"/>
    <mergeCell ref="W1892:W1895"/>
    <mergeCell ref="X1892:X1895"/>
    <mergeCell ref="Y1892:Y1895"/>
    <mergeCell ref="Z1892:Z1895"/>
    <mergeCell ref="AA1892:AA1895"/>
    <mergeCell ref="AB1892:AB1895"/>
    <mergeCell ref="AC1892:AC1895"/>
    <mergeCell ref="AD1892:AD1895"/>
    <mergeCell ref="AE1892:AE1895"/>
    <mergeCell ref="AF1892:AF1895"/>
    <mergeCell ref="AG1896:AG1899"/>
    <mergeCell ref="AH1896:AH1899"/>
    <mergeCell ref="AI1896:AI1899"/>
    <mergeCell ref="AJ1896:AJ1899"/>
    <mergeCell ref="AK1896:AK1899"/>
    <mergeCell ref="AL1896:AL1899"/>
    <mergeCell ref="AO1896:AO1899"/>
    <mergeCell ref="AP1896:AP1899"/>
    <mergeCell ref="AQ1896:AQ1899"/>
    <mergeCell ref="AR1896:AR1899"/>
    <mergeCell ref="AS1896:AS1899"/>
    <mergeCell ref="AT1896:AT1899"/>
    <mergeCell ref="AU1896:AU1899"/>
    <mergeCell ref="AV1896:AV1899"/>
    <mergeCell ref="AW1896:AW1899"/>
    <mergeCell ref="AX1896:AX1899"/>
    <mergeCell ref="AY1896:AY1899"/>
    <mergeCell ref="AM1897:AM1898"/>
    <mergeCell ref="P1896:P1899"/>
    <mergeCell ref="Q1896:Q1899"/>
    <mergeCell ref="R1896:R1899"/>
    <mergeCell ref="S1896:S1899"/>
    <mergeCell ref="T1896:T1899"/>
    <mergeCell ref="U1896:U1899"/>
    <mergeCell ref="V1896:V1899"/>
    <mergeCell ref="W1896:W1899"/>
    <mergeCell ref="X1896:X1899"/>
    <mergeCell ref="Y1896:Y1899"/>
    <mergeCell ref="Z1896:Z1899"/>
    <mergeCell ref="AA1896:AA1899"/>
    <mergeCell ref="AB1896:AB1899"/>
    <mergeCell ref="AC1896:AC1899"/>
    <mergeCell ref="AD1896:AD1899"/>
    <mergeCell ref="AE1896:AE1899"/>
    <mergeCell ref="AF1896:AF1899"/>
    <mergeCell ref="AG1900:AG1903"/>
    <mergeCell ref="AH1900:AH1903"/>
    <mergeCell ref="AI1900:AI1903"/>
    <mergeCell ref="AJ1900:AJ1903"/>
    <mergeCell ref="AK1900:AK1903"/>
    <mergeCell ref="AL1900:AL1903"/>
    <mergeCell ref="AO1900:AO1903"/>
    <mergeCell ref="AP1900:AP1903"/>
    <mergeCell ref="AQ1900:AQ1903"/>
    <mergeCell ref="AR1900:AR1903"/>
    <mergeCell ref="AS1900:AS1903"/>
    <mergeCell ref="AT1900:AT1903"/>
    <mergeCell ref="AU1900:AU1903"/>
    <mergeCell ref="AV1900:AV1903"/>
    <mergeCell ref="AW1900:AW1903"/>
    <mergeCell ref="AX1900:AX1903"/>
    <mergeCell ref="AY1900:AY1903"/>
    <mergeCell ref="AM1901:AM1902"/>
    <mergeCell ref="P1900:P1903"/>
    <mergeCell ref="Q1900:Q1903"/>
    <mergeCell ref="R1900:R1903"/>
    <mergeCell ref="S1900:S1903"/>
    <mergeCell ref="T1900:T1903"/>
    <mergeCell ref="U1900:U1903"/>
    <mergeCell ref="V1900:V1903"/>
    <mergeCell ref="W1900:W1903"/>
    <mergeCell ref="X1900:X1903"/>
    <mergeCell ref="Y1900:Y1903"/>
    <mergeCell ref="Z1900:Z1903"/>
    <mergeCell ref="AA1900:AA1903"/>
    <mergeCell ref="AB1900:AB1903"/>
    <mergeCell ref="AC1900:AC1903"/>
    <mergeCell ref="AD1900:AD1903"/>
    <mergeCell ref="AE1900:AE1903"/>
    <mergeCell ref="AF1900:AF1903"/>
    <mergeCell ref="AG1904:AG1907"/>
    <mergeCell ref="AH1904:AH1907"/>
    <mergeCell ref="AI1904:AI1907"/>
    <mergeCell ref="AJ1904:AJ1907"/>
    <mergeCell ref="AK1904:AK1907"/>
    <mergeCell ref="AL1904:AL1907"/>
    <mergeCell ref="AO1904:AO1907"/>
    <mergeCell ref="AP1904:AP1907"/>
    <mergeCell ref="AQ1904:AQ1907"/>
    <mergeCell ref="AR1904:AR1907"/>
    <mergeCell ref="AS1904:AS1907"/>
    <mergeCell ref="AT1904:AT1907"/>
    <mergeCell ref="AU1904:AU1907"/>
    <mergeCell ref="AV1904:AV1907"/>
    <mergeCell ref="AW1904:AW1907"/>
    <mergeCell ref="AX1904:AX1907"/>
    <mergeCell ref="AY1904:AY1907"/>
    <mergeCell ref="AM1905:AM1906"/>
    <mergeCell ref="P1904:P1907"/>
    <mergeCell ref="Q1904:Q1907"/>
    <mergeCell ref="R1904:R1907"/>
    <mergeCell ref="S1904:S1907"/>
    <mergeCell ref="T1904:T1907"/>
    <mergeCell ref="U1904:U1907"/>
    <mergeCell ref="V1904:V1907"/>
    <mergeCell ref="W1904:W1907"/>
    <mergeCell ref="X1904:X1907"/>
    <mergeCell ref="Y1904:Y1907"/>
    <mergeCell ref="Z1904:Z1907"/>
    <mergeCell ref="AA1904:AA1907"/>
    <mergeCell ref="AB1904:AB1907"/>
    <mergeCell ref="AC1904:AC1907"/>
    <mergeCell ref="AD1904:AD1907"/>
    <mergeCell ref="AE1904:AE1907"/>
    <mergeCell ref="AF1904:AF1907"/>
    <mergeCell ref="AG1908:AG1911"/>
    <mergeCell ref="AH1908:AH1911"/>
    <mergeCell ref="AI1908:AI1911"/>
    <mergeCell ref="AJ1908:AJ1911"/>
    <mergeCell ref="AK1908:AK1911"/>
    <mergeCell ref="AL1908:AL1911"/>
    <mergeCell ref="AO1908:AO1911"/>
    <mergeCell ref="AP1908:AP1911"/>
    <mergeCell ref="AQ1908:AQ1911"/>
    <mergeCell ref="AR1908:AR1911"/>
    <mergeCell ref="AS1908:AS1911"/>
    <mergeCell ref="AT1908:AT1911"/>
    <mergeCell ref="AU1908:AU1911"/>
    <mergeCell ref="AV1908:AV1911"/>
    <mergeCell ref="AW1908:AW1911"/>
    <mergeCell ref="AX1908:AX1911"/>
    <mergeCell ref="AY1908:AY1911"/>
    <mergeCell ref="AM1909:AM1910"/>
    <mergeCell ref="P1908:P1911"/>
    <mergeCell ref="Q1908:Q1911"/>
    <mergeCell ref="R1908:R1911"/>
    <mergeCell ref="S1908:S1911"/>
    <mergeCell ref="T1908:T1911"/>
    <mergeCell ref="U1908:U1911"/>
    <mergeCell ref="V1908:V1911"/>
    <mergeCell ref="W1908:W1911"/>
    <mergeCell ref="X1908:X1911"/>
    <mergeCell ref="Y1908:Y1911"/>
    <mergeCell ref="Z1908:Z1911"/>
    <mergeCell ref="AA1908:AA1911"/>
    <mergeCell ref="AB1908:AB1911"/>
    <mergeCell ref="AC1908:AC1911"/>
    <mergeCell ref="AD1908:AD1911"/>
    <mergeCell ref="AE1908:AE1911"/>
    <mergeCell ref="AF1908:AF1911"/>
    <mergeCell ref="AG1912:AG1915"/>
    <mergeCell ref="AH1912:AH1915"/>
    <mergeCell ref="AI1912:AI1915"/>
    <mergeCell ref="AJ1912:AJ1915"/>
    <mergeCell ref="AK1912:AK1915"/>
    <mergeCell ref="AL1912:AL1915"/>
    <mergeCell ref="AO1912:AO1915"/>
    <mergeCell ref="AP1912:AP1915"/>
    <mergeCell ref="AQ1912:AQ1915"/>
    <mergeCell ref="AR1912:AR1915"/>
    <mergeCell ref="AS1912:AS1915"/>
    <mergeCell ref="AT1912:AT1915"/>
    <mergeCell ref="AU1912:AU1915"/>
    <mergeCell ref="AV1912:AV1915"/>
    <mergeCell ref="AW1912:AW1915"/>
    <mergeCell ref="AX1912:AX1915"/>
    <mergeCell ref="AY1912:AY1915"/>
    <mergeCell ref="AM1913:AM1914"/>
    <mergeCell ref="P1912:P1915"/>
    <mergeCell ref="Q1912:Q1915"/>
    <mergeCell ref="R1912:R1915"/>
    <mergeCell ref="S1912:S1915"/>
    <mergeCell ref="T1912:T1915"/>
    <mergeCell ref="U1912:U1915"/>
    <mergeCell ref="V1912:V1915"/>
    <mergeCell ref="W1912:W1915"/>
    <mergeCell ref="X1912:X1915"/>
    <mergeCell ref="Y1912:Y1915"/>
    <mergeCell ref="Z1912:Z1915"/>
    <mergeCell ref="AA1912:AA1915"/>
    <mergeCell ref="AB1912:AB1915"/>
    <mergeCell ref="AC1912:AC1915"/>
    <mergeCell ref="AD1912:AD1915"/>
    <mergeCell ref="AE1912:AE1915"/>
    <mergeCell ref="AF1912:AF1915"/>
    <mergeCell ref="AG1916:AG1919"/>
    <mergeCell ref="AH1916:AH1919"/>
    <mergeCell ref="AI1916:AI1919"/>
    <mergeCell ref="AJ1916:AJ1919"/>
    <mergeCell ref="AK1916:AK1919"/>
    <mergeCell ref="AL1916:AL1919"/>
    <mergeCell ref="AO1916:AO1919"/>
    <mergeCell ref="AP1916:AP1919"/>
    <mergeCell ref="AQ1916:AQ1919"/>
    <mergeCell ref="AR1916:AR1919"/>
    <mergeCell ref="AS1916:AS1919"/>
    <mergeCell ref="AT1916:AT1919"/>
    <mergeCell ref="AU1916:AU1919"/>
    <mergeCell ref="AV1916:AV1919"/>
    <mergeCell ref="AW1916:AW1919"/>
    <mergeCell ref="AX1916:AX1919"/>
    <mergeCell ref="AY1916:AY1919"/>
    <mergeCell ref="AM1917:AM1918"/>
    <mergeCell ref="P1916:P1919"/>
    <mergeCell ref="Q1916:Q1919"/>
    <mergeCell ref="R1916:R1919"/>
    <mergeCell ref="S1916:S1919"/>
    <mergeCell ref="T1916:T1919"/>
    <mergeCell ref="U1916:U1919"/>
    <mergeCell ref="V1916:V1919"/>
    <mergeCell ref="W1916:W1919"/>
    <mergeCell ref="X1916:X1919"/>
    <mergeCell ref="Y1916:Y1919"/>
    <mergeCell ref="Z1916:Z1919"/>
    <mergeCell ref="AA1916:AA1919"/>
    <mergeCell ref="AB1916:AB1919"/>
    <mergeCell ref="AC1916:AC1919"/>
    <mergeCell ref="AD1916:AD1919"/>
    <mergeCell ref="AE1916:AE1919"/>
    <mergeCell ref="AF1916:AF1919"/>
    <mergeCell ref="AG1920:AG1923"/>
    <mergeCell ref="AH1920:AH1923"/>
    <mergeCell ref="AI1920:AI1923"/>
    <mergeCell ref="AJ1920:AJ1923"/>
    <mergeCell ref="AK1920:AK1923"/>
    <mergeCell ref="AL1920:AL1923"/>
    <mergeCell ref="AO1920:AO1923"/>
    <mergeCell ref="AP1920:AP1923"/>
    <mergeCell ref="AQ1920:AQ1923"/>
    <mergeCell ref="AR1920:AR1923"/>
    <mergeCell ref="AS1920:AS1923"/>
    <mergeCell ref="AT1920:AT1923"/>
    <mergeCell ref="AU1920:AU1923"/>
    <mergeCell ref="AV1920:AV1923"/>
    <mergeCell ref="AW1920:AW1923"/>
    <mergeCell ref="AX1920:AX1923"/>
    <mergeCell ref="AY1920:AY1923"/>
    <mergeCell ref="AM1921:AM1922"/>
    <mergeCell ref="P1920:P1923"/>
    <mergeCell ref="Q1920:Q1923"/>
    <mergeCell ref="R1920:R1923"/>
    <mergeCell ref="S1920:S1923"/>
    <mergeCell ref="T1920:T1923"/>
    <mergeCell ref="U1920:U1923"/>
    <mergeCell ref="V1920:V1923"/>
    <mergeCell ref="W1920:W1923"/>
    <mergeCell ref="X1920:X1923"/>
    <mergeCell ref="Y1920:Y1923"/>
    <mergeCell ref="Z1920:Z1923"/>
    <mergeCell ref="AA1920:AA1923"/>
    <mergeCell ref="AB1920:AB1923"/>
    <mergeCell ref="AC1920:AC1923"/>
    <mergeCell ref="AD1920:AD1923"/>
    <mergeCell ref="AE1920:AE1923"/>
    <mergeCell ref="AF1920:AF1923"/>
    <mergeCell ref="AG1924:AG1927"/>
    <mergeCell ref="AH1924:AH1927"/>
    <mergeCell ref="AI1924:AI1927"/>
    <mergeCell ref="AJ1924:AJ1927"/>
    <mergeCell ref="AK1924:AK1927"/>
    <mergeCell ref="AL1924:AL1927"/>
    <mergeCell ref="AO1924:AO1927"/>
    <mergeCell ref="AP1924:AP1927"/>
    <mergeCell ref="AQ1924:AQ1927"/>
    <mergeCell ref="AR1924:AR1927"/>
    <mergeCell ref="AS1924:AS1927"/>
    <mergeCell ref="AT1924:AT1927"/>
    <mergeCell ref="AU1924:AU1927"/>
    <mergeCell ref="AV1924:AV1927"/>
    <mergeCell ref="AW1924:AW1927"/>
    <mergeCell ref="AX1924:AX1927"/>
    <mergeCell ref="AY1924:AY1927"/>
    <mergeCell ref="AM1925:AM1926"/>
    <mergeCell ref="P1924:P1927"/>
    <mergeCell ref="Q1924:Q1927"/>
    <mergeCell ref="R1924:R1927"/>
    <mergeCell ref="S1924:S1927"/>
    <mergeCell ref="T1924:T1927"/>
    <mergeCell ref="U1924:U1927"/>
    <mergeCell ref="V1924:V1927"/>
    <mergeCell ref="W1924:W1927"/>
    <mergeCell ref="X1924:X1927"/>
    <mergeCell ref="Y1924:Y1927"/>
    <mergeCell ref="Z1924:Z1927"/>
    <mergeCell ref="AA1924:AA1927"/>
    <mergeCell ref="AB1924:AB1927"/>
    <mergeCell ref="AC1924:AC1927"/>
    <mergeCell ref="AD1924:AD1927"/>
    <mergeCell ref="AE1924:AE1927"/>
    <mergeCell ref="AF1924:AF1927"/>
    <mergeCell ref="AG1928:AG1931"/>
    <mergeCell ref="AH1928:AH1931"/>
    <mergeCell ref="AI1928:AI1931"/>
    <mergeCell ref="AJ1928:AJ1931"/>
    <mergeCell ref="AK1928:AK1931"/>
    <mergeCell ref="AL1928:AL1931"/>
    <mergeCell ref="AO1928:AO1931"/>
    <mergeCell ref="AP1928:AP1931"/>
    <mergeCell ref="AQ1928:AQ1931"/>
    <mergeCell ref="AR1928:AR1931"/>
    <mergeCell ref="AS1928:AS1931"/>
    <mergeCell ref="AT1928:AT1931"/>
    <mergeCell ref="AU1928:AU1931"/>
    <mergeCell ref="AV1928:AV1931"/>
    <mergeCell ref="AW1928:AW1931"/>
    <mergeCell ref="AX1928:AX1931"/>
    <mergeCell ref="AY1928:AY1931"/>
    <mergeCell ref="AM1929:AM1930"/>
    <mergeCell ref="P1928:P1931"/>
    <mergeCell ref="Q1928:Q1931"/>
    <mergeCell ref="R1928:R1931"/>
    <mergeCell ref="S1928:S1931"/>
    <mergeCell ref="T1928:T1931"/>
    <mergeCell ref="U1928:U1931"/>
    <mergeCell ref="V1928:V1931"/>
    <mergeCell ref="W1928:W1931"/>
    <mergeCell ref="X1928:X1931"/>
    <mergeCell ref="Y1928:Y1931"/>
    <mergeCell ref="Z1928:Z1931"/>
    <mergeCell ref="AA1928:AA1931"/>
    <mergeCell ref="AB1928:AB1931"/>
    <mergeCell ref="AC1928:AC1931"/>
    <mergeCell ref="AD1928:AD1931"/>
    <mergeCell ref="AE1928:AE1931"/>
    <mergeCell ref="AF1928:AF1931"/>
    <mergeCell ref="AG1932:AG1935"/>
    <mergeCell ref="AH1932:AH1935"/>
    <mergeCell ref="AI1932:AI1935"/>
    <mergeCell ref="AJ1932:AJ1935"/>
    <mergeCell ref="AK1932:AK1935"/>
    <mergeCell ref="AL1932:AL1935"/>
    <mergeCell ref="AO1932:AO1935"/>
    <mergeCell ref="AP1932:AP1935"/>
    <mergeCell ref="AQ1932:AQ1935"/>
    <mergeCell ref="AR1932:AR1935"/>
    <mergeCell ref="AS1932:AS1935"/>
    <mergeCell ref="AT1932:AT1935"/>
    <mergeCell ref="AU1932:AU1935"/>
    <mergeCell ref="AV1932:AV1935"/>
    <mergeCell ref="AW1932:AW1935"/>
    <mergeCell ref="AX1932:AX1935"/>
    <mergeCell ref="AY1932:AY1935"/>
    <mergeCell ref="AM1933:AM1934"/>
    <mergeCell ref="P1932:P1935"/>
    <mergeCell ref="Q1932:Q1935"/>
    <mergeCell ref="R1932:R1935"/>
    <mergeCell ref="S1932:S1935"/>
    <mergeCell ref="T1932:T1935"/>
    <mergeCell ref="U1932:U1935"/>
    <mergeCell ref="V1932:V1935"/>
    <mergeCell ref="W1932:W1935"/>
    <mergeCell ref="X1932:X1935"/>
    <mergeCell ref="Y1932:Y1935"/>
    <mergeCell ref="Z1932:Z1935"/>
    <mergeCell ref="AA1932:AA1935"/>
    <mergeCell ref="AB1932:AB1935"/>
    <mergeCell ref="AC1932:AC1935"/>
    <mergeCell ref="AD1932:AD1935"/>
    <mergeCell ref="AE1932:AE1935"/>
    <mergeCell ref="AF1932:AF1935"/>
    <mergeCell ref="AG1936:AG1939"/>
    <mergeCell ref="AH1936:AH1939"/>
    <mergeCell ref="AI1936:AI1939"/>
    <mergeCell ref="AJ1936:AJ1939"/>
    <mergeCell ref="AK1936:AK1939"/>
    <mergeCell ref="AL1936:AL1939"/>
    <mergeCell ref="AO1936:AO1939"/>
    <mergeCell ref="AP1936:AP1939"/>
    <mergeCell ref="AQ1936:AQ1939"/>
    <mergeCell ref="AR1936:AR1939"/>
    <mergeCell ref="AS1936:AS1939"/>
    <mergeCell ref="AT1936:AT1939"/>
    <mergeCell ref="AU1936:AU1939"/>
    <mergeCell ref="AV1936:AV1939"/>
    <mergeCell ref="AW1936:AW1939"/>
    <mergeCell ref="AX1936:AX1939"/>
    <mergeCell ref="AY1936:AY1939"/>
    <mergeCell ref="AM1937:AM1938"/>
    <mergeCell ref="P1936:P1939"/>
    <mergeCell ref="Q1936:Q1939"/>
    <mergeCell ref="R1936:R1939"/>
    <mergeCell ref="S1936:S1939"/>
    <mergeCell ref="T1936:T1939"/>
    <mergeCell ref="U1936:U1939"/>
    <mergeCell ref="V1936:V1939"/>
    <mergeCell ref="W1936:W1939"/>
    <mergeCell ref="X1936:X1939"/>
    <mergeCell ref="Y1936:Y1939"/>
    <mergeCell ref="Z1936:Z1939"/>
    <mergeCell ref="AA1936:AA1939"/>
    <mergeCell ref="AB1936:AB1939"/>
    <mergeCell ref="AC1936:AC1939"/>
    <mergeCell ref="AD1936:AD1939"/>
    <mergeCell ref="AE1936:AE1939"/>
    <mergeCell ref="AF1936:AF1939"/>
    <mergeCell ref="AG1940:AG1943"/>
    <mergeCell ref="AH1940:AH1943"/>
    <mergeCell ref="AI1940:AI1943"/>
    <mergeCell ref="AJ1940:AJ1943"/>
    <mergeCell ref="AK1940:AK1943"/>
    <mergeCell ref="AL1940:AL1943"/>
    <mergeCell ref="AO1940:AO1943"/>
    <mergeCell ref="AP1940:AP1943"/>
    <mergeCell ref="AQ1940:AQ1943"/>
    <mergeCell ref="AR1940:AR1943"/>
    <mergeCell ref="AS1940:AS1943"/>
    <mergeCell ref="AT1940:AT1943"/>
    <mergeCell ref="AU1940:AU1943"/>
    <mergeCell ref="AV1940:AV1943"/>
    <mergeCell ref="AW1940:AW1943"/>
    <mergeCell ref="AX1940:AX1943"/>
    <mergeCell ref="AY1940:AY1943"/>
    <mergeCell ref="AM1941:AM1942"/>
    <mergeCell ref="P1940:P1943"/>
    <mergeCell ref="Q1940:Q1943"/>
    <mergeCell ref="R1940:R1943"/>
    <mergeCell ref="S1940:S1943"/>
    <mergeCell ref="T1940:T1943"/>
    <mergeCell ref="U1940:U1943"/>
    <mergeCell ref="V1940:V1943"/>
    <mergeCell ref="W1940:W1943"/>
    <mergeCell ref="X1940:X1943"/>
    <mergeCell ref="Y1940:Y1943"/>
    <mergeCell ref="Z1940:Z1943"/>
    <mergeCell ref="AA1940:AA1943"/>
    <mergeCell ref="AB1940:AB1943"/>
    <mergeCell ref="AC1940:AC1943"/>
    <mergeCell ref="AD1940:AD1943"/>
    <mergeCell ref="AE1940:AE1943"/>
    <mergeCell ref="AF1940:AF1943"/>
    <mergeCell ref="AG1944:AG1947"/>
    <mergeCell ref="AH1944:AH1947"/>
    <mergeCell ref="AI1944:AI1947"/>
    <mergeCell ref="AJ1944:AJ1947"/>
    <mergeCell ref="AK1944:AK1947"/>
    <mergeCell ref="AL1944:AL1947"/>
    <mergeCell ref="AO1944:AO1947"/>
    <mergeCell ref="AP1944:AP1947"/>
    <mergeCell ref="AQ1944:AQ1947"/>
    <mergeCell ref="AR1944:AR1947"/>
    <mergeCell ref="AS1944:AS1947"/>
    <mergeCell ref="AT1944:AT1947"/>
    <mergeCell ref="AU1944:AU1947"/>
    <mergeCell ref="AV1944:AV1947"/>
    <mergeCell ref="AW1944:AW1947"/>
    <mergeCell ref="AX1944:AX1947"/>
    <mergeCell ref="AY1944:AY1947"/>
    <mergeCell ref="AM1945:AM1946"/>
    <mergeCell ref="P1944:P1947"/>
    <mergeCell ref="Q1944:Q1947"/>
    <mergeCell ref="R1944:R1947"/>
    <mergeCell ref="S1944:S1947"/>
    <mergeCell ref="T1944:T1947"/>
    <mergeCell ref="U1944:U1947"/>
    <mergeCell ref="V1944:V1947"/>
    <mergeCell ref="W1944:W1947"/>
    <mergeCell ref="X1944:X1947"/>
    <mergeCell ref="Y1944:Y1947"/>
    <mergeCell ref="Z1944:Z1947"/>
    <mergeCell ref="AA1944:AA1947"/>
    <mergeCell ref="AB1944:AB1947"/>
    <mergeCell ref="AC1944:AC1947"/>
    <mergeCell ref="AD1944:AD1947"/>
    <mergeCell ref="AE1944:AE1947"/>
    <mergeCell ref="AF1944:AF1947"/>
    <mergeCell ref="AG1948:AG1951"/>
    <mergeCell ref="AH1948:AH1951"/>
    <mergeCell ref="AI1948:AI1951"/>
    <mergeCell ref="AJ1948:AJ1951"/>
    <mergeCell ref="AK1948:AK1951"/>
    <mergeCell ref="AL1948:AL1951"/>
    <mergeCell ref="AO1948:AO1951"/>
    <mergeCell ref="AP1948:AP1951"/>
    <mergeCell ref="AQ1948:AQ1951"/>
    <mergeCell ref="AR1948:AR1951"/>
    <mergeCell ref="AS1948:AS1951"/>
    <mergeCell ref="AT1948:AT1951"/>
    <mergeCell ref="AU1948:AU1951"/>
    <mergeCell ref="AV1948:AV1951"/>
    <mergeCell ref="AW1948:AW1951"/>
    <mergeCell ref="AX1948:AX1951"/>
    <mergeCell ref="AY1948:AY1951"/>
    <mergeCell ref="AM1949:AM1950"/>
    <mergeCell ref="P1948:P1951"/>
    <mergeCell ref="Q1948:Q1951"/>
    <mergeCell ref="R1948:R1951"/>
    <mergeCell ref="S1948:S1951"/>
    <mergeCell ref="T1948:T1951"/>
    <mergeCell ref="U1948:U1951"/>
    <mergeCell ref="V1948:V1951"/>
    <mergeCell ref="W1948:W1951"/>
    <mergeCell ref="X1948:X1951"/>
    <mergeCell ref="Y1948:Y1951"/>
    <mergeCell ref="Z1948:Z1951"/>
    <mergeCell ref="AA1948:AA1951"/>
    <mergeCell ref="AB1948:AB1951"/>
    <mergeCell ref="AC1948:AC1951"/>
    <mergeCell ref="AD1948:AD1951"/>
    <mergeCell ref="AE1948:AE1951"/>
    <mergeCell ref="AF1948:AF1951"/>
    <mergeCell ref="AG1952:AG1955"/>
    <mergeCell ref="AH1952:AH1955"/>
    <mergeCell ref="AI1952:AI1955"/>
    <mergeCell ref="AJ1952:AJ1955"/>
    <mergeCell ref="AK1952:AK1955"/>
    <mergeCell ref="AL1952:AL1955"/>
    <mergeCell ref="AO1952:AO1955"/>
    <mergeCell ref="AP1952:AP1955"/>
    <mergeCell ref="AQ1952:AQ1955"/>
    <mergeCell ref="AR1952:AR1955"/>
    <mergeCell ref="AS1952:AS1955"/>
    <mergeCell ref="AT1952:AT1955"/>
    <mergeCell ref="AU1952:AU1955"/>
    <mergeCell ref="AV1952:AV1955"/>
    <mergeCell ref="AW1952:AW1955"/>
    <mergeCell ref="AX1952:AX1955"/>
    <mergeCell ref="AY1952:AY1955"/>
    <mergeCell ref="AM1953:AM1954"/>
    <mergeCell ref="P1952:P1955"/>
    <mergeCell ref="Q1952:Q1955"/>
    <mergeCell ref="R1952:R1955"/>
    <mergeCell ref="S1952:S1955"/>
    <mergeCell ref="T1952:T1955"/>
    <mergeCell ref="U1952:U1955"/>
    <mergeCell ref="V1952:V1955"/>
    <mergeCell ref="W1952:W1955"/>
    <mergeCell ref="X1952:X1955"/>
    <mergeCell ref="Y1952:Y1955"/>
    <mergeCell ref="Z1952:Z1955"/>
    <mergeCell ref="AA1952:AA1955"/>
    <mergeCell ref="AB1952:AB1955"/>
    <mergeCell ref="AC1952:AC1955"/>
    <mergeCell ref="AD1952:AD1955"/>
    <mergeCell ref="AE1952:AE1955"/>
    <mergeCell ref="AF1952:AF1955"/>
    <mergeCell ref="AG1956:AG1959"/>
    <mergeCell ref="AH1956:AH1959"/>
    <mergeCell ref="AI1956:AI1959"/>
    <mergeCell ref="AJ1956:AJ1959"/>
    <mergeCell ref="AK1956:AK1959"/>
    <mergeCell ref="AL1956:AL1959"/>
    <mergeCell ref="AO1956:AO1959"/>
    <mergeCell ref="AP1956:AP1959"/>
    <mergeCell ref="AQ1956:AQ1959"/>
    <mergeCell ref="AR1956:AR1959"/>
    <mergeCell ref="AS1956:AS1959"/>
    <mergeCell ref="AT1956:AT1959"/>
    <mergeCell ref="AU1956:AU1959"/>
    <mergeCell ref="AV1956:AV1959"/>
    <mergeCell ref="AW1956:AW1959"/>
    <mergeCell ref="AX1956:AX1959"/>
    <mergeCell ref="AY1956:AY1959"/>
    <mergeCell ref="AM1957:AM1958"/>
    <mergeCell ref="P1956:P1959"/>
    <mergeCell ref="Q1956:Q1959"/>
    <mergeCell ref="R1956:R1959"/>
    <mergeCell ref="S1956:S1959"/>
    <mergeCell ref="T1956:T1959"/>
    <mergeCell ref="U1956:U1959"/>
    <mergeCell ref="V1956:V1959"/>
    <mergeCell ref="W1956:W1959"/>
    <mergeCell ref="X1956:X1959"/>
    <mergeCell ref="Y1956:Y1959"/>
    <mergeCell ref="Z1956:Z1959"/>
    <mergeCell ref="AA1956:AA1959"/>
    <mergeCell ref="AB1956:AB1959"/>
    <mergeCell ref="AC1956:AC1959"/>
    <mergeCell ref="AD1956:AD1959"/>
    <mergeCell ref="AE1956:AE1959"/>
    <mergeCell ref="AF1956:AF1959"/>
    <mergeCell ref="AG1960:AG1963"/>
    <mergeCell ref="AH1960:AH1963"/>
    <mergeCell ref="AI1960:AI1963"/>
    <mergeCell ref="AJ1960:AJ1963"/>
    <mergeCell ref="AK1960:AK1963"/>
    <mergeCell ref="AL1960:AL1963"/>
    <mergeCell ref="AO1960:AO1963"/>
    <mergeCell ref="AP1960:AP1963"/>
    <mergeCell ref="AQ1960:AQ1963"/>
    <mergeCell ref="AR1960:AR1963"/>
    <mergeCell ref="AS1960:AS1963"/>
    <mergeCell ref="AT1960:AT1963"/>
    <mergeCell ref="AU1960:AU1963"/>
    <mergeCell ref="AV1960:AV1963"/>
    <mergeCell ref="AW1960:AW1963"/>
    <mergeCell ref="AX1960:AX1963"/>
    <mergeCell ref="AY1960:AY1963"/>
    <mergeCell ref="AM1961:AM1962"/>
    <mergeCell ref="P1960:P1963"/>
    <mergeCell ref="Q1960:Q1963"/>
    <mergeCell ref="R1960:R1963"/>
    <mergeCell ref="S1960:S1963"/>
    <mergeCell ref="T1960:T1963"/>
    <mergeCell ref="U1960:U1963"/>
    <mergeCell ref="V1960:V1963"/>
    <mergeCell ref="W1960:W1963"/>
    <mergeCell ref="X1960:X1963"/>
    <mergeCell ref="Y1960:Y1963"/>
    <mergeCell ref="Z1960:Z1963"/>
    <mergeCell ref="AA1960:AA1963"/>
    <mergeCell ref="AB1960:AB1963"/>
    <mergeCell ref="AC1960:AC1963"/>
    <mergeCell ref="AD1960:AD1963"/>
    <mergeCell ref="AE1960:AE1963"/>
    <mergeCell ref="AF1960:AF1963"/>
    <mergeCell ref="AG1964:AG1967"/>
    <mergeCell ref="AH1964:AH1967"/>
    <mergeCell ref="AI1964:AI1967"/>
    <mergeCell ref="AJ1964:AJ1967"/>
    <mergeCell ref="AK1964:AK1967"/>
    <mergeCell ref="AL1964:AL1967"/>
    <mergeCell ref="AO1964:AO1967"/>
    <mergeCell ref="AP1964:AP1967"/>
    <mergeCell ref="AQ1964:AQ1967"/>
    <mergeCell ref="AR1964:AR1967"/>
    <mergeCell ref="AS1964:AS1967"/>
    <mergeCell ref="AT1964:AT1967"/>
    <mergeCell ref="AU1964:AU1967"/>
    <mergeCell ref="AV1964:AV1967"/>
    <mergeCell ref="AW1964:AW1967"/>
    <mergeCell ref="AX1964:AX1967"/>
    <mergeCell ref="AY1964:AY1967"/>
    <mergeCell ref="AM1965:AM1966"/>
    <mergeCell ref="P1964:P1967"/>
    <mergeCell ref="Q1964:Q1967"/>
    <mergeCell ref="R1964:R1967"/>
    <mergeCell ref="S1964:S1967"/>
    <mergeCell ref="T1964:T1967"/>
    <mergeCell ref="U1964:U1967"/>
    <mergeCell ref="V1964:V1967"/>
    <mergeCell ref="W1964:W1967"/>
    <mergeCell ref="X1964:X1967"/>
    <mergeCell ref="Y1964:Y1967"/>
    <mergeCell ref="Z1964:Z1967"/>
    <mergeCell ref="AA1964:AA1967"/>
    <mergeCell ref="AB1964:AB1967"/>
    <mergeCell ref="AC1964:AC1967"/>
    <mergeCell ref="AD1964:AD1967"/>
    <mergeCell ref="AE1964:AE1967"/>
    <mergeCell ref="AF1964:AF1967"/>
    <mergeCell ref="AG1968:AG1971"/>
    <mergeCell ref="AH1968:AH1971"/>
    <mergeCell ref="AI1968:AI1971"/>
    <mergeCell ref="AJ1968:AJ1971"/>
    <mergeCell ref="AK1968:AK1971"/>
    <mergeCell ref="AL1968:AL1971"/>
    <mergeCell ref="AO1968:AO1971"/>
    <mergeCell ref="AP1968:AP1971"/>
    <mergeCell ref="AQ1968:AQ1971"/>
    <mergeCell ref="AR1968:AR1971"/>
    <mergeCell ref="AS1968:AS1971"/>
    <mergeCell ref="AT1968:AT1971"/>
    <mergeCell ref="AU1968:AU1971"/>
    <mergeCell ref="AV1968:AV1971"/>
    <mergeCell ref="AW1968:AW1971"/>
    <mergeCell ref="AX1968:AX1971"/>
    <mergeCell ref="AY1968:AY1971"/>
    <mergeCell ref="AM1969:AM1970"/>
    <mergeCell ref="P1968:P1971"/>
    <mergeCell ref="Q1968:Q1971"/>
    <mergeCell ref="R1968:R1971"/>
    <mergeCell ref="S1968:S1971"/>
    <mergeCell ref="T1968:T1971"/>
    <mergeCell ref="U1968:U1971"/>
    <mergeCell ref="V1968:V1971"/>
    <mergeCell ref="W1968:W1971"/>
    <mergeCell ref="X1968:X1971"/>
    <mergeCell ref="Y1968:Y1971"/>
    <mergeCell ref="Z1968:Z1971"/>
    <mergeCell ref="AA1968:AA1971"/>
    <mergeCell ref="AB1968:AB1971"/>
    <mergeCell ref="AC1968:AC1971"/>
    <mergeCell ref="AD1968:AD1971"/>
    <mergeCell ref="AE1968:AE1971"/>
    <mergeCell ref="AF1968:AF1971"/>
    <mergeCell ref="AG1972:AG1975"/>
    <mergeCell ref="AH1972:AH1975"/>
    <mergeCell ref="AI1972:AI1975"/>
    <mergeCell ref="AJ1972:AJ1975"/>
    <mergeCell ref="AK1972:AK1975"/>
    <mergeCell ref="AL1972:AL1975"/>
    <mergeCell ref="AO1972:AO1975"/>
    <mergeCell ref="AP1972:AP1975"/>
    <mergeCell ref="AQ1972:AQ1975"/>
    <mergeCell ref="AR1972:AR1975"/>
    <mergeCell ref="AS1972:AS1975"/>
    <mergeCell ref="AT1972:AT1975"/>
    <mergeCell ref="AU1972:AU1975"/>
    <mergeCell ref="AV1972:AV1975"/>
    <mergeCell ref="AW1972:AW1975"/>
    <mergeCell ref="AX1972:AX1975"/>
    <mergeCell ref="AY1972:AY1975"/>
    <mergeCell ref="AM1973:AM1974"/>
    <mergeCell ref="P1972:P1975"/>
    <mergeCell ref="Q1972:Q1975"/>
    <mergeCell ref="R1972:R1975"/>
    <mergeCell ref="S1972:S1975"/>
    <mergeCell ref="T1972:T1975"/>
    <mergeCell ref="U1972:U1975"/>
    <mergeCell ref="V1972:V1975"/>
    <mergeCell ref="W1972:W1975"/>
    <mergeCell ref="X1972:X1975"/>
    <mergeCell ref="Y1972:Y1975"/>
    <mergeCell ref="Z1972:Z1975"/>
    <mergeCell ref="AA1972:AA1975"/>
    <mergeCell ref="AB1972:AB1975"/>
    <mergeCell ref="AC1972:AC1975"/>
    <mergeCell ref="AD1972:AD1975"/>
    <mergeCell ref="AE1972:AE1975"/>
    <mergeCell ref="AF1972:AF1975"/>
    <mergeCell ref="AG1976:AG1979"/>
    <mergeCell ref="AH1976:AH1979"/>
    <mergeCell ref="AI1976:AI1979"/>
    <mergeCell ref="AJ1976:AJ1979"/>
    <mergeCell ref="AK1976:AK1979"/>
    <mergeCell ref="AL1976:AL1979"/>
    <mergeCell ref="AO1976:AO1979"/>
    <mergeCell ref="AP1976:AP1979"/>
    <mergeCell ref="AQ1976:AQ1979"/>
    <mergeCell ref="AR1976:AR1979"/>
    <mergeCell ref="AS1976:AS1979"/>
    <mergeCell ref="AT1976:AT1979"/>
    <mergeCell ref="AU1976:AU1979"/>
    <mergeCell ref="AV1976:AV1979"/>
    <mergeCell ref="AW1976:AW1979"/>
    <mergeCell ref="AX1976:AX1979"/>
    <mergeCell ref="AY1976:AY1979"/>
    <mergeCell ref="AM1977:AM1978"/>
    <mergeCell ref="P1976:P1979"/>
    <mergeCell ref="Q1976:Q1979"/>
    <mergeCell ref="R1976:R1979"/>
    <mergeCell ref="S1976:S1979"/>
    <mergeCell ref="T1976:T1979"/>
    <mergeCell ref="U1976:U1979"/>
    <mergeCell ref="V1976:V1979"/>
    <mergeCell ref="W1976:W1979"/>
    <mergeCell ref="X1976:X1979"/>
    <mergeCell ref="Y1976:Y1979"/>
    <mergeCell ref="Z1976:Z1979"/>
    <mergeCell ref="AA1976:AA1979"/>
    <mergeCell ref="AB1976:AB1979"/>
    <mergeCell ref="AC1976:AC1979"/>
    <mergeCell ref="AD1976:AD1979"/>
    <mergeCell ref="AE1976:AE1979"/>
    <mergeCell ref="AF1976:AF1979"/>
    <mergeCell ref="AG1980:AG1983"/>
    <mergeCell ref="AH1980:AH1983"/>
    <mergeCell ref="AI1980:AI1983"/>
    <mergeCell ref="AJ1980:AJ1983"/>
    <mergeCell ref="AK1980:AK1983"/>
    <mergeCell ref="AL1980:AL1983"/>
    <mergeCell ref="AO1980:AO1983"/>
    <mergeCell ref="AP1980:AP1983"/>
    <mergeCell ref="AQ1980:AQ1983"/>
    <mergeCell ref="AR1980:AR1983"/>
    <mergeCell ref="AS1980:AS1983"/>
    <mergeCell ref="AT1980:AT1983"/>
    <mergeCell ref="AU1980:AU1983"/>
    <mergeCell ref="AV1980:AV1983"/>
    <mergeCell ref="AW1980:AW1983"/>
    <mergeCell ref="AX1980:AX1983"/>
    <mergeCell ref="AY1980:AY1983"/>
    <mergeCell ref="AM1981:AM1982"/>
    <mergeCell ref="P1980:P1983"/>
    <mergeCell ref="Q1980:Q1983"/>
    <mergeCell ref="R1980:R1983"/>
    <mergeCell ref="S1980:S1983"/>
    <mergeCell ref="T1980:T1983"/>
    <mergeCell ref="U1980:U1983"/>
    <mergeCell ref="V1980:V1983"/>
    <mergeCell ref="W1980:W1983"/>
    <mergeCell ref="X1980:X1983"/>
    <mergeCell ref="Y1980:Y1983"/>
    <mergeCell ref="Z1980:Z1983"/>
    <mergeCell ref="AA1980:AA1983"/>
    <mergeCell ref="AB1980:AB1983"/>
    <mergeCell ref="AC1980:AC1983"/>
    <mergeCell ref="AD1980:AD1983"/>
    <mergeCell ref="AE1980:AE1983"/>
    <mergeCell ref="AF1980:AF1983"/>
    <mergeCell ref="AG1984:AG1987"/>
    <mergeCell ref="AH1984:AH1987"/>
    <mergeCell ref="AI1984:AI1987"/>
    <mergeCell ref="AJ1984:AJ1987"/>
    <mergeCell ref="AK1984:AK1987"/>
    <mergeCell ref="AL1984:AL1987"/>
    <mergeCell ref="AO1984:AO1987"/>
    <mergeCell ref="AP1984:AP1987"/>
    <mergeCell ref="AQ1984:AQ1987"/>
    <mergeCell ref="AR1984:AR1987"/>
    <mergeCell ref="AS1984:AS1987"/>
    <mergeCell ref="AT1984:AT1987"/>
    <mergeCell ref="AU1984:AU1987"/>
    <mergeCell ref="AV1984:AV1987"/>
    <mergeCell ref="AW1984:AW1987"/>
    <mergeCell ref="AX1984:AX1987"/>
    <mergeCell ref="AY1984:AY1987"/>
    <mergeCell ref="AM1985:AM1986"/>
    <mergeCell ref="P1984:P1987"/>
    <mergeCell ref="Q1984:Q1987"/>
    <mergeCell ref="R1984:R1987"/>
    <mergeCell ref="S1984:S1987"/>
    <mergeCell ref="T1984:T1987"/>
    <mergeCell ref="U1984:U1987"/>
    <mergeCell ref="V1984:V1987"/>
    <mergeCell ref="W1984:W1987"/>
    <mergeCell ref="X1984:X1987"/>
    <mergeCell ref="Y1984:Y1987"/>
    <mergeCell ref="Z1984:Z1987"/>
    <mergeCell ref="AA1984:AA1987"/>
    <mergeCell ref="AB1984:AB1987"/>
    <mergeCell ref="AC1984:AC1987"/>
    <mergeCell ref="AD1984:AD1987"/>
    <mergeCell ref="AE1984:AE1987"/>
    <mergeCell ref="AF1984:AF1987"/>
    <mergeCell ref="AG1988:AG1991"/>
    <mergeCell ref="AH1988:AH1991"/>
    <mergeCell ref="AI1988:AI1991"/>
    <mergeCell ref="AJ1988:AJ1991"/>
    <mergeCell ref="AK1988:AK1991"/>
    <mergeCell ref="AL1988:AL1991"/>
    <mergeCell ref="AO1988:AO1991"/>
    <mergeCell ref="AP1988:AP1991"/>
    <mergeCell ref="AQ1988:AQ1991"/>
    <mergeCell ref="AR1988:AR1991"/>
    <mergeCell ref="AS1988:AS1991"/>
    <mergeCell ref="AT1988:AT1991"/>
    <mergeCell ref="AU1988:AU1991"/>
    <mergeCell ref="AV1988:AV1991"/>
    <mergeCell ref="AW1988:AW1991"/>
    <mergeCell ref="AX1988:AX1991"/>
    <mergeCell ref="AY1988:AY1991"/>
    <mergeCell ref="AM1989:AM1990"/>
    <mergeCell ref="P1988:P1991"/>
    <mergeCell ref="Q1988:Q1991"/>
    <mergeCell ref="R1988:R1991"/>
    <mergeCell ref="S1988:S1991"/>
    <mergeCell ref="T1988:T1991"/>
    <mergeCell ref="U1988:U1991"/>
    <mergeCell ref="V1988:V1991"/>
    <mergeCell ref="W1988:W1991"/>
    <mergeCell ref="X1988:X1991"/>
    <mergeCell ref="Y1988:Y1991"/>
    <mergeCell ref="Z1988:Z1991"/>
    <mergeCell ref="AA1988:AA1991"/>
    <mergeCell ref="AB1988:AB1991"/>
    <mergeCell ref="AC1988:AC1991"/>
    <mergeCell ref="AD1988:AD1991"/>
    <mergeCell ref="AE1988:AE1991"/>
    <mergeCell ref="AF1988:AF1991"/>
    <mergeCell ref="AG1992:AG1995"/>
    <mergeCell ref="AH1992:AH1995"/>
    <mergeCell ref="AI1992:AI1995"/>
    <mergeCell ref="AJ1992:AJ1995"/>
    <mergeCell ref="AK1992:AK1995"/>
    <mergeCell ref="AL1992:AL1995"/>
    <mergeCell ref="AO1992:AO1995"/>
    <mergeCell ref="AP1992:AP1995"/>
    <mergeCell ref="AQ1992:AQ1995"/>
    <mergeCell ref="AR1992:AR1995"/>
    <mergeCell ref="AS1992:AS1995"/>
    <mergeCell ref="AT1992:AT1995"/>
    <mergeCell ref="AU1992:AU1995"/>
    <mergeCell ref="AV1992:AV1995"/>
    <mergeCell ref="AW1992:AW1995"/>
    <mergeCell ref="AX1992:AX1995"/>
    <mergeCell ref="AY1992:AY1995"/>
    <mergeCell ref="AM1993:AM1994"/>
    <mergeCell ref="P1992:P1995"/>
    <mergeCell ref="Q1992:Q1995"/>
    <mergeCell ref="R1992:R1995"/>
    <mergeCell ref="S1992:S1995"/>
    <mergeCell ref="T1992:T1995"/>
    <mergeCell ref="U1992:U1995"/>
    <mergeCell ref="V1992:V1995"/>
    <mergeCell ref="W1992:W1995"/>
    <mergeCell ref="X1992:X1995"/>
    <mergeCell ref="Y1992:Y1995"/>
    <mergeCell ref="Z1992:Z1995"/>
    <mergeCell ref="AA1992:AA1995"/>
    <mergeCell ref="AB1992:AB1995"/>
    <mergeCell ref="AC1992:AC1995"/>
    <mergeCell ref="AD1992:AD1995"/>
    <mergeCell ref="AE1992:AE1995"/>
    <mergeCell ref="AF1992:AF1995"/>
    <mergeCell ref="AG1996:AG1999"/>
    <mergeCell ref="AH1996:AH1999"/>
    <mergeCell ref="AI1996:AI1999"/>
    <mergeCell ref="AJ1996:AJ1999"/>
    <mergeCell ref="AK1996:AK1999"/>
    <mergeCell ref="AL1996:AL1999"/>
    <mergeCell ref="AO1996:AO1999"/>
    <mergeCell ref="AP1996:AP1999"/>
    <mergeCell ref="AQ1996:AQ1999"/>
    <mergeCell ref="AR1996:AR1999"/>
    <mergeCell ref="AS1996:AS1999"/>
    <mergeCell ref="AT1996:AT1999"/>
    <mergeCell ref="AU1996:AU1999"/>
    <mergeCell ref="AV1996:AV1999"/>
    <mergeCell ref="AW1996:AW1999"/>
    <mergeCell ref="AX1996:AX1999"/>
    <mergeCell ref="AY1996:AY1999"/>
    <mergeCell ref="AM1997:AM1998"/>
    <mergeCell ref="P1996:P1999"/>
    <mergeCell ref="Q1996:Q1999"/>
    <mergeCell ref="R1996:R1999"/>
    <mergeCell ref="S1996:S1999"/>
    <mergeCell ref="T1996:T1999"/>
    <mergeCell ref="U1996:U1999"/>
    <mergeCell ref="V1996:V1999"/>
    <mergeCell ref="W1996:W1999"/>
    <mergeCell ref="X1996:X1999"/>
    <mergeCell ref="Y1996:Y1999"/>
    <mergeCell ref="Z1996:Z1999"/>
    <mergeCell ref="AA1996:AA1999"/>
    <mergeCell ref="AB1996:AB1999"/>
    <mergeCell ref="AC1996:AC1999"/>
    <mergeCell ref="AD1996:AD1999"/>
    <mergeCell ref="AE1996:AE1999"/>
    <mergeCell ref="AF1996:AF1999"/>
    <mergeCell ref="AG2000:AG2003"/>
    <mergeCell ref="AH2000:AH2003"/>
    <mergeCell ref="AI2000:AI2003"/>
    <mergeCell ref="AJ2000:AJ2003"/>
    <mergeCell ref="AK2000:AK2003"/>
    <mergeCell ref="AL2000:AL2003"/>
    <mergeCell ref="AO2000:AO2003"/>
    <mergeCell ref="AP2000:AP2003"/>
    <mergeCell ref="AQ2000:AQ2003"/>
    <mergeCell ref="AR2000:AR2003"/>
    <mergeCell ref="AS2000:AS2003"/>
    <mergeCell ref="AT2000:AT2003"/>
    <mergeCell ref="AU2000:AU2003"/>
    <mergeCell ref="AV2000:AV2003"/>
    <mergeCell ref="AW2000:AW2003"/>
    <mergeCell ref="AX2000:AX2003"/>
    <mergeCell ref="AY2000:AY2003"/>
    <mergeCell ref="AM2001:AM2002"/>
    <mergeCell ref="P2000:P2003"/>
    <mergeCell ref="Q2000:Q2003"/>
    <mergeCell ref="R2000:R2003"/>
    <mergeCell ref="S2000:S2003"/>
    <mergeCell ref="T2000:T2003"/>
    <mergeCell ref="U2000:U2003"/>
    <mergeCell ref="V2000:V2003"/>
    <mergeCell ref="W2000:W2003"/>
    <mergeCell ref="X2000:X2003"/>
    <mergeCell ref="Y2000:Y2003"/>
    <mergeCell ref="Z2000:Z2003"/>
    <mergeCell ref="AA2000:AA2003"/>
    <mergeCell ref="AB2000:AB2003"/>
    <mergeCell ref="AC2000:AC2003"/>
    <mergeCell ref="AD2000:AD2003"/>
    <mergeCell ref="AE2000:AE2003"/>
    <mergeCell ref="AF2000:AF2003"/>
    <mergeCell ref="AG2004:AG2007"/>
    <mergeCell ref="AH2004:AH2007"/>
    <mergeCell ref="AI2004:AI2007"/>
    <mergeCell ref="AJ2004:AJ2007"/>
    <mergeCell ref="AK2004:AK2007"/>
    <mergeCell ref="AL2004:AL2007"/>
    <mergeCell ref="AO2004:AO2007"/>
    <mergeCell ref="AP2004:AP2007"/>
    <mergeCell ref="AQ2004:AQ2007"/>
    <mergeCell ref="AR2004:AR2007"/>
    <mergeCell ref="AS2004:AS2007"/>
    <mergeCell ref="AT2004:AT2007"/>
    <mergeCell ref="AU2004:AU2007"/>
    <mergeCell ref="AV2004:AV2007"/>
    <mergeCell ref="AW2004:AW2007"/>
    <mergeCell ref="AX2004:AX2007"/>
    <mergeCell ref="AY2004:AY2007"/>
    <mergeCell ref="AM2005:AM2006"/>
    <mergeCell ref="P2004:P2007"/>
    <mergeCell ref="Q2004:Q2007"/>
    <mergeCell ref="R2004:R2007"/>
    <mergeCell ref="S2004:S2007"/>
    <mergeCell ref="T2004:T2007"/>
    <mergeCell ref="U2004:U2007"/>
    <mergeCell ref="V2004:V2007"/>
    <mergeCell ref="W2004:W2007"/>
    <mergeCell ref="X2004:X2007"/>
    <mergeCell ref="Y2004:Y2007"/>
    <mergeCell ref="Z2004:Z2007"/>
    <mergeCell ref="AA2004:AA2007"/>
    <mergeCell ref="AB2004:AB2007"/>
    <mergeCell ref="AC2004:AC2007"/>
    <mergeCell ref="AD2004:AD2007"/>
    <mergeCell ref="AE2004:AE2007"/>
    <mergeCell ref="AF2004:AF2007"/>
    <mergeCell ref="AG2008:AG2011"/>
    <mergeCell ref="AH2008:AH2011"/>
    <mergeCell ref="AI2008:AI2011"/>
    <mergeCell ref="AJ2008:AJ2011"/>
    <mergeCell ref="AK2008:AK2011"/>
    <mergeCell ref="AL2008:AL2011"/>
    <mergeCell ref="AO2008:AO2011"/>
    <mergeCell ref="AP2008:AP2011"/>
    <mergeCell ref="AQ2008:AQ2011"/>
    <mergeCell ref="AR2008:AR2011"/>
    <mergeCell ref="AS2008:AS2011"/>
    <mergeCell ref="AT2008:AT2011"/>
    <mergeCell ref="AU2008:AU2011"/>
    <mergeCell ref="AV2008:AV2011"/>
    <mergeCell ref="AW2008:AW2011"/>
    <mergeCell ref="AX2008:AX2011"/>
    <mergeCell ref="AY2008:AY2011"/>
    <mergeCell ref="AM2009:AM2010"/>
    <mergeCell ref="P2008:P2011"/>
    <mergeCell ref="Q2008:Q2011"/>
    <mergeCell ref="R2008:R2011"/>
    <mergeCell ref="S2008:S2011"/>
    <mergeCell ref="T2008:T2011"/>
    <mergeCell ref="U2008:U2011"/>
    <mergeCell ref="V2008:V2011"/>
    <mergeCell ref="W2008:W2011"/>
    <mergeCell ref="X2008:X2011"/>
    <mergeCell ref="Y2008:Y2011"/>
    <mergeCell ref="Z2008:Z2011"/>
    <mergeCell ref="AA2008:AA2011"/>
    <mergeCell ref="AB2008:AB2011"/>
    <mergeCell ref="AC2008:AC2011"/>
    <mergeCell ref="AD2008:AD2011"/>
    <mergeCell ref="AE2008:AE2011"/>
    <mergeCell ref="AF2008:AF2011"/>
  </mergeCells>
  <phoneticPr fontId="11"/>
  <conditionalFormatting sqref="AM9">
    <cfRule type="expression" dxfId="51" priority="333">
      <formula>$AK$9&lt;&gt;"×"</formula>
    </cfRule>
  </conditionalFormatting>
  <conditionalFormatting sqref="AH12:AH2011">
    <cfRule type="expression" dxfId="50" priority="337">
      <formula>$AG12=""</formula>
    </cfRule>
  </conditionalFormatting>
  <conditionalFormatting sqref="AK12:AK2011">
    <cfRule type="expression" dxfId="49" priority="340">
      <formula>AV12&lt;&gt;""</formula>
    </cfRule>
  </conditionalFormatting>
  <conditionalFormatting sqref="AK12:AL2011">
    <cfRule type="expression" dxfId="48" priority="2026">
      <formula>O12="処遇改善加算Ⅰ"</formula>
    </cfRule>
  </conditionalFormatting>
  <conditionalFormatting sqref="Q12:Q2011">
    <cfRule type="expression" dxfId="47" priority="2345">
      <formula>AND(Q12&lt;O12, O12&lt;&gt;"")</formula>
    </cfRule>
  </conditionalFormatting>
  <conditionalFormatting sqref="N12:N2011">
    <cfRule type="expression" dxfId="46" priority="27">
      <formula>K12&lt;&gt;""</formula>
    </cfRule>
  </conditionalFormatting>
  <conditionalFormatting sqref="P12:P2011">
    <cfRule type="expression" dxfId="45" priority="25">
      <formula>AO12=""</formula>
    </cfRule>
  </conditionalFormatting>
  <conditionalFormatting sqref="S12:S2011">
    <cfRule type="expression" dxfId="44" priority="23">
      <formula>P12&lt;&gt;""</formula>
    </cfRule>
  </conditionalFormatting>
  <conditionalFormatting sqref="U12:U2011">
    <cfRule type="expression" dxfId="43" priority="21">
      <formula>P12&lt;&gt;""</formula>
    </cfRule>
  </conditionalFormatting>
  <conditionalFormatting sqref="W12:W2011">
    <cfRule type="expression" dxfId="42" priority="18">
      <formula>P12&lt;&gt;""</formula>
    </cfRule>
    <cfRule type="expression" dxfId="41" priority="19">
      <formula>AND($AB12&lt;12, $P12&lt;&gt;"")</formula>
    </cfRule>
  </conditionalFormatting>
  <conditionalFormatting sqref="Y12:Y2011">
    <cfRule type="expression" dxfId="40" priority="15">
      <formula>P12&lt;&gt;""</formula>
    </cfRule>
    <cfRule type="expression" dxfId="39" priority="16">
      <formula>AND($AB12&lt;12, $P12&lt;&gt;"")</formula>
    </cfRule>
  </conditionalFormatting>
  <conditionalFormatting sqref="AF12:AF2011">
    <cfRule type="expression" dxfId="38" priority="13">
      <formula>AND($P12&lt;&gt;"", $AE12&lt;&gt;0, $AE12&lt;&gt;"")</formula>
    </cfRule>
  </conditionalFormatting>
  <conditionalFormatting sqref="AI12:AI2011">
    <cfRule type="expression" dxfId="37" priority="11">
      <formula>P12&lt;&gt;""</formula>
    </cfRule>
  </conditionalFormatting>
  <conditionalFormatting sqref="AJ12:AJ2011">
    <cfRule type="expression" dxfId="36" priority="9">
      <formula>AND(P12&lt;&gt;"", P12&lt;&gt;"処遇改善加算Ⅳ")</formula>
    </cfRule>
  </conditionalFormatting>
  <conditionalFormatting sqref="A3:AL2011">
    <cfRule type="expression" dxfId="35" priority="1">
      <formula>$AO$2="補助金様式を都道府県に提出"</formula>
    </cfRule>
  </conditionalFormatting>
  <dataValidations count="4">
    <dataValidation imeMode="halfAlpha" allowBlank="1" showInputMessage="1" showErrorMessage="1" sqref="B12 G12:K12 M12" xr:uid="{07D2C711-0C49-4223-B020-204E6917657C}"/>
    <dataValidation type="list" imeMode="halfAlpha" allowBlank="1" showDropDown="1" showInputMessage="1" showErrorMessage="1" error="このセルには６または７しか入力できません。" sqref="S12 S184 W376 W20 W16 W28 S376 W384 S32 S28 W36 S36 W44 W40 S44 S40 W48 S48 W56 W52 S56 S52 W60 S60 W68 W64 S68 S64 W72 S72 W80 W76 S80 S76 W84 S84 W92 W88 S92 S88 W96 S96 W100 W408 S100 S24 W104 S104 S196 W204 S204 W112 W108 S112 S108 W116 S116 W124 W120 S124 S120 W128 S128 W136 W132 S136 S132 W140 S140 W148 W144 S148 S144 W152 S152 W160 W156 S160 S156 W164 S164 W172 W168 S172 S168 W176 S176 W188 W180 S188 S180 W192 S192 W200 W196 S200 W380 S384 W208 S208 W404 S404 S20 S16 W216 W24 S408 W32 W212 S216 S212 W220 S220 W228 W224 S228 S224 W232 S232 W240 W236 S240 S236 W244 S244 W252 W248 S252 S248 W256 S256 W264 W260 S264 S260 W268 S268 W276 W272 S276 S272 W280 S280 W288 W284 S288 S284 W292 S292 S380 W388 S388 W300 W296 S300 S296 W304 S304 W312 W308 S312 S308 W316 S316 W324 W320 S324 S320 W328 S328 W336 W332 S336 S332 W340 S340 W348 W344 S348 S344 W352 S352 W360 W356 S360 S356 W364 S364 W372 W368 S372 S368 W392 S392 W400 W396 S400 S396 W184 W12 W412 W416 W420 W424 W428 W432 W436 W440 W444 W448 W452 W456 W460 W464 W468 W472 W476 W480 W484 W488 W492 W496 W500 W504 W508 W512 W516 W520 W524 W528 W532 W536 W540 W544 W548 W552 W556 W560 W564 W568 W572 W576 W580 W584 W588 W592 W596 W600 W604 W608 W612 W616 W620 W624 W628 W632 W636 W640 W644 W648 W652 W656 W660 W664 W668 W672 W676 W680 W684 W688 W692 W696 W700 W704 W708 W712 W716 W720 W724 W728 W732 W736 W740 W744 W748 W752 W756 W760 W764 W768 W772 W776 W780 W784 W788 W792 W796 W800 W804 W808 W812 W816 W820 W824 W828 W832 W836 W840 W844 W848 W852 W856 W860 W864 W868 W872 W876 W880 W884 W888 W892 W896 W900 W904 W908 W912 W916 W920 W924 W928 W932 W936 W940 W944 W948 W952 W956 W960 W964 W968 W972 W976 W980 W984 W988 W992 W996 W1000 W1004 W1008 W1012 W1016 W1020 W1024 W1028 W1032 W1036 W1040 W1044 W1048 W1052 W1056 W1060 W1064 W1068 W1072 W1076 W1080 W1084 W1088 W1092 W1096 W1100 W1104 W1108 W1112 W1116 W1120 W1124 W1128 W1132 W1136 W1140 W1144 W1148 W1152 W1156 W1160 W1164 W1168 W1172 W1176 W1180 W1184 W1188 W1192 W1196 W1200 W1204 W1208 W1212 W1216 W1220 W1224 W1228 W1232 W1236 W1240 W1244 W1248 W1252 W1256 W1260 W1264 W1268 W1272 W1276 W1280 W1284 W1288 W1292 W1296 W1300 W1304 W1308 W1312 W1316 W1320 W1324 W1328 W1332 W1336 W1340 W1344 W1348 W1352 W1356 W1360 W1364 W1368 W1372 W1376 W1380 W1384 W1388 W1392 W1396 W1400 W1404 W1408 W1412 W1416 W1420 W1424 W1428 W1432 W1436 W1440 W1444 W1448 W1452 W1456 W1460 W1464 W1468 W1472 W1476 W1480 W1484 W1488 W1492 W1496 W1500 W1504 W1508 W1512 W1516 W1520 W1524 W1528 W1532 W1536 W1540 W1544 W1548 W1552 W1556 W1560 W1564 W1568 W1572 W1576 W1580 W1584 W1588 W1592 W1596 W1600 W1604 W1608 W1612 W1616 W1620 W1624 W1628 W1632 W1636 W1640 W1644 W1648 W1652 W1656 W1660 W1664 W1668 W1672 W1676 W1680 W1684 W1688 W1692 W1696 W1700 W1704 W1708 W1712 W1716 W1720 W1724 W1728 W1732 W1736 W1740 W1744 W1748 W1752 W1756 W1760 W1764 W1768 W1772 W1776 W1780 W1784 W1788 W1792 W1796 W1800 W1804 W1808 W1812 W1816 W1820 W1824 W1828 W1832 W1836 W1840 W1844 W1848 W1852 W1856 W1860 W1864 W1868 W1872 W1876 W1880 W1884 W1888 W1892 W1896 W1900 W1904 W1908 W1912 W1916 W1920 W1924 W1928 W1932 W1936 W1940 W1944 W1948 W1952 W1956 W1960 W1964 W1968 W1972 W1976 W1980 W1984 W1988 W1992 W1996 W2000 W2004 W2008 S412 S416 S420 S424 S428 S432 S436 S440 S444 S448 S452 S456 S460 S464 S468 S472 S476 S480 S484 S488 S492 S496 S500 S504 S508 S512 S516 S520 S524 S528 S532 S536 S540 S544 S548 S552 S556 S560 S564 S568 S572 S576 S580 S584 S588 S592 S596 S600 S604 S608 S612 S616 S620 S624 S628 S632 S636 S640 S644 S648 S652 S656 S660 S664 S668 S672 S676 S680 S684 S688 S692 S696 S700 S704 S708 S712 S716 S720 S724 S728 S732 S736 S740 S744 S748 S752 S756 S760 S764 S768 S772 S776 S780 S784 S788 S792 S796 S800 S804 S808 S812 S816 S820 S824 S828 S832 S836 S840 S844 S848 S852 S856 S860 S864 S868 S872 S876 S880 S884 S888 S892 S896 S900 S904 S908 S912 S916 S920 S924 S928 S932 S936 S940 S944 S948 S952 S956 S960 S964 S968 S972 S976 S980 S984 S988 S992 S996 S1000 S1004 S1008 S1012 S1016 S1020 S1024 S1028 S1032 S1036 S1040 S1044 S1048 S1052 S1056 S1060 S1064 S1068 S1072 S1076 S1080 S1084 S1088 S1092 S1096 S1100 S1104 S1108 S1112 S1116 S1120 S1124 S1128 S1132 S1136 S1140 S1144 S1148 S1152 S1156 S1160 S1164 S1168 S1172 S1176 S1180 S1184 S1188 S1192 S1196 S1200 S1204 S1208 S1212 S1216 S1220 S1224 S1228 S1232 S1236 S1240 S1244 S1248 S1252 S1256 S1260 S1264 S1268 S1272 S1276 S1280 S1284 S1288 S1292 S1296 S1300 S1304 S1308 S1312 S1316 S1320 S1324 S1328 S1332 S1336 S1340 S1344 S1348 S1352 S1356 S1360 S1364 S1368 S1372 S1376 S1380 S1384 S1388 S1392 S1396 S1400 S1404 S1408 S1412 S1416 S1420 S1424 S1428 S1432 S1436 S1440 S1444 S1448 S1452 S1456 S1460 S1464 S1468 S1472 S1476 S1480 S1484 S1488 S1492 S1496 S1500 S1504 S1508 S1512 S1516 S1520 S1524 S1528 S1532 S1536 S1540 S1544 S1548 S1552 S1556 S1560 S1564 S1568 S1572 S1576 S1580 S1584 S1588 S1592 S1596 S1600 S1604 S1608 S1612 S1616 S1620 S1624 S1628 S1632 S1636 S1640 S1644 S1648 S1652 S1656 S1660 S1664 S1668 S1672 S1676 S1680 S1684 S1688 S1692 S1696 S1700 S1704 S1708 S1712 S1716 S1720 S1724 S1728 S1732 S1736 S1740 S1744 S1748 S1752 S1756 S1760 S1764 S1768 S1772 S1776 S1780 S1784 S1788 S1792 S1796 S1800 S1804 S1808 S1812 S1816 S1820 S1824 S1828 S1832 S1836 S1840 S1844 S1848 S1852 S1856 S1860 S1864 S1868 S1872 S1876 S1880 S1884 S1888 S1892 S1896 S1900 S1904 S1908 S1912 S1916 S1920 S1924 S1928 S1932 S1936 S1940 S1944 S1948 S1952 S1956 S1960 S1964 S1968 S1972 S1976 S1980 S1984 S1988 S1992 S1996 S2000 S2004 S2008" xr:uid="{EBA67B21-0100-4B47-85A7-996E8D4F627F}">
      <formula1>"7,8"</formula1>
    </dataValidation>
    <dataValidation type="list" imeMode="halfAlpha" allowBlank="1" showDropDown="1" showInputMessage="1" showErrorMessage="1" error="このセルには１～３または６～12_x000a_の数字しか入力できません。" sqref="U12 U184 Y376 Y20 Y16 Y28 U376 Y384 U32 U28 Y36 U36 Y44 Y40 U44 U40 Y48 U48 Y56 Y52 U56 U52 Y60 U60 Y68 Y64 U68 U64 Y72 U72 Y80 Y76 U80 U76 Y84 U84 Y92 Y88 U92 U88 Y96 U96 Y100 Y408 U100 U408 Y104 U104 U196 Y204 U204 Y112 Y108 U112 U108 Y116 U116 Y124 Y120 U124 U120 Y128 U128 Y136 Y132 U136 U132 Y140 U140 Y148 Y144 U148 U144 Y152 U152 Y160 Y156 U160 U156 Y164 U164 Y172 Y168 U172 U168 Y176 U176 Y188 Y180 U188 U180 Y192 U192 Y200 Y196 U200 Y380 U384 Y208 U208 Y404 U404 U20 U16 Y216 Y24 U24 Y32 Y212 U216 U212 Y220 U220 Y228 Y224 U228 U224 Y232 U232 Y240 Y236 U240 U236 Y244 U244 Y252 Y248 U252 U248 Y256 U256 Y264 Y260 U264 U260 Y268 U268 Y276 Y272 U276 U272 Y280 U280 Y288 Y284 U288 U284 Y292 U292 U380 Y388 U388 Y300 Y296 U300 U296 Y304 U304 Y312 Y308 U312 U308 Y316 U316 Y324 Y320 U324 U320 Y328 U328 Y336 Y332 U336 U332 Y340 U340 Y348 Y344 U348 U344 Y352 U352 Y360 Y356 U360 U356 Y364 U364 Y372 Y368 U372 U368 Y392 U392 Y400 Y396 U400 U396 Y184 Y12 Y412 Y416 Y420 Y424 Y428 Y432 Y436 Y440 Y444 Y448 Y452 Y456 Y460 Y464 Y468 Y472 Y476 Y480 Y484 Y488 Y492 Y496 Y500 Y504 Y508 Y512 Y516 Y520 Y524 Y528 Y532 Y536 Y540 Y544 Y548 Y552 Y556 Y560 Y564 Y568 Y572 Y576 Y580 Y584 Y588 Y592 Y596 Y600 Y604 Y608 Y612 Y616 Y620 Y624 Y628 Y632 Y636 Y640 Y644 Y648 Y652 Y656 Y660 Y664 Y668 Y672 Y676 Y680 Y684 Y688 Y692 Y696 Y700 Y704 Y708 Y712 Y716 Y720 Y724 Y728 Y732 Y736 Y740 Y744 Y748 Y752 Y756 Y760 Y764 Y768 Y772 Y776 Y780 Y784 Y788 Y792 Y796 Y800 Y804 Y808 Y812 Y816 Y820 Y824 Y828 Y832 Y836 Y840 Y844 Y848 Y852 Y856 Y860 Y864 Y868 Y872 Y876 Y880 Y884 Y888 Y892 Y896 Y900 Y904 Y908 Y912 Y916 Y920 Y924 Y928 Y932 Y936 Y940 Y944 Y948 Y952 Y956 Y960 Y964 Y968 Y972 Y976 Y980 Y984 Y988 Y992 Y996 Y1000 Y1004 Y1008 Y1012 Y1016 Y1020 Y1024 Y1028 Y1032 Y1036 Y1040 Y1044 Y1048 Y1052 Y1056 Y1060 Y1064 Y1068 Y1072 Y1076 Y1080 Y1084 Y1088 Y1092 Y1096 Y1100 Y1104 Y1108 Y1112 Y1116 Y1120 Y1124 Y1128 Y1132 Y1136 Y1140 Y1144 Y1148 Y1152 Y1156 Y1160 Y1164 Y1168 Y1172 Y1176 Y1180 Y1184 Y1188 Y1192 Y1196 Y1200 Y1204 Y1208 Y1212 Y1216 Y1220 Y1224 Y1228 Y1232 Y1236 Y1240 Y1244 Y1248 Y1252 Y1256 Y1260 Y1264 Y1268 Y1272 Y1276 Y1280 Y1284 Y1288 Y1292 Y1296 Y1300 Y1304 Y1308 Y1312 Y1316 Y1320 Y1324 Y1328 Y1332 Y1336 Y1340 Y1344 Y1348 Y1352 Y1356 Y1360 Y1364 Y1368 Y1372 Y1376 Y1380 Y1384 Y1388 Y1392 Y1396 Y1400 Y1404 Y1408 Y1412 Y1416 Y1420 Y1424 Y1428 Y1432 Y1436 Y1440 Y1444 Y1448 Y1452 Y1456 Y1460 Y1464 Y1468 Y1472 Y1476 Y1480 Y1484 Y1488 Y1492 Y1496 Y1500 Y1504 Y1508 Y1512 Y1516 Y1520 Y1524 Y1528 Y1532 Y1536 Y1540 Y1544 Y1548 Y1552 Y1556 Y1560 Y1564 Y1568 Y1572 Y1576 Y1580 Y1584 Y1588 Y1592 Y1596 Y1600 Y1604 Y1608 Y1612 Y1616 Y1620 Y1624 Y1628 Y1632 Y1636 Y1640 Y1644 Y1648 Y1652 Y1656 Y1660 Y1664 Y1668 Y1672 Y1676 Y1680 Y1684 Y1688 Y1692 Y1696 Y1700 Y1704 Y1708 Y1712 Y1716 Y1720 Y1724 Y1728 Y1732 Y1736 Y1740 Y1744 Y1748 Y1752 Y1756 Y1760 Y1764 Y1768 Y1772 Y1776 Y1780 Y1784 Y1788 Y1792 Y1796 Y1800 Y1804 Y1808 Y1812 Y1816 Y1820 Y1824 Y1828 Y1832 Y1836 Y1840 Y1844 Y1848 Y1852 Y1856 Y1860 Y1864 Y1868 Y1872 Y1876 Y1880 Y1884 Y1888 Y1892 Y1896 Y1900 Y1904 Y1908 Y1912 Y1916 Y1920 Y1924 Y1928 Y1932 Y1936 Y1940 Y1944 Y1948 Y1952 Y1956 Y1960 Y1964 Y1968 Y1972 Y1976 Y1980 Y1984 Y1988 Y1992 Y1996 Y2000 Y2004 Y2008 U412 U416 U420 U424 U428 U432 U436 U440 U444 U448 U452 U456 U460 U464 U468 U472 U476 U480 U484 U488 U492 U496 U500 U504 U508 U512 U516 U520 U524 U528 U532 U536 U540 U544 U548 U552 U556 U560 U564 U568 U572 U576 U580 U584 U588 U592 U596 U600 U604 U608 U612 U616 U620 U624 U628 U632 U636 U640 U644 U648 U652 U656 U660 U664 U668 U672 U676 U680 U684 U688 U692 U696 U700 U704 U708 U712 U716 U720 U724 U728 U732 U736 U740 U744 U748 U752 U756 U760 U764 U768 U772 U776 U780 U784 U788 U792 U796 U800 U804 U808 U812 U816 U820 U824 U828 U832 U836 U840 U844 U848 U852 U856 U860 U864 U868 U872 U876 U880 U884 U888 U892 U896 U900 U904 U908 U912 U916 U920 U924 U928 U932 U936 U940 U944 U948 U952 U956 U960 U964 U968 U972 U976 U980 U984 U988 U992 U996 U1000 U1004 U1008 U1012 U1016 U1020 U1024 U1028 U1032 U1036 U1040 U1044 U1048 U1052 U1056 U1060 U1064 U1068 U1072 U1076 U1080 U1084 U1088 U1092 U1096 U1100 U1104 U1108 U1112 U1116 U1120 U1124 U1128 U1132 U1136 U1140 U1144 U1148 U1152 U1156 U1160 U1164 U1168 U1172 U1176 U1180 U1184 U1188 U1192 U1196 U1200 U1204 U1208 U1212 U1216 U1220 U1224 U1228 U1232 U1236 U1240 U1244 U1248 U1252 U1256 U1260 U1264 U1268 U1272 U1276 U1280 U1284 U1288 U1292 U1296 U1300 U1304 U1308 U1312 U1316 U1320 U1324 U1328 U1332 U1336 U1340 U1344 U1348 U1352 U1356 U1360 U1364 U1368 U1372 U1376 U1380 U1384 U1388 U1392 U1396 U1400 U1404 U1408 U1412 U1416 U1420 U1424 U1428 U1432 U1436 U1440 U1444 U1448 U1452 U1456 U1460 U1464 U1468 U1472 U1476 U1480 U1484 U1488 U1492 U1496 U1500 U1504 U1508 U1512 U1516 U1520 U1524 U1528 U1532 U1536 U1540 U1544 U1548 U1552 U1556 U1560 U1564 U1568 U1572 U1576 U1580 U1584 U1588 U1592 U1596 U1600 U1604 U1608 U1612 U1616 U1620 U1624 U1628 U1632 U1636 U1640 U1644 U1648 U1652 U1656 U1660 U1664 U1668 U1672 U1676 U1680 U1684 U1688 U1692 U1696 U1700 U1704 U1708 U1712 U1716 U1720 U1724 U1728 U1732 U1736 U1740 U1744 U1748 U1752 U1756 U1760 U1764 U1768 U1772 U1776 U1780 U1784 U1788 U1792 U1796 U1800 U1804 U1808 U1812 U1816 U1820 U1824 U1828 U1832 U1836 U1840 U1844 U1848 U1852 U1856 U1860 U1864 U1868 U1872 U1876 U1880 U1884 U1888 U1892 U1896 U1900 U1904 U1908 U1912 U1916 U1920 U1924 U1928 U1932 U1936 U1940 U1944 U1948 U1952 U1956 U1960 U1964 U1968 U1972 U1976 U1980 U1984 U1988 U1992 U1996 U2000 U2004 U2008" xr:uid="{52EB084E-6798-4FE2-94BA-32FBC5E5FC77}">
      <formula1>"1,2,3,4,5,6,7,8,9,10,11,12"</formula1>
    </dataValidation>
    <dataValidation type="list" allowBlank="1" showInputMessage="1" showErrorMessage="1" sqref="AL12:AL2011" xr:uid="{8EA110E7-0467-494E-8DB2-C7D444B25A72}">
      <formula1>INDIRECT(AW12)</formula1>
    </dataValidation>
  </dataValidations>
  <pageMargins left="0.70866141732283472" right="0.70866141732283472" top="0.74803149606299213" bottom="0.74803149606299213" header="0.31496062992125984" footer="0.31496062992125984"/>
  <pageSetup paperSize="9" scale="35" fitToHeight="0" orientation="landscape" r:id="rId1"/>
  <rowBreaks count="6" manualBreakCount="6">
    <brk id="51" max="37" man="1"/>
    <brk id="91" max="37" man="1"/>
    <brk id="131" max="37" man="1"/>
    <brk id="171" max="37" man="1"/>
    <brk id="1920" max="37" man="1"/>
    <brk id="2011" max="37" man="1"/>
  </rowBreak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BE942845-DE10-4446-B0DC-9D6A7B0B3876}">
          <x14:formula1>
            <xm:f>【参考】数式用２!$AM$2:$AM$3</xm:f>
          </x14:formula1>
          <xm:sqref>AH12:AH2011 AF12:AF2011</xm:sqref>
        </x14:dataValidation>
        <x14:dataValidation type="list" allowBlank="1" showInputMessage="1" showErrorMessage="1" xr:uid="{228A1A47-4A06-4CF0-A782-902AA7326C1F}">
          <x14:formula1>
            <xm:f>【参考】数式用２!$AM$5:$AM$7</xm:f>
          </x14:formula1>
          <xm:sqref>AI12:AJ2011</xm:sqref>
        </x14:dataValidation>
        <x14:dataValidation type="list" allowBlank="1" showInputMessage="1" showErrorMessage="1" xr:uid="{0B7DB024-A17D-4980-9E23-12D75AB78424}">
          <x14:formula1>
            <xm:f>【参考】数式用２!$L$4:$O$4</xm:f>
          </x14:formula1>
          <xm:sqref>P12:P2011</xm:sqref>
        </x14:dataValidation>
        <x14:dataValidation type="list" allowBlank="1" showInputMessage="1" showErrorMessage="1" xr:uid="{31F9252A-496D-47F2-B24F-F5ED056B28DB}">
          <x14:formula1>
            <xm:f>【参考】数式用２!$L$4:$AD$4</xm:f>
          </x14:formula1>
          <xm:sqref>N12:N2011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8E5D3-CF98-4B37-A515-0BFCD991BF27}">
  <sheetPr>
    <tabColor rgb="FFFF0000"/>
    <pageSetUpPr fitToPage="1"/>
  </sheetPr>
  <dimension ref="A2:BY43"/>
  <sheetViews>
    <sheetView workbookViewId="0">
      <selection activeCell="F6" sqref="F6"/>
    </sheetView>
  </sheetViews>
  <sheetFormatPr defaultRowHeight="13"/>
  <cols>
    <col min="6" max="6" width="52.7265625" bestFit="1" customWidth="1"/>
    <col min="7" max="11" width="14.1796875" customWidth="1"/>
    <col min="12" max="13" width="12.36328125" bestFit="1" customWidth="1"/>
    <col min="16" max="17" width="12.36328125" bestFit="1" customWidth="1"/>
    <col min="18" max="18" width="12.36328125" customWidth="1"/>
    <col min="25" max="30" width="8.7265625" customWidth="1"/>
    <col min="34" max="61" width="5.26953125" customWidth="1"/>
    <col min="73" max="73" width="6.6328125" customWidth="1"/>
    <col min="74" max="74" width="9.36328125" customWidth="1"/>
    <col min="75" max="76" width="10.26953125" customWidth="1"/>
  </cols>
  <sheetData>
    <row r="2" spans="1:77" s="684" customFormat="1" ht="14">
      <c r="A2" s="671"/>
      <c r="B2" s="672" t="s">
        <v>2557</v>
      </c>
      <c r="C2" s="673"/>
      <c r="D2" s="674"/>
      <c r="E2" s="674"/>
      <c r="F2" s="675"/>
      <c r="G2" s="676" t="s">
        <v>2558</v>
      </c>
      <c r="H2" s="677"/>
      <c r="I2" s="677"/>
      <c r="J2" s="677"/>
      <c r="K2" s="677"/>
      <c r="L2" s="678"/>
      <c r="M2" s="678"/>
      <c r="N2" s="678"/>
      <c r="O2" s="678"/>
      <c r="P2" s="678"/>
      <c r="Q2" s="678"/>
      <c r="R2" s="678"/>
      <c r="S2" s="678"/>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79"/>
      <c r="BI2" s="679"/>
      <c r="BJ2" s="679"/>
      <c r="BK2" s="679"/>
      <c r="BL2" s="679"/>
      <c r="BM2" s="679"/>
      <c r="BN2" s="679"/>
      <c r="BO2" s="679"/>
      <c r="BP2" s="679"/>
      <c r="BQ2" s="679"/>
      <c r="BR2" s="679"/>
      <c r="BS2" s="679"/>
      <c r="BT2" s="680"/>
      <c r="BU2" s="681"/>
      <c r="BV2" s="682" t="s">
        <v>2559</v>
      </c>
      <c r="BW2" s="682"/>
      <c r="BX2" s="682"/>
      <c r="BY2" s="683"/>
    </row>
    <row r="3" spans="1:77" s="698" customFormat="1" ht="38" customHeight="1">
      <c r="A3" s="685" t="s">
        <v>2560</v>
      </c>
      <c r="B3" s="686" t="s">
        <v>2561</v>
      </c>
      <c r="C3" s="687"/>
      <c r="D3" s="688"/>
      <c r="E3" s="689"/>
      <c r="F3" s="688"/>
      <c r="G3" s="690" t="s">
        <v>2562</v>
      </c>
      <c r="H3" s="691"/>
      <c r="I3" s="691"/>
      <c r="J3" s="691"/>
      <c r="K3" s="692"/>
      <c r="L3" s="1401" t="s">
        <v>2563</v>
      </c>
      <c r="M3" s="1402"/>
      <c r="N3" s="1402"/>
      <c r="O3" s="1402"/>
      <c r="P3" s="1401" t="s">
        <v>2564</v>
      </c>
      <c r="Q3" s="1402"/>
      <c r="R3" s="1402"/>
      <c r="S3" s="1402"/>
      <c r="T3" s="1402"/>
      <c r="U3" s="1403" t="s">
        <v>2565</v>
      </c>
      <c r="V3" s="1403"/>
      <c r="W3" s="1403" t="s">
        <v>2566</v>
      </c>
      <c r="X3" s="1403"/>
      <c r="Y3" s="1404" t="s">
        <v>2567</v>
      </c>
      <c r="Z3" s="1405"/>
      <c r="AA3" s="693" t="s">
        <v>2568</v>
      </c>
      <c r="AB3" s="694"/>
      <c r="AC3" s="694"/>
      <c r="AD3" s="694"/>
      <c r="AE3" s="1406" t="s">
        <v>2569</v>
      </c>
      <c r="AF3" s="1392" t="s">
        <v>2570</v>
      </c>
      <c r="AG3" s="1393"/>
      <c r="AH3" s="1393"/>
      <c r="AI3" s="1393"/>
      <c r="AJ3" s="1393"/>
      <c r="AK3" s="1393"/>
      <c r="AL3" s="1393"/>
      <c r="AM3" s="1393"/>
      <c r="AN3" s="1393"/>
      <c r="AO3" s="1393"/>
      <c r="AP3" s="1393"/>
      <c r="AQ3" s="1393"/>
      <c r="AR3" s="1393"/>
      <c r="AS3" s="1393"/>
      <c r="AT3" s="1393"/>
      <c r="AU3" s="1393"/>
      <c r="AV3" s="1393"/>
      <c r="AW3" s="1393"/>
      <c r="AX3" s="1393"/>
      <c r="AY3" s="1393"/>
      <c r="AZ3" s="1393"/>
      <c r="BA3" s="1393"/>
      <c r="BB3" s="1393"/>
      <c r="BC3" s="1393"/>
      <c r="BD3" s="1393"/>
      <c r="BE3" s="1393"/>
      <c r="BF3" s="1393"/>
      <c r="BG3" s="1393"/>
      <c r="BH3" s="1393"/>
      <c r="BI3" s="1394"/>
      <c r="BJ3" s="1395" t="s">
        <v>2571</v>
      </c>
      <c r="BK3" s="1396"/>
      <c r="BL3" s="1397"/>
      <c r="BM3" s="1398" t="s">
        <v>2572</v>
      </c>
      <c r="BN3" s="1398"/>
      <c r="BO3" s="1398"/>
      <c r="BP3" s="1398"/>
      <c r="BQ3" s="1398"/>
      <c r="BR3" s="1398"/>
      <c r="BS3" s="1398"/>
      <c r="BT3" s="1398"/>
      <c r="BU3" s="695"/>
      <c r="BV3" s="696"/>
      <c r="BW3" s="1399" t="s">
        <v>2573</v>
      </c>
      <c r="BX3" s="1400"/>
      <c r="BY3" s="697"/>
    </row>
    <row r="4" spans="1:77" s="684" customFormat="1" ht="119" customHeight="1">
      <c r="A4" s="699"/>
      <c r="B4" s="700" t="s">
        <v>2574</v>
      </c>
      <c r="C4" s="700" t="s">
        <v>2575</v>
      </c>
      <c r="D4" s="701" t="s">
        <v>2576</v>
      </c>
      <c r="E4" s="701" t="s">
        <v>2577</v>
      </c>
      <c r="F4" s="701" t="s">
        <v>2578</v>
      </c>
      <c r="G4" s="702" t="s">
        <v>2579</v>
      </c>
      <c r="H4" s="702" t="s">
        <v>2580</v>
      </c>
      <c r="I4" s="702" t="s">
        <v>2581</v>
      </c>
      <c r="J4" s="702" t="s">
        <v>2582</v>
      </c>
      <c r="K4" s="703" t="s">
        <v>2583</v>
      </c>
      <c r="L4" s="704" t="s">
        <v>2584</v>
      </c>
      <c r="M4" s="704" t="s">
        <v>2585</v>
      </c>
      <c r="N4" s="705" t="s">
        <v>2586</v>
      </c>
      <c r="O4" s="705" t="s">
        <v>2583</v>
      </c>
      <c r="P4" s="704" t="s">
        <v>2587</v>
      </c>
      <c r="Q4" s="706" t="s">
        <v>2588</v>
      </c>
      <c r="R4" s="707" t="s">
        <v>2589</v>
      </c>
      <c r="S4" s="705" t="s">
        <v>2586</v>
      </c>
      <c r="T4" s="705" t="s">
        <v>2583</v>
      </c>
      <c r="U4" s="708" t="s">
        <v>2586</v>
      </c>
      <c r="V4" s="709" t="s">
        <v>2590</v>
      </c>
      <c r="W4" s="708" t="s">
        <v>2586</v>
      </c>
      <c r="X4" s="709" t="s">
        <v>2590</v>
      </c>
      <c r="Y4" s="708" t="s">
        <v>2591</v>
      </c>
      <c r="Z4" s="708" t="s">
        <v>2592</v>
      </c>
      <c r="AA4" s="710" t="s">
        <v>2593</v>
      </c>
      <c r="AB4" s="710" t="s">
        <v>2594</v>
      </c>
      <c r="AC4" s="710" t="s">
        <v>2595</v>
      </c>
      <c r="AD4" s="710" t="s">
        <v>2596</v>
      </c>
      <c r="AE4" s="1407"/>
      <c r="AF4" s="711" t="s">
        <v>2597</v>
      </c>
      <c r="AG4" s="712" t="s">
        <v>2598</v>
      </c>
      <c r="AH4" s="713" t="s">
        <v>2599</v>
      </c>
      <c r="AI4" s="714"/>
      <c r="AJ4" s="714"/>
      <c r="AK4" s="715"/>
      <c r="AL4" s="716" t="s">
        <v>2600</v>
      </c>
      <c r="AM4" s="717"/>
      <c r="AN4" s="717"/>
      <c r="AO4" s="718"/>
      <c r="AP4" s="713" t="s">
        <v>2601</v>
      </c>
      <c r="AQ4" s="714"/>
      <c r="AR4" s="714"/>
      <c r="AS4" s="715"/>
      <c r="AT4" s="713" t="s">
        <v>2602</v>
      </c>
      <c r="AU4" s="714"/>
      <c r="AV4" s="714"/>
      <c r="AW4" s="715"/>
      <c r="AX4" s="713" t="s">
        <v>2603</v>
      </c>
      <c r="AY4" s="719"/>
      <c r="AZ4" s="719"/>
      <c r="BA4" s="719"/>
      <c r="BB4" s="719"/>
      <c r="BC4" s="719"/>
      <c r="BD4" s="719"/>
      <c r="BE4" s="720"/>
      <c r="BF4" s="713" t="s">
        <v>2604</v>
      </c>
      <c r="BG4" s="714"/>
      <c r="BH4" s="714"/>
      <c r="BI4" s="715"/>
      <c r="BJ4" s="721" t="s">
        <v>2583</v>
      </c>
      <c r="BK4" s="722" t="s">
        <v>2605</v>
      </c>
      <c r="BL4" s="723" t="s">
        <v>2606</v>
      </c>
      <c r="BM4" s="724" t="s">
        <v>2583</v>
      </c>
      <c r="BN4" s="725" t="s">
        <v>2607</v>
      </c>
      <c r="BO4" s="725" t="s">
        <v>254</v>
      </c>
      <c r="BP4" s="725" t="s">
        <v>2608</v>
      </c>
      <c r="BQ4" s="725" t="s">
        <v>2609</v>
      </c>
      <c r="BR4" s="725" t="s">
        <v>2610</v>
      </c>
      <c r="BS4" s="726" t="s">
        <v>2611</v>
      </c>
      <c r="BT4" s="726" t="s">
        <v>2612</v>
      </c>
      <c r="BU4" s="681"/>
      <c r="BV4" s="727" t="s">
        <v>2613</v>
      </c>
      <c r="BW4" s="728" t="s">
        <v>2614</v>
      </c>
      <c r="BX4" s="729" t="s">
        <v>2615</v>
      </c>
      <c r="BY4" s="730"/>
    </row>
    <row r="5" spans="1:77" s="684" customFormat="1" ht="14">
      <c r="A5" s="699"/>
      <c r="B5" s="700"/>
      <c r="C5" s="700"/>
      <c r="D5" s="701"/>
      <c r="E5" s="701"/>
      <c r="F5" s="701"/>
      <c r="G5" s="731" t="s">
        <v>144</v>
      </c>
      <c r="H5" s="731" t="s">
        <v>2616</v>
      </c>
      <c r="I5" s="731" t="s">
        <v>2617</v>
      </c>
      <c r="J5" s="731" t="s">
        <v>153</v>
      </c>
      <c r="K5" s="732"/>
      <c r="L5" s="733" t="s">
        <v>2618</v>
      </c>
      <c r="M5" s="734" t="s">
        <v>147</v>
      </c>
      <c r="N5" s="735"/>
      <c r="O5" s="736"/>
      <c r="P5" s="733" t="s">
        <v>144</v>
      </c>
      <c r="Q5" s="733" t="s">
        <v>2616</v>
      </c>
      <c r="R5" s="733" t="s">
        <v>2619</v>
      </c>
      <c r="S5" s="735"/>
      <c r="T5" s="736"/>
      <c r="U5" s="737"/>
      <c r="V5" s="738"/>
      <c r="W5" s="737"/>
      <c r="X5" s="738"/>
      <c r="Y5" s="737"/>
      <c r="Z5" s="737"/>
      <c r="AA5" s="739"/>
      <c r="AB5" s="739"/>
      <c r="AC5" s="739"/>
      <c r="AD5" s="740"/>
      <c r="AE5" s="738"/>
      <c r="AF5" s="741"/>
      <c r="AG5" s="742"/>
      <c r="AH5" s="743" t="s">
        <v>144</v>
      </c>
      <c r="AI5" s="743" t="s">
        <v>147</v>
      </c>
      <c r="AJ5" s="743" t="s">
        <v>150</v>
      </c>
      <c r="AK5" s="743" t="s">
        <v>153</v>
      </c>
      <c r="AL5" s="743" t="s">
        <v>315</v>
      </c>
      <c r="AM5" s="743" t="s">
        <v>2620</v>
      </c>
      <c r="AN5" s="743" t="s">
        <v>2621</v>
      </c>
      <c r="AO5" s="743" t="s">
        <v>2622</v>
      </c>
      <c r="AP5" s="743" t="s">
        <v>2623</v>
      </c>
      <c r="AQ5" s="743" t="s">
        <v>2624</v>
      </c>
      <c r="AR5" s="743" t="s">
        <v>2625</v>
      </c>
      <c r="AS5" s="743" t="s">
        <v>2626</v>
      </c>
      <c r="AT5" s="743" t="s">
        <v>2627</v>
      </c>
      <c r="AU5" s="743" t="s">
        <v>2628</v>
      </c>
      <c r="AV5" s="743" t="s">
        <v>2629</v>
      </c>
      <c r="AW5" s="743" t="s">
        <v>2630</v>
      </c>
      <c r="AX5" s="743" t="s">
        <v>2631</v>
      </c>
      <c r="AY5" s="743" t="s">
        <v>2632</v>
      </c>
      <c r="AZ5" s="743" t="s">
        <v>2633</v>
      </c>
      <c r="BA5" s="743" t="s">
        <v>2634</v>
      </c>
      <c r="BB5" s="743" t="s">
        <v>2635</v>
      </c>
      <c r="BC5" s="743" t="s">
        <v>2636</v>
      </c>
      <c r="BD5" s="743" t="s">
        <v>2637</v>
      </c>
      <c r="BE5" s="743" t="s">
        <v>2638</v>
      </c>
      <c r="BF5" s="743" t="s">
        <v>2639</v>
      </c>
      <c r="BG5" s="743" t="s">
        <v>2640</v>
      </c>
      <c r="BH5" s="743" t="s">
        <v>2641</v>
      </c>
      <c r="BI5" s="743" t="s">
        <v>2642</v>
      </c>
      <c r="BJ5" s="723"/>
      <c r="BK5" s="723"/>
      <c r="BL5" s="723"/>
      <c r="BM5" s="744"/>
      <c r="BN5" s="744" t="s">
        <v>144</v>
      </c>
      <c r="BO5" s="744" t="s">
        <v>147</v>
      </c>
      <c r="BP5" s="744" t="s">
        <v>150</v>
      </c>
      <c r="BQ5" s="744" t="s">
        <v>153</v>
      </c>
      <c r="BR5" s="744" t="s">
        <v>315</v>
      </c>
      <c r="BS5" s="744" t="s">
        <v>2620</v>
      </c>
      <c r="BT5" s="744" t="s">
        <v>2621</v>
      </c>
      <c r="BU5" s="681"/>
      <c r="BV5" s="745"/>
      <c r="BW5" s="746"/>
      <c r="BX5" s="747"/>
      <c r="BY5" s="730"/>
    </row>
    <row r="6" spans="1:77" ht="23.5" customHeight="1">
      <c r="B6" s="748"/>
      <c r="C6" s="748"/>
      <c r="D6" s="748"/>
      <c r="E6" s="748"/>
      <c r="F6" s="749" t="str">
        <f>IF(基本情報入力シート!L22="","",基本情報入力シート!L22)</f>
        <v/>
      </c>
      <c r="G6" s="750">
        <f>'別紙様式2-2（処遇改善加算　個表）'!L5</f>
        <v>0</v>
      </c>
      <c r="H6" s="750">
        <f>'別紙様式2-1 （処遇改善加算 総括表）'!Q18</f>
        <v>0</v>
      </c>
      <c r="I6" s="750">
        <f>'別紙様式2-1 （処遇改善加算 総括表）'!Q19</f>
        <v>0</v>
      </c>
      <c r="J6" s="750">
        <f>'別紙様式2-1 （処遇改善加算 総括表）'!Q20</f>
        <v>0</v>
      </c>
      <c r="K6" s="749" t="str">
        <f>'別紙様式2-1 （処遇改善加算 総括表）'!Y19</f>
        <v/>
      </c>
      <c r="L6" s="750">
        <f>'別紙様式2-1 （処遇改善加算 総括表）'!T29</f>
        <v>0</v>
      </c>
      <c r="M6" s="750">
        <f>'別紙様式2-1 （処遇改善加算 総括表）'!T30</f>
        <v>0</v>
      </c>
      <c r="N6" s="749" t="str">
        <f>'別紙様式2-1 （処遇改善加算 総括表）'!AK28</f>
        <v/>
      </c>
      <c r="O6" s="749" t="str">
        <f>'別紙様式2-1 （処遇改善加算 総括表）'!AB29</f>
        <v/>
      </c>
      <c r="P6" s="750">
        <f>'別紙様式2-1 （処遇改善加算 総括表）'!T37</f>
        <v>0</v>
      </c>
      <c r="Q6" s="750">
        <f>'別紙様式2-1 （処遇改善加算 総括表）'!T38</f>
        <v>0</v>
      </c>
      <c r="R6" s="750">
        <f>'別紙様式2-1 （処遇改善加算 総括表）'!T39</f>
        <v>0</v>
      </c>
      <c r="S6" s="749" t="str">
        <f>'別紙様式2-1 （処遇改善加算 総括表）'!AK36</f>
        <v/>
      </c>
      <c r="T6" s="749" t="str">
        <f>'別紙様式2-1 （処遇改善加算 総括表）'!AH38</f>
        <v/>
      </c>
      <c r="U6" s="749" t="str">
        <f>'別紙様式2-1 （処遇改善加算 総括表）'!AK43</f>
        <v/>
      </c>
      <c r="V6" s="749">
        <f>COUNTIF('別紙様式2-2（処遇改善加算　個表）'!AI:AI, "令和７年度中に満たす")</f>
        <v>0</v>
      </c>
      <c r="W6" s="749" t="str">
        <f>'別紙様式2-1 （処遇改善加算 総括表）'!AK46</f>
        <v/>
      </c>
      <c r="X6" s="749">
        <f>COUNTIF('別紙様式2-2（処遇改善加算　個表）'!AJ:AJ, "令和７年度中に満たす")</f>
        <v>0</v>
      </c>
      <c r="Y6" s="749" t="str">
        <f>'別紙様式2-1 （処遇改善加算 総括表）'!AK49</f>
        <v/>
      </c>
      <c r="Z6" s="749" t="str">
        <f>'別紙様式2-1 （処遇改善加算 総括表）'!AK51</f>
        <v/>
      </c>
      <c r="AA6" s="749" t="str">
        <f>IF('別紙様式2-1 （処遇改善加算 総括表）'!BA53=TRUE, "○", "－")</f>
        <v>－</v>
      </c>
      <c r="AB6" s="749" t="str">
        <f>IF('別紙様式2-1 （処遇改善加算 総括表）'!BA54=TRUE, "○", "－")</f>
        <v>－</v>
      </c>
      <c r="AC6" s="749" t="str">
        <f>IF('別紙様式2-1 （処遇改善加算 総括表）'!BA55=TRUE, "○", "－")</f>
        <v>－</v>
      </c>
      <c r="AD6" s="749" t="str">
        <f>IF('別紙様式2-1 （処遇改善加算 総括表）'!BA56=TRUE, "○", "－")</f>
        <v>－</v>
      </c>
      <c r="AE6" s="749" t="str">
        <f>'別紙様式2-1 （処遇改善加算 総括表）'!AK59</f>
        <v/>
      </c>
      <c r="AF6" s="749" t="str">
        <f>IF('別紙様式2-1 （処遇改善加算 総括表）'!AK62="○","○","申請無")</f>
        <v>申請無</v>
      </c>
      <c r="AG6" s="749" t="str">
        <f>'別紙様式2-1 （処遇改善加算 総括表）'!AK63</f>
        <v/>
      </c>
      <c r="AH6" s="749" t="str">
        <f>IF(ISBLANK('別紙様式2-1 （処遇改善加算 総括表）'!E72), "－", '別紙様式2-1 （処遇改善加算 総括表）'!E72)</f>
        <v>－</v>
      </c>
      <c r="AI6" s="749" t="str">
        <f>IF(ISBLANK('別紙様式2-1 （処遇改善加算 総括表）'!E73), "－", '別紙様式2-1 （処遇改善加算 総括表）'!E73)</f>
        <v>－</v>
      </c>
      <c r="AJ6" s="749" t="str">
        <f>IF(ISBLANK('別紙様式2-1 （処遇改善加算 総括表）'!E74), "－", '別紙様式2-1 （処遇改善加算 総括表）'!E74)</f>
        <v>－</v>
      </c>
      <c r="AK6" s="749" t="str">
        <f>IF(ISBLANK('別紙様式2-1 （処遇改善加算 総括表）'!E75), "－", '別紙様式2-1 （処遇改善加算 総括表）'!E75)</f>
        <v>－</v>
      </c>
      <c r="AL6" s="749" t="str">
        <f>IF(ISBLANK('別紙様式2-1 （処遇改善加算 総括表）'!E76), "－", '別紙様式2-1 （処遇改善加算 総括表）'!E76)</f>
        <v>－</v>
      </c>
      <c r="AM6" s="749" t="str">
        <f>IF(ISBLANK('別紙様式2-1 （処遇改善加算 総括表）'!E77), "－", '別紙様式2-1 （処遇改善加算 総括表）'!E77)</f>
        <v>－</v>
      </c>
      <c r="AN6" s="749" t="str">
        <f>IF(ISBLANK('別紙様式2-1 （処遇改善加算 総括表）'!E78), "－", '別紙様式2-1 （処遇改善加算 総括表）'!E78)</f>
        <v>－</v>
      </c>
      <c r="AO6" s="749" t="str">
        <f>IF(ISBLANK('別紙様式2-1 （処遇改善加算 総括表）'!E79), "－", '別紙様式2-1 （処遇改善加算 総括表）'!E79)</f>
        <v>－</v>
      </c>
      <c r="AP6" s="749" t="str">
        <f>IF(ISBLANK('別紙様式2-1 （処遇改善加算 総括表）'!E80), "－", '別紙様式2-1 （処遇改善加算 総括表）'!E80)</f>
        <v>－</v>
      </c>
      <c r="AQ6" s="749" t="str">
        <f>IF(ISBLANK('別紙様式2-1 （処遇改善加算 総括表）'!E81), "－", '別紙様式2-1 （処遇改善加算 総括表）'!E81)</f>
        <v>－</v>
      </c>
      <c r="AR6" s="749" t="str">
        <f>IF(ISBLANK('別紙様式2-1 （処遇改善加算 総括表）'!E82), "－", '別紙様式2-1 （処遇改善加算 総括表）'!E82)</f>
        <v>－</v>
      </c>
      <c r="AS6" s="749" t="str">
        <f>IF(ISBLANK('別紙様式2-1 （処遇改善加算 総括表）'!E83), "－", '別紙様式2-1 （処遇改善加算 総括表）'!E83)</f>
        <v>－</v>
      </c>
      <c r="AT6" s="749" t="str">
        <f>IF(ISBLANK('別紙様式2-1 （処遇改善加算 総括表）'!$E84), "－", '別紙様式2-1 （処遇改善加算 総括表）'!$E84)</f>
        <v>－</v>
      </c>
      <c r="AU6" s="749" t="str">
        <f>IF(ISBLANK('別紙様式2-1 （処遇改善加算 総括表）'!$E85), "－", '別紙様式2-1 （処遇改善加算 総括表）'!$E85)</f>
        <v>－</v>
      </c>
      <c r="AV6" s="749" t="str">
        <f>IF(ISBLANK('別紙様式2-1 （処遇改善加算 総括表）'!$E86), "－", '別紙様式2-1 （処遇改善加算 総括表）'!$E86)</f>
        <v>－</v>
      </c>
      <c r="AW6" s="749" t="str">
        <f>IF(ISBLANK('別紙様式2-1 （処遇改善加算 総括表）'!$E87), "－", '別紙様式2-1 （処遇改善加算 総括表）'!$E87)</f>
        <v>－</v>
      </c>
      <c r="AX6" s="749" t="str">
        <f>IF(ISBLANK('別紙様式2-1 （処遇改善加算 総括表）'!$E88), "－", '別紙様式2-1 （処遇改善加算 総括表）'!$E88)</f>
        <v>－</v>
      </c>
      <c r="AY6" s="749" t="str">
        <f>IF(ISBLANK('別紙様式2-1 （処遇改善加算 総括表）'!$E89), "－", '別紙様式2-1 （処遇改善加算 総括表）'!$E89)</f>
        <v>－</v>
      </c>
      <c r="AZ6" s="749" t="str">
        <f>IF(ISBLANK('別紙様式2-1 （処遇改善加算 総括表）'!$E90), "－", '別紙様式2-1 （処遇改善加算 総括表）'!$E90)</f>
        <v>－</v>
      </c>
      <c r="BA6" s="749" t="str">
        <f>IF(ISBLANK('別紙様式2-1 （処遇改善加算 総括表）'!$E91), "－", '別紙様式2-1 （処遇改善加算 総括表）'!$E91)</f>
        <v>－</v>
      </c>
      <c r="BB6" s="749" t="str">
        <f>IF(ISBLANK('別紙様式2-1 （処遇改善加算 総括表）'!$E92), "－", '別紙様式2-1 （処遇改善加算 総括表）'!$E92)</f>
        <v>－</v>
      </c>
      <c r="BC6" s="749" t="str">
        <f>IF(ISBLANK('別紙様式2-1 （処遇改善加算 総括表）'!$E93), "－", '別紙様式2-1 （処遇改善加算 総括表）'!$E93)</f>
        <v>－</v>
      </c>
      <c r="BD6" s="749" t="str">
        <f>IF(ISBLANK('別紙様式2-1 （処遇改善加算 総括表）'!$E94), "－", '別紙様式2-1 （処遇改善加算 総括表）'!$E94)</f>
        <v>－</v>
      </c>
      <c r="BE6" s="749" t="str">
        <f>IF(ISBLANK('別紙様式2-1 （処遇改善加算 総括表）'!$E95), "－", '別紙様式2-1 （処遇改善加算 総括表）'!$E95)</f>
        <v>－</v>
      </c>
      <c r="BF6" s="749" t="str">
        <f>IF(ISBLANK('別紙様式2-1 （処遇改善加算 総括表）'!$E96), "－", '別紙様式2-1 （処遇改善加算 総括表）'!$E96)</f>
        <v>－</v>
      </c>
      <c r="BG6" s="749" t="str">
        <f>IF(ISBLANK('別紙様式2-1 （処遇改善加算 総括表）'!$E97), "－", '別紙様式2-1 （処遇改善加算 総括表）'!$E97)</f>
        <v>－</v>
      </c>
      <c r="BH6" s="749" t="str">
        <f>IF(ISBLANK('別紙様式2-1 （処遇改善加算 総括表）'!$E98), "－", '別紙様式2-1 （処遇改善加算 総括表）'!$E98)</f>
        <v>－</v>
      </c>
      <c r="BI6" s="749" t="str">
        <f>IF(ISBLANK('別紙様式2-1 （処遇改善加算 総括表）'!$E99), "－", '別紙様式2-1 （処遇改善加算 総括表）'!$E99)</f>
        <v>－</v>
      </c>
      <c r="BJ6" s="749" t="str">
        <f>'別紙様式2-1 （処遇改善加算 総括表）'!AK102</f>
        <v/>
      </c>
      <c r="BK6" s="749" t="str">
        <f>IF('別紙様式2-1 （処遇改善加算 総括表）'!BA102=TRUE, "○", "－")</f>
        <v>－</v>
      </c>
      <c r="BL6" s="749" t="str">
        <f>IF('別紙様式2-1 （処遇改善加算 総括表）'!BA103=TRUE, "○", "－")</f>
        <v>－</v>
      </c>
      <c r="BM6" s="749" t="str">
        <f>'別紙様式2-1 （処遇改善加算 総括表）'!AK108</f>
        <v/>
      </c>
      <c r="BN6" s="749" t="str">
        <f>IF('別紙様式2-1 （処遇改善加算 総括表）'!BA109=TRUE, "○", "－")</f>
        <v>－</v>
      </c>
      <c r="BO6" s="749" t="str">
        <f>IF('別紙様式2-1 （処遇改善加算 総括表）'!BA110=TRUE, "○", "－")</f>
        <v>－</v>
      </c>
      <c r="BP6" s="749" t="str">
        <f>IF('別紙様式2-1 （処遇改善加算 総括表）'!BA111=TRUE, "○", "－")</f>
        <v>－</v>
      </c>
      <c r="BQ6" s="749" t="str">
        <f>IF('別紙様式2-1 （処遇改善加算 総括表）'!BA112=TRUE, "○", "－")</f>
        <v>－</v>
      </c>
      <c r="BR6" s="749" t="str">
        <f>IF('別紙様式2-1 （処遇改善加算 総括表）'!BA113=TRUE, "○", "－")</f>
        <v>－</v>
      </c>
      <c r="BS6" s="749" t="str">
        <f>IF('別紙様式2-1 （処遇改善加算 総括表）'!BA114=TRUE, "○", "－")</f>
        <v>－</v>
      </c>
      <c r="BT6" s="749" t="str">
        <f>IF('別紙様式2-1 （処遇改善加算 総括表）'!BA115=TRUE, "○", "－")</f>
        <v>－</v>
      </c>
      <c r="BV6" s="748">
        <f>IF('別紙様式2-2（処遇改善加算　個表）'!AK1="長野県", COUNTIFS('別紙様式2-2（処遇改善加算　個表）'!G:G, "長野県"), 0)</f>
        <v>0</v>
      </c>
      <c r="BW6" s="748">
        <f>'別紙様式2-2（処遇改善加算　個表）'!AK5</f>
        <v>0</v>
      </c>
      <c r="BX6" s="748">
        <f>'別紙様式2-2（処遇改善加算　個表）'!AK6</f>
        <v>0</v>
      </c>
    </row>
    <row r="7" spans="1:77">
      <c r="AH7" s="265"/>
    </row>
    <row r="8" spans="1:77">
      <c r="AH8" s="265"/>
    </row>
    <row r="9" spans="1:77">
      <c r="AH9" s="265"/>
    </row>
    <row r="10" spans="1:77">
      <c r="AH10" s="265"/>
    </row>
    <row r="11" spans="1:77">
      <c r="AH11" s="265"/>
    </row>
    <row r="12" spans="1:77">
      <c r="AH12" s="265"/>
    </row>
    <row r="13" spans="1:77">
      <c r="AH13" s="265"/>
    </row>
    <row r="14" spans="1:77">
      <c r="AH14" s="265"/>
    </row>
    <row r="15" spans="1:77">
      <c r="AH15" s="265"/>
    </row>
    <row r="16" spans="1:77">
      <c r="AH16" s="265"/>
    </row>
    <row r="17" spans="34:34">
      <c r="AH17" s="265"/>
    </row>
    <row r="18" spans="34:34">
      <c r="AH18" s="265"/>
    </row>
    <row r="19" spans="34:34">
      <c r="AH19" s="265"/>
    </row>
    <row r="20" spans="34:34">
      <c r="AH20" s="265"/>
    </row>
    <row r="21" spans="34:34">
      <c r="AH21" s="265"/>
    </row>
    <row r="22" spans="34:34">
      <c r="AH22" s="265"/>
    </row>
    <row r="23" spans="34:34">
      <c r="AH23" s="265"/>
    </row>
    <row r="24" spans="34:34">
      <c r="AH24" s="265"/>
    </row>
    <row r="25" spans="34:34">
      <c r="AH25" s="265"/>
    </row>
    <row r="26" spans="34:34">
      <c r="AH26" s="265"/>
    </row>
    <row r="27" spans="34:34">
      <c r="AH27" s="265"/>
    </row>
    <row r="28" spans="34:34">
      <c r="AH28" s="265"/>
    </row>
    <row r="29" spans="34:34">
      <c r="AH29" s="265"/>
    </row>
    <row r="30" spans="34:34">
      <c r="AH30" s="265"/>
    </row>
    <row r="31" spans="34:34">
      <c r="AH31" s="265"/>
    </row>
    <row r="32" spans="34:34">
      <c r="AH32" s="265"/>
    </row>
    <row r="33" spans="34:34">
      <c r="AH33" s="265"/>
    </row>
    <row r="34" spans="34:34">
      <c r="AH34" s="265"/>
    </row>
    <row r="35" spans="34:34">
      <c r="AH35" s="265"/>
    </row>
    <row r="36" spans="34:34">
      <c r="AH36" s="265"/>
    </row>
    <row r="37" spans="34:34">
      <c r="AH37" s="265"/>
    </row>
    <row r="38" spans="34:34">
      <c r="AH38" s="265"/>
    </row>
    <row r="39" spans="34:34">
      <c r="AH39" s="265"/>
    </row>
    <row r="40" spans="34:34">
      <c r="AH40" s="265"/>
    </row>
    <row r="41" spans="34:34">
      <c r="AH41" s="265"/>
    </row>
    <row r="42" spans="34:34">
      <c r="AH42" s="265"/>
    </row>
    <row r="43" spans="34:34">
      <c r="AH43" s="265"/>
    </row>
  </sheetData>
  <sheetProtection algorithmName="SHA-512" hashValue="pfm7QPqumZEv7etqqu4y9WaqG/+I5PAcQf3fOMeUxnb++0CeYxRBYCVNgPewfxpifPs52Rbwa+0royj90oXkng==" saltValue="Eq9VDp7IZK+gvlBtVqbo8g==" spinCount="100000" sheet="1" objects="1" scenarios="1"/>
  <mergeCells count="10">
    <mergeCell ref="AF3:BI3"/>
    <mergeCell ref="BJ3:BL3"/>
    <mergeCell ref="BM3:BT3"/>
    <mergeCell ref="BW3:BX3"/>
    <mergeCell ref="L3:O3"/>
    <mergeCell ref="P3:T3"/>
    <mergeCell ref="U3:V3"/>
    <mergeCell ref="W3:X3"/>
    <mergeCell ref="Y3:Z3"/>
    <mergeCell ref="AE3:AE4"/>
  </mergeCells>
  <phoneticPr fontId="11"/>
  <pageMargins left="0.7" right="0.7" top="0.75" bottom="0.75" header="0.3" footer="0.3"/>
  <pageSetup paperSize="9" scale="20"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DBBD2-F6D0-47DF-A889-BCF3416C6938}">
  <sheetPr>
    <tabColor rgb="FFFF0000"/>
  </sheetPr>
  <dimension ref="A2:AN509"/>
  <sheetViews>
    <sheetView zoomScale="85" zoomScaleNormal="85" workbookViewId="0">
      <selection activeCell="B9" sqref="B9"/>
    </sheetView>
  </sheetViews>
  <sheetFormatPr defaultRowHeight="13"/>
  <cols>
    <col min="1" max="1" width="15.6328125" bestFit="1" customWidth="1"/>
    <col min="2" max="2" width="17.90625" bestFit="1" customWidth="1"/>
    <col min="3" max="3" width="17.90625" customWidth="1"/>
    <col min="5" max="8" width="8.7265625" customWidth="1"/>
    <col min="9" max="9" width="8.54296875" bestFit="1" customWidth="1"/>
    <col min="10" max="11" width="7.81640625" bestFit="1" customWidth="1"/>
    <col min="12" max="12" width="18.90625" bestFit="1" customWidth="1"/>
    <col min="13" max="13" width="50.6328125" bestFit="1" customWidth="1"/>
    <col min="14" max="14" width="30.54296875" style="751" customWidth="1"/>
    <col min="15" max="15" width="8.7265625" style="751"/>
    <col min="16" max="16" width="21.08984375" bestFit="1" customWidth="1"/>
    <col min="17" max="17" width="7.36328125" style="752" bestFit="1" customWidth="1"/>
    <col min="18" max="18" width="27.54296875" customWidth="1"/>
    <col min="19" max="19" width="6.1796875" style="752" bestFit="1" customWidth="1"/>
    <col min="20" max="20" width="5.90625" bestFit="1" customWidth="1"/>
    <col min="21" max="21" width="2.90625" bestFit="1" customWidth="1"/>
    <col min="22" max="22" width="3.90625" bestFit="1" customWidth="1"/>
    <col min="23" max="23" width="2.90625" bestFit="1" customWidth="1"/>
    <col min="24" max="24" width="9.81640625" bestFit="1" customWidth="1"/>
    <col min="25" max="25" width="2.90625" bestFit="1" customWidth="1"/>
    <col min="26" max="26" width="3.90625" bestFit="1" customWidth="1"/>
    <col min="27" max="27" width="2.90625" bestFit="1" customWidth="1"/>
    <col min="28" max="28" width="3.90625" bestFit="1" customWidth="1"/>
    <col min="29" max="29" width="2.90625" bestFit="1" customWidth="1"/>
    <col min="30" max="30" width="3.90625" bestFit="1" customWidth="1"/>
    <col min="31" max="31" width="6.36328125" bestFit="1" customWidth="1"/>
    <col min="32" max="32" width="11.54296875" style="751" bestFit="1" customWidth="1"/>
    <col min="33" max="33" width="17.26953125" style="751" bestFit="1" customWidth="1"/>
    <col min="34" max="34" width="16" bestFit="1" customWidth="1"/>
    <col min="35" max="35" width="17.26953125" style="753" bestFit="1" customWidth="1"/>
    <col min="36" max="36" width="16" bestFit="1" customWidth="1"/>
    <col min="37" max="38" width="22.26953125" bestFit="1" customWidth="1"/>
    <col min="39" max="39" width="17.36328125" bestFit="1" customWidth="1"/>
    <col min="40" max="40" width="29.6328125" bestFit="1" customWidth="1"/>
  </cols>
  <sheetData>
    <row r="2" spans="1:40" ht="14">
      <c r="B2" s="672" t="s">
        <v>2643</v>
      </c>
    </row>
    <row r="3" spans="1:40" ht="24">
      <c r="B3" s="1410" t="s">
        <v>138</v>
      </c>
      <c r="C3" s="754"/>
      <c r="D3" s="1412" t="s">
        <v>317</v>
      </c>
      <c r="E3" s="1413"/>
      <c r="F3" s="1413"/>
      <c r="G3" s="1413"/>
      <c r="H3" s="1414"/>
      <c r="I3" s="1418" t="s">
        <v>36</v>
      </c>
      <c r="J3" s="1420" t="s">
        <v>37</v>
      </c>
      <c r="K3" s="1420"/>
      <c r="L3" s="1421" t="s">
        <v>318</v>
      </c>
      <c r="M3" s="1408" t="s">
        <v>39</v>
      </c>
      <c r="N3" s="1434" t="s">
        <v>319</v>
      </c>
      <c r="O3" s="1429" t="s">
        <v>320</v>
      </c>
      <c r="P3" s="1436" t="s">
        <v>321</v>
      </c>
      <c r="Q3" s="1438" t="s">
        <v>322</v>
      </c>
      <c r="R3" s="1440" t="s">
        <v>323</v>
      </c>
      <c r="S3" s="1442" t="s">
        <v>324</v>
      </c>
      <c r="T3" s="1423" t="s">
        <v>325</v>
      </c>
      <c r="U3" s="1424"/>
      <c r="V3" s="1424"/>
      <c r="W3" s="1424"/>
      <c r="X3" s="1424"/>
      <c r="Y3" s="1424"/>
      <c r="Z3" s="1424"/>
      <c r="AA3" s="1424"/>
      <c r="AB3" s="1424"/>
      <c r="AC3" s="1424"/>
      <c r="AD3" s="1424"/>
      <c r="AE3" s="1425"/>
      <c r="AF3" s="1429" t="s">
        <v>326</v>
      </c>
      <c r="AG3" s="1431" t="s">
        <v>327</v>
      </c>
      <c r="AH3" s="1432"/>
      <c r="AI3" s="1433" t="s">
        <v>328</v>
      </c>
      <c r="AJ3" s="1432"/>
      <c r="AK3" s="755" t="s">
        <v>329</v>
      </c>
      <c r="AL3" s="755" t="s">
        <v>2644</v>
      </c>
      <c r="AM3" s="755" t="s">
        <v>2645</v>
      </c>
      <c r="AN3" s="756" t="s">
        <v>332</v>
      </c>
    </row>
    <row r="4" spans="1:40" ht="48">
      <c r="B4" s="1411"/>
      <c r="C4" s="757" t="s">
        <v>401</v>
      </c>
      <c r="D4" s="1415"/>
      <c r="E4" s="1416"/>
      <c r="F4" s="1416"/>
      <c r="G4" s="1416"/>
      <c r="H4" s="1417"/>
      <c r="I4" s="1419"/>
      <c r="J4" s="758" t="s">
        <v>335</v>
      </c>
      <c r="K4" s="758" t="s">
        <v>336</v>
      </c>
      <c r="L4" s="1422"/>
      <c r="M4" s="1409"/>
      <c r="N4" s="1435"/>
      <c r="O4" s="1430"/>
      <c r="P4" s="1437"/>
      <c r="Q4" s="1439"/>
      <c r="R4" s="1441"/>
      <c r="S4" s="1443"/>
      <c r="T4" s="1426"/>
      <c r="U4" s="1427"/>
      <c r="V4" s="1427"/>
      <c r="W4" s="1427"/>
      <c r="X4" s="1427"/>
      <c r="Y4" s="1427"/>
      <c r="Z4" s="1427"/>
      <c r="AA4" s="1427"/>
      <c r="AB4" s="1427"/>
      <c r="AC4" s="1427"/>
      <c r="AD4" s="1427"/>
      <c r="AE4" s="1428"/>
      <c r="AF4" s="1430"/>
      <c r="AG4" s="759" t="s">
        <v>337</v>
      </c>
      <c r="AH4" s="756" t="s">
        <v>338</v>
      </c>
      <c r="AI4" s="760" t="s">
        <v>339</v>
      </c>
      <c r="AJ4" s="761" t="s">
        <v>340</v>
      </c>
      <c r="AK4" s="761" t="s">
        <v>341</v>
      </c>
      <c r="AL4" s="762" t="s">
        <v>342</v>
      </c>
      <c r="AM4" s="762" t="s">
        <v>2646</v>
      </c>
      <c r="AN4" s="763" t="s">
        <v>344</v>
      </c>
    </row>
    <row r="5" spans="1:40">
      <c r="A5" t="s">
        <v>2647</v>
      </c>
      <c r="B5" s="764" t="str">
        <f>IF(I5="", "", IF(基本情報入力シート!$L$22="", "", 基本情報入力シート!$L$22))</f>
        <v/>
      </c>
      <c r="C5" s="765" t="str" cm="1">
        <f t="array" ref="C5">IFERROR(IF( ISBLANK(_xlfn._xlws.FILTER('別紙様式2-2（処遇改善加算　個表）'!A:AL, '別紙様式2-2（処遇改善加算　個表）'!G:G="長野県")),"",_xlfn._xlws.FILTER('別紙様式2-2（処遇改善加算　個表）'!A:AL, '別紙様式2-2（処遇改善加算　個表）'!G:G="長野県")), "該当するデータがありません")</f>
        <v>該当するデータがありません</v>
      </c>
    </row>
    <row r="6" spans="1:40">
      <c r="B6" s="764" t="str">
        <f>IF(I6="", "", IF(基本情報入力シート!$L$22="", "", 基本情報入力シート!$L$22))</f>
        <v/>
      </c>
    </row>
    <row r="7" spans="1:40">
      <c r="B7" s="764" t="str">
        <f>IF(I7="", "", IF(基本情報入力シート!$L$22="", "", 基本情報入力シート!$L$22))</f>
        <v/>
      </c>
    </row>
    <row r="8" spans="1:40">
      <c r="B8" s="764" t="str">
        <f>IF(I8="", "", IF(基本情報入力シート!$L$22="", "", 基本情報入力シート!$L$22))</f>
        <v/>
      </c>
    </row>
    <row r="9" spans="1:40">
      <c r="B9" s="764" t="str">
        <f>IF(I9="", "", IF(基本情報入力シート!$L$22="", "", 基本情報入力シート!$L$22))</f>
        <v/>
      </c>
    </row>
    <row r="10" spans="1:40">
      <c r="B10" s="764" t="str">
        <f>IF(I10="", "", IF(基本情報入力シート!$L$22="", "", 基本情報入力シート!$L$22))</f>
        <v/>
      </c>
    </row>
    <row r="11" spans="1:40">
      <c r="B11" s="764" t="str">
        <f>IF(I11="", "", IF(基本情報入力シート!$L$22="", "", 基本情報入力シート!$L$22))</f>
        <v/>
      </c>
    </row>
    <row r="12" spans="1:40">
      <c r="B12" s="764" t="str">
        <f>IF(I12="", "", IF(基本情報入力シート!$L$22="", "", 基本情報入力シート!$L$22))</f>
        <v/>
      </c>
    </row>
    <row r="13" spans="1:40">
      <c r="B13" s="764" t="str">
        <f>IF(I13="", "", IF(基本情報入力シート!$L$22="", "", 基本情報入力シート!$L$22))</f>
        <v/>
      </c>
    </row>
    <row r="14" spans="1:40">
      <c r="B14" s="764" t="str">
        <f>IF(I14="", "", IF(基本情報入力シート!$L$22="", "", 基本情報入力シート!$L$22))</f>
        <v/>
      </c>
    </row>
    <row r="15" spans="1:40">
      <c r="B15" s="764" t="str">
        <f>IF(I15="", "", IF(基本情報入力シート!$L$22="", "", 基本情報入力シート!$L$22))</f>
        <v/>
      </c>
    </row>
    <row r="16" spans="1:40">
      <c r="B16" s="764" t="str">
        <f>IF(I16="", "", IF(基本情報入力シート!$L$22="", "", 基本情報入力シート!$L$22))</f>
        <v/>
      </c>
    </row>
    <row r="17" spans="2:2">
      <c r="B17" s="764" t="str">
        <f>IF(I17="", "", IF(基本情報入力シート!$L$22="", "", 基本情報入力シート!$L$22))</f>
        <v/>
      </c>
    </row>
    <row r="18" spans="2:2">
      <c r="B18" s="764" t="str">
        <f>IF(I18="", "", IF(基本情報入力シート!$L$22="", "", 基本情報入力シート!$L$22))</f>
        <v/>
      </c>
    </row>
    <row r="19" spans="2:2">
      <c r="B19" s="764" t="str">
        <f>IF(I19="", "", IF(基本情報入力シート!$L$22="", "", 基本情報入力シート!$L$22))</f>
        <v/>
      </c>
    </row>
    <row r="20" spans="2:2">
      <c r="B20" s="764" t="str">
        <f>IF(I20="", "", IF(基本情報入力シート!$L$22="", "", 基本情報入力シート!$L$22))</f>
        <v/>
      </c>
    </row>
    <row r="21" spans="2:2">
      <c r="B21" s="764" t="str">
        <f>IF(I21="", "", IF(基本情報入力シート!$L$22="", "", 基本情報入力シート!$L$22))</f>
        <v/>
      </c>
    </row>
    <row r="22" spans="2:2">
      <c r="B22" s="764" t="str">
        <f>IF(I22="", "", IF(基本情報入力シート!$L$22="", "", 基本情報入力シート!$L$22))</f>
        <v/>
      </c>
    </row>
    <row r="23" spans="2:2">
      <c r="B23" s="764" t="str">
        <f>IF(I23="", "", IF(基本情報入力シート!$L$22="", "", 基本情報入力シート!$L$22))</f>
        <v/>
      </c>
    </row>
    <row r="24" spans="2:2">
      <c r="B24" s="764" t="str">
        <f>IF(I24="", "", IF(基本情報入力シート!$L$22="", "", 基本情報入力シート!$L$22))</f>
        <v/>
      </c>
    </row>
    <row r="25" spans="2:2">
      <c r="B25" s="764" t="str">
        <f>IF(I25="", "", IF(基本情報入力シート!$L$22="", "", 基本情報入力シート!$L$22))</f>
        <v/>
      </c>
    </row>
    <row r="26" spans="2:2">
      <c r="B26" s="764" t="str">
        <f>IF(I26="", "", IF(基本情報入力シート!$L$22="", "", 基本情報入力シート!$L$22))</f>
        <v/>
      </c>
    </row>
    <row r="27" spans="2:2">
      <c r="B27" s="764" t="str">
        <f>IF(I27="", "", IF(基本情報入力シート!$L$22="", "", 基本情報入力シート!$L$22))</f>
        <v/>
      </c>
    </row>
    <row r="28" spans="2:2">
      <c r="B28" s="764" t="str">
        <f>IF(I28="", "", IF(基本情報入力シート!$L$22="", "", 基本情報入力シート!$L$22))</f>
        <v/>
      </c>
    </row>
    <row r="29" spans="2:2">
      <c r="B29" s="764" t="str">
        <f>IF(I29="", "", IF(基本情報入力シート!$L$22="", "", 基本情報入力シート!$L$22))</f>
        <v/>
      </c>
    </row>
    <row r="30" spans="2:2">
      <c r="B30" s="764" t="str">
        <f>IF(I30="", "", IF(基本情報入力シート!$L$22="", "", 基本情報入力シート!$L$22))</f>
        <v/>
      </c>
    </row>
    <row r="31" spans="2:2">
      <c r="B31" s="764" t="str">
        <f>IF(I31="", "", IF(基本情報入力シート!$L$22="", "", 基本情報入力シート!$L$22))</f>
        <v/>
      </c>
    </row>
    <row r="32" spans="2:2">
      <c r="B32" s="764" t="str">
        <f>IF(I32="", "", IF(基本情報入力シート!$L$22="", "", 基本情報入力シート!$L$22))</f>
        <v/>
      </c>
    </row>
    <row r="33" spans="2:2">
      <c r="B33" s="764" t="str">
        <f>IF(I33="", "", IF(基本情報入力シート!$L$22="", "", 基本情報入力シート!$L$22))</f>
        <v/>
      </c>
    </row>
    <row r="34" spans="2:2">
      <c r="B34" s="764" t="str">
        <f>IF(I34="", "", IF(基本情報入力シート!$L$22="", "", 基本情報入力シート!$L$22))</f>
        <v/>
      </c>
    </row>
    <row r="35" spans="2:2">
      <c r="B35" s="764" t="str">
        <f>IF(I35="", "", IF(基本情報入力シート!$L$22="", "", 基本情報入力シート!$L$22))</f>
        <v/>
      </c>
    </row>
    <row r="36" spans="2:2">
      <c r="B36" s="764" t="str">
        <f>IF(I36="", "", IF(基本情報入力シート!$L$22="", "", 基本情報入力シート!$L$22))</f>
        <v/>
      </c>
    </row>
    <row r="37" spans="2:2">
      <c r="B37" s="764" t="str">
        <f>IF(I37="", "", IF(基本情報入力シート!$L$22="", "", 基本情報入力シート!$L$22))</f>
        <v/>
      </c>
    </row>
    <row r="38" spans="2:2">
      <c r="B38" s="764" t="str">
        <f>IF(I38="", "", IF(基本情報入力シート!$L$22="", "", 基本情報入力シート!$L$22))</f>
        <v/>
      </c>
    </row>
    <row r="39" spans="2:2">
      <c r="B39" s="764" t="str">
        <f>IF(I39="", "", IF(基本情報入力シート!$L$22="", "", 基本情報入力シート!$L$22))</f>
        <v/>
      </c>
    </row>
    <row r="40" spans="2:2">
      <c r="B40" s="764" t="str">
        <f>IF(I40="", "", IF(基本情報入力シート!$L$22="", "", 基本情報入力シート!$L$22))</f>
        <v/>
      </c>
    </row>
    <row r="41" spans="2:2">
      <c r="B41" s="764" t="str">
        <f>IF(I41="", "", IF(基本情報入力シート!$L$22="", "", 基本情報入力シート!$L$22))</f>
        <v/>
      </c>
    </row>
    <row r="42" spans="2:2">
      <c r="B42" s="764" t="str">
        <f>IF(I42="", "", IF(基本情報入力シート!$L$22="", "", 基本情報入力シート!$L$22))</f>
        <v/>
      </c>
    </row>
    <row r="43" spans="2:2">
      <c r="B43" s="764" t="str">
        <f>IF(I43="", "", IF(基本情報入力シート!$L$22="", "", 基本情報入力シート!$L$22))</f>
        <v/>
      </c>
    </row>
    <row r="44" spans="2:2">
      <c r="B44" s="764" t="str">
        <f>IF(I44="", "", IF(基本情報入力シート!$L$22="", "", 基本情報入力シート!$L$22))</f>
        <v/>
      </c>
    </row>
    <row r="45" spans="2:2">
      <c r="B45" s="764" t="str">
        <f>IF(I45="", "", IF(基本情報入力シート!$L$22="", "", 基本情報入力シート!$L$22))</f>
        <v/>
      </c>
    </row>
    <row r="46" spans="2:2">
      <c r="B46" s="764" t="str">
        <f>IF(I46="", "", IF(基本情報入力シート!$L$22="", "", 基本情報入力シート!$L$22))</f>
        <v/>
      </c>
    </row>
    <row r="47" spans="2:2">
      <c r="B47" s="764" t="str">
        <f>IF(I47="", "", IF(基本情報入力シート!$L$22="", "", 基本情報入力シート!$L$22))</f>
        <v/>
      </c>
    </row>
    <row r="48" spans="2:2">
      <c r="B48" s="764" t="str">
        <f>IF(I48="", "", IF(基本情報入力シート!$L$22="", "", 基本情報入力シート!$L$22))</f>
        <v/>
      </c>
    </row>
    <row r="49" spans="2:2">
      <c r="B49" s="764" t="str">
        <f>IF(I49="", "", IF(基本情報入力シート!$L$22="", "", 基本情報入力シート!$L$22))</f>
        <v/>
      </c>
    </row>
    <row r="50" spans="2:2">
      <c r="B50" s="764" t="str">
        <f>IF(I50="", "", IF(基本情報入力シート!$L$22="", "", 基本情報入力シート!$L$22))</f>
        <v/>
      </c>
    </row>
    <row r="51" spans="2:2">
      <c r="B51" s="764" t="str">
        <f>IF(I51="", "", IF(基本情報入力シート!$L$22="", "", 基本情報入力シート!$L$22))</f>
        <v/>
      </c>
    </row>
    <row r="52" spans="2:2">
      <c r="B52" s="764" t="str">
        <f>IF(I52="", "", IF(基本情報入力シート!$L$22="", "", 基本情報入力シート!$L$22))</f>
        <v/>
      </c>
    </row>
    <row r="53" spans="2:2">
      <c r="B53" s="764" t="str">
        <f>IF(I53="", "", IF(基本情報入力シート!$L$22="", "", 基本情報入力シート!$L$22))</f>
        <v/>
      </c>
    </row>
    <row r="54" spans="2:2">
      <c r="B54" s="764" t="str">
        <f>IF(I54="", "", IF(基本情報入力シート!$L$22="", "", 基本情報入力シート!$L$22))</f>
        <v/>
      </c>
    </row>
    <row r="55" spans="2:2">
      <c r="B55" s="764" t="str">
        <f>IF(I55="", "", IF(基本情報入力シート!$L$22="", "", 基本情報入力シート!$L$22))</f>
        <v/>
      </c>
    </row>
    <row r="56" spans="2:2">
      <c r="B56" s="764" t="str">
        <f>IF(I56="", "", IF(基本情報入力シート!$L$22="", "", 基本情報入力シート!$L$22))</f>
        <v/>
      </c>
    </row>
    <row r="57" spans="2:2">
      <c r="B57" s="764" t="str">
        <f>IF(I57="", "", IF(基本情報入力シート!$L$22="", "", 基本情報入力シート!$L$22))</f>
        <v/>
      </c>
    </row>
    <row r="58" spans="2:2">
      <c r="B58" s="764" t="str">
        <f>IF(I58="", "", IF(基本情報入力シート!$L$22="", "", 基本情報入力シート!$L$22))</f>
        <v/>
      </c>
    </row>
    <row r="59" spans="2:2">
      <c r="B59" s="764" t="str">
        <f>IF(I59="", "", IF(基本情報入力シート!$L$22="", "", 基本情報入力シート!$L$22))</f>
        <v/>
      </c>
    </row>
    <row r="60" spans="2:2">
      <c r="B60" s="764" t="str">
        <f>IF(I60="", "", IF(基本情報入力シート!$L$22="", "", 基本情報入力シート!$L$22))</f>
        <v/>
      </c>
    </row>
    <row r="61" spans="2:2">
      <c r="B61" s="764" t="str">
        <f>IF(I61="", "", IF(基本情報入力シート!$L$22="", "", 基本情報入力シート!$L$22))</f>
        <v/>
      </c>
    </row>
    <row r="62" spans="2:2">
      <c r="B62" s="764" t="str">
        <f>IF(I62="", "", IF(基本情報入力シート!$L$22="", "", 基本情報入力シート!$L$22))</f>
        <v/>
      </c>
    </row>
    <row r="63" spans="2:2">
      <c r="B63" s="764" t="str">
        <f>IF(I63="", "", IF(基本情報入力シート!$L$22="", "", 基本情報入力シート!$L$22))</f>
        <v/>
      </c>
    </row>
    <row r="64" spans="2:2">
      <c r="B64" s="764" t="str">
        <f>IF(I64="", "", IF(基本情報入力シート!$L$22="", "", 基本情報入力シート!$L$22))</f>
        <v/>
      </c>
    </row>
    <row r="65" spans="2:2">
      <c r="B65" s="764" t="str">
        <f>IF(I65="", "", IF(基本情報入力シート!$L$22="", "", 基本情報入力シート!$L$22))</f>
        <v/>
      </c>
    </row>
    <row r="66" spans="2:2">
      <c r="B66" s="764" t="str">
        <f>IF(I66="", "", IF(基本情報入力シート!$L$22="", "", 基本情報入力シート!$L$22))</f>
        <v/>
      </c>
    </row>
    <row r="67" spans="2:2">
      <c r="B67" s="764" t="str">
        <f>IF(I67="", "", IF(基本情報入力シート!$L$22="", "", 基本情報入力シート!$L$22))</f>
        <v/>
      </c>
    </row>
    <row r="68" spans="2:2">
      <c r="B68" s="764" t="str">
        <f>IF(I68="", "", IF(基本情報入力シート!$L$22="", "", 基本情報入力シート!$L$22))</f>
        <v/>
      </c>
    </row>
    <row r="69" spans="2:2">
      <c r="B69" s="764" t="str">
        <f>IF(I69="", "", IF(基本情報入力シート!$L$22="", "", 基本情報入力シート!$L$22))</f>
        <v/>
      </c>
    </row>
    <row r="70" spans="2:2">
      <c r="B70" s="764" t="str">
        <f>IF(I70="", "", IF(基本情報入力シート!$L$22="", "", 基本情報入力シート!$L$22))</f>
        <v/>
      </c>
    </row>
    <row r="71" spans="2:2">
      <c r="B71" s="764" t="str">
        <f>IF(I71="", "", IF(基本情報入力シート!$L$22="", "", 基本情報入力シート!$L$22))</f>
        <v/>
      </c>
    </row>
    <row r="72" spans="2:2">
      <c r="B72" s="764" t="str">
        <f>IF(I72="", "", IF(基本情報入力シート!$L$22="", "", 基本情報入力シート!$L$22))</f>
        <v/>
      </c>
    </row>
    <row r="73" spans="2:2">
      <c r="B73" s="764" t="str">
        <f>IF(I73="", "", IF(基本情報入力シート!$L$22="", "", 基本情報入力シート!$L$22))</f>
        <v/>
      </c>
    </row>
    <row r="74" spans="2:2">
      <c r="B74" s="764" t="str">
        <f>IF(I74="", "", IF(基本情報入力シート!$L$22="", "", 基本情報入力シート!$L$22))</f>
        <v/>
      </c>
    </row>
    <row r="75" spans="2:2">
      <c r="B75" s="764" t="str">
        <f>IF(I75="", "", IF(基本情報入力シート!$L$22="", "", 基本情報入力シート!$L$22))</f>
        <v/>
      </c>
    </row>
    <row r="76" spans="2:2">
      <c r="B76" s="764" t="str">
        <f>IF(I76="", "", IF(基本情報入力シート!$L$22="", "", 基本情報入力シート!$L$22))</f>
        <v/>
      </c>
    </row>
    <row r="77" spans="2:2">
      <c r="B77" s="764" t="str">
        <f>IF(I77="", "", IF(基本情報入力シート!$L$22="", "", 基本情報入力シート!$L$22))</f>
        <v/>
      </c>
    </row>
    <row r="78" spans="2:2">
      <c r="B78" s="764" t="str">
        <f>IF(I78="", "", IF(基本情報入力シート!$L$22="", "", 基本情報入力シート!$L$22))</f>
        <v/>
      </c>
    </row>
    <row r="79" spans="2:2">
      <c r="B79" s="764" t="str">
        <f>IF(I79="", "", IF(基本情報入力シート!$L$22="", "", 基本情報入力シート!$L$22))</f>
        <v/>
      </c>
    </row>
    <row r="80" spans="2:2">
      <c r="B80" s="764" t="str">
        <f>IF(I80="", "", IF(基本情報入力シート!$L$22="", "", 基本情報入力シート!$L$22))</f>
        <v/>
      </c>
    </row>
    <row r="81" spans="2:2">
      <c r="B81" s="764" t="str">
        <f>IF(I81="", "", IF(基本情報入力シート!$L$22="", "", 基本情報入力シート!$L$22))</f>
        <v/>
      </c>
    </row>
    <row r="82" spans="2:2">
      <c r="B82" s="764" t="str">
        <f>IF(I82="", "", IF(基本情報入力シート!$L$22="", "", 基本情報入力シート!$L$22))</f>
        <v/>
      </c>
    </row>
    <row r="83" spans="2:2">
      <c r="B83" s="764" t="str">
        <f>IF(I83="", "", IF(基本情報入力シート!$L$22="", "", 基本情報入力シート!$L$22))</f>
        <v/>
      </c>
    </row>
    <row r="84" spans="2:2">
      <c r="B84" s="764" t="str">
        <f>IF(I84="", "", IF(基本情報入力シート!$L$22="", "", 基本情報入力シート!$L$22))</f>
        <v/>
      </c>
    </row>
    <row r="85" spans="2:2">
      <c r="B85" s="764" t="str">
        <f>IF(I85="", "", IF(基本情報入力シート!$L$22="", "", 基本情報入力シート!$L$22))</f>
        <v/>
      </c>
    </row>
    <row r="86" spans="2:2">
      <c r="B86" s="764" t="str">
        <f>IF(I86="", "", IF(基本情報入力シート!$L$22="", "", 基本情報入力シート!$L$22))</f>
        <v/>
      </c>
    </row>
    <row r="87" spans="2:2">
      <c r="B87" s="764" t="str">
        <f>IF(I87="", "", IF(基本情報入力シート!$L$22="", "", 基本情報入力シート!$L$22))</f>
        <v/>
      </c>
    </row>
    <row r="88" spans="2:2">
      <c r="B88" s="764" t="str">
        <f>IF(I88="", "", IF(基本情報入力シート!$L$22="", "", 基本情報入力シート!$L$22))</f>
        <v/>
      </c>
    </row>
    <row r="89" spans="2:2">
      <c r="B89" s="764" t="str">
        <f>IF(I89="", "", IF(基本情報入力シート!$L$22="", "", 基本情報入力シート!$L$22))</f>
        <v/>
      </c>
    </row>
    <row r="90" spans="2:2">
      <c r="B90" s="764" t="str">
        <f>IF(I90="", "", IF(基本情報入力シート!$L$22="", "", 基本情報入力シート!$L$22))</f>
        <v/>
      </c>
    </row>
    <row r="91" spans="2:2">
      <c r="B91" s="764" t="str">
        <f>IF(I91="", "", IF(基本情報入力シート!$L$22="", "", 基本情報入力シート!$L$22))</f>
        <v/>
      </c>
    </row>
    <row r="92" spans="2:2">
      <c r="B92" s="764" t="str">
        <f>IF(I92="", "", IF(基本情報入力シート!$L$22="", "", 基本情報入力シート!$L$22))</f>
        <v/>
      </c>
    </row>
    <row r="93" spans="2:2">
      <c r="B93" s="764" t="str">
        <f>IF(I93="", "", IF(基本情報入力シート!$L$22="", "", 基本情報入力シート!$L$22))</f>
        <v/>
      </c>
    </row>
    <row r="94" spans="2:2">
      <c r="B94" s="764" t="str">
        <f>IF(I94="", "", IF(基本情報入力シート!$L$22="", "", 基本情報入力シート!$L$22))</f>
        <v/>
      </c>
    </row>
    <row r="95" spans="2:2">
      <c r="B95" s="764" t="str">
        <f>IF(I95="", "", IF(基本情報入力シート!$L$22="", "", 基本情報入力シート!$L$22))</f>
        <v/>
      </c>
    </row>
    <row r="96" spans="2:2">
      <c r="B96" s="764" t="str">
        <f>IF(I96="", "", IF(基本情報入力シート!$L$22="", "", 基本情報入力シート!$L$22))</f>
        <v/>
      </c>
    </row>
    <row r="97" spans="2:2">
      <c r="B97" s="764" t="str">
        <f>IF(I97="", "", IF(基本情報入力シート!$L$22="", "", 基本情報入力シート!$L$22))</f>
        <v/>
      </c>
    </row>
    <row r="98" spans="2:2">
      <c r="B98" s="764" t="str">
        <f>IF(I98="", "", IF(基本情報入力シート!$L$22="", "", 基本情報入力シート!$L$22))</f>
        <v/>
      </c>
    </row>
    <row r="99" spans="2:2">
      <c r="B99" s="764" t="str">
        <f>IF(I99="", "", IF(基本情報入力シート!$L$22="", "", 基本情報入力シート!$L$22))</f>
        <v/>
      </c>
    </row>
    <row r="100" spans="2:2">
      <c r="B100" s="764" t="str">
        <f>IF(I100="", "", IF(基本情報入力シート!$L$22="", "", 基本情報入力シート!$L$22))</f>
        <v/>
      </c>
    </row>
    <row r="101" spans="2:2">
      <c r="B101" s="764" t="str">
        <f>IF(I101="", "", IF(基本情報入力シート!$L$22="", "", 基本情報入力シート!$L$22))</f>
        <v/>
      </c>
    </row>
    <row r="102" spans="2:2">
      <c r="B102" s="764" t="str">
        <f>IF(I102="", "", IF(基本情報入力シート!$L$22="", "", 基本情報入力シート!$L$22))</f>
        <v/>
      </c>
    </row>
    <row r="103" spans="2:2">
      <c r="B103" s="764" t="str">
        <f>IF(I103="", "", IF(基本情報入力シート!$L$22="", "", 基本情報入力シート!$L$22))</f>
        <v/>
      </c>
    </row>
    <row r="104" spans="2:2">
      <c r="B104" s="764" t="str">
        <f>IF(I104="", "", IF(基本情報入力シート!$L$22="", "", 基本情報入力シート!$L$22))</f>
        <v/>
      </c>
    </row>
    <row r="105" spans="2:2">
      <c r="B105" s="764" t="str">
        <f>IF(I105="", "", IF(基本情報入力シート!$L$22="", "", 基本情報入力シート!$L$22))</f>
        <v/>
      </c>
    </row>
    <row r="106" spans="2:2">
      <c r="B106" s="764" t="str">
        <f>IF(I106="", "", IF(基本情報入力シート!$L$22="", "", 基本情報入力シート!$L$22))</f>
        <v/>
      </c>
    </row>
    <row r="107" spans="2:2">
      <c r="B107" s="764" t="str">
        <f>IF(I107="", "", IF(基本情報入力シート!$L$22="", "", 基本情報入力シート!$L$22))</f>
        <v/>
      </c>
    </row>
    <row r="108" spans="2:2">
      <c r="B108" s="764" t="str">
        <f>IF(I108="", "", IF(基本情報入力シート!$L$22="", "", 基本情報入力シート!$L$22))</f>
        <v/>
      </c>
    </row>
    <row r="109" spans="2:2">
      <c r="B109" s="764" t="str">
        <f>IF(I109="", "", IF(基本情報入力シート!$L$22="", "", 基本情報入力シート!$L$22))</f>
        <v/>
      </c>
    </row>
    <row r="110" spans="2:2">
      <c r="B110" s="764" t="str">
        <f>IF(I110="", "", IF(基本情報入力シート!$L$22="", "", 基本情報入力シート!$L$22))</f>
        <v/>
      </c>
    </row>
    <row r="111" spans="2:2">
      <c r="B111" s="764" t="str">
        <f>IF(I111="", "", IF(基本情報入力シート!$L$22="", "", 基本情報入力シート!$L$22))</f>
        <v/>
      </c>
    </row>
    <row r="112" spans="2:2">
      <c r="B112" s="764" t="str">
        <f>IF(I112="", "", IF(基本情報入力シート!$L$22="", "", 基本情報入力シート!$L$22))</f>
        <v/>
      </c>
    </row>
    <row r="113" spans="2:2">
      <c r="B113" s="764" t="str">
        <f>IF(I113="", "", IF(基本情報入力シート!$L$22="", "", 基本情報入力シート!$L$22))</f>
        <v/>
      </c>
    </row>
    <row r="114" spans="2:2">
      <c r="B114" s="764" t="str">
        <f>IF(I114="", "", IF(基本情報入力シート!$L$22="", "", 基本情報入力シート!$L$22))</f>
        <v/>
      </c>
    </row>
    <row r="115" spans="2:2">
      <c r="B115" s="764" t="str">
        <f>IF(I115="", "", IF(基本情報入力シート!$L$22="", "", 基本情報入力シート!$L$22))</f>
        <v/>
      </c>
    </row>
    <row r="116" spans="2:2">
      <c r="B116" s="764" t="str">
        <f>IF(I116="", "", IF(基本情報入力シート!$L$22="", "", 基本情報入力シート!$L$22))</f>
        <v/>
      </c>
    </row>
    <row r="117" spans="2:2">
      <c r="B117" s="764" t="str">
        <f>IF(I117="", "", IF(基本情報入力シート!$L$22="", "", 基本情報入力シート!$L$22))</f>
        <v/>
      </c>
    </row>
    <row r="118" spans="2:2">
      <c r="B118" s="764" t="str">
        <f>IF(I118="", "", IF(基本情報入力シート!$L$22="", "", 基本情報入力シート!$L$22))</f>
        <v/>
      </c>
    </row>
    <row r="119" spans="2:2">
      <c r="B119" s="764" t="str">
        <f>IF(I119="", "", IF(基本情報入力シート!$L$22="", "", 基本情報入力シート!$L$22))</f>
        <v/>
      </c>
    </row>
    <row r="120" spans="2:2">
      <c r="B120" s="764" t="str">
        <f>IF(I120="", "", IF(基本情報入力シート!$L$22="", "", 基本情報入力シート!$L$22))</f>
        <v/>
      </c>
    </row>
    <row r="121" spans="2:2">
      <c r="B121" s="764" t="str">
        <f>IF(I121="", "", IF(基本情報入力シート!$L$22="", "", 基本情報入力シート!$L$22))</f>
        <v/>
      </c>
    </row>
    <row r="122" spans="2:2">
      <c r="B122" s="764" t="str">
        <f>IF(I122="", "", IF(基本情報入力シート!$L$22="", "", 基本情報入力シート!$L$22))</f>
        <v/>
      </c>
    </row>
    <row r="123" spans="2:2">
      <c r="B123" s="764" t="str">
        <f>IF(I123="", "", IF(基本情報入力シート!$L$22="", "", 基本情報入力シート!$L$22))</f>
        <v/>
      </c>
    </row>
    <row r="124" spans="2:2">
      <c r="B124" s="764" t="str">
        <f>IF(I124="", "", IF(基本情報入力シート!$L$22="", "", 基本情報入力シート!$L$22))</f>
        <v/>
      </c>
    </row>
    <row r="125" spans="2:2">
      <c r="B125" s="764" t="str">
        <f>IF(I125="", "", IF(基本情報入力シート!$L$22="", "", 基本情報入力シート!$L$22))</f>
        <v/>
      </c>
    </row>
    <row r="126" spans="2:2">
      <c r="B126" s="764" t="str">
        <f>IF(I126="", "", IF(基本情報入力シート!$L$22="", "", 基本情報入力シート!$L$22))</f>
        <v/>
      </c>
    </row>
    <row r="127" spans="2:2">
      <c r="B127" s="764" t="str">
        <f>IF(I127="", "", IF(基本情報入力シート!$L$22="", "", 基本情報入力シート!$L$22))</f>
        <v/>
      </c>
    </row>
    <row r="128" spans="2:2">
      <c r="B128" s="764" t="str">
        <f>IF(I128="", "", IF(基本情報入力シート!$L$22="", "", 基本情報入力シート!$L$22))</f>
        <v/>
      </c>
    </row>
    <row r="129" spans="2:2">
      <c r="B129" s="764" t="str">
        <f>IF(I129="", "", IF(基本情報入力シート!$L$22="", "", 基本情報入力シート!$L$22))</f>
        <v/>
      </c>
    </row>
    <row r="130" spans="2:2">
      <c r="B130" s="764" t="str">
        <f>IF(I130="", "", IF(基本情報入力シート!$L$22="", "", 基本情報入力シート!$L$22))</f>
        <v/>
      </c>
    </row>
    <row r="131" spans="2:2">
      <c r="B131" s="764" t="str">
        <f>IF(I131="", "", IF(基本情報入力シート!$L$22="", "", 基本情報入力シート!$L$22))</f>
        <v/>
      </c>
    </row>
    <row r="132" spans="2:2">
      <c r="B132" s="764" t="str">
        <f>IF(I132="", "", IF(基本情報入力シート!$L$22="", "", 基本情報入力シート!$L$22))</f>
        <v/>
      </c>
    </row>
    <row r="133" spans="2:2">
      <c r="B133" s="764" t="str">
        <f>IF(I133="", "", IF(基本情報入力シート!$L$22="", "", 基本情報入力シート!$L$22))</f>
        <v/>
      </c>
    </row>
    <row r="134" spans="2:2">
      <c r="B134" s="764" t="str">
        <f>IF(I134="", "", IF(基本情報入力シート!$L$22="", "", 基本情報入力シート!$L$22))</f>
        <v/>
      </c>
    </row>
    <row r="135" spans="2:2">
      <c r="B135" s="764" t="str">
        <f>IF(I135="", "", IF(基本情報入力シート!$L$22="", "", 基本情報入力シート!$L$22))</f>
        <v/>
      </c>
    </row>
    <row r="136" spans="2:2">
      <c r="B136" s="764" t="str">
        <f>IF(I136="", "", IF(基本情報入力シート!$L$22="", "", 基本情報入力シート!$L$22))</f>
        <v/>
      </c>
    </row>
    <row r="137" spans="2:2">
      <c r="B137" s="764" t="str">
        <f>IF(I137="", "", IF(基本情報入力シート!$L$22="", "", 基本情報入力シート!$L$22))</f>
        <v/>
      </c>
    </row>
    <row r="138" spans="2:2">
      <c r="B138" s="764" t="str">
        <f>IF(I138="", "", IF(基本情報入力シート!$L$22="", "", 基本情報入力シート!$L$22))</f>
        <v/>
      </c>
    </row>
    <row r="139" spans="2:2">
      <c r="B139" s="764" t="str">
        <f>IF(I139="", "", IF(基本情報入力シート!$L$22="", "", 基本情報入力シート!$L$22))</f>
        <v/>
      </c>
    </row>
    <row r="140" spans="2:2">
      <c r="B140" s="764" t="str">
        <f>IF(I140="", "", IF(基本情報入力シート!$L$22="", "", 基本情報入力シート!$L$22))</f>
        <v/>
      </c>
    </row>
    <row r="141" spans="2:2">
      <c r="B141" s="764" t="str">
        <f>IF(I141="", "", IF(基本情報入力シート!$L$22="", "", 基本情報入力シート!$L$22))</f>
        <v/>
      </c>
    </row>
    <row r="142" spans="2:2">
      <c r="B142" s="764" t="str">
        <f>IF(I142="", "", IF(基本情報入力シート!$L$22="", "", 基本情報入力シート!$L$22))</f>
        <v/>
      </c>
    </row>
    <row r="143" spans="2:2">
      <c r="B143" s="764" t="str">
        <f>IF(I143="", "", IF(基本情報入力シート!$L$22="", "", 基本情報入力シート!$L$22))</f>
        <v/>
      </c>
    </row>
    <row r="144" spans="2:2">
      <c r="B144" s="764" t="str">
        <f>IF(I144="", "", IF(基本情報入力シート!$L$22="", "", 基本情報入力シート!$L$22))</f>
        <v/>
      </c>
    </row>
    <row r="145" spans="2:2">
      <c r="B145" s="764" t="str">
        <f>IF(I145="", "", IF(基本情報入力シート!$L$22="", "", 基本情報入力シート!$L$22))</f>
        <v/>
      </c>
    </row>
    <row r="146" spans="2:2">
      <c r="B146" s="764" t="str">
        <f>IF(I146="", "", IF(基本情報入力シート!$L$22="", "", 基本情報入力シート!$L$22))</f>
        <v/>
      </c>
    </row>
    <row r="147" spans="2:2">
      <c r="B147" s="764" t="str">
        <f>IF(I147="", "", IF(基本情報入力シート!$L$22="", "", 基本情報入力シート!$L$22))</f>
        <v/>
      </c>
    </row>
    <row r="148" spans="2:2">
      <c r="B148" s="764" t="str">
        <f>IF(I148="", "", IF(基本情報入力シート!$L$22="", "", 基本情報入力シート!$L$22))</f>
        <v/>
      </c>
    </row>
    <row r="149" spans="2:2">
      <c r="B149" s="764" t="str">
        <f>IF(I149="", "", IF(基本情報入力シート!$L$22="", "", 基本情報入力シート!$L$22))</f>
        <v/>
      </c>
    </row>
    <row r="150" spans="2:2">
      <c r="B150" s="764" t="str">
        <f>IF(I150="", "", IF(基本情報入力シート!$L$22="", "", 基本情報入力シート!$L$22))</f>
        <v/>
      </c>
    </row>
    <row r="151" spans="2:2">
      <c r="B151" s="764" t="str">
        <f>IF(I151="", "", IF(基本情報入力シート!$L$22="", "", 基本情報入力シート!$L$22))</f>
        <v/>
      </c>
    </row>
    <row r="152" spans="2:2">
      <c r="B152" s="764" t="str">
        <f>IF(I152="", "", IF(基本情報入力シート!$L$22="", "", 基本情報入力シート!$L$22))</f>
        <v/>
      </c>
    </row>
    <row r="153" spans="2:2">
      <c r="B153" s="764" t="str">
        <f>IF(I153="", "", IF(基本情報入力シート!$L$22="", "", 基本情報入力シート!$L$22))</f>
        <v/>
      </c>
    </row>
    <row r="154" spans="2:2">
      <c r="B154" s="764" t="str">
        <f>IF(I154="", "", IF(基本情報入力シート!$L$22="", "", 基本情報入力シート!$L$22))</f>
        <v/>
      </c>
    </row>
    <row r="155" spans="2:2">
      <c r="B155" s="764" t="str">
        <f>IF(I155="", "", IF(基本情報入力シート!$L$22="", "", 基本情報入力シート!$L$22))</f>
        <v/>
      </c>
    </row>
    <row r="156" spans="2:2">
      <c r="B156" s="764" t="str">
        <f>IF(I156="", "", IF(基本情報入力シート!$L$22="", "", 基本情報入力シート!$L$22))</f>
        <v/>
      </c>
    </row>
    <row r="157" spans="2:2">
      <c r="B157" s="764" t="str">
        <f>IF(I157="", "", IF(基本情報入力シート!$L$22="", "", 基本情報入力シート!$L$22))</f>
        <v/>
      </c>
    </row>
    <row r="158" spans="2:2">
      <c r="B158" s="764" t="str">
        <f>IF(I158="", "", IF(基本情報入力シート!$L$22="", "", 基本情報入力シート!$L$22))</f>
        <v/>
      </c>
    </row>
    <row r="159" spans="2:2">
      <c r="B159" s="764" t="str">
        <f>IF(I159="", "", IF(基本情報入力シート!$L$22="", "", 基本情報入力シート!$L$22))</f>
        <v/>
      </c>
    </row>
    <row r="160" spans="2:2">
      <c r="B160" s="764" t="str">
        <f>IF(I160="", "", IF(基本情報入力シート!$L$22="", "", 基本情報入力シート!$L$22))</f>
        <v/>
      </c>
    </row>
    <row r="161" spans="2:2">
      <c r="B161" s="764" t="str">
        <f>IF(I161="", "", IF(基本情報入力シート!$L$22="", "", 基本情報入力シート!$L$22))</f>
        <v/>
      </c>
    </row>
    <row r="162" spans="2:2">
      <c r="B162" s="764" t="str">
        <f>IF(I162="", "", IF(基本情報入力シート!$L$22="", "", 基本情報入力シート!$L$22))</f>
        <v/>
      </c>
    </row>
    <row r="163" spans="2:2">
      <c r="B163" s="764" t="str">
        <f>IF(I163="", "", IF(基本情報入力シート!$L$22="", "", 基本情報入力シート!$L$22))</f>
        <v/>
      </c>
    </row>
    <row r="164" spans="2:2">
      <c r="B164" s="764" t="str">
        <f>IF(I164="", "", IF(基本情報入力シート!$L$22="", "", 基本情報入力シート!$L$22))</f>
        <v/>
      </c>
    </row>
    <row r="165" spans="2:2">
      <c r="B165" s="764" t="str">
        <f>IF(I165="", "", IF(基本情報入力シート!$L$22="", "", 基本情報入力シート!$L$22))</f>
        <v/>
      </c>
    </row>
    <row r="166" spans="2:2">
      <c r="B166" s="764" t="str">
        <f>IF(I166="", "", IF(基本情報入力シート!$L$22="", "", 基本情報入力シート!$L$22))</f>
        <v/>
      </c>
    </row>
    <row r="167" spans="2:2">
      <c r="B167" s="764" t="str">
        <f>IF(I167="", "", IF(基本情報入力シート!$L$22="", "", 基本情報入力シート!$L$22))</f>
        <v/>
      </c>
    </row>
    <row r="168" spans="2:2">
      <c r="B168" s="764" t="str">
        <f>IF(I168="", "", IF(基本情報入力シート!$L$22="", "", 基本情報入力シート!$L$22))</f>
        <v/>
      </c>
    </row>
    <row r="169" spans="2:2">
      <c r="B169" s="764" t="str">
        <f>IF(I169="", "", IF(基本情報入力シート!$L$22="", "", 基本情報入力シート!$L$22))</f>
        <v/>
      </c>
    </row>
    <row r="170" spans="2:2">
      <c r="B170" s="764" t="str">
        <f>IF(I170="", "", IF(基本情報入力シート!$L$22="", "", 基本情報入力シート!$L$22))</f>
        <v/>
      </c>
    </row>
    <row r="171" spans="2:2">
      <c r="B171" s="764" t="str">
        <f>IF(I171="", "", IF(基本情報入力シート!$L$22="", "", 基本情報入力シート!$L$22))</f>
        <v/>
      </c>
    </row>
    <row r="172" spans="2:2">
      <c r="B172" s="764" t="str">
        <f>IF(I172="", "", IF(基本情報入力シート!$L$22="", "", 基本情報入力シート!$L$22))</f>
        <v/>
      </c>
    </row>
    <row r="173" spans="2:2">
      <c r="B173" s="764" t="str">
        <f>IF(I173="", "", IF(基本情報入力シート!$L$22="", "", 基本情報入力シート!$L$22))</f>
        <v/>
      </c>
    </row>
    <row r="174" spans="2:2">
      <c r="B174" s="764" t="str">
        <f>IF(I174="", "", IF(基本情報入力シート!$L$22="", "", 基本情報入力シート!$L$22))</f>
        <v/>
      </c>
    </row>
    <row r="175" spans="2:2">
      <c r="B175" s="764" t="str">
        <f>IF(I175="", "", IF(基本情報入力シート!$L$22="", "", 基本情報入力シート!$L$22))</f>
        <v/>
      </c>
    </row>
    <row r="176" spans="2:2">
      <c r="B176" s="764" t="str">
        <f>IF(I176="", "", IF(基本情報入力シート!$L$22="", "", 基本情報入力シート!$L$22))</f>
        <v/>
      </c>
    </row>
    <row r="177" spans="2:2">
      <c r="B177" s="764" t="str">
        <f>IF(I177="", "", IF(基本情報入力シート!$L$22="", "", 基本情報入力シート!$L$22))</f>
        <v/>
      </c>
    </row>
    <row r="178" spans="2:2">
      <c r="B178" s="764" t="str">
        <f>IF(I178="", "", IF(基本情報入力シート!$L$22="", "", 基本情報入力シート!$L$22))</f>
        <v/>
      </c>
    </row>
    <row r="179" spans="2:2">
      <c r="B179" s="764" t="str">
        <f>IF(I179="", "", IF(基本情報入力シート!$L$22="", "", 基本情報入力シート!$L$22))</f>
        <v/>
      </c>
    </row>
    <row r="180" spans="2:2">
      <c r="B180" s="764" t="str">
        <f>IF(I180="", "", IF(基本情報入力シート!$L$22="", "", 基本情報入力シート!$L$22))</f>
        <v/>
      </c>
    </row>
    <row r="181" spans="2:2">
      <c r="B181" s="764" t="str">
        <f>IF(I181="", "", IF(基本情報入力シート!$L$22="", "", 基本情報入力シート!$L$22))</f>
        <v/>
      </c>
    </row>
    <row r="182" spans="2:2">
      <c r="B182" s="764" t="str">
        <f>IF(I182="", "", IF(基本情報入力シート!$L$22="", "", 基本情報入力シート!$L$22))</f>
        <v/>
      </c>
    </row>
    <row r="183" spans="2:2">
      <c r="B183" s="764" t="str">
        <f>IF(I183="", "", IF(基本情報入力シート!$L$22="", "", 基本情報入力シート!$L$22))</f>
        <v/>
      </c>
    </row>
    <row r="184" spans="2:2">
      <c r="B184" s="764" t="str">
        <f>IF(I184="", "", IF(基本情報入力シート!$L$22="", "", 基本情報入力シート!$L$22))</f>
        <v/>
      </c>
    </row>
    <row r="185" spans="2:2">
      <c r="B185" s="764" t="str">
        <f>IF(I185="", "", IF(基本情報入力シート!$L$22="", "", 基本情報入力シート!$L$22))</f>
        <v/>
      </c>
    </row>
    <row r="186" spans="2:2">
      <c r="B186" s="764" t="str">
        <f>IF(I186="", "", IF(基本情報入力シート!$L$22="", "", 基本情報入力シート!$L$22))</f>
        <v/>
      </c>
    </row>
    <row r="187" spans="2:2">
      <c r="B187" s="764" t="str">
        <f>IF(I187="", "", IF(基本情報入力シート!$L$22="", "", 基本情報入力シート!$L$22))</f>
        <v/>
      </c>
    </row>
    <row r="188" spans="2:2">
      <c r="B188" s="764" t="str">
        <f>IF(I188="", "", IF(基本情報入力シート!$L$22="", "", 基本情報入力シート!$L$22))</f>
        <v/>
      </c>
    </row>
    <row r="189" spans="2:2">
      <c r="B189" s="764" t="str">
        <f>IF(I189="", "", IF(基本情報入力シート!$L$22="", "", 基本情報入力シート!$L$22))</f>
        <v/>
      </c>
    </row>
    <row r="190" spans="2:2">
      <c r="B190" s="764" t="str">
        <f>IF(I190="", "", IF(基本情報入力シート!$L$22="", "", 基本情報入力シート!$L$22))</f>
        <v/>
      </c>
    </row>
    <row r="191" spans="2:2">
      <c r="B191" s="764" t="str">
        <f>IF(I191="", "", IF(基本情報入力シート!$L$22="", "", 基本情報入力シート!$L$22))</f>
        <v/>
      </c>
    </row>
    <row r="192" spans="2:2">
      <c r="B192" s="764" t="str">
        <f>IF(I192="", "", IF(基本情報入力シート!$L$22="", "", 基本情報入力シート!$L$22))</f>
        <v/>
      </c>
    </row>
    <row r="193" spans="2:2">
      <c r="B193" s="764" t="str">
        <f>IF(I193="", "", IF(基本情報入力シート!$L$22="", "", 基本情報入力シート!$L$22))</f>
        <v/>
      </c>
    </row>
    <row r="194" spans="2:2">
      <c r="B194" s="764" t="str">
        <f>IF(I194="", "", IF(基本情報入力シート!$L$22="", "", 基本情報入力シート!$L$22))</f>
        <v/>
      </c>
    </row>
    <row r="195" spans="2:2">
      <c r="B195" s="764" t="str">
        <f>IF(I195="", "", IF(基本情報入力シート!$L$22="", "", 基本情報入力シート!$L$22))</f>
        <v/>
      </c>
    </row>
    <row r="196" spans="2:2">
      <c r="B196" s="764" t="str">
        <f>IF(I196="", "", IF(基本情報入力シート!$L$22="", "", 基本情報入力シート!$L$22))</f>
        <v/>
      </c>
    </row>
    <row r="197" spans="2:2">
      <c r="B197" s="764" t="str">
        <f>IF(I197="", "", IF(基本情報入力シート!$L$22="", "", 基本情報入力シート!$L$22))</f>
        <v/>
      </c>
    </row>
    <row r="198" spans="2:2">
      <c r="B198" s="764" t="str">
        <f>IF(I198="", "", IF(基本情報入力シート!$L$22="", "", 基本情報入力シート!$L$22))</f>
        <v/>
      </c>
    </row>
    <row r="199" spans="2:2">
      <c r="B199" s="764" t="str">
        <f>IF(I199="", "", IF(基本情報入力シート!$L$22="", "", 基本情報入力シート!$L$22))</f>
        <v/>
      </c>
    </row>
    <row r="200" spans="2:2">
      <c r="B200" s="764" t="str">
        <f>IF(I200="", "", IF(基本情報入力シート!$L$22="", "", 基本情報入力シート!$L$22))</f>
        <v/>
      </c>
    </row>
    <row r="201" spans="2:2">
      <c r="B201" s="764" t="str">
        <f>IF(I201="", "", IF(基本情報入力シート!$L$22="", "", 基本情報入力シート!$L$22))</f>
        <v/>
      </c>
    </row>
    <row r="202" spans="2:2">
      <c r="B202" s="764" t="str">
        <f>IF(I202="", "", IF(基本情報入力シート!$L$22="", "", 基本情報入力シート!$L$22))</f>
        <v/>
      </c>
    </row>
    <row r="203" spans="2:2">
      <c r="B203" s="764" t="str">
        <f>IF(I203="", "", IF(基本情報入力シート!$L$22="", "", 基本情報入力シート!$L$22))</f>
        <v/>
      </c>
    </row>
    <row r="204" spans="2:2">
      <c r="B204" s="764" t="str">
        <f>IF(I204="", "", IF(基本情報入力シート!$L$22="", "", 基本情報入力シート!$L$22))</f>
        <v/>
      </c>
    </row>
    <row r="205" spans="2:2">
      <c r="B205" s="764" t="str">
        <f>IF(I205="", "", IF(基本情報入力シート!$L$22="", "", 基本情報入力シート!$L$22))</f>
        <v/>
      </c>
    </row>
    <row r="206" spans="2:2">
      <c r="B206" s="764" t="str">
        <f>IF(I206="", "", IF(基本情報入力シート!$L$22="", "", 基本情報入力シート!$L$22))</f>
        <v/>
      </c>
    </row>
    <row r="207" spans="2:2">
      <c r="B207" s="764" t="str">
        <f>IF(I207="", "", IF(基本情報入力シート!$L$22="", "", 基本情報入力シート!$L$22))</f>
        <v/>
      </c>
    </row>
    <row r="208" spans="2:2">
      <c r="B208" s="764" t="str">
        <f>IF(I208="", "", IF(基本情報入力シート!$L$22="", "", 基本情報入力シート!$L$22))</f>
        <v/>
      </c>
    </row>
    <row r="209" spans="2:2">
      <c r="B209" s="764" t="str">
        <f>IF(I209="", "", IF(基本情報入力シート!$L$22="", "", 基本情報入力シート!$L$22))</f>
        <v/>
      </c>
    </row>
    <row r="210" spans="2:2">
      <c r="B210" s="764" t="str">
        <f>IF(I210="", "", IF(基本情報入力シート!$L$22="", "", 基本情報入力シート!$L$22))</f>
        <v/>
      </c>
    </row>
    <row r="211" spans="2:2">
      <c r="B211" s="764" t="str">
        <f>IF(I211="", "", IF(基本情報入力シート!$L$22="", "", 基本情報入力シート!$L$22))</f>
        <v/>
      </c>
    </row>
    <row r="212" spans="2:2">
      <c r="B212" s="764" t="str">
        <f>IF(I212="", "", IF(基本情報入力シート!$L$22="", "", 基本情報入力シート!$L$22))</f>
        <v/>
      </c>
    </row>
    <row r="213" spans="2:2">
      <c r="B213" s="764" t="str">
        <f>IF(I213="", "", IF(基本情報入力シート!$L$22="", "", 基本情報入力シート!$L$22))</f>
        <v/>
      </c>
    </row>
    <row r="214" spans="2:2">
      <c r="B214" s="764" t="str">
        <f>IF(I214="", "", IF(基本情報入力シート!$L$22="", "", 基本情報入力シート!$L$22))</f>
        <v/>
      </c>
    </row>
    <row r="215" spans="2:2">
      <c r="B215" s="764" t="str">
        <f>IF(I215="", "", IF(基本情報入力シート!$L$22="", "", 基本情報入力シート!$L$22))</f>
        <v/>
      </c>
    </row>
    <row r="216" spans="2:2">
      <c r="B216" s="764" t="str">
        <f>IF(I216="", "", IF(基本情報入力シート!$L$22="", "", 基本情報入力シート!$L$22))</f>
        <v/>
      </c>
    </row>
    <row r="217" spans="2:2">
      <c r="B217" s="764" t="str">
        <f>IF(I217="", "", IF(基本情報入力シート!$L$22="", "", 基本情報入力シート!$L$22))</f>
        <v/>
      </c>
    </row>
    <row r="218" spans="2:2">
      <c r="B218" s="764" t="str">
        <f>IF(I218="", "", IF(基本情報入力シート!$L$22="", "", 基本情報入力シート!$L$22))</f>
        <v/>
      </c>
    </row>
    <row r="219" spans="2:2">
      <c r="B219" s="764" t="str">
        <f>IF(I219="", "", IF(基本情報入力シート!$L$22="", "", 基本情報入力シート!$L$22))</f>
        <v/>
      </c>
    </row>
    <row r="220" spans="2:2">
      <c r="B220" s="764" t="str">
        <f>IF(I220="", "", IF(基本情報入力シート!$L$22="", "", 基本情報入力シート!$L$22))</f>
        <v/>
      </c>
    </row>
    <row r="221" spans="2:2">
      <c r="B221" s="764" t="str">
        <f>IF(I221="", "", IF(基本情報入力シート!$L$22="", "", 基本情報入力シート!$L$22))</f>
        <v/>
      </c>
    </row>
    <row r="222" spans="2:2">
      <c r="B222" s="764" t="str">
        <f>IF(I222="", "", IF(基本情報入力シート!$L$22="", "", 基本情報入力シート!$L$22))</f>
        <v/>
      </c>
    </row>
    <row r="223" spans="2:2">
      <c r="B223" s="764" t="str">
        <f>IF(I223="", "", IF(基本情報入力シート!$L$22="", "", 基本情報入力シート!$L$22))</f>
        <v/>
      </c>
    </row>
    <row r="224" spans="2:2">
      <c r="B224" s="764" t="str">
        <f>IF(I224="", "", IF(基本情報入力シート!$L$22="", "", 基本情報入力シート!$L$22))</f>
        <v/>
      </c>
    </row>
    <row r="225" spans="2:2">
      <c r="B225" s="764" t="str">
        <f>IF(I225="", "", IF(基本情報入力シート!$L$22="", "", 基本情報入力シート!$L$22))</f>
        <v/>
      </c>
    </row>
    <row r="226" spans="2:2">
      <c r="B226" s="764" t="str">
        <f>IF(I226="", "", IF(基本情報入力シート!$L$22="", "", 基本情報入力シート!$L$22))</f>
        <v/>
      </c>
    </row>
    <row r="227" spans="2:2">
      <c r="B227" s="764" t="str">
        <f>IF(I227="", "", IF(基本情報入力シート!$L$22="", "", 基本情報入力シート!$L$22))</f>
        <v/>
      </c>
    </row>
    <row r="228" spans="2:2">
      <c r="B228" s="764" t="str">
        <f>IF(I228="", "", IF(基本情報入力シート!$L$22="", "", 基本情報入力シート!$L$22))</f>
        <v/>
      </c>
    </row>
    <row r="229" spans="2:2">
      <c r="B229" s="764" t="str">
        <f>IF(I229="", "", IF(基本情報入力シート!$L$22="", "", 基本情報入力シート!$L$22))</f>
        <v/>
      </c>
    </row>
    <row r="230" spans="2:2">
      <c r="B230" s="764" t="str">
        <f>IF(I230="", "", IF(基本情報入力シート!$L$22="", "", 基本情報入力シート!$L$22))</f>
        <v/>
      </c>
    </row>
    <row r="231" spans="2:2">
      <c r="B231" s="764" t="str">
        <f>IF(I231="", "", IF(基本情報入力シート!$L$22="", "", 基本情報入力シート!$L$22))</f>
        <v/>
      </c>
    </row>
    <row r="232" spans="2:2">
      <c r="B232" s="764" t="str">
        <f>IF(I232="", "", IF(基本情報入力シート!$L$22="", "", 基本情報入力シート!$L$22))</f>
        <v/>
      </c>
    </row>
    <row r="233" spans="2:2">
      <c r="B233" s="764" t="str">
        <f>IF(I233="", "", IF(基本情報入力シート!$L$22="", "", 基本情報入力シート!$L$22))</f>
        <v/>
      </c>
    </row>
    <row r="234" spans="2:2">
      <c r="B234" s="764" t="str">
        <f>IF(I234="", "", IF(基本情報入力シート!$L$22="", "", 基本情報入力シート!$L$22))</f>
        <v/>
      </c>
    </row>
    <row r="235" spans="2:2">
      <c r="B235" s="764" t="str">
        <f>IF(I235="", "", IF(基本情報入力シート!$L$22="", "", 基本情報入力シート!$L$22))</f>
        <v/>
      </c>
    </row>
    <row r="236" spans="2:2">
      <c r="B236" s="764" t="str">
        <f>IF(I236="", "", IF(基本情報入力シート!$L$22="", "", 基本情報入力シート!$L$22))</f>
        <v/>
      </c>
    </row>
    <row r="237" spans="2:2">
      <c r="B237" s="764" t="str">
        <f>IF(I237="", "", IF(基本情報入力シート!$L$22="", "", 基本情報入力シート!$L$22))</f>
        <v/>
      </c>
    </row>
    <row r="238" spans="2:2">
      <c r="B238" s="764" t="str">
        <f>IF(I238="", "", IF(基本情報入力シート!$L$22="", "", 基本情報入力シート!$L$22))</f>
        <v/>
      </c>
    </row>
    <row r="239" spans="2:2">
      <c r="B239" s="764" t="str">
        <f>IF(I239="", "", IF(基本情報入力シート!$L$22="", "", 基本情報入力シート!$L$22))</f>
        <v/>
      </c>
    </row>
    <row r="240" spans="2:2">
      <c r="B240" s="764" t="str">
        <f>IF(I240="", "", IF(基本情報入力シート!$L$22="", "", 基本情報入力シート!$L$22))</f>
        <v/>
      </c>
    </row>
    <row r="241" spans="2:2">
      <c r="B241" s="764" t="str">
        <f>IF(I241="", "", IF(基本情報入力シート!$L$22="", "", 基本情報入力シート!$L$22))</f>
        <v/>
      </c>
    </row>
    <row r="242" spans="2:2">
      <c r="B242" s="764" t="str">
        <f>IF(I242="", "", IF(基本情報入力シート!$L$22="", "", 基本情報入力シート!$L$22))</f>
        <v/>
      </c>
    </row>
    <row r="243" spans="2:2">
      <c r="B243" s="764" t="str">
        <f>IF(I243="", "", IF(基本情報入力シート!$L$22="", "", 基本情報入力シート!$L$22))</f>
        <v/>
      </c>
    </row>
    <row r="244" spans="2:2">
      <c r="B244" s="764" t="str">
        <f>IF(I244="", "", IF(基本情報入力シート!$L$22="", "", 基本情報入力シート!$L$22))</f>
        <v/>
      </c>
    </row>
    <row r="245" spans="2:2">
      <c r="B245" s="764" t="str">
        <f>IF(I245="", "", IF(基本情報入力シート!$L$22="", "", 基本情報入力シート!$L$22))</f>
        <v/>
      </c>
    </row>
    <row r="246" spans="2:2">
      <c r="B246" s="764" t="str">
        <f>IF(I246="", "", IF(基本情報入力シート!$L$22="", "", 基本情報入力シート!$L$22))</f>
        <v/>
      </c>
    </row>
    <row r="247" spans="2:2">
      <c r="B247" s="764" t="str">
        <f>IF(I247="", "", IF(基本情報入力シート!$L$22="", "", 基本情報入力シート!$L$22))</f>
        <v/>
      </c>
    </row>
    <row r="248" spans="2:2">
      <c r="B248" s="764" t="str">
        <f>IF(I248="", "", IF(基本情報入力シート!$L$22="", "", 基本情報入力シート!$L$22))</f>
        <v/>
      </c>
    </row>
    <row r="249" spans="2:2">
      <c r="B249" s="764" t="str">
        <f>IF(I249="", "", IF(基本情報入力シート!$L$22="", "", 基本情報入力シート!$L$22))</f>
        <v/>
      </c>
    </row>
    <row r="250" spans="2:2">
      <c r="B250" s="764" t="str">
        <f>IF(I250="", "", IF(基本情報入力シート!$L$22="", "", 基本情報入力シート!$L$22))</f>
        <v/>
      </c>
    </row>
    <row r="251" spans="2:2">
      <c r="B251" s="764" t="str">
        <f>IF(I251="", "", IF(基本情報入力シート!$L$22="", "", 基本情報入力シート!$L$22))</f>
        <v/>
      </c>
    </row>
    <row r="252" spans="2:2">
      <c r="B252" s="764" t="str">
        <f>IF(I252="", "", IF(基本情報入力シート!$L$22="", "", 基本情報入力シート!$L$22))</f>
        <v/>
      </c>
    </row>
    <row r="253" spans="2:2">
      <c r="B253" s="764" t="str">
        <f>IF(I253="", "", IF(基本情報入力シート!$L$22="", "", 基本情報入力シート!$L$22))</f>
        <v/>
      </c>
    </row>
    <row r="254" spans="2:2">
      <c r="B254" s="764" t="str">
        <f>IF(I254="", "", IF(基本情報入力シート!$L$22="", "", 基本情報入力シート!$L$22))</f>
        <v/>
      </c>
    </row>
    <row r="255" spans="2:2">
      <c r="B255" s="764" t="str">
        <f>IF(I255="", "", IF(基本情報入力シート!$L$22="", "", 基本情報入力シート!$L$22))</f>
        <v/>
      </c>
    </row>
    <row r="256" spans="2:2">
      <c r="B256" s="764" t="str">
        <f>IF(I256="", "", IF(基本情報入力シート!$L$22="", "", 基本情報入力シート!$L$22))</f>
        <v/>
      </c>
    </row>
    <row r="257" spans="2:2">
      <c r="B257" s="764" t="str">
        <f>IF(I257="", "", IF(基本情報入力シート!$L$22="", "", 基本情報入力シート!$L$22))</f>
        <v/>
      </c>
    </row>
    <row r="258" spans="2:2">
      <c r="B258" s="764" t="str">
        <f>IF(I258="", "", IF(基本情報入力シート!$L$22="", "", 基本情報入力シート!$L$22))</f>
        <v/>
      </c>
    </row>
    <row r="259" spans="2:2">
      <c r="B259" s="764" t="str">
        <f>IF(I259="", "", IF(基本情報入力シート!$L$22="", "", 基本情報入力シート!$L$22))</f>
        <v/>
      </c>
    </row>
    <row r="260" spans="2:2">
      <c r="B260" s="764" t="str">
        <f>IF(I260="", "", IF(基本情報入力シート!$L$22="", "", 基本情報入力シート!$L$22))</f>
        <v/>
      </c>
    </row>
    <row r="261" spans="2:2">
      <c r="B261" s="764" t="str">
        <f>IF(I261="", "", IF(基本情報入力シート!$L$22="", "", 基本情報入力シート!$L$22))</f>
        <v/>
      </c>
    </row>
    <row r="262" spans="2:2">
      <c r="B262" s="764" t="str">
        <f>IF(I262="", "", IF(基本情報入力シート!$L$22="", "", 基本情報入力シート!$L$22))</f>
        <v/>
      </c>
    </row>
    <row r="263" spans="2:2">
      <c r="B263" s="764" t="str">
        <f>IF(I263="", "", IF(基本情報入力シート!$L$22="", "", 基本情報入力シート!$L$22))</f>
        <v/>
      </c>
    </row>
    <row r="264" spans="2:2">
      <c r="B264" s="764" t="str">
        <f>IF(I264="", "", IF(基本情報入力シート!$L$22="", "", 基本情報入力シート!$L$22))</f>
        <v/>
      </c>
    </row>
    <row r="265" spans="2:2">
      <c r="B265" s="764" t="str">
        <f>IF(I265="", "", IF(基本情報入力シート!$L$22="", "", 基本情報入力シート!$L$22))</f>
        <v/>
      </c>
    </row>
    <row r="266" spans="2:2">
      <c r="B266" s="764" t="str">
        <f>IF(I266="", "", IF(基本情報入力シート!$L$22="", "", 基本情報入力シート!$L$22))</f>
        <v/>
      </c>
    </row>
    <row r="267" spans="2:2">
      <c r="B267" s="764" t="str">
        <f>IF(I267="", "", IF(基本情報入力シート!$L$22="", "", 基本情報入力シート!$L$22))</f>
        <v/>
      </c>
    </row>
    <row r="268" spans="2:2">
      <c r="B268" s="764" t="str">
        <f>IF(I268="", "", IF(基本情報入力シート!$L$22="", "", 基本情報入力シート!$L$22))</f>
        <v/>
      </c>
    </row>
    <row r="269" spans="2:2">
      <c r="B269" s="764" t="str">
        <f>IF(I269="", "", IF(基本情報入力シート!$L$22="", "", 基本情報入力シート!$L$22))</f>
        <v/>
      </c>
    </row>
    <row r="270" spans="2:2">
      <c r="B270" s="764" t="str">
        <f>IF(I270="", "", IF(基本情報入力シート!$L$22="", "", 基本情報入力シート!$L$22))</f>
        <v/>
      </c>
    </row>
    <row r="271" spans="2:2">
      <c r="B271" s="764" t="str">
        <f>IF(I271="", "", IF(基本情報入力シート!$L$22="", "", 基本情報入力シート!$L$22))</f>
        <v/>
      </c>
    </row>
    <row r="272" spans="2:2">
      <c r="B272" s="764" t="str">
        <f>IF(I272="", "", IF(基本情報入力シート!$L$22="", "", 基本情報入力シート!$L$22))</f>
        <v/>
      </c>
    </row>
    <row r="273" spans="2:2">
      <c r="B273" s="764" t="str">
        <f>IF(I273="", "", IF(基本情報入力シート!$L$22="", "", 基本情報入力シート!$L$22))</f>
        <v/>
      </c>
    </row>
    <row r="274" spans="2:2">
      <c r="B274" s="764" t="str">
        <f>IF(I274="", "", IF(基本情報入力シート!$L$22="", "", 基本情報入力シート!$L$22))</f>
        <v/>
      </c>
    </row>
    <row r="275" spans="2:2">
      <c r="B275" s="764" t="str">
        <f>IF(I275="", "", IF(基本情報入力シート!$L$22="", "", 基本情報入力シート!$L$22))</f>
        <v/>
      </c>
    </row>
    <row r="276" spans="2:2">
      <c r="B276" s="764" t="str">
        <f>IF(I276="", "", IF(基本情報入力シート!$L$22="", "", 基本情報入力シート!$L$22))</f>
        <v/>
      </c>
    </row>
    <row r="277" spans="2:2">
      <c r="B277" s="764" t="str">
        <f>IF(I277="", "", IF(基本情報入力シート!$L$22="", "", 基本情報入力シート!$L$22))</f>
        <v/>
      </c>
    </row>
    <row r="278" spans="2:2">
      <c r="B278" s="764" t="str">
        <f>IF(I278="", "", IF(基本情報入力シート!$L$22="", "", 基本情報入力シート!$L$22))</f>
        <v/>
      </c>
    </row>
    <row r="279" spans="2:2">
      <c r="B279" s="764" t="str">
        <f>IF(I279="", "", IF(基本情報入力シート!$L$22="", "", 基本情報入力シート!$L$22))</f>
        <v/>
      </c>
    </row>
    <row r="280" spans="2:2">
      <c r="B280" s="764" t="str">
        <f>IF(I280="", "", IF(基本情報入力シート!$L$22="", "", 基本情報入力シート!$L$22))</f>
        <v/>
      </c>
    </row>
    <row r="281" spans="2:2">
      <c r="B281" s="764" t="str">
        <f>IF(I281="", "", IF(基本情報入力シート!$L$22="", "", 基本情報入力シート!$L$22))</f>
        <v/>
      </c>
    </row>
    <row r="282" spans="2:2">
      <c r="B282" s="764" t="str">
        <f>IF(I282="", "", IF(基本情報入力シート!$L$22="", "", 基本情報入力シート!$L$22))</f>
        <v/>
      </c>
    </row>
    <row r="283" spans="2:2">
      <c r="B283" s="764" t="str">
        <f>IF(I283="", "", IF(基本情報入力シート!$L$22="", "", 基本情報入力シート!$L$22))</f>
        <v/>
      </c>
    </row>
    <row r="284" spans="2:2">
      <c r="B284" s="764" t="str">
        <f>IF(I284="", "", IF(基本情報入力シート!$L$22="", "", 基本情報入力シート!$L$22))</f>
        <v/>
      </c>
    </row>
    <row r="285" spans="2:2">
      <c r="B285" s="764" t="str">
        <f>IF(I285="", "", IF(基本情報入力シート!$L$22="", "", 基本情報入力シート!$L$22))</f>
        <v/>
      </c>
    </row>
    <row r="286" spans="2:2">
      <c r="B286" s="764" t="str">
        <f>IF(I286="", "", IF(基本情報入力シート!$L$22="", "", 基本情報入力シート!$L$22))</f>
        <v/>
      </c>
    </row>
    <row r="287" spans="2:2">
      <c r="B287" s="764" t="str">
        <f>IF(I287="", "", IF(基本情報入力シート!$L$22="", "", 基本情報入力シート!$L$22))</f>
        <v/>
      </c>
    </row>
    <row r="288" spans="2:2">
      <c r="B288" s="764" t="str">
        <f>IF(I288="", "", IF(基本情報入力シート!$L$22="", "", 基本情報入力シート!$L$22))</f>
        <v/>
      </c>
    </row>
    <row r="289" spans="2:2">
      <c r="B289" s="764" t="str">
        <f>IF(I289="", "", IF(基本情報入力シート!$L$22="", "", 基本情報入力シート!$L$22))</f>
        <v/>
      </c>
    </row>
    <row r="290" spans="2:2">
      <c r="B290" s="764" t="str">
        <f>IF(I290="", "", IF(基本情報入力シート!$L$22="", "", 基本情報入力シート!$L$22))</f>
        <v/>
      </c>
    </row>
    <row r="291" spans="2:2">
      <c r="B291" s="764" t="str">
        <f>IF(I291="", "", IF(基本情報入力シート!$L$22="", "", 基本情報入力シート!$L$22))</f>
        <v/>
      </c>
    </row>
    <row r="292" spans="2:2">
      <c r="B292" s="764" t="str">
        <f>IF(I292="", "", IF(基本情報入力シート!$L$22="", "", 基本情報入力シート!$L$22))</f>
        <v/>
      </c>
    </row>
    <row r="293" spans="2:2">
      <c r="B293" s="764" t="str">
        <f>IF(I293="", "", IF(基本情報入力シート!$L$22="", "", 基本情報入力シート!$L$22))</f>
        <v/>
      </c>
    </row>
    <row r="294" spans="2:2">
      <c r="B294" s="764" t="str">
        <f>IF(I294="", "", IF(基本情報入力シート!$L$22="", "", 基本情報入力シート!$L$22))</f>
        <v/>
      </c>
    </row>
    <row r="295" spans="2:2">
      <c r="B295" s="764" t="str">
        <f>IF(I295="", "", IF(基本情報入力シート!$L$22="", "", 基本情報入力シート!$L$22))</f>
        <v/>
      </c>
    </row>
    <row r="296" spans="2:2">
      <c r="B296" s="764" t="str">
        <f>IF(I296="", "", IF(基本情報入力シート!$L$22="", "", 基本情報入力シート!$L$22))</f>
        <v/>
      </c>
    </row>
    <row r="297" spans="2:2">
      <c r="B297" s="764" t="str">
        <f>IF(I297="", "", IF(基本情報入力シート!$L$22="", "", 基本情報入力シート!$L$22))</f>
        <v/>
      </c>
    </row>
    <row r="298" spans="2:2">
      <c r="B298" s="764" t="str">
        <f>IF(I298="", "", IF(基本情報入力シート!$L$22="", "", 基本情報入力シート!$L$22))</f>
        <v/>
      </c>
    </row>
    <row r="299" spans="2:2">
      <c r="B299" s="764" t="str">
        <f>IF(I299="", "", IF(基本情報入力シート!$L$22="", "", 基本情報入力シート!$L$22))</f>
        <v/>
      </c>
    </row>
    <row r="300" spans="2:2">
      <c r="B300" s="764" t="str">
        <f>IF(I300="", "", IF(基本情報入力シート!$L$22="", "", 基本情報入力シート!$L$22))</f>
        <v/>
      </c>
    </row>
    <row r="301" spans="2:2">
      <c r="B301" s="764" t="str">
        <f>IF(I301="", "", IF(基本情報入力シート!$L$22="", "", 基本情報入力シート!$L$22))</f>
        <v/>
      </c>
    </row>
    <row r="302" spans="2:2">
      <c r="B302" s="764" t="str">
        <f>IF(I302="", "", IF(基本情報入力シート!$L$22="", "", 基本情報入力シート!$L$22))</f>
        <v/>
      </c>
    </row>
    <row r="303" spans="2:2">
      <c r="B303" s="764" t="str">
        <f>IF(I303="", "", IF(基本情報入力シート!$L$22="", "", 基本情報入力シート!$L$22))</f>
        <v/>
      </c>
    </row>
    <row r="304" spans="2:2">
      <c r="B304" s="764" t="str">
        <f>IF(I304="", "", IF(基本情報入力シート!$L$22="", "", 基本情報入力シート!$L$22))</f>
        <v/>
      </c>
    </row>
    <row r="305" spans="2:2">
      <c r="B305" s="764" t="str">
        <f>IF(I305="", "", IF(基本情報入力シート!$L$22="", "", 基本情報入力シート!$L$22))</f>
        <v/>
      </c>
    </row>
    <row r="306" spans="2:2">
      <c r="B306" s="764" t="str">
        <f>IF(I306="", "", IF(基本情報入力シート!$L$22="", "", 基本情報入力シート!$L$22))</f>
        <v/>
      </c>
    </row>
    <row r="307" spans="2:2">
      <c r="B307" s="764" t="str">
        <f>IF(I307="", "", IF(基本情報入力シート!$L$22="", "", 基本情報入力シート!$L$22))</f>
        <v/>
      </c>
    </row>
    <row r="308" spans="2:2">
      <c r="B308" s="764" t="str">
        <f>IF(I308="", "", IF(基本情報入力シート!$L$22="", "", 基本情報入力シート!$L$22))</f>
        <v/>
      </c>
    </row>
    <row r="309" spans="2:2">
      <c r="B309" s="764" t="str">
        <f>IF(I309="", "", IF(基本情報入力シート!$L$22="", "", 基本情報入力シート!$L$22))</f>
        <v/>
      </c>
    </row>
    <row r="310" spans="2:2">
      <c r="B310" s="764" t="str">
        <f>IF(I310="", "", IF(基本情報入力シート!$L$22="", "", 基本情報入力シート!$L$22))</f>
        <v/>
      </c>
    </row>
    <row r="311" spans="2:2">
      <c r="B311" s="764" t="str">
        <f>IF(I311="", "", IF(基本情報入力シート!$L$22="", "", 基本情報入力シート!$L$22))</f>
        <v/>
      </c>
    </row>
    <row r="312" spans="2:2">
      <c r="B312" s="764" t="str">
        <f>IF(I312="", "", IF(基本情報入力シート!$L$22="", "", 基本情報入力シート!$L$22))</f>
        <v/>
      </c>
    </row>
    <row r="313" spans="2:2">
      <c r="B313" s="764" t="str">
        <f>IF(I313="", "", IF(基本情報入力シート!$L$22="", "", 基本情報入力シート!$L$22))</f>
        <v/>
      </c>
    </row>
    <row r="314" spans="2:2">
      <c r="B314" s="764" t="str">
        <f>IF(I314="", "", IF(基本情報入力シート!$L$22="", "", 基本情報入力シート!$L$22))</f>
        <v/>
      </c>
    </row>
    <row r="315" spans="2:2">
      <c r="B315" s="764" t="str">
        <f>IF(I315="", "", IF(基本情報入力シート!$L$22="", "", 基本情報入力シート!$L$22))</f>
        <v/>
      </c>
    </row>
    <row r="316" spans="2:2">
      <c r="B316" s="764" t="str">
        <f>IF(I316="", "", IF(基本情報入力シート!$L$22="", "", 基本情報入力シート!$L$22))</f>
        <v/>
      </c>
    </row>
    <row r="317" spans="2:2">
      <c r="B317" s="764" t="str">
        <f>IF(I317="", "", IF(基本情報入力シート!$L$22="", "", 基本情報入力シート!$L$22))</f>
        <v/>
      </c>
    </row>
    <row r="318" spans="2:2">
      <c r="B318" s="764" t="str">
        <f>IF(I318="", "", IF(基本情報入力シート!$L$22="", "", 基本情報入力シート!$L$22))</f>
        <v/>
      </c>
    </row>
    <row r="319" spans="2:2">
      <c r="B319" s="764" t="str">
        <f>IF(I319="", "", IF(基本情報入力シート!$L$22="", "", 基本情報入力シート!$L$22))</f>
        <v/>
      </c>
    </row>
    <row r="320" spans="2:2">
      <c r="B320" s="764" t="str">
        <f>IF(I320="", "", IF(基本情報入力シート!$L$22="", "", 基本情報入力シート!$L$22))</f>
        <v/>
      </c>
    </row>
    <row r="321" spans="2:2">
      <c r="B321" s="764" t="str">
        <f>IF(I321="", "", IF(基本情報入力シート!$L$22="", "", 基本情報入力シート!$L$22))</f>
        <v/>
      </c>
    </row>
    <row r="322" spans="2:2">
      <c r="B322" s="764" t="str">
        <f>IF(I322="", "", IF(基本情報入力シート!$L$22="", "", 基本情報入力シート!$L$22))</f>
        <v/>
      </c>
    </row>
    <row r="323" spans="2:2">
      <c r="B323" s="764" t="str">
        <f>IF(I323="", "", IF(基本情報入力シート!$L$22="", "", 基本情報入力シート!$L$22))</f>
        <v/>
      </c>
    </row>
    <row r="324" spans="2:2">
      <c r="B324" s="764" t="str">
        <f>IF(I324="", "", IF(基本情報入力シート!$L$22="", "", 基本情報入力シート!$L$22))</f>
        <v/>
      </c>
    </row>
    <row r="325" spans="2:2">
      <c r="B325" s="764" t="str">
        <f>IF(I325="", "", IF(基本情報入力シート!$L$22="", "", 基本情報入力シート!$L$22))</f>
        <v/>
      </c>
    </row>
    <row r="326" spans="2:2">
      <c r="B326" s="764" t="str">
        <f>IF(I326="", "", IF(基本情報入力シート!$L$22="", "", 基本情報入力シート!$L$22))</f>
        <v/>
      </c>
    </row>
    <row r="327" spans="2:2">
      <c r="B327" s="764" t="str">
        <f>IF(I327="", "", IF(基本情報入力シート!$L$22="", "", 基本情報入力シート!$L$22))</f>
        <v/>
      </c>
    </row>
    <row r="328" spans="2:2">
      <c r="B328" s="764" t="str">
        <f>IF(I328="", "", IF(基本情報入力シート!$L$22="", "", 基本情報入力シート!$L$22))</f>
        <v/>
      </c>
    </row>
    <row r="329" spans="2:2">
      <c r="B329" s="764" t="str">
        <f>IF(I329="", "", IF(基本情報入力シート!$L$22="", "", 基本情報入力シート!$L$22))</f>
        <v/>
      </c>
    </row>
    <row r="330" spans="2:2">
      <c r="B330" s="764" t="str">
        <f>IF(I330="", "", IF(基本情報入力シート!$L$22="", "", 基本情報入力シート!$L$22))</f>
        <v/>
      </c>
    </row>
    <row r="331" spans="2:2">
      <c r="B331" s="764" t="str">
        <f>IF(I331="", "", IF(基本情報入力シート!$L$22="", "", 基本情報入力シート!$L$22))</f>
        <v/>
      </c>
    </row>
    <row r="332" spans="2:2">
      <c r="B332" s="764" t="str">
        <f>IF(I332="", "", IF(基本情報入力シート!$L$22="", "", 基本情報入力シート!$L$22))</f>
        <v/>
      </c>
    </row>
    <row r="333" spans="2:2">
      <c r="B333" s="764" t="str">
        <f>IF(I333="", "", IF(基本情報入力シート!$L$22="", "", 基本情報入力シート!$L$22))</f>
        <v/>
      </c>
    </row>
    <row r="334" spans="2:2">
      <c r="B334" s="764" t="str">
        <f>IF(I334="", "", IF(基本情報入力シート!$L$22="", "", 基本情報入力シート!$L$22))</f>
        <v/>
      </c>
    </row>
    <row r="335" spans="2:2">
      <c r="B335" s="764" t="str">
        <f>IF(I335="", "", IF(基本情報入力シート!$L$22="", "", 基本情報入力シート!$L$22))</f>
        <v/>
      </c>
    </row>
    <row r="336" spans="2:2">
      <c r="B336" s="764" t="str">
        <f>IF(I336="", "", IF(基本情報入力シート!$L$22="", "", 基本情報入力シート!$L$22))</f>
        <v/>
      </c>
    </row>
    <row r="337" spans="2:2">
      <c r="B337" s="764" t="str">
        <f>IF(I337="", "", IF(基本情報入力シート!$L$22="", "", 基本情報入力シート!$L$22))</f>
        <v/>
      </c>
    </row>
    <row r="338" spans="2:2">
      <c r="B338" s="764" t="str">
        <f>IF(I338="", "", IF(基本情報入力シート!$L$22="", "", 基本情報入力シート!$L$22))</f>
        <v/>
      </c>
    </row>
    <row r="339" spans="2:2">
      <c r="B339" s="764" t="str">
        <f>IF(I339="", "", IF(基本情報入力シート!$L$22="", "", 基本情報入力シート!$L$22))</f>
        <v/>
      </c>
    </row>
    <row r="340" spans="2:2">
      <c r="B340" s="764" t="str">
        <f>IF(I340="", "", IF(基本情報入力シート!$L$22="", "", 基本情報入力シート!$L$22))</f>
        <v/>
      </c>
    </row>
    <row r="341" spans="2:2">
      <c r="B341" s="764" t="str">
        <f>IF(I341="", "", IF(基本情報入力シート!$L$22="", "", 基本情報入力シート!$L$22))</f>
        <v/>
      </c>
    </row>
    <row r="342" spans="2:2">
      <c r="B342" s="764" t="str">
        <f>IF(I342="", "", IF(基本情報入力シート!$L$22="", "", 基本情報入力シート!$L$22))</f>
        <v/>
      </c>
    </row>
    <row r="343" spans="2:2">
      <c r="B343" s="764" t="str">
        <f>IF(I343="", "", IF(基本情報入力シート!$L$22="", "", 基本情報入力シート!$L$22))</f>
        <v/>
      </c>
    </row>
    <row r="344" spans="2:2">
      <c r="B344" s="764" t="str">
        <f>IF(I344="", "", IF(基本情報入力シート!$L$22="", "", 基本情報入力シート!$L$22))</f>
        <v/>
      </c>
    </row>
    <row r="345" spans="2:2">
      <c r="B345" s="764" t="str">
        <f>IF(I345="", "", IF(基本情報入力シート!$L$22="", "", 基本情報入力シート!$L$22))</f>
        <v/>
      </c>
    </row>
    <row r="346" spans="2:2">
      <c r="B346" s="764" t="str">
        <f>IF(I346="", "", IF(基本情報入力シート!$L$22="", "", 基本情報入力シート!$L$22))</f>
        <v/>
      </c>
    </row>
    <row r="347" spans="2:2">
      <c r="B347" s="764" t="str">
        <f>IF(I347="", "", IF(基本情報入力シート!$L$22="", "", 基本情報入力シート!$L$22))</f>
        <v/>
      </c>
    </row>
    <row r="348" spans="2:2">
      <c r="B348" s="764" t="str">
        <f>IF(I348="", "", IF(基本情報入力シート!$L$22="", "", 基本情報入力シート!$L$22))</f>
        <v/>
      </c>
    </row>
    <row r="349" spans="2:2">
      <c r="B349" s="764" t="str">
        <f>IF(I349="", "", IF(基本情報入力シート!$L$22="", "", 基本情報入力シート!$L$22))</f>
        <v/>
      </c>
    </row>
    <row r="350" spans="2:2">
      <c r="B350" s="764" t="str">
        <f>IF(I350="", "", IF(基本情報入力シート!$L$22="", "", 基本情報入力シート!$L$22))</f>
        <v/>
      </c>
    </row>
    <row r="351" spans="2:2">
      <c r="B351" s="764" t="str">
        <f>IF(I351="", "", IF(基本情報入力シート!$L$22="", "", 基本情報入力シート!$L$22))</f>
        <v/>
      </c>
    </row>
    <row r="352" spans="2:2">
      <c r="B352" s="764" t="str">
        <f>IF(I352="", "", IF(基本情報入力シート!$L$22="", "", 基本情報入力シート!$L$22))</f>
        <v/>
      </c>
    </row>
    <row r="353" spans="2:2">
      <c r="B353" s="764" t="str">
        <f>IF(I353="", "", IF(基本情報入力シート!$L$22="", "", 基本情報入力シート!$L$22))</f>
        <v/>
      </c>
    </row>
    <row r="354" spans="2:2">
      <c r="B354" s="764" t="str">
        <f>IF(I354="", "", IF(基本情報入力シート!$L$22="", "", 基本情報入力シート!$L$22))</f>
        <v/>
      </c>
    </row>
    <row r="355" spans="2:2">
      <c r="B355" s="764" t="str">
        <f>IF(I355="", "", IF(基本情報入力シート!$L$22="", "", 基本情報入力シート!$L$22))</f>
        <v/>
      </c>
    </row>
    <row r="356" spans="2:2">
      <c r="B356" s="764" t="str">
        <f>IF(I356="", "", IF(基本情報入力シート!$L$22="", "", 基本情報入力シート!$L$22))</f>
        <v/>
      </c>
    </row>
    <row r="357" spans="2:2">
      <c r="B357" s="764" t="str">
        <f>IF(I357="", "", IF(基本情報入力シート!$L$22="", "", 基本情報入力シート!$L$22))</f>
        <v/>
      </c>
    </row>
    <row r="358" spans="2:2">
      <c r="B358" s="764" t="str">
        <f>IF(I358="", "", IF(基本情報入力シート!$L$22="", "", 基本情報入力シート!$L$22))</f>
        <v/>
      </c>
    </row>
    <row r="359" spans="2:2">
      <c r="B359" s="764" t="str">
        <f>IF(I359="", "", IF(基本情報入力シート!$L$22="", "", 基本情報入力シート!$L$22))</f>
        <v/>
      </c>
    </row>
    <row r="360" spans="2:2">
      <c r="B360" s="764" t="str">
        <f>IF(I360="", "", IF(基本情報入力シート!$L$22="", "", 基本情報入力シート!$L$22))</f>
        <v/>
      </c>
    </row>
    <row r="361" spans="2:2">
      <c r="B361" s="764" t="str">
        <f>IF(I361="", "", IF(基本情報入力シート!$L$22="", "", 基本情報入力シート!$L$22))</f>
        <v/>
      </c>
    </row>
    <row r="362" spans="2:2">
      <c r="B362" s="764" t="str">
        <f>IF(I362="", "", IF(基本情報入力シート!$L$22="", "", 基本情報入力シート!$L$22))</f>
        <v/>
      </c>
    </row>
    <row r="363" spans="2:2">
      <c r="B363" s="764" t="str">
        <f>IF(I363="", "", IF(基本情報入力シート!$L$22="", "", 基本情報入力シート!$L$22))</f>
        <v/>
      </c>
    </row>
    <row r="364" spans="2:2">
      <c r="B364" s="764" t="str">
        <f>IF(I364="", "", IF(基本情報入力シート!$L$22="", "", 基本情報入力シート!$L$22))</f>
        <v/>
      </c>
    </row>
    <row r="365" spans="2:2">
      <c r="B365" s="764" t="str">
        <f>IF(I365="", "", IF(基本情報入力シート!$L$22="", "", 基本情報入力シート!$L$22))</f>
        <v/>
      </c>
    </row>
    <row r="366" spans="2:2">
      <c r="B366" s="764" t="str">
        <f>IF(I366="", "", IF(基本情報入力シート!$L$22="", "", 基本情報入力シート!$L$22))</f>
        <v/>
      </c>
    </row>
    <row r="367" spans="2:2">
      <c r="B367" s="764" t="str">
        <f>IF(I367="", "", IF(基本情報入力シート!$L$22="", "", 基本情報入力シート!$L$22))</f>
        <v/>
      </c>
    </row>
    <row r="368" spans="2:2">
      <c r="B368" s="764" t="str">
        <f>IF(I368="", "", IF(基本情報入力シート!$L$22="", "", 基本情報入力シート!$L$22))</f>
        <v/>
      </c>
    </row>
    <row r="369" spans="2:2">
      <c r="B369" s="764" t="str">
        <f>IF(I369="", "", IF(基本情報入力シート!$L$22="", "", 基本情報入力シート!$L$22))</f>
        <v/>
      </c>
    </row>
    <row r="370" spans="2:2">
      <c r="B370" s="764" t="str">
        <f>IF(I370="", "", IF(基本情報入力シート!$L$22="", "", 基本情報入力シート!$L$22))</f>
        <v/>
      </c>
    </row>
    <row r="371" spans="2:2">
      <c r="B371" s="764" t="str">
        <f>IF(I371="", "", IF(基本情報入力シート!$L$22="", "", 基本情報入力シート!$L$22))</f>
        <v/>
      </c>
    </row>
    <row r="372" spans="2:2">
      <c r="B372" s="764" t="str">
        <f>IF(I372="", "", IF(基本情報入力シート!$L$22="", "", 基本情報入力シート!$L$22))</f>
        <v/>
      </c>
    </row>
    <row r="373" spans="2:2">
      <c r="B373" s="764" t="str">
        <f>IF(I373="", "", IF(基本情報入力シート!$L$22="", "", 基本情報入力シート!$L$22))</f>
        <v/>
      </c>
    </row>
    <row r="374" spans="2:2">
      <c r="B374" s="764" t="str">
        <f>IF(I374="", "", IF(基本情報入力シート!$L$22="", "", 基本情報入力シート!$L$22))</f>
        <v/>
      </c>
    </row>
    <row r="375" spans="2:2">
      <c r="B375" s="764" t="str">
        <f>IF(I375="", "", IF(基本情報入力シート!$L$22="", "", 基本情報入力シート!$L$22))</f>
        <v/>
      </c>
    </row>
    <row r="376" spans="2:2">
      <c r="B376" s="764" t="str">
        <f>IF(I376="", "", IF(基本情報入力シート!$L$22="", "", 基本情報入力シート!$L$22))</f>
        <v/>
      </c>
    </row>
    <row r="377" spans="2:2">
      <c r="B377" s="764" t="str">
        <f>IF(I377="", "", IF(基本情報入力シート!$L$22="", "", 基本情報入力シート!$L$22))</f>
        <v/>
      </c>
    </row>
    <row r="378" spans="2:2">
      <c r="B378" s="764" t="str">
        <f>IF(I378="", "", IF(基本情報入力シート!$L$22="", "", 基本情報入力シート!$L$22))</f>
        <v/>
      </c>
    </row>
    <row r="379" spans="2:2">
      <c r="B379" s="764" t="str">
        <f>IF(I379="", "", IF(基本情報入力シート!$L$22="", "", 基本情報入力シート!$L$22))</f>
        <v/>
      </c>
    </row>
    <row r="380" spans="2:2">
      <c r="B380" s="764" t="str">
        <f>IF(I380="", "", IF(基本情報入力シート!$L$22="", "", 基本情報入力シート!$L$22))</f>
        <v/>
      </c>
    </row>
    <row r="381" spans="2:2">
      <c r="B381" s="764" t="str">
        <f>IF(I381="", "", IF(基本情報入力シート!$L$22="", "", 基本情報入力シート!$L$22))</f>
        <v/>
      </c>
    </row>
    <row r="382" spans="2:2">
      <c r="B382" s="764" t="str">
        <f>IF(I382="", "", IF(基本情報入力シート!$L$22="", "", 基本情報入力シート!$L$22))</f>
        <v/>
      </c>
    </row>
    <row r="383" spans="2:2">
      <c r="B383" s="764" t="str">
        <f>IF(I383="", "", IF(基本情報入力シート!$L$22="", "", 基本情報入力シート!$L$22))</f>
        <v/>
      </c>
    </row>
    <row r="384" spans="2:2">
      <c r="B384" s="764" t="str">
        <f>IF(I384="", "", IF(基本情報入力シート!$L$22="", "", 基本情報入力シート!$L$22))</f>
        <v/>
      </c>
    </row>
    <row r="385" spans="2:2">
      <c r="B385" s="764" t="str">
        <f>IF(I385="", "", IF(基本情報入力シート!$L$22="", "", 基本情報入力シート!$L$22))</f>
        <v/>
      </c>
    </row>
    <row r="386" spans="2:2">
      <c r="B386" s="764" t="str">
        <f>IF(I386="", "", IF(基本情報入力シート!$L$22="", "", 基本情報入力シート!$L$22))</f>
        <v/>
      </c>
    </row>
    <row r="387" spans="2:2">
      <c r="B387" s="764" t="str">
        <f>IF(I387="", "", IF(基本情報入力シート!$L$22="", "", 基本情報入力シート!$L$22))</f>
        <v/>
      </c>
    </row>
    <row r="388" spans="2:2">
      <c r="B388" s="764" t="str">
        <f>IF(I388="", "", IF(基本情報入力シート!$L$22="", "", 基本情報入力シート!$L$22))</f>
        <v/>
      </c>
    </row>
    <row r="389" spans="2:2">
      <c r="B389" s="764" t="str">
        <f>IF(I389="", "", IF(基本情報入力シート!$L$22="", "", 基本情報入力シート!$L$22))</f>
        <v/>
      </c>
    </row>
    <row r="390" spans="2:2">
      <c r="B390" s="764" t="str">
        <f>IF(I390="", "", IF(基本情報入力シート!$L$22="", "", 基本情報入力シート!$L$22))</f>
        <v/>
      </c>
    </row>
    <row r="391" spans="2:2">
      <c r="B391" s="764" t="str">
        <f>IF(I391="", "", IF(基本情報入力シート!$L$22="", "", 基本情報入力シート!$L$22))</f>
        <v/>
      </c>
    </row>
    <row r="392" spans="2:2">
      <c r="B392" s="764" t="str">
        <f>IF(I392="", "", IF(基本情報入力シート!$L$22="", "", 基本情報入力シート!$L$22))</f>
        <v/>
      </c>
    </row>
    <row r="393" spans="2:2">
      <c r="B393" s="764" t="str">
        <f>IF(I393="", "", IF(基本情報入力シート!$L$22="", "", 基本情報入力シート!$L$22))</f>
        <v/>
      </c>
    </row>
    <row r="394" spans="2:2">
      <c r="B394" s="764" t="str">
        <f>IF(I394="", "", IF(基本情報入力シート!$L$22="", "", 基本情報入力シート!$L$22))</f>
        <v/>
      </c>
    </row>
    <row r="395" spans="2:2">
      <c r="B395" s="764" t="str">
        <f>IF(I395="", "", IF(基本情報入力シート!$L$22="", "", 基本情報入力シート!$L$22))</f>
        <v/>
      </c>
    </row>
    <row r="396" spans="2:2">
      <c r="B396" s="764" t="str">
        <f>IF(I396="", "", IF(基本情報入力シート!$L$22="", "", 基本情報入力シート!$L$22))</f>
        <v/>
      </c>
    </row>
    <row r="397" spans="2:2">
      <c r="B397" s="764" t="str">
        <f>IF(I397="", "", IF(基本情報入力シート!$L$22="", "", 基本情報入力シート!$L$22))</f>
        <v/>
      </c>
    </row>
    <row r="398" spans="2:2">
      <c r="B398" s="764" t="str">
        <f>IF(I398="", "", IF(基本情報入力シート!$L$22="", "", 基本情報入力シート!$L$22))</f>
        <v/>
      </c>
    </row>
    <row r="399" spans="2:2">
      <c r="B399" s="764" t="str">
        <f>IF(I399="", "", IF(基本情報入力シート!$L$22="", "", 基本情報入力シート!$L$22))</f>
        <v/>
      </c>
    </row>
    <row r="400" spans="2:2">
      <c r="B400" s="764" t="str">
        <f>IF(I400="", "", IF(基本情報入力シート!$L$22="", "", 基本情報入力シート!$L$22))</f>
        <v/>
      </c>
    </row>
    <row r="401" spans="2:2">
      <c r="B401" s="764" t="str">
        <f>IF(I401="", "", IF(基本情報入力シート!$L$22="", "", 基本情報入力シート!$L$22))</f>
        <v/>
      </c>
    </row>
    <row r="402" spans="2:2">
      <c r="B402" s="764" t="str">
        <f>IF(I402="", "", IF(基本情報入力シート!$L$22="", "", 基本情報入力シート!$L$22))</f>
        <v/>
      </c>
    </row>
    <row r="403" spans="2:2">
      <c r="B403" s="764" t="str">
        <f>IF(I403="", "", IF(基本情報入力シート!$L$22="", "", 基本情報入力シート!$L$22))</f>
        <v/>
      </c>
    </row>
    <row r="404" spans="2:2">
      <c r="B404" s="764" t="str">
        <f>IF(I404="", "", IF(基本情報入力シート!$L$22="", "", 基本情報入力シート!$L$22))</f>
        <v/>
      </c>
    </row>
    <row r="405" spans="2:2">
      <c r="B405" s="764" t="str">
        <f>IF(I405="", "", IF(基本情報入力シート!$L$22="", "", 基本情報入力シート!$L$22))</f>
        <v/>
      </c>
    </row>
    <row r="406" spans="2:2">
      <c r="B406" s="764" t="str">
        <f>IF(I406="", "", IF(基本情報入力シート!$L$22="", "", 基本情報入力シート!$L$22))</f>
        <v/>
      </c>
    </row>
    <row r="407" spans="2:2">
      <c r="B407" s="764" t="str">
        <f>IF(I407="", "", IF(基本情報入力シート!$L$22="", "", 基本情報入力シート!$L$22))</f>
        <v/>
      </c>
    </row>
    <row r="408" spans="2:2">
      <c r="B408" s="764" t="str">
        <f>IF(I408="", "", IF(基本情報入力シート!$L$22="", "", 基本情報入力シート!$L$22))</f>
        <v/>
      </c>
    </row>
    <row r="409" spans="2:2">
      <c r="B409" s="764" t="str">
        <f>IF(I409="", "", IF(基本情報入力シート!$L$22="", "", 基本情報入力シート!$L$22))</f>
        <v/>
      </c>
    </row>
    <row r="410" spans="2:2">
      <c r="B410" s="764" t="str">
        <f>IF(I410="", "", IF(基本情報入力シート!$L$22="", "", 基本情報入力シート!$L$22))</f>
        <v/>
      </c>
    </row>
    <row r="411" spans="2:2">
      <c r="B411" s="764" t="str">
        <f>IF(I411="", "", IF(基本情報入力シート!$L$22="", "", 基本情報入力シート!$L$22))</f>
        <v/>
      </c>
    </row>
    <row r="412" spans="2:2">
      <c r="B412" s="764" t="str">
        <f>IF(I412="", "", IF(基本情報入力シート!$L$22="", "", 基本情報入力シート!$L$22))</f>
        <v/>
      </c>
    </row>
    <row r="413" spans="2:2">
      <c r="B413" s="764" t="str">
        <f>IF(I413="", "", IF(基本情報入力シート!$L$22="", "", 基本情報入力シート!$L$22))</f>
        <v/>
      </c>
    </row>
    <row r="414" spans="2:2">
      <c r="B414" s="764" t="str">
        <f>IF(I414="", "", IF(基本情報入力シート!$L$22="", "", 基本情報入力シート!$L$22))</f>
        <v/>
      </c>
    </row>
    <row r="415" spans="2:2">
      <c r="B415" s="764" t="str">
        <f>IF(I415="", "", IF(基本情報入力シート!$L$22="", "", 基本情報入力シート!$L$22))</f>
        <v/>
      </c>
    </row>
    <row r="416" spans="2:2">
      <c r="B416" s="764" t="str">
        <f>IF(I416="", "", IF(基本情報入力シート!$L$22="", "", 基本情報入力シート!$L$22))</f>
        <v/>
      </c>
    </row>
    <row r="417" spans="2:2">
      <c r="B417" s="764" t="str">
        <f>IF(I417="", "", IF(基本情報入力シート!$L$22="", "", 基本情報入力シート!$L$22))</f>
        <v/>
      </c>
    </row>
    <row r="418" spans="2:2">
      <c r="B418" s="764" t="str">
        <f>IF(I418="", "", IF(基本情報入力シート!$L$22="", "", 基本情報入力シート!$L$22))</f>
        <v/>
      </c>
    </row>
    <row r="419" spans="2:2">
      <c r="B419" s="764" t="str">
        <f>IF(I419="", "", IF(基本情報入力シート!$L$22="", "", 基本情報入力シート!$L$22))</f>
        <v/>
      </c>
    </row>
    <row r="420" spans="2:2">
      <c r="B420" s="764" t="str">
        <f>IF(I420="", "", IF(基本情報入力シート!$L$22="", "", 基本情報入力シート!$L$22))</f>
        <v/>
      </c>
    </row>
    <row r="421" spans="2:2">
      <c r="B421" s="764" t="str">
        <f>IF(I421="", "", IF(基本情報入力シート!$L$22="", "", 基本情報入力シート!$L$22))</f>
        <v/>
      </c>
    </row>
    <row r="422" spans="2:2">
      <c r="B422" s="764" t="str">
        <f>IF(I422="", "", IF(基本情報入力シート!$L$22="", "", 基本情報入力シート!$L$22))</f>
        <v/>
      </c>
    </row>
    <row r="423" spans="2:2">
      <c r="B423" s="764" t="str">
        <f>IF(I423="", "", IF(基本情報入力シート!$L$22="", "", 基本情報入力シート!$L$22))</f>
        <v/>
      </c>
    </row>
    <row r="424" spans="2:2">
      <c r="B424" s="764" t="str">
        <f>IF(I424="", "", IF(基本情報入力シート!$L$22="", "", 基本情報入力シート!$L$22))</f>
        <v/>
      </c>
    </row>
    <row r="425" spans="2:2">
      <c r="B425" s="764" t="str">
        <f>IF(I425="", "", IF(基本情報入力シート!$L$22="", "", 基本情報入力シート!$L$22))</f>
        <v/>
      </c>
    </row>
    <row r="426" spans="2:2">
      <c r="B426" s="764" t="str">
        <f>IF(I426="", "", IF(基本情報入力シート!$L$22="", "", 基本情報入力シート!$L$22))</f>
        <v/>
      </c>
    </row>
    <row r="427" spans="2:2">
      <c r="B427" s="764" t="str">
        <f>IF(I427="", "", IF(基本情報入力シート!$L$22="", "", 基本情報入力シート!$L$22))</f>
        <v/>
      </c>
    </row>
    <row r="428" spans="2:2">
      <c r="B428" s="764" t="str">
        <f>IF(I428="", "", IF(基本情報入力シート!$L$22="", "", 基本情報入力シート!$L$22))</f>
        <v/>
      </c>
    </row>
    <row r="429" spans="2:2">
      <c r="B429" s="764" t="str">
        <f>IF(I429="", "", IF(基本情報入力シート!$L$22="", "", 基本情報入力シート!$L$22))</f>
        <v/>
      </c>
    </row>
    <row r="430" spans="2:2">
      <c r="B430" s="764" t="str">
        <f>IF(I430="", "", IF(基本情報入力シート!$L$22="", "", 基本情報入力シート!$L$22))</f>
        <v/>
      </c>
    </row>
    <row r="431" spans="2:2">
      <c r="B431" s="764" t="str">
        <f>IF(I431="", "", IF(基本情報入力シート!$L$22="", "", 基本情報入力シート!$L$22))</f>
        <v/>
      </c>
    </row>
    <row r="432" spans="2:2">
      <c r="B432" s="764" t="str">
        <f>IF(I432="", "", IF(基本情報入力シート!$L$22="", "", 基本情報入力シート!$L$22))</f>
        <v/>
      </c>
    </row>
    <row r="433" spans="2:2">
      <c r="B433" s="764" t="str">
        <f>IF(I433="", "", IF(基本情報入力シート!$L$22="", "", 基本情報入力シート!$L$22))</f>
        <v/>
      </c>
    </row>
    <row r="434" spans="2:2">
      <c r="B434" s="764" t="str">
        <f>IF(I434="", "", IF(基本情報入力シート!$L$22="", "", 基本情報入力シート!$L$22))</f>
        <v/>
      </c>
    </row>
    <row r="435" spans="2:2">
      <c r="B435" s="764" t="str">
        <f>IF(I435="", "", IF(基本情報入力シート!$L$22="", "", 基本情報入力シート!$L$22))</f>
        <v/>
      </c>
    </row>
    <row r="436" spans="2:2">
      <c r="B436" s="764" t="str">
        <f>IF(I436="", "", IF(基本情報入力シート!$L$22="", "", 基本情報入力シート!$L$22))</f>
        <v/>
      </c>
    </row>
    <row r="437" spans="2:2">
      <c r="B437" s="764" t="str">
        <f>IF(I437="", "", IF(基本情報入力シート!$L$22="", "", 基本情報入力シート!$L$22))</f>
        <v/>
      </c>
    </row>
    <row r="438" spans="2:2">
      <c r="B438" s="764" t="str">
        <f>IF(I438="", "", IF(基本情報入力シート!$L$22="", "", 基本情報入力シート!$L$22))</f>
        <v/>
      </c>
    </row>
    <row r="439" spans="2:2">
      <c r="B439" s="764" t="str">
        <f>IF(I439="", "", IF(基本情報入力シート!$L$22="", "", 基本情報入力シート!$L$22))</f>
        <v/>
      </c>
    </row>
    <row r="440" spans="2:2">
      <c r="B440" s="764" t="str">
        <f>IF(I440="", "", IF(基本情報入力シート!$L$22="", "", 基本情報入力シート!$L$22))</f>
        <v/>
      </c>
    </row>
    <row r="441" spans="2:2">
      <c r="B441" s="764" t="str">
        <f>IF(I441="", "", IF(基本情報入力シート!$L$22="", "", 基本情報入力シート!$L$22))</f>
        <v/>
      </c>
    </row>
    <row r="442" spans="2:2">
      <c r="B442" s="764" t="str">
        <f>IF(I442="", "", IF(基本情報入力シート!$L$22="", "", 基本情報入力シート!$L$22))</f>
        <v/>
      </c>
    </row>
    <row r="443" spans="2:2">
      <c r="B443" s="764" t="str">
        <f>IF(I443="", "", IF(基本情報入力シート!$L$22="", "", 基本情報入力シート!$L$22))</f>
        <v/>
      </c>
    </row>
    <row r="444" spans="2:2">
      <c r="B444" s="764" t="str">
        <f>IF(I444="", "", IF(基本情報入力シート!$L$22="", "", 基本情報入力シート!$L$22))</f>
        <v/>
      </c>
    </row>
    <row r="445" spans="2:2">
      <c r="B445" s="764" t="str">
        <f>IF(I445="", "", IF(基本情報入力シート!$L$22="", "", 基本情報入力シート!$L$22))</f>
        <v/>
      </c>
    </row>
    <row r="446" spans="2:2">
      <c r="B446" s="764" t="str">
        <f>IF(I446="", "", IF(基本情報入力シート!$L$22="", "", 基本情報入力シート!$L$22))</f>
        <v/>
      </c>
    </row>
    <row r="447" spans="2:2">
      <c r="B447" s="764" t="str">
        <f>IF(I447="", "", IF(基本情報入力シート!$L$22="", "", 基本情報入力シート!$L$22))</f>
        <v/>
      </c>
    </row>
    <row r="448" spans="2:2">
      <c r="B448" s="764" t="str">
        <f>IF(I448="", "", IF(基本情報入力シート!$L$22="", "", 基本情報入力シート!$L$22))</f>
        <v/>
      </c>
    </row>
    <row r="449" spans="2:2">
      <c r="B449" s="764" t="str">
        <f>IF(I449="", "", IF(基本情報入力シート!$L$22="", "", 基本情報入力シート!$L$22))</f>
        <v/>
      </c>
    </row>
    <row r="450" spans="2:2">
      <c r="B450" s="764" t="str">
        <f>IF(I450="", "", IF(基本情報入力シート!$L$22="", "", 基本情報入力シート!$L$22))</f>
        <v/>
      </c>
    </row>
    <row r="451" spans="2:2">
      <c r="B451" s="764" t="str">
        <f>IF(I451="", "", IF(基本情報入力シート!$L$22="", "", 基本情報入力シート!$L$22))</f>
        <v/>
      </c>
    </row>
    <row r="452" spans="2:2">
      <c r="B452" s="764" t="str">
        <f>IF(I452="", "", IF(基本情報入力シート!$L$22="", "", 基本情報入力シート!$L$22))</f>
        <v/>
      </c>
    </row>
    <row r="453" spans="2:2">
      <c r="B453" s="764" t="str">
        <f>IF(I453="", "", IF(基本情報入力シート!$L$22="", "", 基本情報入力シート!$L$22))</f>
        <v/>
      </c>
    </row>
    <row r="454" spans="2:2">
      <c r="B454" s="764" t="str">
        <f>IF(I454="", "", IF(基本情報入力シート!$L$22="", "", 基本情報入力シート!$L$22))</f>
        <v/>
      </c>
    </row>
    <row r="455" spans="2:2">
      <c r="B455" s="764" t="str">
        <f>IF(I455="", "", IF(基本情報入力シート!$L$22="", "", 基本情報入力シート!$L$22))</f>
        <v/>
      </c>
    </row>
    <row r="456" spans="2:2">
      <c r="B456" s="764" t="str">
        <f>IF(I456="", "", IF(基本情報入力シート!$L$22="", "", 基本情報入力シート!$L$22))</f>
        <v/>
      </c>
    </row>
    <row r="457" spans="2:2">
      <c r="B457" s="764" t="str">
        <f>IF(I457="", "", IF(基本情報入力シート!$L$22="", "", 基本情報入力シート!$L$22))</f>
        <v/>
      </c>
    </row>
    <row r="458" spans="2:2">
      <c r="B458" s="764" t="str">
        <f>IF(I458="", "", IF(基本情報入力シート!$L$22="", "", 基本情報入力シート!$L$22))</f>
        <v/>
      </c>
    </row>
    <row r="459" spans="2:2">
      <c r="B459" s="764" t="str">
        <f>IF(I459="", "", IF(基本情報入力シート!$L$22="", "", 基本情報入力シート!$L$22))</f>
        <v/>
      </c>
    </row>
    <row r="460" spans="2:2">
      <c r="B460" s="764" t="str">
        <f>IF(I460="", "", IF(基本情報入力シート!$L$22="", "", 基本情報入力シート!$L$22))</f>
        <v/>
      </c>
    </row>
    <row r="461" spans="2:2">
      <c r="B461" s="764" t="str">
        <f>IF(I461="", "", IF(基本情報入力シート!$L$22="", "", 基本情報入力シート!$L$22))</f>
        <v/>
      </c>
    </row>
    <row r="462" spans="2:2">
      <c r="B462" s="764" t="str">
        <f>IF(I462="", "", IF(基本情報入力シート!$L$22="", "", 基本情報入力シート!$L$22))</f>
        <v/>
      </c>
    </row>
    <row r="463" spans="2:2">
      <c r="B463" s="764" t="str">
        <f>IF(I463="", "", IF(基本情報入力シート!$L$22="", "", 基本情報入力シート!$L$22))</f>
        <v/>
      </c>
    </row>
    <row r="464" spans="2:2">
      <c r="B464" s="764" t="str">
        <f>IF(I464="", "", IF(基本情報入力シート!$L$22="", "", 基本情報入力シート!$L$22))</f>
        <v/>
      </c>
    </row>
    <row r="465" spans="2:2">
      <c r="B465" s="764" t="str">
        <f>IF(I465="", "", IF(基本情報入力シート!$L$22="", "", 基本情報入力シート!$L$22))</f>
        <v/>
      </c>
    </row>
    <row r="466" spans="2:2">
      <c r="B466" s="764" t="str">
        <f>IF(I466="", "", IF(基本情報入力シート!$L$22="", "", 基本情報入力シート!$L$22))</f>
        <v/>
      </c>
    </row>
    <row r="467" spans="2:2">
      <c r="B467" s="764" t="str">
        <f>IF(I467="", "", IF(基本情報入力シート!$L$22="", "", 基本情報入力シート!$L$22))</f>
        <v/>
      </c>
    </row>
    <row r="468" spans="2:2">
      <c r="B468" s="764" t="str">
        <f>IF(I468="", "", IF(基本情報入力シート!$L$22="", "", 基本情報入力シート!$L$22))</f>
        <v/>
      </c>
    </row>
    <row r="469" spans="2:2">
      <c r="B469" s="764" t="str">
        <f>IF(I469="", "", IF(基本情報入力シート!$L$22="", "", 基本情報入力シート!$L$22))</f>
        <v/>
      </c>
    </row>
    <row r="470" spans="2:2">
      <c r="B470" s="764" t="str">
        <f>IF(I470="", "", IF(基本情報入力シート!$L$22="", "", 基本情報入力シート!$L$22))</f>
        <v/>
      </c>
    </row>
    <row r="471" spans="2:2">
      <c r="B471" s="764" t="str">
        <f>IF(I471="", "", IF(基本情報入力シート!$L$22="", "", 基本情報入力シート!$L$22))</f>
        <v/>
      </c>
    </row>
    <row r="472" spans="2:2">
      <c r="B472" s="764" t="str">
        <f>IF(I472="", "", IF(基本情報入力シート!$L$22="", "", 基本情報入力シート!$L$22))</f>
        <v/>
      </c>
    </row>
    <row r="473" spans="2:2">
      <c r="B473" s="764" t="str">
        <f>IF(I473="", "", IF(基本情報入力シート!$L$22="", "", 基本情報入力シート!$L$22))</f>
        <v/>
      </c>
    </row>
    <row r="474" spans="2:2">
      <c r="B474" s="764" t="str">
        <f>IF(I474="", "", IF(基本情報入力シート!$L$22="", "", 基本情報入力シート!$L$22))</f>
        <v/>
      </c>
    </row>
    <row r="475" spans="2:2">
      <c r="B475" s="764" t="str">
        <f>IF(I475="", "", IF(基本情報入力シート!$L$22="", "", 基本情報入力シート!$L$22))</f>
        <v/>
      </c>
    </row>
    <row r="476" spans="2:2">
      <c r="B476" s="764" t="str">
        <f>IF(I476="", "", IF(基本情報入力シート!$L$22="", "", 基本情報入力シート!$L$22))</f>
        <v/>
      </c>
    </row>
    <row r="477" spans="2:2">
      <c r="B477" s="764" t="str">
        <f>IF(I477="", "", IF(基本情報入力シート!$L$22="", "", 基本情報入力シート!$L$22))</f>
        <v/>
      </c>
    </row>
    <row r="478" spans="2:2">
      <c r="B478" s="764" t="str">
        <f>IF(I478="", "", IF(基本情報入力シート!$L$22="", "", 基本情報入力シート!$L$22))</f>
        <v/>
      </c>
    </row>
    <row r="479" spans="2:2">
      <c r="B479" s="764" t="str">
        <f>IF(I479="", "", IF(基本情報入力シート!$L$22="", "", 基本情報入力シート!$L$22))</f>
        <v/>
      </c>
    </row>
    <row r="480" spans="2:2">
      <c r="B480" s="764" t="str">
        <f>IF(I480="", "", IF(基本情報入力シート!$L$22="", "", 基本情報入力シート!$L$22))</f>
        <v/>
      </c>
    </row>
    <row r="481" spans="2:2">
      <c r="B481" s="764" t="str">
        <f>IF(I481="", "", IF(基本情報入力シート!$L$22="", "", 基本情報入力シート!$L$22))</f>
        <v/>
      </c>
    </row>
    <row r="482" spans="2:2">
      <c r="B482" s="764" t="str">
        <f>IF(I482="", "", IF(基本情報入力シート!$L$22="", "", 基本情報入力シート!$L$22))</f>
        <v/>
      </c>
    </row>
    <row r="483" spans="2:2">
      <c r="B483" s="764" t="str">
        <f>IF(I483="", "", IF(基本情報入力シート!$L$22="", "", 基本情報入力シート!$L$22))</f>
        <v/>
      </c>
    </row>
    <row r="484" spans="2:2">
      <c r="B484" s="764" t="str">
        <f>IF(I484="", "", IF(基本情報入力シート!$L$22="", "", 基本情報入力シート!$L$22))</f>
        <v/>
      </c>
    </row>
    <row r="485" spans="2:2">
      <c r="B485" s="764" t="str">
        <f>IF(I485="", "", IF(基本情報入力シート!$L$22="", "", 基本情報入力シート!$L$22))</f>
        <v/>
      </c>
    </row>
    <row r="486" spans="2:2">
      <c r="B486" s="764" t="str">
        <f>IF(I486="", "", IF(基本情報入力シート!$L$22="", "", 基本情報入力シート!$L$22))</f>
        <v/>
      </c>
    </row>
    <row r="487" spans="2:2">
      <c r="B487" s="764" t="str">
        <f>IF(I487="", "", IF(基本情報入力シート!$L$22="", "", 基本情報入力シート!$L$22))</f>
        <v/>
      </c>
    </row>
    <row r="488" spans="2:2">
      <c r="B488" s="764" t="str">
        <f>IF(I488="", "", IF(基本情報入力シート!$L$22="", "", 基本情報入力シート!$L$22))</f>
        <v/>
      </c>
    </row>
    <row r="489" spans="2:2">
      <c r="B489" s="764" t="str">
        <f>IF(I489="", "", IF(基本情報入力シート!$L$22="", "", 基本情報入力シート!$L$22))</f>
        <v/>
      </c>
    </row>
    <row r="490" spans="2:2">
      <c r="B490" s="764" t="str">
        <f>IF(I490="", "", IF(基本情報入力シート!$L$22="", "", 基本情報入力シート!$L$22))</f>
        <v/>
      </c>
    </row>
    <row r="491" spans="2:2">
      <c r="B491" s="764" t="str">
        <f>IF(I491="", "", IF(基本情報入力シート!$L$22="", "", 基本情報入力シート!$L$22))</f>
        <v/>
      </c>
    </row>
    <row r="492" spans="2:2">
      <c r="B492" s="764" t="str">
        <f>IF(I492="", "", IF(基本情報入力シート!$L$22="", "", 基本情報入力シート!$L$22))</f>
        <v/>
      </c>
    </row>
    <row r="493" spans="2:2">
      <c r="B493" s="764" t="str">
        <f>IF(I493="", "", IF(基本情報入力シート!$L$22="", "", 基本情報入力シート!$L$22))</f>
        <v/>
      </c>
    </row>
    <row r="494" spans="2:2">
      <c r="B494" s="764" t="str">
        <f>IF(I494="", "", IF(基本情報入力シート!$L$22="", "", 基本情報入力シート!$L$22))</f>
        <v/>
      </c>
    </row>
    <row r="495" spans="2:2">
      <c r="B495" s="764" t="str">
        <f>IF(I495="", "", IF(基本情報入力シート!$L$22="", "", 基本情報入力シート!$L$22))</f>
        <v/>
      </c>
    </row>
    <row r="496" spans="2:2">
      <c r="B496" s="764" t="str">
        <f>IF(I496="", "", IF(基本情報入力シート!$L$22="", "", 基本情報入力シート!$L$22))</f>
        <v/>
      </c>
    </row>
    <row r="497" spans="2:2">
      <c r="B497" s="764" t="str">
        <f>IF(I497="", "", IF(基本情報入力シート!$L$22="", "", 基本情報入力シート!$L$22))</f>
        <v/>
      </c>
    </row>
    <row r="498" spans="2:2">
      <c r="B498" s="764" t="str">
        <f>IF(I498="", "", IF(基本情報入力シート!$L$22="", "", 基本情報入力シート!$L$22))</f>
        <v/>
      </c>
    </row>
    <row r="499" spans="2:2">
      <c r="B499" s="764" t="str">
        <f>IF(I499="", "", IF(基本情報入力シート!$L$22="", "", 基本情報入力シート!$L$22))</f>
        <v/>
      </c>
    </row>
    <row r="500" spans="2:2">
      <c r="B500" s="764" t="str">
        <f>IF(I500="", "", IF(基本情報入力シート!$L$22="", "", 基本情報入力シート!$L$22))</f>
        <v/>
      </c>
    </row>
    <row r="501" spans="2:2">
      <c r="B501" s="764" t="str">
        <f>IF(I501="", "", IF(基本情報入力シート!$L$22="", "", 基本情報入力シート!$L$22))</f>
        <v/>
      </c>
    </row>
    <row r="502" spans="2:2">
      <c r="B502" s="764" t="str">
        <f>IF(I502="", "", IF(基本情報入力シート!$L$22="", "", 基本情報入力シート!$L$22))</f>
        <v/>
      </c>
    </row>
    <row r="503" spans="2:2">
      <c r="B503" s="764" t="str">
        <f>IF(I503="", "", IF(基本情報入力シート!$L$22="", "", 基本情報入力シート!$L$22))</f>
        <v/>
      </c>
    </row>
    <row r="504" spans="2:2">
      <c r="B504" s="764" t="str">
        <f>IF(I504="", "", IF(基本情報入力シート!$L$22="", "", 基本情報入力シート!$L$22))</f>
        <v/>
      </c>
    </row>
    <row r="505" spans="2:2">
      <c r="B505" s="764" t="str">
        <f>IF(I505="", "", IF(基本情報入力シート!$L$22="", "", 基本情報入力シート!$L$22))</f>
        <v/>
      </c>
    </row>
    <row r="506" spans="2:2">
      <c r="B506" s="764" t="str">
        <f>IF(I506="", "", IF(基本情報入力シート!$L$22="", "", 基本情報入力シート!$L$22))</f>
        <v/>
      </c>
    </row>
    <row r="507" spans="2:2">
      <c r="B507" s="764" t="str">
        <f>IF(I507="", "", IF(基本情報入力シート!$L$22="", "", 基本情報入力シート!$L$22))</f>
        <v/>
      </c>
    </row>
    <row r="508" spans="2:2">
      <c r="B508" s="764" t="str">
        <f>IF(I508="", "", IF(基本情報入力シート!$L$22="", "", 基本情報入力シート!$L$22))</f>
        <v/>
      </c>
    </row>
    <row r="509" spans="2:2">
      <c r="B509" s="764" t="str">
        <f>IF(I509="", "", IF(基本情報入力シート!$L$22="", "", 基本情報入力シート!$L$22))</f>
        <v/>
      </c>
    </row>
  </sheetData>
  <sheetProtection algorithmName="SHA-512" hashValue="PObBdPGjJGhMwRnb+sHicNjlSvmhf+H9xEOiLkqtiJ5ECnCn5Ch3tT7ULnDSG9g/bh1K8uNfO9IkMHFCM4rUvQ==" saltValue="DIUij4G9daIYsGqKqUJTpA==" spinCount="100000" sheet="1" objects="1" scenarios="1"/>
  <mergeCells count="16">
    <mergeCell ref="T3:AE4"/>
    <mergeCell ref="AF3:AF4"/>
    <mergeCell ref="AG3:AH3"/>
    <mergeCell ref="AI3:AJ3"/>
    <mergeCell ref="N3:N4"/>
    <mergeCell ref="O3:O4"/>
    <mergeCell ref="P3:P4"/>
    <mergeCell ref="Q3:Q4"/>
    <mergeCell ref="R3:R4"/>
    <mergeCell ref="S3:S4"/>
    <mergeCell ref="M3:M4"/>
    <mergeCell ref="B3:B4"/>
    <mergeCell ref="D3:H4"/>
    <mergeCell ref="I3:I4"/>
    <mergeCell ref="J3:K3"/>
    <mergeCell ref="L3:L4"/>
  </mergeCells>
  <phoneticPr fontId="11"/>
  <conditionalFormatting sqref="B3:AN4">
    <cfRule type="expression" dxfId="34" priority="1">
      <formula>$AP$3="補助金様式を都道府県に提出"</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FB3D9-7F8F-4F2A-B162-FC5330A65916}">
  <sheetPr codeName="Sheet4">
    <pageSetUpPr fitToPage="1"/>
  </sheetPr>
  <dimension ref="A1:BC116"/>
  <sheetViews>
    <sheetView view="pageBreakPreview" zoomScale="110" zoomScaleNormal="91" zoomScaleSheetLayoutView="100" workbookViewId="0">
      <selection activeCell="B30" sqref="B30:Z30"/>
    </sheetView>
  </sheetViews>
  <sheetFormatPr defaultColWidth="9" defaultRowHeight="13"/>
  <cols>
    <col min="1" max="1" width="3.453125" bestFit="1" customWidth="1"/>
    <col min="2" max="2" width="4.453125" customWidth="1"/>
    <col min="3" max="8" width="2.453125" customWidth="1"/>
    <col min="9" max="10" width="3.453125" customWidth="1"/>
    <col min="11" max="19" width="2.453125" customWidth="1"/>
    <col min="20" max="20" width="3" customWidth="1"/>
    <col min="21" max="24" width="2.453125" customWidth="1"/>
    <col min="25" max="25" width="3.6328125" customWidth="1"/>
    <col min="26" max="26" width="14.6328125" customWidth="1"/>
    <col min="27" max="29" width="2.453125" customWidth="1"/>
    <col min="30" max="30" width="4.90625" customWidth="1"/>
    <col min="31" max="32" width="2.453125" customWidth="1"/>
    <col min="33" max="33" width="3.453125" customWidth="1"/>
    <col min="34" max="34" width="4" customWidth="1"/>
    <col min="35" max="35" width="2" customWidth="1"/>
    <col min="36" max="36" width="2.453125" customWidth="1"/>
    <col min="37" max="37" width="6.453125" customWidth="1"/>
    <col min="38" max="43" width="9.08984375" customWidth="1"/>
    <col min="44" max="44" width="9.453125" bestFit="1" customWidth="1"/>
    <col min="47" max="47" width="4.54296875" customWidth="1"/>
    <col min="49" max="55" width="9" customWidth="1"/>
  </cols>
  <sheetData>
    <row r="1" spans="1:55" ht="27" customHeight="1" thickBot="1">
      <c r="A1" s="63" t="s">
        <v>361</v>
      </c>
      <c r="B1" s="65"/>
      <c r="C1" s="65"/>
      <c r="D1" s="65"/>
      <c r="E1" s="65"/>
      <c r="F1" s="65"/>
      <c r="G1" s="65"/>
      <c r="H1" s="65"/>
      <c r="I1" s="65"/>
      <c r="J1" s="65"/>
      <c r="K1" s="65"/>
      <c r="L1" s="65"/>
      <c r="M1" s="65"/>
      <c r="N1" s="65"/>
      <c r="O1" s="65"/>
      <c r="P1" s="65"/>
      <c r="Q1" s="65"/>
      <c r="R1" s="65"/>
      <c r="S1" s="65"/>
      <c r="T1" s="65"/>
      <c r="U1" s="65"/>
      <c r="V1" s="65"/>
      <c r="W1" s="60"/>
      <c r="X1" s="60"/>
      <c r="Y1" s="60"/>
      <c r="Z1" s="60"/>
      <c r="AA1" s="60"/>
      <c r="AB1" s="1072" t="s">
        <v>134</v>
      </c>
      <c r="AC1" s="1073"/>
      <c r="AD1" s="1073"/>
      <c r="AE1" s="1072" t="str">
        <f>IF(基本情報入力シート!AA16&lt;&gt;"", 基本情報入力シート!AA16, "")</f>
        <v>長野県</v>
      </c>
      <c r="AF1" s="1073"/>
      <c r="AG1" s="1073"/>
      <c r="AH1" s="1073"/>
      <c r="AI1" s="1098"/>
      <c r="AJ1" s="60"/>
      <c r="AK1" s="139"/>
      <c r="AL1" s="140"/>
      <c r="AM1" s="140"/>
      <c r="AN1" s="140"/>
      <c r="AO1" s="648"/>
      <c r="AP1" s="140"/>
      <c r="AQ1" s="140"/>
      <c r="AR1" s="140"/>
      <c r="AS1" s="140"/>
      <c r="AT1" s="140"/>
      <c r="AU1" s="140"/>
      <c r="AV1" s="140"/>
      <c r="AW1" s="141"/>
      <c r="AX1" s="134"/>
      <c r="AY1" s="976" t="s">
        <v>135</v>
      </c>
      <c r="AZ1" s="976"/>
      <c r="BA1" s="976"/>
      <c r="BB1" s="976"/>
      <c r="BC1" s="976"/>
    </row>
    <row r="2" spans="1:55" ht="12.65" customHeight="1">
      <c r="A2" s="1457" t="str">
        <f>IF(AY2="加算様式を指定権者に提出", "！基本情報入力シート「１　提出の目的と提出先の自治体名」にて「加算様式を指定権者に提出」が選択されているため、この様式はグレーアウトされています。", "")</f>
        <v/>
      </c>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8"/>
      <c r="AK2" s="142"/>
      <c r="AL2" s="143"/>
      <c r="AM2" s="143"/>
      <c r="AN2" s="646"/>
      <c r="AO2" s="135"/>
      <c r="AP2" s="647"/>
      <c r="AQ2" s="143"/>
      <c r="AR2" s="143"/>
      <c r="AS2" s="143"/>
      <c r="AT2" s="143"/>
      <c r="AU2" s="143"/>
      <c r="AV2" s="143"/>
      <c r="AW2" s="144"/>
      <c r="AY2" s="976" t="str">
        <f>IF(基本情報入力シート!V14="", "", 基本情報入力シート!V14)</f>
        <v/>
      </c>
      <c r="AZ2" s="976"/>
      <c r="BA2" s="976"/>
      <c r="BB2" s="976"/>
      <c r="BC2" s="976"/>
    </row>
    <row r="3" spans="1:55" ht="14.4" customHeight="1" thickBot="1">
      <c r="A3" s="98" t="s">
        <v>137</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145"/>
      <c r="AL3" s="146"/>
      <c r="AM3" s="146"/>
      <c r="AN3" s="146"/>
      <c r="AO3" s="649"/>
      <c r="AP3" s="146"/>
      <c r="AQ3" s="146"/>
      <c r="AR3" s="146"/>
      <c r="AS3" s="146"/>
      <c r="AT3" s="146"/>
      <c r="AU3" s="146"/>
      <c r="AV3" s="146"/>
      <c r="AW3" s="147"/>
      <c r="AY3" s="976"/>
      <c r="AZ3" s="976"/>
      <c r="BA3" s="976"/>
      <c r="BB3" s="976"/>
      <c r="BC3" s="976"/>
    </row>
    <row r="4" spans="1:55" s="29" customFormat="1" ht="13.5" customHeight="1">
      <c r="A4" s="1501" t="s">
        <v>13</v>
      </c>
      <c r="B4" s="1502"/>
      <c r="C4" s="1502"/>
      <c r="D4" s="1502"/>
      <c r="E4" s="1502"/>
      <c r="F4" s="1503"/>
      <c r="G4" s="1490" t="str">
        <f>IF(基本情報入力シート!L21="","",基本情報入力シート!L21)</f>
        <v/>
      </c>
      <c r="H4" s="1491"/>
      <c r="I4" s="1491"/>
      <c r="J4" s="1491"/>
      <c r="K4" s="1491"/>
      <c r="L4" s="1491"/>
      <c r="M4" s="1491"/>
      <c r="N4" s="1491"/>
      <c r="O4" s="1491"/>
      <c r="P4" s="1491"/>
      <c r="Q4" s="1491"/>
      <c r="R4" s="1491"/>
      <c r="S4" s="1491"/>
      <c r="T4" s="1491"/>
      <c r="U4" s="1491"/>
      <c r="V4" s="1491"/>
      <c r="W4" s="1491"/>
      <c r="X4" s="1491"/>
      <c r="Y4" s="1491"/>
      <c r="Z4" s="1491"/>
      <c r="AA4" s="1491"/>
      <c r="AB4" s="1491"/>
      <c r="AC4" s="1491"/>
      <c r="AD4" s="1491"/>
      <c r="AE4" s="1491"/>
      <c r="AF4" s="1491"/>
      <c r="AG4" s="1491"/>
      <c r="AH4" s="1491"/>
      <c r="AI4" s="1491"/>
      <c r="AJ4" s="99"/>
    </row>
    <row r="5" spans="1:55" s="29" customFormat="1" ht="14.25" customHeight="1">
      <c r="A5" s="1504" t="s">
        <v>138</v>
      </c>
      <c r="B5" s="1505"/>
      <c r="C5" s="1505"/>
      <c r="D5" s="1505"/>
      <c r="E5" s="1505"/>
      <c r="F5" s="1506"/>
      <c r="G5" s="1492" t="str">
        <f>IF(基本情報入力シート!L22="","",基本情報入力シート!L22)</f>
        <v/>
      </c>
      <c r="H5" s="1493"/>
      <c r="I5" s="1493"/>
      <c r="J5" s="1493"/>
      <c r="K5" s="1493"/>
      <c r="L5" s="1493"/>
      <c r="M5" s="1493"/>
      <c r="N5" s="1493"/>
      <c r="O5" s="1493"/>
      <c r="P5" s="1493"/>
      <c r="Q5" s="1493"/>
      <c r="R5" s="1493"/>
      <c r="S5" s="1493"/>
      <c r="T5" s="1493"/>
      <c r="U5" s="1493"/>
      <c r="V5" s="1493"/>
      <c r="W5" s="1493"/>
      <c r="X5" s="1493"/>
      <c r="Y5" s="1493"/>
      <c r="Z5" s="1493"/>
      <c r="AA5" s="1493"/>
      <c r="AB5" s="1493"/>
      <c r="AC5" s="1493"/>
      <c r="AD5" s="1493"/>
      <c r="AE5" s="1493"/>
      <c r="AF5" s="1493"/>
      <c r="AG5" s="1493"/>
      <c r="AH5" s="1493"/>
      <c r="AI5" s="1493"/>
      <c r="AJ5" s="99"/>
    </row>
    <row r="6" spans="1:55" s="29" customFormat="1" ht="12.75" customHeight="1">
      <c r="A6" s="1022" t="s">
        <v>139</v>
      </c>
      <c r="B6" s="1023"/>
      <c r="C6" s="1023"/>
      <c r="D6" s="1023"/>
      <c r="E6" s="1023"/>
      <c r="F6" s="1485"/>
      <c r="G6" s="106" t="s">
        <v>16</v>
      </c>
      <c r="H6" s="1486" t="str">
        <f>IF(基本情報入力シート!AM24="－","",基本情報入力シート!AM24)</f>
        <v>-</v>
      </c>
      <c r="I6" s="1486"/>
      <c r="J6" s="1486"/>
      <c r="K6" s="1486"/>
      <c r="L6" s="1486"/>
      <c r="M6" s="107"/>
      <c r="N6" s="108"/>
      <c r="O6" s="108"/>
      <c r="P6" s="108"/>
      <c r="Q6" s="108"/>
      <c r="R6" s="108"/>
      <c r="S6" s="108"/>
      <c r="T6" s="108"/>
      <c r="U6" s="108"/>
      <c r="V6" s="108"/>
      <c r="W6" s="108"/>
      <c r="X6" s="108"/>
      <c r="Y6" s="108"/>
      <c r="Z6" s="108"/>
      <c r="AA6" s="108"/>
      <c r="AB6" s="108"/>
      <c r="AC6" s="108"/>
      <c r="AD6" s="108"/>
      <c r="AE6" s="108"/>
      <c r="AF6" s="108"/>
      <c r="AG6" s="108"/>
      <c r="AH6" s="108"/>
      <c r="AI6" s="108"/>
      <c r="AJ6" s="65"/>
    </row>
    <row r="7" spans="1:55" s="29" customFormat="1" ht="14.4" customHeight="1">
      <c r="A7" s="1481"/>
      <c r="B7" s="1482"/>
      <c r="C7" s="1482"/>
      <c r="D7" s="1482"/>
      <c r="E7" s="1482"/>
      <c r="F7" s="1483"/>
      <c r="G7" s="1494" t="str">
        <f>IF(基本情報入力シート!L24="","",基本情報入力シート!L24)</f>
        <v/>
      </c>
      <c r="H7" s="1495"/>
      <c r="I7" s="1495"/>
      <c r="J7" s="1495"/>
      <c r="K7" s="1495"/>
      <c r="L7" s="1495"/>
      <c r="M7" s="1495"/>
      <c r="N7" s="1495"/>
      <c r="O7" s="1495"/>
      <c r="P7" s="1495"/>
      <c r="Q7" s="1495"/>
      <c r="R7" s="1495"/>
      <c r="S7" s="1495"/>
      <c r="T7" s="1495"/>
      <c r="U7" s="1495"/>
      <c r="V7" s="1495"/>
      <c r="W7" s="1495"/>
      <c r="X7" s="1495"/>
      <c r="Y7" s="1495"/>
      <c r="Z7" s="1495"/>
      <c r="AA7" s="1495"/>
      <c r="AB7" s="1495"/>
      <c r="AC7" s="1495"/>
      <c r="AD7" s="1495"/>
      <c r="AE7" s="1495"/>
      <c r="AF7" s="1495"/>
      <c r="AG7" s="1495"/>
      <c r="AH7" s="1495"/>
      <c r="AI7" s="1495"/>
      <c r="AJ7" s="99"/>
    </row>
    <row r="8" spans="1:55" s="29" customFormat="1" ht="11.4" customHeight="1">
      <c r="A8" s="1481"/>
      <c r="B8" s="1482"/>
      <c r="C8" s="1482"/>
      <c r="D8" s="1482"/>
      <c r="E8" s="1482"/>
      <c r="F8" s="1483"/>
      <c r="G8" s="1496" t="str">
        <f>IF(基本情報入力シート!L25="","",基本情報入力シート!L25)</f>
        <v/>
      </c>
      <c r="H8" s="1497"/>
      <c r="I8" s="1497"/>
      <c r="J8" s="1497"/>
      <c r="K8" s="1497"/>
      <c r="L8" s="1497"/>
      <c r="M8" s="1497"/>
      <c r="N8" s="1497"/>
      <c r="O8" s="1497"/>
      <c r="P8" s="1497"/>
      <c r="Q8" s="1497"/>
      <c r="R8" s="1497"/>
      <c r="S8" s="1497"/>
      <c r="T8" s="1497"/>
      <c r="U8" s="1497"/>
      <c r="V8" s="1497"/>
      <c r="W8" s="1497"/>
      <c r="X8" s="1497"/>
      <c r="Y8" s="1497"/>
      <c r="Z8" s="1497"/>
      <c r="AA8" s="1497"/>
      <c r="AB8" s="1497"/>
      <c r="AC8" s="1497"/>
      <c r="AD8" s="1497"/>
      <c r="AE8" s="1497"/>
      <c r="AF8" s="1497"/>
      <c r="AG8" s="1497"/>
      <c r="AH8" s="1497"/>
      <c r="AI8" s="1497"/>
      <c r="AJ8" s="99"/>
    </row>
    <row r="9" spans="1:55" s="29" customFormat="1" ht="13.5" customHeight="1">
      <c r="A9" s="1487" t="s">
        <v>13</v>
      </c>
      <c r="B9" s="1488"/>
      <c r="C9" s="1488"/>
      <c r="D9" s="1488"/>
      <c r="E9" s="1488"/>
      <c r="F9" s="1489"/>
      <c r="G9" s="1471" t="str">
        <f>IF(基本情報入力シート!L29="","",基本情報入力シート!L29)</f>
        <v/>
      </c>
      <c r="H9" s="1472"/>
      <c r="I9" s="1472"/>
      <c r="J9" s="1472"/>
      <c r="K9" s="1472"/>
      <c r="L9" s="1472"/>
      <c r="M9" s="1472"/>
      <c r="N9" s="1472"/>
      <c r="O9" s="1472"/>
      <c r="P9" s="1472"/>
      <c r="Q9" s="1472"/>
      <c r="R9" s="1472"/>
      <c r="S9" s="1472"/>
      <c r="T9" s="1472"/>
      <c r="U9" s="1472"/>
      <c r="V9" s="1472"/>
      <c r="W9" s="1472"/>
      <c r="X9" s="1472"/>
      <c r="Y9" s="1472"/>
      <c r="Z9" s="1472"/>
      <c r="AA9" s="1472"/>
      <c r="AB9" s="1472"/>
      <c r="AC9" s="1472"/>
      <c r="AD9" s="1472"/>
      <c r="AE9" s="1472"/>
      <c r="AF9" s="1472"/>
      <c r="AG9" s="1472"/>
      <c r="AH9" s="1472"/>
      <c r="AI9" s="1472"/>
      <c r="AJ9" s="99"/>
    </row>
    <row r="10" spans="1:55" s="29" customFormat="1">
      <c r="A10" s="1481" t="s">
        <v>140</v>
      </c>
      <c r="B10" s="1482"/>
      <c r="C10" s="1482"/>
      <c r="D10" s="1482"/>
      <c r="E10" s="1482"/>
      <c r="F10" s="1483"/>
      <c r="G10" s="1473" t="str">
        <f>IF(基本情報入力シート!L30="","",基本情報入力シート!L30)</f>
        <v/>
      </c>
      <c r="H10" s="1474"/>
      <c r="I10" s="1474"/>
      <c r="J10" s="1474"/>
      <c r="K10" s="1474"/>
      <c r="L10" s="1474"/>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99"/>
    </row>
    <row r="11" spans="1:55" s="29" customFormat="1" ht="13.5" customHeight="1">
      <c r="A11" s="1484" t="s">
        <v>141</v>
      </c>
      <c r="B11" s="1484"/>
      <c r="C11" s="1484"/>
      <c r="D11" s="1484"/>
      <c r="E11" s="1484"/>
      <c r="F11" s="1484"/>
      <c r="G11" s="1159" t="s">
        <v>27</v>
      </c>
      <c r="H11" s="1160"/>
      <c r="I11" s="1160"/>
      <c r="J11" s="1160"/>
      <c r="K11" s="1507" t="str">
        <f>IF(基本情報入力シート!L31="","",基本情報入力シート!L31)</f>
        <v/>
      </c>
      <c r="L11" s="1508"/>
      <c r="M11" s="1508"/>
      <c r="N11" s="1508"/>
      <c r="O11" s="1508"/>
      <c r="P11" s="1508"/>
      <c r="Q11" s="1508"/>
      <c r="R11" s="1508"/>
      <c r="S11" s="1508"/>
      <c r="T11" s="1509"/>
      <c r="U11" s="1498" t="s">
        <v>28</v>
      </c>
      <c r="V11" s="1499"/>
      <c r="W11" s="1499"/>
      <c r="X11" s="1500"/>
      <c r="Y11" s="1507" t="str">
        <f>IF(基本情報入力シート!L32="","",基本情報入力シート!L32)</f>
        <v/>
      </c>
      <c r="Z11" s="1508"/>
      <c r="AA11" s="1508"/>
      <c r="AB11" s="1508"/>
      <c r="AC11" s="1508"/>
      <c r="AD11" s="1508"/>
      <c r="AE11" s="1508"/>
      <c r="AF11" s="1508"/>
      <c r="AG11" s="1508"/>
      <c r="AH11" s="1508"/>
      <c r="AI11" s="1508"/>
      <c r="AJ11" s="99"/>
      <c r="AT11" s="30"/>
      <c r="AU11" s="30"/>
    </row>
    <row r="12" spans="1:55" s="29" customFormat="1" ht="7.25" customHeight="1" thickBot="1">
      <c r="A12" s="100"/>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65"/>
      <c r="AT12" s="30"/>
      <c r="AU12" s="30"/>
    </row>
    <row r="13" spans="1:55" ht="23.4" customHeight="1" thickBot="1">
      <c r="A13" s="199" t="s">
        <v>362</v>
      </c>
      <c r="B13" s="110"/>
      <c r="C13" s="110"/>
      <c r="D13" s="110"/>
      <c r="E13" s="110"/>
      <c r="F13" s="110"/>
      <c r="G13" s="110"/>
      <c r="H13" s="110"/>
      <c r="I13" s="110"/>
      <c r="J13" s="110"/>
      <c r="K13" s="110"/>
      <c r="L13" s="110"/>
      <c r="M13" s="110"/>
      <c r="N13" s="110"/>
      <c r="O13" s="111"/>
      <c r="P13" s="111"/>
      <c r="Q13" s="111"/>
      <c r="R13" s="111"/>
      <c r="S13" s="111"/>
      <c r="T13" s="111"/>
      <c r="U13" s="110"/>
      <c r="V13" s="110"/>
      <c r="W13" s="110"/>
      <c r="X13" s="110"/>
      <c r="Y13" s="110"/>
      <c r="Z13" s="110"/>
      <c r="AA13" s="110"/>
      <c r="AB13" s="110"/>
      <c r="AC13" s="110"/>
      <c r="AD13" s="110"/>
      <c r="AE13" s="110"/>
      <c r="AF13" s="110"/>
      <c r="AG13" s="110"/>
      <c r="AH13" s="1455" t="str">
        <f>IF(G5="", "", IF(AND(OR(A15="✓", A16="✓", A17="✓"), OR(A19="✓",AND(A20="✓", M21&lt;&gt;""))), "○", "×"))</f>
        <v/>
      </c>
      <c r="AI13" s="1456"/>
      <c r="AK13" s="1465" t="s">
        <v>363</v>
      </c>
      <c r="AL13" s="1466"/>
      <c r="AM13" s="1466"/>
      <c r="AN13" s="1466"/>
      <c r="AO13" s="1466"/>
      <c r="AP13" s="1466"/>
      <c r="AQ13" s="1466"/>
      <c r="AR13" s="1466"/>
      <c r="AS13" s="1466"/>
      <c r="AT13" s="1466"/>
      <c r="AU13" s="1466"/>
      <c r="AV13" s="1467"/>
    </row>
    <row r="14" spans="1:55" ht="27.65" customHeight="1" thickBot="1">
      <c r="A14" s="1475" t="s">
        <v>364</v>
      </c>
      <c r="B14" s="1453"/>
      <c r="C14" s="1453"/>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4"/>
      <c r="AJ14" s="65"/>
      <c r="AR14" s="31"/>
    </row>
    <row r="15" spans="1:55" ht="20" customHeight="1">
      <c r="A15" s="138"/>
      <c r="B15" s="1476" t="s">
        <v>365</v>
      </c>
      <c r="C15" s="1476"/>
      <c r="D15" s="1476"/>
      <c r="E15" s="1476"/>
      <c r="F15" s="1476"/>
      <c r="G15" s="1476"/>
      <c r="H15" s="1476"/>
      <c r="I15" s="1476"/>
      <c r="J15" s="1476"/>
      <c r="K15" s="1476"/>
      <c r="L15" s="1476"/>
      <c r="M15" s="1476"/>
      <c r="N15" s="1476"/>
      <c r="O15" s="1476"/>
      <c r="P15" s="1476"/>
      <c r="Q15" s="1476"/>
      <c r="R15" s="1476"/>
      <c r="S15" s="1476"/>
      <c r="T15" s="1476"/>
      <c r="U15" s="1476"/>
      <c r="V15" s="1476"/>
      <c r="W15" s="1476"/>
      <c r="X15" s="1476"/>
      <c r="Y15" s="1476"/>
      <c r="Z15" s="1476"/>
      <c r="AA15" s="1476"/>
      <c r="AB15" s="1476"/>
      <c r="AC15" s="1476"/>
      <c r="AD15" s="1476"/>
      <c r="AE15" s="1476"/>
      <c r="AF15" s="1476"/>
      <c r="AG15" s="1476"/>
      <c r="AH15" s="1476"/>
      <c r="AI15" s="1479"/>
      <c r="AJ15" s="65"/>
      <c r="AR15" s="31"/>
    </row>
    <row r="16" spans="1:55" ht="20" customHeight="1">
      <c r="A16" s="136"/>
      <c r="B16" s="1453" t="s">
        <v>366</v>
      </c>
      <c r="C16" s="1453"/>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4"/>
      <c r="AJ16" s="65"/>
      <c r="AR16" s="31"/>
    </row>
    <row r="17" spans="1:48" ht="20" customHeight="1">
      <c r="A17" s="136"/>
      <c r="B17" s="1453" t="s">
        <v>367</v>
      </c>
      <c r="C17" s="1453"/>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4"/>
      <c r="AJ17" s="65"/>
      <c r="AR17" s="31"/>
    </row>
    <row r="18" spans="1:48" ht="27.65" customHeight="1" thickBot="1">
      <c r="A18" s="1480" t="s">
        <v>368</v>
      </c>
      <c r="B18" s="1453"/>
      <c r="C18" s="1453"/>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4"/>
      <c r="AJ18" s="65"/>
      <c r="AR18" s="31"/>
    </row>
    <row r="19" spans="1:48" ht="20" customHeight="1">
      <c r="A19" s="138"/>
      <c r="B19" s="1453" t="s">
        <v>369</v>
      </c>
      <c r="C19" s="1453"/>
      <c r="D19" s="1453"/>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4"/>
      <c r="AJ19" s="65"/>
      <c r="AR19" s="31"/>
    </row>
    <row r="20" spans="1:48" ht="20" customHeight="1" thickBot="1">
      <c r="A20" s="136"/>
      <c r="B20" s="913" t="s">
        <v>370</v>
      </c>
      <c r="C20" s="913"/>
      <c r="D20" s="913"/>
      <c r="E20" s="913"/>
      <c r="F20" s="913"/>
      <c r="G20" s="913"/>
      <c r="H20" s="913"/>
      <c r="I20" s="913"/>
      <c r="J20" s="913"/>
      <c r="K20" s="913"/>
      <c r="L20" s="913"/>
      <c r="M20" s="913"/>
      <c r="N20" s="913"/>
      <c r="O20" s="913"/>
      <c r="P20" s="913"/>
      <c r="Q20" s="913"/>
      <c r="R20" s="913"/>
      <c r="S20" s="913"/>
      <c r="T20" s="913"/>
      <c r="U20" s="913"/>
      <c r="V20" s="913"/>
      <c r="W20" s="913"/>
      <c r="X20" s="913"/>
      <c r="Y20" s="913"/>
      <c r="Z20" s="913"/>
      <c r="AA20" s="913"/>
      <c r="AB20" s="913"/>
      <c r="AC20" s="913"/>
      <c r="AD20" s="913"/>
      <c r="AE20" s="913"/>
      <c r="AF20" s="913"/>
      <c r="AG20" s="913"/>
      <c r="AH20" s="913"/>
      <c r="AI20" s="1478"/>
      <c r="AJ20" s="65"/>
      <c r="AR20" s="31"/>
    </row>
    <row r="21" spans="1:48" ht="29.4" customHeight="1" thickBot="1">
      <c r="A21" s="1463" t="s">
        <v>371</v>
      </c>
      <c r="B21" s="1464"/>
      <c r="C21" s="1464"/>
      <c r="D21" s="1464"/>
      <c r="E21" s="1464"/>
      <c r="F21" s="1464"/>
      <c r="G21" s="1464"/>
      <c r="H21" s="1464"/>
      <c r="I21" s="1464"/>
      <c r="J21" s="1464"/>
      <c r="K21" s="1464"/>
      <c r="L21" s="1464"/>
      <c r="M21" s="1468" t="s">
        <v>542</v>
      </c>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70"/>
      <c r="AJ21" s="65"/>
      <c r="AR21" s="31"/>
    </row>
    <row r="22" spans="1:48" ht="105.65" customHeight="1">
      <c r="A22" s="1161" t="s">
        <v>372</v>
      </c>
      <c r="B22" s="1161"/>
      <c r="C22" s="1161"/>
      <c r="D22" s="1161"/>
      <c r="E22" s="1161"/>
      <c r="F22" s="1161"/>
      <c r="G22" s="1161"/>
      <c r="H22" s="1161"/>
      <c r="I22" s="1161"/>
      <c r="J22" s="1161"/>
      <c r="K22" s="1161"/>
      <c r="L22" s="1161"/>
      <c r="M22" s="1161"/>
      <c r="N22" s="1161"/>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65"/>
      <c r="AR22" s="31"/>
    </row>
    <row r="23" spans="1:48" ht="3.65" customHeight="1">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102"/>
      <c r="AA23" s="102"/>
      <c r="AB23" s="102"/>
      <c r="AC23" s="102"/>
      <c r="AD23" s="102"/>
      <c r="AE23" s="102"/>
      <c r="AF23" s="102"/>
      <c r="AG23" s="103"/>
      <c r="AH23" s="103"/>
      <c r="AI23" s="61"/>
      <c r="AJ23" s="65"/>
      <c r="AK23" s="60"/>
      <c r="AL23" s="60"/>
      <c r="AM23" s="60"/>
      <c r="AR23" s="31"/>
    </row>
    <row r="24" spans="1:48" ht="21.75" customHeight="1" thickBot="1">
      <c r="A24" s="1071" t="s">
        <v>373</v>
      </c>
      <c r="B24" s="1071"/>
      <c r="C24" s="1071"/>
      <c r="D24" s="1071"/>
      <c r="E24" s="1071"/>
      <c r="F24" s="1071"/>
      <c r="G24" s="1071"/>
      <c r="H24" s="1071"/>
      <c r="I24" s="1071"/>
      <c r="J24" s="1071"/>
      <c r="K24" s="1071"/>
      <c r="L24" s="1071"/>
      <c r="M24" s="1071"/>
      <c r="N24" s="1071"/>
      <c r="O24" s="1071"/>
      <c r="P24" s="1071"/>
      <c r="Q24" s="1071"/>
      <c r="R24" s="1071"/>
      <c r="S24" s="1071"/>
      <c r="T24" s="1071"/>
      <c r="U24" s="1071"/>
      <c r="V24" s="1071"/>
      <c r="W24" s="1071"/>
      <c r="X24" s="1071"/>
      <c r="Y24" s="1071"/>
      <c r="Z24" s="1071"/>
      <c r="AA24" s="1071"/>
      <c r="AB24" s="1071"/>
      <c r="AC24" s="1071"/>
      <c r="AD24" s="1071"/>
      <c r="AE24" s="1071"/>
      <c r="AF24" s="1071"/>
      <c r="AG24" s="1071"/>
      <c r="AH24" s="1071"/>
      <c r="AI24" s="1071"/>
      <c r="AJ24" s="60"/>
    </row>
    <row r="25" spans="1:48" ht="17.25" customHeight="1" thickBot="1">
      <c r="A25" s="1476" t="s">
        <v>248</v>
      </c>
      <c r="B25" s="1476"/>
      <c r="C25" s="1476"/>
      <c r="D25" s="1476"/>
      <c r="E25" s="1476"/>
      <c r="F25" s="1476"/>
      <c r="G25" s="1476"/>
      <c r="H25" s="1476"/>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6"/>
      <c r="AG25" s="1477"/>
      <c r="AH25" s="1451" t="str" cm="1">
        <f t="array" ref="AH25">IF(G5="", "", IF(AND(PRODUCT((A28:A33="✓")*1), OR(A19="", AND(A19="✓", A27="✓"))),"○","×"))</f>
        <v/>
      </c>
      <c r="AI25" s="1452"/>
      <c r="AJ25" s="41"/>
      <c r="AK25" s="1448" t="s">
        <v>374</v>
      </c>
      <c r="AL25" s="1449"/>
      <c r="AM25" s="1449"/>
      <c r="AN25" s="1449"/>
      <c r="AO25" s="1449"/>
      <c r="AP25" s="1449"/>
      <c r="AQ25" s="1449"/>
      <c r="AR25" s="1449"/>
      <c r="AS25" s="1449"/>
      <c r="AT25" s="1449"/>
      <c r="AU25" s="1449"/>
      <c r="AV25" s="1450"/>
    </row>
    <row r="26" spans="1:48" ht="14.25" customHeight="1" thickBot="1">
      <c r="A26" s="1460" t="s">
        <v>375</v>
      </c>
      <c r="B26" s="1461"/>
      <c r="C26" s="1461"/>
      <c r="D26" s="1461"/>
      <c r="E26" s="1461"/>
      <c r="F26" s="1461"/>
      <c r="G26" s="1461"/>
      <c r="H26" s="1461"/>
      <c r="I26" s="1461"/>
      <c r="J26" s="1461"/>
      <c r="K26" s="1461"/>
      <c r="L26" s="1461"/>
      <c r="M26" s="1461"/>
      <c r="N26" s="1461"/>
      <c r="O26" s="1461"/>
      <c r="P26" s="1461"/>
      <c r="Q26" s="1461"/>
      <c r="R26" s="1461"/>
      <c r="S26" s="1461"/>
      <c r="T26" s="1461"/>
      <c r="U26" s="1461"/>
      <c r="V26" s="1461"/>
      <c r="W26" s="1461"/>
      <c r="X26" s="1461"/>
      <c r="Y26" s="1461"/>
      <c r="Z26" s="1462"/>
      <c r="AA26" s="1510" t="s">
        <v>376</v>
      </c>
      <c r="AB26" s="1511"/>
      <c r="AC26" s="1511"/>
      <c r="AD26" s="1511"/>
      <c r="AE26" s="1511"/>
      <c r="AF26" s="1511"/>
      <c r="AG26" s="1511"/>
      <c r="AH26" s="1512"/>
      <c r="AI26" s="1513"/>
      <c r="AJ26" s="60"/>
      <c r="AL26" s="32"/>
    </row>
    <row r="27" spans="1:48" ht="20" customHeight="1">
      <c r="A27" s="138"/>
      <c r="B27" s="1186" t="s">
        <v>377</v>
      </c>
      <c r="C27" s="1186"/>
      <c r="D27" s="1186"/>
      <c r="E27" s="1186"/>
      <c r="F27" s="1186"/>
      <c r="G27" s="1186"/>
      <c r="H27" s="1186"/>
      <c r="I27" s="1186"/>
      <c r="J27" s="1186"/>
      <c r="K27" s="1186"/>
      <c r="L27" s="1186"/>
      <c r="M27" s="1186"/>
      <c r="N27" s="1186"/>
      <c r="O27" s="1186"/>
      <c r="P27" s="1186"/>
      <c r="Q27" s="1186"/>
      <c r="R27" s="1186"/>
      <c r="S27" s="1186"/>
      <c r="T27" s="1186"/>
      <c r="U27" s="1186"/>
      <c r="V27" s="1186"/>
      <c r="W27" s="1186"/>
      <c r="X27" s="1186"/>
      <c r="Y27" s="1186"/>
      <c r="Z27" s="1187"/>
      <c r="AA27" s="1074" t="s">
        <v>258</v>
      </c>
      <c r="AB27" s="1074"/>
      <c r="AC27" s="1074"/>
      <c r="AD27" s="1074"/>
      <c r="AE27" s="1074"/>
      <c r="AF27" s="1074"/>
      <c r="AG27" s="1074"/>
      <c r="AH27" s="1074"/>
      <c r="AI27" s="1074"/>
      <c r="AJ27" s="67"/>
    </row>
    <row r="28" spans="1:48" ht="30" customHeight="1">
      <c r="A28" s="136"/>
      <c r="B28" s="1186" t="s">
        <v>378</v>
      </c>
      <c r="C28" s="1186"/>
      <c r="D28" s="1186"/>
      <c r="E28" s="1186"/>
      <c r="F28" s="1186"/>
      <c r="G28" s="1186"/>
      <c r="H28" s="1186"/>
      <c r="I28" s="1186"/>
      <c r="J28" s="1186"/>
      <c r="K28" s="1186"/>
      <c r="L28" s="1186"/>
      <c r="M28" s="1186"/>
      <c r="N28" s="1186"/>
      <c r="O28" s="1186"/>
      <c r="P28" s="1186"/>
      <c r="Q28" s="1186"/>
      <c r="R28" s="1186"/>
      <c r="S28" s="1186"/>
      <c r="T28" s="1186"/>
      <c r="U28" s="1186"/>
      <c r="V28" s="1186"/>
      <c r="W28" s="1186"/>
      <c r="X28" s="1186"/>
      <c r="Y28" s="1186"/>
      <c r="Z28" s="1187"/>
      <c r="AA28" s="1459" t="s">
        <v>379</v>
      </c>
      <c r="AB28" s="1459"/>
      <c r="AC28" s="1459"/>
      <c r="AD28" s="1459"/>
      <c r="AE28" s="1459"/>
      <c r="AF28" s="1459"/>
      <c r="AG28" s="1459"/>
      <c r="AH28" s="1459"/>
      <c r="AI28" s="1459"/>
      <c r="AJ28" s="67"/>
    </row>
    <row r="29" spans="1:48" ht="30" customHeight="1">
      <c r="A29" s="136"/>
      <c r="B29" s="1520" t="s">
        <v>380</v>
      </c>
      <c r="C29" s="1520"/>
      <c r="D29" s="1520"/>
      <c r="E29" s="1520"/>
      <c r="F29" s="1520"/>
      <c r="G29" s="1520"/>
      <c r="H29" s="1520"/>
      <c r="I29" s="1520"/>
      <c r="J29" s="1520"/>
      <c r="K29" s="1520"/>
      <c r="L29" s="1520"/>
      <c r="M29" s="1520"/>
      <c r="N29" s="1520"/>
      <c r="O29" s="1520"/>
      <c r="P29" s="1520"/>
      <c r="Q29" s="1520"/>
      <c r="R29" s="1520"/>
      <c r="S29" s="1520"/>
      <c r="T29" s="1520"/>
      <c r="U29" s="1520"/>
      <c r="V29" s="1520"/>
      <c r="W29" s="1520"/>
      <c r="X29" s="1520"/>
      <c r="Y29" s="1520"/>
      <c r="Z29" s="1521"/>
      <c r="AA29" s="1459" t="s">
        <v>381</v>
      </c>
      <c r="AB29" s="1459"/>
      <c r="AC29" s="1459"/>
      <c r="AD29" s="1459"/>
      <c r="AE29" s="1459"/>
      <c r="AF29" s="1459"/>
      <c r="AG29" s="1459"/>
      <c r="AH29" s="1459"/>
      <c r="AI29" s="1459"/>
      <c r="AJ29" s="41"/>
    </row>
    <row r="30" spans="1:48" ht="30" customHeight="1">
      <c r="A30" s="136"/>
      <c r="B30" s="1186" t="s">
        <v>257</v>
      </c>
      <c r="C30" s="1186"/>
      <c r="D30" s="1186"/>
      <c r="E30" s="1186"/>
      <c r="F30" s="1186"/>
      <c r="G30" s="1186"/>
      <c r="H30" s="1186"/>
      <c r="I30" s="1186"/>
      <c r="J30" s="1186"/>
      <c r="K30" s="1186"/>
      <c r="L30" s="1186"/>
      <c r="M30" s="1186"/>
      <c r="N30" s="1186"/>
      <c r="O30" s="1186"/>
      <c r="P30" s="1186"/>
      <c r="Q30" s="1186"/>
      <c r="R30" s="1186"/>
      <c r="S30" s="1186"/>
      <c r="T30" s="1186"/>
      <c r="U30" s="1186"/>
      <c r="V30" s="1186"/>
      <c r="W30" s="1186"/>
      <c r="X30" s="1186"/>
      <c r="Y30" s="1186"/>
      <c r="Z30" s="1187"/>
      <c r="AA30" s="1074" t="s">
        <v>258</v>
      </c>
      <c r="AB30" s="1074"/>
      <c r="AC30" s="1074"/>
      <c r="AD30" s="1074"/>
      <c r="AE30" s="1074"/>
      <c r="AF30" s="1074"/>
      <c r="AG30" s="1074"/>
      <c r="AH30" s="1074"/>
      <c r="AI30" s="1074"/>
      <c r="AJ30" s="41"/>
      <c r="AK30" s="32"/>
    </row>
    <row r="31" spans="1:48" ht="30" customHeight="1">
      <c r="A31" s="136"/>
      <c r="B31" s="1186" t="s">
        <v>259</v>
      </c>
      <c r="C31" s="1186"/>
      <c r="D31" s="1186"/>
      <c r="E31" s="1186"/>
      <c r="F31" s="1186"/>
      <c r="G31" s="1186"/>
      <c r="H31" s="1186"/>
      <c r="I31" s="1186"/>
      <c r="J31" s="1186"/>
      <c r="K31" s="1186"/>
      <c r="L31" s="1186"/>
      <c r="M31" s="1186"/>
      <c r="N31" s="1186"/>
      <c r="O31" s="1186"/>
      <c r="P31" s="1186"/>
      <c r="Q31" s="1186"/>
      <c r="R31" s="1186"/>
      <c r="S31" s="1186"/>
      <c r="T31" s="1186"/>
      <c r="U31" s="1186"/>
      <c r="V31" s="1186"/>
      <c r="W31" s="1186"/>
      <c r="X31" s="1186"/>
      <c r="Y31" s="1186"/>
      <c r="Z31" s="1187"/>
      <c r="AA31" s="1459" t="s">
        <v>260</v>
      </c>
      <c r="AB31" s="1459"/>
      <c r="AC31" s="1459"/>
      <c r="AD31" s="1459"/>
      <c r="AE31" s="1459"/>
      <c r="AF31" s="1459"/>
      <c r="AG31" s="1459"/>
      <c r="AH31" s="1459"/>
      <c r="AI31" s="1459"/>
      <c r="AJ31" s="41"/>
      <c r="AK31" s="32"/>
      <c r="AL31" s="33"/>
    </row>
    <row r="32" spans="1:48" ht="20" customHeight="1">
      <c r="A32" s="136"/>
      <c r="B32" s="1520" t="s">
        <v>382</v>
      </c>
      <c r="C32" s="1520"/>
      <c r="D32" s="1520"/>
      <c r="E32" s="1520"/>
      <c r="F32" s="1520"/>
      <c r="G32" s="1520"/>
      <c r="H32" s="1520"/>
      <c r="I32" s="1520"/>
      <c r="J32" s="1520"/>
      <c r="K32" s="1520"/>
      <c r="L32" s="1520"/>
      <c r="M32" s="1520"/>
      <c r="N32" s="1520"/>
      <c r="O32" s="1520"/>
      <c r="P32" s="1520"/>
      <c r="Q32" s="1520"/>
      <c r="R32" s="1520"/>
      <c r="S32" s="1520"/>
      <c r="T32" s="1520"/>
      <c r="U32" s="1520"/>
      <c r="V32" s="1520"/>
      <c r="W32" s="1520"/>
      <c r="X32" s="1520"/>
      <c r="Y32" s="1520"/>
      <c r="Z32" s="1521"/>
      <c r="AA32" s="1087" t="s">
        <v>262</v>
      </c>
      <c r="AB32" s="1087"/>
      <c r="AC32" s="1087"/>
      <c r="AD32" s="1087"/>
      <c r="AE32" s="1087"/>
      <c r="AF32" s="1087"/>
      <c r="AG32" s="1087"/>
      <c r="AH32" s="1087"/>
      <c r="AI32" s="1087"/>
      <c r="AJ32" s="41"/>
      <c r="AK32" s="32"/>
      <c r="AL32" s="33"/>
    </row>
    <row r="33" spans="1:52" ht="20" customHeight="1" thickBot="1">
      <c r="A33" s="137"/>
      <c r="B33" s="1453" t="s">
        <v>383</v>
      </c>
      <c r="C33" s="1453"/>
      <c r="D33" s="1453"/>
      <c r="E33" s="1453"/>
      <c r="F33" s="1453"/>
      <c r="G33" s="1453"/>
      <c r="H33" s="1453"/>
      <c r="I33" s="1453"/>
      <c r="J33" s="1453"/>
      <c r="K33" s="1453"/>
      <c r="L33" s="1453"/>
      <c r="M33" s="1453"/>
      <c r="N33" s="1453"/>
      <c r="O33" s="1453"/>
      <c r="P33" s="1453"/>
      <c r="Q33" s="1453"/>
      <c r="R33" s="1453"/>
      <c r="S33" s="1453"/>
      <c r="T33" s="1453"/>
      <c r="U33" s="1453"/>
      <c r="V33" s="1453"/>
      <c r="W33" s="1453"/>
      <c r="X33" s="1453"/>
      <c r="Y33" s="1453"/>
      <c r="Z33" s="1454"/>
      <c r="AA33" s="1074" t="s">
        <v>258</v>
      </c>
      <c r="AB33" s="1074"/>
      <c r="AC33" s="1074"/>
      <c r="AD33" s="1074"/>
      <c r="AE33" s="1074"/>
      <c r="AF33" s="1074"/>
      <c r="AG33" s="1074"/>
      <c r="AH33" s="1074"/>
      <c r="AI33" s="1074"/>
      <c r="AJ33" s="41"/>
      <c r="AK33" s="32"/>
      <c r="AL33" s="33"/>
    </row>
    <row r="34" spans="1:52" s="60" customFormat="1" ht="10.25" customHeight="1" thickBot="1">
      <c r="A34" s="41"/>
      <c r="B34" s="41"/>
      <c r="C34" s="43"/>
      <c r="D34" s="41"/>
      <c r="E34" s="41"/>
      <c r="F34" s="41"/>
      <c r="G34" s="41"/>
      <c r="H34" s="41"/>
      <c r="I34" s="41"/>
      <c r="J34" s="41"/>
      <c r="K34" s="41"/>
      <c r="L34" s="41"/>
      <c r="M34" s="41"/>
      <c r="N34" s="41"/>
      <c r="O34" s="41"/>
      <c r="P34" s="41"/>
      <c r="Q34" s="41"/>
      <c r="R34" s="41"/>
      <c r="S34" s="41"/>
      <c r="T34" s="41"/>
      <c r="U34" s="41"/>
      <c r="V34" s="41"/>
      <c r="W34" s="41"/>
      <c r="X34" s="41"/>
      <c r="Y34" s="41"/>
      <c r="Z34" s="43"/>
      <c r="AA34" s="43"/>
      <c r="AB34" s="43"/>
      <c r="AC34" s="43"/>
      <c r="AD34" s="43"/>
      <c r="AE34" s="43"/>
      <c r="AF34" s="43"/>
      <c r="AG34" s="43"/>
      <c r="AH34" s="43"/>
      <c r="AI34" s="41"/>
      <c r="AJ34" s="41"/>
    </row>
    <row r="35" spans="1:52" ht="26" customHeight="1" thickBot="1">
      <c r="A35" s="41"/>
      <c r="B35" s="41"/>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1455" t="str">
        <f>IF(G5="", "", IF(AND(B40="✓", B39="✓", G42&lt;&gt;"", J42&lt;&gt;""), "○", "×"))</f>
        <v/>
      </c>
      <c r="AI35" s="1456"/>
      <c r="AJ35" s="37"/>
      <c r="AK35" s="1009" t="s">
        <v>384</v>
      </c>
      <c r="AL35" s="1010"/>
      <c r="AM35" s="1010"/>
      <c r="AN35" s="1010"/>
      <c r="AO35" s="1010"/>
      <c r="AP35" s="1010"/>
      <c r="AQ35" s="1010"/>
      <c r="AR35" s="1010"/>
      <c r="AS35" s="1010"/>
      <c r="AT35" s="1010"/>
      <c r="AU35" s="1010"/>
      <c r="AV35" s="1011"/>
      <c r="AW35" s="92"/>
    </row>
    <row r="36" spans="1:52" ht="9" customHeight="1">
      <c r="A36" s="34"/>
      <c r="B36" s="95"/>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37"/>
      <c r="AI36" s="104"/>
      <c r="AJ36" s="37"/>
      <c r="AK36" s="35"/>
    </row>
    <row r="37" spans="1:52" ht="13" customHeight="1">
      <c r="A37" s="36"/>
      <c r="B37" s="1530" t="s">
        <v>2719</v>
      </c>
      <c r="C37" s="1530"/>
      <c r="D37" s="1530"/>
      <c r="E37" s="1530"/>
      <c r="F37" s="1530"/>
      <c r="G37" s="1530"/>
      <c r="H37" s="1530"/>
      <c r="I37" s="1530"/>
      <c r="J37" s="1530"/>
      <c r="K37" s="1530"/>
      <c r="L37" s="1530"/>
      <c r="M37" s="1530"/>
      <c r="N37" s="1530"/>
      <c r="O37" s="1530"/>
      <c r="P37" s="1530"/>
      <c r="Q37" s="1530"/>
      <c r="R37" s="1530"/>
      <c r="S37" s="1530"/>
      <c r="T37" s="1530"/>
      <c r="U37" s="1530"/>
      <c r="V37" s="1530"/>
      <c r="W37" s="663"/>
      <c r="X37" s="663"/>
      <c r="Y37" s="663"/>
      <c r="Z37" s="663"/>
      <c r="AA37" s="663"/>
      <c r="AB37" s="663"/>
      <c r="AC37" s="663"/>
      <c r="AD37" s="663"/>
      <c r="AE37" s="663"/>
      <c r="AF37" s="663"/>
      <c r="AG37" s="663"/>
      <c r="AH37" s="663"/>
      <c r="AI37" s="38"/>
      <c r="AJ37" s="94"/>
    </row>
    <row r="38" spans="1:52" ht="4" customHeight="1" thickBot="1">
      <c r="A38" s="36"/>
      <c r="B38" s="669"/>
      <c r="C38" s="669"/>
      <c r="D38" s="669"/>
      <c r="E38" s="669"/>
      <c r="F38" s="669"/>
      <c r="G38" s="669"/>
      <c r="H38" s="669"/>
      <c r="I38" s="669"/>
      <c r="J38" s="669"/>
      <c r="K38" s="669"/>
      <c r="L38" s="669"/>
      <c r="M38" s="669"/>
      <c r="N38" s="669"/>
      <c r="O38" s="669"/>
      <c r="P38" s="669"/>
      <c r="Q38" s="669"/>
      <c r="R38" s="669"/>
      <c r="S38" s="669"/>
      <c r="T38" s="669"/>
      <c r="U38" s="669"/>
      <c r="V38" s="669"/>
      <c r="W38" s="663"/>
      <c r="X38" s="663"/>
      <c r="Y38" s="663"/>
      <c r="Z38" s="663"/>
      <c r="AA38" s="663"/>
      <c r="AB38" s="663"/>
      <c r="AC38" s="663"/>
      <c r="AD38" s="663"/>
      <c r="AE38" s="663"/>
      <c r="AF38" s="663"/>
      <c r="AG38" s="663"/>
      <c r="AH38" s="663"/>
      <c r="AI38" s="38"/>
      <c r="AJ38" s="94"/>
    </row>
    <row r="39" spans="1:52" ht="30.5" customHeight="1">
      <c r="A39" s="36"/>
      <c r="B39" s="138"/>
      <c r="C39" s="1531" t="s">
        <v>385</v>
      </c>
      <c r="D39" s="1532"/>
      <c r="E39" s="1532"/>
      <c r="F39" s="1532"/>
      <c r="G39" s="1532"/>
      <c r="H39" s="1532"/>
      <c r="I39" s="1532"/>
      <c r="J39" s="1532"/>
      <c r="K39" s="1532"/>
      <c r="L39" s="1532"/>
      <c r="M39" s="1532"/>
      <c r="N39" s="1532"/>
      <c r="O39" s="1532"/>
      <c r="P39" s="1532"/>
      <c r="Q39" s="1532"/>
      <c r="R39" s="1532"/>
      <c r="S39" s="1532"/>
      <c r="T39" s="1532"/>
      <c r="U39" s="1532"/>
      <c r="V39" s="1532"/>
      <c r="W39" s="1532"/>
      <c r="X39" s="1532"/>
      <c r="Y39" s="1532"/>
      <c r="Z39" s="1532"/>
      <c r="AA39" s="1532"/>
      <c r="AB39" s="1532"/>
      <c r="AC39" s="1532"/>
      <c r="AD39" s="1532"/>
      <c r="AE39" s="1532"/>
      <c r="AF39" s="1532"/>
      <c r="AG39" s="1532"/>
      <c r="AH39" s="1532"/>
      <c r="AI39" s="40"/>
      <c r="AJ39" s="41"/>
      <c r="AK39" s="39"/>
    </row>
    <row r="40" spans="1:52" ht="26" customHeight="1" thickBot="1">
      <c r="A40" s="36"/>
      <c r="B40" s="137"/>
      <c r="C40" s="1514" t="s">
        <v>2720</v>
      </c>
      <c r="D40" s="1515"/>
      <c r="E40" s="1515"/>
      <c r="F40" s="1515"/>
      <c r="G40" s="1515"/>
      <c r="H40" s="1515"/>
      <c r="I40" s="1515"/>
      <c r="J40" s="1515"/>
      <c r="K40" s="1515"/>
      <c r="L40" s="1515"/>
      <c r="M40" s="1515"/>
      <c r="N40" s="1515"/>
      <c r="O40" s="1515"/>
      <c r="P40" s="1515"/>
      <c r="Q40" s="1515"/>
      <c r="R40" s="1515"/>
      <c r="S40" s="1515"/>
      <c r="T40" s="1515"/>
      <c r="U40" s="1515"/>
      <c r="V40" s="1515"/>
      <c r="W40" s="1515"/>
      <c r="X40" s="1515"/>
      <c r="Y40" s="1515"/>
      <c r="Z40" s="1515"/>
      <c r="AA40" s="1515"/>
      <c r="AB40" s="1515"/>
      <c r="AC40" s="1515"/>
      <c r="AD40" s="1515"/>
      <c r="AE40" s="1515"/>
      <c r="AF40" s="1515"/>
      <c r="AG40" s="1515"/>
      <c r="AH40" s="1515"/>
      <c r="AI40" s="40"/>
      <c r="AJ40" s="41"/>
      <c r="AK40" s="39"/>
    </row>
    <row r="41" spans="1:52" ht="20" customHeight="1" thickBot="1">
      <c r="A41" s="42"/>
      <c r="B41" s="43"/>
      <c r="C41" s="37"/>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4"/>
      <c r="AJ41" s="37"/>
    </row>
    <row r="42" spans="1:52" s="33" customFormat="1" ht="17.399999999999999" customHeight="1" thickBot="1">
      <c r="A42" s="45"/>
      <c r="B42" s="46" t="s">
        <v>268</v>
      </c>
      <c r="C42" s="46"/>
      <c r="D42" s="998">
        <v>7</v>
      </c>
      <c r="E42" s="998"/>
      <c r="F42" s="46" t="s">
        <v>269</v>
      </c>
      <c r="G42" s="1533"/>
      <c r="H42" s="1534"/>
      <c r="I42" s="46" t="s">
        <v>270</v>
      </c>
      <c r="J42" s="1533"/>
      <c r="K42" s="1534"/>
      <c r="L42" s="46" t="s">
        <v>271</v>
      </c>
      <c r="M42" s="41"/>
      <c r="N42" s="998" t="s">
        <v>138</v>
      </c>
      <c r="O42" s="998"/>
      <c r="P42" s="998"/>
      <c r="Q42" s="1524" t="str">
        <f>IF(G5="","",G5)</f>
        <v/>
      </c>
      <c r="R42" s="1524"/>
      <c r="S42" s="1524"/>
      <c r="T42" s="1524"/>
      <c r="U42" s="1524"/>
      <c r="V42" s="1524"/>
      <c r="W42" s="1524"/>
      <c r="X42" s="1524"/>
      <c r="Y42" s="1524"/>
      <c r="Z42" s="1524"/>
      <c r="AA42" s="1524"/>
      <c r="AB42" s="1524"/>
      <c r="AC42" s="1524"/>
      <c r="AD42" s="1524"/>
      <c r="AE42" s="1524"/>
      <c r="AF42" s="1524"/>
      <c r="AG42" s="1524"/>
      <c r="AH42" s="1524"/>
      <c r="AI42" s="44"/>
      <c r="AJ42" s="37"/>
    </row>
    <row r="43" spans="1:52" s="33" customFormat="1" ht="18" customHeight="1">
      <c r="A43" s="45"/>
      <c r="B43" s="47"/>
      <c r="C43" s="46"/>
      <c r="D43" s="46"/>
      <c r="E43" s="46"/>
      <c r="F43" s="46"/>
      <c r="G43" s="46"/>
      <c r="H43" s="46"/>
      <c r="I43" s="46"/>
      <c r="J43" s="46"/>
      <c r="K43" s="46"/>
      <c r="L43" s="46"/>
      <c r="M43" s="46"/>
      <c r="N43" s="1156" t="s">
        <v>272</v>
      </c>
      <c r="O43" s="1156"/>
      <c r="P43" s="1156"/>
      <c r="Q43" s="983" t="s">
        <v>22</v>
      </c>
      <c r="R43" s="983"/>
      <c r="S43" s="1525" t="str">
        <f>IF(基本情報入力シート!L26="", "", 基本情報入力シート!L26)</f>
        <v/>
      </c>
      <c r="T43" s="1525"/>
      <c r="U43" s="1525"/>
      <c r="V43" s="1525"/>
      <c r="W43" s="1525"/>
      <c r="X43" s="1155"/>
      <c r="Y43" s="1155"/>
      <c r="Z43" s="1525" t="str">
        <f>IF(基本情報入力シート!L27="", "", 基本情報入力シート!L27)</f>
        <v/>
      </c>
      <c r="AA43" s="1525"/>
      <c r="AB43" s="1525"/>
      <c r="AC43" s="1525"/>
      <c r="AD43" s="1525"/>
      <c r="AE43" s="1525"/>
      <c r="AF43" s="1525"/>
      <c r="AG43" s="1525"/>
      <c r="AH43" s="1525"/>
      <c r="AI43" s="44"/>
      <c r="AJ43" s="37"/>
    </row>
    <row r="44" spans="1:52" s="33" customFormat="1" ht="10.25" customHeight="1">
      <c r="A44" s="48"/>
      <c r="B44" s="49"/>
      <c r="C44" s="50"/>
      <c r="D44" s="50"/>
      <c r="E44" s="50"/>
      <c r="F44" s="50"/>
      <c r="G44" s="50"/>
      <c r="H44" s="50"/>
      <c r="I44" s="50"/>
      <c r="J44" s="50"/>
      <c r="K44" s="50"/>
      <c r="L44" s="50"/>
      <c r="M44" s="50"/>
      <c r="N44" s="50"/>
      <c r="O44" s="50"/>
      <c r="P44" s="49"/>
      <c r="Q44" s="50"/>
      <c r="R44" s="51"/>
      <c r="S44" s="51"/>
      <c r="T44" s="51"/>
      <c r="U44" s="51"/>
      <c r="V44" s="51"/>
      <c r="W44" s="52"/>
      <c r="X44" s="52"/>
      <c r="Y44" s="52"/>
      <c r="Z44" s="52"/>
      <c r="AA44" s="52"/>
      <c r="AB44" s="52"/>
      <c r="AC44" s="52"/>
      <c r="AD44" s="52"/>
      <c r="AE44" s="52"/>
      <c r="AF44" s="52"/>
      <c r="AG44" s="52"/>
      <c r="AH44" s="52"/>
      <c r="AI44" s="53"/>
      <c r="AJ44" s="37"/>
    </row>
    <row r="45" spans="1:52" ht="42" customHeight="1">
      <c r="A45" s="1526" t="s">
        <v>386</v>
      </c>
      <c r="B45" s="1526"/>
      <c r="C45" s="1526"/>
      <c r="D45" s="1526"/>
      <c r="E45" s="1526"/>
      <c r="F45" s="1526"/>
      <c r="G45" s="1526"/>
      <c r="H45" s="1526"/>
      <c r="I45" s="1526"/>
      <c r="J45" s="1526"/>
      <c r="K45" s="1526"/>
      <c r="L45" s="1526"/>
      <c r="M45" s="1526"/>
      <c r="N45" s="1526"/>
      <c r="O45" s="1526"/>
      <c r="P45" s="1526"/>
      <c r="Q45" s="1526"/>
      <c r="R45" s="1526"/>
      <c r="S45" s="1526"/>
      <c r="T45" s="1526"/>
      <c r="U45" s="1526"/>
      <c r="V45" s="1526"/>
      <c r="W45" s="1526"/>
      <c r="X45" s="1526"/>
      <c r="Y45" s="1526"/>
      <c r="Z45" s="1526"/>
      <c r="AA45" s="1526"/>
      <c r="AB45" s="1526"/>
      <c r="AC45" s="1526"/>
      <c r="AD45" s="1526"/>
      <c r="AE45" s="1526"/>
      <c r="AF45" s="1526"/>
      <c r="AG45" s="1526"/>
      <c r="AH45" s="1526"/>
      <c r="AI45" s="1526"/>
      <c r="AJ45" s="101"/>
      <c r="AK45" s="193"/>
      <c r="AL45" s="193"/>
      <c r="AM45" s="193"/>
      <c r="AN45" s="193"/>
      <c r="AO45" s="193"/>
      <c r="AP45" s="193"/>
      <c r="AQ45" s="193"/>
      <c r="AR45" s="193"/>
      <c r="AS45" s="193"/>
      <c r="AT45" s="193"/>
      <c r="AU45" s="193"/>
      <c r="AV45" s="193"/>
      <c r="AW45" s="193"/>
      <c r="AX45" s="193"/>
      <c r="AY45" s="193"/>
      <c r="AZ45" s="193"/>
    </row>
    <row r="46" spans="1:52" ht="4.25" customHeight="1">
      <c r="A46" s="60"/>
      <c r="B46" s="62"/>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row>
    <row r="47" spans="1:52" ht="21" customHeight="1">
      <c r="A47" s="64" t="s">
        <v>387</v>
      </c>
      <c r="B47" s="62"/>
      <c r="C47" s="61"/>
      <c r="D47" s="61"/>
      <c r="E47" s="63"/>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row>
    <row r="48" spans="1:52">
      <c r="A48" s="61" t="s">
        <v>388</v>
      </c>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row>
    <row r="49" spans="1:53" ht="10.5" customHeight="1">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row>
    <row r="50" spans="1:53" ht="18" customHeight="1">
      <c r="A50" s="1527" t="s">
        <v>389</v>
      </c>
      <c r="B50" s="1528"/>
      <c r="C50" s="1528"/>
      <c r="D50" s="1528"/>
      <c r="E50" s="1528"/>
      <c r="F50" s="1528"/>
      <c r="G50" s="1528"/>
      <c r="H50" s="1528"/>
      <c r="I50" s="1528"/>
      <c r="J50" s="1528"/>
      <c r="K50" s="1528"/>
      <c r="L50" s="1528"/>
      <c r="M50" s="1528"/>
      <c r="N50" s="1528"/>
      <c r="O50" s="1528"/>
      <c r="P50" s="1528"/>
      <c r="Q50" s="1528"/>
      <c r="R50" s="1528"/>
      <c r="S50" s="1528"/>
      <c r="T50" s="1528"/>
      <c r="U50" s="1528"/>
      <c r="V50" s="1528"/>
      <c r="W50" s="1528"/>
      <c r="X50" s="1528"/>
      <c r="Y50" s="1528"/>
      <c r="Z50" s="1528"/>
      <c r="AA50" s="1528"/>
      <c r="AB50" s="1528"/>
      <c r="AC50" s="1528"/>
      <c r="AD50" s="1528"/>
      <c r="AE50" s="1528"/>
      <c r="AF50" s="1528"/>
      <c r="AG50" s="1528"/>
      <c r="AH50" s="1528"/>
      <c r="AI50" s="1528"/>
      <c r="AJ50" s="1529"/>
      <c r="BA50" s="92" t="s">
        <v>390</v>
      </c>
    </row>
    <row r="51" spans="1:53" ht="18" customHeight="1">
      <c r="A51" s="1522" t="s">
        <v>391</v>
      </c>
      <c r="B51" s="1523"/>
      <c r="C51" s="1523"/>
      <c r="D51" s="1523"/>
      <c r="E51" s="1523"/>
      <c r="F51" s="1523"/>
      <c r="G51" s="1523"/>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19" t="str">
        <f>IF(G5="", "", IF(AH13="○", "〇", "×"))</f>
        <v/>
      </c>
      <c r="AF51" s="1519"/>
      <c r="AG51" s="1519"/>
      <c r="AH51" s="1519"/>
      <c r="AI51" s="1519"/>
      <c r="AJ51" s="1519"/>
      <c r="BA51" s="92">
        <f>COUNTIF(A51:AJ57, "×")</f>
        <v>0</v>
      </c>
    </row>
    <row r="52" spans="1:53" ht="18" customHeight="1">
      <c r="A52" s="1527" t="s">
        <v>392</v>
      </c>
      <c r="B52" s="1528"/>
      <c r="C52" s="1528"/>
      <c r="D52" s="1528"/>
      <c r="E52" s="1528"/>
      <c r="F52" s="1528"/>
      <c r="G52" s="1528"/>
      <c r="H52" s="1528"/>
      <c r="I52" s="1528"/>
      <c r="J52" s="1528"/>
      <c r="K52" s="1528"/>
      <c r="L52" s="1528"/>
      <c r="M52" s="1528"/>
      <c r="N52" s="1528"/>
      <c r="O52" s="1528"/>
      <c r="P52" s="1528"/>
      <c r="Q52" s="1528"/>
      <c r="R52" s="1528"/>
      <c r="S52" s="1528"/>
      <c r="T52" s="1528"/>
      <c r="U52" s="1528"/>
      <c r="V52" s="1528"/>
      <c r="W52" s="1528"/>
      <c r="X52" s="1528"/>
      <c r="Y52" s="1528"/>
      <c r="Z52" s="1528"/>
      <c r="AA52" s="1528"/>
      <c r="AB52" s="1528"/>
      <c r="AC52" s="1528"/>
      <c r="AD52" s="1528"/>
      <c r="AE52" s="1528"/>
      <c r="AF52" s="1528"/>
      <c r="AG52" s="1528"/>
      <c r="AH52" s="1528"/>
      <c r="AI52" s="1528"/>
      <c r="AJ52" s="1529"/>
    </row>
    <row r="53" spans="1:53" ht="18" customHeight="1">
      <c r="A53" s="1535" t="s">
        <v>393</v>
      </c>
      <c r="B53" s="1536"/>
      <c r="C53" s="1536"/>
      <c r="D53" s="1536"/>
      <c r="E53" s="1536"/>
      <c r="F53" s="1536"/>
      <c r="G53" s="1536"/>
      <c r="H53" s="1536"/>
      <c r="I53" s="1536"/>
      <c r="J53" s="1536"/>
      <c r="K53" s="1536"/>
      <c r="L53" s="1536"/>
      <c r="M53" s="1536"/>
      <c r="N53" s="1536"/>
      <c r="O53" s="1536"/>
      <c r="P53" s="1536"/>
      <c r="Q53" s="1536"/>
      <c r="R53" s="1536"/>
      <c r="S53" s="1536"/>
      <c r="T53" s="1536"/>
      <c r="U53" s="1536"/>
      <c r="V53" s="1536"/>
      <c r="W53" s="1536"/>
      <c r="X53" s="1536"/>
      <c r="Y53" s="1536"/>
      <c r="Z53" s="1536"/>
      <c r="AA53" s="1536"/>
      <c r="AB53" s="1536"/>
      <c r="AC53" s="1536"/>
      <c r="AD53" s="1536"/>
      <c r="AE53" s="1519" t="str">
        <f>AH25</f>
        <v/>
      </c>
      <c r="AF53" s="1519"/>
      <c r="AG53" s="1519"/>
      <c r="AH53" s="1519"/>
      <c r="AI53" s="1519"/>
      <c r="AJ53" s="1519"/>
    </row>
    <row r="54" spans="1:53" ht="18" customHeight="1">
      <c r="A54" s="1546" t="s">
        <v>394</v>
      </c>
      <c r="B54" s="1547"/>
      <c r="C54" s="1547"/>
      <c r="D54" s="1547"/>
      <c r="E54" s="1547"/>
      <c r="F54" s="1547"/>
      <c r="G54" s="1547"/>
      <c r="H54" s="1547"/>
      <c r="I54" s="1547"/>
      <c r="J54" s="1547"/>
      <c r="K54" s="1547"/>
      <c r="L54" s="1547"/>
      <c r="M54" s="1547"/>
      <c r="N54" s="1547"/>
      <c r="O54" s="1547"/>
      <c r="P54" s="1547"/>
      <c r="Q54" s="1547"/>
      <c r="R54" s="1547"/>
      <c r="S54" s="1547"/>
      <c r="T54" s="1547"/>
      <c r="U54" s="1547"/>
      <c r="V54" s="1547"/>
      <c r="W54" s="1547"/>
      <c r="X54" s="1547"/>
      <c r="Y54" s="1547"/>
      <c r="Z54" s="1547"/>
      <c r="AA54" s="1547"/>
      <c r="AB54" s="1547"/>
      <c r="AC54" s="1547"/>
      <c r="AD54" s="1547"/>
      <c r="AE54" s="1519" t="str">
        <f>AH35</f>
        <v/>
      </c>
      <c r="AF54" s="1519"/>
      <c r="AG54" s="1519"/>
      <c r="AH54" s="1519"/>
      <c r="AI54" s="1519"/>
      <c r="AJ54" s="1519"/>
    </row>
    <row r="55" spans="1:53" ht="18" customHeight="1">
      <c r="A55" s="1527" t="s">
        <v>395</v>
      </c>
      <c r="B55" s="1528"/>
      <c r="C55" s="1528"/>
      <c r="D55" s="1528"/>
      <c r="E55" s="1528"/>
      <c r="F55" s="1528"/>
      <c r="G55" s="1528"/>
      <c r="H55" s="1528"/>
      <c r="I55" s="1528"/>
      <c r="J55" s="1528"/>
      <c r="K55" s="1528"/>
      <c r="L55" s="1528"/>
      <c r="M55" s="1528"/>
      <c r="N55" s="1528"/>
      <c r="O55" s="1528"/>
      <c r="P55" s="1528"/>
      <c r="Q55" s="1528"/>
      <c r="R55" s="1528"/>
      <c r="S55" s="1528"/>
      <c r="T55" s="1528"/>
      <c r="U55" s="1528"/>
      <c r="V55" s="1528"/>
      <c r="W55" s="1528"/>
      <c r="X55" s="1528"/>
      <c r="Y55" s="1528"/>
      <c r="Z55" s="1528"/>
      <c r="AA55" s="1528"/>
      <c r="AB55" s="1528"/>
      <c r="AC55" s="1528"/>
      <c r="AD55" s="1528"/>
      <c r="AE55" s="1528"/>
      <c r="AF55" s="1528"/>
      <c r="AG55" s="1528"/>
      <c r="AH55" s="1528"/>
      <c r="AI55" s="1528"/>
      <c r="AJ55" s="1529"/>
    </row>
    <row r="56" spans="1:53" ht="18" customHeight="1">
      <c r="A56" s="1535" t="s">
        <v>396</v>
      </c>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19" t="str">
        <f>'別紙様式2-4（補助金 個表） '!T8</f>
        <v/>
      </c>
      <c r="AF56" s="1519"/>
      <c r="AG56" s="1519"/>
      <c r="AH56" s="1519"/>
      <c r="AI56" s="1519"/>
      <c r="AJ56" s="1519"/>
      <c r="AR56" s="359"/>
    </row>
    <row r="57" spans="1:53" ht="18" customHeight="1">
      <c r="A57" s="1549" t="s">
        <v>2721</v>
      </c>
      <c r="B57" s="1550"/>
      <c r="C57" s="1550"/>
      <c r="D57" s="1550"/>
      <c r="E57" s="1550"/>
      <c r="F57" s="1550"/>
      <c r="G57" s="1550"/>
      <c r="H57" s="1550"/>
      <c r="I57" s="1550"/>
      <c r="J57" s="1550"/>
      <c r="K57" s="1550"/>
      <c r="L57" s="1550"/>
      <c r="M57" s="1550"/>
      <c r="N57" s="1550"/>
      <c r="O57" s="1550"/>
      <c r="P57" s="1550"/>
      <c r="Q57" s="1550"/>
      <c r="R57" s="1550"/>
      <c r="S57" s="1550"/>
      <c r="T57" s="1550"/>
      <c r="U57" s="1550"/>
      <c r="V57" s="1550"/>
      <c r="W57" s="1550"/>
      <c r="X57" s="1550"/>
      <c r="Y57" s="1550"/>
      <c r="Z57" s="1550"/>
      <c r="AA57" s="1550"/>
      <c r="AB57" s="1550"/>
      <c r="AC57" s="1550"/>
      <c r="AD57" s="1551"/>
      <c r="AE57" s="1516" t="str">
        <f>'別紙様式2-5(振込先)'!F12</f>
        <v/>
      </c>
      <c r="AF57" s="1517"/>
      <c r="AG57" s="1517"/>
      <c r="AH57" s="1517"/>
      <c r="AI57" s="1517"/>
      <c r="AJ57" s="1518"/>
      <c r="AK57" s="776" t="s">
        <v>2722</v>
      </c>
    </row>
    <row r="58" spans="1:53" ht="18" customHeight="1">
      <c r="A58" s="1546" t="s">
        <v>2723</v>
      </c>
      <c r="B58" s="1547"/>
      <c r="C58" s="1547"/>
      <c r="D58" s="1547"/>
      <c r="E58" s="1547"/>
      <c r="F58" s="1547"/>
      <c r="G58" s="1547"/>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8"/>
      <c r="AE58" s="1516" t="str">
        <f>'別紙様式2-4（補助金 個表） '!T10</f>
        <v>-</v>
      </c>
      <c r="AF58" s="1517"/>
      <c r="AG58" s="1517"/>
      <c r="AH58" s="1517"/>
      <c r="AI58" s="1517"/>
      <c r="AJ58" s="1518"/>
      <c r="AK58" s="776" t="s">
        <v>2724</v>
      </c>
    </row>
    <row r="59" spans="1:53" ht="14.4" customHeight="1">
      <c r="A59" s="97"/>
      <c r="B59" s="97"/>
      <c r="C59" s="97"/>
      <c r="D59" s="97"/>
      <c r="E59" s="97"/>
      <c r="F59" s="97"/>
      <c r="G59" s="97"/>
      <c r="H59" s="97"/>
      <c r="I59" s="97"/>
      <c r="J59" s="97"/>
      <c r="K59" s="97"/>
      <c r="L59" s="590"/>
      <c r="M59" s="97"/>
      <c r="N59" s="97"/>
      <c r="O59" s="97"/>
      <c r="P59" s="97"/>
      <c r="Q59" s="97"/>
      <c r="R59" s="97"/>
      <c r="S59" s="97"/>
      <c r="T59" s="97"/>
      <c r="U59" s="97"/>
      <c r="V59" s="97"/>
      <c r="W59" s="97"/>
      <c r="X59" s="97"/>
      <c r="Y59" s="97"/>
      <c r="Z59" s="97"/>
      <c r="AA59" s="97"/>
      <c r="AB59" s="97"/>
      <c r="AC59" s="97"/>
      <c r="AD59" s="97"/>
      <c r="AE59" s="97"/>
      <c r="AF59" s="97"/>
      <c r="AG59" s="97"/>
      <c r="AH59" s="97"/>
      <c r="AI59" s="97"/>
      <c r="AJ59" s="97"/>
    </row>
    <row r="60" spans="1:53" s="66" customFormat="1" ht="25.25" customHeight="1">
      <c r="A60" s="1537" t="s">
        <v>2725</v>
      </c>
      <c r="B60" s="1537"/>
      <c r="C60" s="1537"/>
      <c r="D60" s="1537"/>
      <c r="E60" s="1537"/>
      <c r="F60" s="1537"/>
      <c r="G60" s="1537"/>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row>
    <row r="61" spans="1:53" s="66" customFormat="1" ht="20.399999999999999" customHeight="1" thickBot="1">
      <c r="A61" s="670" t="s">
        <v>2726</v>
      </c>
      <c r="B61" s="670"/>
      <c r="C61" s="670"/>
      <c r="D61" s="670"/>
      <c r="E61" s="670"/>
      <c r="F61" s="670"/>
      <c r="G61" s="670"/>
      <c r="H61" s="670"/>
      <c r="I61" s="670"/>
      <c r="J61" s="670"/>
      <c r="K61" s="670"/>
      <c r="L61" s="670"/>
      <c r="M61" s="670"/>
      <c r="N61" s="670"/>
      <c r="O61" s="670"/>
      <c r="P61" s="670"/>
      <c r="Q61" s="670"/>
      <c r="R61" s="670"/>
      <c r="S61" s="670"/>
      <c r="T61" s="670"/>
      <c r="U61" s="670"/>
      <c r="V61" s="670"/>
      <c r="W61" s="670"/>
      <c r="X61" s="670"/>
      <c r="Y61" s="670"/>
      <c r="Z61" s="670"/>
      <c r="AA61" s="670"/>
      <c r="AB61" s="670"/>
      <c r="AC61" s="670"/>
      <c r="AD61" s="670"/>
      <c r="AE61" s="670"/>
      <c r="AF61" s="670"/>
      <c r="AG61" s="670"/>
      <c r="AH61" s="670"/>
      <c r="AI61" s="670"/>
      <c r="AJ61" s="670"/>
    </row>
    <row r="62" spans="1:53" ht="36.65" customHeight="1" thickBot="1">
      <c r="A62" s="1538" t="s">
        <v>46</v>
      </c>
      <c r="B62" s="1538"/>
      <c r="C62" s="1539" t="s">
        <v>397</v>
      </c>
      <c r="D62" s="1539"/>
      <c r="E62" s="1539"/>
      <c r="F62" s="1539"/>
      <c r="G62" s="1539"/>
      <c r="H62" s="1540" t="s">
        <v>2727</v>
      </c>
      <c r="I62" s="1541"/>
      <c r="J62" s="1541"/>
      <c r="K62" s="1541"/>
      <c r="L62" s="1541"/>
      <c r="M62" s="1541"/>
      <c r="N62" s="1541"/>
      <c r="O62" s="1541"/>
      <c r="P62" s="1541"/>
      <c r="Q62" s="1541"/>
      <c r="R62" s="1541"/>
      <c r="S62" s="1542"/>
      <c r="T62" s="1540" t="s">
        <v>2728</v>
      </c>
      <c r="U62" s="1541"/>
      <c r="V62" s="1541"/>
      <c r="W62" s="1541"/>
      <c r="X62" s="1541"/>
      <c r="Y62" s="1541"/>
      <c r="Z62" s="1541"/>
      <c r="AA62" s="1541"/>
      <c r="AB62" s="1541"/>
      <c r="AC62" s="1541"/>
      <c r="AD62" s="1541"/>
      <c r="AE62" s="1541"/>
      <c r="AF62" s="1541"/>
      <c r="AG62" s="1541"/>
      <c r="AH62" s="1541"/>
      <c r="AI62" s="1541"/>
      <c r="AJ62" s="1542"/>
      <c r="AK62" s="1069" t="s">
        <v>2729</v>
      </c>
      <c r="AL62" s="1069"/>
      <c r="AM62" s="1069"/>
      <c r="AN62" s="1069"/>
      <c r="AO62" s="1069"/>
      <c r="AP62" s="1069"/>
      <c r="AQ62" s="1069"/>
      <c r="AR62" s="1069"/>
      <c r="AS62" s="1069"/>
      <c r="AT62" s="1069"/>
      <c r="AU62" s="1069"/>
      <c r="AV62" s="1070"/>
    </row>
    <row r="63" spans="1:53" ht="32" customHeight="1">
      <c r="A63" s="1543" t="str">
        <f>AE1</f>
        <v>長野県</v>
      </c>
      <c r="B63" s="1543"/>
      <c r="C63" s="1544">
        <f>IFERROR(SUMIF('別紙様式2-4（補助金 個表） '!$D$11:$D$110, '別紙様式2-3（補助金　総括表）'!A63, '別紙様式2-4（補助金 個表） '!$M$11:$M$110), "未入力あり")</f>
        <v>0</v>
      </c>
      <c r="D63" s="1544"/>
      <c r="E63" s="1544"/>
      <c r="F63" s="1544"/>
      <c r="G63" s="1544"/>
      <c r="H63" s="1545" t="str">
        <f>IF(C63&gt;0, IF(COUNTA('別紙様式2-5(振込先)'!B12)=1, _xlfn.TEXTJOIN(", ", TRUE, '別紙様式2-5(振込先)'!B12), "振込先未記入"), "")</f>
        <v/>
      </c>
      <c r="I63" s="1545"/>
      <c r="J63" s="1545"/>
      <c r="K63" s="1545"/>
      <c r="L63" s="1545"/>
      <c r="M63" s="1545"/>
      <c r="N63" s="1545"/>
      <c r="O63" s="1545"/>
      <c r="P63" s="1545"/>
      <c r="Q63" s="1545"/>
      <c r="R63" s="1545"/>
      <c r="S63" s="1545"/>
      <c r="T63" s="1540" t="str">
        <f>IF(C63="", "", IF('別紙様式2-5(振込先)'!B15="", "未記入", '別紙様式2-5(振込先)'!B15))</f>
        <v>未記入</v>
      </c>
      <c r="U63" s="1541"/>
      <c r="V63" s="1541"/>
      <c r="W63" s="1541"/>
      <c r="X63" s="1541"/>
      <c r="Y63" s="1541"/>
      <c r="Z63" s="1541"/>
      <c r="AA63" s="1541"/>
      <c r="AB63" s="1541"/>
      <c r="AC63" s="1541"/>
      <c r="AD63" s="1541"/>
      <c r="AE63" s="1541"/>
      <c r="AF63" s="1541"/>
      <c r="AG63" s="1541"/>
      <c r="AH63" s="1541"/>
      <c r="AI63" s="1541"/>
      <c r="AJ63" s="1542"/>
      <c r="AK63" s="776" t="s">
        <v>2730</v>
      </c>
    </row>
    <row r="64" spans="1:53" ht="8.4" customHeight="1">
      <c r="A64" s="667"/>
      <c r="B64" s="667"/>
      <c r="C64" s="666"/>
      <c r="D64" s="666"/>
      <c r="E64" s="666"/>
      <c r="F64" s="666"/>
      <c r="G64" s="666"/>
      <c r="H64" s="665"/>
      <c r="I64" s="665"/>
      <c r="J64" s="665"/>
      <c r="K64" s="665"/>
      <c r="L64" s="665"/>
      <c r="M64" s="665"/>
      <c r="N64" s="665"/>
      <c r="O64" s="665"/>
      <c r="P64" s="665"/>
      <c r="Q64" s="665"/>
      <c r="R64" s="665"/>
      <c r="S64" s="665"/>
      <c r="T64" s="664"/>
      <c r="U64" s="664"/>
      <c r="V64" s="664"/>
      <c r="W64" s="664"/>
      <c r="X64" s="664"/>
      <c r="Y64" s="664"/>
      <c r="Z64" s="664"/>
      <c r="AA64" s="664"/>
      <c r="AB64" s="664"/>
      <c r="AC64" s="664"/>
      <c r="AD64" s="664"/>
      <c r="AE64" s="664"/>
      <c r="AF64" s="664"/>
      <c r="AG64" s="664"/>
      <c r="AH64" s="664"/>
      <c r="AI64" s="664"/>
      <c r="AJ64" s="664"/>
    </row>
    <row r="65" spans="1:36" ht="24.65" customHeight="1"/>
    <row r="66" spans="1:36" ht="24.65" customHeight="1"/>
    <row r="67" spans="1:36" ht="61.25" customHeight="1"/>
    <row r="68" spans="1:36" s="55" customFormat="1" ht="29.4" customHeight="1"/>
    <row r="69" spans="1:36" ht="14" customHeight="1"/>
    <row r="70" spans="1:36" ht="14" customHeight="1"/>
    <row r="71" spans="1:36" ht="14" customHeight="1">
      <c r="A71" s="1447"/>
      <c r="B71" s="1447"/>
      <c r="C71" s="1444"/>
      <c r="D71" s="1444"/>
      <c r="E71" s="1444"/>
      <c r="F71" s="1444"/>
      <c r="G71" s="1444"/>
      <c r="H71" s="1446"/>
      <c r="I71" s="1446"/>
      <c r="J71" s="1446"/>
      <c r="K71" s="1446"/>
      <c r="L71" s="1446"/>
      <c r="M71" s="1446"/>
      <c r="N71" s="1446"/>
      <c r="O71" s="1446"/>
      <c r="P71" s="1446"/>
      <c r="Q71" s="1446"/>
      <c r="R71" s="1446"/>
      <c r="S71" s="1446"/>
      <c r="T71" s="1445"/>
      <c r="U71" s="1445"/>
      <c r="V71" s="1445"/>
      <c r="W71" s="1445"/>
      <c r="X71" s="1445"/>
      <c r="Y71" s="1445"/>
      <c r="Z71" s="1445"/>
      <c r="AA71" s="1445"/>
      <c r="AB71" s="1445"/>
      <c r="AC71" s="1445"/>
      <c r="AD71" s="1445"/>
      <c r="AE71" s="1445"/>
      <c r="AF71" s="1445"/>
      <c r="AG71" s="1445"/>
      <c r="AH71" s="1445"/>
      <c r="AI71" s="1445"/>
      <c r="AJ71" s="1445"/>
    </row>
    <row r="72" spans="1:36" ht="14" customHeight="1">
      <c r="A72" s="1447"/>
      <c r="B72" s="1447"/>
      <c r="C72" s="1444"/>
      <c r="D72" s="1444"/>
      <c r="E72" s="1444"/>
      <c r="F72" s="1444"/>
      <c r="G72" s="1444"/>
      <c r="H72" s="1446"/>
      <c r="I72" s="1446"/>
      <c r="J72" s="1446"/>
      <c r="K72" s="1446"/>
      <c r="L72" s="1446"/>
      <c r="M72" s="1446"/>
      <c r="N72" s="1446"/>
      <c r="O72" s="1446"/>
      <c r="P72" s="1446"/>
      <c r="Q72" s="1446"/>
      <c r="R72" s="1446"/>
      <c r="S72" s="1446"/>
      <c r="T72" s="1445"/>
      <c r="U72" s="1445"/>
      <c r="V72" s="1445"/>
      <c r="W72" s="1445"/>
      <c r="X72" s="1445"/>
      <c r="Y72" s="1445"/>
      <c r="Z72" s="1445"/>
      <c r="AA72" s="1445"/>
      <c r="AB72" s="1445"/>
      <c r="AC72" s="1445"/>
      <c r="AD72" s="1445"/>
      <c r="AE72" s="1445"/>
      <c r="AF72" s="1445"/>
      <c r="AG72" s="1445"/>
      <c r="AH72" s="1445"/>
      <c r="AI72" s="1445"/>
      <c r="AJ72" s="1445"/>
    </row>
    <row r="73" spans="1:36" ht="14" customHeight="1">
      <c r="A73" s="1447"/>
      <c r="B73" s="1447"/>
      <c r="C73" s="1444"/>
      <c r="D73" s="1444"/>
      <c r="E73" s="1444"/>
      <c r="F73" s="1444"/>
      <c r="G73" s="1444"/>
      <c r="H73" s="1446"/>
      <c r="I73" s="1446"/>
      <c r="J73" s="1446"/>
      <c r="K73" s="1446"/>
      <c r="L73" s="1446"/>
      <c r="M73" s="1446"/>
      <c r="N73" s="1446"/>
      <c r="O73" s="1446"/>
      <c r="P73" s="1446"/>
      <c r="Q73" s="1446"/>
      <c r="R73" s="1446"/>
      <c r="S73" s="1446"/>
      <c r="T73" s="1445"/>
      <c r="U73" s="1445"/>
      <c r="V73" s="1445"/>
      <c r="W73" s="1445"/>
      <c r="X73" s="1445"/>
      <c r="Y73" s="1445"/>
      <c r="Z73" s="1445"/>
      <c r="AA73" s="1445"/>
      <c r="AB73" s="1445"/>
      <c r="AC73" s="1445"/>
      <c r="AD73" s="1445"/>
      <c r="AE73" s="1445"/>
      <c r="AF73" s="1445"/>
      <c r="AG73" s="1445"/>
      <c r="AH73" s="1445"/>
      <c r="AI73" s="1445"/>
      <c r="AJ73" s="1445"/>
    </row>
    <row r="74" spans="1:36" ht="14" customHeight="1">
      <c r="A74" s="1447"/>
      <c r="B74" s="1447"/>
      <c r="C74" s="1444"/>
      <c r="D74" s="1444"/>
      <c r="E74" s="1444"/>
      <c r="F74" s="1444"/>
      <c r="G74" s="1444"/>
      <c r="H74" s="1446"/>
      <c r="I74" s="1446"/>
      <c r="J74" s="1446"/>
      <c r="K74" s="1446"/>
      <c r="L74" s="1446"/>
      <c r="M74" s="1446"/>
      <c r="N74" s="1446"/>
      <c r="O74" s="1446"/>
      <c r="P74" s="1446"/>
      <c r="Q74" s="1446"/>
      <c r="R74" s="1446"/>
      <c r="S74" s="1446"/>
      <c r="T74" s="1445"/>
      <c r="U74" s="1445"/>
      <c r="V74" s="1445"/>
      <c r="W74" s="1445"/>
      <c r="X74" s="1445"/>
      <c r="Y74" s="1445"/>
      <c r="Z74" s="1445"/>
      <c r="AA74" s="1445"/>
      <c r="AB74" s="1445"/>
      <c r="AC74" s="1445"/>
      <c r="AD74" s="1445"/>
      <c r="AE74" s="1445"/>
      <c r="AF74" s="1445"/>
      <c r="AG74" s="1445"/>
      <c r="AH74" s="1445"/>
      <c r="AI74" s="1445"/>
      <c r="AJ74" s="1445"/>
    </row>
    <row r="75" spans="1:36" ht="14" customHeight="1">
      <c r="A75" s="1447"/>
      <c r="B75" s="1447"/>
      <c r="C75" s="1444"/>
      <c r="D75" s="1444"/>
      <c r="E75" s="1444"/>
      <c r="F75" s="1444"/>
      <c r="G75" s="1444"/>
      <c r="H75" s="1446"/>
      <c r="I75" s="1446"/>
      <c r="J75" s="1446"/>
      <c r="K75" s="1446"/>
      <c r="L75" s="1446"/>
      <c r="M75" s="1446"/>
      <c r="N75" s="1446"/>
      <c r="O75" s="1446"/>
      <c r="P75" s="1446"/>
      <c r="Q75" s="1446"/>
      <c r="R75" s="1446"/>
      <c r="S75" s="1446"/>
      <c r="T75" s="1445"/>
      <c r="U75" s="1445"/>
      <c r="V75" s="1445"/>
      <c r="W75" s="1445"/>
      <c r="X75" s="1445"/>
      <c r="Y75" s="1445"/>
      <c r="Z75" s="1445"/>
      <c r="AA75" s="1445"/>
      <c r="AB75" s="1445"/>
      <c r="AC75" s="1445"/>
      <c r="AD75" s="1445"/>
      <c r="AE75" s="1445"/>
      <c r="AF75" s="1445"/>
      <c r="AG75" s="1445"/>
      <c r="AH75" s="1445"/>
      <c r="AI75" s="1445"/>
      <c r="AJ75" s="1445"/>
    </row>
    <row r="76" spans="1:36" ht="14" customHeight="1">
      <c r="A76" s="1447"/>
      <c r="B76" s="1447"/>
      <c r="C76" s="1444"/>
      <c r="D76" s="1444"/>
      <c r="E76" s="1444"/>
      <c r="F76" s="1444"/>
      <c r="G76" s="1444"/>
      <c r="H76" s="1446"/>
      <c r="I76" s="1446"/>
      <c r="J76" s="1446"/>
      <c r="K76" s="1446"/>
      <c r="L76" s="1446"/>
      <c r="M76" s="1446"/>
      <c r="N76" s="1446"/>
      <c r="O76" s="1446"/>
      <c r="P76" s="1446"/>
      <c r="Q76" s="1446"/>
      <c r="R76" s="1446"/>
      <c r="S76" s="1446"/>
      <c r="T76" s="1445"/>
      <c r="U76" s="1445"/>
      <c r="V76" s="1445"/>
      <c r="W76" s="1445"/>
      <c r="X76" s="1445"/>
      <c r="Y76" s="1445"/>
      <c r="Z76" s="1445"/>
      <c r="AA76" s="1445"/>
      <c r="AB76" s="1445"/>
      <c r="AC76" s="1445"/>
      <c r="AD76" s="1445"/>
      <c r="AE76" s="1445"/>
      <c r="AF76" s="1445"/>
      <c r="AG76" s="1445"/>
      <c r="AH76" s="1445"/>
      <c r="AI76" s="1445"/>
      <c r="AJ76" s="1445"/>
    </row>
    <row r="77" spans="1:36" ht="14" customHeight="1">
      <c r="A77" s="1447"/>
      <c r="B77" s="1447"/>
      <c r="C77" s="1444"/>
      <c r="D77" s="1444"/>
      <c r="E77" s="1444"/>
      <c r="F77" s="1444"/>
      <c r="G77" s="1444"/>
      <c r="H77" s="1446"/>
      <c r="I77" s="1446"/>
      <c r="J77" s="1446"/>
      <c r="K77" s="1446"/>
      <c r="L77" s="1446"/>
      <c r="M77" s="1446"/>
      <c r="N77" s="1446"/>
      <c r="O77" s="1446"/>
      <c r="P77" s="1446"/>
      <c r="Q77" s="1446"/>
      <c r="R77" s="1446"/>
      <c r="S77" s="1446"/>
      <c r="T77" s="1445"/>
      <c r="U77" s="1445"/>
      <c r="V77" s="1445"/>
      <c r="W77" s="1445"/>
      <c r="X77" s="1445"/>
      <c r="Y77" s="1445"/>
      <c r="Z77" s="1445"/>
      <c r="AA77" s="1445"/>
      <c r="AB77" s="1445"/>
      <c r="AC77" s="1445"/>
      <c r="AD77" s="1445"/>
      <c r="AE77" s="1445"/>
      <c r="AF77" s="1445"/>
      <c r="AG77" s="1445"/>
      <c r="AH77" s="1445"/>
      <c r="AI77" s="1445"/>
      <c r="AJ77" s="1445"/>
    </row>
    <row r="78" spans="1:36" ht="14" customHeight="1">
      <c r="A78" s="1447"/>
      <c r="B78" s="1447"/>
      <c r="C78" s="1444"/>
      <c r="D78" s="1444"/>
      <c r="E78" s="1444"/>
      <c r="F78" s="1444"/>
      <c r="G78" s="1444"/>
      <c r="H78" s="1446"/>
      <c r="I78" s="1446"/>
      <c r="J78" s="1446"/>
      <c r="K78" s="1446"/>
      <c r="L78" s="1446"/>
      <c r="M78" s="1446"/>
      <c r="N78" s="1446"/>
      <c r="O78" s="1446"/>
      <c r="P78" s="1446"/>
      <c r="Q78" s="1446"/>
      <c r="R78" s="1446"/>
      <c r="S78" s="1446"/>
      <c r="T78" s="1445"/>
      <c r="U78" s="1445"/>
      <c r="V78" s="1445"/>
      <c r="W78" s="1445"/>
      <c r="X78" s="1445"/>
      <c r="Y78" s="1445"/>
      <c r="Z78" s="1445"/>
      <c r="AA78" s="1445"/>
      <c r="AB78" s="1445"/>
      <c r="AC78" s="1445"/>
      <c r="AD78" s="1445"/>
      <c r="AE78" s="1445"/>
      <c r="AF78" s="1445"/>
      <c r="AG78" s="1445"/>
      <c r="AH78" s="1445"/>
      <c r="AI78" s="1445"/>
      <c r="AJ78" s="1445"/>
    </row>
    <row r="79" spans="1:36" ht="14" customHeight="1">
      <c r="A79" s="1447"/>
      <c r="B79" s="1447"/>
      <c r="C79" s="1444"/>
      <c r="D79" s="1444"/>
      <c r="E79" s="1444"/>
      <c r="F79" s="1444"/>
      <c r="G79" s="1444"/>
      <c r="H79" s="1446"/>
      <c r="I79" s="1446"/>
      <c r="J79" s="1446"/>
      <c r="K79" s="1446"/>
      <c r="L79" s="1446"/>
      <c r="M79" s="1446"/>
      <c r="N79" s="1446"/>
      <c r="O79" s="1446"/>
      <c r="P79" s="1446"/>
      <c r="Q79" s="1446"/>
      <c r="R79" s="1446"/>
      <c r="S79" s="1446"/>
      <c r="T79" s="1445"/>
      <c r="U79" s="1445"/>
      <c r="V79" s="1445"/>
      <c r="W79" s="1445"/>
      <c r="X79" s="1445"/>
      <c r="Y79" s="1445"/>
      <c r="Z79" s="1445"/>
      <c r="AA79" s="1445"/>
      <c r="AB79" s="1445"/>
      <c r="AC79" s="1445"/>
      <c r="AD79" s="1445"/>
      <c r="AE79" s="1445"/>
      <c r="AF79" s="1445"/>
      <c r="AG79" s="1445"/>
      <c r="AH79" s="1445"/>
      <c r="AI79" s="1445"/>
      <c r="AJ79" s="1445"/>
    </row>
    <row r="80" spans="1:36" ht="14" customHeight="1">
      <c r="A80" s="1447"/>
      <c r="B80" s="1447"/>
      <c r="C80" s="1444"/>
      <c r="D80" s="1444"/>
      <c r="E80" s="1444"/>
      <c r="F80" s="1444"/>
      <c r="G80" s="1444"/>
      <c r="H80" s="1446"/>
      <c r="I80" s="1446"/>
      <c r="J80" s="1446"/>
      <c r="K80" s="1446"/>
      <c r="L80" s="1446"/>
      <c r="M80" s="1446"/>
      <c r="N80" s="1446"/>
      <c r="O80" s="1446"/>
      <c r="P80" s="1446"/>
      <c r="Q80" s="1446"/>
      <c r="R80" s="1446"/>
      <c r="S80" s="1446"/>
      <c r="T80" s="1445"/>
      <c r="U80" s="1445"/>
      <c r="V80" s="1445"/>
      <c r="W80" s="1445"/>
      <c r="X80" s="1445"/>
      <c r="Y80" s="1445"/>
      <c r="Z80" s="1445"/>
      <c r="AA80" s="1445"/>
      <c r="AB80" s="1445"/>
      <c r="AC80" s="1445"/>
      <c r="AD80" s="1445"/>
      <c r="AE80" s="1445"/>
      <c r="AF80" s="1445"/>
      <c r="AG80" s="1445"/>
      <c r="AH80" s="1445"/>
      <c r="AI80" s="1445"/>
      <c r="AJ80" s="1445"/>
    </row>
    <row r="81" spans="1:36" ht="14" customHeight="1">
      <c r="A81" s="1447"/>
      <c r="B81" s="1447"/>
      <c r="C81" s="1444"/>
      <c r="D81" s="1444"/>
      <c r="E81" s="1444"/>
      <c r="F81" s="1444"/>
      <c r="G81" s="1444"/>
      <c r="H81" s="1446"/>
      <c r="I81" s="1446"/>
      <c r="J81" s="1446"/>
      <c r="K81" s="1446"/>
      <c r="L81" s="1446"/>
      <c r="M81" s="1446"/>
      <c r="N81" s="1446"/>
      <c r="O81" s="1446"/>
      <c r="P81" s="1446"/>
      <c r="Q81" s="1446"/>
      <c r="R81" s="1446"/>
      <c r="S81" s="1446"/>
      <c r="T81" s="1445"/>
      <c r="U81" s="1445"/>
      <c r="V81" s="1445"/>
      <c r="W81" s="1445"/>
      <c r="X81" s="1445"/>
      <c r="Y81" s="1445"/>
      <c r="Z81" s="1445"/>
      <c r="AA81" s="1445"/>
      <c r="AB81" s="1445"/>
      <c r="AC81" s="1445"/>
      <c r="AD81" s="1445"/>
      <c r="AE81" s="1445"/>
      <c r="AF81" s="1445"/>
      <c r="AG81" s="1445"/>
      <c r="AH81" s="1445"/>
      <c r="AI81" s="1445"/>
      <c r="AJ81" s="1445"/>
    </row>
    <row r="82" spans="1:36" ht="14" customHeight="1">
      <c r="A82" s="1447"/>
      <c r="B82" s="1447"/>
      <c r="C82" s="1444"/>
      <c r="D82" s="1444"/>
      <c r="E82" s="1444"/>
      <c r="F82" s="1444"/>
      <c r="G82" s="1444"/>
      <c r="H82" s="1446"/>
      <c r="I82" s="1446"/>
      <c r="J82" s="1446"/>
      <c r="K82" s="1446"/>
      <c r="L82" s="1446"/>
      <c r="M82" s="1446"/>
      <c r="N82" s="1446"/>
      <c r="O82" s="1446"/>
      <c r="P82" s="1446"/>
      <c r="Q82" s="1446"/>
      <c r="R82" s="1446"/>
      <c r="S82" s="1446"/>
      <c r="T82" s="1445"/>
      <c r="U82" s="1445"/>
      <c r="V82" s="1445"/>
      <c r="W82" s="1445"/>
      <c r="X82" s="1445"/>
      <c r="Y82" s="1445"/>
      <c r="Z82" s="1445"/>
      <c r="AA82" s="1445"/>
      <c r="AB82" s="1445"/>
      <c r="AC82" s="1445"/>
      <c r="AD82" s="1445"/>
      <c r="AE82" s="1445"/>
      <c r="AF82" s="1445"/>
      <c r="AG82" s="1445"/>
      <c r="AH82" s="1445"/>
      <c r="AI82" s="1445"/>
      <c r="AJ82" s="1445"/>
    </row>
    <row r="83" spans="1:36" ht="14" customHeight="1">
      <c r="A83" s="1447"/>
      <c r="B83" s="1447"/>
      <c r="C83" s="1444"/>
      <c r="D83" s="1444"/>
      <c r="E83" s="1444"/>
      <c r="F83" s="1444"/>
      <c r="G83" s="1444"/>
      <c r="H83" s="1446"/>
      <c r="I83" s="1446"/>
      <c r="J83" s="1446"/>
      <c r="K83" s="1446"/>
      <c r="L83" s="1446"/>
      <c r="M83" s="1446"/>
      <c r="N83" s="1446"/>
      <c r="O83" s="1446"/>
      <c r="P83" s="1446"/>
      <c r="Q83" s="1446"/>
      <c r="R83" s="1446"/>
      <c r="S83" s="1446"/>
      <c r="T83" s="1445"/>
      <c r="U83" s="1445"/>
      <c r="V83" s="1445"/>
      <c r="W83" s="1445"/>
      <c r="X83" s="1445"/>
      <c r="Y83" s="1445"/>
      <c r="Z83" s="1445"/>
      <c r="AA83" s="1445"/>
      <c r="AB83" s="1445"/>
      <c r="AC83" s="1445"/>
      <c r="AD83" s="1445"/>
      <c r="AE83" s="1445"/>
      <c r="AF83" s="1445"/>
      <c r="AG83" s="1445"/>
      <c r="AH83" s="1445"/>
      <c r="AI83" s="1445"/>
      <c r="AJ83" s="1445"/>
    </row>
    <row r="84" spans="1:36" ht="14" customHeight="1">
      <c r="A84" s="1447"/>
      <c r="B84" s="1447"/>
      <c r="C84" s="1444"/>
      <c r="D84" s="1444"/>
      <c r="E84" s="1444"/>
      <c r="F84" s="1444"/>
      <c r="G84" s="1444"/>
      <c r="H84" s="1446"/>
      <c r="I84" s="1446"/>
      <c r="J84" s="1446"/>
      <c r="K84" s="1446"/>
      <c r="L84" s="1446"/>
      <c r="M84" s="1446"/>
      <c r="N84" s="1446"/>
      <c r="O84" s="1446"/>
      <c r="P84" s="1446"/>
      <c r="Q84" s="1446"/>
      <c r="R84" s="1446"/>
      <c r="S84" s="1446"/>
      <c r="T84" s="1445"/>
      <c r="U84" s="1445"/>
      <c r="V84" s="1445"/>
      <c r="W84" s="1445"/>
      <c r="X84" s="1445"/>
      <c r="Y84" s="1445"/>
      <c r="Z84" s="1445"/>
      <c r="AA84" s="1445"/>
      <c r="AB84" s="1445"/>
      <c r="AC84" s="1445"/>
      <c r="AD84" s="1445"/>
      <c r="AE84" s="1445"/>
      <c r="AF84" s="1445"/>
      <c r="AG84" s="1445"/>
      <c r="AH84" s="1445"/>
      <c r="AI84" s="1445"/>
      <c r="AJ84" s="1445"/>
    </row>
    <row r="85" spans="1:36" ht="14" customHeight="1">
      <c r="A85" s="1447"/>
      <c r="B85" s="1447"/>
      <c r="C85" s="1444"/>
      <c r="D85" s="1444"/>
      <c r="E85" s="1444"/>
      <c r="F85" s="1444"/>
      <c r="G85" s="1444"/>
      <c r="H85" s="1446"/>
      <c r="I85" s="1446"/>
      <c r="J85" s="1446"/>
      <c r="K85" s="1446"/>
      <c r="L85" s="1446"/>
      <c r="M85" s="1446"/>
      <c r="N85" s="1446"/>
      <c r="O85" s="1446"/>
      <c r="P85" s="1446"/>
      <c r="Q85" s="1446"/>
      <c r="R85" s="1446"/>
      <c r="S85" s="1446"/>
      <c r="T85" s="1445"/>
      <c r="U85" s="1445"/>
      <c r="V85" s="1445"/>
      <c r="W85" s="1445"/>
      <c r="X85" s="1445"/>
      <c r="Y85" s="1445"/>
      <c r="Z85" s="1445"/>
      <c r="AA85" s="1445"/>
      <c r="AB85" s="1445"/>
      <c r="AC85" s="1445"/>
      <c r="AD85" s="1445"/>
      <c r="AE85" s="1445"/>
      <c r="AF85" s="1445"/>
      <c r="AG85" s="1445"/>
      <c r="AH85" s="1445"/>
      <c r="AI85" s="1445"/>
      <c r="AJ85" s="1445"/>
    </row>
    <row r="86" spans="1:36" ht="14" customHeight="1">
      <c r="A86" s="1447"/>
      <c r="B86" s="1447"/>
      <c r="C86" s="1444"/>
      <c r="D86" s="1444"/>
      <c r="E86" s="1444"/>
      <c r="F86" s="1444"/>
      <c r="G86" s="1444"/>
      <c r="H86" s="1446"/>
      <c r="I86" s="1446"/>
      <c r="J86" s="1446"/>
      <c r="K86" s="1446"/>
      <c r="L86" s="1446"/>
      <c r="M86" s="1446"/>
      <c r="N86" s="1446"/>
      <c r="O86" s="1446"/>
      <c r="P86" s="1446"/>
      <c r="Q86" s="1446"/>
      <c r="R86" s="1446"/>
      <c r="S86" s="1446"/>
      <c r="T86" s="1445"/>
      <c r="U86" s="1445"/>
      <c r="V86" s="1445"/>
      <c r="W86" s="1445"/>
      <c r="X86" s="1445"/>
      <c r="Y86" s="1445"/>
      <c r="Z86" s="1445"/>
      <c r="AA86" s="1445"/>
      <c r="AB86" s="1445"/>
      <c r="AC86" s="1445"/>
      <c r="AD86" s="1445"/>
      <c r="AE86" s="1445"/>
      <c r="AF86" s="1445"/>
      <c r="AG86" s="1445"/>
      <c r="AH86" s="1445"/>
      <c r="AI86" s="1445"/>
      <c r="AJ86" s="1445"/>
    </row>
    <row r="87" spans="1:36" ht="14" customHeight="1">
      <c r="A87" s="1447"/>
      <c r="B87" s="1447"/>
      <c r="C87" s="1444"/>
      <c r="D87" s="1444"/>
      <c r="E87" s="1444"/>
      <c r="F87" s="1444"/>
      <c r="G87" s="1444"/>
      <c r="H87" s="1446"/>
      <c r="I87" s="1446"/>
      <c r="J87" s="1446"/>
      <c r="K87" s="1446"/>
      <c r="L87" s="1446"/>
      <c r="M87" s="1446"/>
      <c r="N87" s="1446"/>
      <c r="O87" s="1446"/>
      <c r="P87" s="1446"/>
      <c r="Q87" s="1446"/>
      <c r="R87" s="1446"/>
      <c r="S87" s="1446"/>
      <c r="T87" s="1445"/>
      <c r="U87" s="1445"/>
      <c r="V87" s="1445"/>
      <c r="W87" s="1445"/>
      <c r="X87" s="1445"/>
      <c r="Y87" s="1445"/>
      <c r="Z87" s="1445"/>
      <c r="AA87" s="1445"/>
      <c r="AB87" s="1445"/>
      <c r="AC87" s="1445"/>
      <c r="AD87" s="1445"/>
      <c r="AE87" s="1445"/>
      <c r="AF87" s="1445"/>
      <c r="AG87" s="1445"/>
      <c r="AH87" s="1445"/>
      <c r="AI87" s="1445"/>
      <c r="AJ87" s="1445"/>
    </row>
    <row r="88" spans="1:36" ht="14" customHeight="1">
      <c r="A88" s="1447"/>
      <c r="B88" s="1447"/>
      <c r="C88" s="1444"/>
      <c r="D88" s="1444"/>
      <c r="E88" s="1444"/>
      <c r="F88" s="1444"/>
      <c r="G88" s="1444"/>
      <c r="H88" s="1446"/>
      <c r="I88" s="1446"/>
      <c r="J88" s="1446"/>
      <c r="K88" s="1446"/>
      <c r="L88" s="1446"/>
      <c r="M88" s="1446"/>
      <c r="N88" s="1446"/>
      <c r="O88" s="1446"/>
      <c r="P88" s="1446"/>
      <c r="Q88" s="1446"/>
      <c r="R88" s="1446"/>
      <c r="S88" s="1446"/>
      <c r="T88" s="1445"/>
      <c r="U88" s="1445"/>
      <c r="V88" s="1445"/>
      <c r="W88" s="1445"/>
      <c r="X88" s="1445"/>
      <c r="Y88" s="1445"/>
      <c r="Z88" s="1445"/>
      <c r="AA88" s="1445"/>
      <c r="AB88" s="1445"/>
      <c r="AC88" s="1445"/>
      <c r="AD88" s="1445"/>
      <c r="AE88" s="1445"/>
      <c r="AF88" s="1445"/>
      <c r="AG88" s="1445"/>
      <c r="AH88" s="1445"/>
      <c r="AI88" s="1445"/>
      <c r="AJ88" s="1445"/>
    </row>
    <row r="89" spans="1:36" ht="14" customHeight="1">
      <c r="A89" s="1447"/>
      <c r="B89" s="1447"/>
      <c r="C89" s="1444"/>
      <c r="D89" s="1444"/>
      <c r="E89" s="1444"/>
      <c r="F89" s="1444"/>
      <c r="G89" s="1444"/>
      <c r="H89" s="1446"/>
      <c r="I89" s="1446"/>
      <c r="J89" s="1446"/>
      <c r="K89" s="1446"/>
      <c r="L89" s="1446"/>
      <c r="M89" s="1446"/>
      <c r="N89" s="1446"/>
      <c r="O89" s="1446"/>
      <c r="P89" s="1446"/>
      <c r="Q89" s="1446"/>
      <c r="R89" s="1446"/>
      <c r="S89" s="1446"/>
      <c r="T89" s="1445"/>
      <c r="U89" s="1445"/>
      <c r="V89" s="1445"/>
      <c r="W89" s="1445"/>
      <c r="X89" s="1445"/>
      <c r="Y89" s="1445"/>
      <c r="Z89" s="1445"/>
      <c r="AA89" s="1445"/>
      <c r="AB89" s="1445"/>
      <c r="AC89" s="1445"/>
      <c r="AD89" s="1445"/>
      <c r="AE89" s="1445"/>
      <c r="AF89" s="1445"/>
      <c r="AG89" s="1445"/>
      <c r="AH89" s="1445"/>
      <c r="AI89" s="1445"/>
      <c r="AJ89" s="1445"/>
    </row>
    <row r="90" spans="1:36" ht="14" customHeight="1">
      <c r="A90" s="1447"/>
      <c r="B90" s="1447"/>
      <c r="C90" s="1444"/>
      <c r="D90" s="1444"/>
      <c r="E90" s="1444"/>
      <c r="F90" s="1444"/>
      <c r="G90" s="1444"/>
      <c r="H90" s="1446"/>
      <c r="I90" s="1446"/>
      <c r="J90" s="1446"/>
      <c r="K90" s="1446"/>
      <c r="L90" s="1446"/>
      <c r="M90" s="1446"/>
      <c r="N90" s="1446"/>
      <c r="O90" s="1446"/>
      <c r="P90" s="1446"/>
      <c r="Q90" s="1446"/>
      <c r="R90" s="1446"/>
      <c r="S90" s="1446"/>
      <c r="T90" s="1445"/>
      <c r="U90" s="1445"/>
      <c r="V90" s="1445"/>
      <c r="W90" s="1445"/>
      <c r="X90" s="1445"/>
      <c r="Y90" s="1445"/>
      <c r="Z90" s="1445"/>
      <c r="AA90" s="1445"/>
      <c r="AB90" s="1445"/>
      <c r="AC90" s="1445"/>
      <c r="AD90" s="1445"/>
      <c r="AE90" s="1445"/>
      <c r="AF90" s="1445"/>
      <c r="AG90" s="1445"/>
      <c r="AH90" s="1445"/>
      <c r="AI90" s="1445"/>
      <c r="AJ90" s="1445"/>
    </row>
    <row r="91" spans="1:36" ht="14" customHeight="1">
      <c r="A91" s="1447"/>
      <c r="B91" s="1447"/>
      <c r="C91" s="1444"/>
      <c r="D91" s="1444"/>
      <c r="E91" s="1444"/>
      <c r="F91" s="1444"/>
      <c r="G91" s="1444"/>
      <c r="H91" s="1446"/>
      <c r="I91" s="1446"/>
      <c r="J91" s="1446"/>
      <c r="K91" s="1446"/>
      <c r="L91" s="1446"/>
      <c r="M91" s="1446"/>
      <c r="N91" s="1446"/>
      <c r="O91" s="1446"/>
      <c r="P91" s="1446"/>
      <c r="Q91" s="1446"/>
      <c r="R91" s="1446"/>
      <c r="S91" s="1446"/>
      <c r="T91" s="1445"/>
      <c r="U91" s="1445"/>
      <c r="V91" s="1445"/>
      <c r="W91" s="1445"/>
      <c r="X91" s="1445"/>
      <c r="Y91" s="1445"/>
      <c r="Z91" s="1445"/>
      <c r="AA91" s="1445"/>
      <c r="AB91" s="1445"/>
      <c r="AC91" s="1445"/>
      <c r="AD91" s="1445"/>
      <c r="AE91" s="1445"/>
      <c r="AF91" s="1445"/>
      <c r="AG91" s="1445"/>
      <c r="AH91" s="1445"/>
      <c r="AI91" s="1445"/>
      <c r="AJ91" s="1445"/>
    </row>
    <row r="92" spans="1:36" ht="14" customHeight="1">
      <c r="A92" s="1447"/>
      <c r="B92" s="1447"/>
      <c r="C92" s="1444"/>
      <c r="D92" s="1444"/>
      <c r="E92" s="1444"/>
      <c r="F92" s="1444"/>
      <c r="G92" s="1444"/>
      <c r="H92" s="1446"/>
      <c r="I92" s="1446"/>
      <c r="J92" s="1446"/>
      <c r="K92" s="1446"/>
      <c r="L92" s="1446"/>
      <c r="M92" s="1446"/>
      <c r="N92" s="1446"/>
      <c r="O92" s="1446"/>
      <c r="P92" s="1446"/>
      <c r="Q92" s="1446"/>
      <c r="R92" s="1446"/>
      <c r="S92" s="1446"/>
      <c r="T92" s="1445"/>
      <c r="U92" s="1445"/>
      <c r="V92" s="1445"/>
      <c r="W92" s="1445"/>
      <c r="X92" s="1445"/>
      <c r="Y92" s="1445"/>
      <c r="Z92" s="1445"/>
      <c r="AA92" s="1445"/>
      <c r="AB92" s="1445"/>
      <c r="AC92" s="1445"/>
      <c r="AD92" s="1445"/>
      <c r="AE92" s="1445"/>
      <c r="AF92" s="1445"/>
      <c r="AG92" s="1445"/>
      <c r="AH92" s="1445"/>
      <c r="AI92" s="1445"/>
      <c r="AJ92" s="1445"/>
    </row>
    <row r="93" spans="1:36" ht="14" customHeight="1">
      <c r="A93" s="1447"/>
      <c r="B93" s="1447"/>
      <c r="C93" s="1444"/>
      <c r="D93" s="1444"/>
      <c r="E93" s="1444"/>
      <c r="F93" s="1444"/>
      <c r="G93" s="1444"/>
      <c r="H93" s="1446"/>
      <c r="I93" s="1446"/>
      <c r="J93" s="1446"/>
      <c r="K93" s="1446"/>
      <c r="L93" s="1446"/>
      <c r="M93" s="1446"/>
      <c r="N93" s="1446"/>
      <c r="O93" s="1446"/>
      <c r="P93" s="1446"/>
      <c r="Q93" s="1446"/>
      <c r="R93" s="1446"/>
      <c r="S93" s="1446"/>
      <c r="T93" s="1445"/>
      <c r="U93" s="1445"/>
      <c r="V93" s="1445"/>
      <c r="W93" s="1445"/>
      <c r="X93" s="1445"/>
      <c r="Y93" s="1445"/>
      <c r="Z93" s="1445"/>
      <c r="AA93" s="1445"/>
      <c r="AB93" s="1445"/>
      <c r="AC93" s="1445"/>
      <c r="AD93" s="1445"/>
      <c r="AE93" s="1445"/>
      <c r="AF93" s="1445"/>
      <c r="AG93" s="1445"/>
      <c r="AH93" s="1445"/>
      <c r="AI93" s="1445"/>
      <c r="AJ93" s="1445"/>
    </row>
    <row r="94" spans="1:36" ht="14" customHeight="1">
      <c r="A94" s="1447"/>
      <c r="B94" s="1447"/>
      <c r="C94" s="1444"/>
      <c r="D94" s="1444"/>
      <c r="E94" s="1444"/>
      <c r="F94" s="1444"/>
      <c r="G94" s="1444"/>
      <c r="H94" s="1446"/>
      <c r="I94" s="1446"/>
      <c r="J94" s="1446"/>
      <c r="K94" s="1446"/>
      <c r="L94" s="1446"/>
      <c r="M94" s="1446"/>
      <c r="N94" s="1446"/>
      <c r="O94" s="1446"/>
      <c r="P94" s="1446"/>
      <c r="Q94" s="1446"/>
      <c r="R94" s="1446"/>
      <c r="S94" s="1446"/>
      <c r="T94" s="1445"/>
      <c r="U94" s="1445"/>
      <c r="V94" s="1445"/>
      <c r="W94" s="1445"/>
      <c r="X94" s="1445"/>
      <c r="Y94" s="1445"/>
      <c r="Z94" s="1445"/>
      <c r="AA94" s="1445"/>
      <c r="AB94" s="1445"/>
      <c r="AC94" s="1445"/>
      <c r="AD94" s="1445"/>
      <c r="AE94" s="1445"/>
      <c r="AF94" s="1445"/>
      <c r="AG94" s="1445"/>
      <c r="AH94" s="1445"/>
      <c r="AI94" s="1445"/>
      <c r="AJ94" s="1445"/>
    </row>
    <row r="95" spans="1:36" ht="14" customHeight="1">
      <c r="A95" s="1447"/>
      <c r="B95" s="1447"/>
      <c r="C95" s="1444"/>
      <c r="D95" s="1444"/>
      <c r="E95" s="1444"/>
      <c r="F95" s="1444"/>
      <c r="G95" s="1444"/>
      <c r="H95" s="1446"/>
      <c r="I95" s="1446"/>
      <c r="J95" s="1446"/>
      <c r="K95" s="1446"/>
      <c r="L95" s="1446"/>
      <c r="M95" s="1446"/>
      <c r="N95" s="1446"/>
      <c r="O95" s="1446"/>
      <c r="P95" s="1446"/>
      <c r="Q95" s="1446"/>
      <c r="R95" s="1446"/>
      <c r="S95" s="1446"/>
      <c r="T95" s="1445"/>
      <c r="U95" s="1445"/>
      <c r="V95" s="1445"/>
      <c r="W95" s="1445"/>
      <c r="X95" s="1445"/>
      <c r="Y95" s="1445"/>
      <c r="Z95" s="1445"/>
      <c r="AA95" s="1445"/>
      <c r="AB95" s="1445"/>
      <c r="AC95" s="1445"/>
      <c r="AD95" s="1445"/>
      <c r="AE95" s="1445"/>
      <c r="AF95" s="1445"/>
      <c r="AG95" s="1445"/>
      <c r="AH95" s="1445"/>
      <c r="AI95" s="1445"/>
      <c r="AJ95" s="1445"/>
    </row>
    <row r="96" spans="1:36" ht="14" customHeight="1">
      <c r="A96" s="1447"/>
      <c r="B96" s="1447"/>
      <c r="C96" s="1444"/>
      <c r="D96" s="1444"/>
      <c r="E96" s="1444"/>
      <c r="F96" s="1444"/>
      <c r="G96" s="1444"/>
      <c r="H96" s="1446"/>
      <c r="I96" s="1446"/>
      <c r="J96" s="1446"/>
      <c r="K96" s="1446"/>
      <c r="L96" s="1446"/>
      <c r="M96" s="1446"/>
      <c r="N96" s="1446"/>
      <c r="O96" s="1446"/>
      <c r="P96" s="1446"/>
      <c r="Q96" s="1446"/>
      <c r="R96" s="1446"/>
      <c r="S96" s="1446"/>
      <c r="T96" s="1445"/>
      <c r="U96" s="1445"/>
      <c r="V96" s="1445"/>
      <c r="W96" s="1445"/>
      <c r="X96" s="1445"/>
      <c r="Y96" s="1445"/>
      <c r="Z96" s="1445"/>
      <c r="AA96" s="1445"/>
      <c r="AB96" s="1445"/>
      <c r="AC96" s="1445"/>
      <c r="AD96" s="1445"/>
      <c r="AE96" s="1445"/>
      <c r="AF96" s="1445"/>
      <c r="AG96" s="1445"/>
      <c r="AH96" s="1445"/>
      <c r="AI96" s="1445"/>
      <c r="AJ96" s="1445"/>
    </row>
    <row r="97" spans="1:36" ht="14" customHeight="1">
      <c r="A97" s="1447"/>
      <c r="B97" s="1447"/>
      <c r="C97" s="1444"/>
      <c r="D97" s="1444"/>
      <c r="E97" s="1444"/>
      <c r="F97" s="1444"/>
      <c r="G97" s="1444"/>
      <c r="H97" s="1446"/>
      <c r="I97" s="1446"/>
      <c r="J97" s="1446"/>
      <c r="K97" s="1446"/>
      <c r="L97" s="1446"/>
      <c r="M97" s="1446"/>
      <c r="N97" s="1446"/>
      <c r="O97" s="1446"/>
      <c r="P97" s="1446"/>
      <c r="Q97" s="1446"/>
      <c r="R97" s="1446"/>
      <c r="S97" s="1446"/>
      <c r="T97" s="1445"/>
      <c r="U97" s="1445"/>
      <c r="V97" s="1445"/>
      <c r="W97" s="1445"/>
      <c r="X97" s="1445"/>
      <c r="Y97" s="1445"/>
      <c r="Z97" s="1445"/>
      <c r="AA97" s="1445"/>
      <c r="AB97" s="1445"/>
      <c r="AC97" s="1445"/>
      <c r="AD97" s="1445"/>
      <c r="AE97" s="1445"/>
      <c r="AF97" s="1445"/>
      <c r="AG97" s="1445"/>
      <c r="AH97" s="1445"/>
      <c r="AI97" s="1445"/>
      <c r="AJ97" s="1445"/>
    </row>
    <row r="98" spans="1:36" ht="14" customHeight="1">
      <c r="A98" s="1447"/>
      <c r="B98" s="1447"/>
      <c r="C98" s="1444"/>
      <c r="D98" s="1444"/>
      <c r="E98" s="1444"/>
      <c r="F98" s="1444"/>
      <c r="G98" s="1444"/>
      <c r="H98" s="1446"/>
      <c r="I98" s="1446"/>
      <c r="J98" s="1446"/>
      <c r="K98" s="1446"/>
      <c r="L98" s="1446"/>
      <c r="M98" s="1446"/>
      <c r="N98" s="1446"/>
      <c r="O98" s="1446"/>
      <c r="P98" s="1446"/>
      <c r="Q98" s="1446"/>
      <c r="R98" s="1446"/>
      <c r="S98" s="1446"/>
      <c r="T98" s="1445"/>
      <c r="U98" s="1445"/>
      <c r="V98" s="1445"/>
      <c r="W98" s="1445"/>
      <c r="X98" s="1445"/>
      <c r="Y98" s="1445"/>
      <c r="Z98" s="1445"/>
      <c r="AA98" s="1445"/>
      <c r="AB98" s="1445"/>
      <c r="AC98" s="1445"/>
      <c r="AD98" s="1445"/>
      <c r="AE98" s="1445"/>
      <c r="AF98" s="1445"/>
      <c r="AG98" s="1445"/>
      <c r="AH98" s="1445"/>
      <c r="AI98" s="1445"/>
      <c r="AJ98" s="1445"/>
    </row>
    <row r="99" spans="1:36" ht="14" customHeight="1">
      <c r="A99" s="1447"/>
      <c r="B99" s="1447"/>
      <c r="C99" s="1444"/>
      <c r="D99" s="1444"/>
      <c r="E99" s="1444"/>
      <c r="F99" s="1444"/>
      <c r="G99" s="1444"/>
      <c r="H99" s="1446"/>
      <c r="I99" s="1446"/>
      <c r="J99" s="1446"/>
      <c r="K99" s="1446"/>
      <c r="L99" s="1446"/>
      <c r="M99" s="1446"/>
      <c r="N99" s="1446"/>
      <c r="O99" s="1446"/>
      <c r="P99" s="1446"/>
      <c r="Q99" s="1446"/>
      <c r="R99" s="1446"/>
      <c r="S99" s="1446"/>
      <c r="T99" s="1445"/>
      <c r="U99" s="1445"/>
      <c r="V99" s="1445"/>
      <c r="W99" s="1445"/>
      <c r="X99" s="1445"/>
      <c r="Y99" s="1445"/>
      <c r="Z99" s="1445"/>
      <c r="AA99" s="1445"/>
      <c r="AB99" s="1445"/>
      <c r="AC99" s="1445"/>
      <c r="AD99" s="1445"/>
      <c r="AE99" s="1445"/>
      <c r="AF99" s="1445"/>
      <c r="AG99" s="1445"/>
      <c r="AH99" s="1445"/>
      <c r="AI99" s="1445"/>
      <c r="AJ99" s="1445"/>
    </row>
    <row r="100" spans="1:36" ht="14" customHeight="1">
      <c r="A100" s="1447"/>
      <c r="B100" s="1447"/>
      <c r="C100" s="1444"/>
      <c r="D100" s="1444"/>
      <c r="E100" s="1444"/>
      <c r="F100" s="1444"/>
      <c r="G100" s="1444"/>
      <c r="H100" s="1446"/>
      <c r="I100" s="1446"/>
      <c r="J100" s="1446"/>
      <c r="K100" s="1446"/>
      <c r="L100" s="1446"/>
      <c r="M100" s="1446"/>
      <c r="N100" s="1446"/>
      <c r="O100" s="1446"/>
      <c r="P100" s="1446"/>
      <c r="Q100" s="1446"/>
      <c r="R100" s="1446"/>
      <c r="S100" s="1446"/>
      <c r="T100" s="1445"/>
      <c r="U100" s="1445"/>
      <c r="V100" s="1445"/>
      <c r="W100" s="1445"/>
      <c r="X100" s="1445"/>
      <c r="Y100" s="1445"/>
      <c r="Z100" s="1445"/>
      <c r="AA100" s="1445"/>
      <c r="AB100" s="1445"/>
      <c r="AC100" s="1445"/>
      <c r="AD100" s="1445"/>
      <c r="AE100" s="1445"/>
      <c r="AF100" s="1445"/>
      <c r="AG100" s="1445"/>
      <c r="AH100" s="1445"/>
      <c r="AI100" s="1445"/>
      <c r="AJ100" s="1445"/>
    </row>
    <row r="101" spans="1:36" ht="14" customHeight="1">
      <c r="A101" s="1447"/>
      <c r="B101" s="1447"/>
      <c r="C101" s="1444"/>
      <c r="D101" s="1444"/>
      <c r="E101" s="1444"/>
      <c r="F101" s="1444"/>
      <c r="G101" s="1444"/>
      <c r="H101" s="1446"/>
      <c r="I101" s="1446"/>
      <c r="J101" s="1446"/>
      <c r="K101" s="1446"/>
      <c r="L101" s="1446"/>
      <c r="M101" s="1446"/>
      <c r="N101" s="1446"/>
      <c r="O101" s="1446"/>
      <c r="P101" s="1446"/>
      <c r="Q101" s="1446"/>
      <c r="R101" s="1446"/>
      <c r="S101" s="1446"/>
      <c r="T101" s="1445"/>
      <c r="U101" s="1445"/>
      <c r="V101" s="1445"/>
      <c r="W101" s="1445"/>
      <c r="X101" s="1445"/>
      <c r="Y101" s="1445"/>
      <c r="Z101" s="1445"/>
      <c r="AA101" s="1445"/>
      <c r="AB101" s="1445"/>
      <c r="AC101" s="1445"/>
      <c r="AD101" s="1445"/>
      <c r="AE101" s="1445"/>
      <c r="AF101" s="1445"/>
      <c r="AG101" s="1445"/>
      <c r="AH101" s="1445"/>
      <c r="AI101" s="1445"/>
      <c r="AJ101" s="1445"/>
    </row>
    <row r="102" spans="1:36" ht="14" customHeight="1">
      <c r="A102" s="1447"/>
      <c r="B102" s="1447"/>
      <c r="C102" s="1444"/>
      <c r="D102" s="1444"/>
      <c r="E102" s="1444"/>
      <c r="F102" s="1444"/>
      <c r="G102" s="1444"/>
      <c r="H102" s="1446"/>
      <c r="I102" s="1446"/>
      <c r="J102" s="1446"/>
      <c r="K102" s="1446"/>
      <c r="L102" s="1446"/>
      <c r="M102" s="1446"/>
      <c r="N102" s="1446"/>
      <c r="O102" s="1446"/>
      <c r="P102" s="1446"/>
      <c r="Q102" s="1446"/>
      <c r="R102" s="1446"/>
      <c r="S102" s="1446"/>
      <c r="T102" s="1445"/>
      <c r="U102" s="1445"/>
      <c r="V102" s="1445"/>
      <c r="W102" s="1445"/>
      <c r="X102" s="1445"/>
      <c r="Y102" s="1445"/>
      <c r="Z102" s="1445"/>
      <c r="AA102" s="1445"/>
      <c r="AB102" s="1445"/>
      <c r="AC102" s="1445"/>
      <c r="AD102" s="1445"/>
      <c r="AE102" s="1445"/>
      <c r="AF102" s="1445"/>
      <c r="AG102" s="1445"/>
      <c r="AH102" s="1445"/>
      <c r="AI102" s="1445"/>
      <c r="AJ102" s="1445"/>
    </row>
    <row r="103" spans="1:36" ht="14" customHeight="1">
      <c r="A103" s="1447"/>
      <c r="B103" s="1447"/>
      <c r="C103" s="1444"/>
      <c r="D103" s="1444"/>
      <c r="E103" s="1444"/>
      <c r="F103" s="1444"/>
      <c r="G103" s="1444"/>
      <c r="H103" s="1446"/>
      <c r="I103" s="1446"/>
      <c r="J103" s="1446"/>
      <c r="K103" s="1446"/>
      <c r="L103" s="1446"/>
      <c r="M103" s="1446"/>
      <c r="N103" s="1446"/>
      <c r="O103" s="1446"/>
      <c r="P103" s="1446"/>
      <c r="Q103" s="1446"/>
      <c r="R103" s="1446"/>
      <c r="S103" s="1446"/>
      <c r="T103" s="1445"/>
      <c r="U103" s="1445"/>
      <c r="V103" s="1445"/>
      <c r="W103" s="1445"/>
      <c r="X103" s="1445"/>
      <c r="Y103" s="1445"/>
      <c r="Z103" s="1445"/>
      <c r="AA103" s="1445"/>
      <c r="AB103" s="1445"/>
      <c r="AC103" s="1445"/>
      <c r="AD103" s="1445"/>
      <c r="AE103" s="1445"/>
      <c r="AF103" s="1445"/>
      <c r="AG103" s="1445"/>
      <c r="AH103" s="1445"/>
      <c r="AI103" s="1445"/>
      <c r="AJ103" s="1445"/>
    </row>
    <row r="104" spans="1:36" ht="14" customHeight="1">
      <c r="A104" s="1447"/>
      <c r="B104" s="1447"/>
      <c r="C104" s="1444"/>
      <c r="D104" s="1444"/>
      <c r="E104" s="1444"/>
      <c r="F104" s="1444"/>
      <c r="G104" s="1444"/>
      <c r="H104" s="1446"/>
      <c r="I104" s="1446"/>
      <c r="J104" s="1446"/>
      <c r="K104" s="1446"/>
      <c r="L104" s="1446"/>
      <c r="M104" s="1446"/>
      <c r="N104" s="1446"/>
      <c r="O104" s="1446"/>
      <c r="P104" s="1446"/>
      <c r="Q104" s="1446"/>
      <c r="R104" s="1446"/>
      <c r="S104" s="1446"/>
      <c r="T104" s="1445"/>
      <c r="U104" s="1445"/>
      <c r="V104" s="1445"/>
      <c r="W104" s="1445"/>
      <c r="X104" s="1445"/>
      <c r="Y104" s="1445"/>
      <c r="Z104" s="1445"/>
      <c r="AA104" s="1445"/>
      <c r="AB104" s="1445"/>
      <c r="AC104" s="1445"/>
      <c r="AD104" s="1445"/>
      <c r="AE104" s="1445"/>
      <c r="AF104" s="1445"/>
      <c r="AG104" s="1445"/>
      <c r="AH104" s="1445"/>
      <c r="AI104" s="1445"/>
      <c r="AJ104" s="1445"/>
    </row>
    <row r="105" spans="1:36" ht="14" customHeight="1">
      <c r="A105" s="1447"/>
      <c r="B105" s="1447"/>
      <c r="C105" s="1444"/>
      <c r="D105" s="1444"/>
      <c r="E105" s="1444"/>
      <c r="F105" s="1444"/>
      <c r="G105" s="1444"/>
      <c r="H105" s="1446"/>
      <c r="I105" s="1446"/>
      <c r="J105" s="1446"/>
      <c r="K105" s="1446"/>
      <c r="L105" s="1446"/>
      <c r="M105" s="1446"/>
      <c r="N105" s="1446"/>
      <c r="O105" s="1446"/>
      <c r="P105" s="1446"/>
      <c r="Q105" s="1446"/>
      <c r="R105" s="1446"/>
      <c r="S105" s="1446"/>
      <c r="T105" s="1445"/>
      <c r="U105" s="1445"/>
      <c r="V105" s="1445"/>
      <c r="W105" s="1445"/>
      <c r="X105" s="1445"/>
      <c r="Y105" s="1445"/>
      <c r="Z105" s="1445"/>
      <c r="AA105" s="1445"/>
      <c r="AB105" s="1445"/>
      <c r="AC105" s="1445"/>
      <c r="AD105" s="1445"/>
      <c r="AE105" s="1445"/>
      <c r="AF105" s="1445"/>
      <c r="AG105" s="1445"/>
      <c r="AH105" s="1445"/>
      <c r="AI105" s="1445"/>
      <c r="AJ105" s="1445"/>
    </row>
    <row r="106" spans="1:36" ht="14" customHeight="1">
      <c r="A106" s="1447"/>
      <c r="B106" s="1447"/>
      <c r="C106" s="1444"/>
      <c r="D106" s="1444"/>
      <c r="E106" s="1444"/>
      <c r="F106" s="1444"/>
      <c r="G106" s="1444"/>
      <c r="H106" s="1446"/>
      <c r="I106" s="1446"/>
      <c r="J106" s="1446"/>
      <c r="K106" s="1446"/>
      <c r="L106" s="1446"/>
      <c r="M106" s="1446"/>
      <c r="N106" s="1446"/>
      <c r="O106" s="1446"/>
      <c r="P106" s="1446"/>
      <c r="Q106" s="1446"/>
      <c r="R106" s="1446"/>
      <c r="S106" s="1446"/>
      <c r="T106" s="1445"/>
      <c r="U106" s="1445"/>
      <c r="V106" s="1445"/>
      <c r="W106" s="1445"/>
      <c r="X106" s="1445"/>
      <c r="Y106" s="1445"/>
      <c r="Z106" s="1445"/>
      <c r="AA106" s="1445"/>
      <c r="AB106" s="1445"/>
      <c r="AC106" s="1445"/>
      <c r="AD106" s="1445"/>
      <c r="AE106" s="1445"/>
      <c r="AF106" s="1445"/>
      <c r="AG106" s="1445"/>
      <c r="AH106" s="1445"/>
      <c r="AI106" s="1445"/>
      <c r="AJ106" s="1445"/>
    </row>
    <row r="107" spans="1:36" ht="14" customHeight="1">
      <c r="A107" s="1447"/>
      <c r="B107" s="1447"/>
      <c r="C107" s="1444"/>
      <c r="D107" s="1444"/>
      <c r="E107" s="1444"/>
      <c r="F107" s="1444"/>
      <c r="G107" s="1444"/>
      <c r="H107" s="1446"/>
      <c r="I107" s="1446"/>
      <c r="J107" s="1446"/>
      <c r="K107" s="1446"/>
      <c r="L107" s="1446"/>
      <c r="M107" s="1446"/>
      <c r="N107" s="1446"/>
      <c r="O107" s="1446"/>
      <c r="P107" s="1446"/>
      <c r="Q107" s="1446"/>
      <c r="R107" s="1446"/>
      <c r="S107" s="1446"/>
      <c r="T107" s="1445"/>
      <c r="U107" s="1445"/>
      <c r="V107" s="1445"/>
      <c r="W107" s="1445"/>
      <c r="X107" s="1445"/>
      <c r="Y107" s="1445"/>
      <c r="Z107" s="1445"/>
      <c r="AA107" s="1445"/>
      <c r="AB107" s="1445"/>
      <c r="AC107" s="1445"/>
      <c r="AD107" s="1445"/>
      <c r="AE107" s="1445"/>
      <c r="AF107" s="1445"/>
      <c r="AG107" s="1445"/>
      <c r="AH107" s="1445"/>
      <c r="AI107" s="1445"/>
      <c r="AJ107" s="1445"/>
    </row>
    <row r="108" spans="1:36" ht="14" customHeight="1">
      <c r="A108" s="1447"/>
      <c r="B108" s="1447"/>
      <c r="C108" s="1444"/>
      <c r="D108" s="1444"/>
      <c r="E108" s="1444"/>
      <c r="F108" s="1444"/>
      <c r="G108" s="1444"/>
      <c r="H108" s="1446"/>
      <c r="I108" s="1446"/>
      <c r="J108" s="1446"/>
      <c r="K108" s="1446"/>
      <c r="L108" s="1446"/>
      <c r="M108" s="1446"/>
      <c r="N108" s="1446"/>
      <c r="O108" s="1446"/>
      <c r="P108" s="1446"/>
      <c r="Q108" s="1446"/>
      <c r="R108" s="1446"/>
      <c r="S108" s="1446"/>
      <c r="T108" s="1445"/>
      <c r="U108" s="1445"/>
      <c r="V108" s="1445"/>
      <c r="W108" s="1445"/>
      <c r="X108" s="1445"/>
      <c r="Y108" s="1445"/>
      <c r="Z108" s="1445"/>
      <c r="AA108" s="1445"/>
      <c r="AB108" s="1445"/>
      <c r="AC108" s="1445"/>
      <c r="AD108" s="1445"/>
      <c r="AE108" s="1445"/>
      <c r="AF108" s="1445"/>
      <c r="AG108" s="1445"/>
      <c r="AH108" s="1445"/>
      <c r="AI108" s="1445"/>
      <c r="AJ108" s="1445"/>
    </row>
    <row r="109" spans="1:36" ht="14" customHeight="1">
      <c r="A109" s="1447"/>
      <c r="B109" s="1447"/>
      <c r="C109" s="1444"/>
      <c r="D109" s="1444"/>
      <c r="E109" s="1444"/>
      <c r="F109" s="1444"/>
      <c r="G109" s="1444"/>
      <c r="H109" s="1446"/>
      <c r="I109" s="1446"/>
      <c r="J109" s="1446"/>
      <c r="K109" s="1446"/>
      <c r="L109" s="1446"/>
      <c r="M109" s="1446"/>
      <c r="N109" s="1446"/>
      <c r="O109" s="1446"/>
      <c r="P109" s="1446"/>
      <c r="Q109" s="1446"/>
      <c r="R109" s="1446"/>
      <c r="S109" s="1446"/>
      <c r="T109" s="1445"/>
      <c r="U109" s="1445"/>
      <c r="V109" s="1445"/>
      <c r="W109" s="1445"/>
      <c r="X109" s="1445"/>
      <c r="Y109" s="1445"/>
      <c r="Z109" s="1445"/>
      <c r="AA109" s="1445"/>
      <c r="AB109" s="1445"/>
      <c r="AC109" s="1445"/>
      <c r="AD109" s="1445"/>
      <c r="AE109" s="1445"/>
      <c r="AF109" s="1445"/>
      <c r="AG109" s="1445"/>
      <c r="AH109" s="1445"/>
      <c r="AI109" s="1445"/>
      <c r="AJ109" s="1445"/>
    </row>
    <row r="110" spans="1:36" ht="14" customHeight="1">
      <c r="A110" s="1447"/>
      <c r="B110" s="1447"/>
      <c r="C110" s="1444"/>
      <c r="D110" s="1444"/>
      <c r="E110" s="1444"/>
      <c r="F110" s="1444"/>
      <c r="G110" s="1444"/>
      <c r="H110" s="1446"/>
      <c r="I110" s="1446"/>
      <c r="J110" s="1446"/>
      <c r="K110" s="1446"/>
      <c r="L110" s="1446"/>
      <c r="M110" s="1446"/>
      <c r="N110" s="1446"/>
      <c r="O110" s="1446"/>
      <c r="P110" s="1446"/>
      <c r="Q110" s="1446"/>
      <c r="R110" s="1446"/>
      <c r="S110" s="1446"/>
      <c r="T110" s="1445"/>
      <c r="U110" s="1445"/>
      <c r="V110" s="1445"/>
      <c r="W110" s="1445"/>
      <c r="X110" s="1445"/>
      <c r="Y110" s="1445"/>
      <c r="Z110" s="1445"/>
      <c r="AA110" s="1445"/>
      <c r="AB110" s="1445"/>
      <c r="AC110" s="1445"/>
      <c r="AD110" s="1445"/>
      <c r="AE110" s="1445"/>
      <c r="AF110" s="1445"/>
      <c r="AG110" s="1445"/>
      <c r="AH110" s="1445"/>
      <c r="AI110" s="1445"/>
      <c r="AJ110" s="1445"/>
    </row>
    <row r="111" spans="1:36" ht="14" customHeight="1">
      <c r="A111" s="1447"/>
      <c r="B111" s="1447"/>
      <c r="C111" s="1444"/>
      <c r="D111" s="1444"/>
      <c r="E111" s="1444"/>
      <c r="F111" s="1444"/>
      <c r="G111" s="1444"/>
      <c r="H111" s="1446"/>
      <c r="I111" s="1446"/>
      <c r="J111" s="1446"/>
      <c r="K111" s="1446"/>
      <c r="L111" s="1446"/>
      <c r="M111" s="1446"/>
      <c r="N111" s="1446"/>
      <c r="O111" s="1446"/>
      <c r="P111" s="1446"/>
      <c r="Q111" s="1446"/>
      <c r="R111" s="1446"/>
      <c r="S111" s="1446"/>
      <c r="T111" s="1445"/>
      <c r="U111" s="1445"/>
      <c r="V111" s="1445"/>
      <c r="W111" s="1445"/>
      <c r="X111" s="1445"/>
      <c r="Y111" s="1445"/>
      <c r="Z111" s="1445"/>
      <c r="AA111" s="1445"/>
      <c r="AB111" s="1445"/>
      <c r="AC111" s="1445"/>
      <c r="AD111" s="1445"/>
      <c r="AE111" s="1445"/>
      <c r="AF111" s="1445"/>
      <c r="AG111" s="1445"/>
      <c r="AH111" s="1445"/>
      <c r="AI111" s="1445"/>
      <c r="AJ111" s="1445"/>
    </row>
    <row r="112" spans="1:36" ht="14" customHeight="1">
      <c r="A112" s="1447"/>
      <c r="B112" s="1447"/>
      <c r="C112" s="1444"/>
      <c r="D112" s="1444"/>
      <c r="E112" s="1444"/>
      <c r="F112" s="1444"/>
      <c r="G112" s="1444"/>
      <c r="H112" s="1446"/>
      <c r="I112" s="1446"/>
      <c r="J112" s="1446"/>
      <c r="K112" s="1446"/>
      <c r="L112" s="1446"/>
      <c r="M112" s="1446"/>
      <c r="N112" s="1446"/>
      <c r="O112" s="1446"/>
      <c r="P112" s="1446"/>
      <c r="Q112" s="1446"/>
      <c r="R112" s="1446"/>
      <c r="S112" s="1446"/>
      <c r="T112" s="1445"/>
      <c r="U112" s="1445"/>
      <c r="V112" s="1445"/>
      <c r="W112" s="1445"/>
      <c r="X112" s="1445"/>
      <c r="Y112" s="1445"/>
      <c r="Z112" s="1445"/>
      <c r="AA112" s="1445"/>
      <c r="AB112" s="1445"/>
      <c r="AC112" s="1445"/>
      <c r="AD112" s="1445"/>
      <c r="AE112" s="1445"/>
      <c r="AF112" s="1445"/>
      <c r="AG112" s="1445"/>
      <c r="AH112" s="1445"/>
      <c r="AI112" s="1445"/>
      <c r="AJ112" s="1445"/>
    </row>
    <row r="113" spans="1:36" ht="14" customHeight="1">
      <c r="A113" s="1447"/>
      <c r="B113" s="1447"/>
      <c r="C113" s="1444"/>
      <c r="D113" s="1444"/>
      <c r="E113" s="1444"/>
      <c r="F113" s="1444"/>
      <c r="G113" s="1444"/>
      <c r="H113" s="1446"/>
      <c r="I113" s="1446"/>
      <c r="J113" s="1446"/>
      <c r="K113" s="1446"/>
      <c r="L113" s="1446"/>
      <c r="M113" s="1446"/>
      <c r="N113" s="1446"/>
      <c r="O113" s="1446"/>
      <c r="P113" s="1446"/>
      <c r="Q113" s="1446"/>
      <c r="R113" s="1446"/>
      <c r="S113" s="1446"/>
      <c r="T113" s="1445"/>
      <c r="U113" s="1445"/>
      <c r="V113" s="1445"/>
      <c r="W113" s="1445"/>
      <c r="X113" s="1445"/>
      <c r="Y113" s="1445"/>
      <c r="Z113" s="1445"/>
      <c r="AA113" s="1445"/>
      <c r="AB113" s="1445"/>
      <c r="AC113" s="1445"/>
      <c r="AD113" s="1445"/>
      <c r="AE113" s="1445"/>
      <c r="AF113" s="1445"/>
      <c r="AG113" s="1445"/>
      <c r="AH113" s="1445"/>
      <c r="AI113" s="1445"/>
      <c r="AJ113" s="1445"/>
    </row>
    <row r="114" spans="1:36" ht="14" customHeight="1">
      <c r="A114" s="1447"/>
      <c r="B114" s="1447"/>
      <c r="C114" s="1444"/>
      <c r="D114" s="1444"/>
      <c r="E114" s="1444"/>
      <c r="F114" s="1444"/>
      <c r="G114" s="1444"/>
      <c r="H114" s="1446"/>
      <c r="I114" s="1446"/>
      <c r="J114" s="1446"/>
      <c r="K114" s="1446"/>
      <c r="L114" s="1446"/>
      <c r="M114" s="1446"/>
      <c r="N114" s="1446"/>
      <c r="O114" s="1446"/>
      <c r="P114" s="1446"/>
      <c r="Q114" s="1446"/>
      <c r="R114" s="1446"/>
      <c r="S114" s="1446"/>
      <c r="T114" s="1445"/>
      <c r="U114" s="1445"/>
      <c r="V114" s="1445"/>
      <c r="W114" s="1445"/>
      <c r="X114" s="1445"/>
      <c r="Y114" s="1445"/>
      <c r="Z114" s="1445"/>
      <c r="AA114" s="1445"/>
      <c r="AB114" s="1445"/>
      <c r="AC114" s="1445"/>
      <c r="AD114" s="1445"/>
      <c r="AE114" s="1445"/>
      <c r="AF114" s="1445"/>
      <c r="AG114" s="1445"/>
      <c r="AH114" s="1445"/>
      <c r="AI114" s="1445"/>
      <c r="AJ114" s="1445"/>
    </row>
    <row r="115" spans="1:36" ht="14" customHeight="1">
      <c r="A115" s="1447"/>
      <c r="B115" s="1447"/>
      <c r="C115" s="1444"/>
      <c r="D115" s="1444"/>
      <c r="E115" s="1444"/>
      <c r="F115" s="1444"/>
      <c r="G115" s="1444"/>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60"/>
    </row>
    <row r="116" spans="1:36">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row>
  </sheetData>
  <sheetProtection algorithmName="SHA-512" hashValue="JSQMj3CwlU3V34IgQZddV/R2hJ3GasUdxGq45A51sB2RSDWdHiXznVcfcg3wsn00wDRIB5MJ/bt5z0hIYhPJnw==" saltValue="CPwWCl3tlSDPVd9p1R8JXw==" spinCount="100000" sheet="1" autoFilter="0"/>
  <mergeCells count="317">
    <mergeCell ref="AK62:AV62"/>
    <mergeCell ref="A71:B71"/>
    <mergeCell ref="C71:G71"/>
    <mergeCell ref="H71:S71"/>
    <mergeCell ref="T71:AD71"/>
    <mergeCell ref="AE71:AJ71"/>
    <mergeCell ref="A52:AJ52"/>
    <mergeCell ref="A53:AD53"/>
    <mergeCell ref="AE53:AJ53"/>
    <mergeCell ref="A55:AJ55"/>
    <mergeCell ref="A56:AD56"/>
    <mergeCell ref="AE56:AJ56"/>
    <mergeCell ref="A60:AJ60"/>
    <mergeCell ref="A62:B62"/>
    <mergeCell ref="C62:G62"/>
    <mergeCell ref="H62:S62"/>
    <mergeCell ref="T62:AJ62"/>
    <mergeCell ref="A63:B63"/>
    <mergeCell ref="C63:G63"/>
    <mergeCell ref="H63:S63"/>
    <mergeCell ref="T63:AJ63"/>
    <mergeCell ref="A54:AD54"/>
    <mergeCell ref="A58:AD58"/>
    <mergeCell ref="A57:AD57"/>
    <mergeCell ref="A22:AI22"/>
    <mergeCell ref="N42:P42"/>
    <mergeCell ref="Q42:AH42"/>
    <mergeCell ref="Q43:R43"/>
    <mergeCell ref="S43:W43"/>
    <mergeCell ref="X43:Y43"/>
    <mergeCell ref="Z43:AH43"/>
    <mergeCell ref="A45:AI45"/>
    <mergeCell ref="A50:AJ50"/>
    <mergeCell ref="B37:V37"/>
    <mergeCell ref="C39:AH39"/>
    <mergeCell ref="D42:E42"/>
    <mergeCell ref="G42:H42"/>
    <mergeCell ref="J42:K42"/>
    <mergeCell ref="AA26:AI26"/>
    <mergeCell ref="AA27:AI27"/>
    <mergeCell ref="C40:AH40"/>
    <mergeCell ref="N43:P43"/>
    <mergeCell ref="AE58:AJ58"/>
    <mergeCell ref="AE54:AJ54"/>
    <mergeCell ref="AE57:AJ57"/>
    <mergeCell ref="T109:AD109"/>
    <mergeCell ref="B31:Z31"/>
    <mergeCell ref="B32:Z32"/>
    <mergeCell ref="AA30:AI30"/>
    <mergeCell ref="AA29:AI29"/>
    <mergeCell ref="B29:Z29"/>
    <mergeCell ref="B30:Z30"/>
    <mergeCell ref="A51:AD51"/>
    <mergeCell ref="AE51:AJ51"/>
    <mergeCell ref="T107:AD107"/>
    <mergeCell ref="H99:S99"/>
    <mergeCell ref="T106:AD106"/>
    <mergeCell ref="T103:AD103"/>
    <mergeCell ref="H100:S100"/>
    <mergeCell ref="H101:S101"/>
    <mergeCell ref="H92:S92"/>
    <mergeCell ref="B27:Z27"/>
    <mergeCell ref="B28:Z28"/>
    <mergeCell ref="H112:S112"/>
    <mergeCell ref="C102:G102"/>
    <mergeCell ref="C103:G103"/>
    <mergeCell ref="C104:G104"/>
    <mergeCell ref="C105:G105"/>
    <mergeCell ref="C106:G106"/>
    <mergeCell ref="C97:G97"/>
    <mergeCell ref="C98:G98"/>
    <mergeCell ref="C99:G99"/>
    <mergeCell ref="C100:G100"/>
    <mergeCell ref="C101:G101"/>
    <mergeCell ref="T101:AD101"/>
    <mergeCell ref="T102:AD102"/>
    <mergeCell ref="T96:AD96"/>
    <mergeCell ref="H98:S98"/>
    <mergeCell ref="C112:G112"/>
    <mergeCell ref="H97:S97"/>
    <mergeCell ref="AA31:AI31"/>
    <mergeCell ref="AA32:AI32"/>
    <mergeCell ref="H103:S103"/>
    <mergeCell ref="T105:AD105"/>
    <mergeCell ref="C114:G114"/>
    <mergeCell ref="C115:G115"/>
    <mergeCell ref="T113:AD113"/>
    <mergeCell ref="T114:AD114"/>
    <mergeCell ref="C107:G107"/>
    <mergeCell ref="C108:G108"/>
    <mergeCell ref="C109:G109"/>
    <mergeCell ref="C110:G110"/>
    <mergeCell ref="C111:G111"/>
    <mergeCell ref="T111:AD111"/>
    <mergeCell ref="T112:AD112"/>
    <mergeCell ref="H113:S113"/>
    <mergeCell ref="H114:S114"/>
    <mergeCell ref="H107:S107"/>
    <mergeCell ref="H108:S108"/>
    <mergeCell ref="H109:S109"/>
    <mergeCell ref="H110:S110"/>
    <mergeCell ref="H111:S111"/>
    <mergeCell ref="T108:AD108"/>
    <mergeCell ref="A106:B106"/>
    <mergeCell ref="T110:AD110"/>
    <mergeCell ref="H104:S104"/>
    <mergeCell ref="H105:S105"/>
    <mergeCell ref="H106:S106"/>
    <mergeCell ref="T104:AD104"/>
    <mergeCell ref="H102:S102"/>
    <mergeCell ref="H93:S93"/>
    <mergeCell ref="C113:G113"/>
    <mergeCell ref="A115:B115"/>
    <mergeCell ref="A114:B114"/>
    <mergeCell ref="A113:B113"/>
    <mergeCell ref="A112:B112"/>
    <mergeCell ref="A111:B111"/>
    <mergeCell ref="A110:B110"/>
    <mergeCell ref="A109:B109"/>
    <mergeCell ref="A108:B108"/>
    <mergeCell ref="A107:B107"/>
    <mergeCell ref="A105:B105"/>
    <mergeCell ref="A104:B104"/>
    <mergeCell ref="A103:B103"/>
    <mergeCell ref="A102:B102"/>
    <mergeCell ref="A80:B80"/>
    <mergeCell ref="A98:B98"/>
    <mergeCell ref="A97:B97"/>
    <mergeCell ref="H96:S96"/>
    <mergeCell ref="T94:AD94"/>
    <mergeCell ref="T92:AD92"/>
    <mergeCell ref="T93:AD93"/>
    <mergeCell ref="T87:AD87"/>
    <mergeCell ref="T89:AD89"/>
    <mergeCell ref="T88:AD88"/>
    <mergeCell ref="T90:AD90"/>
    <mergeCell ref="H89:S89"/>
    <mergeCell ref="H90:S90"/>
    <mergeCell ref="H91:S91"/>
    <mergeCell ref="T99:AD99"/>
    <mergeCell ref="T100:AD100"/>
    <mergeCell ref="A101:B101"/>
    <mergeCell ref="A100:B100"/>
    <mergeCell ref="A99:B99"/>
    <mergeCell ref="A79:B79"/>
    <mergeCell ref="C93:G93"/>
    <mergeCell ref="C94:G94"/>
    <mergeCell ref="C95:G95"/>
    <mergeCell ref="C96:G96"/>
    <mergeCell ref="A84:B84"/>
    <mergeCell ref="A83:B83"/>
    <mergeCell ref="A82:B82"/>
    <mergeCell ref="A96:B96"/>
    <mergeCell ref="A95:B95"/>
    <mergeCell ref="A94:B94"/>
    <mergeCell ref="A93:B93"/>
    <mergeCell ref="A92:B92"/>
    <mergeCell ref="C79:G79"/>
    <mergeCell ref="C92:G92"/>
    <mergeCell ref="C90:G90"/>
    <mergeCell ref="C91:G91"/>
    <mergeCell ref="C84:G84"/>
    <mergeCell ref="C89:G89"/>
    <mergeCell ref="C80:G80"/>
    <mergeCell ref="C81:G81"/>
    <mergeCell ref="A74:B74"/>
    <mergeCell ref="A75:B75"/>
    <mergeCell ref="A76:B76"/>
    <mergeCell ref="C72:G72"/>
    <mergeCell ref="C82:G82"/>
    <mergeCell ref="C83:G83"/>
    <mergeCell ref="H94:S94"/>
    <mergeCell ref="H85:S85"/>
    <mergeCell ref="H86:S86"/>
    <mergeCell ref="H87:S87"/>
    <mergeCell ref="A86:B86"/>
    <mergeCell ref="A85:B85"/>
    <mergeCell ref="C86:G86"/>
    <mergeCell ref="C85:G85"/>
    <mergeCell ref="H84:S84"/>
    <mergeCell ref="H88:S88"/>
    <mergeCell ref="A77:B77"/>
    <mergeCell ref="A81:B81"/>
    <mergeCell ref="C76:G76"/>
    <mergeCell ref="A78:B78"/>
    <mergeCell ref="H72:S72"/>
    <mergeCell ref="H73:S73"/>
    <mergeCell ref="H74:S74"/>
    <mergeCell ref="H75:S75"/>
    <mergeCell ref="AY1:BC1"/>
    <mergeCell ref="AY2:BC3"/>
    <mergeCell ref="T80:AD80"/>
    <mergeCell ref="T81:AD81"/>
    <mergeCell ref="T85:AD85"/>
    <mergeCell ref="T86:AD86"/>
    <mergeCell ref="T76:AD76"/>
    <mergeCell ref="AE73:AJ73"/>
    <mergeCell ref="AE74:AJ74"/>
    <mergeCell ref="AE75:AJ75"/>
    <mergeCell ref="AE76:AJ76"/>
    <mergeCell ref="AE80:AJ80"/>
    <mergeCell ref="AE81:AJ81"/>
    <mergeCell ref="AE77:AJ77"/>
    <mergeCell ref="T77:AD77"/>
    <mergeCell ref="T78:AD78"/>
    <mergeCell ref="AE83:AJ83"/>
    <mergeCell ref="AE84:AJ84"/>
    <mergeCell ref="AE79:AJ79"/>
    <mergeCell ref="T79:AD79"/>
    <mergeCell ref="AE78:AJ78"/>
    <mergeCell ref="T82:AD82"/>
    <mergeCell ref="T83:AD83"/>
    <mergeCell ref="T84:AD84"/>
    <mergeCell ref="AB1:AD1"/>
    <mergeCell ref="AE1:AI1"/>
    <mergeCell ref="A10:F10"/>
    <mergeCell ref="A11:F11"/>
    <mergeCell ref="G11:J11"/>
    <mergeCell ref="A6:F8"/>
    <mergeCell ref="H6:L6"/>
    <mergeCell ref="A9:F9"/>
    <mergeCell ref="G4:AI4"/>
    <mergeCell ref="G5:AI5"/>
    <mergeCell ref="G7:AI7"/>
    <mergeCell ref="G8:AI8"/>
    <mergeCell ref="U11:X11"/>
    <mergeCell ref="A4:F4"/>
    <mergeCell ref="A5:F5"/>
    <mergeCell ref="Y11:AI11"/>
    <mergeCell ref="K11:T11"/>
    <mergeCell ref="AK25:AV25"/>
    <mergeCell ref="AH25:AI25"/>
    <mergeCell ref="B33:Z33"/>
    <mergeCell ref="AA33:AI33"/>
    <mergeCell ref="AH35:AI35"/>
    <mergeCell ref="A2:AJ2"/>
    <mergeCell ref="AA28:AI28"/>
    <mergeCell ref="A26:Z26"/>
    <mergeCell ref="A21:L21"/>
    <mergeCell ref="AK13:AV13"/>
    <mergeCell ref="M21:AI21"/>
    <mergeCell ref="AH13:AI13"/>
    <mergeCell ref="G9:AI9"/>
    <mergeCell ref="G10:AI10"/>
    <mergeCell ref="AK35:AV35"/>
    <mergeCell ref="A14:AI14"/>
    <mergeCell ref="A24:AI24"/>
    <mergeCell ref="A25:AG25"/>
    <mergeCell ref="B20:AI20"/>
    <mergeCell ref="B15:AI15"/>
    <mergeCell ref="B16:AI16"/>
    <mergeCell ref="B17:AI17"/>
    <mergeCell ref="A18:AI18"/>
    <mergeCell ref="B19:AI19"/>
    <mergeCell ref="AE114:AJ114"/>
    <mergeCell ref="AE113:AJ113"/>
    <mergeCell ref="AE112:AJ112"/>
    <mergeCell ref="AE111:AJ111"/>
    <mergeCell ref="AE110:AJ110"/>
    <mergeCell ref="AE109:AJ109"/>
    <mergeCell ref="AE108:AJ108"/>
    <mergeCell ref="AE107:AJ107"/>
    <mergeCell ref="AE106:AJ106"/>
    <mergeCell ref="AE105:AJ105"/>
    <mergeCell ref="AE104:AJ104"/>
    <mergeCell ref="AE103:AJ103"/>
    <mergeCell ref="AE102:AJ102"/>
    <mergeCell ref="AE101:AJ101"/>
    <mergeCell ref="AE100:AJ100"/>
    <mergeCell ref="AE99:AJ99"/>
    <mergeCell ref="AE98:AJ98"/>
    <mergeCell ref="C74:G74"/>
    <mergeCell ref="C75:G75"/>
    <mergeCell ref="T98:AD98"/>
    <mergeCell ref="T97:AD97"/>
    <mergeCell ref="C77:G77"/>
    <mergeCell ref="C78:G78"/>
    <mergeCell ref="A72:B72"/>
    <mergeCell ref="A73:B73"/>
    <mergeCell ref="AE97:AJ97"/>
    <mergeCell ref="AE96:AJ96"/>
    <mergeCell ref="AE95:AJ95"/>
    <mergeCell ref="AE94:AJ94"/>
    <mergeCell ref="AE93:AJ93"/>
    <mergeCell ref="AE92:AJ92"/>
    <mergeCell ref="AE91:AJ91"/>
    <mergeCell ref="AE90:AJ90"/>
    <mergeCell ref="AE89:AJ89"/>
    <mergeCell ref="T72:AD72"/>
    <mergeCell ref="T95:AD95"/>
    <mergeCell ref="H95:S95"/>
    <mergeCell ref="A89:B89"/>
    <mergeCell ref="A88:B88"/>
    <mergeCell ref="A87:B87"/>
    <mergeCell ref="C87:G87"/>
    <mergeCell ref="C88:G88"/>
    <mergeCell ref="A91:B91"/>
    <mergeCell ref="A90:B90"/>
    <mergeCell ref="T91:AD91"/>
    <mergeCell ref="AE88:AJ88"/>
    <mergeCell ref="AE87:AJ87"/>
    <mergeCell ref="C73:G73"/>
    <mergeCell ref="AE86:AJ86"/>
    <mergeCell ref="AE85:AJ85"/>
    <mergeCell ref="AE82:AJ82"/>
    <mergeCell ref="AE72:AJ72"/>
    <mergeCell ref="T73:AD73"/>
    <mergeCell ref="T74:AD74"/>
    <mergeCell ref="T75:AD75"/>
    <mergeCell ref="H79:S79"/>
    <mergeCell ref="H82:S82"/>
    <mergeCell ref="H81:S81"/>
    <mergeCell ref="H83:S83"/>
    <mergeCell ref="H76:S76"/>
    <mergeCell ref="H77:S77"/>
    <mergeCell ref="H78:S78"/>
    <mergeCell ref="H80:S80"/>
  </mergeCells>
  <phoneticPr fontId="11"/>
  <conditionalFormatting sqref="Z20">
    <cfRule type="expression" dxfId="33" priority="26">
      <formula>$Z$19&gt;0</formula>
    </cfRule>
  </conditionalFormatting>
  <conditionalFormatting sqref="C39:C40">
    <cfRule type="expression" dxfId="32" priority="25">
      <formula>$AW$35="○"</formula>
    </cfRule>
  </conditionalFormatting>
  <conditionalFormatting sqref="A41:AJ64 A39:A40 C39:AJ40 A21:AJ26 B19:AJ20 A3:AJ18 A34:AJ38 B27:AJ33">
    <cfRule type="expression" dxfId="31" priority="22">
      <formula>$A$2&lt;&gt;""</formula>
    </cfRule>
  </conditionalFormatting>
  <conditionalFormatting sqref="AK1:AW3">
    <cfRule type="expression" dxfId="30" priority="23">
      <formula>$AK$1=""</formula>
    </cfRule>
  </conditionalFormatting>
  <conditionalFormatting sqref="B27:AI27">
    <cfRule type="expression" dxfId="29" priority="24">
      <formula>AND($G$5&lt;&gt;"", $A$19="")</formula>
    </cfRule>
  </conditionalFormatting>
  <conditionalFormatting sqref="A21:AI21">
    <cfRule type="expression" dxfId="28" priority="21">
      <formula>AND($G$5&lt;&gt;"", $A$20="")</formula>
    </cfRule>
  </conditionalFormatting>
  <conditionalFormatting sqref="AK13:AV13">
    <cfRule type="expression" dxfId="27" priority="20">
      <formula>$AH$13="○"</formula>
    </cfRule>
  </conditionalFormatting>
  <conditionalFormatting sqref="AK25:AV25">
    <cfRule type="expression" dxfId="26" priority="19">
      <formula>$AH$25="○"</formula>
    </cfRule>
  </conditionalFormatting>
  <conditionalFormatting sqref="AK35:AV35">
    <cfRule type="expression" dxfId="25" priority="18">
      <formula>$AH$35="○"</formula>
    </cfRule>
  </conditionalFormatting>
  <conditionalFormatting sqref="AK62:AV62">
    <cfRule type="expression" dxfId="24" priority="17">
      <formula>OR($T$63="○", $T$63="債権譲渡をしていない")</formula>
    </cfRule>
  </conditionalFormatting>
  <conditionalFormatting sqref="A19">
    <cfRule type="expression" dxfId="23" priority="12">
      <formula>$A$2&lt;&gt;""</formula>
    </cfRule>
  </conditionalFormatting>
  <conditionalFormatting sqref="A20">
    <cfRule type="expression" dxfId="22" priority="10">
      <formula>$A$2&lt;&gt;""</formula>
    </cfRule>
  </conditionalFormatting>
  <conditionalFormatting sqref="A27">
    <cfRule type="expression" dxfId="21" priority="9">
      <formula>$A$2&lt;&gt;""</formula>
    </cfRule>
  </conditionalFormatting>
  <conditionalFormatting sqref="A28">
    <cfRule type="expression" dxfId="20" priority="8">
      <formula>$A$2&lt;&gt;""</formula>
    </cfRule>
  </conditionalFormatting>
  <conditionalFormatting sqref="A29">
    <cfRule type="expression" dxfId="19" priority="7">
      <formula>$A$2&lt;&gt;""</formula>
    </cfRule>
  </conditionalFormatting>
  <conditionalFormatting sqref="A30">
    <cfRule type="expression" dxfId="18" priority="6">
      <formula>$A$2&lt;&gt;""</formula>
    </cfRule>
  </conditionalFormatting>
  <conditionalFormatting sqref="A31">
    <cfRule type="expression" dxfId="17" priority="5">
      <formula>$A$2&lt;&gt;""</formula>
    </cfRule>
  </conditionalFormatting>
  <conditionalFormatting sqref="A32">
    <cfRule type="expression" dxfId="16" priority="4">
      <formula>$A$2&lt;&gt;""</formula>
    </cfRule>
  </conditionalFormatting>
  <conditionalFormatting sqref="A33">
    <cfRule type="expression" dxfId="15" priority="3">
      <formula>$A$2&lt;&gt;""</formula>
    </cfRule>
  </conditionalFormatting>
  <conditionalFormatting sqref="B39">
    <cfRule type="expression" dxfId="14" priority="2">
      <formula>$A$2&lt;&gt;""</formula>
    </cfRule>
  </conditionalFormatting>
  <conditionalFormatting sqref="B40">
    <cfRule type="expression" dxfId="13" priority="1">
      <formula>$A$2&lt;&gt;""</formula>
    </cfRule>
  </conditionalFormatting>
  <dataValidations count="2">
    <dataValidation imeMode="hiragana" allowBlank="1" showInputMessage="1" showErrorMessage="1" sqref="W44 S43" xr:uid="{65FF6F26-2351-412B-AB9A-81ECBA35E178}"/>
    <dataValidation imeMode="halfAlpha" allowBlank="1" showInputMessage="1" showErrorMessage="1" sqref="J42:K42 D42:E42 G42:H42 A11 K11" xr:uid="{DBD25536-CF45-4B81-BDFB-3A51CED64B71}"/>
  </dataValidations>
  <pageMargins left="0.62992125984251968" right="0.15748031496062992" top="0.62992125984251968" bottom="0.23622047244094491" header="0.51181102362204722" footer="0.35433070866141736"/>
  <pageSetup paperSize="9" scale="87" fitToHeight="0" orientation="portrait" r:id="rId1"/>
  <headerFooter alignWithMargins="0"/>
  <rowBreaks count="1" manualBreakCount="1">
    <brk id="45" max="35"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89252B2-DEB8-4B07-87E8-1B360A1A2D2E}">
          <x14:formula1>
            <xm:f>【参考】数式用!$W$3:$W$4</xm:f>
          </x14:formula1>
          <xm:sqref>A15:A17 A19:A20 A27:A33 B39:B40</xm:sqref>
        </x14:dataValidation>
        <x14:dataValidation type="list" allowBlank="1" showInputMessage="1" showErrorMessage="1" xr:uid="{50D0B8B6-1D0D-4489-9EBB-4AE3608ED52E}">
          <x14:formula1>
            <xm:f>【参考】数式用!$AA$3:$AA$7</xm:f>
          </x14:formula1>
          <xm:sqref>M21:AI21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12DE5-1FA0-4501-A541-C7789F99C385}">
  <sheetPr codeName="Sheet5">
    <pageSetUpPr fitToPage="1"/>
  </sheetPr>
  <dimension ref="A1:AL511"/>
  <sheetViews>
    <sheetView view="pageBreakPreview" zoomScale="66" zoomScaleNormal="46" zoomScaleSheetLayoutView="100" zoomScalePageLayoutView="70" workbookViewId="0">
      <selection activeCell="N321" sqref="N321:N322"/>
    </sheetView>
  </sheetViews>
  <sheetFormatPr defaultColWidth="2.453125" defaultRowHeight="13"/>
  <cols>
    <col min="1" max="1" width="7.6328125" customWidth="1"/>
    <col min="2" max="2" width="15.08984375" customWidth="1"/>
    <col min="3" max="3" width="16.54296875" style="55" customWidth="1"/>
    <col min="4" max="4" width="11.453125" customWidth="1"/>
    <col min="5" max="5" width="15.90625" customWidth="1"/>
    <col min="6" max="6" width="28.08984375" customWidth="1"/>
    <col min="7" max="7" width="32.453125" customWidth="1"/>
    <col min="8" max="8" width="3.453125" customWidth="1"/>
    <col min="9" max="9" width="15.6328125" customWidth="1"/>
    <col min="10" max="10" width="17" customWidth="1"/>
    <col min="11" max="11" width="13.6328125" customWidth="1"/>
    <col min="12" max="12" width="7.08984375" customWidth="1"/>
    <col min="13" max="13" width="16.90625" style="55" customWidth="1"/>
    <col min="14" max="14" width="6" style="366" customWidth="1"/>
    <col min="15" max="15" width="6.36328125" style="28" customWidth="1"/>
    <col min="16" max="16" width="5.6328125" style="28" customWidth="1"/>
    <col min="17" max="17" width="5.90625" style="28" customWidth="1"/>
    <col min="18" max="18" width="15.08984375" style="28" customWidth="1"/>
    <col min="19" max="19" width="14.54296875" style="28" customWidth="1"/>
    <col min="20" max="20" width="10.90625" customWidth="1"/>
    <col min="21" max="30" width="7" customWidth="1"/>
    <col min="31" max="31" width="32.6328125" customWidth="1"/>
    <col min="32" max="32" width="27.453125" customWidth="1"/>
    <col min="33" max="33" width="18.453125" hidden="1" customWidth="1"/>
    <col min="34" max="34" width="17.453125" style="265" hidden="1" customWidth="1"/>
    <col min="35" max="35" width="22.36328125" hidden="1" customWidth="1"/>
    <col min="36" max="36" width="25.453125" style="55" hidden="1" customWidth="1"/>
    <col min="37" max="37" width="2.453125" hidden="1" customWidth="1"/>
    <col min="38" max="38" width="7.453125" hidden="1" customWidth="1"/>
    <col min="39" max="39" width="2.453125" customWidth="1"/>
  </cols>
  <sheetData>
    <row r="1" spans="1:38" ht="23.25" customHeight="1" thickBot="1">
      <c r="A1" s="254" t="s">
        <v>398</v>
      </c>
      <c r="B1" s="60"/>
      <c r="C1" s="255"/>
      <c r="D1" s="254"/>
      <c r="E1" s="60"/>
      <c r="F1" s="60"/>
      <c r="G1" s="60"/>
      <c r="H1" s="60"/>
      <c r="I1" s="60"/>
      <c r="J1" s="257"/>
      <c r="K1" s="60"/>
      <c r="L1" s="258"/>
      <c r="M1" s="1552" t="s">
        <v>134</v>
      </c>
      <c r="N1" s="1073"/>
      <c r="O1" s="1553"/>
      <c r="P1" s="1552" t="str">
        <f>IF(基本情報入力シート!AA16&lt;&gt;"", 基本情報入力シート!AA16, "")</f>
        <v>長野県</v>
      </c>
      <c r="Q1" s="1554"/>
      <c r="R1" s="1555"/>
      <c r="S1" s="63"/>
      <c r="T1" s="135"/>
      <c r="U1" s="259"/>
      <c r="V1" s="259"/>
      <c r="W1" s="259"/>
      <c r="X1" s="259"/>
      <c r="Y1" s="259"/>
      <c r="Z1" s="259"/>
      <c r="AA1" s="259"/>
      <c r="AB1" s="259"/>
      <c r="AC1" s="259"/>
      <c r="AD1" s="259"/>
      <c r="AE1" s="259"/>
      <c r="AF1" s="92"/>
      <c r="AG1" s="92"/>
      <c r="AH1" s="976" t="s">
        <v>135</v>
      </c>
      <c r="AI1" s="976"/>
      <c r="AJ1" s="976"/>
      <c r="AK1" s="976"/>
      <c r="AL1" s="976"/>
    </row>
    <row r="2" spans="1:38" ht="21" customHeight="1" thickBot="1">
      <c r="A2" s="1578" t="str">
        <f>IF(AH2="加算様式を指定権者に提出", "！基本情報入力シート「１　提出の目的と提出先の自治体名」にて「加算様式を指定権者に提出」が選択されているため、この様式はグレーアウトされています。", "")</f>
        <v/>
      </c>
      <c r="B2" s="1578"/>
      <c r="C2" s="1578"/>
      <c r="D2" s="1578"/>
      <c r="E2" s="1578"/>
      <c r="F2" s="1578"/>
      <c r="G2" s="1578"/>
      <c r="H2" s="1578"/>
      <c r="I2" s="1578"/>
      <c r="J2" s="1578"/>
      <c r="K2" s="1578"/>
      <c r="L2" s="257"/>
      <c r="M2" s="257"/>
      <c r="N2" s="257"/>
      <c r="O2" s="60"/>
      <c r="P2" s="60"/>
      <c r="Q2" s="60"/>
      <c r="R2" s="60"/>
      <c r="S2" s="60"/>
      <c r="T2" s="135"/>
      <c r="U2" s="259"/>
      <c r="V2" s="259"/>
      <c r="W2" s="259"/>
      <c r="X2" s="259"/>
      <c r="Y2" s="259"/>
      <c r="Z2" s="259"/>
      <c r="AA2" s="259"/>
      <c r="AB2" s="259"/>
      <c r="AC2" s="259"/>
      <c r="AD2" s="259"/>
      <c r="AE2" s="259"/>
      <c r="AH2" s="976" t="str">
        <f>IF(基本情報入力シート!V14="", "", 基本情報入力シート!V14)</f>
        <v/>
      </c>
      <c r="AI2" s="976"/>
      <c r="AJ2" s="976"/>
      <c r="AK2" s="976"/>
      <c r="AL2" s="976"/>
    </row>
    <row r="3" spans="1:38" ht="31.25" customHeight="1" thickBot="1">
      <c r="A3" s="1592" t="s">
        <v>138</v>
      </c>
      <c r="B3" s="1593"/>
      <c r="C3" s="1594" t="str">
        <f>IF(基本情報入力シート!L22="", "", 基本情報入力シート!L22)</f>
        <v/>
      </c>
      <c r="D3" s="1595"/>
      <c r="E3" s="1595"/>
      <c r="F3" s="1596"/>
      <c r="G3" s="260"/>
      <c r="H3" s="1577" t="s">
        <v>2713</v>
      </c>
      <c r="I3" s="1577"/>
      <c r="J3" s="1577"/>
      <c r="K3" s="1577"/>
      <c r="L3" s="1577"/>
      <c r="M3" s="1577"/>
      <c r="N3" s="1577"/>
      <c r="O3" s="1577"/>
      <c r="P3" s="1577"/>
      <c r="Q3" s="1577"/>
      <c r="R3" s="1577"/>
      <c r="S3" s="1577"/>
      <c r="T3" s="261"/>
      <c r="AH3" s="976"/>
      <c r="AI3" s="976"/>
      <c r="AJ3" s="976"/>
      <c r="AK3" s="976"/>
      <c r="AL3" s="976"/>
    </row>
    <row r="4" spans="1:38" ht="54.65" customHeight="1" thickBot="1">
      <c r="A4" s="231"/>
      <c r="B4" s="231"/>
      <c r="C4" s="262"/>
      <c r="D4" s="263"/>
      <c r="E4" s="263"/>
      <c r="F4" s="263"/>
      <c r="G4" s="264"/>
      <c r="H4" s="1577"/>
      <c r="I4" s="1577"/>
      <c r="J4" s="1577"/>
      <c r="K4" s="1577"/>
      <c r="L4" s="1577"/>
      <c r="M4" s="1577"/>
      <c r="N4" s="1577"/>
      <c r="O4" s="1577"/>
      <c r="P4" s="1577"/>
      <c r="Q4" s="1577"/>
      <c r="R4" s="1577"/>
      <c r="S4" s="1577"/>
      <c r="T4" s="261"/>
    </row>
    <row r="5" spans="1:38" ht="37.25" customHeight="1" thickBot="1">
      <c r="A5" s="1597" t="s">
        <v>399</v>
      </c>
      <c r="B5" s="1597"/>
      <c r="C5" s="1597"/>
      <c r="D5" s="1597"/>
      <c r="E5" s="1598"/>
      <c r="F5" s="556">
        <f>IFERROR(SUM(M:M),"")</f>
        <v>0</v>
      </c>
      <c r="G5" s="264"/>
      <c r="H5" s="1577"/>
      <c r="I5" s="1577"/>
      <c r="J5" s="1577"/>
      <c r="K5" s="1577"/>
      <c r="L5" s="1577"/>
      <c r="M5" s="1577"/>
      <c r="N5" s="1577"/>
      <c r="O5" s="1577"/>
      <c r="P5" s="1577"/>
      <c r="Q5" s="1577"/>
      <c r="R5" s="1577"/>
      <c r="S5" s="1577"/>
      <c r="T5" s="261"/>
    </row>
    <row r="6" spans="1:38" ht="36" customHeight="1" thickBot="1">
      <c r="A6" s="1611" t="s">
        <v>400</v>
      </c>
      <c r="B6" s="1612"/>
      <c r="C6" s="1612"/>
      <c r="D6" s="1612"/>
      <c r="E6" s="1612"/>
      <c r="F6" s="557">
        <f>IF(C3="", 0, IF(P1="", "提出先未選択", SUMIF(D:D, P1, M:M)))</f>
        <v>0</v>
      </c>
      <c r="G6" s="264"/>
      <c r="H6" s="1577"/>
      <c r="I6" s="1577"/>
      <c r="J6" s="1577"/>
      <c r="K6" s="1577"/>
      <c r="L6" s="1577"/>
      <c r="M6" s="1577"/>
      <c r="N6" s="1577"/>
      <c r="O6" s="1577"/>
      <c r="P6" s="1577"/>
      <c r="Q6" s="1577"/>
      <c r="R6" s="1577"/>
      <c r="S6" s="1577"/>
      <c r="T6" s="261"/>
    </row>
    <row r="7" spans="1:38" ht="32.4" customHeight="1" thickBot="1">
      <c r="A7" s="60"/>
      <c r="B7" s="60"/>
      <c r="C7" s="255"/>
      <c r="D7" s="60"/>
      <c r="E7" s="60"/>
      <c r="F7" s="60"/>
      <c r="G7" s="60"/>
      <c r="H7" s="60"/>
      <c r="I7" s="60"/>
      <c r="J7" s="60"/>
      <c r="K7" s="60"/>
      <c r="L7" s="60"/>
      <c r="M7" s="266"/>
      <c r="N7" s="267"/>
      <c r="O7" s="267"/>
      <c r="P7" s="97"/>
      <c r="Q7" s="97"/>
      <c r="R7" s="97"/>
      <c r="S7" s="265"/>
      <c r="T7" s="135"/>
      <c r="U7" s="135"/>
      <c r="W7" s="265"/>
      <c r="Y7" s="55"/>
      <c r="AH7"/>
      <c r="AJ7"/>
    </row>
    <row r="8" spans="1:38" ht="45" customHeight="1" thickBot="1">
      <c r="A8" s="1599" t="s">
        <v>401</v>
      </c>
      <c r="B8" s="1602" t="s">
        <v>402</v>
      </c>
      <c r="C8" s="1605" t="s">
        <v>36</v>
      </c>
      <c r="D8" s="1588" t="s">
        <v>37</v>
      </c>
      <c r="E8" s="1589"/>
      <c r="F8" s="1608" t="s">
        <v>318</v>
      </c>
      <c r="G8" s="1585" t="s">
        <v>39</v>
      </c>
      <c r="H8" s="1582" t="s">
        <v>40</v>
      </c>
      <c r="I8" s="1605" t="s">
        <v>403</v>
      </c>
      <c r="J8" s="1559" t="s">
        <v>404</v>
      </c>
      <c r="K8" s="1562" t="s">
        <v>405</v>
      </c>
      <c r="L8" s="1565" t="s">
        <v>406</v>
      </c>
      <c r="M8" s="1579" t="s">
        <v>407</v>
      </c>
      <c r="N8" s="1571" t="s">
        <v>408</v>
      </c>
      <c r="O8" s="1572"/>
      <c r="P8" s="1572"/>
      <c r="Q8" s="1573"/>
      <c r="R8" s="1568" t="s">
        <v>2714</v>
      </c>
      <c r="S8" s="1556" t="s">
        <v>2715</v>
      </c>
      <c r="T8" s="334" t="str">
        <f>IF(C3="", "", IF(AND(COUNTA(基本情報入力シート!X40:X139)=COUNTA(基本情報入力シート!AE40:AE139), COUNTIF(I11:I110, "○")=COUNTIF(AH11:AH110, "○")), "○","×"))</f>
        <v/>
      </c>
      <c r="U8" s="1068" t="s">
        <v>409</v>
      </c>
      <c r="V8" s="1069"/>
      <c r="W8" s="1069"/>
      <c r="X8" s="1069"/>
      <c r="Y8" s="1069"/>
      <c r="Z8" s="1069"/>
      <c r="AA8" s="1069"/>
      <c r="AB8" s="1069"/>
      <c r="AC8" s="1069"/>
      <c r="AD8" s="1069"/>
      <c r="AE8" s="1070"/>
      <c r="AF8" s="135"/>
      <c r="AG8" s="135"/>
      <c r="AH8" s="268"/>
    </row>
    <row r="9" spans="1:38" ht="83" customHeight="1" thickBot="1">
      <c r="A9" s="1600"/>
      <c r="B9" s="1603"/>
      <c r="C9" s="1606"/>
      <c r="D9" s="1590"/>
      <c r="E9" s="1591"/>
      <c r="F9" s="1609"/>
      <c r="G9" s="1586"/>
      <c r="H9" s="1583"/>
      <c r="I9" s="1606"/>
      <c r="J9" s="1560"/>
      <c r="K9" s="1563"/>
      <c r="L9" s="1566"/>
      <c r="M9" s="1580"/>
      <c r="N9" s="1574"/>
      <c r="O9" s="1575"/>
      <c r="P9" s="1575"/>
      <c r="Q9" s="1576"/>
      <c r="R9" s="1569"/>
      <c r="S9" s="1557"/>
      <c r="T9" s="838" t="str">
        <f>IF(C3="", "", IF(P1="", "提出先未選択", IF(P1="長野県", "○", "×")))</f>
        <v/>
      </c>
      <c r="U9" s="1068" t="s">
        <v>2717</v>
      </c>
      <c r="V9" s="1069"/>
      <c r="W9" s="1069"/>
      <c r="X9" s="1069"/>
      <c r="Y9" s="1069"/>
      <c r="Z9" s="1069"/>
      <c r="AA9" s="1069"/>
      <c r="AB9" s="1069"/>
      <c r="AC9" s="1069"/>
      <c r="AD9" s="1069"/>
      <c r="AE9" s="1070"/>
      <c r="AF9" s="135"/>
      <c r="AG9" s="135"/>
      <c r="AH9" s="268"/>
    </row>
    <row r="10" spans="1:38" ht="47.25" customHeight="1" thickBot="1">
      <c r="A10" s="1601"/>
      <c r="B10" s="1604"/>
      <c r="C10" s="1607"/>
      <c r="D10" s="269" t="s">
        <v>46</v>
      </c>
      <c r="E10" s="269" t="s">
        <v>47</v>
      </c>
      <c r="F10" s="1610"/>
      <c r="G10" s="1587"/>
      <c r="H10" s="1584"/>
      <c r="I10" s="1607"/>
      <c r="J10" s="1561"/>
      <c r="K10" s="1564"/>
      <c r="L10" s="1567"/>
      <c r="M10" s="1581"/>
      <c r="N10" s="270" t="s">
        <v>410</v>
      </c>
      <c r="O10" s="270" t="s">
        <v>411</v>
      </c>
      <c r="P10" s="270" t="s">
        <v>412</v>
      </c>
      <c r="Q10" s="270" t="s">
        <v>413</v>
      </c>
      <c r="R10" s="1570"/>
      <c r="S10" s="1558"/>
      <c r="T10" s="334" t="s">
        <v>17</v>
      </c>
      <c r="U10" s="1068" t="s">
        <v>2718</v>
      </c>
      <c r="V10" s="1069"/>
      <c r="W10" s="1069"/>
      <c r="X10" s="1069"/>
      <c r="Y10" s="1069"/>
      <c r="Z10" s="1069"/>
      <c r="AA10" s="1069"/>
      <c r="AB10" s="1069"/>
      <c r="AC10" s="1069"/>
      <c r="AD10" s="1069"/>
      <c r="AE10" s="1070"/>
      <c r="AF10" s="135"/>
      <c r="AG10" s="271" t="s">
        <v>414</v>
      </c>
      <c r="AH10" s="356" t="s">
        <v>415</v>
      </c>
      <c r="AI10" s="356" t="s">
        <v>416</v>
      </c>
      <c r="AJ10" s="356" t="s">
        <v>417</v>
      </c>
    </row>
    <row r="11" spans="1:38" ht="36.75" customHeight="1">
      <c r="A11" s="272">
        <v>1</v>
      </c>
      <c r="B11" s="273" t="str">
        <f>IF(基本情報入力シート!B40="","",基本情報入力シート!B40)</f>
        <v/>
      </c>
      <c r="C11" s="274" t="str">
        <f>IF(基本情報入力シート!L40="","",基本情報入力シート!L40)</f>
        <v/>
      </c>
      <c r="D11" s="274" t="str">
        <f>IF(基本情報入力シート!Q40="","",基本情報入力シート!Q40)</f>
        <v/>
      </c>
      <c r="E11" s="274" t="str">
        <f>IF(基本情報入力シート!V40="","",基本情報入力シート!V40)</f>
        <v/>
      </c>
      <c r="F11" s="274" t="str">
        <f>IF(基本情報入力シート!W40="","",基本情報入力シート!W40)</f>
        <v/>
      </c>
      <c r="G11" s="274" t="str">
        <f>IF(基本情報入力シート!X40="","",基本情報入力シート!X40)</f>
        <v/>
      </c>
      <c r="H11" s="275" t="str">
        <f>IF(基本情報入力シート!Z40="","",基本情報入力シート!Z40)</f>
        <v/>
      </c>
      <c r="I11" s="276" t="str">
        <f>IF(基本情報入力シート!AE40&lt;&gt;"", 基本情報入力シート!AE40, "")</f>
        <v/>
      </c>
      <c r="J11" s="56" t="str">
        <f>IF(基本情報入力シート!AA40="","",基本情報入力シート!AA40)</f>
        <v/>
      </c>
      <c r="K11" s="57" t="str">
        <f>IF(基本情報入力シート!AD40="","",基本情報入力シート!AD40)</f>
        <v/>
      </c>
      <c r="L11" s="58" t="str">
        <f>IF(G11="","",VLOOKUP(G11,【参考】数式用!$A$3:$C$46,3,FALSE))</f>
        <v/>
      </c>
      <c r="M11" s="277" t="str">
        <f t="shared" ref="M11:M42" si="0">IFERROR(IF(I11="○",ROUNDDOWN(ROUNDDOWN(J11*K11,0)*L11,0),""), "単価未入力")</f>
        <v/>
      </c>
      <c r="N11" s="252"/>
      <c r="O11" s="252"/>
      <c r="P11" s="252"/>
      <c r="Q11" s="209"/>
      <c r="R11" s="839" t="s">
        <v>2716</v>
      </c>
      <c r="S11" s="840"/>
      <c r="T11" s="60"/>
      <c r="U11" s="1313" t="str">
        <f>IF(AND(M11&lt;&gt;"",AH11="×"),"！複数の交付対象月を選んでいる、交付対象月が選ばれていない又は補助金を申請予定でないのに交付対象月が選ばれています。", "")</f>
        <v/>
      </c>
      <c r="V11" s="1313"/>
      <c r="W11" s="1313"/>
      <c r="X11" s="1313"/>
      <c r="Y11" s="1313"/>
      <c r="Z11" s="1313"/>
      <c r="AA11" s="1313"/>
      <c r="AB11" s="1313"/>
      <c r="AC11" s="1313"/>
      <c r="AD11" s="1313"/>
      <c r="AE11" s="1313"/>
      <c r="AG11" s="284" t="str">
        <f>IF(AND(G11&lt;&gt;"",I11="○"), "色付け", "")</f>
        <v/>
      </c>
      <c r="AH11" s="284" t="str">
        <f>IF(COUNTIF(N11:Q11, "○")=1, "○", "×")</f>
        <v>×</v>
      </c>
      <c r="AI11" s="278" t="str">
        <f>D11&amp;I11&amp;R11</f>
        <v>－</v>
      </c>
      <c r="AJ11" s="279" t="str">
        <f t="shared" ref="AJ11:AJ42" si="1">IF(R11="○", F11, "")</f>
        <v/>
      </c>
    </row>
    <row r="12" spans="1:38" ht="36.75" customHeight="1">
      <c r="A12" s="280">
        <f>A11+1</f>
        <v>2</v>
      </c>
      <c r="B12" s="281" t="str">
        <f>IF(基本情報入力シート!B41="","",基本情報入力シート!B41)</f>
        <v/>
      </c>
      <c r="C12" s="282" t="str">
        <f>IF(基本情報入力シート!L41="","",基本情報入力シート!L41)</f>
        <v/>
      </c>
      <c r="D12" s="282" t="str">
        <f>IF(基本情報入力シート!Q41="","",基本情報入力シート!Q41)</f>
        <v/>
      </c>
      <c r="E12" s="282" t="str">
        <f>IF(基本情報入力シート!V41="","",基本情報入力シート!V41)</f>
        <v/>
      </c>
      <c r="F12" s="282" t="str">
        <f>IF(基本情報入力シート!W41="","",基本情報入力シート!W41)</f>
        <v/>
      </c>
      <c r="G12" s="282" t="str">
        <f>IF(基本情報入力シート!X41="","",基本情報入力シート!X41)</f>
        <v/>
      </c>
      <c r="H12" s="275" t="str">
        <f>IF(基本情報入力シート!Z41="","",基本情報入力シート!Z41)</f>
        <v/>
      </c>
      <c r="I12" s="276" t="str">
        <f>IF(基本情報入力シート!AE41&lt;&gt;"", 基本情報入力シート!AE41, "")</f>
        <v/>
      </c>
      <c r="J12" s="56" t="str">
        <f>IF(基本情報入力シート!AA41="","",基本情報入力シート!AA41)</f>
        <v/>
      </c>
      <c r="K12" s="59" t="str">
        <f>IF(基本情報入力シート!AD41="","",基本情報入力シート!AD41)</f>
        <v/>
      </c>
      <c r="L12" s="58" t="str">
        <f>IF(G12="","",VLOOKUP(G12,【参考】数式用!$A$3:$C$46,3,FALSE))</f>
        <v/>
      </c>
      <c r="M12" s="283" t="str">
        <f t="shared" si="0"/>
        <v/>
      </c>
      <c r="N12" s="252"/>
      <c r="O12" s="253"/>
      <c r="P12" s="253"/>
      <c r="Q12" s="208"/>
      <c r="R12" s="839" t="s">
        <v>2716</v>
      </c>
      <c r="S12" s="841"/>
      <c r="T12" s="60"/>
      <c r="U12" s="1313" t="str">
        <f t="shared" ref="U12:U75" si="2">IF(AND(M12&lt;&gt;"",AH12="×"),"！複数の交付対象月を選んでいる、交付対象月が選ばれていない又は補助金を申請予定でないのに交付対象月が選ばれています。", "")</f>
        <v/>
      </c>
      <c r="V12" s="1313"/>
      <c r="W12" s="1313"/>
      <c r="X12" s="1313"/>
      <c r="Y12" s="1313"/>
      <c r="Z12" s="1313"/>
      <c r="AA12" s="1313"/>
      <c r="AB12" s="1313"/>
      <c r="AC12" s="1313"/>
      <c r="AD12" s="1313"/>
      <c r="AE12" s="1313"/>
      <c r="AG12" s="284" t="str">
        <f t="shared" ref="AG12:AG75" si="3">IF(AND(G12&lt;&gt;"",I12="○"), "色付け", "")</f>
        <v/>
      </c>
      <c r="AH12" s="284" t="str">
        <f t="shared" ref="AH12:AH75" si="4">IF(COUNTIF(N12:Q12, "○")=1, "○", "×")</f>
        <v>×</v>
      </c>
      <c r="AI12" s="278" t="str">
        <f t="shared" ref="AI12:AI75" si="5">D12&amp;I12&amp;R12</f>
        <v>－</v>
      </c>
      <c r="AJ12" s="279" t="str">
        <f t="shared" si="1"/>
        <v/>
      </c>
    </row>
    <row r="13" spans="1:38" ht="36.75" customHeight="1">
      <c r="A13" s="280">
        <f t="shared" ref="A13:A76" si="6">A12+1</f>
        <v>3</v>
      </c>
      <c r="B13" s="281" t="str">
        <f>IF(基本情報入力シート!B42="","",基本情報入力シート!B42)</f>
        <v/>
      </c>
      <c r="C13" s="282" t="str">
        <f>IF(基本情報入力シート!L42="","",基本情報入力シート!L42)</f>
        <v/>
      </c>
      <c r="D13" s="282" t="str">
        <f>IF(基本情報入力シート!Q42="","",基本情報入力シート!Q42)</f>
        <v/>
      </c>
      <c r="E13" s="282" t="str">
        <f>IF(基本情報入力シート!V42="","",基本情報入力シート!V42)</f>
        <v/>
      </c>
      <c r="F13" s="282" t="str">
        <f>IF(基本情報入力シート!W42="","",基本情報入力シート!W42)</f>
        <v/>
      </c>
      <c r="G13" s="282" t="str">
        <f>IF(基本情報入力シート!X42="","",基本情報入力シート!X42)</f>
        <v/>
      </c>
      <c r="H13" s="275" t="str">
        <f>IF(基本情報入力シート!Z42="","",基本情報入力シート!Z42)</f>
        <v/>
      </c>
      <c r="I13" s="276" t="str">
        <f>IF(基本情報入力シート!AE42&lt;&gt;"", 基本情報入力シート!AE42, "")</f>
        <v/>
      </c>
      <c r="J13" s="56" t="str">
        <f>IF(基本情報入力シート!AA42="","",基本情報入力シート!AA42)</f>
        <v/>
      </c>
      <c r="K13" s="59" t="str">
        <f>IF(基本情報入力シート!AD42="","",基本情報入力シート!AD42)</f>
        <v/>
      </c>
      <c r="L13" s="58" t="str">
        <f>IF(G13="","",VLOOKUP(G13,【参考】数式用!$A$3:$C$46,3,FALSE))</f>
        <v/>
      </c>
      <c r="M13" s="283" t="str">
        <f t="shared" si="0"/>
        <v/>
      </c>
      <c r="N13" s="252"/>
      <c r="O13" s="253"/>
      <c r="P13" s="253"/>
      <c r="Q13" s="208"/>
      <c r="R13" s="839" t="s">
        <v>2716</v>
      </c>
      <c r="S13" s="841"/>
      <c r="T13" s="60"/>
      <c r="U13" s="1313" t="str">
        <f t="shared" si="2"/>
        <v/>
      </c>
      <c r="V13" s="1313"/>
      <c r="W13" s="1313"/>
      <c r="X13" s="1313"/>
      <c r="Y13" s="1313"/>
      <c r="Z13" s="1313"/>
      <c r="AA13" s="1313"/>
      <c r="AB13" s="1313"/>
      <c r="AC13" s="1313"/>
      <c r="AD13" s="1313"/>
      <c r="AE13" s="1313"/>
      <c r="AG13" s="284" t="str">
        <f t="shared" si="3"/>
        <v/>
      </c>
      <c r="AH13" s="284" t="str">
        <f t="shared" si="4"/>
        <v>×</v>
      </c>
      <c r="AI13" s="278" t="str">
        <f t="shared" si="5"/>
        <v>－</v>
      </c>
      <c r="AJ13" s="279" t="str">
        <f t="shared" si="1"/>
        <v/>
      </c>
    </row>
    <row r="14" spans="1:38" ht="36.75" customHeight="1">
      <c r="A14" s="280">
        <f>A13+1</f>
        <v>4</v>
      </c>
      <c r="B14" s="281" t="str">
        <f>IF(基本情報入力シート!B43="","",基本情報入力シート!B43)</f>
        <v/>
      </c>
      <c r="C14" s="282" t="str">
        <f>IF(基本情報入力シート!L43="","",基本情報入力シート!L43)</f>
        <v/>
      </c>
      <c r="D14" s="282" t="str">
        <f>IF(基本情報入力シート!Q43="","",基本情報入力シート!Q43)</f>
        <v/>
      </c>
      <c r="E14" s="282" t="str">
        <f>IF(基本情報入力シート!V43="","",基本情報入力シート!V43)</f>
        <v/>
      </c>
      <c r="F14" s="282" t="str">
        <f>IF(基本情報入力シート!W43="","",基本情報入力シート!W43)</f>
        <v/>
      </c>
      <c r="G14" s="282" t="str">
        <f>IF(基本情報入力シート!X43="","",基本情報入力シート!X43)</f>
        <v/>
      </c>
      <c r="H14" s="275" t="str">
        <f>IF(基本情報入力シート!Z43="","",基本情報入力シート!Z43)</f>
        <v/>
      </c>
      <c r="I14" s="276" t="str">
        <f>IF(基本情報入力シート!AE43&lt;&gt;"", 基本情報入力シート!AE43, "")</f>
        <v/>
      </c>
      <c r="J14" s="56" t="str">
        <f>IF(基本情報入力シート!AA43="","",基本情報入力シート!AA43)</f>
        <v/>
      </c>
      <c r="K14" s="59" t="str">
        <f>IF(基本情報入力シート!AD43="","",基本情報入力シート!AD43)</f>
        <v/>
      </c>
      <c r="L14" s="58" t="str">
        <f>IF(G14="","",VLOOKUP(G14,【参考】数式用!$A$3:$C$46,3,FALSE))</f>
        <v/>
      </c>
      <c r="M14" s="283" t="str">
        <f t="shared" si="0"/>
        <v/>
      </c>
      <c r="N14" s="252"/>
      <c r="O14" s="253"/>
      <c r="P14" s="253"/>
      <c r="Q14" s="208"/>
      <c r="R14" s="839" t="s">
        <v>2716</v>
      </c>
      <c r="S14" s="841"/>
      <c r="T14" s="60"/>
      <c r="U14" s="1313" t="str">
        <f t="shared" si="2"/>
        <v/>
      </c>
      <c r="V14" s="1313"/>
      <c r="W14" s="1313"/>
      <c r="X14" s="1313"/>
      <c r="Y14" s="1313"/>
      <c r="Z14" s="1313"/>
      <c r="AA14" s="1313"/>
      <c r="AB14" s="1313"/>
      <c r="AC14" s="1313"/>
      <c r="AD14" s="1313"/>
      <c r="AE14" s="1313"/>
      <c r="AG14" s="284" t="str">
        <f t="shared" si="3"/>
        <v/>
      </c>
      <c r="AH14" s="284" t="str">
        <f t="shared" si="4"/>
        <v>×</v>
      </c>
      <c r="AI14" s="278" t="str">
        <f t="shared" si="5"/>
        <v>－</v>
      </c>
      <c r="AJ14" s="279" t="str">
        <f t="shared" si="1"/>
        <v/>
      </c>
    </row>
    <row r="15" spans="1:38" ht="36.75" customHeight="1">
      <c r="A15" s="280">
        <f t="shared" si="6"/>
        <v>5</v>
      </c>
      <c r="B15" s="281" t="str">
        <f>IF(基本情報入力シート!B44="","",基本情報入力シート!B44)</f>
        <v/>
      </c>
      <c r="C15" s="282" t="str">
        <f>IF(基本情報入力シート!L44="","",基本情報入力シート!L44)</f>
        <v/>
      </c>
      <c r="D15" s="282" t="str">
        <f>IF(基本情報入力シート!Q44="","",基本情報入力シート!Q44)</f>
        <v/>
      </c>
      <c r="E15" s="282" t="str">
        <f>IF(基本情報入力シート!V44="","",基本情報入力シート!V44)</f>
        <v/>
      </c>
      <c r="F15" s="282" t="str">
        <f>IF(基本情報入力シート!W44="","",基本情報入力シート!W44)</f>
        <v/>
      </c>
      <c r="G15" s="282" t="str">
        <f>IF(基本情報入力シート!X44="","",基本情報入力シート!X44)</f>
        <v/>
      </c>
      <c r="H15" s="275" t="str">
        <f>IF(基本情報入力シート!Z44="","",基本情報入力シート!Z44)</f>
        <v/>
      </c>
      <c r="I15" s="276" t="str">
        <f>IF(基本情報入力シート!AE44&lt;&gt;"", 基本情報入力シート!AE44, "")</f>
        <v/>
      </c>
      <c r="J15" s="56" t="str">
        <f>IF(基本情報入力シート!AA44="","",基本情報入力シート!AA44)</f>
        <v/>
      </c>
      <c r="K15" s="59" t="str">
        <f>IF(基本情報入力シート!AD44="","",基本情報入力シート!AD44)</f>
        <v/>
      </c>
      <c r="L15" s="58" t="str">
        <f>IF(G15="","",VLOOKUP(G15,【参考】数式用!$A$3:$C$46,3,FALSE))</f>
        <v/>
      </c>
      <c r="M15" s="283" t="str">
        <f t="shared" si="0"/>
        <v/>
      </c>
      <c r="N15" s="252"/>
      <c r="O15" s="253"/>
      <c r="P15" s="253"/>
      <c r="Q15" s="208"/>
      <c r="R15" s="839" t="s">
        <v>2716</v>
      </c>
      <c r="S15" s="841"/>
      <c r="T15" s="60"/>
      <c r="U15" s="1313" t="str">
        <f t="shared" si="2"/>
        <v/>
      </c>
      <c r="V15" s="1313"/>
      <c r="W15" s="1313"/>
      <c r="X15" s="1313"/>
      <c r="Y15" s="1313"/>
      <c r="Z15" s="1313"/>
      <c r="AA15" s="1313"/>
      <c r="AB15" s="1313"/>
      <c r="AC15" s="1313"/>
      <c r="AD15" s="1313"/>
      <c r="AE15" s="1313"/>
      <c r="AG15" s="284" t="str">
        <f t="shared" si="3"/>
        <v/>
      </c>
      <c r="AH15" s="284" t="str">
        <f t="shared" si="4"/>
        <v>×</v>
      </c>
      <c r="AI15" s="278" t="str">
        <f t="shared" si="5"/>
        <v>－</v>
      </c>
      <c r="AJ15" s="279" t="str">
        <f t="shared" si="1"/>
        <v/>
      </c>
    </row>
    <row r="16" spans="1:38" ht="36.75" customHeight="1">
      <c r="A16" s="280">
        <f t="shared" si="6"/>
        <v>6</v>
      </c>
      <c r="B16" s="281" t="str">
        <f>IF(基本情報入力シート!B45="","",基本情報入力シート!B45)</f>
        <v/>
      </c>
      <c r="C16" s="282" t="str">
        <f>IF(基本情報入力シート!L45="","",基本情報入力シート!L45)</f>
        <v/>
      </c>
      <c r="D16" s="282" t="str">
        <f>IF(基本情報入力シート!Q45="","",基本情報入力シート!Q45)</f>
        <v/>
      </c>
      <c r="E16" s="282" t="str">
        <f>IF(基本情報入力シート!V45="","",基本情報入力シート!V45)</f>
        <v/>
      </c>
      <c r="F16" s="282" t="str">
        <f>IF(基本情報入力シート!W45="","",基本情報入力シート!W45)</f>
        <v/>
      </c>
      <c r="G16" s="282" t="str">
        <f>IF(基本情報入力シート!X45="","",基本情報入力シート!X45)</f>
        <v/>
      </c>
      <c r="H16" s="275" t="str">
        <f>IF(基本情報入力シート!Z45="","",基本情報入力シート!Z45)</f>
        <v/>
      </c>
      <c r="I16" s="276" t="str">
        <f>IF(基本情報入力シート!AE45&lt;&gt;"", 基本情報入力シート!AE45, "")</f>
        <v/>
      </c>
      <c r="J16" s="56" t="str">
        <f>IF(基本情報入力シート!AA45="","",基本情報入力シート!AA45)</f>
        <v/>
      </c>
      <c r="K16" s="59" t="str">
        <f>IF(基本情報入力シート!AD45="","",基本情報入力シート!AD45)</f>
        <v/>
      </c>
      <c r="L16" s="58" t="str">
        <f>IF(G16="","",VLOOKUP(G16,【参考】数式用!$A$3:$C$46,3,FALSE))</f>
        <v/>
      </c>
      <c r="M16" s="283" t="str">
        <f t="shared" si="0"/>
        <v/>
      </c>
      <c r="N16" s="252"/>
      <c r="O16" s="253"/>
      <c r="P16" s="253"/>
      <c r="Q16" s="208"/>
      <c r="R16" s="839" t="s">
        <v>2716</v>
      </c>
      <c r="S16" s="841"/>
      <c r="T16" s="60"/>
      <c r="U16" s="1313" t="str">
        <f t="shared" si="2"/>
        <v/>
      </c>
      <c r="V16" s="1313"/>
      <c r="W16" s="1313"/>
      <c r="X16" s="1313"/>
      <c r="Y16" s="1313"/>
      <c r="Z16" s="1313"/>
      <c r="AA16" s="1313"/>
      <c r="AB16" s="1313"/>
      <c r="AC16" s="1313"/>
      <c r="AD16" s="1313"/>
      <c r="AE16" s="1313"/>
      <c r="AG16" s="284" t="str">
        <f t="shared" si="3"/>
        <v/>
      </c>
      <c r="AH16" s="284" t="str">
        <f t="shared" si="4"/>
        <v>×</v>
      </c>
      <c r="AI16" s="278" t="str">
        <f t="shared" si="5"/>
        <v>－</v>
      </c>
      <c r="AJ16" s="279" t="str">
        <f t="shared" si="1"/>
        <v/>
      </c>
    </row>
    <row r="17" spans="1:36" ht="36.75" customHeight="1">
      <c r="A17" s="280">
        <f t="shared" si="6"/>
        <v>7</v>
      </c>
      <c r="B17" s="281" t="str">
        <f>IF(基本情報入力シート!B46="","",基本情報入力シート!B46)</f>
        <v/>
      </c>
      <c r="C17" s="282" t="str">
        <f>IF(基本情報入力シート!L46="","",基本情報入力シート!L46)</f>
        <v/>
      </c>
      <c r="D17" s="282" t="str">
        <f>IF(基本情報入力シート!Q46="","",基本情報入力シート!Q46)</f>
        <v/>
      </c>
      <c r="E17" s="282" t="str">
        <f>IF(基本情報入力シート!V46="","",基本情報入力シート!V46)</f>
        <v/>
      </c>
      <c r="F17" s="282" t="str">
        <f>IF(基本情報入力シート!W46="","",基本情報入力シート!W46)</f>
        <v/>
      </c>
      <c r="G17" s="282" t="str">
        <f>IF(基本情報入力シート!X46="","",基本情報入力シート!X46)</f>
        <v/>
      </c>
      <c r="H17" s="275" t="str">
        <f>IF(基本情報入力シート!Z46="","",基本情報入力シート!Z46)</f>
        <v/>
      </c>
      <c r="I17" s="276" t="str">
        <f>IF(基本情報入力シート!AE46&lt;&gt;"", 基本情報入力シート!AE46, "")</f>
        <v/>
      </c>
      <c r="J17" s="56" t="str">
        <f>IF(基本情報入力シート!AA46="","",基本情報入力シート!AA46)</f>
        <v/>
      </c>
      <c r="K17" s="59" t="str">
        <f>IF(基本情報入力シート!AD46="","",基本情報入力シート!AD46)</f>
        <v/>
      </c>
      <c r="L17" s="58" t="str">
        <f>IF(G17="","",VLOOKUP(G17,【参考】数式用!$A$3:$C$46,3,FALSE))</f>
        <v/>
      </c>
      <c r="M17" s="283" t="str">
        <f t="shared" si="0"/>
        <v/>
      </c>
      <c r="N17" s="252"/>
      <c r="O17" s="253"/>
      <c r="P17" s="253"/>
      <c r="Q17" s="208"/>
      <c r="R17" s="839" t="s">
        <v>2716</v>
      </c>
      <c r="S17" s="841"/>
      <c r="T17" s="60"/>
      <c r="U17" s="1313" t="str">
        <f t="shared" si="2"/>
        <v/>
      </c>
      <c r="V17" s="1313"/>
      <c r="W17" s="1313"/>
      <c r="X17" s="1313"/>
      <c r="Y17" s="1313"/>
      <c r="Z17" s="1313"/>
      <c r="AA17" s="1313"/>
      <c r="AB17" s="1313"/>
      <c r="AC17" s="1313"/>
      <c r="AD17" s="1313"/>
      <c r="AE17" s="1313"/>
      <c r="AG17" s="284" t="str">
        <f t="shared" si="3"/>
        <v/>
      </c>
      <c r="AH17" s="284" t="str">
        <f t="shared" si="4"/>
        <v>×</v>
      </c>
      <c r="AI17" s="278" t="str">
        <f t="shared" si="5"/>
        <v>－</v>
      </c>
      <c r="AJ17" s="279" t="str">
        <f t="shared" si="1"/>
        <v/>
      </c>
    </row>
    <row r="18" spans="1:36" ht="36.75" customHeight="1">
      <c r="A18" s="280">
        <f t="shared" si="6"/>
        <v>8</v>
      </c>
      <c r="B18" s="281" t="str">
        <f>IF(基本情報入力シート!B47="","",基本情報入力シート!B47)</f>
        <v/>
      </c>
      <c r="C18" s="282" t="str">
        <f>IF(基本情報入力シート!L47="","",基本情報入力シート!L47)</f>
        <v/>
      </c>
      <c r="D18" s="282" t="str">
        <f>IF(基本情報入力シート!Q47="","",基本情報入力シート!Q47)</f>
        <v/>
      </c>
      <c r="E18" s="282" t="str">
        <f>IF(基本情報入力シート!V47="","",基本情報入力シート!V47)</f>
        <v/>
      </c>
      <c r="F18" s="282" t="str">
        <f>IF(基本情報入力シート!W47="","",基本情報入力シート!W47)</f>
        <v/>
      </c>
      <c r="G18" s="282" t="str">
        <f>IF(基本情報入力シート!X47="","",基本情報入力シート!X47)</f>
        <v/>
      </c>
      <c r="H18" s="275" t="str">
        <f>IF(基本情報入力シート!Z47="","",基本情報入力シート!Z47)</f>
        <v/>
      </c>
      <c r="I18" s="276" t="str">
        <f>IF(基本情報入力シート!AE47&lt;&gt;"", 基本情報入力シート!AE47, "")</f>
        <v/>
      </c>
      <c r="J18" s="56" t="str">
        <f>IF(基本情報入力シート!AA47="","",基本情報入力シート!AA47)</f>
        <v/>
      </c>
      <c r="K18" s="59" t="str">
        <f>IF(基本情報入力シート!AD47="","",基本情報入力シート!AD47)</f>
        <v/>
      </c>
      <c r="L18" s="58" t="str">
        <f>IF(G18="","",VLOOKUP(G18,【参考】数式用!$A$3:$C$46,3,FALSE))</f>
        <v/>
      </c>
      <c r="M18" s="283" t="str">
        <f t="shared" si="0"/>
        <v/>
      </c>
      <c r="N18" s="252"/>
      <c r="O18" s="253"/>
      <c r="P18" s="253"/>
      <c r="Q18" s="208"/>
      <c r="R18" s="839" t="s">
        <v>2716</v>
      </c>
      <c r="S18" s="841"/>
      <c r="T18" s="60"/>
      <c r="U18" s="1313" t="str">
        <f t="shared" si="2"/>
        <v/>
      </c>
      <c r="V18" s="1313"/>
      <c r="W18" s="1313"/>
      <c r="X18" s="1313"/>
      <c r="Y18" s="1313"/>
      <c r="Z18" s="1313"/>
      <c r="AA18" s="1313"/>
      <c r="AB18" s="1313"/>
      <c r="AC18" s="1313"/>
      <c r="AD18" s="1313"/>
      <c r="AE18" s="1313"/>
      <c r="AG18" s="284" t="str">
        <f t="shared" si="3"/>
        <v/>
      </c>
      <c r="AH18" s="284" t="str">
        <f t="shared" si="4"/>
        <v>×</v>
      </c>
      <c r="AI18" s="278" t="str">
        <f t="shared" si="5"/>
        <v>－</v>
      </c>
      <c r="AJ18" s="279" t="str">
        <f t="shared" si="1"/>
        <v/>
      </c>
    </row>
    <row r="19" spans="1:36" ht="36.75" customHeight="1">
      <c r="A19" s="280">
        <f t="shared" si="6"/>
        <v>9</v>
      </c>
      <c r="B19" s="281" t="str">
        <f>IF(基本情報入力シート!B48="","",基本情報入力シート!B48)</f>
        <v/>
      </c>
      <c r="C19" s="282" t="str">
        <f>IF(基本情報入力シート!L48="","",基本情報入力シート!L48)</f>
        <v/>
      </c>
      <c r="D19" s="282" t="str">
        <f>IF(基本情報入力シート!Q48="","",基本情報入力シート!Q48)</f>
        <v/>
      </c>
      <c r="E19" s="282" t="str">
        <f>IF(基本情報入力シート!V48="","",基本情報入力シート!V48)</f>
        <v/>
      </c>
      <c r="F19" s="282" t="str">
        <f>IF(基本情報入力シート!W48="","",基本情報入力シート!W48)</f>
        <v/>
      </c>
      <c r="G19" s="282" t="str">
        <f>IF(基本情報入力シート!X48="","",基本情報入力シート!X48)</f>
        <v/>
      </c>
      <c r="H19" s="275" t="str">
        <f>IF(基本情報入力シート!Z48="","",基本情報入力シート!Z48)</f>
        <v/>
      </c>
      <c r="I19" s="276" t="str">
        <f>IF(基本情報入力シート!AE48&lt;&gt;"", 基本情報入力シート!AE48, "")</f>
        <v/>
      </c>
      <c r="J19" s="56" t="str">
        <f>IF(基本情報入力シート!AA48="","",基本情報入力シート!AA48)</f>
        <v/>
      </c>
      <c r="K19" s="59" t="str">
        <f>IF(基本情報入力シート!AD48="","",基本情報入力シート!AD48)</f>
        <v/>
      </c>
      <c r="L19" s="58" t="str">
        <f>IF(G19="","",VLOOKUP(G19,【参考】数式用!$A$3:$C$46,3,FALSE))</f>
        <v/>
      </c>
      <c r="M19" s="283" t="str">
        <f t="shared" si="0"/>
        <v/>
      </c>
      <c r="N19" s="252"/>
      <c r="O19" s="253"/>
      <c r="P19" s="253"/>
      <c r="Q19" s="208"/>
      <c r="R19" s="839" t="s">
        <v>2716</v>
      </c>
      <c r="S19" s="841"/>
      <c r="T19" s="60"/>
      <c r="U19" s="1313" t="str">
        <f t="shared" si="2"/>
        <v/>
      </c>
      <c r="V19" s="1313"/>
      <c r="W19" s="1313"/>
      <c r="X19" s="1313"/>
      <c r="Y19" s="1313"/>
      <c r="Z19" s="1313"/>
      <c r="AA19" s="1313"/>
      <c r="AB19" s="1313"/>
      <c r="AC19" s="1313"/>
      <c r="AD19" s="1313"/>
      <c r="AE19" s="1313"/>
      <c r="AG19" s="284" t="str">
        <f t="shared" si="3"/>
        <v/>
      </c>
      <c r="AH19" s="284" t="str">
        <f t="shared" si="4"/>
        <v>×</v>
      </c>
      <c r="AI19" s="278" t="str">
        <f t="shared" si="5"/>
        <v>－</v>
      </c>
      <c r="AJ19" s="279" t="str">
        <f t="shared" si="1"/>
        <v/>
      </c>
    </row>
    <row r="20" spans="1:36" ht="36.75" customHeight="1">
      <c r="A20" s="280">
        <f t="shared" si="6"/>
        <v>10</v>
      </c>
      <c r="B20" s="281" t="str">
        <f>IF(基本情報入力シート!B49="","",基本情報入力シート!B49)</f>
        <v/>
      </c>
      <c r="C20" s="282" t="str">
        <f>IF(基本情報入力シート!L49="","",基本情報入力シート!L49)</f>
        <v/>
      </c>
      <c r="D20" s="282" t="str">
        <f>IF(基本情報入力シート!Q49="","",基本情報入力シート!Q49)</f>
        <v/>
      </c>
      <c r="E20" s="282" t="str">
        <f>IF(基本情報入力シート!V49="","",基本情報入力シート!V49)</f>
        <v/>
      </c>
      <c r="F20" s="282" t="str">
        <f>IF(基本情報入力シート!W49="","",基本情報入力シート!W49)</f>
        <v/>
      </c>
      <c r="G20" s="282" t="str">
        <f>IF(基本情報入力シート!X49="","",基本情報入力シート!X49)</f>
        <v/>
      </c>
      <c r="H20" s="275" t="str">
        <f>IF(基本情報入力シート!Z49="","",基本情報入力シート!Z49)</f>
        <v/>
      </c>
      <c r="I20" s="276" t="str">
        <f>IF(基本情報入力シート!AE49&lt;&gt;"", 基本情報入力シート!AE49, "")</f>
        <v/>
      </c>
      <c r="J20" s="56" t="str">
        <f>IF(基本情報入力シート!AA49="","",基本情報入力シート!AA49)</f>
        <v/>
      </c>
      <c r="K20" s="59" t="str">
        <f>IF(基本情報入力シート!AD49="","",基本情報入力シート!AD49)</f>
        <v/>
      </c>
      <c r="L20" s="58" t="str">
        <f>IF(G20="","",VLOOKUP(G20,【参考】数式用!$A$3:$C$46,3,FALSE))</f>
        <v/>
      </c>
      <c r="M20" s="283" t="str">
        <f t="shared" si="0"/>
        <v/>
      </c>
      <c r="N20" s="252"/>
      <c r="O20" s="253"/>
      <c r="P20" s="253"/>
      <c r="Q20" s="208"/>
      <c r="R20" s="839" t="s">
        <v>2716</v>
      </c>
      <c r="S20" s="841"/>
      <c r="T20" s="60"/>
      <c r="U20" s="1313" t="str">
        <f t="shared" si="2"/>
        <v/>
      </c>
      <c r="V20" s="1313"/>
      <c r="W20" s="1313"/>
      <c r="X20" s="1313"/>
      <c r="Y20" s="1313"/>
      <c r="Z20" s="1313"/>
      <c r="AA20" s="1313"/>
      <c r="AB20" s="1313"/>
      <c r="AC20" s="1313"/>
      <c r="AD20" s="1313"/>
      <c r="AE20" s="1313"/>
      <c r="AG20" s="284" t="str">
        <f t="shared" si="3"/>
        <v/>
      </c>
      <c r="AH20" s="284" t="str">
        <f t="shared" si="4"/>
        <v>×</v>
      </c>
      <c r="AI20" s="278" t="str">
        <f t="shared" si="5"/>
        <v>－</v>
      </c>
      <c r="AJ20" s="279" t="str">
        <f t="shared" si="1"/>
        <v/>
      </c>
    </row>
    <row r="21" spans="1:36" ht="36.75" customHeight="1">
      <c r="A21" s="280">
        <f t="shared" si="6"/>
        <v>11</v>
      </c>
      <c r="B21" s="281" t="str">
        <f>IF(基本情報入力シート!B50="","",基本情報入力シート!B50)</f>
        <v/>
      </c>
      <c r="C21" s="282" t="str">
        <f>IF(基本情報入力シート!L50="","",基本情報入力シート!L50)</f>
        <v/>
      </c>
      <c r="D21" s="282" t="str">
        <f>IF(基本情報入力シート!Q50="","",基本情報入力シート!Q50)</f>
        <v/>
      </c>
      <c r="E21" s="282" t="str">
        <f>IF(基本情報入力シート!V50="","",基本情報入力シート!V50)</f>
        <v/>
      </c>
      <c r="F21" s="282" t="str">
        <f>IF(基本情報入力シート!W50="","",基本情報入力シート!W50)</f>
        <v/>
      </c>
      <c r="G21" s="282" t="str">
        <f>IF(基本情報入力シート!X50="","",基本情報入力シート!X50)</f>
        <v/>
      </c>
      <c r="H21" s="275" t="str">
        <f>IF(基本情報入力シート!Z50="","",基本情報入力シート!Z50)</f>
        <v/>
      </c>
      <c r="I21" s="276" t="str">
        <f>IF(基本情報入力シート!AE50&lt;&gt;"", 基本情報入力シート!AE50, "")</f>
        <v/>
      </c>
      <c r="J21" s="56" t="str">
        <f>IF(基本情報入力シート!AA50="","",基本情報入力シート!AA50)</f>
        <v/>
      </c>
      <c r="K21" s="59" t="str">
        <f>IF(基本情報入力シート!AD50="","",基本情報入力シート!AD50)</f>
        <v/>
      </c>
      <c r="L21" s="58" t="str">
        <f>IF(G21="","",VLOOKUP(G21,【参考】数式用!$A$3:$C$46,3,FALSE))</f>
        <v/>
      </c>
      <c r="M21" s="283" t="str">
        <f t="shared" si="0"/>
        <v/>
      </c>
      <c r="N21" s="252"/>
      <c r="O21" s="253"/>
      <c r="P21" s="253"/>
      <c r="Q21" s="208"/>
      <c r="R21" s="839" t="s">
        <v>2716</v>
      </c>
      <c r="S21" s="841"/>
      <c r="T21" s="60"/>
      <c r="U21" s="1313" t="str">
        <f t="shared" si="2"/>
        <v/>
      </c>
      <c r="V21" s="1313"/>
      <c r="W21" s="1313"/>
      <c r="X21" s="1313"/>
      <c r="Y21" s="1313"/>
      <c r="Z21" s="1313"/>
      <c r="AA21" s="1313"/>
      <c r="AB21" s="1313"/>
      <c r="AC21" s="1313"/>
      <c r="AD21" s="1313"/>
      <c r="AE21" s="1313"/>
      <c r="AG21" s="284" t="str">
        <f t="shared" si="3"/>
        <v/>
      </c>
      <c r="AH21" s="284" t="str">
        <f t="shared" si="4"/>
        <v>×</v>
      </c>
      <c r="AI21" s="278" t="str">
        <f t="shared" si="5"/>
        <v>－</v>
      </c>
      <c r="AJ21" s="279" t="str">
        <f t="shared" si="1"/>
        <v/>
      </c>
    </row>
    <row r="22" spans="1:36" ht="36.75" customHeight="1">
      <c r="A22" s="280">
        <f t="shared" si="6"/>
        <v>12</v>
      </c>
      <c r="B22" s="281" t="str">
        <f>IF(基本情報入力シート!B51="","",基本情報入力シート!B51)</f>
        <v/>
      </c>
      <c r="C22" s="282" t="str">
        <f>IF(基本情報入力シート!L51="","",基本情報入力シート!L51)</f>
        <v/>
      </c>
      <c r="D22" s="282" t="str">
        <f>IF(基本情報入力シート!Q51="","",基本情報入力シート!Q51)</f>
        <v/>
      </c>
      <c r="E22" s="282" t="str">
        <f>IF(基本情報入力シート!V51="","",基本情報入力シート!V51)</f>
        <v/>
      </c>
      <c r="F22" s="282" t="str">
        <f>IF(基本情報入力シート!W51="","",基本情報入力シート!W51)</f>
        <v/>
      </c>
      <c r="G22" s="282" t="str">
        <f>IF(基本情報入力シート!X51="","",基本情報入力シート!X51)</f>
        <v/>
      </c>
      <c r="H22" s="275" t="str">
        <f>IF(基本情報入力シート!Z51="","",基本情報入力シート!Z51)</f>
        <v/>
      </c>
      <c r="I22" s="276" t="str">
        <f>IF(基本情報入力シート!AE51&lt;&gt;"", 基本情報入力シート!AE51, "")</f>
        <v/>
      </c>
      <c r="J22" s="56" t="str">
        <f>IF(基本情報入力シート!AA51="","",基本情報入力シート!AA51)</f>
        <v/>
      </c>
      <c r="K22" s="59" t="str">
        <f>IF(基本情報入力シート!AD51="","",基本情報入力シート!AD51)</f>
        <v/>
      </c>
      <c r="L22" s="58" t="str">
        <f>IF(G22="","",VLOOKUP(G22,【参考】数式用!$A$3:$C$46,3,FALSE))</f>
        <v/>
      </c>
      <c r="M22" s="283" t="str">
        <f t="shared" si="0"/>
        <v/>
      </c>
      <c r="N22" s="252"/>
      <c r="O22" s="253"/>
      <c r="P22" s="253"/>
      <c r="Q22" s="208"/>
      <c r="R22" s="839" t="s">
        <v>2716</v>
      </c>
      <c r="S22" s="841"/>
      <c r="T22" s="60"/>
      <c r="U22" s="1313" t="str">
        <f t="shared" si="2"/>
        <v/>
      </c>
      <c r="V22" s="1313"/>
      <c r="W22" s="1313"/>
      <c r="X22" s="1313"/>
      <c r="Y22" s="1313"/>
      <c r="Z22" s="1313"/>
      <c r="AA22" s="1313"/>
      <c r="AB22" s="1313"/>
      <c r="AC22" s="1313"/>
      <c r="AD22" s="1313"/>
      <c r="AE22" s="1313"/>
      <c r="AG22" s="284" t="str">
        <f t="shared" si="3"/>
        <v/>
      </c>
      <c r="AH22" s="284" t="str">
        <f t="shared" si="4"/>
        <v>×</v>
      </c>
      <c r="AI22" s="278" t="str">
        <f t="shared" si="5"/>
        <v>－</v>
      </c>
      <c r="AJ22" s="279" t="str">
        <f t="shared" si="1"/>
        <v/>
      </c>
    </row>
    <row r="23" spans="1:36" ht="36.75" customHeight="1">
      <c r="A23" s="280">
        <f t="shared" si="6"/>
        <v>13</v>
      </c>
      <c r="B23" s="281" t="str">
        <f>IF(基本情報入力シート!B52="","",基本情報入力シート!B52)</f>
        <v/>
      </c>
      <c r="C23" s="282" t="str">
        <f>IF(基本情報入力シート!L52="","",基本情報入力シート!L52)</f>
        <v/>
      </c>
      <c r="D23" s="282" t="str">
        <f>IF(基本情報入力シート!Q52="","",基本情報入力シート!Q52)</f>
        <v/>
      </c>
      <c r="E23" s="282" t="str">
        <f>IF(基本情報入力シート!V52="","",基本情報入力シート!V52)</f>
        <v/>
      </c>
      <c r="F23" s="282" t="str">
        <f>IF(基本情報入力シート!W52="","",基本情報入力シート!W52)</f>
        <v/>
      </c>
      <c r="G23" s="282" t="str">
        <f>IF(基本情報入力シート!X52="","",基本情報入力シート!X52)</f>
        <v/>
      </c>
      <c r="H23" s="275" t="str">
        <f>IF(基本情報入力シート!Z52="","",基本情報入力シート!Z52)</f>
        <v/>
      </c>
      <c r="I23" s="276" t="str">
        <f>IF(基本情報入力シート!AE52&lt;&gt;"", 基本情報入力シート!AE52, "")</f>
        <v/>
      </c>
      <c r="J23" s="56" t="str">
        <f>IF(基本情報入力シート!AA52="","",基本情報入力シート!AA52)</f>
        <v/>
      </c>
      <c r="K23" s="59" t="str">
        <f>IF(基本情報入力シート!AD52="","",基本情報入力シート!AD52)</f>
        <v/>
      </c>
      <c r="L23" s="58" t="str">
        <f>IF(G23="","",VLOOKUP(G23,【参考】数式用!$A$3:$C$46,3,FALSE))</f>
        <v/>
      </c>
      <c r="M23" s="283" t="str">
        <f t="shared" si="0"/>
        <v/>
      </c>
      <c r="N23" s="252"/>
      <c r="O23" s="253"/>
      <c r="P23" s="253"/>
      <c r="Q23" s="208"/>
      <c r="R23" s="839" t="s">
        <v>2716</v>
      </c>
      <c r="S23" s="841"/>
      <c r="T23" s="60"/>
      <c r="U23" s="1313" t="str">
        <f t="shared" si="2"/>
        <v/>
      </c>
      <c r="V23" s="1313"/>
      <c r="W23" s="1313"/>
      <c r="X23" s="1313"/>
      <c r="Y23" s="1313"/>
      <c r="Z23" s="1313"/>
      <c r="AA23" s="1313"/>
      <c r="AB23" s="1313"/>
      <c r="AC23" s="1313"/>
      <c r="AD23" s="1313"/>
      <c r="AE23" s="1313"/>
      <c r="AG23" s="284" t="str">
        <f t="shared" si="3"/>
        <v/>
      </c>
      <c r="AH23" s="284" t="str">
        <f t="shared" si="4"/>
        <v>×</v>
      </c>
      <c r="AI23" s="278" t="str">
        <f t="shared" si="5"/>
        <v>－</v>
      </c>
      <c r="AJ23" s="279" t="str">
        <f t="shared" si="1"/>
        <v/>
      </c>
    </row>
    <row r="24" spans="1:36" ht="36.75" customHeight="1">
      <c r="A24" s="280">
        <f t="shared" si="6"/>
        <v>14</v>
      </c>
      <c r="B24" s="281" t="str">
        <f>IF(基本情報入力シート!B53="","",基本情報入力シート!B53)</f>
        <v/>
      </c>
      <c r="C24" s="282" t="str">
        <f>IF(基本情報入力シート!L53="","",基本情報入力シート!L53)</f>
        <v/>
      </c>
      <c r="D24" s="282" t="str">
        <f>IF(基本情報入力シート!Q53="","",基本情報入力シート!Q53)</f>
        <v/>
      </c>
      <c r="E24" s="282" t="str">
        <f>IF(基本情報入力シート!V53="","",基本情報入力シート!V53)</f>
        <v/>
      </c>
      <c r="F24" s="282" t="str">
        <f>IF(基本情報入力シート!W53="","",基本情報入力シート!W53)</f>
        <v/>
      </c>
      <c r="G24" s="282" t="str">
        <f>IF(基本情報入力シート!X53="","",基本情報入力シート!X53)</f>
        <v/>
      </c>
      <c r="H24" s="275" t="str">
        <f>IF(基本情報入力シート!Z53="","",基本情報入力シート!Z53)</f>
        <v/>
      </c>
      <c r="I24" s="276" t="str">
        <f>IF(基本情報入力シート!AE53&lt;&gt;"", 基本情報入力シート!AE53, "")</f>
        <v/>
      </c>
      <c r="J24" s="56" t="str">
        <f>IF(基本情報入力シート!AA53="","",基本情報入力シート!AA53)</f>
        <v/>
      </c>
      <c r="K24" s="59" t="str">
        <f>IF(基本情報入力シート!AD53="","",基本情報入力シート!AD53)</f>
        <v/>
      </c>
      <c r="L24" s="58" t="str">
        <f>IF(G24="","",VLOOKUP(G24,【参考】数式用!$A$3:$C$46,3,FALSE))</f>
        <v/>
      </c>
      <c r="M24" s="283" t="str">
        <f t="shared" si="0"/>
        <v/>
      </c>
      <c r="N24" s="252"/>
      <c r="O24" s="253"/>
      <c r="P24" s="253"/>
      <c r="Q24" s="208"/>
      <c r="R24" s="839" t="s">
        <v>2716</v>
      </c>
      <c r="S24" s="841"/>
      <c r="T24" s="60"/>
      <c r="U24" s="1313" t="str">
        <f t="shared" si="2"/>
        <v/>
      </c>
      <c r="V24" s="1313"/>
      <c r="W24" s="1313"/>
      <c r="X24" s="1313"/>
      <c r="Y24" s="1313"/>
      <c r="Z24" s="1313"/>
      <c r="AA24" s="1313"/>
      <c r="AB24" s="1313"/>
      <c r="AC24" s="1313"/>
      <c r="AD24" s="1313"/>
      <c r="AE24" s="1313"/>
      <c r="AG24" s="284" t="str">
        <f t="shared" si="3"/>
        <v/>
      </c>
      <c r="AH24" s="284" t="str">
        <f t="shared" si="4"/>
        <v>×</v>
      </c>
      <c r="AI24" s="278" t="str">
        <f t="shared" si="5"/>
        <v>－</v>
      </c>
      <c r="AJ24" s="279" t="str">
        <f t="shared" si="1"/>
        <v/>
      </c>
    </row>
    <row r="25" spans="1:36" ht="36.75" customHeight="1">
      <c r="A25" s="280">
        <f t="shared" si="6"/>
        <v>15</v>
      </c>
      <c r="B25" s="281" t="str">
        <f>IF(基本情報入力シート!B54="","",基本情報入力シート!B54)</f>
        <v/>
      </c>
      <c r="C25" s="282" t="str">
        <f>IF(基本情報入力シート!L54="","",基本情報入力シート!L54)</f>
        <v/>
      </c>
      <c r="D25" s="282" t="str">
        <f>IF(基本情報入力シート!Q54="","",基本情報入力シート!Q54)</f>
        <v/>
      </c>
      <c r="E25" s="282" t="str">
        <f>IF(基本情報入力シート!V54="","",基本情報入力シート!V54)</f>
        <v/>
      </c>
      <c r="F25" s="282" t="str">
        <f>IF(基本情報入力シート!W54="","",基本情報入力シート!W54)</f>
        <v/>
      </c>
      <c r="G25" s="282" t="str">
        <f>IF(基本情報入力シート!X54="","",基本情報入力シート!X54)</f>
        <v/>
      </c>
      <c r="H25" s="275" t="str">
        <f>IF(基本情報入力シート!Z54="","",基本情報入力シート!Z54)</f>
        <v/>
      </c>
      <c r="I25" s="276" t="str">
        <f>IF(基本情報入力シート!AE54&lt;&gt;"", 基本情報入力シート!AE54, "")</f>
        <v/>
      </c>
      <c r="J25" s="56" t="str">
        <f>IF(基本情報入力シート!AA54="","",基本情報入力シート!AA54)</f>
        <v/>
      </c>
      <c r="K25" s="59" t="str">
        <f>IF(基本情報入力シート!AD54="","",基本情報入力シート!AD54)</f>
        <v/>
      </c>
      <c r="L25" s="58" t="str">
        <f>IF(G25="","",VLOOKUP(G25,【参考】数式用!$A$3:$C$46,3,FALSE))</f>
        <v/>
      </c>
      <c r="M25" s="283" t="str">
        <f t="shared" si="0"/>
        <v/>
      </c>
      <c r="N25" s="252"/>
      <c r="O25" s="253"/>
      <c r="P25" s="253"/>
      <c r="Q25" s="208"/>
      <c r="R25" s="839" t="s">
        <v>2716</v>
      </c>
      <c r="S25" s="841"/>
      <c r="T25" s="60"/>
      <c r="U25" s="1313" t="str">
        <f t="shared" si="2"/>
        <v/>
      </c>
      <c r="V25" s="1313"/>
      <c r="W25" s="1313"/>
      <c r="X25" s="1313"/>
      <c r="Y25" s="1313"/>
      <c r="Z25" s="1313"/>
      <c r="AA25" s="1313"/>
      <c r="AB25" s="1313"/>
      <c r="AC25" s="1313"/>
      <c r="AD25" s="1313"/>
      <c r="AE25" s="1313"/>
      <c r="AG25" s="284" t="str">
        <f t="shared" si="3"/>
        <v/>
      </c>
      <c r="AH25" s="284" t="str">
        <f t="shared" si="4"/>
        <v>×</v>
      </c>
      <c r="AI25" s="278" t="str">
        <f t="shared" si="5"/>
        <v>－</v>
      </c>
      <c r="AJ25" s="279" t="str">
        <f t="shared" si="1"/>
        <v/>
      </c>
    </row>
    <row r="26" spans="1:36" ht="36.75" customHeight="1">
      <c r="A26" s="280">
        <f t="shared" si="6"/>
        <v>16</v>
      </c>
      <c r="B26" s="281" t="str">
        <f>IF(基本情報入力シート!B55="","",基本情報入力シート!B55)</f>
        <v/>
      </c>
      <c r="C26" s="282" t="str">
        <f>IF(基本情報入力シート!L55="","",基本情報入力シート!L55)</f>
        <v/>
      </c>
      <c r="D26" s="282" t="str">
        <f>IF(基本情報入力シート!Q55="","",基本情報入力シート!Q55)</f>
        <v/>
      </c>
      <c r="E26" s="282" t="str">
        <f>IF(基本情報入力シート!V55="","",基本情報入力シート!V55)</f>
        <v/>
      </c>
      <c r="F26" s="282" t="str">
        <f>IF(基本情報入力シート!W55="","",基本情報入力シート!W55)</f>
        <v/>
      </c>
      <c r="G26" s="282" t="str">
        <f>IF(基本情報入力シート!X55="","",基本情報入力シート!X55)</f>
        <v/>
      </c>
      <c r="H26" s="275" t="str">
        <f>IF(基本情報入力シート!Z55="","",基本情報入力シート!Z55)</f>
        <v/>
      </c>
      <c r="I26" s="276" t="str">
        <f>IF(基本情報入力シート!AE55&lt;&gt;"", 基本情報入力シート!AE55, "")</f>
        <v/>
      </c>
      <c r="J26" s="56" t="str">
        <f>IF(基本情報入力シート!AA55="","",基本情報入力シート!AA55)</f>
        <v/>
      </c>
      <c r="K26" s="59" t="str">
        <f>IF(基本情報入力シート!AD55="","",基本情報入力シート!AD55)</f>
        <v/>
      </c>
      <c r="L26" s="58" t="str">
        <f>IF(G26="","",VLOOKUP(G26,【参考】数式用!$A$3:$C$46,3,FALSE))</f>
        <v/>
      </c>
      <c r="M26" s="283" t="str">
        <f t="shared" si="0"/>
        <v/>
      </c>
      <c r="N26" s="252"/>
      <c r="O26" s="253"/>
      <c r="P26" s="253"/>
      <c r="Q26" s="208"/>
      <c r="R26" s="839" t="s">
        <v>2716</v>
      </c>
      <c r="S26" s="841"/>
      <c r="T26" s="60"/>
      <c r="U26" s="1313" t="str">
        <f t="shared" si="2"/>
        <v/>
      </c>
      <c r="V26" s="1313"/>
      <c r="W26" s="1313"/>
      <c r="X26" s="1313"/>
      <c r="Y26" s="1313"/>
      <c r="Z26" s="1313"/>
      <c r="AA26" s="1313"/>
      <c r="AB26" s="1313"/>
      <c r="AC26" s="1313"/>
      <c r="AD26" s="1313"/>
      <c r="AE26" s="1313"/>
      <c r="AG26" s="284" t="str">
        <f t="shared" si="3"/>
        <v/>
      </c>
      <c r="AH26" s="284" t="str">
        <f t="shared" si="4"/>
        <v>×</v>
      </c>
      <c r="AI26" s="278" t="str">
        <f t="shared" si="5"/>
        <v>－</v>
      </c>
      <c r="AJ26" s="279" t="str">
        <f t="shared" si="1"/>
        <v/>
      </c>
    </row>
    <row r="27" spans="1:36" ht="36.75" customHeight="1">
      <c r="A27" s="280">
        <f t="shared" si="6"/>
        <v>17</v>
      </c>
      <c r="B27" s="281" t="str">
        <f>IF(基本情報入力シート!B56="","",基本情報入力シート!B56)</f>
        <v/>
      </c>
      <c r="C27" s="282" t="str">
        <f>IF(基本情報入力シート!L56="","",基本情報入力シート!L56)</f>
        <v/>
      </c>
      <c r="D27" s="282" t="str">
        <f>IF(基本情報入力シート!Q56="","",基本情報入力シート!Q56)</f>
        <v/>
      </c>
      <c r="E27" s="282" t="str">
        <f>IF(基本情報入力シート!V56="","",基本情報入力シート!V56)</f>
        <v/>
      </c>
      <c r="F27" s="282" t="str">
        <f>IF(基本情報入力シート!W56="","",基本情報入力シート!W56)</f>
        <v/>
      </c>
      <c r="G27" s="282" t="str">
        <f>IF(基本情報入力シート!X56="","",基本情報入力シート!X56)</f>
        <v/>
      </c>
      <c r="H27" s="275" t="str">
        <f>IF(基本情報入力シート!Z56="","",基本情報入力シート!Z56)</f>
        <v/>
      </c>
      <c r="I27" s="276" t="str">
        <f>IF(基本情報入力シート!AE56&lt;&gt;"", 基本情報入力シート!AE56, "")</f>
        <v/>
      </c>
      <c r="J27" s="56" t="str">
        <f>IF(基本情報入力シート!AA56="","",基本情報入力シート!AA56)</f>
        <v/>
      </c>
      <c r="K27" s="59" t="str">
        <f>IF(基本情報入力シート!AD56="","",基本情報入力シート!AD56)</f>
        <v/>
      </c>
      <c r="L27" s="58" t="str">
        <f>IF(G27="","",VLOOKUP(G27,【参考】数式用!$A$3:$C$46,3,FALSE))</f>
        <v/>
      </c>
      <c r="M27" s="283" t="str">
        <f t="shared" si="0"/>
        <v/>
      </c>
      <c r="N27" s="252"/>
      <c r="O27" s="253"/>
      <c r="P27" s="253"/>
      <c r="Q27" s="208"/>
      <c r="R27" s="839" t="s">
        <v>2716</v>
      </c>
      <c r="S27" s="841"/>
      <c r="T27" s="60"/>
      <c r="U27" s="1313" t="str">
        <f t="shared" si="2"/>
        <v/>
      </c>
      <c r="V27" s="1313"/>
      <c r="W27" s="1313"/>
      <c r="X27" s="1313"/>
      <c r="Y27" s="1313"/>
      <c r="Z27" s="1313"/>
      <c r="AA27" s="1313"/>
      <c r="AB27" s="1313"/>
      <c r="AC27" s="1313"/>
      <c r="AD27" s="1313"/>
      <c r="AE27" s="1313"/>
      <c r="AG27" s="284" t="str">
        <f t="shared" si="3"/>
        <v/>
      </c>
      <c r="AH27" s="284" t="str">
        <f t="shared" si="4"/>
        <v>×</v>
      </c>
      <c r="AI27" s="278" t="str">
        <f t="shared" si="5"/>
        <v>－</v>
      </c>
      <c r="AJ27" s="279" t="str">
        <f t="shared" si="1"/>
        <v/>
      </c>
    </row>
    <row r="28" spans="1:36" ht="36.75" customHeight="1">
      <c r="A28" s="280">
        <f t="shared" si="6"/>
        <v>18</v>
      </c>
      <c r="B28" s="281" t="str">
        <f>IF(基本情報入力シート!B57="","",基本情報入力シート!B57)</f>
        <v/>
      </c>
      <c r="C28" s="282" t="str">
        <f>IF(基本情報入力シート!L57="","",基本情報入力シート!L57)</f>
        <v/>
      </c>
      <c r="D28" s="282" t="str">
        <f>IF(基本情報入力シート!Q57="","",基本情報入力シート!Q57)</f>
        <v/>
      </c>
      <c r="E28" s="282" t="str">
        <f>IF(基本情報入力シート!V57="","",基本情報入力シート!V57)</f>
        <v/>
      </c>
      <c r="F28" s="282" t="str">
        <f>IF(基本情報入力シート!W57="","",基本情報入力シート!W57)</f>
        <v/>
      </c>
      <c r="G28" s="282" t="str">
        <f>IF(基本情報入力シート!X57="","",基本情報入力シート!X57)</f>
        <v/>
      </c>
      <c r="H28" s="275" t="str">
        <f>IF(基本情報入力シート!Z57="","",基本情報入力シート!Z57)</f>
        <v/>
      </c>
      <c r="I28" s="276" t="str">
        <f>IF(基本情報入力シート!AE57&lt;&gt;"", 基本情報入力シート!AE57, "")</f>
        <v/>
      </c>
      <c r="J28" s="56" t="str">
        <f>IF(基本情報入力シート!AA57="","",基本情報入力シート!AA57)</f>
        <v/>
      </c>
      <c r="K28" s="59" t="str">
        <f>IF(基本情報入力シート!AD57="","",基本情報入力シート!AD57)</f>
        <v/>
      </c>
      <c r="L28" s="58" t="str">
        <f>IF(G28="","",VLOOKUP(G28,【参考】数式用!$A$3:$C$46,3,FALSE))</f>
        <v/>
      </c>
      <c r="M28" s="283" t="str">
        <f t="shared" si="0"/>
        <v/>
      </c>
      <c r="N28" s="252"/>
      <c r="O28" s="253"/>
      <c r="P28" s="253"/>
      <c r="Q28" s="208"/>
      <c r="R28" s="839" t="s">
        <v>2716</v>
      </c>
      <c r="S28" s="841"/>
      <c r="T28" s="60"/>
      <c r="U28" s="1313" t="str">
        <f t="shared" si="2"/>
        <v/>
      </c>
      <c r="V28" s="1313"/>
      <c r="W28" s="1313"/>
      <c r="X28" s="1313"/>
      <c r="Y28" s="1313"/>
      <c r="Z28" s="1313"/>
      <c r="AA28" s="1313"/>
      <c r="AB28" s="1313"/>
      <c r="AC28" s="1313"/>
      <c r="AD28" s="1313"/>
      <c r="AE28" s="1313"/>
      <c r="AG28" s="284" t="str">
        <f t="shared" si="3"/>
        <v/>
      </c>
      <c r="AH28" s="284" t="str">
        <f t="shared" si="4"/>
        <v>×</v>
      </c>
      <c r="AI28" s="278" t="str">
        <f t="shared" si="5"/>
        <v>－</v>
      </c>
      <c r="AJ28" s="279" t="str">
        <f t="shared" si="1"/>
        <v/>
      </c>
    </row>
    <row r="29" spans="1:36" ht="36.75" customHeight="1">
      <c r="A29" s="280">
        <f t="shared" si="6"/>
        <v>19</v>
      </c>
      <c r="B29" s="281" t="str">
        <f>IF(基本情報入力シート!B58="","",基本情報入力シート!B58)</f>
        <v/>
      </c>
      <c r="C29" s="282" t="str">
        <f>IF(基本情報入力シート!L58="","",基本情報入力シート!L58)</f>
        <v/>
      </c>
      <c r="D29" s="282" t="str">
        <f>IF(基本情報入力シート!Q58="","",基本情報入力シート!Q58)</f>
        <v/>
      </c>
      <c r="E29" s="282" t="str">
        <f>IF(基本情報入力シート!V58="","",基本情報入力シート!V58)</f>
        <v/>
      </c>
      <c r="F29" s="282" t="str">
        <f>IF(基本情報入力シート!W58="","",基本情報入力シート!W58)</f>
        <v/>
      </c>
      <c r="G29" s="282" t="str">
        <f>IF(基本情報入力シート!X58="","",基本情報入力シート!X58)</f>
        <v/>
      </c>
      <c r="H29" s="275" t="str">
        <f>IF(基本情報入力シート!Z58="","",基本情報入力シート!Z58)</f>
        <v/>
      </c>
      <c r="I29" s="276" t="str">
        <f>IF(基本情報入力シート!AE58&lt;&gt;"", 基本情報入力シート!AE58, "")</f>
        <v/>
      </c>
      <c r="J29" s="56" t="str">
        <f>IF(基本情報入力シート!AA58="","",基本情報入力シート!AA58)</f>
        <v/>
      </c>
      <c r="K29" s="59" t="str">
        <f>IF(基本情報入力シート!AD58="","",基本情報入力シート!AD58)</f>
        <v/>
      </c>
      <c r="L29" s="58" t="str">
        <f>IF(G29="","",VLOOKUP(G29,【参考】数式用!$A$3:$C$46,3,FALSE))</f>
        <v/>
      </c>
      <c r="M29" s="283" t="str">
        <f t="shared" si="0"/>
        <v/>
      </c>
      <c r="N29" s="252"/>
      <c r="O29" s="253"/>
      <c r="P29" s="253"/>
      <c r="Q29" s="208"/>
      <c r="R29" s="839" t="s">
        <v>2716</v>
      </c>
      <c r="S29" s="841"/>
      <c r="T29" s="60"/>
      <c r="U29" s="1313" t="str">
        <f t="shared" si="2"/>
        <v/>
      </c>
      <c r="V29" s="1313"/>
      <c r="W29" s="1313"/>
      <c r="X29" s="1313"/>
      <c r="Y29" s="1313"/>
      <c r="Z29" s="1313"/>
      <c r="AA29" s="1313"/>
      <c r="AB29" s="1313"/>
      <c r="AC29" s="1313"/>
      <c r="AD29" s="1313"/>
      <c r="AE29" s="1313"/>
      <c r="AG29" s="284" t="str">
        <f t="shared" si="3"/>
        <v/>
      </c>
      <c r="AH29" s="284" t="str">
        <f t="shared" si="4"/>
        <v>×</v>
      </c>
      <c r="AI29" s="278" t="str">
        <f t="shared" si="5"/>
        <v>－</v>
      </c>
      <c r="AJ29" s="279" t="str">
        <f t="shared" si="1"/>
        <v/>
      </c>
    </row>
    <row r="30" spans="1:36" ht="36.75" customHeight="1">
      <c r="A30" s="280">
        <f t="shared" si="6"/>
        <v>20</v>
      </c>
      <c r="B30" s="281" t="str">
        <f>IF(基本情報入力シート!B59="","",基本情報入力シート!B59)</f>
        <v/>
      </c>
      <c r="C30" s="282" t="str">
        <f>IF(基本情報入力シート!L59="","",基本情報入力シート!L59)</f>
        <v/>
      </c>
      <c r="D30" s="282" t="str">
        <f>IF(基本情報入力シート!Q59="","",基本情報入力シート!Q59)</f>
        <v/>
      </c>
      <c r="E30" s="282" t="str">
        <f>IF(基本情報入力シート!V59="","",基本情報入力シート!V59)</f>
        <v/>
      </c>
      <c r="F30" s="282" t="str">
        <f>IF(基本情報入力シート!W59="","",基本情報入力シート!W59)</f>
        <v/>
      </c>
      <c r="G30" s="282" t="str">
        <f>IF(基本情報入力シート!X59="","",基本情報入力シート!X59)</f>
        <v/>
      </c>
      <c r="H30" s="275" t="str">
        <f>IF(基本情報入力シート!Z59="","",基本情報入力シート!Z59)</f>
        <v/>
      </c>
      <c r="I30" s="276" t="str">
        <f>IF(基本情報入力シート!AE59&lt;&gt;"", 基本情報入力シート!AE59, "")</f>
        <v/>
      </c>
      <c r="J30" s="56" t="str">
        <f>IF(基本情報入力シート!AA59="","",基本情報入力シート!AA59)</f>
        <v/>
      </c>
      <c r="K30" s="59" t="str">
        <f>IF(基本情報入力シート!AD59="","",基本情報入力シート!AD59)</f>
        <v/>
      </c>
      <c r="L30" s="58" t="str">
        <f>IF(G30="","",VLOOKUP(G30,【参考】数式用!$A$3:$C$46,3,FALSE))</f>
        <v/>
      </c>
      <c r="M30" s="283" t="str">
        <f t="shared" si="0"/>
        <v/>
      </c>
      <c r="N30" s="252"/>
      <c r="O30" s="253"/>
      <c r="P30" s="253"/>
      <c r="Q30" s="208"/>
      <c r="R30" s="839" t="s">
        <v>2716</v>
      </c>
      <c r="S30" s="841"/>
      <c r="T30" s="60"/>
      <c r="U30" s="1313" t="str">
        <f t="shared" si="2"/>
        <v/>
      </c>
      <c r="V30" s="1313"/>
      <c r="W30" s="1313"/>
      <c r="X30" s="1313"/>
      <c r="Y30" s="1313"/>
      <c r="Z30" s="1313"/>
      <c r="AA30" s="1313"/>
      <c r="AB30" s="1313"/>
      <c r="AC30" s="1313"/>
      <c r="AD30" s="1313"/>
      <c r="AE30" s="1313"/>
      <c r="AG30" s="284" t="str">
        <f t="shared" si="3"/>
        <v/>
      </c>
      <c r="AH30" s="284" t="str">
        <f t="shared" si="4"/>
        <v>×</v>
      </c>
      <c r="AI30" s="278" t="str">
        <f t="shared" si="5"/>
        <v>－</v>
      </c>
      <c r="AJ30" s="279" t="str">
        <f t="shared" si="1"/>
        <v/>
      </c>
    </row>
    <row r="31" spans="1:36" ht="36.75" customHeight="1">
      <c r="A31" s="280">
        <f t="shared" si="6"/>
        <v>21</v>
      </c>
      <c r="B31" s="281" t="str">
        <f>IF(基本情報入力シート!B60="","",基本情報入力シート!B60)</f>
        <v/>
      </c>
      <c r="C31" s="282" t="str">
        <f>IF(基本情報入力シート!L60="","",基本情報入力シート!L60)</f>
        <v/>
      </c>
      <c r="D31" s="282" t="str">
        <f>IF(基本情報入力シート!Q60="","",基本情報入力シート!Q60)</f>
        <v/>
      </c>
      <c r="E31" s="282" t="str">
        <f>IF(基本情報入力シート!V60="","",基本情報入力シート!V60)</f>
        <v/>
      </c>
      <c r="F31" s="282" t="str">
        <f>IF(基本情報入力シート!W60="","",基本情報入力シート!W60)</f>
        <v/>
      </c>
      <c r="G31" s="282" t="str">
        <f>IF(基本情報入力シート!X60="","",基本情報入力シート!X60)</f>
        <v/>
      </c>
      <c r="H31" s="275" t="str">
        <f>IF(基本情報入力シート!Z60="","",基本情報入力シート!Z60)</f>
        <v/>
      </c>
      <c r="I31" s="276" t="str">
        <f>IF(基本情報入力シート!AE60&lt;&gt;"", 基本情報入力シート!AE60, "")</f>
        <v/>
      </c>
      <c r="J31" s="56" t="str">
        <f>IF(基本情報入力シート!AA60="","",基本情報入力シート!AA60)</f>
        <v/>
      </c>
      <c r="K31" s="59" t="str">
        <f>IF(基本情報入力シート!AD60="","",基本情報入力シート!AD60)</f>
        <v/>
      </c>
      <c r="L31" s="58" t="str">
        <f>IF(G31="","",VLOOKUP(G31,【参考】数式用!$A$3:$C$46,3,FALSE))</f>
        <v/>
      </c>
      <c r="M31" s="283" t="str">
        <f t="shared" si="0"/>
        <v/>
      </c>
      <c r="N31" s="252"/>
      <c r="O31" s="253"/>
      <c r="P31" s="253"/>
      <c r="Q31" s="208"/>
      <c r="R31" s="839" t="s">
        <v>2716</v>
      </c>
      <c r="S31" s="841"/>
      <c r="T31" s="60"/>
      <c r="U31" s="1313" t="str">
        <f t="shared" si="2"/>
        <v/>
      </c>
      <c r="V31" s="1313"/>
      <c r="W31" s="1313"/>
      <c r="X31" s="1313"/>
      <c r="Y31" s="1313"/>
      <c r="Z31" s="1313"/>
      <c r="AA31" s="1313"/>
      <c r="AB31" s="1313"/>
      <c r="AC31" s="1313"/>
      <c r="AD31" s="1313"/>
      <c r="AE31" s="1313"/>
      <c r="AG31" s="284" t="str">
        <f t="shared" si="3"/>
        <v/>
      </c>
      <c r="AH31" s="284" t="str">
        <f t="shared" si="4"/>
        <v>×</v>
      </c>
      <c r="AI31" s="278" t="str">
        <f t="shared" si="5"/>
        <v>－</v>
      </c>
      <c r="AJ31" s="279" t="str">
        <f t="shared" si="1"/>
        <v/>
      </c>
    </row>
    <row r="32" spans="1:36" ht="36.75" customHeight="1">
      <c r="A32" s="280">
        <f t="shared" si="6"/>
        <v>22</v>
      </c>
      <c r="B32" s="281" t="str">
        <f>IF(基本情報入力シート!B61="","",基本情報入力シート!B61)</f>
        <v/>
      </c>
      <c r="C32" s="282" t="str">
        <f>IF(基本情報入力シート!L61="","",基本情報入力シート!L61)</f>
        <v/>
      </c>
      <c r="D32" s="282" t="str">
        <f>IF(基本情報入力シート!Q61="","",基本情報入力シート!Q61)</f>
        <v/>
      </c>
      <c r="E32" s="282" t="str">
        <f>IF(基本情報入力シート!V61="","",基本情報入力シート!V61)</f>
        <v/>
      </c>
      <c r="F32" s="282" t="str">
        <f>IF(基本情報入力シート!W61="","",基本情報入力シート!W61)</f>
        <v/>
      </c>
      <c r="G32" s="282" t="str">
        <f>IF(基本情報入力シート!X61="","",基本情報入力シート!X61)</f>
        <v/>
      </c>
      <c r="H32" s="275" t="str">
        <f>IF(基本情報入力シート!Z61="","",基本情報入力シート!Z61)</f>
        <v/>
      </c>
      <c r="I32" s="276" t="str">
        <f>IF(基本情報入力シート!AE61&lt;&gt;"", 基本情報入力シート!AE61, "")</f>
        <v/>
      </c>
      <c r="J32" s="56" t="str">
        <f>IF(基本情報入力シート!AA61="","",基本情報入力シート!AA61)</f>
        <v/>
      </c>
      <c r="K32" s="59" t="str">
        <f>IF(基本情報入力シート!AD61="","",基本情報入力シート!AD61)</f>
        <v/>
      </c>
      <c r="L32" s="58" t="str">
        <f>IF(G32="","",VLOOKUP(G32,【参考】数式用!$A$3:$C$46,3,FALSE))</f>
        <v/>
      </c>
      <c r="M32" s="283" t="str">
        <f t="shared" si="0"/>
        <v/>
      </c>
      <c r="N32" s="252"/>
      <c r="O32" s="253"/>
      <c r="P32" s="253"/>
      <c r="Q32" s="208"/>
      <c r="R32" s="839" t="s">
        <v>2716</v>
      </c>
      <c r="S32" s="841"/>
      <c r="T32" s="60"/>
      <c r="U32" s="1313" t="str">
        <f t="shared" si="2"/>
        <v/>
      </c>
      <c r="V32" s="1313"/>
      <c r="W32" s="1313"/>
      <c r="X32" s="1313"/>
      <c r="Y32" s="1313"/>
      <c r="Z32" s="1313"/>
      <c r="AA32" s="1313"/>
      <c r="AB32" s="1313"/>
      <c r="AC32" s="1313"/>
      <c r="AD32" s="1313"/>
      <c r="AE32" s="1313"/>
      <c r="AG32" s="284" t="str">
        <f t="shared" si="3"/>
        <v/>
      </c>
      <c r="AH32" s="284" t="str">
        <f t="shared" si="4"/>
        <v>×</v>
      </c>
      <c r="AI32" s="278" t="str">
        <f t="shared" si="5"/>
        <v>－</v>
      </c>
      <c r="AJ32" s="279" t="str">
        <f t="shared" si="1"/>
        <v/>
      </c>
    </row>
    <row r="33" spans="1:36" ht="36.75" customHeight="1">
      <c r="A33" s="280">
        <f t="shared" si="6"/>
        <v>23</v>
      </c>
      <c r="B33" s="281" t="str">
        <f>IF(基本情報入力シート!B62="","",基本情報入力シート!B62)</f>
        <v/>
      </c>
      <c r="C33" s="282" t="str">
        <f>IF(基本情報入力シート!L62="","",基本情報入力シート!L62)</f>
        <v/>
      </c>
      <c r="D33" s="282" t="str">
        <f>IF(基本情報入力シート!Q62="","",基本情報入力シート!Q62)</f>
        <v/>
      </c>
      <c r="E33" s="282" t="str">
        <f>IF(基本情報入力シート!V62="","",基本情報入力シート!V62)</f>
        <v/>
      </c>
      <c r="F33" s="282" t="str">
        <f>IF(基本情報入力シート!W62="","",基本情報入力シート!W62)</f>
        <v/>
      </c>
      <c r="G33" s="282" t="str">
        <f>IF(基本情報入力シート!X62="","",基本情報入力シート!X62)</f>
        <v/>
      </c>
      <c r="H33" s="275" t="str">
        <f>IF(基本情報入力シート!Z62="","",基本情報入力シート!Z62)</f>
        <v/>
      </c>
      <c r="I33" s="276" t="str">
        <f>IF(基本情報入力シート!AE62&lt;&gt;"", 基本情報入力シート!AE62, "")</f>
        <v/>
      </c>
      <c r="J33" s="56" t="str">
        <f>IF(基本情報入力シート!AA62="","",基本情報入力シート!AA62)</f>
        <v/>
      </c>
      <c r="K33" s="59" t="str">
        <f>IF(基本情報入力シート!AD62="","",基本情報入力シート!AD62)</f>
        <v/>
      </c>
      <c r="L33" s="58" t="str">
        <f>IF(G33="","",VLOOKUP(G33,【参考】数式用!$A$3:$C$46,3,FALSE))</f>
        <v/>
      </c>
      <c r="M33" s="283" t="str">
        <f t="shared" si="0"/>
        <v/>
      </c>
      <c r="N33" s="252"/>
      <c r="O33" s="253"/>
      <c r="P33" s="253"/>
      <c r="Q33" s="208"/>
      <c r="R33" s="839" t="s">
        <v>2716</v>
      </c>
      <c r="S33" s="841"/>
      <c r="T33" s="60"/>
      <c r="U33" s="1313" t="str">
        <f t="shared" si="2"/>
        <v/>
      </c>
      <c r="V33" s="1313"/>
      <c r="W33" s="1313"/>
      <c r="X33" s="1313"/>
      <c r="Y33" s="1313"/>
      <c r="Z33" s="1313"/>
      <c r="AA33" s="1313"/>
      <c r="AB33" s="1313"/>
      <c r="AC33" s="1313"/>
      <c r="AD33" s="1313"/>
      <c r="AE33" s="1313"/>
      <c r="AG33" s="284" t="str">
        <f t="shared" si="3"/>
        <v/>
      </c>
      <c r="AH33" s="284" t="str">
        <f t="shared" si="4"/>
        <v>×</v>
      </c>
      <c r="AI33" s="278" t="str">
        <f t="shared" si="5"/>
        <v>－</v>
      </c>
      <c r="AJ33" s="279" t="str">
        <f t="shared" si="1"/>
        <v/>
      </c>
    </row>
    <row r="34" spans="1:36" ht="36.75" customHeight="1">
      <c r="A34" s="280">
        <f t="shared" si="6"/>
        <v>24</v>
      </c>
      <c r="B34" s="281" t="str">
        <f>IF(基本情報入力シート!B63="","",基本情報入力シート!B63)</f>
        <v/>
      </c>
      <c r="C34" s="282" t="str">
        <f>IF(基本情報入力シート!L63="","",基本情報入力シート!L63)</f>
        <v/>
      </c>
      <c r="D34" s="282" t="str">
        <f>IF(基本情報入力シート!Q63="","",基本情報入力シート!Q63)</f>
        <v/>
      </c>
      <c r="E34" s="282" t="str">
        <f>IF(基本情報入力シート!V63="","",基本情報入力シート!V63)</f>
        <v/>
      </c>
      <c r="F34" s="282" t="str">
        <f>IF(基本情報入力シート!W63="","",基本情報入力シート!W63)</f>
        <v/>
      </c>
      <c r="G34" s="282" t="str">
        <f>IF(基本情報入力シート!X63="","",基本情報入力シート!X63)</f>
        <v/>
      </c>
      <c r="H34" s="275" t="str">
        <f>IF(基本情報入力シート!Z63="","",基本情報入力シート!Z63)</f>
        <v/>
      </c>
      <c r="I34" s="276" t="str">
        <f>IF(基本情報入力シート!AE63&lt;&gt;"", 基本情報入力シート!AE63, "")</f>
        <v/>
      </c>
      <c r="J34" s="56" t="str">
        <f>IF(基本情報入力シート!AA63="","",基本情報入力シート!AA63)</f>
        <v/>
      </c>
      <c r="K34" s="59" t="str">
        <f>IF(基本情報入力シート!AD63="","",基本情報入力シート!AD63)</f>
        <v/>
      </c>
      <c r="L34" s="58" t="str">
        <f>IF(G34="","",VLOOKUP(G34,【参考】数式用!$A$3:$C$46,3,FALSE))</f>
        <v/>
      </c>
      <c r="M34" s="283" t="str">
        <f t="shared" si="0"/>
        <v/>
      </c>
      <c r="N34" s="252"/>
      <c r="O34" s="253"/>
      <c r="P34" s="253"/>
      <c r="Q34" s="208"/>
      <c r="R34" s="839" t="s">
        <v>2716</v>
      </c>
      <c r="S34" s="841"/>
      <c r="T34" s="60"/>
      <c r="U34" s="1313" t="str">
        <f t="shared" si="2"/>
        <v/>
      </c>
      <c r="V34" s="1313"/>
      <c r="W34" s="1313"/>
      <c r="X34" s="1313"/>
      <c r="Y34" s="1313"/>
      <c r="Z34" s="1313"/>
      <c r="AA34" s="1313"/>
      <c r="AB34" s="1313"/>
      <c r="AC34" s="1313"/>
      <c r="AD34" s="1313"/>
      <c r="AE34" s="1313"/>
      <c r="AG34" s="284" t="str">
        <f t="shared" si="3"/>
        <v/>
      </c>
      <c r="AH34" s="284" t="str">
        <f t="shared" si="4"/>
        <v>×</v>
      </c>
      <c r="AI34" s="278" t="str">
        <f t="shared" si="5"/>
        <v>－</v>
      </c>
      <c r="AJ34" s="279" t="str">
        <f t="shared" si="1"/>
        <v/>
      </c>
    </row>
    <row r="35" spans="1:36" ht="36.75" customHeight="1">
      <c r="A35" s="280">
        <f t="shared" si="6"/>
        <v>25</v>
      </c>
      <c r="B35" s="281" t="str">
        <f>IF(基本情報入力シート!B64="","",基本情報入力シート!B64)</f>
        <v/>
      </c>
      <c r="C35" s="282" t="str">
        <f>IF(基本情報入力シート!L64="","",基本情報入力シート!L64)</f>
        <v/>
      </c>
      <c r="D35" s="282" t="str">
        <f>IF(基本情報入力シート!Q64="","",基本情報入力シート!Q64)</f>
        <v/>
      </c>
      <c r="E35" s="282" t="str">
        <f>IF(基本情報入力シート!V64="","",基本情報入力シート!V64)</f>
        <v/>
      </c>
      <c r="F35" s="282" t="str">
        <f>IF(基本情報入力シート!W64="","",基本情報入力シート!W64)</f>
        <v/>
      </c>
      <c r="G35" s="282" t="str">
        <f>IF(基本情報入力シート!X64="","",基本情報入力シート!X64)</f>
        <v/>
      </c>
      <c r="H35" s="275" t="str">
        <f>IF(基本情報入力シート!Z64="","",基本情報入力シート!Z64)</f>
        <v/>
      </c>
      <c r="I35" s="276" t="str">
        <f>IF(基本情報入力シート!AE64&lt;&gt;"", 基本情報入力シート!AE64, "")</f>
        <v/>
      </c>
      <c r="J35" s="56" t="str">
        <f>IF(基本情報入力シート!AA64="","",基本情報入力シート!AA64)</f>
        <v/>
      </c>
      <c r="K35" s="59" t="str">
        <f>IF(基本情報入力シート!AD64="","",基本情報入力シート!AD64)</f>
        <v/>
      </c>
      <c r="L35" s="58" t="str">
        <f>IF(G35="","",VLOOKUP(G35,【参考】数式用!$A$3:$C$46,3,FALSE))</f>
        <v/>
      </c>
      <c r="M35" s="283" t="str">
        <f t="shared" si="0"/>
        <v/>
      </c>
      <c r="N35" s="252"/>
      <c r="O35" s="253"/>
      <c r="P35" s="253"/>
      <c r="Q35" s="208"/>
      <c r="R35" s="839" t="s">
        <v>2716</v>
      </c>
      <c r="S35" s="841"/>
      <c r="T35" s="60"/>
      <c r="U35" s="1313" t="str">
        <f t="shared" si="2"/>
        <v/>
      </c>
      <c r="V35" s="1313"/>
      <c r="W35" s="1313"/>
      <c r="X35" s="1313"/>
      <c r="Y35" s="1313"/>
      <c r="Z35" s="1313"/>
      <c r="AA35" s="1313"/>
      <c r="AB35" s="1313"/>
      <c r="AC35" s="1313"/>
      <c r="AD35" s="1313"/>
      <c r="AE35" s="1313"/>
      <c r="AG35" s="284" t="str">
        <f t="shared" si="3"/>
        <v/>
      </c>
      <c r="AH35" s="284" t="str">
        <f t="shared" si="4"/>
        <v>×</v>
      </c>
      <c r="AI35" s="278" t="str">
        <f t="shared" si="5"/>
        <v>－</v>
      </c>
      <c r="AJ35" s="279" t="str">
        <f t="shared" si="1"/>
        <v/>
      </c>
    </row>
    <row r="36" spans="1:36" ht="36.75" customHeight="1">
      <c r="A36" s="280">
        <f t="shared" si="6"/>
        <v>26</v>
      </c>
      <c r="B36" s="281" t="str">
        <f>IF(基本情報入力シート!B65="","",基本情報入力シート!B65)</f>
        <v/>
      </c>
      <c r="C36" s="282" t="str">
        <f>IF(基本情報入力シート!L65="","",基本情報入力シート!L65)</f>
        <v/>
      </c>
      <c r="D36" s="282" t="str">
        <f>IF(基本情報入力シート!Q65="","",基本情報入力シート!Q65)</f>
        <v/>
      </c>
      <c r="E36" s="282" t="str">
        <f>IF(基本情報入力シート!V65="","",基本情報入力シート!V65)</f>
        <v/>
      </c>
      <c r="F36" s="282" t="str">
        <f>IF(基本情報入力シート!W65="","",基本情報入力シート!W65)</f>
        <v/>
      </c>
      <c r="G36" s="282" t="str">
        <f>IF(基本情報入力シート!X65="","",基本情報入力シート!X65)</f>
        <v/>
      </c>
      <c r="H36" s="275" t="str">
        <f>IF(基本情報入力シート!Z65="","",基本情報入力シート!Z65)</f>
        <v/>
      </c>
      <c r="I36" s="276" t="str">
        <f>IF(基本情報入力シート!AE65&lt;&gt;"", 基本情報入力シート!AE65, "")</f>
        <v/>
      </c>
      <c r="J36" s="56" t="str">
        <f>IF(基本情報入力シート!AA65="","",基本情報入力シート!AA65)</f>
        <v/>
      </c>
      <c r="K36" s="59" t="str">
        <f>IF(基本情報入力シート!AD65="","",基本情報入力シート!AD65)</f>
        <v/>
      </c>
      <c r="L36" s="58" t="str">
        <f>IF(G36="","",VLOOKUP(G36,【参考】数式用!$A$3:$C$46,3,FALSE))</f>
        <v/>
      </c>
      <c r="M36" s="283" t="str">
        <f t="shared" si="0"/>
        <v/>
      </c>
      <c r="N36" s="252"/>
      <c r="O36" s="253"/>
      <c r="P36" s="253"/>
      <c r="Q36" s="208"/>
      <c r="R36" s="839" t="s">
        <v>2716</v>
      </c>
      <c r="S36" s="841"/>
      <c r="T36" s="60"/>
      <c r="U36" s="1313" t="str">
        <f t="shared" si="2"/>
        <v/>
      </c>
      <c r="V36" s="1313"/>
      <c r="W36" s="1313"/>
      <c r="X36" s="1313"/>
      <c r="Y36" s="1313"/>
      <c r="Z36" s="1313"/>
      <c r="AA36" s="1313"/>
      <c r="AB36" s="1313"/>
      <c r="AC36" s="1313"/>
      <c r="AD36" s="1313"/>
      <c r="AE36" s="1313"/>
      <c r="AG36" s="284" t="str">
        <f t="shared" si="3"/>
        <v/>
      </c>
      <c r="AH36" s="284" t="str">
        <f t="shared" si="4"/>
        <v>×</v>
      </c>
      <c r="AI36" s="278" t="str">
        <f t="shared" si="5"/>
        <v>－</v>
      </c>
      <c r="AJ36" s="279" t="str">
        <f t="shared" si="1"/>
        <v/>
      </c>
    </row>
    <row r="37" spans="1:36" ht="36.75" customHeight="1">
      <c r="A37" s="280">
        <f t="shared" si="6"/>
        <v>27</v>
      </c>
      <c r="B37" s="281" t="str">
        <f>IF(基本情報入力シート!B66="","",基本情報入力シート!B66)</f>
        <v/>
      </c>
      <c r="C37" s="282" t="str">
        <f>IF(基本情報入力シート!L66="","",基本情報入力シート!L66)</f>
        <v/>
      </c>
      <c r="D37" s="282" t="str">
        <f>IF(基本情報入力シート!Q66="","",基本情報入力シート!Q66)</f>
        <v/>
      </c>
      <c r="E37" s="282" t="str">
        <f>IF(基本情報入力シート!V66="","",基本情報入力シート!V66)</f>
        <v/>
      </c>
      <c r="F37" s="282" t="str">
        <f>IF(基本情報入力シート!W66="","",基本情報入力シート!W66)</f>
        <v/>
      </c>
      <c r="G37" s="282" t="str">
        <f>IF(基本情報入力シート!X66="","",基本情報入力シート!X66)</f>
        <v/>
      </c>
      <c r="H37" s="275" t="str">
        <f>IF(基本情報入力シート!Z66="","",基本情報入力シート!Z66)</f>
        <v/>
      </c>
      <c r="I37" s="276" t="str">
        <f>IF(基本情報入力シート!AE66&lt;&gt;"", 基本情報入力シート!AE66, "")</f>
        <v/>
      </c>
      <c r="J37" s="56" t="str">
        <f>IF(基本情報入力シート!AA66="","",基本情報入力シート!AA66)</f>
        <v/>
      </c>
      <c r="K37" s="59" t="str">
        <f>IF(基本情報入力シート!AD66="","",基本情報入力シート!AD66)</f>
        <v/>
      </c>
      <c r="L37" s="58" t="str">
        <f>IF(G37="","",VLOOKUP(G37,【参考】数式用!$A$3:$C$46,3,FALSE))</f>
        <v/>
      </c>
      <c r="M37" s="283" t="str">
        <f t="shared" si="0"/>
        <v/>
      </c>
      <c r="N37" s="252"/>
      <c r="O37" s="253"/>
      <c r="P37" s="253"/>
      <c r="Q37" s="208"/>
      <c r="R37" s="839" t="s">
        <v>2716</v>
      </c>
      <c r="S37" s="841"/>
      <c r="T37" s="60"/>
      <c r="U37" s="1313" t="str">
        <f t="shared" si="2"/>
        <v/>
      </c>
      <c r="V37" s="1313"/>
      <c r="W37" s="1313"/>
      <c r="X37" s="1313"/>
      <c r="Y37" s="1313"/>
      <c r="Z37" s="1313"/>
      <c r="AA37" s="1313"/>
      <c r="AB37" s="1313"/>
      <c r="AC37" s="1313"/>
      <c r="AD37" s="1313"/>
      <c r="AE37" s="1313"/>
      <c r="AG37" s="284" t="str">
        <f t="shared" si="3"/>
        <v/>
      </c>
      <c r="AH37" s="284" t="str">
        <f t="shared" si="4"/>
        <v>×</v>
      </c>
      <c r="AI37" s="278" t="str">
        <f t="shared" si="5"/>
        <v>－</v>
      </c>
      <c r="AJ37" s="279" t="str">
        <f t="shared" si="1"/>
        <v/>
      </c>
    </row>
    <row r="38" spans="1:36" ht="36.75" customHeight="1">
      <c r="A38" s="280">
        <f t="shared" si="6"/>
        <v>28</v>
      </c>
      <c r="B38" s="281" t="str">
        <f>IF(基本情報入力シート!B67="","",基本情報入力シート!B67)</f>
        <v/>
      </c>
      <c r="C38" s="282" t="str">
        <f>IF(基本情報入力シート!L67="","",基本情報入力シート!L67)</f>
        <v/>
      </c>
      <c r="D38" s="282" t="str">
        <f>IF(基本情報入力シート!Q67="","",基本情報入力シート!Q67)</f>
        <v/>
      </c>
      <c r="E38" s="282" t="str">
        <f>IF(基本情報入力シート!V67="","",基本情報入力シート!V67)</f>
        <v/>
      </c>
      <c r="F38" s="282" t="str">
        <f>IF(基本情報入力シート!W67="","",基本情報入力シート!W67)</f>
        <v/>
      </c>
      <c r="G38" s="282" t="str">
        <f>IF(基本情報入力シート!X67="","",基本情報入力シート!X67)</f>
        <v/>
      </c>
      <c r="H38" s="275" t="str">
        <f>IF(基本情報入力シート!Z67="","",基本情報入力シート!Z67)</f>
        <v/>
      </c>
      <c r="I38" s="276" t="str">
        <f>IF(基本情報入力シート!AE67&lt;&gt;"", 基本情報入力シート!AE67, "")</f>
        <v/>
      </c>
      <c r="J38" s="56" t="str">
        <f>IF(基本情報入力シート!AA67="","",基本情報入力シート!AA67)</f>
        <v/>
      </c>
      <c r="K38" s="59" t="str">
        <f>IF(基本情報入力シート!AD67="","",基本情報入力シート!AD67)</f>
        <v/>
      </c>
      <c r="L38" s="58" t="str">
        <f>IF(G38="","",VLOOKUP(G38,【参考】数式用!$A$3:$C$46,3,FALSE))</f>
        <v/>
      </c>
      <c r="M38" s="283" t="str">
        <f t="shared" si="0"/>
        <v/>
      </c>
      <c r="N38" s="252"/>
      <c r="O38" s="253"/>
      <c r="P38" s="253"/>
      <c r="Q38" s="208"/>
      <c r="R38" s="839" t="s">
        <v>2716</v>
      </c>
      <c r="S38" s="841"/>
      <c r="T38" s="60"/>
      <c r="U38" s="1313" t="str">
        <f t="shared" si="2"/>
        <v/>
      </c>
      <c r="V38" s="1313"/>
      <c r="W38" s="1313"/>
      <c r="X38" s="1313"/>
      <c r="Y38" s="1313"/>
      <c r="Z38" s="1313"/>
      <c r="AA38" s="1313"/>
      <c r="AB38" s="1313"/>
      <c r="AC38" s="1313"/>
      <c r="AD38" s="1313"/>
      <c r="AE38" s="1313"/>
      <c r="AG38" s="284" t="str">
        <f t="shared" si="3"/>
        <v/>
      </c>
      <c r="AH38" s="284" t="str">
        <f t="shared" si="4"/>
        <v>×</v>
      </c>
      <c r="AI38" s="278" t="str">
        <f t="shared" si="5"/>
        <v>－</v>
      </c>
      <c r="AJ38" s="279" t="str">
        <f t="shared" si="1"/>
        <v/>
      </c>
    </row>
    <row r="39" spans="1:36" ht="36.75" customHeight="1">
      <c r="A39" s="280">
        <f t="shared" si="6"/>
        <v>29</v>
      </c>
      <c r="B39" s="281" t="str">
        <f>IF(基本情報入力シート!B68="","",基本情報入力シート!B68)</f>
        <v/>
      </c>
      <c r="C39" s="282" t="str">
        <f>IF(基本情報入力シート!L68="","",基本情報入力シート!L68)</f>
        <v/>
      </c>
      <c r="D39" s="282" t="str">
        <f>IF(基本情報入力シート!Q68="","",基本情報入力シート!Q68)</f>
        <v/>
      </c>
      <c r="E39" s="282" t="str">
        <f>IF(基本情報入力シート!V68="","",基本情報入力シート!V68)</f>
        <v/>
      </c>
      <c r="F39" s="282" t="str">
        <f>IF(基本情報入力シート!W68="","",基本情報入力シート!W68)</f>
        <v/>
      </c>
      <c r="G39" s="282" t="str">
        <f>IF(基本情報入力シート!X68="","",基本情報入力シート!X68)</f>
        <v/>
      </c>
      <c r="H39" s="275" t="str">
        <f>IF(基本情報入力シート!Z68="","",基本情報入力シート!Z68)</f>
        <v/>
      </c>
      <c r="I39" s="276" t="str">
        <f>IF(基本情報入力シート!AE68&lt;&gt;"", 基本情報入力シート!AE68, "")</f>
        <v/>
      </c>
      <c r="J39" s="56" t="str">
        <f>IF(基本情報入力シート!AA68="","",基本情報入力シート!AA68)</f>
        <v/>
      </c>
      <c r="K39" s="59" t="str">
        <f>IF(基本情報入力シート!AD68="","",基本情報入力シート!AD68)</f>
        <v/>
      </c>
      <c r="L39" s="58" t="str">
        <f>IF(G39="","",VLOOKUP(G39,【参考】数式用!$A$3:$C$46,3,FALSE))</f>
        <v/>
      </c>
      <c r="M39" s="283" t="str">
        <f t="shared" si="0"/>
        <v/>
      </c>
      <c r="N39" s="252"/>
      <c r="O39" s="253"/>
      <c r="P39" s="253"/>
      <c r="Q39" s="208"/>
      <c r="R39" s="839" t="s">
        <v>2716</v>
      </c>
      <c r="S39" s="841"/>
      <c r="T39" s="60"/>
      <c r="U39" s="1313" t="str">
        <f t="shared" si="2"/>
        <v/>
      </c>
      <c r="V39" s="1313"/>
      <c r="W39" s="1313"/>
      <c r="X39" s="1313"/>
      <c r="Y39" s="1313"/>
      <c r="Z39" s="1313"/>
      <c r="AA39" s="1313"/>
      <c r="AB39" s="1313"/>
      <c r="AC39" s="1313"/>
      <c r="AD39" s="1313"/>
      <c r="AE39" s="1313"/>
      <c r="AG39" s="284" t="str">
        <f t="shared" si="3"/>
        <v/>
      </c>
      <c r="AH39" s="284" t="str">
        <f t="shared" si="4"/>
        <v>×</v>
      </c>
      <c r="AI39" s="278" t="str">
        <f t="shared" si="5"/>
        <v>－</v>
      </c>
      <c r="AJ39" s="279" t="str">
        <f t="shared" si="1"/>
        <v/>
      </c>
    </row>
    <row r="40" spans="1:36" ht="36.75" customHeight="1">
      <c r="A40" s="280">
        <f t="shared" si="6"/>
        <v>30</v>
      </c>
      <c r="B40" s="281" t="str">
        <f>IF(基本情報入力シート!B69="","",基本情報入力シート!B69)</f>
        <v/>
      </c>
      <c r="C40" s="282" t="str">
        <f>IF(基本情報入力シート!L69="","",基本情報入力シート!L69)</f>
        <v/>
      </c>
      <c r="D40" s="282" t="str">
        <f>IF(基本情報入力シート!Q69="","",基本情報入力シート!Q69)</f>
        <v/>
      </c>
      <c r="E40" s="282" t="str">
        <f>IF(基本情報入力シート!V69="","",基本情報入力シート!V69)</f>
        <v/>
      </c>
      <c r="F40" s="282" t="str">
        <f>IF(基本情報入力シート!W69="","",基本情報入力シート!W69)</f>
        <v/>
      </c>
      <c r="G40" s="282" t="str">
        <f>IF(基本情報入力シート!X69="","",基本情報入力シート!X69)</f>
        <v/>
      </c>
      <c r="H40" s="275" t="str">
        <f>IF(基本情報入力シート!Z69="","",基本情報入力シート!Z69)</f>
        <v/>
      </c>
      <c r="I40" s="276" t="str">
        <f>IF(基本情報入力シート!AE69&lt;&gt;"", 基本情報入力シート!AE69, "")</f>
        <v/>
      </c>
      <c r="J40" s="56" t="str">
        <f>IF(基本情報入力シート!AA69="","",基本情報入力シート!AA69)</f>
        <v/>
      </c>
      <c r="K40" s="59" t="str">
        <f>IF(基本情報入力シート!AD69="","",基本情報入力シート!AD69)</f>
        <v/>
      </c>
      <c r="L40" s="58" t="str">
        <f>IF(G40="","",VLOOKUP(G40,【参考】数式用!$A$3:$C$46,3,FALSE))</f>
        <v/>
      </c>
      <c r="M40" s="283" t="str">
        <f t="shared" si="0"/>
        <v/>
      </c>
      <c r="N40" s="252"/>
      <c r="O40" s="253"/>
      <c r="P40" s="253"/>
      <c r="Q40" s="208"/>
      <c r="R40" s="839" t="s">
        <v>2716</v>
      </c>
      <c r="S40" s="841"/>
      <c r="T40" s="60"/>
      <c r="U40" s="1313" t="str">
        <f t="shared" si="2"/>
        <v/>
      </c>
      <c r="V40" s="1313"/>
      <c r="W40" s="1313"/>
      <c r="X40" s="1313"/>
      <c r="Y40" s="1313"/>
      <c r="Z40" s="1313"/>
      <c r="AA40" s="1313"/>
      <c r="AB40" s="1313"/>
      <c r="AC40" s="1313"/>
      <c r="AD40" s="1313"/>
      <c r="AE40" s="1313"/>
      <c r="AG40" s="284" t="str">
        <f t="shared" si="3"/>
        <v/>
      </c>
      <c r="AH40" s="284" t="str">
        <f t="shared" si="4"/>
        <v>×</v>
      </c>
      <c r="AI40" s="278" t="str">
        <f t="shared" si="5"/>
        <v>－</v>
      </c>
      <c r="AJ40" s="279" t="str">
        <f t="shared" si="1"/>
        <v/>
      </c>
    </row>
    <row r="41" spans="1:36" ht="36.75" customHeight="1">
      <c r="A41" s="280">
        <f t="shared" si="6"/>
        <v>31</v>
      </c>
      <c r="B41" s="281" t="str">
        <f>IF(基本情報入力シート!B70="","",基本情報入力シート!B70)</f>
        <v/>
      </c>
      <c r="C41" s="282" t="str">
        <f>IF(基本情報入力シート!L70="","",基本情報入力シート!L70)</f>
        <v/>
      </c>
      <c r="D41" s="282" t="str">
        <f>IF(基本情報入力シート!Q70="","",基本情報入力シート!Q70)</f>
        <v/>
      </c>
      <c r="E41" s="282" t="str">
        <f>IF(基本情報入力シート!V70="","",基本情報入力シート!V70)</f>
        <v/>
      </c>
      <c r="F41" s="282" t="str">
        <f>IF(基本情報入力シート!W70="","",基本情報入力シート!W70)</f>
        <v/>
      </c>
      <c r="G41" s="282" t="str">
        <f>IF(基本情報入力シート!X70="","",基本情報入力シート!X70)</f>
        <v/>
      </c>
      <c r="H41" s="275" t="str">
        <f>IF(基本情報入力シート!Z70="","",基本情報入力シート!Z70)</f>
        <v/>
      </c>
      <c r="I41" s="276" t="str">
        <f>IF(基本情報入力シート!AE70&lt;&gt;"", 基本情報入力シート!AE70, "")</f>
        <v/>
      </c>
      <c r="J41" s="56" t="str">
        <f>IF(基本情報入力シート!AA70="","",基本情報入力シート!AA70)</f>
        <v/>
      </c>
      <c r="K41" s="59" t="str">
        <f>IF(基本情報入力シート!AD70="","",基本情報入力シート!AD70)</f>
        <v/>
      </c>
      <c r="L41" s="58" t="str">
        <f>IF(G41="","",VLOOKUP(G41,【参考】数式用!$A$3:$C$46,3,FALSE))</f>
        <v/>
      </c>
      <c r="M41" s="283" t="str">
        <f t="shared" si="0"/>
        <v/>
      </c>
      <c r="N41" s="252"/>
      <c r="O41" s="253"/>
      <c r="P41" s="253"/>
      <c r="Q41" s="208"/>
      <c r="R41" s="839" t="s">
        <v>2716</v>
      </c>
      <c r="S41" s="841"/>
      <c r="T41" s="60"/>
      <c r="U41" s="1313" t="str">
        <f t="shared" si="2"/>
        <v/>
      </c>
      <c r="V41" s="1313"/>
      <c r="W41" s="1313"/>
      <c r="X41" s="1313"/>
      <c r="Y41" s="1313"/>
      <c r="Z41" s="1313"/>
      <c r="AA41" s="1313"/>
      <c r="AB41" s="1313"/>
      <c r="AC41" s="1313"/>
      <c r="AD41" s="1313"/>
      <c r="AE41" s="1313"/>
      <c r="AG41" s="284" t="str">
        <f t="shared" si="3"/>
        <v/>
      </c>
      <c r="AH41" s="284" t="str">
        <f t="shared" si="4"/>
        <v>×</v>
      </c>
      <c r="AI41" s="278" t="str">
        <f t="shared" si="5"/>
        <v>－</v>
      </c>
      <c r="AJ41" s="279" t="str">
        <f t="shared" si="1"/>
        <v/>
      </c>
    </row>
    <row r="42" spans="1:36" ht="36.75" customHeight="1">
      <c r="A42" s="280">
        <f t="shared" si="6"/>
        <v>32</v>
      </c>
      <c r="B42" s="281" t="str">
        <f>IF(基本情報入力シート!B71="","",基本情報入力シート!B71)</f>
        <v/>
      </c>
      <c r="C42" s="282" t="str">
        <f>IF(基本情報入力シート!L71="","",基本情報入力シート!L71)</f>
        <v/>
      </c>
      <c r="D42" s="282" t="str">
        <f>IF(基本情報入力シート!Q71="","",基本情報入力シート!Q71)</f>
        <v/>
      </c>
      <c r="E42" s="282" t="str">
        <f>IF(基本情報入力シート!V71="","",基本情報入力シート!V71)</f>
        <v/>
      </c>
      <c r="F42" s="282" t="str">
        <f>IF(基本情報入力シート!W71="","",基本情報入力シート!W71)</f>
        <v/>
      </c>
      <c r="G42" s="282" t="str">
        <f>IF(基本情報入力シート!X71="","",基本情報入力シート!X71)</f>
        <v/>
      </c>
      <c r="H42" s="275" t="str">
        <f>IF(基本情報入力シート!Z71="","",基本情報入力シート!Z71)</f>
        <v/>
      </c>
      <c r="I42" s="276" t="str">
        <f>IF(基本情報入力シート!AE71&lt;&gt;"", 基本情報入力シート!AE71, "")</f>
        <v/>
      </c>
      <c r="J42" s="56" t="str">
        <f>IF(基本情報入力シート!AA71="","",基本情報入力シート!AA71)</f>
        <v/>
      </c>
      <c r="K42" s="59" t="str">
        <f>IF(基本情報入力シート!AD71="","",基本情報入力シート!AD71)</f>
        <v/>
      </c>
      <c r="L42" s="58" t="str">
        <f>IF(G42="","",VLOOKUP(G42,【参考】数式用!$A$3:$C$46,3,FALSE))</f>
        <v/>
      </c>
      <c r="M42" s="283" t="str">
        <f t="shared" si="0"/>
        <v/>
      </c>
      <c r="N42" s="252"/>
      <c r="O42" s="253"/>
      <c r="P42" s="253"/>
      <c r="Q42" s="208"/>
      <c r="R42" s="839" t="s">
        <v>2716</v>
      </c>
      <c r="S42" s="841"/>
      <c r="T42" s="60"/>
      <c r="U42" s="1313" t="str">
        <f t="shared" si="2"/>
        <v/>
      </c>
      <c r="V42" s="1313"/>
      <c r="W42" s="1313"/>
      <c r="X42" s="1313"/>
      <c r="Y42" s="1313"/>
      <c r="Z42" s="1313"/>
      <c r="AA42" s="1313"/>
      <c r="AB42" s="1313"/>
      <c r="AC42" s="1313"/>
      <c r="AD42" s="1313"/>
      <c r="AE42" s="1313"/>
      <c r="AG42" s="284" t="str">
        <f t="shared" si="3"/>
        <v/>
      </c>
      <c r="AH42" s="284" t="str">
        <f t="shared" si="4"/>
        <v>×</v>
      </c>
      <c r="AI42" s="278" t="str">
        <f t="shared" si="5"/>
        <v>－</v>
      </c>
      <c r="AJ42" s="279" t="str">
        <f t="shared" si="1"/>
        <v/>
      </c>
    </row>
    <row r="43" spans="1:36" ht="36.75" customHeight="1">
      <c r="A43" s="280">
        <f t="shared" si="6"/>
        <v>33</v>
      </c>
      <c r="B43" s="281" t="str">
        <f>IF(基本情報入力シート!B72="","",基本情報入力シート!B72)</f>
        <v/>
      </c>
      <c r="C43" s="282" t="str">
        <f>IF(基本情報入力シート!L72="","",基本情報入力シート!L72)</f>
        <v/>
      </c>
      <c r="D43" s="282" t="str">
        <f>IF(基本情報入力シート!Q72="","",基本情報入力シート!Q72)</f>
        <v/>
      </c>
      <c r="E43" s="282" t="str">
        <f>IF(基本情報入力シート!V72="","",基本情報入力シート!V72)</f>
        <v/>
      </c>
      <c r="F43" s="282" t="str">
        <f>IF(基本情報入力シート!W72="","",基本情報入力シート!W72)</f>
        <v/>
      </c>
      <c r="G43" s="282" t="str">
        <f>IF(基本情報入力シート!X72="","",基本情報入力シート!X72)</f>
        <v/>
      </c>
      <c r="H43" s="275" t="str">
        <f>IF(基本情報入力シート!Z72="","",基本情報入力シート!Z72)</f>
        <v/>
      </c>
      <c r="I43" s="276" t="str">
        <f>IF(基本情報入力シート!AE72&lt;&gt;"", 基本情報入力シート!AE72, "")</f>
        <v/>
      </c>
      <c r="J43" s="56" t="str">
        <f>IF(基本情報入力シート!AA72="","",基本情報入力シート!AA72)</f>
        <v/>
      </c>
      <c r="K43" s="59" t="str">
        <f>IF(基本情報入力シート!AD72="","",基本情報入力シート!AD72)</f>
        <v/>
      </c>
      <c r="L43" s="58" t="str">
        <f>IF(G43="","",VLOOKUP(G43,【参考】数式用!$A$3:$C$46,3,FALSE))</f>
        <v/>
      </c>
      <c r="M43" s="283" t="str">
        <f t="shared" ref="M43:M74" si="7">IFERROR(IF(I43="○",ROUNDDOWN(ROUNDDOWN(J43*K43,0)*L43,0),""), "単価未入力")</f>
        <v/>
      </c>
      <c r="N43" s="252"/>
      <c r="O43" s="253"/>
      <c r="P43" s="253"/>
      <c r="Q43" s="208"/>
      <c r="R43" s="839" t="s">
        <v>2716</v>
      </c>
      <c r="S43" s="841"/>
      <c r="T43" s="60"/>
      <c r="U43" s="1313" t="str">
        <f t="shared" si="2"/>
        <v/>
      </c>
      <c r="V43" s="1313"/>
      <c r="W43" s="1313"/>
      <c r="X43" s="1313"/>
      <c r="Y43" s="1313"/>
      <c r="Z43" s="1313"/>
      <c r="AA43" s="1313"/>
      <c r="AB43" s="1313"/>
      <c r="AC43" s="1313"/>
      <c r="AD43" s="1313"/>
      <c r="AE43" s="1313"/>
      <c r="AG43" s="284" t="str">
        <f t="shared" si="3"/>
        <v/>
      </c>
      <c r="AH43" s="284" t="str">
        <f t="shared" si="4"/>
        <v>×</v>
      </c>
      <c r="AI43" s="278" t="str">
        <f t="shared" si="5"/>
        <v>－</v>
      </c>
      <c r="AJ43" s="279" t="str">
        <f t="shared" ref="AJ43:AJ74" si="8">IF(R43="○", F43, "")</f>
        <v/>
      </c>
    </row>
    <row r="44" spans="1:36" ht="36.75" customHeight="1">
      <c r="A44" s="280">
        <f t="shared" si="6"/>
        <v>34</v>
      </c>
      <c r="B44" s="281" t="str">
        <f>IF(基本情報入力シート!B73="","",基本情報入力シート!B73)</f>
        <v/>
      </c>
      <c r="C44" s="282" t="str">
        <f>IF(基本情報入力シート!L73="","",基本情報入力シート!L73)</f>
        <v/>
      </c>
      <c r="D44" s="282" t="str">
        <f>IF(基本情報入力シート!Q73="","",基本情報入力シート!Q73)</f>
        <v/>
      </c>
      <c r="E44" s="282" t="str">
        <f>IF(基本情報入力シート!V73="","",基本情報入力シート!V73)</f>
        <v/>
      </c>
      <c r="F44" s="282" t="str">
        <f>IF(基本情報入力シート!W73="","",基本情報入力シート!W73)</f>
        <v/>
      </c>
      <c r="G44" s="282" t="str">
        <f>IF(基本情報入力シート!X73="","",基本情報入力シート!X73)</f>
        <v/>
      </c>
      <c r="H44" s="275" t="str">
        <f>IF(基本情報入力シート!Z73="","",基本情報入力シート!Z73)</f>
        <v/>
      </c>
      <c r="I44" s="276" t="str">
        <f>IF(基本情報入力シート!AE73&lt;&gt;"", 基本情報入力シート!AE73, "")</f>
        <v/>
      </c>
      <c r="J44" s="56" t="str">
        <f>IF(基本情報入力シート!AA73="","",基本情報入力シート!AA73)</f>
        <v/>
      </c>
      <c r="K44" s="59" t="str">
        <f>IF(基本情報入力シート!AD73="","",基本情報入力シート!AD73)</f>
        <v/>
      </c>
      <c r="L44" s="58" t="str">
        <f>IF(G44="","",VLOOKUP(G44,【参考】数式用!$A$3:$C$46,3,FALSE))</f>
        <v/>
      </c>
      <c r="M44" s="283" t="str">
        <f t="shared" si="7"/>
        <v/>
      </c>
      <c r="N44" s="252"/>
      <c r="O44" s="253"/>
      <c r="P44" s="253"/>
      <c r="Q44" s="208"/>
      <c r="R44" s="839" t="s">
        <v>2716</v>
      </c>
      <c r="S44" s="841"/>
      <c r="T44" s="60"/>
      <c r="U44" s="1313" t="str">
        <f t="shared" si="2"/>
        <v/>
      </c>
      <c r="V44" s="1313"/>
      <c r="W44" s="1313"/>
      <c r="X44" s="1313"/>
      <c r="Y44" s="1313"/>
      <c r="Z44" s="1313"/>
      <c r="AA44" s="1313"/>
      <c r="AB44" s="1313"/>
      <c r="AC44" s="1313"/>
      <c r="AD44" s="1313"/>
      <c r="AE44" s="1313"/>
      <c r="AG44" s="284" t="str">
        <f t="shared" si="3"/>
        <v/>
      </c>
      <c r="AH44" s="284" t="str">
        <f t="shared" si="4"/>
        <v>×</v>
      </c>
      <c r="AI44" s="278" t="str">
        <f t="shared" si="5"/>
        <v>－</v>
      </c>
      <c r="AJ44" s="279" t="str">
        <f t="shared" si="8"/>
        <v/>
      </c>
    </row>
    <row r="45" spans="1:36" ht="36.75" customHeight="1">
      <c r="A45" s="280">
        <f t="shared" si="6"/>
        <v>35</v>
      </c>
      <c r="B45" s="281" t="str">
        <f>IF(基本情報入力シート!B74="","",基本情報入力シート!B74)</f>
        <v/>
      </c>
      <c r="C45" s="282" t="str">
        <f>IF(基本情報入力シート!L74="","",基本情報入力シート!L74)</f>
        <v/>
      </c>
      <c r="D45" s="282" t="str">
        <f>IF(基本情報入力シート!Q74="","",基本情報入力シート!Q74)</f>
        <v/>
      </c>
      <c r="E45" s="282" t="str">
        <f>IF(基本情報入力シート!V74="","",基本情報入力シート!V74)</f>
        <v/>
      </c>
      <c r="F45" s="282" t="str">
        <f>IF(基本情報入力シート!W74="","",基本情報入力シート!W74)</f>
        <v/>
      </c>
      <c r="G45" s="282" t="str">
        <f>IF(基本情報入力シート!X74="","",基本情報入力シート!X74)</f>
        <v/>
      </c>
      <c r="H45" s="275" t="str">
        <f>IF(基本情報入力シート!Z74="","",基本情報入力シート!Z74)</f>
        <v/>
      </c>
      <c r="I45" s="276" t="str">
        <f>IF(基本情報入力シート!AE74&lt;&gt;"", 基本情報入力シート!AE74, "")</f>
        <v/>
      </c>
      <c r="J45" s="56" t="str">
        <f>IF(基本情報入力シート!AA74="","",基本情報入力シート!AA74)</f>
        <v/>
      </c>
      <c r="K45" s="59" t="str">
        <f>IF(基本情報入力シート!AD74="","",基本情報入力シート!AD74)</f>
        <v/>
      </c>
      <c r="L45" s="58" t="str">
        <f>IF(G45="","",VLOOKUP(G45,【参考】数式用!$A$3:$C$46,3,FALSE))</f>
        <v/>
      </c>
      <c r="M45" s="283" t="str">
        <f t="shared" si="7"/>
        <v/>
      </c>
      <c r="N45" s="252"/>
      <c r="O45" s="253"/>
      <c r="P45" s="253"/>
      <c r="Q45" s="208"/>
      <c r="R45" s="839" t="s">
        <v>2716</v>
      </c>
      <c r="S45" s="841"/>
      <c r="T45" s="60"/>
      <c r="U45" s="1313" t="str">
        <f t="shared" si="2"/>
        <v/>
      </c>
      <c r="V45" s="1313"/>
      <c r="W45" s="1313"/>
      <c r="X45" s="1313"/>
      <c r="Y45" s="1313"/>
      <c r="Z45" s="1313"/>
      <c r="AA45" s="1313"/>
      <c r="AB45" s="1313"/>
      <c r="AC45" s="1313"/>
      <c r="AD45" s="1313"/>
      <c r="AE45" s="1313"/>
      <c r="AG45" s="284" t="str">
        <f t="shared" si="3"/>
        <v/>
      </c>
      <c r="AH45" s="284" t="str">
        <f t="shared" si="4"/>
        <v>×</v>
      </c>
      <c r="AI45" s="278" t="str">
        <f t="shared" si="5"/>
        <v>－</v>
      </c>
      <c r="AJ45" s="279" t="str">
        <f t="shared" si="8"/>
        <v/>
      </c>
    </row>
    <row r="46" spans="1:36" ht="36.75" customHeight="1">
      <c r="A46" s="280">
        <f t="shared" si="6"/>
        <v>36</v>
      </c>
      <c r="B46" s="281" t="str">
        <f>IF(基本情報入力シート!B75="","",基本情報入力シート!B75)</f>
        <v/>
      </c>
      <c r="C46" s="282" t="str">
        <f>IF(基本情報入力シート!L75="","",基本情報入力シート!L75)</f>
        <v/>
      </c>
      <c r="D46" s="282" t="str">
        <f>IF(基本情報入力シート!Q75="","",基本情報入力シート!Q75)</f>
        <v/>
      </c>
      <c r="E46" s="282" t="str">
        <f>IF(基本情報入力シート!V75="","",基本情報入力シート!V75)</f>
        <v/>
      </c>
      <c r="F46" s="282" t="str">
        <f>IF(基本情報入力シート!W75="","",基本情報入力シート!W75)</f>
        <v/>
      </c>
      <c r="G46" s="282" t="str">
        <f>IF(基本情報入力シート!X75="","",基本情報入力シート!X75)</f>
        <v/>
      </c>
      <c r="H46" s="275" t="str">
        <f>IF(基本情報入力シート!Z75="","",基本情報入力シート!Z75)</f>
        <v/>
      </c>
      <c r="I46" s="276" t="str">
        <f>IF(基本情報入力シート!AE75&lt;&gt;"", 基本情報入力シート!AE75, "")</f>
        <v/>
      </c>
      <c r="J46" s="56" t="str">
        <f>IF(基本情報入力シート!AA75="","",基本情報入力シート!AA75)</f>
        <v/>
      </c>
      <c r="K46" s="59" t="str">
        <f>IF(基本情報入力シート!AD75="","",基本情報入力シート!AD75)</f>
        <v/>
      </c>
      <c r="L46" s="58" t="str">
        <f>IF(G46="","",VLOOKUP(G46,【参考】数式用!$A$3:$C$46,3,FALSE))</f>
        <v/>
      </c>
      <c r="M46" s="283" t="str">
        <f t="shared" si="7"/>
        <v/>
      </c>
      <c r="N46" s="252"/>
      <c r="O46" s="253"/>
      <c r="P46" s="253"/>
      <c r="Q46" s="208"/>
      <c r="R46" s="839" t="s">
        <v>2716</v>
      </c>
      <c r="S46" s="841"/>
      <c r="T46" s="60"/>
      <c r="U46" s="1313" t="str">
        <f t="shared" si="2"/>
        <v/>
      </c>
      <c r="V46" s="1313"/>
      <c r="W46" s="1313"/>
      <c r="X46" s="1313"/>
      <c r="Y46" s="1313"/>
      <c r="Z46" s="1313"/>
      <c r="AA46" s="1313"/>
      <c r="AB46" s="1313"/>
      <c r="AC46" s="1313"/>
      <c r="AD46" s="1313"/>
      <c r="AE46" s="1313"/>
      <c r="AG46" s="284" t="str">
        <f t="shared" si="3"/>
        <v/>
      </c>
      <c r="AH46" s="284" t="str">
        <f t="shared" si="4"/>
        <v>×</v>
      </c>
      <c r="AI46" s="278" t="str">
        <f t="shared" si="5"/>
        <v>－</v>
      </c>
      <c r="AJ46" s="279" t="str">
        <f t="shared" si="8"/>
        <v/>
      </c>
    </row>
    <row r="47" spans="1:36" ht="36.75" customHeight="1">
      <c r="A47" s="280">
        <f t="shared" si="6"/>
        <v>37</v>
      </c>
      <c r="B47" s="281" t="str">
        <f>IF(基本情報入力シート!B76="","",基本情報入力シート!B76)</f>
        <v/>
      </c>
      <c r="C47" s="282" t="str">
        <f>IF(基本情報入力シート!L76="","",基本情報入力シート!L76)</f>
        <v/>
      </c>
      <c r="D47" s="282" t="str">
        <f>IF(基本情報入力シート!Q76="","",基本情報入力シート!Q76)</f>
        <v/>
      </c>
      <c r="E47" s="282" t="str">
        <f>IF(基本情報入力シート!V76="","",基本情報入力シート!V76)</f>
        <v/>
      </c>
      <c r="F47" s="282" t="str">
        <f>IF(基本情報入力シート!W76="","",基本情報入力シート!W76)</f>
        <v/>
      </c>
      <c r="G47" s="282" t="str">
        <f>IF(基本情報入力シート!X76="","",基本情報入力シート!X76)</f>
        <v/>
      </c>
      <c r="H47" s="275" t="str">
        <f>IF(基本情報入力シート!Z76="","",基本情報入力シート!Z76)</f>
        <v/>
      </c>
      <c r="I47" s="276" t="str">
        <f>IF(基本情報入力シート!AE76&lt;&gt;"", 基本情報入力シート!AE76, "")</f>
        <v/>
      </c>
      <c r="J47" s="56" t="str">
        <f>IF(基本情報入力シート!AA76="","",基本情報入力シート!AA76)</f>
        <v/>
      </c>
      <c r="K47" s="59" t="str">
        <f>IF(基本情報入力シート!AD76="","",基本情報入力シート!AD76)</f>
        <v/>
      </c>
      <c r="L47" s="58" t="str">
        <f>IF(G47="","",VLOOKUP(G47,【参考】数式用!$A$3:$C$46,3,FALSE))</f>
        <v/>
      </c>
      <c r="M47" s="283" t="str">
        <f t="shared" si="7"/>
        <v/>
      </c>
      <c r="N47" s="252"/>
      <c r="O47" s="253"/>
      <c r="P47" s="253"/>
      <c r="Q47" s="208"/>
      <c r="R47" s="839" t="s">
        <v>2716</v>
      </c>
      <c r="S47" s="841"/>
      <c r="T47" s="60"/>
      <c r="U47" s="1313" t="str">
        <f t="shared" si="2"/>
        <v/>
      </c>
      <c r="V47" s="1313"/>
      <c r="W47" s="1313"/>
      <c r="X47" s="1313"/>
      <c r="Y47" s="1313"/>
      <c r="Z47" s="1313"/>
      <c r="AA47" s="1313"/>
      <c r="AB47" s="1313"/>
      <c r="AC47" s="1313"/>
      <c r="AD47" s="1313"/>
      <c r="AE47" s="1313"/>
      <c r="AG47" s="284" t="str">
        <f t="shared" si="3"/>
        <v/>
      </c>
      <c r="AH47" s="284" t="str">
        <f t="shared" si="4"/>
        <v>×</v>
      </c>
      <c r="AI47" s="278" t="str">
        <f t="shared" si="5"/>
        <v>－</v>
      </c>
      <c r="AJ47" s="279" t="str">
        <f t="shared" si="8"/>
        <v/>
      </c>
    </row>
    <row r="48" spans="1:36" ht="36.75" customHeight="1">
      <c r="A48" s="280">
        <f t="shared" si="6"/>
        <v>38</v>
      </c>
      <c r="B48" s="281" t="str">
        <f>IF(基本情報入力シート!B77="","",基本情報入力シート!B77)</f>
        <v/>
      </c>
      <c r="C48" s="282" t="str">
        <f>IF(基本情報入力シート!L77="","",基本情報入力シート!L77)</f>
        <v/>
      </c>
      <c r="D48" s="282" t="str">
        <f>IF(基本情報入力シート!Q77="","",基本情報入力シート!Q77)</f>
        <v/>
      </c>
      <c r="E48" s="282" t="str">
        <f>IF(基本情報入力シート!V77="","",基本情報入力シート!V77)</f>
        <v/>
      </c>
      <c r="F48" s="282" t="str">
        <f>IF(基本情報入力シート!W77="","",基本情報入力シート!W77)</f>
        <v/>
      </c>
      <c r="G48" s="282" t="str">
        <f>IF(基本情報入力シート!X77="","",基本情報入力シート!X77)</f>
        <v/>
      </c>
      <c r="H48" s="275" t="str">
        <f>IF(基本情報入力シート!Z77="","",基本情報入力シート!Z77)</f>
        <v/>
      </c>
      <c r="I48" s="276" t="str">
        <f>IF(基本情報入力シート!AE77&lt;&gt;"", 基本情報入力シート!AE77, "")</f>
        <v/>
      </c>
      <c r="J48" s="56" t="str">
        <f>IF(基本情報入力シート!AA77="","",基本情報入力シート!AA77)</f>
        <v/>
      </c>
      <c r="K48" s="59" t="str">
        <f>IF(基本情報入力シート!AD77="","",基本情報入力シート!AD77)</f>
        <v/>
      </c>
      <c r="L48" s="58" t="str">
        <f>IF(G48="","",VLOOKUP(G48,【参考】数式用!$A$3:$C$46,3,FALSE))</f>
        <v/>
      </c>
      <c r="M48" s="283" t="str">
        <f t="shared" si="7"/>
        <v/>
      </c>
      <c r="N48" s="252"/>
      <c r="O48" s="253"/>
      <c r="P48" s="253"/>
      <c r="Q48" s="208"/>
      <c r="R48" s="839" t="s">
        <v>2716</v>
      </c>
      <c r="S48" s="841"/>
      <c r="T48" s="60"/>
      <c r="U48" s="1313" t="str">
        <f t="shared" si="2"/>
        <v/>
      </c>
      <c r="V48" s="1313"/>
      <c r="W48" s="1313"/>
      <c r="X48" s="1313"/>
      <c r="Y48" s="1313"/>
      <c r="Z48" s="1313"/>
      <c r="AA48" s="1313"/>
      <c r="AB48" s="1313"/>
      <c r="AC48" s="1313"/>
      <c r="AD48" s="1313"/>
      <c r="AE48" s="1313"/>
      <c r="AG48" s="284" t="str">
        <f t="shared" si="3"/>
        <v/>
      </c>
      <c r="AH48" s="284" t="str">
        <f t="shared" si="4"/>
        <v>×</v>
      </c>
      <c r="AI48" s="278" t="str">
        <f t="shared" si="5"/>
        <v>－</v>
      </c>
      <c r="AJ48" s="279" t="str">
        <f t="shared" si="8"/>
        <v/>
      </c>
    </row>
    <row r="49" spans="1:36" ht="36.75" customHeight="1">
      <c r="A49" s="280">
        <f t="shared" si="6"/>
        <v>39</v>
      </c>
      <c r="B49" s="281" t="str">
        <f>IF(基本情報入力シート!B78="","",基本情報入力シート!B78)</f>
        <v/>
      </c>
      <c r="C49" s="282" t="str">
        <f>IF(基本情報入力シート!L78="","",基本情報入力シート!L78)</f>
        <v/>
      </c>
      <c r="D49" s="282" t="str">
        <f>IF(基本情報入力シート!Q78="","",基本情報入力シート!Q78)</f>
        <v/>
      </c>
      <c r="E49" s="282" t="str">
        <f>IF(基本情報入力シート!V78="","",基本情報入力シート!V78)</f>
        <v/>
      </c>
      <c r="F49" s="282" t="str">
        <f>IF(基本情報入力シート!W78="","",基本情報入力シート!W78)</f>
        <v/>
      </c>
      <c r="G49" s="282" t="str">
        <f>IF(基本情報入力シート!X78="","",基本情報入力シート!X78)</f>
        <v/>
      </c>
      <c r="H49" s="275" t="str">
        <f>IF(基本情報入力シート!Z78="","",基本情報入力シート!Z78)</f>
        <v/>
      </c>
      <c r="I49" s="276" t="str">
        <f>IF(基本情報入力シート!AE78&lt;&gt;"", 基本情報入力シート!AE78, "")</f>
        <v/>
      </c>
      <c r="J49" s="56" t="str">
        <f>IF(基本情報入力シート!AA78="","",基本情報入力シート!AA78)</f>
        <v/>
      </c>
      <c r="K49" s="59" t="str">
        <f>IF(基本情報入力シート!AD78="","",基本情報入力シート!AD78)</f>
        <v/>
      </c>
      <c r="L49" s="58" t="str">
        <f>IF(G49="","",VLOOKUP(G49,【参考】数式用!$A$3:$C$46,3,FALSE))</f>
        <v/>
      </c>
      <c r="M49" s="283" t="str">
        <f t="shared" si="7"/>
        <v/>
      </c>
      <c r="N49" s="252"/>
      <c r="O49" s="253"/>
      <c r="P49" s="253"/>
      <c r="Q49" s="208"/>
      <c r="R49" s="839" t="s">
        <v>2716</v>
      </c>
      <c r="S49" s="841"/>
      <c r="T49" s="60"/>
      <c r="U49" s="1313" t="str">
        <f t="shared" si="2"/>
        <v/>
      </c>
      <c r="V49" s="1313"/>
      <c r="W49" s="1313"/>
      <c r="X49" s="1313"/>
      <c r="Y49" s="1313"/>
      <c r="Z49" s="1313"/>
      <c r="AA49" s="1313"/>
      <c r="AB49" s="1313"/>
      <c r="AC49" s="1313"/>
      <c r="AD49" s="1313"/>
      <c r="AE49" s="1313"/>
      <c r="AG49" s="284" t="str">
        <f t="shared" si="3"/>
        <v/>
      </c>
      <c r="AH49" s="284" t="str">
        <f t="shared" si="4"/>
        <v>×</v>
      </c>
      <c r="AI49" s="278" t="str">
        <f t="shared" si="5"/>
        <v>－</v>
      </c>
      <c r="AJ49" s="279" t="str">
        <f t="shared" si="8"/>
        <v/>
      </c>
    </row>
    <row r="50" spans="1:36" ht="36.75" customHeight="1">
      <c r="A50" s="280">
        <f t="shared" si="6"/>
        <v>40</v>
      </c>
      <c r="B50" s="281" t="str">
        <f>IF(基本情報入力シート!B79="","",基本情報入力シート!B79)</f>
        <v/>
      </c>
      <c r="C50" s="282" t="str">
        <f>IF(基本情報入力シート!L79="","",基本情報入力シート!L79)</f>
        <v/>
      </c>
      <c r="D50" s="282" t="str">
        <f>IF(基本情報入力シート!Q79="","",基本情報入力シート!Q79)</f>
        <v/>
      </c>
      <c r="E50" s="282" t="str">
        <f>IF(基本情報入力シート!V79="","",基本情報入力シート!V79)</f>
        <v/>
      </c>
      <c r="F50" s="282" t="str">
        <f>IF(基本情報入力シート!W79="","",基本情報入力シート!W79)</f>
        <v/>
      </c>
      <c r="G50" s="282" t="str">
        <f>IF(基本情報入力シート!X79="","",基本情報入力シート!X79)</f>
        <v/>
      </c>
      <c r="H50" s="275" t="str">
        <f>IF(基本情報入力シート!Z79="","",基本情報入力シート!Z79)</f>
        <v/>
      </c>
      <c r="I50" s="276" t="str">
        <f>IF(基本情報入力シート!AE79&lt;&gt;"", 基本情報入力シート!AE79, "")</f>
        <v/>
      </c>
      <c r="J50" s="56" t="str">
        <f>IF(基本情報入力シート!AA79="","",基本情報入力シート!AA79)</f>
        <v/>
      </c>
      <c r="K50" s="59" t="str">
        <f>IF(基本情報入力シート!AD79="","",基本情報入力シート!AD79)</f>
        <v/>
      </c>
      <c r="L50" s="58" t="str">
        <f>IF(G50="","",VLOOKUP(G50,【参考】数式用!$A$3:$C$46,3,FALSE))</f>
        <v/>
      </c>
      <c r="M50" s="283" t="str">
        <f t="shared" si="7"/>
        <v/>
      </c>
      <c r="N50" s="252"/>
      <c r="O50" s="253"/>
      <c r="P50" s="253"/>
      <c r="Q50" s="208"/>
      <c r="R50" s="839" t="s">
        <v>2716</v>
      </c>
      <c r="S50" s="841"/>
      <c r="T50" s="60"/>
      <c r="U50" s="1313" t="str">
        <f t="shared" si="2"/>
        <v/>
      </c>
      <c r="V50" s="1313"/>
      <c r="W50" s="1313"/>
      <c r="X50" s="1313"/>
      <c r="Y50" s="1313"/>
      <c r="Z50" s="1313"/>
      <c r="AA50" s="1313"/>
      <c r="AB50" s="1313"/>
      <c r="AC50" s="1313"/>
      <c r="AD50" s="1313"/>
      <c r="AE50" s="1313"/>
      <c r="AG50" s="284" t="str">
        <f t="shared" si="3"/>
        <v/>
      </c>
      <c r="AH50" s="284" t="str">
        <f t="shared" si="4"/>
        <v>×</v>
      </c>
      <c r="AI50" s="278" t="str">
        <f t="shared" si="5"/>
        <v>－</v>
      </c>
      <c r="AJ50" s="279" t="str">
        <f t="shared" si="8"/>
        <v/>
      </c>
    </row>
    <row r="51" spans="1:36" ht="36.75" customHeight="1">
      <c r="A51" s="280">
        <f t="shared" si="6"/>
        <v>41</v>
      </c>
      <c r="B51" s="281" t="str">
        <f>IF(基本情報入力シート!B80="","",基本情報入力シート!B80)</f>
        <v/>
      </c>
      <c r="C51" s="282" t="str">
        <f>IF(基本情報入力シート!L80="","",基本情報入力シート!L80)</f>
        <v/>
      </c>
      <c r="D51" s="282" t="str">
        <f>IF(基本情報入力シート!Q80="","",基本情報入力シート!Q80)</f>
        <v/>
      </c>
      <c r="E51" s="282" t="str">
        <f>IF(基本情報入力シート!V80="","",基本情報入力シート!V80)</f>
        <v/>
      </c>
      <c r="F51" s="282" t="str">
        <f>IF(基本情報入力シート!W80="","",基本情報入力シート!W80)</f>
        <v/>
      </c>
      <c r="G51" s="282" t="str">
        <f>IF(基本情報入力シート!X80="","",基本情報入力シート!X80)</f>
        <v/>
      </c>
      <c r="H51" s="275" t="str">
        <f>IF(基本情報入力シート!Z80="","",基本情報入力シート!Z80)</f>
        <v/>
      </c>
      <c r="I51" s="276" t="str">
        <f>IF(基本情報入力シート!AE80&lt;&gt;"", 基本情報入力シート!AE80, "")</f>
        <v/>
      </c>
      <c r="J51" s="56" t="str">
        <f>IF(基本情報入力シート!AA80="","",基本情報入力シート!AA80)</f>
        <v/>
      </c>
      <c r="K51" s="59" t="str">
        <f>IF(基本情報入力シート!AD80="","",基本情報入力シート!AD80)</f>
        <v/>
      </c>
      <c r="L51" s="58" t="str">
        <f>IF(G51="","",VLOOKUP(G51,【参考】数式用!$A$3:$C$46,3,FALSE))</f>
        <v/>
      </c>
      <c r="M51" s="283" t="str">
        <f t="shared" si="7"/>
        <v/>
      </c>
      <c r="N51" s="252"/>
      <c r="O51" s="253"/>
      <c r="P51" s="253"/>
      <c r="Q51" s="208"/>
      <c r="R51" s="839" t="s">
        <v>2716</v>
      </c>
      <c r="S51" s="841"/>
      <c r="T51" s="60"/>
      <c r="U51" s="1313" t="str">
        <f t="shared" si="2"/>
        <v/>
      </c>
      <c r="V51" s="1313"/>
      <c r="W51" s="1313"/>
      <c r="X51" s="1313"/>
      <c r="Y51" s="1313"/>
      <c r="Z51" s="1313"/>
      <c r="AA51" s="1313"/>
      <c r="AB51" s="1313"/>
      <c r="AC51" s="1313"/>
      <c r="AD51" s="1313"/>
      <c r="AE51" s="1313"/>
      <c r="AG51" s="284" t="str">
        <f t="shared" si="3"/>
        <v/>
      </c>
      <c r="AH51" s="284" t="str">
        <f t="shared" si="4"/>
        <v>×</v>
      </c>
      <c r="AI51" s="278" t="str">
        <f t="shared" si="5"/>
        <v>－</v>
      </c>
      <c r="AJ51" s="279" t="str">
        <f t="shared" si="8"/>
        <v/>
      </c>
    </row>
    <row r="52" spans="1:36" ht="36.75" customHeight="1">
      <c r="A52" s="280">
        <f t="shared" si="6"/>
        <v>42</v>
      </c>
      <c r="B52" s="281" t="str">
        <f>IF(基本情報入力シート!B81="","",基本情報入力シート!B81)</f>
        <v/>
      </c>
      <c r="C52" s="282" t="str">
        <f>IF(基本情報入力シート!L81="","",基本情報入力シート!L81)</f>
        <v/>
      </c>
      <c r="D52" s="282" t="str">
        <f>IF(基本情報入力シート!Q81="","",基本情報入力シート!Q81)</f>
        <v/>
      </c>
      <c r="E52" s="282" t="str">
        <f>IF(基本情報入力シート!V81="","",基本情報入力シート!V81)</f>
        <v/>
      </c>
      <c r="F52" s="282" t="str">
        <f>IF(基本情報入力シート!W81="","",基本情報入力シート!W81)</f>
        <v/>
      </c>
      <c r="G52" s="282" t="str">
        <f>IF(基本情報入力シート!X81="","",基本情報入力シート!X81)</f>
        <v/>
      </c>
      <c r="H52" s="275" t="str">
        <f>IF(基本情報入力シート!Z81="","",基本情報入力シート!Z81)</f>
        <v/>
      </c>
      <c r="I52" s="276" t="str">
        <f>IF(基本情報入力シート!AE81&lt;&gt;"", 基本情報入力シート!AE81, "")</f>
        <v/>
      </c>
      <c r="J52" s="56" t="str">
        <f>IF(基本情報入力シート!AA81="","",基本情報入力シート!AA81)</f>
        <v/>
      </c>
      <c r="K52" s="59" t="str">
        <f>IF(基本情報入力シート!AD81="","",基本情報入力シート!AD81)</f>
        <v/>
      </c>
      <c r="L52" s="58" t="str">
        <f>IF(G52="","",VLOOKUP(G52,【参考】数式用!$A$3:$C$46,3,FALSE))</f>
        <v/>
      </c>
      <c r="M52" s="283" t="str">
        <f t="shared" si="7"/>
        <v/>
      </c>
      <c r="N52" s="252"/>
      <c r="O52" s="253"/>
      <c r="P52" s="253"/>
      <c r="Q52" s="208"/>
      <c r="R52" s="839" t="s">
        <v>2716</v>
      </c>
      <c r="S52" s="841"/>
      <c r="T52" s="60"/>
      <c r="U52" s="1313" t="str">
        <f t="shared" si="2"/>
        <v/>
      </c>
      <c r="V52" s="1313"/>
      <c r="W52" s="1313"/>
      <c r="X52" s="1313"/>
      <c r="Y52" s="1313"/>
      <c r="Z52" s="1313"/>
      <c r="AA52" s="1313"/>
      <c r="AB52" s="1313"/>
      <c r="AC52" s="1313"/>
      <c r="AD52" s="1313"/>
      <c r="AE52" s="1313"/>
      <c r="AG52" s="284" t="str">
        <f t="shared" si="3"/>
        <v/>
      </c>
      <c r="AH52" s="284" t="str">
        <f t="shared" si="4"/>
        <v>×</v>
      </c>
      <c r="AI52" s="278" t="str">
        <f t="shared" si="5"/>
        <v>－</v>
      </c>
      <c r="AJ52" s="279" t="str">
        <f t="shared" si="8"/>
        <v/>
      </c>
    </row>
    <row r="53" spans="1:36" ht="36.75" customHeight="1">
      <c r="A53" s="280">
        <f t="shared" si="6"/>
        <v>43</v>
      </c>
      <c r="B53" s="281" t="str">
        <f>IF(基本情報入力シート!B82="","",基本情報入力シート!B82)</f>
        <v/>
      </c>
      <c r="C53" s="282" t="str">
        <f>IF(基本情報入力シート!L82="","",基本情報入力シート!L82)</f>
        <v/>
      </c>
      <c r="D53" s="282" t="str">
        <f>IF(基本情報入力シート!Q82="","",基本情報入力シート!Q82)</f>
        <v/>
      </c>
      <c r="E53" s="282" t="str">
        <f>IF(基本情報入力シート!V82="","",基本情報入力シート!V82)</f>
        <v/>
      </c>
      <c r="F53" s="282" t="str">
        <f>IF(基本情報入力シート!W82="","",基本情報入力シート!W82)</f>
        <v/>
      </c>
      <c r="G53" s="282" t="str">
        <f>IF(基本情報入力シート!X82="","",基本情報入力シート!X82)</f>
        <v/>
      </c>
      <c r="H53" s="275" t="str">
        <f>IF(基本情報入力シート!Z82="","",基本情報入力シート!Z82)</f>
        <v/>
      </c>
      <c r="I53" s="276" t="str">
        <f>IF(基本情報入力シート!AE82&lt;&gt;"", 基本情報入力シート!AE82, "")</f>
        <v/>
      </c>
      <c r="J53" s="56" t="str">
        <f>IF(基本情報入力シート!AA82="","",基本情報入力シート!AA82)</f>
        <v/>
      </c>
      <c r="K53" s="59" t="str">
        <f>IF(基本情報入力シート!AD82="","",基本情報入力シート!AD82)</f>
        <v/>
      </c>
      <c r="L53" s="58" t="str">
        <f>IF(G53="","",VLOOKUP(G53,【参考】数式用!$A$3:$C$46,3,FALSE))</f>
        <v/>
      </c>
      <c r="M53" s="283" t="str">
        <f t="shared" si="7"/>
        <v/>
      </c>
      <c r="N53" s="252"/>
      <c r="O53" s="253"/>
      <c r="P53" s="253"/>
      <c r="Q53" s="208"/>
      <c r="R53" s="839" t="s">
        <v>2716</v>
      </c>
      <c r="S53" s="841"/>
      <c r="T53" s="60"/>
      <c r="U53" s="1313" t="str">
        <f t="shared" si="2"/>
        <v/>
      </c>
      <c r="V53" s="1313"/>
      <c r="W53" s="1313"/>
      <c r="X53" s="1313"/>
      <c r="Y53" s="1313"/>
      <c r="Z53" s="1313"/>
      <c r="AA53" s="1313"/>
      <c r="AB53" s="1313"/>
      <c r="AC53" s="1313"/>
      <c r="AD53" s="1313"/>
      <c r="AE53" s="1313"/>
      <c r="AG53" s="284" t="str">
        <f t="shared" si="3"/>
        <v/>
      </c>
      <c r="AH53" s="284" t="str">
        <f t="shared" si="4"/>
        <v>×</v>
      </c>
      <c r="AI53" s="278" t="str">
        <f t="shared" si="5"/>
        <v>－</v>
      </c>
      <c r="AJ53" s="279" t="str">
        <f t="shared" si="8"/>
        <v/>
      </c>
    </row>
    <row r="54" spans="1:36" ht="36.75" customHeight="1">
      <c r="A54" s="280">
        <f t="shared" si="6"/>
        <v>44</v>
      </c>
      <c r="B54" s="281" t="str">
        <f>IF(基本情報入力シート!B83="","",基本情報入力シート!B83)</f>
        <v/>
      </c>
      <c r="C54" s="282" t="str">
        <f>IF(基本情報入力シート!L83="","",基本情報入力シート!L83)</f>
        <v/>
      </c>
      <c r="D54" s="282" t="str">
        <f>IF(基本情報入力シート!Q83="","",基本情報入力シート!Q83)</f>
        <v/>
      </c>
      <c r="E54" s="282" t="str">
        <f>IF(基本情報入力シート!V83="","",基本情報入力シート!V83)</f>
        <v/>
      </c>
      <c r="F54" s="282" t="str">
        <f>IF(基本情報入力シート!W83="","",基本情報入力シート!W83)</f>
        <v/>
      </c>
      <c r="G54" s="282" t="str">
        <f>IF(基本情報入力シート!X83="","",基本情報入力シート!X83)</f>
        <v/>
      </c>
      <c r="H54" s="275" t="str">
        <f>IF(基本情報入力シート!Z83="","",基本情報入力シート!Z83)</f>
        <v/>
      </c>
      <c r="I54" s="276" t="str">
        <f>IF(基本情報入力シート!AE83&lt;&gt;"", 基本情報入力シート!AE83, "")</f>
        <v/>
      </c>
      <c r="J54" s="56" t="str">
        <f>IF(基本情報入力シート!AA83="","",基本情報入力シート!AA83)</f>
        <v/>
      </c>
      <c r="K54" s="59" t="str">
        <f>IF(基本情報入力シート!AD83="","",基本情報入力シート!AD83)</f>
        <v/>
      </c>
      <c r="L54" s="58" t="str">
        <f>IF(G54="","",VLOOKUP(G54,【参考】数式用!$A$3:$C$46,3,FALSE))</f>
        <v/>
      </c>
      <c r="M54" s="283" t="str">
        <f t="shared" si="7"/>
        <v/>
      </c>
      <c r="N54" s="252"/>
      <c r="O54" s="253"/>
      <c r="P54" s="253"/>
      <c r="Q54" s="208"/>
      <c r="R54" s="839" t="s">
        <v>2716</v>
      </c>
      <c r="S54" s="841"/>
      <c r="T54" s="60"/>
      <c r="U54" s="1313" t="str">
        <f t="shared" si="2"/>
        <v/>
      </c>
      <c r="V54" s="1313"/>
      <c r="W54" s="1313"/>
      <c r="X54" s="1313"/>
      <c r="Y54" s="1313"/>
      <c r="Z54" s="1313"/>
      <c r="AA54" s="1313"/>
      <c r="AB54" s="1313"/>
      <c r="AC54" s="1313"/>
      <c r="AD54" s="1313"/>
      <c r="AE54" s="1313"/>
      <c r="AG54" s="284" t="str">
        <f t="shared" si="3"/>
        <v/>
      </c>
      <c r="AH54" s="284" t="str">
        <f t="shared" si="4"/>
        <v>×</v>
      </c>
      <c r="AI54" s="278" t="str">
        <f t="shared" si="5"/>
        <v>－</v>
      </c>
      <c r="AJ54" s="279" t="str">
        <f t="shared" si="8"/>
        <v/>
      </c>
    </row>
    <row r="55" spans="1:36" ht="36.75" customHeight="1">
      <c r="A55" s="280">
        <f t="shared" si="6"/>
        <v>45</v>
      </c>
      <c r="B55" s="281" t="str">
        <f>IF(基本情報入力シート!B84="","",基本情報入力シート!B84)</f>
        <v/>
      </c>
      <c r="C55" s="282" t="str">
        <f>IF(基本情報入力シート!L84="","",基本情報入力シート!L84)</f>
        <v/>
      </c>
      <c r="D55" s="282" t="str">
        <f>IF(基本情報入力シート!Q84="","",基本情報入力シート!Q84)</f>
        <v/>
      </c>
      <c r="E55" s="282" t="str">
        <f>IF(基本情報入力シート!V84="","",基本情報入力シート!V84)</f>
        <v/>
      </c>
      <c r="F55" s="282" t="str">
        <f>IF(基本情報入力シート!W84="","",基本情報入力シート!W84)</f>
        <v/>
      </c>
      <c r="G55" s="282" t="str">
        <f>IF(基本情報入力シート!X84="","",基本情報入力シート!X84)</f>
        <v/>
      </c>
      <c r="H55" s="275" t="str">
        <f>IF(基本情報入力シート!Z84="","",基本情報入力シート!Z84)</f>
        <v/>
      </c>
      <c r="I55" s="276" t="str">
        <f>IF(基本情報入力シート!AE84&lt;&gt;"", 基本情報入力シート!AE84, "")</f>
        <v/>
      </c>
      <c r="J55" s="56" t="str">
        <f>IF(基本情報入力シート!AA84="","",基本情報入力シート!AA84)</f>
        <v/>
      </c>
      <c r="K55" s="59" t="str">
        <f>IF(基本情報入力シート!AD84="","",基本情報入力シート!AD84)</f>
        <v/>
      </c>
      <c r="L55" s="58" t="str">
        <f>IF(G55="","",VLOOKUP(G55,【参考】数式用!$A$3:$C$46,3,FALSE))</f>
        <v/>
      </c>
      <c r="M55" s="283" t="str">
        <f t="shared" si="7"/>
        <v/>
      </c>
      <c r="N55" s="252"/>
      <c r="O55" s="253"/>
      <c r="P55" s="253"/>
      <c r="Q55" s="208"/>
      <c r="R55" s="839" t="s">
        <v>2716</v>
      </c>
      <c r="S55" s="841"/>
      <c r="T55" s="60"/>
      <c r="U55" s="1313" t="str">
        <f t="shared" si="2"/>
        <v/>
      </c>
      <c r="V55" s="1313"/>
      <c r="W55" s="1313"/>
      <c r="X55" s="1313"/>
      <c r="Y55" s="1313"/>
      <c r="Z55" s="1313"/>
      <c r="AA55" s="1313"/>
      <c r="AB55" s="1313"/>
      <c r="AC55" s="1313"/>
      <c r="AD55" s="1313"/>
      <c r="AE55" s="1313"/>
      <c r="AG55" s="284" t="str">
        <f t="shared" si="3"/>
        <v/>
      </c>
      <c r="AH55" s="284" t="str">
        <f t="shared" si="4"/>
        <v>×</v>
      </c>
      <c r="AI55" s="278" t="str">
        <f t="shared" si="5"/>
        <v>－</v>
      </c>
      <c r="AJ55" s="279" t="str">
        <f t="shared" si="8"/>
        <v/>
      </c>
    </row>
    <row r="56" spans="1:36" ht="36.75" customHeight="1">
      <c r="A56" s="280">
        <f t="shared" si="6"/>
        <v>46</v>
      </c>
      <c r="B56" s="281" t="str">
        <f>IF(基本情報入力シート!B85="","",基本情報入力シート!B85)</f>
        <v/>
      </c>
      <c r="C56" s="282" t="str">
        <f>IF(基本情報入力シート!L85="","",基本情報入力シート!L85)</f>
        <v/>
      </c>
      <c r="D56" s="282" t="str">
        <f>IF(基本情報入力シート!Q85="","",基本情報入力シート!Q85)</f>
        <v/>
      </c>
      <c r="E56" s="282" t="str">
        <f>IF(基本情報入力シート!V85="","",基本情報入力シート!V85)</f>
        <v/>
      </c>
      <c r="F56" s="282" t="str">
        <f>IF(基本情報入力シート!W85="","",基本情報入力シート!W85)</f>
        <v/>
      </c>
      <c r="G56" s="282" t="str">
        <f>IF(基本情報入力シート!X85="","",基本情報入力シート!X85)</f>
        <v/>
      </c>
      <c r="H56" s="275" t="str">
        <f>IF(基本情報入力シート!Z85="","",基本情報入力シート!Z85)</f>
        <v/>
      </c>
      <c r="I56" s="276" t="str">
        <f>IF(基本情報入力シート!AE85&lt;&gt;"", 基本情報入力シート!AE85, "")</f>
        <v/>
      </c>
      <c r="J56" s="56" t="str">
        <f>IF(基本情報入力シート!AA85="","",基本情報入力シート!AA85)</f>
        <v/>
      </c>
      <c r="K56" s="59" t="str">
        <f>IF(基本情報入力シート!AD85="","",基本情報入力シート!AD85)</f>
        <v/>
      </c>
      <c r="L56" s="58" t="str">
        <f>IF(G56="","",VLOOKUP(G56,【参考】数式用!$A$3:$C$46,3,FALSE))</f>
        <v/>
      </c>
      <c r="M56" s="283" t="str">
        <f t="shared" si="7"/>
        <v/>
      </c>
      <c r="N56" s="252"/>
      <c r="O56" s="253"/>
      <c r="P56" s="253"/>
      <c r="Q56" s="208"/>
      <c r="R56" s="839" t="s">
        <v>2716</v>
      </c>
      <c r="S56" s="841"/>
      <c r="T56" s="60"/>
      <c r="U56" s="1313" t="str">
        <f t="shared" si="2"/>
        <v/>
      </c>
      <c r="V56" s="1313"/>
      <c r="W56" s="1313"/>
      <c r="X56" s="1313"/>
      <c r="Y56" s="1313"/>
      <c r="Z56" s="1313"/>
      <c r="AA56" s="1313"/>
      <c r="AB56" s="1313"/>
      <c r="AC56" s="1313"/>
      <c r="AD56" s="1313"/>
      <c r="AE56" s="1313"/>
      <c r="AG56" s="284" t="str">
        <f t="shared" si="3"/>
        <v/>
      </c>
      <c r="AH56" s="284" t="str">
        <f t="shared" si="4"/>
        <v>×</v>
      </c>
      <c r="AI56" s="278" t="str">
        <f t="shared" si="5"/>
        <v>－</v>
      </c>
      <c r="AJ56" s="279" t="str">
        <f t="shared" si="8"/>
        <v/>
      </c>
    </row>
    <row r="57" spans="1:36" ht="36.75" customHeight="1">
      <c r="A57" s="280">
        <f t="shared" si="6"/>
        <v>47</v>
      </c>
      <c r="B57" s="281" t="str">
        <f>IF(基本情報入力シート!B86="","",基本情報入力シート!B86)</f>
        <v/>
      </c>
      <c r="C57" s="282" t="str">
        <f>IF(基本情報入力シート!L86="","",基本情報入力シート!L86)</f>
        <v/>
      </c>
      <c r="D57" s="282" t="str">
        <f>IF(基本情報入力シート!Q86="","",基本情報入力シート!Q86)</f>
        <v/>
      </c>
      <c r="E57" s="282" t="str">
        <f>IF(基本情報入力シート!V86="","",基本情報入力シート!V86)</f>
        <v/>
      </c>
      <c r="F57" s="282" t="str">
        <f>IF(基本情報入力シート!W86="","",基本情報入力シート!W86)</f>
        <v/>
      </c>
      <c r="G57" s="282" t="str">
        <f>IF(基本情報入力シート!X86="","",基本情報入力シート!X86)</f>
        <v/>
      </c>
      <c r="H57" s="275" t="str">
        <f>IF(基本情報入力シート!Z86="","",基本情報入力シート!Z86)</f>
        <v/>
      </c>
      <c r="I57" s="276" t="str">
        <f>IF(基本情報入力シート!AE86&lt;&gt;"", 基本情報入力シート!AE86, "")</f>
        <v/>
      </c>
      <c r="J57" s="56" t="str">
        <f>IF(基本情報入力シート!AA86="","",基本情報入力シート!AA86)</f>
        <v/>
      </c>
      <c r="K57" s="59" t="str">
        <f>IF(基本情報入力シート!AD86="","",基本情報入力シート!AD86)</f>
        <v/>
      </c>
      <c r="L57" s="58" t="str">
        <f>IF(G57="","",VLOOKUP(G57,【参考】数式用!$A$3:$C$46,3,FALSE))</f>
        <v/>
      </c>
      <c r="M57" s="283" t="str">
        <f t="shared" si="7"/>
        <v/>
      </c>
      <c r="N57" s="252"/>
      <c r="O57" s="253"/>
      <c r="P57" s="253"/>
      <c r="Q57" s="208"/>
      <c r="R57" s="839" t="s">
        <v>2716</v>
      </c>
      <c r="S57" s="841"/>
      <c r="T57" s="60"/>
      <c r="U57" s="1313" t="str">
        <f t="shared" si="2"/>
        <v/>
      </c>
      <c r="V57" s="1313"/>
      <c r="W57" s="1313"/>
      <c r="X57" s="1313"/>
      <c r="Y57" s="1313"/>
      <c r="Z57" s="1313"/>
      <c r="AA57" s="1313"/>
      <c r="AB57" s="1313"/>
      <c r="AC57" s="1313"/>
      <c r="AD57" s="1313"/>
      <c r="AE57" s="1313"/>
      <c r="AG57" s="284" t="str">
        <f t="shared" si="3"/>
        <v/>
      </c>
      <c r="AH57" s="284" t="str">
        <f t="shared" si="4"/>
        <v>×</v>
      </c>
      <c r="AI57" s="278" t="str">
        <f t="shared" si="5"/>
        <v>－</v>
      </c>
      <c r="AJ57" s="279" t="str">
        <f t="shared" si="8"/>
        <v/>
      </c>
    </row>
    <row r="58" spans="1:36" ht="36.75" customHeight="1">
      <c r="A58" s="280">
        <f t="shared" si="6"/>
        <v>48</v>
      </c>
      <c r="B58" s="281" t="str">
        <f>IF(基本情報入力シート!B87="","",基本情報入力シート!B87)</f>
        <v/>
      </c>
      <c r="C58" s="282" t="str">
        <f>IF(基本情報入力シート!L87="","",基本情報入力シート!L87)</f>
        <v/>
      </c>
      <c r="D58" s="282" t="str">
        <f>IF(基本情報入力シート!Q87="","",基本情報入力シート!Q87)</f>
        <v/>
      </c>
      <c r="E58" s="282" t="str">
        <f>IF(基本情報入力シート!V87="","",基本情報入力シート!V87)</f>
        <v/>
      </c>
      <c r="F58" s="282" t="str">
        <f>IF(基本情報入力シート!W87="","",基本情報入力シート!W87)</f>
        <v/>
      </c>
      <c r="G58" s="282" t="str">
        <f>IF(基本情報入力シート!X87="","",基本情報入力シート!X87)</f>
        <v/>
      </c>
      <c r="H58" s="275" t="str">
        <f>IF(基本情報入力シート!Z87="","",基本情報入力シート!Z87)</f>
        <v/>
      </c>
      <c r="I58" s="276" t="str">
        <f>IF(基本情報入力シート!AE87&lt;&gt;"", 基本情報入力シート!AE87, "")</f>
        <v/>
      </c>
      <c r="J58" s="56" t="str">
        <f>IF(基本情報入力シート!AA87="","",基本情報入力シート!AA87)</f>
        <v/>
      </c>
      <c r="K58" s="59" t="str">
        <f>IF(基本情報入力シート!AD87="","",基本情報入力シート!AD87)</f>
        <v/>
      </c>
      <c r="L58" s="58" t="str">
        <f>IF(G58="","",VLOOKUP(G58,【参考】数式用!$A$3:$C$46,3,FALSE))</f>
        <v/>
      </c>
      <c r="M58" s="283" t="str">
        <f t="shared" si="7"/>
        <v/>
      </c>
      <c r="N58" s="253"/>
      <c r="O58" s="253"/>
      <c r="P58" s="253"/>
      <c r="Q58" s="208"/>
      <c r="R58" s="839" t="s">
        <v>2716</v>
      </c>
      <c r="S58" s="841"/>
      <c r="T58" s="60"/>
      <c r="U58" s="1313" t="str">
        <f t="shared" si="2"/>
        <v/>
      </c>
      <c r="V58" s="1313"/>
      <c r="W58" s="1313"/>
      <c r="X58" s="1313"/>
      <c r="Y58" s="1313"/>
      <c r="Z58" s="1313"/>
      <c r="AA58" s="1313"/>
      <c r="AB58" s="1313"/>
      <c r="AC58" s="1313"/>
      <c r="AD58" s="1313"/>
      <c r="AE58" s="1313"/>
      <c r="AG58" s="284" t="str">
        <f t="shared" si="3"/>
        <v/>
      </c>
      <c r="AH58" s="284" t="str">
        <f t="shared" si="4"/>
        <v>×</v>
      </c>
      <c r="AI58" s="278" t="str">
        <f t="shared" si="5"/>
        <v>－</v>
      </c>
      <c r="AJ58" s="279" t="str">
        <f t="shared" si="8"/>
        <v/>
      </c>
    </row>
    <row r="59" spans="1:36" ht="36.75" customHeight="1">
      <c r="A59" s="280">
        <f t="shared" si="6"/>
        <v>49</v>
      </c>
      <c r="B59" s="281" t="str">
        <f>IF(基本情報入力シート!B88="","",基本情報入力シート!B88)</f>
        <v/>
      </c>
      <c r="C59" s="282" t="str">
        <f>IF(基本情報入力シート!L88="","",基本情報入力シート!L88)</f>
        <v/>
      </c>
      <c r="D59" s="282" t="str">
        <f>IF(基本情報入力シート!Q88="","",基本情報入力シート!Q88)</f>
        <v/>
      </c>
      <c r="E59" s="282" t="str">
        <f>IF(基本情報入力シート!V88="","",基本情報入力シート!V88)</f>
        <v/>
      </c>
      <c r="F59" s="282" t="str">
        <f>IF(基本情報入力シート!W88="","",基本情報入力シート!W88)</f>
        <v/>
      </c>
      <c r="G59" s="282" t="str">
        <f>IF(基本情報入力シート!X88="","",基本情報入力シート!X88)</f>
        <v/>
      </c>
      <c r="H59" s="275" t="str">
        <f>IF(基本情報入力シート!Z88="","",基本情報入力シート!Z88)</f>
        <v/>
      </c>
      <c r="I59" s="276" t="str">
        <f>IF(基本情報入力シート!AE88&lt;&gt;"", 基本情報入力シート!AE88, "")</f>
        <v/>
      </c>
      <c r="J59" s="56" t="str">
        <f>IF(基本情報入力シート!AA88="","",基本情報入力シート!AA88)</f>
        <v/>
      </c>
      <c r="K59" s="59" t="str">
        <f>IF(基本情報入力シート!AD88="","",基本情報入力シート!AD88)</f>
        <v/>
      </c>
      <c r="L59" s="58" t="str">
        <f>IF(G59="","",VLOOKUP(G59,【参考】数式用!$A$3:$C$46,3,FALSE))</f>
        <v/>
      </c>
      <c r="M59" s="283" t="str">
        <f t="shared" si="7"/>
        <v/>
      </c>
      <c r="N59" s="253"/>
      <c r="O59" s="253"/>
      <c r="P59" s="253"/>
      <c r="Q59" s="208"/>
      <c r="R59" s="839" t="s">
        <v>2716</v>
      </c>
      <c r="S59" s="841"/>
      <c r="T59" s="60"/>
      <c r="U59" s="1313" t="str">
        <f t="shared" si="2"/>
        <v/>
      </c>
      <c r="V59" s="1313"/>
      <c r="W59" s="1313"/>
      <c r="X59" s="1313"/>
      <c r="Y59" s="1313"/>
      <c r="Z59" s="1313"/>
      <c r="AA59" s="1313"/>
      <c r="AB59" s="1313"/>
      <c r="AC59" s="1313"/>
      <c r="AD59" s="1313"/>
      <c r="AE59" s="1313"/>
      <c r="AG59" s="284" t="str">
        <f t="shared" si="3"/>
        <v/>
      </c>
      <c r="AH59" s="284" t="str">
        <f t="shared" si="4"/>
        <v>×</v>
      </c>
      <c r="AI59" s="278" t="str">
        <f t="shared" si="5"/>
        <v>－</v>
      </c>
      <c r="AJ59" s="279" t="str">
        <f t="shared" si="8"/>
        <v/>
      </c>
    </row>
    <row r="60" spans="1:36" ht="36.75" customHeight="1">
      <c r="A60" s="280">
        <f t="shared" si="6"/>
        <v>50</v>
      </c>
      <c r="B60" s="281" t="str">
        <f>IF(基本情報入力シート!B89="","",基本情報入力シート!B89)</f>
        <v/>
      </c>
      <c r="C60" s="282" t="str">
        <f>IF(基本情報入力シート!L89="","",基本情報入力シート!L89)</f>
        <v/>
      </c>
      <c r="D60" s="282" t="str">
        <f>IF(基本情報入力シート!Q89="","",基本情報入力シート!Q89)</f>
        <v/>
      </c>
      <c r="E60" s="282" t="str">
        <f>IF(基本情報入力シート!V89="","",基本情報入力シート!V89)</f>
        <v/>
      </c>
      <c r="F60" s="282" t="str">
        <f>IF(基本情報入力シート!W89="","",基本情報入力シート!W89)</f>
        <v/>
      </c>
      <c r="G60" s="282" t="str">
        <f>IF(基本情報入力シート!X89="","",基本情報入力シート!X89)</f>
        <v/>
      </c>
      <c r="H60" s="275" t="str">
        <f>IF(基本情報入力シート!Z89="","",基本情報入力シート!Z89)</f>
        <v/>
      </c>
      <c r="I60" s="276" t="str">
        <f>IF(基本情報入力シート!AE89&lt;&gt;"", 基本情報入力シート!AE89, "")</f>
        <v/>
      </c>
      <c r="J60" s="56" t="str">
        <f>IF(基本情報入力シート!AA89="","",基本情報入力シート!AA89)</f>
        <v/>
      </c>
      <c r="K60" s="59" t="str">
        <f>IF(基本情報入力シート!AD89="","",基本情報入力シート!AD89)</f>
        <v/>
      </c>
      <c r="L60" s="58" t="str">
        <f>IF(G60="","",VLOOKUP(G60,【参考】数式用!$A$3:$C$46,3,FALSE))</f>
        <v/>
      </c>
      <c r="M60" s="283" t="str">
        <f t="shared" si="7"/>
        <v/>
      </c>
      <c r="N60" s="253"/>
      <c r="O60" s="253"/>
      <c r="P60" s="253"/>
      <c r="Q60" s="208"/>
      <c r="R60" s="839" t="s">
        <v>2716</v>
      </c>
      <c r="S60" s="841"/>
      <c r="T60" s="60"/>
      <c r="U60" s="1313" t="str">
        <f t="shared" si="2"/>
        <v/>
      </c>
      <c r="V60" s="1313"/>
      <c r="W60" s="1313"/>
      <c r="X60" s="1313"/>
      <c r="Y60" s="1313"/>
      <c r="Z60" s="1313"/>
      <c r="AA60" s="1313"/>
      <c r="AB60" s="1313"/>
      <c r="AC60" s="1313"/>
      <c r="AD60" s="1313"/>
      <c r="AE60" s="1313"/>
      <c r="AG60" s="284" t="str">
        <f t="shared" si="3"/>
        <v/>
      </c>
      <c r="AH60" s="284" t="str">
        <f t="shared" si="4"/>
        <v>×</v>
      </c>
      <c r="AI60" s="278" t="str">
        <f t="shared" si="5"/>
        <v>－</v>
      </c>
      <c r="AJ60" s="279" t="str">
        <f t="shared" si="8"/>
        <v/>
      </c>
    </row>
    <row r="61" spans="1:36" ht="36.75" customHeight="1">
      <c r="A61" s="280">
        <f t="shared" si="6"/>
        <v>51</v>
      </c>
      <c r="B61" s="281" t="str">
        <f>IF(基本情報入力シート!B90="","",基本情報入力シート!B90)</f>
        <v/>
      </c>
      <c r="C61" s="282" t="str">
        <f>IF(基本情報入力シート!L90="","",基本情報入力シート!L90)</f>
        <v/>
      </c>
      <c r="D61" s="282" t="str">
        <f>IF(基本情報入力シート!Q90="","",基本情報入力シート!Q90)</f>
        <v/>
      </c>
      <c r="E61" s="282" t="str">
        <f>IF(基本情報入力シート!V90="","",基本情報入力シート!V90)</f>
        <v/>
      </c>
      <c r="F61" s="282" t="str">
        <f>IF(基本情報入力シート!W90="","",基本情報入力シート!W90)</f>
        <v/>
      </c>
      <c r="G61" s="282" t="str">
        <f>IF(基本情報入力シート!X90="","",基本情報入力シート!X90)</f>
        <v/>
      </c>
      <c r="H61" s="275" t="str">
        <f>IF(基本情報入力シート!Z90="","",基本情報入力シート!Z90)</f>
        <v/>
      </c>
      <c r="I61" s="276" t="str">
        <f>IF(基本情報入力シート!AE90&lt;&gt;"", 基本情報入力シート!AE90, "")</f>
        <v/>
      </c>
      <c r="J61" s="56" t="str">
        <f>IF(基本情報入力シート!AA90="","",基本情報入力シート!AA90)</f>
        <v/>
      </c>
      <c r="K61" s="59" t="str">
        <f>IF(基本情報入力シート!AD90="","",基本情報入力シート!AD90)</f>
        <v/>
      </c>
      <c r="L61" s="58" t="str">
        <f>IF(G61="","",VLOOKUP(G61,【参考】数式用!$A$3:$C$46,3,FALSE))</f>
        <v/>
      </c>
      <c r="M61" s="283" t="str">
        <f t="shared" si="7"/>
        <v/>
      </c>
      <c r="N61" s="253"/>
      <c r="O61" s="253"/>
      <c r="P61" s="253"/>
      <c r="Q61" s="208"/>
      <c r="R61" s="839" t="s">
        <v>2716</v>
      </c>
      <c r="S61" s="841"/>
      <c r="T61" s="60"/>
      <c r="U61" s="1313" t="str">
        <f t="shared" si="2"/>
        <v/>
      </c>
      <c r="V61" s="1313"/>
      <c r="W61" s="1313"/>
      <c r="X61" s="1313"/>
      <c r="Y61" s="1313"/>
      <c r="Z61" s="1313"/>
      <c r="AA61" s="1313"/>
      <c r="AB61" s="1313"/>
      <c r="AC61" s="1313"/>
      <c r="AD61" s="1313"/>
      <c r="AE61" s="1313"/>
      <c r="AG61" s="284" t="str">
        <f t="shared" si="3"/>
        <v/>
      </c>
      <c r="AH61" s="284" t="str">
        <f t="shared" si="4"/>
        <v>×</v>
      </c>
      <c r="AI61" s="278" t="str">
        <f t="shared" si="5"/>
        <v>－</v>
      </c>
      <c r="AJ61" s="279" t="str">
        <f t="shared" si="8"/>
        <v/>
      </c>
    </row>
    <row r="62" spans="1:36" ht="36.75" customHeight="1">
      <c r="A62" s="280">
        <f t="shared" si="6"/>
        <v>52</v>
      </c>
      <c r="B62" s="281" t="str">
        <f>IF(基本情報入力シート!B91="","",基本情報入力シート!B91)</f>
        <v/>
      </c>
      <c r="C62" s="282" t="str">
        <f>IF(基本情報入力シート!L91="","",基本情報入力シート!L91)</f>
        <v/>
      </c>
      <c r="D62" s="282" t="str">
        <f>IF(基本情報入力シート!Q91="","",基本情報入力シート!Q91)</f>
        <v/>
      </c>
      <c r="E62" s="282" t="str">
        <f>IF(基本情報入力シート!V91="","",基本情報入力シート!V91)</f>
        <v/>
      </c>
      <c r="F62" s="282" t="str">
        <f>IF(基本情報入力シート!W91="","",基本情報入力シート!W91)</f>
        <v/>
      </c>
      <c r="G62" s="282" t="str">
        <f>IF(基本情報入力シート!X91="","",基本情報入力シート!X91)</f>
        <v/>
      </c>
      <c r="H62" s="275" t="str">
        <f>IF(基本情報入力シート!Z91="","",基本情報入力シート!Z91)</f>
        <v/>
      </c>
      <c r="I62" s="276" t="str">
        <f>IF(基本情報入力シート!AE91&lt;&gt;"", 基本情報入力シート!AE91, "")</f>
        <v/>
      </c>
      <c r="J62" s="56" t="str">
        <f>IF(基本情報入力シート!AA91="","",基本情報入力シート!AA91)</f>
        <v/>
      </c>
      <c r="K62" s="59" t="str">
        <f>IF(基本情報入力シート!AD91="","",基本情報入力シート!AD91)</f>
        <v/>
      </c>
      <c r="L62" s="58" t="str">
        <f>IF(G62="","",VLOOKUP(G62,【参考】数式用!$A$3:$C$46,3,FALSE))</f>
        <v/>
      </c>
      <c r="M62" s="283" t="str">
        <f t="shared" si="7"/>
        <v/>
      </c>
      <c r="N62" s="253"/>
      <c r="O62" s="253"/>
      <c r="P62" s="253"/>
      <c r="Q62" s="208"/>
      <c r="R62" s="839" t="s">
        <v>2716</v>
      </c>
      <c r="S62" s="841"/>
      <c r="T62" s="60"/>
      <c r="U62" s="1313" t="str">
        <f t="shared" si="2"/>
        <v/>
      </c>
      <c r="V62" s="1313"/>
      <c r="W62" s="1313"/>
      <c r="X62" s="1313"/>
      <c r="Y62" s="1313"/>
      <c r="Z62" s="1313"/>
      <c r="AA62" s="1313"/>
      <c r="AB62" s="1313"/>
      <c r="AC62" s="1313"/>
      <c r="AD62" s="1313"/>
      <c r="AE62" s="1313"/>
      <c r="AG62" s="284" t="str">
        <f t="shared" si="3"/>
        <v/>
      </c>
      <c r="AH62" s="284" t="str">
        <f t="shared" si="4"/>
        <v>×</v>
      </c>
      <c r="AI62" s="278" t="str">
        <f t="shared" si="5"/>
        <v>－</v>
      </c>
      <c r="AJ62" s="279" t="str">
        <f t="shared" si="8"/>
        <v/>
      </c>
    </row>
    <row r="63" spans="1:36" ht="36.75" customHeight="1">
      <c r="A63" s="280">
        <f t="shared" si="6"/>
        <v>53</v>
      </c>
      <c r="B63" s="281" t="str">
        <f>IF(基本情報入力シート!B92="","",基本情報入力シート!B92)</f>
        <v/>
      </c>
      <c r="C63" s="282" t="str">
        <f>IF(基本情報入力シート!L92="","",基本情報入力シート!L92)</f>
        <v/>
      </c>
      <c r="D63" s="282" t="str">
        <f>IF(基本情報入力シート!Q92="","",基本情報入力シート!Q92)</f>
        <v/>
      </c>
      <c r="E63" s="282" t="str">
        <f>IF(基本情報入力シート!V92="","",基本情報入力シート!V92)</f>
        <v/>
      </c>
      <c r="F63" s="282" t="str">
        <f>IF(基本情報入力シート!W92="","",基本情報入力シート!W92)</f>
        <v/>
      </c>
      <c r="G63" s="282" t="str">
        <f>IF(基本情報入力シート!X92="","",基本情報入力シート!X92)</f>
        <v/>
      </c>
      <c r="H63" s="275" t="str">
        <f>IF(基本情報入力シート!Z92="","",基本情報入力シート!Z92)</f>
        <v/>
      </c>
      <c r="I63" s="276" t="str">
        <f>IF(基本情報入力シート!AE92&lt;&gt;"", 基本情報入力シート!AE92, "")</f>
        <v/>
      </c>
      <c r="J63" s="56" t="str">
        <f>IF(基本情報入力シート!AA92="","",基本情報入力シート!AA92)</f>
        <v/>
      </c>
      <c r="K63" s="59" t="str">
        <f>IF(基本情報入力シート!AD92="","",基本情報入力シート!AD92)</f>
        <v/>
      </c>
      <c r="L63" s="58" t="str">
        <f>IF(G63="","",VLOOKUP(G63,【参考】数式用!$A$3:$C$46,3,FALSE))</f>
        <v/>
      </c>
      <c r="M63" s="283" t="str">
        <f t="shared" si="7"/>
        <v/>
      </c>
      <c r="N63" s="253"/>
      <c r="O63" s="253"/>
      <c r="P63" s="253"/>
      <c r="Q63" s="208"/>
      <c r="R63" s="839" t="s">
        <v>2716</v>
      </c>
      <c r="S63" s="841"/>
      <c r="T63" s="60"/>
      <c r="U63" s="1313" t="str">
        <f t="shared" si="2"/>
        <v/>
      </c>
      <c r="V63" s="1313"/>
      <c r="W63" s="1313"/>
      <c r="X63" s="1313"/>
      <c r="Y63" s="1313"/>
      <c r="Z63" s="1313"/>
      <c r="AA63" s="1313"/>
      <c r="AB63" s="1313"/>
      <c r="AC63" s="1313"/>
      <c r="AD63" s="1313"/>
      <c r="AE63" s="1313"/>
      <c r="AG63" s="284" t="str">
        <f t="shared" si="3"/>
        <v/>
      </c>
      <c r="AH63" s="284" t="str">
        <f t="shared" si="4"/>
        <v>×</v>
      </c>
      <c r="AI63" s="278" t="str">
        <f t="shared" si="5"/>
        <v>－</v>
      </c>
      <c r="AJ63" s="279" t="str">
        <f t="shared" si="8"/>
        <v/>
      </c>
    </row>
    <row r="64" spans="1:36" ht="36.75" customHeight="1">
      <c r="A64" s="280">
        <f t="shared" si="6"/>
        <v>54</v>
      </c>
      <c r="B64" s="281" t="str">
        <f>IF(基本情報入力シート!B93="","",基本情報入力シート!B93)</f>
        <v/>
      </c>
      <c r="C64" s="282" t="str">
        <f>IF(基本情報入力シート!L93="","",基本情報入力シート!L93)</f>
        <v/>
      </c>
      <c r="D64" s="282" t="str">
        <f>IF(基本情報入力シート!Q93="","",基本情報入力シート!Q93)</f>
        <v/>
      </c>
      <c r="E64" s="282" t="str">
        <f>IF(基本情報入力シート!V93="","",基本情報入力シート!V93)</f>
        <v/>
      </c>
      <c r="F64" s="282" t="str">
        <f>IF(基本情報入力シート!W93="","",基本情報入力シート!W93)</f>
        <v/>
      </c>
      <c r="G64" s="282" t="str">
        <f>IF(基本情報入力シート!X93="","",基本情報入力シート!X93)</f>
        <v/>
      </c>
      <c r="H64" s="275" t="str">
        <f>IF(基本情報入力シート!Z93="","",基本情報入力シート!Z93)</f>
        <v/>
      </c>
      <c r="I64" s="276" t="str">
        <f>IF(基本情報入力シート!AE93&lt;&gt;"", 基本情報入力シート!AE93, "")</f>
        <v/>
      </c>
      <c r="J64" s="56" t="str">
        <f>IF(基本情報入力シート!AA93="","",基本情報入力シート!AA93)</f>
        <v/>
      </c>
      <c r="K64" s="59" t="str">
        <f>IF(基本情報入力シート!AD93="","",基本情報入力シート!AD93)</f>
        <v/>
      </c>
      <c r="L64" s="58" t="str">
        <f>IF(G64="","",VLOOKUP(G64,【参考】数式用!$A$3:$C$46,3,FALSE))</f>
        <v/>
      </c>
      <c r="M64" s="283" t="str">
        <f t="shared" si="7"/>
        <v/>
      </c>
      <c r="N64" s="253"/>
      <c r="O64" s="253"/>
      <c r="P64" s="253"/>
      <c r="Q64" s="208"/>
      <c r="R64" s="839" t="s">
        <v>2716</v>
      </c>
      <c r="S64" s="841"/>
      <c r="T64" s="60"/>
      <c r="U64" s="1313" t="str">
        <f t="shared" si="2"/>
        <v/>
      </c>
      <c r="V64" s="1313"/>
      <c r="W64" s="1313"/>
      <c r="X64" s="1313"/>
      <c r="Y64" s="1313"/>
      <c r="Z64" s="1313"/>
      <c r="AA64" s="1313"/>
      <c r="AB64" s="1313"/>
      <c r="AC64" s="1313"/>
      <c r="AD64" s="1313"/>
      <c r="AE64" s="1313"/>
      <c r="AG64" s="284" t="str">
        <f t="shared" si="3"/>
        <v/>
      </c>
      <c r="AH64" s="284" t="str">
        <f t="shared" si="4"/>
        <v>×</v>
      </c>
      <c r="AI64" s="278" t="str">
        <f t="shared" si="5"/>
        <v>－</v>
      </c>
      <c r="AJ64" s="279" t="str">
        <f t="shared" si="8"/>
        <v/>
      </c>
    </row>
    <row r="65" spans="1:36" ht="36.75" customHeight="1">
      <c r="A65" s="280">
        <f t="shared" si="6"/>
        <v>55</v>
      </c>
      <c r="B65" s="281" t="str">
        <f>IF(基本情報入力シート!B94="","",基本情報入力シート!B94)</f>
        <v/>
      </c>
      <c r="C65" s="282" t="str">
        <f>IF(基本情報入力シート!L94="","",基本情報入力シート!L94)</f>
        <v/>
      </c>
      <c r="D65" s="282" t="str">
        <f>IF(基本情報入力シート!Q94="","",基本情報入力シート!Q94)</f>
        <v/>
      </c>
      <c r="E65" s="282" t="str">
        <f>IF(基本情報入力シート!V94="","",基本情報入力シート!V94)</f>
        <v/>
      </c>
      <c r="F65" s="282" t="str">
        <f>IF(基本情報入力シート!W94="","",基本情報入力シート!W94)</f>
        <v/>
      </c>
      <c r="G65" s="282" t="str">
        <f>IF(基本情報入力シート!X94="","",基本情報入力シート!X94)</f>
        <v/>
      </c>
      <c r="H65" s="275" t="str">
        <f>IF(基本情報入力シート!Z94="","",基本情報入力シート!Z94)</f>
        <v/>
      </c>
      <c r="I65" s="276" t="str">
        <f>IF(基本情報入力シート!AE94&lt;&gt;"", 基本情報入力シート!AE94, "")</f>
        <v/>
      </c>
      <c r="J65" s="56" t="str">
        <f>IF(基本情報入力シート!AA94="","",基本情報入力シート!AA94)</f>
        <v/>
      </c>
      <c r="K65" s="59" t="str">
        <f>IF(基本情報入力シート!AD94="","",基本情報入力シート!AD94)</f>
        <v/>
      </c>
      <c r="L65" s="58" t="str">
        <f>IF(G65="","",VLOOKUP(G65,【参考】数式用!$A$3:$C$46,3,FALSE))</f>
        <v/>
      </c>
      <c r="M65" s="283" t="str">
        <f t="shared" si="7"/>
        <v/>
      </c>
      <c r="N65" s="253"/>
      <c r="O65" s="253"/>
      <c r="P65" s="253"/>
      <c r="Q65" s="208"/>
      <c r="R65" s="839" t="s">
        <v>2716</v>
      </c>
      <c r="S65" s="841"/>
      <c r="T65" s="60"/>
      <c r="U65" s="1313" t="str">
        <f t="shared" si="2"/>
        <v/>
      </c>
      <c r="V65" s="1313"/>
      <c r="W65" s="1313"/>
      <c r="X65" s="1313"/>
      <c r="Y65" s="1313"/>
      <c r="Z65" s="1313"/>
      <c r="AA65" s="1313"/>
      <c r="AB65" s="1313"/>
      <c r="AC65" s="1313"/>
      <c r="AD65" s="1313"/>
      <c r="AE65" s="1313"/>
      <c r="AG65" s="284" t="str">
        <f t="shared" si="3"/>
        <v/>
      </c>
      <c r="AH65" s="284" t="str">
        <f t="shared" si="4"/>
        <v>×</v>
      </c>
      <c r="AI65" s="278" t="str">
        <f t="shared" si="5"/>
        <v>－</v>
      </c>
      <c r="AJ65" s="279" t="str">
        <f t="shared" si="8"/>
        <v/>
      </c>
    </row>
    <row r="66" spans="1:36" ht="36.75" customHeight="1">
      <c r="A66" s="280">
        <f t="shared" si="6"/>
        <v>56</v>
      </c>
      <c r="B66" s="281" t="str">
        <f>IF(基本情報入力シート!B95="","",基本情報入力シート!B95)</f>
        <v/>
      </c>
      <c r="C66" s="282" t="str">
        <f>IF(基本情報入力シート!L95="","",基本情報入力シート!L95)</f>
        <v/>
      </c>
      <c r="D66" s="282" t="str">
        <f>IF(基本情報入力シート!Q95="","",基本情報入力シート!Q95)</f>
        <v/>
      </c>
      <c r="E66" s="282" t="str">
        <f>IF(基本情報入力シート!V95="","",基本情報入力シート!V95)</f>
        <v/>
      </c>
      <c r="F66" s="282" t="str">
        <f>IF(基本情報入力シート!W95="","",基本情報入力シート!W95)</f>
        <v/>
      </c>
      <c r="G66" s="282" t="str">
        <f>IF(基本情報入力シート!X95="","",基本情報入力シート!X95)</f>
        <v/>
      </c>
      <c r="H66" s="275" t="str">
        <f>IF(基本情報入力シート!Z95="","",基本情報入力シート!Z95)</f>
        <v/>
      </c>
      <c r="I66" s="276" t="str">
        <f>IF(基本情報入力シート!AE95&lt;&gt;"", 基本情報入力シート!AE95, "")</f>
        <v/>
      </c>
      <c r="J66" s="56" t="str">
        <f>IF(基本情報入力シート!AA95="","",基本情報入力シート!AA95)</f>
        <v/>
      </c>
      <c r="K66" s="59" t="str">
        <f>IF(基本情報入力シート!AD95="","",基本情報入力シート!AD95)</f>
        <v/>
      </c>
      <c r="L66" s="58" t="str">
        <f>IF(G66="","",VLOOKUP(G66,【参考】数式用!$A$3:$C$46,3,FALSE))</f>
        <v/>
      </c>
      <c r="M66" s="283" t="str">
        <f t="shared" si="7"/>
        <v/>
      </c>
      <c r="N66" s="253"/>
      <c r="O66" s="253"/>
      <c r="P66" s="253"/>
      <c r="Q66" s="208"/>
      <c r="R66" s="839" t="s">
        <v>2716</v>
      </c>
      <c r="S66" s="841"/>
      <c r="T66" s="60"/>
      <c r="U66" s="1313" t="str">
        <f t="shared" si="2"/>
        <v/>
      </c>
      <c r="V66" s="1313"/>
      <c r="W66" s="1313"/>
      <c r="X66" s="1313"/>
      <c r="Y66" s="1313"/>
      <c r="Z66" s="1313"/>
      <c r="AA66" s="1313"/>
      <c r="AB66" s="1313"/>
      <c r="AC66" s="1313"/>
      <c r="AD66" s="1313"/>
      <c r="AE66" s="1313"/>
      <c r="AG66" s="284" t="str">
        <f t="shared" si="3"/>
        <v/>
      </c>
      <c r="AH66" s="284" t="str">
        <f t="shared" si="4"/>
        <v>×</v>
      </c>
      <c r="AI66" s="278" t="str">
        <f t="shared" si="5"/>
        <v>－</v>
      </c>
      <c r="AJ66" s="279" t="str">
        <f t="shared" si="8"/>
        <v/>
      </c>
    </row>
    <row r="67" spans="1:36" ht="36.75" customHeight="1">
      <c r="A67" s="280">
        <f t="shared" si="6"/>
        <v>57</v>
      </c>
      <c r="B67" s="281" t="str">
        <f>IF(基本情報入力シート!B96="","",基本情報入力シート!B96)</f>
        <v/>
      </c>
      <c r="C67" s="282" t="str">
        <f>IF(基本情報入力シート!L96="","",基本情報入力シート!L96)</f>
        <v/>
      </c>
      <c r="D67" s="282" t="str">
        <f>IF(基本情報入力シート!Q96="","",基本情報入力シート!Q96)</f>
        <v/>
      </c>
      <c r="E67" s="282" t="str">
        <f>IF(基本情報入力シート!V96="","",基本情報入力シート!V96)</f>
        <v/>
      </c>
      <c r="F67" s="282" t="str">
        <f>IF(基本情報入力シート!W96="","",基本情報入力シート!W96)</f>
        <v/>
      </c>
      <c r="G67" s="282" t="str">
        <f>IF(基本情報入力シート!X96="","",基本情報入力シート!X96)</f>
        <v/>
      </c>
      <c r="H67" s="275" t="str">
        <f>IF(基本情報入力シート!Z96="","",基本情報入力シート!Z96)</f>
        <v/>
      </c>
      <c r="I67" s="276" t="str">
        <f>IF(基本情報入力シート!AE96&lt;&gt;"", 基本情報入力シート!AE96, "")</f>
        <v/>
      </c>
      <c r="J67" s="56" t="str">
        <f>IF(基本情報入力シート!AA96="","",基本情報入力シート!AA96)</f>
        <v/>
      </c>
      <c r="K67" s="59" t="str">
        <f>IF(基本情報入力シート!AD96="","",基本情報入力シート!AD96)</f>
        <v/>
      </c>
      <c r="L67" s="58" t="str">
        <f>IF(G67="","",VLOOKUP(G67,【参考】数式用!$A$3:$C$46,3,FALSE))</f>
        <v/>
      </c>
      <c r="M67" s="283" t="str">
        <f t="shared" si="7"/>
        <v/>
      </c>
      <c r="N67" s="253"/>
      <c r="O67" s="253"/>
      <c r="P67" s="253"/>
      <c r="Q67" s="208"/>
      <c r="R67" s="839" t="s">
        <v>2716</v>
      </c>
      <c r="S67" s="841"/>
      <c r="T67" s="60"/>
      <c r="U67" s="1313" t="str">
        <f t="shared" si="2"/>
        <v/>
      </c>
      <c r="V67" s="1313"/>
      <c r="W67" s="1313"/>
      <c r="X67" s="1313"/>
      <c r="Y67" s="1313"/>
      <c r="Z67" s="1313"/>
      <c r="AA67" s="1313"/>
      <c r="AB67" s="1313"/>
      <c r="AC67" s="1313"/>
      <c r="AD67" s="1313"/>
      <c r="AE67" s="1313"/>
      <c r="AG67" s="284" t="str">
        <f t="shared" si="3"/>
        <v/>
      </c>
      <c r="AH67" s="284" t="str">
        <f t="shared" si="4"/>
        <v>×</v>
      </c>
      <c r="AI67" s="278" t="str">
        <f t="shared" si="5"/>
        <v>－</v>
      </c>
      <c r="AJ67" s="279" t="str">
        <f t="shared" si="8"/>
        <v/>
      </c>
    </row>
    <row r="68" spans="1:36" ht="36.75" customHeight="1">
      <c r="A68" s="280">
        <f t="shared" si="6"/>
        <v>58</v>
      </c>
      <c r="B68" s="281" t="str">
        <f>IF(基本情報入力シート!B97="","",基本情報入力シート!B97)</f>
        <v/>
      </c>
      <c r="C68" s="282" t="str">
        <f>IF(基本情報入力シート!L97="","",基本情報入力シート!L97)</f>
        <v/>
      </c>
      <c r="D68" s="282" t="str">
        <f>IF(基本情報入力シート!Q97="","",基本情報入力シート!Q97)</f>
        <v/>
      </c>
      <c r="E68" s="282" t="str">
        <f>IF(基本情報入力シート!V97="","",基本情報入力シート!V97)</f>
        <v/>
      </c>
      <c r="F68" s="282" t="str">
        <f>IF(基本情報入力シート!W97="","",基本情報入力シート!W97)</f>
        <v/>
      </c>
      <c r="G68" s="282" t="str">
        <f>IF(基本情報入力シート!X97="","",基本情報入力シート!X97)</f>
        <v/>
      </c>
      <c r="H68" s="275" t="str">
        <f>IF(基本情報入力シート!Z97="","",基本情報入力シート!Z97)</f>
        <v/>
      </c>
      <c r="I68" s="276" t="str">
        <f>IF(基本情報入力シート!AE97&lt;&gt;"", 基本情報入力シート!AE97, "")</f>
        <v/>
      </c>
      <c r="J68" s="56" t="str">
        <f>IF(基本情報入力シート!AA97="","",基本情報入力シート!AA97)</f>
        <v/>
      </c>
      <c r="K68" s="59" t="str">
        <f>IF(基本情報入力シート!AD97="","",基本情報入力シート!AD97)</f>
        <v/>
      </c>
      <c r="L68" s="58" t="str">
        <f>IF(G68="","",VLOOKUP(G68,【参考】数式用!$A$3:$C$46,3,FALSE))</f>
        <v/>
      </c>
      <c r="M68" s="283" t="str">
        <f t="shared" si="7"/>
        <v/>
      </c>
      <c r="N68" s="253"/>
      <c r="O68" s="253"/>
      <c r="P68" s="253"/>
      <c r="Q68" s="208"/>
      <c r="R68" s="839" t="s">
        <v>2716</v>
      </c>
      <c r="S68" s="841"/>
      <c r="T68" s="60"/>
      <c r="U68" s="1313" t="str">
        <f t="shared" si="2"/>
        <v/>
      </c>
      <c r="V68" s="1313"/>
      <c r="W68" s="1313"/>
      <c r="X68" s="1313"/>
      <c r="Y68" s="1313"/>
      <c r="Z68" s="1313"/>
      <c r="AA68" s="1313"/>
      <c r="AB68" s="1313"/>
      <c r="AC68" s="1313"/>
      <c r="AD68" s="1313"/>
      <c r="AE68" s="1313"/>
      <c r="AG68" s="284" t="str">
        <f t="shared" si="3"/>
        <v/>
      </c>
      <c r="AH68" s="284" t="str">
        <f t="shared" si="4"/>
        <v>×</v>
      </c>
      <c r="AI68" s="278" t="str">
        <f t="shared" si="5"/>
        <v>－</v>
      </c>
      <c r="AJ68" s="279" t="str">
        <f t="shared" si="8"/>
        <v/>
      </c>
    </row>
    <row r="69" spans="1:36" ht="36.75" customHeight="1">
      <c r="A69" s="280">
        <f t="shared" si="6"/>
        <v>59</v>
      </c>
      <c r="B69" s="281" t="str">
        <f>IF(基本情報入力シート!B98="","",基本情報入力シート!B98)</f>
        <v/>
      </c>
      <c r="C69" s="282" t="str">
        <f>IF(基本情報入力シート!L98="","",基本情報入力シート!L98)</f>
        <v/>
      </c>
      <c r="D69" s="282" t="str">
        <f>IF(基本情報入力シート!Q98="","",基本情報入力シート!Q98)</f>
        <v/>
      </c>
      <c r="E69" s="282" t="str">
        <f>IF(基本情報入力シート!V98="","",基本情報入力シート!V98)</f>
        <v/>
      </c>
      <c r="F69" s="282" t="str">
        <f>IF(基本情報入力シート!W98="","",基本情報入力シート!W98)</f>
        <v/>
      </c>
      <c r="G69" s="282" t="str">
        <f>IF(基本情報入力シート!X98="","",基本情報入力シート!X98)</f>
        <v/>
      </c>
      <c r="H69" s="275" t="str">
        <f>IF(基本情報入力シート!Z98="","",基本情報入力シート!Z98)</f>
        <v/>
      </c>
      <c r="I69" s="276" t="str">
        <f>IF(基本情報入力シート!AE98&lt;&gt;"", 基本情報入力シート!AE98, "")</f>
        <v/>
      </c>
      <c r="J69" s="56" t="str">
        <f>IF(基本情報入力シート!AA98="","",基本情報入力シート!AA98)</f>
        <v/>
      </c>
      <c r="K69" s="59" t="str">
        <f>IF(基本情報入力シート!AD98="","",基本情報入力シート!AD98)</f>
        <v/>
      </c>
      <c r="L69" s="58" t="str">
        <f>IF(G69="","",VLOOKUP(G69,【参考】数式用!$A$3:$C$46,3,FALSE))</f>
        <v/>
      </c>
      <c r="M69" s="283" t="str">
        <f t="shared" si="7"/>
        <v/>
      </c>
      <c r="N69" s="253"/>
      <c r="O69" s="253"/>
      <c r="P69" s="253"/>
      <c r="Q69" s="208"/>
      <c r="R69" s="839" t="s">
        <v>2716</v>
      </c>
      <c r="S69" s="841"/>
      <c r="T69" s="60"/>
      <c r="U69" s="1313" t="str">
        <f t="shared" si="2"/>
        <v/>
      </c>
      <c r="V69" s="1313"/>
      <c r="W69" s="1313"/>
      <c r="X69" s="1313"/>
      <c r="Y69" s="1313"/>
      <c r="Z69" s="1313"/>
      <c r="AA69" s="1313"/>
      <c r="AB69" s="1313"/>
      <c r="AC69" s="1313"/>
      <c r="AD69" s="1313"/>
      <c r="AE69" s="1313"/>
      <c r="AG69" s="284" t="str">
        <f t="shared" si="3"/>
        <v/>
      </c>
      <c r="AH69" s="284" t="str">
        <f t="shared" si="4"/>
        <v>×</v>
      </c>
      <c r="AI69" s="278" t="str">
        <f t="shared" si="5"/>
        <v>－</v>
      </c>
      <c r="AJ69" s="279" t="str">
        <f t="shared" si="8"/>
        <v/>
      </c>
    </row>
    <row r="70" spans="1:36" ht="36.75" customHeight="1">
      <c r="A70" s="280">
        <f t="shared" si="6"/>
        <v>60</v>
      </c>
      <c r="B70" s="281" t="str">
        <f>IF(基本情報入力シート!B99="","",基本情報入力シート!B99)</f>
        <v/>
      </c>
      <c r="C70" s="282" t="str">
        <f>IF(基本情報入力シート!L99="","",基本情報入力シート!L99)</f>
        <v/>
      </c>
      <c r="D70" s="282" t="str">
        <f>IF(基本情報入力シート!Q99="","",基本情報入力シート!Q99)</f>
        <v/>
      </c>
      <c r="E70" s="282" t="str">
        <f>IF(基本情報入力シート!V99="","",基本情報入力シート!V99)</f>
        <v/>
      </c>
      <c r="F70" s="282" t="str">
        <f>IF(基本情報入力シート!W99="","",基本情報入力シート!W99)</f>
        <v/>
      </c>
      <c r="G70" s="282" t="str">
        <f>IF(基本情報入力シート!X99="","",基本情報入力シート!X99)</f>
        <v/>
      </c>
      <c r="H70" s="275" t="str">
        <f>IF(基本情報入力シート!Z99="","",基本情報入力シート!Z99)</f>
        <v/>
      </c>
      <c r="I70" s="276" t="str">
        <f>IF(基本情報入力シート!AE99&lt;&gt;"", 基本情報入力シート!AE99, "")</f>
        <v/>
      </c>
      <c r="J70" s="56" t="str">
        <f>IF(基本情報入力シート!AA99="","",基本情報入力シート!AA99)</f>
        <v/>
      </c>
      <c r="K70" s="59" t="str">
        <f>IF(基本情報入力シート!AD99="","",基本情報入力シート!AD99)</f>
        <v/>
      </c>
      <c r="L70" s="58" t="str">
        <f>IF(G70="","",VLOOKUP(G70,【参考】数式用!$A$3:$C$46,3,FALSE))</f>
        <v/>
      </c>
      <c r="M70" s="283" t="str">
        <f t="shared" si="7"/>
        <v/>
      </c>
      <c r="N70" s="253"/>
      <c r="O70" s="253"/>
      <c r="P70" s="253"/>
      <c r="Q70" s="208"/>
      <c r="R70" s="839" t="s">
        <v>2716</v>
      </c>
      <c r="S70" s="841"/>
      <c r="T70" s="60"/>
      <c r="U70" s="1313" t="str">
        <f t="shared" si="2"/>
        <v/>
      </c>
      <c r="V70" s="1313"/>
      <c r="W70" s="1313"/>
      <c r="X70" s="1313"/>
      <c r="Y70" s="1313"/>
      <c r="Z70" s="1313"/>
      <c r="AA70" s="1313"/>
      <c r="AB70" s="1313"/>
      <c r="AC70" s="1313"/>
      <c r="AD70" s="1313"/>
      <c r="AE70" s="1313"/>
      <c r="AG70" s="284" t="str">
        <f t="shared" si="3"/>
        <v/>
      </c>
      <c r="AH70" s="284" t="str">
        <f t="shared" si="4"/>
        <v>×</v>
      </c>
      <c r="AI70" s="278" t="str">
        <f t="shared" si="5"/>
        <v>－</v>
      </c>
      <c r="AJ70" s="279" t="str">
        <f t="shared" si="8"/>
        <v/>
      </c>
    </row>
    <row r="71" spans="1:36" ht="36.75" customHeight="1">
      <c r="A71" s="280">
        <f t="shared" si="6"/>
        <v>61</v>
      </c>
      <c r="B71" s="281" t="str">
        <f>IF(基本情報入力シート!B100="","",基本情報入力シート!B100)</f>
        <v/>
      </c>
      <c r="C71" s="282" t="str">
        <f>IF(基本情報入力シート!L100="","",基本情報入力シート!L100)</f>
        <v/>
      </c>
      <c r="D71" s="282" t="str">
        <f>IF(基本情報入力シート!Q100="","",基本情報入力シート!Q100)</f>
        <v/>
      </c>
      <c r="E71" s="282" t="str">
        <f>IF(基本情報入力シート!V100="","",基本情報入力シート!V100)</f>
        <v/>
      </c>
      <c r="F71" s="282" t="str">
        <f>IF(基本情報入力シート!W100="","",基本情報入力シート!W100)</f>
        <v/>
      </c>
      <c r="G71" s="282" t="str">
        <f>IF(基本情報入力シート!X100="","",基本情報入力シート!X100)</f>
        <v/>
      </c>
      <c r="H71" s="275" t="str">
        <f>IF(基本情報入力シート!Z100="","",基本情報入力シート!Z100)</f>
        <v/>
      </c>
      <c r="I71" s="276" t="str">
        <f>IF(基本情報入力シート!AE100&lt;&gt;"", 基本情報入力シート!AE100, "")</f>
        <v/>
      </c>
      <c r="J71" s="56" t="str">
        <f>IF(基本情報入力シート!AA100="","",基本情報入力シート!AA100)</f>
        <v/>
      </c>
      <c r="K71" s="59" t="str">
        <f>IF(基本情報入力シート!AD100="","",基本情報入力シート!AD100)</f>
        <v/>
      </c>
      <c r="L71" s="58" t="str">
        <f>IF(G71="","",VLOOKUP(G71,【参考】数式用!$A$3:$C$46,3,FALSE))</f>
        <v/>
      </c>
      <c r="M71" s="283" t="str">
        <f t="shared" si="7"/>
        <v/>
      </c>
      <c r="N71" s="253"/>
      <c r="O71" s="253"/>
      <c r="P71" s="253"/>
      <c r="Q71" s="208"/>
      <c r="R71" s="839" t="s">
        <v>2716</v>
      </c>
      <c r="S71" s="841"/>
      <c r="T71" s="60"/>
      <c r="U71" s="1313" t="str">
        <f t="shared" si="2"/>
        <v/>
      </c>
      <c r="V71" s="1313"/>
      <c r="W71" s="1313"/>
      <c r="X71" s="1313"/>
      <c r="Y71" s="1313"/>
      <c r="Z71" s="1313"/>
      <c r="AA71" s="1313"/>
      <c r="AB71" s="1313"/>
      <c r="AC71" s="1313"/>
      <c r="AD71" s="1313"/>
      <c r="AE71" s="1313"/>
      <c r="AG71" s="284" t="str">
        <f t="shared" si="3"/>
        <v/>
      </c>
      <c r="AH71" s="284" t="str">
        <f t="shared" si="4"/>
        <v>×</v>
      </c>
      <c r="AI71" s="278" t="str">
        <f t="shared" si="5"/>
        <v>－</v>
      </c>
      <c r="AJ71" s="279" t="str">
        <f t="shared" si="8"/>
        <v/>
      </c>
    </row>
    <row r="72" spans="1:36" ht="36.75" customHeight="1">
      <c r="A72" s="280">
        <f t="shared" si="6"/>
        <v>62</v>
      </c>
      <c r="B72" s="281" t="str">
        <f>IF(基本情報入力シート!B101="","",基本情報入力シート!B101)</f>
        <v/>
      </c>
      <c r="C72" s="282" t="str">
        <f>IF(基本情報入力シート!L101="","",基本情報入力シート!L101)</f>
        <v/>
      </c>
      <c r="D72" s="282" t="str">
        <f>IF(基本情報入力シート!Q101="","",基本情報入力シート!Q101)</f>
        <v/>
      </c>
      <c r="E72" s="282" t="str">
        <f>IF(基本情報入力シート!V101="","",基本情報入力シート!V101)</f>
        <v/>
      </c>
      <c r="F72" s="282" t="str">
        <f>IF(基本情報入力シート!W101="","",基本情報入力シート!W101)</f>
        <v/>
      </c>
      <c r="G72" s="282" t="str">
        <f>IF(基本情報入力シート!X101="","",基本情報入力シート!X101)</f>
        <v/>
      </c>
      <c r="H72" s="275" t="str">
        <f>IF(基本情報入力シート!Z101="","",基本情報入力シート!Z101)</f>
        <v/>
      </c>
      <c r="I72" s="276" t="str">
        <f>IF(基本情報入力シート!AE101&lt;&gt;"", 基本情報入力シート!AE101, "")</f>
        <v/>
      </c>
      <c r="J72" s="56" t="str">
        <f>IF(基本情報入力シート!AA101="","",基本情報入力シート!AA101)</f>
        <v/>
      </c>
      <c r="K72" s="59" t="str">
        <f>IF(基本情報入力シート!AD101="","",基本情報入力シート!AD101)</f>
        <v/>
      </c>
      <c r="L72" s="58" t="str">
        <f>IF(G72="","",VLOOKUP(G72,【参考】数式用!$A$3:$C$46,3,FALSE))</f>
        <v/>
      </c>
      <c r="M72" s="283" t="str">
        <f t="shared" si="7"/>
        <v/>
      </c>
      <c r="N72" s="253"/>
      <c r="O72" s="253"/>
      <c r="P72" s="253"/>
      <c r="Q72" s="208"/>
      <c r="R72" s="839" t="s">
        <v>2716</v>
      </c>
      <c r="S72" s="841"/>
      <c r="T72" s="60"/>
      <c r="U72" s="1313" t="str">
        <f t="shared" si="2"/>
        <v/>
      </c>
      <c r="V72" s="1313"/>
      <c r="W72" s="1313"/>
      <c r="X72" s="1313"/>
      <c r="Y72" s="1313"/>
      <c r="Z72" s="1313"/>
      <c r="AA72" s="1313"/>
      <c r="AB72" s="1313"/>
      <c r="AC72" s="1313"/>
      <c r="AD72" s="1313"/>
      <c r="AE72" s="1313"/>
      <c r="AG72" s="284" t="str">
        <f t="shared" si="3"/>
        <v/>
      </c>
      <c r="AH72" s="284" t="str">
        <f t="shared" si="4"/>
        <v>×</v>
      </c>
      <c r="AI72" s="278" t="str">
        <f t="shared" si="5"/>
        <v>－</v>
      </c>
      <c r="AJ72" s="279" t="str">
        <f t="shared" si="8"/>
        <v/>
      </c>
    </row>
    <row r="73" spans="1:36" ht="36.75" customHeight="1">
      <c r="A73" s="280">
        <f t="shared" si="6"/>
        <v>63</v>
      </c>
      <c r="B73" s="281" t="str">
        <f>IF(基本情報入力シート!B102="","",基本情報入力シート!B102)</f>
        <v/>
      </c>
      <c r="C73" s="282" t="str">
        <f>IF(基本情報入力シート!L102="","",基本情報入力シート!L102)</f>
        <v/>
      </c>
      <c r="D73" s="282" t="str">
        <f>IF(基本情報入力シート!Q102="","",基本情報入力シート!Q102)</f>
        <v/>
      </c>
      <c r="E73" s="282" t="str">
        <f>IF(基本情報入力シート!V102="","",基本情報入力シート!V102)</f>
        <v/>
      </c>
      <c r="F73" s="282" t="str">
        <f>IF(基本情報入力シート!W102="","",基本情報入力シート!W102)</f>
        <v/>
      </c>
      <c r="G73" s="282" t="str">
        <f>IF(基本情報入力シート!X102="","",基本情報入力シート!X102)</f>
        <v/>
      </c>
      <c r="H73" s="275" t="str">
        <f>IF(基本情報入力シート!Z102="","",基本情報入力シート!Z102)</f>
        <v/>
      </c>
      <c r="I73" s="276" t="str">
        <f>IF(基本情報入力シート!AE102&lt;&gt;"", 基本情報入力シート!AE102, "")</f>
        <v/>
      </c>
      <c r="J73" s="56" t="str">
        <f>IF(基本情報入力シート!AA102="","",基本情報入力シート!AA102)</f>
        <v/>
      </c>
      <c r="K73" s="59" t="str">
        <f>IF(基本情報入力シート!AD102="","",基本情報入力シート!AD102)</f>
        <v/>
      </c>
      <c r="L73" s="58" t="str">
        <f>IF(G73="","",VLOOKUP(G73,【参考】数式用!$A$3:$C$46,3,FALSE))</f>
        <v/>
      </c>
      <c r="M73" s="283" t="str">
        <f t="shared" si="7"/>
        <v/>
      </c>
      <c r="N73" s="253"/>
      <c r="O73" s="253"/>
      <c r="P73" s="253"/>
      <c r="Q73" s="208"/>
      <c r="R73" s="839" t="s">
        <v>2716</v>
      </c>
      <c r="S73" s="841"/>
      <c r="T73" s="60"/>
      <c r="U73" s="1313" t="str">
        <f t="shared" si="2"/>
        <v/>
      </c>
      <c r="V73" s="1313"/>
      <c r="W73" s="1313"/>
      <c r="X73" s="1313"/>
      <c r="Y73" s="1313"/>
      <c r="Z73" s="1313"/>
      <c r="AA73" s="1313"/>
      <c r="AB73" s="1313"/>
      <c r="AC73" s="1313"/>
      <c r="AD73" s="1313"/>
      <c r="AE73" s="1313"/>
      <c r="AG73" s="284" t="str">
        <f t="shared" si="3"/>
        <v/>
      </c>
      <c r="AH73" s="284" t="str">
        <f t="shared" si="4"/>
        <v>×</v>
      </c>
      <c r="AI73" s="278" t="str">
        <f t="shared" si="5"/>
        <v>－</v>
      </c>
      <c r="AJ73" s="279" t="str">
        <f t="shared" si="8"/>
        <v/>
      </c>
    </row>
    <row r="74" spans="1:36" ht="36.75" customHeight="1">
      <c r="A74" s="280">
        <f t="shared" si="6"/>
        <v>64</v>
      </c>
      <c r="B74" s="281" t="str">
        <f>IF(基本情報入力シート!B103="","",基本情報入力シート!B103)</f>
        <v/>
      </c>
      <c r="C74" s="282" t="str">
        <f>IF(基本情報入力シート!L103="","",基本情報入力シート!L103)</f>
        <v/>
      </c>
      <c r="D74" s="282" t="str">
        <f>IF(基本情報入力シート!Q103="","",基本情報入力シート!Q103)</f>
        <v/>
      </c>
      <c r="E74" s="282" t="str">
        <f>IF(基本情報入力シート!V103="","",基本情報入力シート!V103)</f>
        <v/>
      </c>
      <c r="F74" s="282" t="str">
        <f>IF(基本情報入力シート!W103="","",基本情報入力シート!W103)</f>
        <v/>
      </c>
      <c r="G74" s="282" t="str">
        <f>IF(基本情報入力シート!X103="","",基本情報入力シート!X103)</f>
        <v/>
      </c>
      <c r="H74" s="275" t="str">
        <f>IF(基本情報入力シート!Z103="","",基本情報入力シート!Z103)</f>
        <v/>
      </c>
      <c r="I74" s="276" t="str">
        <f>IF(基本情報入力シート!AE103&lt;&gt;"", 基本情報入力シート!AE103, "")</f>
        <v/>
      </c>
      <c r="J74" s="56" t="str">
        <f>IF(基本情報入力シート!AA103="","",基本情報入力シート!AA103)</f>
        <v/>
      </c>
      <c r="K74" s="59" t="str">
        <f>IF(基本情報入力シート!AD103="","",基本情報入力シート!AD103)</f>
        <v/>
      </c>
      <c r="L74" s="58" t="str">
        <f>IF(G74="","",VLOOKUP(G74,【参考】数式用!$A$3:$C$46,3,FALSE))</f>
        <v/>
      </c>
      <c r="M74" s="283" t="str">
        <f t="shared" si="7"/>
        <v/>
      </c>
      <c r="N74" s="253"/>
      <c r="O74" s="253"/>
      <c r="P74" s="253"/>
      <c r="Q74" s="208"/>
      <c r="R74" s="839" t="s">
        <v>2716</v>
      </c>
      <c r="S74" s="841"/>
      <c r="T74" s="60"/>
      <c r="U74" s="1313" t="str">
        <f t="shared" si="2"/>
        <v/>
      </c>
      <c r="V74" s="1313"/>
      <c r="W74" s="1313"/>
      <c r="X74" s="1313"/>
      <c r="Y74" s="1313"/>
      <c r="Z74" s="1313"/>
      <c r="AA74" s="1313"/>
      <c r="AB74" s="1313"/>
      <c r="AC74" s="1313"/>
      <c r="AD74" s="1313"/>
      <c r="AE74" s="1313"/>
      <c r="AG74" s="284" t="str">
        <f t="shared" si="3"/>
        <v/>
      </c>
      <c r="AH74" s="284" t="str">
        <f t="shared" si="4"/>
        <v>×</v>
      </c>
      <c r="AI74" s="278" t="str">
        <f t="shared" si="5"/>
        <v>－</v>
      </c>
      <c r="AJ74" s="279" t="str">
        <f t="shared" si="8"/>
        <v/>
      </c>
    </row>
    <row r="75" spans="1:36" ht="36.75" customHeight="1">
      <c r="A75" s="280">
        <f t="shared" si="6"/>
        <v>65</v>
      </c>
      <c r="B75" s="281" t="str">
        <f>IF(基本情報入力シート!B104="","",基本情報入力シート!B104)</f>
        <v/>
      </c>
      <c r="C75" s="282" t="str">
        <f>IF(基本情報入力シート!L104="","",基本情報入力シート!L104)</f>
        <v/>
      </c>
      <c r="D75" s="282" t="str">
        <f>IF(基本情報入力シート!Q104="","",基本情報入力シート!Q104)</f>
        <v/>
      </c>
      <c r="E75" s="282" t="str">
        <f>IF(基本情報入力シート!V104="","",基本情報入力シート!V104)</f>
        <v/>
      </c>
      <c r="F75" s="282" t="str">
        <f>IF(基本情報入力シート!W104="","",基本情報入力シート!W104)</f>
        <v/>
      </c>
      <c r="G75" s="282" t="str">
        <f>IF(基本情報入力シート!X104="","",基本情報入力シート!X104)</f>
        <v/>
      </c>
      <c r="H75" s="275" t="str">
        <f>IF(基本情報入力シート!Z104="","",基本情報入力シート!Z104)</f>
        <v/>
      </c>
      <c r="I75" s="276" t="str">
        <f>IF(基本情報入力シート!AE104&lt;&gt;"", 基本情報入力シート!AE104, "")</f>
        <v/>
      </c>
      <c r="J75" s="56" t="str">
        <f>IF(基本情報入力シート!AA104="","",基本情報入力シート!AA104)</f>
        <v/>
      </c>
      <c r="K75" s="59" t="str">
        <f>IF(基本情報入力シート!AD104="","",基本情報入力シート!AD104)</f>
        <v/>
      </c>
      <c r="L75" s="58" t="str">
        <f>IF(G75="","",VLOOKUP(G75,【参考】数式用!$A$3:$C$46,3,FALSE))</f>
        <v/>
      </c>
      <c r="M75" s="283" t="str">
        <f t="shared" ref="M75:M106" si="9">IFERROR(IF(I75="○",ROUNDDOWN(ROUNDDOWN(J75*K75,0)*L75,0),""), "単価未入力")</f>
        <v/>
      </c>
      <c r="N75" s="253"/>
      <c r="O75" s="253"/>
      <c r="P75" s="253"/>
      <c r="Q75" s="208"/>
      <c r="R75" s="839" t="s">
        <v>2716</v>
      </c>
      <c r="S75" s="841"/>
      <c r="T75" s="60"/>
      <c r="U75" s="1313" t="str">
        <f t="shared" si="2"/>
        <v/>
      </c>
      <c r="V75" s="1313"/>
      <c r="W75" s="1313"/>
      <c r="X75" s="1313"/>
      <c r="Y75" s="1313"/>
      <c r="Z75" s="1313"/>
      <c r="AA75" s="1313"/>
      <c r="AB75" s="1313"/>
      <c r="AC75" s="1313"/>
      <c r="AD75" s="1313"/>
      <c r="AE75" s="1313"/>
      <c r="AG75" s="284" t="str">
        <f t="shared" si="3"/>
        <v/>
      </c>
      <c r="AH75" s="284" t="str">
        <f t="shared" si="4"/>
        <v>×</v>
      </c>
      <c r="AI75" s="278" t="str">
        <f t="shared" si="5"/>
        <v>－</v>
      </c>
      <c r="AJ75" s="279" t="str">
        <f t="shared" ref="AJ75:AJ110" si="10">IF(R75="○", F75, "")</f>
        <v/>
      </c>
    </row>
    <row r="76" spans="1:36" ht="36.75" customHeight="1">
      <c r="A76" s="280">
        <f t="shared" si="6"/>
        <v>66</v>
      </c>
      <c r="B76" s="281" t="str">
        <f>IF(基本情報入力シート!B105="","",基本情報入力シート!B105)</f>
        <v/>
      </c>
      <c r="C76" s="282" t="str">
        <f>IF(基本情報入力シート!L105="","",基本情報入力シート!L105)</f>
        <v/>
      </c>
      <c r="D76" s="282" t="str">
        <f>IF(基本情報入力シート!Q105="","",基本情報入力シート!Q105)</f>
        <v/>
      </c>
      <c r="E76" s="282" t="str">
        <f>IF(基本情報入力シート!V105="","",基本情報入力シート!V105)</f>
        <v/>
      </c>
      <c r="F76" s="282" t="str">
        <f>IF(基本情報入力シート!W105="","",基本情報入力シート!W105)</f>
        <v/>
      </c>
      <c r="G76" s="282" t="str">
        <f>IF(基本情報入力シート!X105="","",基本情報入力シート!X105)</f>
        <v/>
      </c>
      <c r="H76" s="275" t="str">
        <f>IF(基本情報入力シート!Z105="","",基本情報入力シート!Z105)</f>
        <v/>
      </c>
      <c r="I76" s="276" t="str">
        <f>IF(基本情報入力シート!AE105&lt;&gt;"", 基本情報入力シート!AE105, "")</f>
        <v/>
      </c>
      <c r="J76" s="56" t="str">
        <f>IF(基本情報入力シート!AA105="","",基本情報入力シート!AA105)</f>
        <v/>
      </c>
      <c r="K76" s="59" t="str">
        <f>IF(基本情報入力シート!AD105="","",基本情報入力シート!AD105)</f>
        <v/>
      </c>
      <c r="L76" s="58" t="str">
        <f>IF(G76="","",VLOOKUP(G76,【参考】数式用!$A$3:$C$46,3,FALSE))</f>
        <v/>
      </c>
      <c r="M76" s="283" t="str">
        <f t="shared" si="9"/>
        <v/>
      </c>
      <c r="N76" s="253"/>
      <c r="O76" s="253"/>
      <c r="P76" s="253"/>
      <c r="Q76" s="208"/>
      <c r="R76" s="839" t="s">
        <v>2716</v>
      </c>
      <c r="S76" s="841"/>
      <c r="T76" s="60"/>
      <c r="U76" s="1313" t="str">
        <f t="shared" ref="U76:U110" si="11">IF(AND(M76&lt;&gt;"",AH76="×"),"！複数の交付対象月を選んでいる、交付対象月が選ばれていない又は補助金を申請予定でないのに交付対象月が選ばれています。", "")</f>
        <v/>
      </c>
      <c r="V76" s="1313"/>
      <c r="W76" s="1313"/>
      <c r="X76" s="1313"/>
      <c r="Y76" s="1313"/>
      <c r="Z76" s="1313"/>
      <c r="AA76" s="1313"/>
      <c r="AB76" s="1313"/>
      <c r="AC76" s="1313"/>
      <c r="AD76" s="1313"/>
      <c r="AE76" s="1313"/>
      <c r="AG76" s="284" t="str">
        <f t="shared" ref="AG76:AG110" si="12">IF(AND(G76&lt;&gt;"",I76="○"), "色付け", "")</f>
        <v/>
      </c>
      <c r="AH76" s="284" t="str">
        <f t="shared" ref="AH76:AH110" si="13">IF(COUNTIF(N76:Q76, "○")=1, "○", "×")</f>
        <v>×</v>
      </c>
      <c r="AI76" s="278" t="str">
        <f t="shared" ref="AI76:AI110" si="14">D76&amp;I76&amp;R76</f>
        <v>－</v>
      </c>
      <c r="AJ76" s="279" t="str">
        <f t="shared" si="10"/>
        <v/>
      </c>
    </row>
    <row r="77" spans="1:36" ht="36.75" customHeight="1">
      <c r="A77" s="280">
        <f t="shared" ref="A77:A140" si="15">A76+1</f>
        <v>67</v>
      </c>
      <c r="B77" s="281" t="str">
        <f>IF(基本情報入力シート!B106="","",基本情報入力シート!B106)</f>
        <v/>
      </c>
      <c r="C77" s="282" t="str">
        <f>IF(基本情報入力シート!L106="","",基本情報入力シート!L106)</f>
        <v/>
      </c>
      <c r="D77" s="282" t="str">
        <f>IF(基本情報入力シート!Q106="","",基本情報入力シート!Q106)</f>
        <v/>
      </c>
      <c r="E77" s="282" t="str">
        <f>IF(基本情報入力シート!V106="","",基本情報入力シート!V106)</f>
        <v/>
      </c>
      <c r="F77" s="282" t="str">
        <f>IF(基本情報入力シート!W106="","",基本情報入力シート!W106)</f>
        <v/>
      </c>
      <c r="G77" s="282" t="str">
        <f>IF(基本情報入力シート!X106="","",基本情報入力シート!X106)</f>
        <v/>
      </c>
      <c r="H77" s="275" t="str">
        <f>IF(基本情報入力シート!Z106="","",基本情報入力シート!Z106)</f>
        <v/>
      </c>
      <c r="I77" s="276" t="str">
        <f>IF(基本情報入力シート!AE106&lt;&gt;"", 基本情報入力シート!AE106, "")</f>
        <v/>
      </c>
      <c r="J77" s="56" t="str">
        <f>IF(基本情報入力シート!AA106="","",基本情報入力シート!AA106)</f>
        <v/>
      </c>
      <c r="K77" s="59" t="str">
        <f>IF(基本情報入力シート!AD106="","",基本情報入力シート!AD106)</f>
        <v/>
      </c>
      <c r="L77" s="58" t="str">
        <f>IF(G77="","",VLOOKUP(G77,【参考】数式用!$A$3:$C$46,3,FALSE))</f>
        <v/>
      </c>
      <c r="M77" s="283" t="str">
        <f t="shared" si="9"/>
        <v/>
      </c>
      <c r="N77" s="253"/>
      <c r="O77" s="253"/>
      <c r="P77" s="253"/>
      <c r="Q77" s="208"/>
      <c r="R77" s="839" t="s">
        <v>2716</v>
      </c>
      <c r="S77" s="841"/>
      <c r="T77" s="60"/>
      <c r="U77" s="1313" t="str">
        <f t="shared" si="11"/>
        <v/>
      </c>
      <c r="V77" s="1313"/>
      <c r="W77" s="1313"/>
      <c r="X77" s="1313"/>
      <c r="Y77" s="1313"/>
      <c r="Z77" s="1313"/>
      <c r="AA77" s="1313"/>
      <c r="AB77" s="1313"/>
      <c r="AC77" s="1313"/>
      <c r="AD77" s="1313"/>
      <c r="AE77" s="1313"/>
      <c r="AG77" s="284" t="str">
        <f t="shared" si="12"/>
        <v/>
      </c>
      <c r="AH77" s="284" t="str">
        <f t="shared" si="13"/>
        <v>×</v>
      </c>
      <c r="AI77" s="278" t="str">
        <f t="shared" si="14"/>
        <v>－</v>
      </c>
      <c r="AJ77" s="279" t="str">
        <f t="shared" si="10"/>
        <v/>
      </c>
    </row>
    <row r="78" spans="1:36" ht="36.75" customHeight="1">
      <c r="A78" s="280">
        <f t="shared" si="15"/>
        <v>68</v>
      </c>
      <c r="B78" s="281" t="str">
        <f>IF(基本情報入力シート!B107="","",基本情報入力シート!B107)</f>
        <v/>
      </c>
      <c r="C78" s="282" t="str">
        <f>IF(基本情報入力シート!L107="","",基本情報入力シート!L107)</f>
        <v/>
      </c>
      <c r="D78" s="282" t="str">
        <f>IF(基本情報入力シート!Q107="","",基本情報入力シート!Q107)</f>
        <v/>
      </c>
      <c r="E78" s="282" t="str">
        <f>IF(基本情報入力シート!V107="","",基本情報入力シート!V107)</f>
        <v/>
      </c>
      <c r="F78" s="282" t="str">
        <f>IF(基本情報入力シート!W107="","",基本情報入力シート!W107)</f>
        <v/>
      </c>
      <c r="G78" s="282" t="str">
        <f>IF(基本情報入力シート!X107="","",基本情報入力シート!X107)</f>
        <v/>
      </c>
      <c r="H78" s="275" t="str">
        <f>IF(基本情報入力シート!Z107="","",基本情報入力シート!Z107)</f>
        <v/>
      </c>
      <c r="I78" s="276" t="str">
        <f>IF(基本情報入力シート!AE107&lt;&gt;"", 基本情報入力シート!AE107, "")</f>
        <v/>
      </c>
      <c r="J78" s="56" t="str">
        <f>IF(基本情報入力シート!AA107="","",基本情報入力シート!AA107)</f>
        <v/>
      </c>
      <c r="K78" s="59" t="str">
        <f>IF(基本情報入力シート!AD107="","",基本情報入力シート!AD107)</f>
        <v/>
      </c>
      <c r="L78" s="58" t="str">
        <f>IF(G78="","",VLOOKUP(G78,【参考】数式用!$A$3:$C$46,3,FALSE))</f>
        <v/>
      </c>
      <c r="M78" s="283" t="str">
        <f t="shared" si="9"/>
        <v/>
      </c>
      <c r="N78" s="253"/>
      <c r="O78" s="253"/>
      <c r="P78" s="253"/>
      <c r="Q78" s="208"/>
      <c r="R78" s="839" t="s">
        <v>2716</v>
      </c>
      <c r="S78" s="841"/>
      <c r="T78" s="60"/>
      <c r="U78" s="1313" t="str">
        <f t="shared" si="11"/>
        <v/>
      </c>
      <c r="V78" s="1313"/>
      <c r="W78" s="1313"/>
      <c r="X78" s="1313"/>
      <c r="Y78" s="1313"/>
      <c r="Z78" s="1313"/>
      <c r="AA78" s="1313"/>
      <c r="AB78" s="1313"/>
      <c r="AC78" s="1313"/>
      <c r="AD78" s="1313"/>
      <c r="AE78" s="1313"/>
      <c r="AG78" s="284" t="str">
        <f t="shared" si="12"/>
        <v/>
      </c>
      <c r="AH78" s="284" t="str">
        <f t="shared" si="13"/>
        <v>×</v>
      </c>
      <c r="AI78" s="278" t="str">
        <f t="shared" si="14"/>
        <v>－</v>
      </c>
      <c r="AJ78" s="279" t="str">
        <f t="shared" si="10"/>
        <v/>
      </c>
    </row>
    <row r="79" spans="1:36" ht="36.75" customHeight="1">
      <c r="A79" s="280">
        <f t="shared" si="15"/>
        <v>69</v>
      </c>
      <c r="B79" s="281" t="str">
        <f>IF(基本情報入力シート!B108="","",基本情報入力シート!B108)</f>
        <v/>
      </c>
      <c r="C79" s="282" t="str">
        <f>IF(基本情報入力シート!L108="","",基本情報入力シート!L108)</f>
        <v/>
      </c>
      <c r="D79" s="282" t="str">
        <f>IF(基本情報入力シート!Q108="","",基本情報入力シート!Q108)</f>
        <v/>
      </c>
      <c r="E79" s="282" t="str">
        <f>IF(基本情報入力シート!V108="","",基本情報入力シート!V108)</f>
        <v/>
      </c>
      <c r="F79" s="282" t="str">
        <f>IF(基本情報入力シート!W108="","",基本情報入力シート!W108)</f>
        <v/>
      </c>
      <c r="G79" s="282" t="str">
        <f>IF(基本情報入力シート!X108="","",基本情報入力シート!X108)</f>
        <v/>
      </c>
      <c r="H79" s="275" t="str">
        <f>IF(基本情報入力シート!Z108="","",基本情報入力シート!Z108)</f>
        <v/>
      </c>
      <c r="I79" s="276" t="str">
        <f>IF(基本情報入力シート!AE108&lt;&gt;"", 基本情報入力シート!AE108, "")</f>
        <v/>
      </c>
      <c r="J79" s="56" t="str">
        <f>IF(基本情報入力シート!AA108="","",基本情報入力シート!AA108)</f>
        <v/>
      </c>
      <c r="K79" s="59" t="str">
        <f>IF(基本情報入力シート!AD108="","",基本情報入力シート!AD108)</f>
        <v/>
      </c>
      <c r="L79" s="58" t="str">
        <f>IF(G79="","",VLOOKUP(G79,【参考】数式用!$A$3:$C$46,3,FALSE))</f>
        <v/>
      </c>
      <c r="M79" s="283" t="str">
        <f t="shared" si="9"/>
        <v/>
      </c>
      <c r="N79" s="253"/>
      <c r="O79" s="253"/>
      <c r="P79" s="253"/>
      <c r="Q79" s="208"/>
      <c r="R79" s="839" t="s">
        <v>2716</v>
      </c>
      <c r="S79" s="841"/>
      <c r="T79" s="60"/>
      <c r="U79" s="1313" t="str">
        <f t="shared" si="11"/>
        <v/>
      </c>
      <c r="V79" s="1313"/>
      <c r="W79" s="1313"/>
      <c r="X79" s="1313"/>
      <c r="Y79" s="1313"/>
      <c r="Z79" s="1313"/>
      <c r="AA79" s="1313"/>
      <c r="AB79" s="1313"/>
      <c r="AC79" s="1313"/>
      <c r="AD79" s="1313"/>
      <c r="AE79" s="1313"/>
      <c r="AG79" s="284" t="str">
        <f t="shared" si="12"/>
        <v/>
      </c>
      <c r="AH79" s="284" t="str">
        <f t="shared" si="13"/>
        <v>×</v>
      </c>
      <c r="AI79" s="278" t="str">
        <f t="shared" si="14"/>
        <v>－</v>
      </c>
      <c r="AJ79" s="279" t="str">
        <f t="shared" si="10"/>
        <v/>
      </c>
    </row>
    <row r="80" spans="1:36" ht="36.75" customHeight="1">
      <c r="A80" s="280">
        <f t="shared" si="15"/>
        <v>70</v>
      </c>
      <c r="B80" s="281" t="str">
        <f>IF(基本情報入力シート!B109="","",基本情報入力シート!B109)</f>
        <v/>
      </c>
      <c r="C80" s="282" t="str">
        <f>IF(基本情報入力シート!L109="","",基本情報入力シート!L109)</f>
        <v/>
      </c>
      <c r="D80" s="282" t="str">
        <f>IF(基本情報入力シート!Q109="","",基本情報入力シート!Q109)</f>
        <v/>
      </c>
      <c r="E80" s="282" t="str">
        <f>IF(基本情報入力シート!V109="","",基本情報入力シート!V109)</f>
        <v/>
      </c>
      <c r="F80" s="282" t="str">
        <f>IF(基本情報入力シート!W109="","",基本情報入力シート!W109)</f>
        <v/>
      </c>
      <c r="G80" s="282" t="str">
        <f>IF(基本情報入力シート!X109="","",基本情報入力シート!X109)</f>
        <v/>
      </c>
      <c r="H80" s="275" t="str">
        <f>IF(基本情報入力シート!Z109="","",基本情報入力シート!Z109)</f>
        <v/>
      </c>
      <c r="I80" s="276" t="str">
        <f>IF(基本情報入力シート!AE109&lt;&gt;"", 基本情報入力シート!AE109, "")</f>
        <v/>
      </c>
      <c r="J80" s="56" t="str">
        <f>IF(基本情報入力シート!AA109="","",基本情報入力シート!AA109)</f>
        <v/>
      </c>
      <c r="K80" s="59" t="str">
        <f>IF(基本情報入力シート!AD109="","",基本情報入力シート!AD109)</f>
        <v/>
      </c>
      <c r="L80" s="58" t="str">
        <f>IF(G80="","",VLOOKUP(G80,【参考】数式用!$A$3:$C$46,3,FALSE))</f>
        <v/>
      </c>
      <c r="M80" s="283" t="str">
        <f t="shared" si="9"/>
        <v/>
      </c>
      <c r="N80" s="253"/>
      <c r="O80" s="253"/>
      <c r="P80" s="253"/>
      <c r="Q80" s="208"/>
      <c r="R80" s="839" t="s">
        <v>2716</v>
      </c>
      <c r="S80" s="841"/>
      <c r="T80" s="60"/>
      <c r="U80" s="1313" t="str">
        <f t="shared" si="11"/>
        <v/>
      </c>
      <c r="V80" s="1313"/>
      <c r="W80" s="1313"/>
      <c r="X80" s="1313"/>
      <c r="Y80" s="1313"/>
      <c r="Z80" s="1313"/>
      <c r="AA80" s="1313"/>
      <c r="AB80" s="1313"/>
      <c r="AC80" s="1313"/>
      <c r="AD80" s="1313"/>
      <c r="AE80" s="1313"/>
      <c r="AG80" s="284" t="str">
        <f t="shared" si="12"/>
        <v/>
      </c>
      <c r="AH80" s="284" t="str">
        <f t="shared" si="13"/>
        <v>×</v>
      </c>
      <c r="AI80" s="278" t="str">
        <f t="shared" si="14"/>
        <v>－</v>
      </c>
      <c r="AJ80" s="279" t="str">
        <f t="shared" si="10"/>
        <v/>
      </c>
    </row>
    <row r="81" spans="1:36" ht="36.75" customHeight="1">
      <c r="A81" s="280">
        <f t="shared" si="15"/>
        <v>71</v>
      </c>
      <c r="B81" s="281" t="str">
        <f>IF(基本情報入力シート!B110="","",基本情報入力シート!B110)</f>
        <v/>
      </c>
      <c r="C81" s="282" t="str">
        <f>IF(基本情報入力シート!L110="","",基本情報入力シート!L110)</f>
        <v/>
      </c>
      <c r="D81" s="282" t="str">
        <f>IF(基本情報入力シート!Q110="","",基本情報入力シート!Q110)</f>
        <v/>
      </c>
      <c r="E81" s="282" t="str">
        <f>IF(基本情報入力シート!V110="","",基本情報入力シート!V110)</f>
        <v/>
      </c>
      <c r="F81" s="282" t="str">
        <f>IF(基本情報入力シート!W110="","",基本情報入力シート!W110)</f>
        <v/>
      </c>
      <c r="G81" s="282" t="str">
        <f>IF(基本情報入力シート!X110="","",基本情報入力シート!X110)</f>
        <v/>
      </c>
      <c r="H81" s="275" t="str">
        <f>IF(基本情報入力シート!Z110="","",基本情報入力シート!Z110)</f>
        <v/>
      </c>
      <c r="I81" s="276" t="str">
        <f>IF(基本情報入力シート!AE110&lt;&gt;"", 基本情報入力シート!AE110, "")</f>
        <v/>
      </c>
      <c r="J81" s="56" t="str">
        <f>IF(基本情報入力シート!AA110="","",基本情報入力シート!AA110)</f>
        <v/>
      </c>
      <c r="K81" s="59" t="str">
        <f>IF(基本情報入力シート!AD110="","",基本情報入力シート!AD110)</f>
        <v/>
      </c>
      <c r="L81" s="58" t="str">
        <f>IF(G81="","",VLOOKUP(G81,【参考】数式用!$A$3:$C$46,3,FALSE))</f>
        <v/>
      </c>
      <c r="M81" s="283" t="str">
        <f t="shared" si="9"/>
        <v/>
      </c>
      <c r="N81" s="253"/>
      <c r="O81" s="253"/>
      <c r="P81" s="253"/>
      <c r="Q81" s="208"/>
      <c r="R81" s="839" t="s">
        <v>2716</v>
      </c>
      <c r="S81" s="841"/>
      <c r="T81" s="60"/>
      <c r="U81" s="1313" t="str">
        <f t="shared" si="11"/>
        <v/>
      </c>
      <c r="V81" s="1313"/>
      <c r="W81" s="1313"/>
      <c r="X81" s="1313"/>
      <c r="Y81" s="1313"/>
      <c r="Z81" s="1313"/>
      <c r="AA81" s="1313"/>
      <c r="AB81" s="1313"/>
      <c r="AC81" s="1313"/>
      <c r="AD81" s="1313"/>
      <c r="AE81" s="1313"/>
      <c r="AG81" s="284" t="str">
        <f t="shared" si="12"/>
        <v/>
      </c>
      <c r="AH81" s="284" t="str">
        <f t="shared" si="13"/>
        <v>×</v>
      </c>
      <c r="AI81" s="278" t="str">
        <f t="shared" si="14"/>
        <v>－</v>
      </c>
      <c r="AJ81" s="279" t="str">
        <f t="shared" si="10"/>
        <v/>
      </c>
    </row>
    <row r="82" spans="1:36" ht="36.75" customHeight="1">
      <c r="A82" s="280">
        <f t="shared" si="15"/>
        <v>72</v>
      </c>
      <c r="B82" s="281" t="str">
        <f>IF(基本情報入力シート!B111="","",基本情報入力シート!B111)</f>
        <v/>
      </c>
      <c r="C82" s="282" t="str">
        <f>IF(基本情報入力シート!L111="","",基本情報入力シート!L111)</f>
        <v/>
      </c>
      <c r="D82" s="282" t="str">
        <f>IF(基本情報入力シート!Q111="","",基本情報入力シート!Q111)</f>
        <v/>
      </c>
      <c r="E82" s="282" t="str">
        <f>IF(基本情報入力シート!V111="","",基本情報入力シート!V111)</f>
        <v/>
      </c>
      <c r="F82" s="282" t="str">
        <f>IF(基本情報入力シート!W111="","",基本情報入力シート!W111)</f>
        <v/>
      </c>
      <c r="G82" s="282" t="str">
        <f>IF(基本情報入力シート!X111="","",基本情報入力シート!X111)</f>
        <v/>
      </c>
      <c r="H82" s="275" t="str">
        <f>IF(基本情報入力シート!Z111="","",基本情報入力シート!Z111)</f>
        <v/>
      </c>
      <c r="I82" s="276" t="str">
        <f>IF(基本情報入力シート!AE111&lt;&gt;"", 基本情報入力シート!AE111, "")</f>
        <v/>
      </c>
      <c r="J82" s="56" t="str">
        <f>IF(基本情報入力シート!AA111="","",基本情報入力シート!AA111)</f>
        <v/>
      </c>
      <c r="K82" s="59" t="str">
        <f>IF(基本情報入力シート!AD111="","",基本情報入力シート!AD111)</f>
        <v/>
      </c>
      <c r="L82" s="58" t="str">
        <f>IF(G82="","",VLOOKUP(G82,【参考】数式用!$A$3:$C$46,3,FALSE))</f>
        <v/>
      </c>
      <c r="M82" s="283" t="str">
        <f t="shared" si="9"/>
        <v/>
      </c>
      <c r="N82" s="253"/>
      <c r="O82" s="253"/>
      <c r="P82" s="253"/>
      <c r="Q82" s="208"/>
      <c r="R82" s="839" t="s">
        <v>2716</v>
      </c>
      <c r="S82" s="841"/>
      <c r="T82" s="60"/>
      <c r="U82" s="1313" t="str">
        <f t="shared" si="11"/>
        <v/>
      </c>
      <c r="V82" s="1313"/>
      <c r="W82" s="1313"/>
      <c r="X82" s="1313"/>
      <c r="Y82" s="1313"/>
      <c r="Z82" s="1313"/>
      <c r="AA82" s="1313"/>
      <c r="AB82" s="1313"/>
      <c r="AC82" s="1313"/>
      <c r="AD82" s="1313"/>
      <c r="AE82" s="1313"/>
      <c r="AG82" s="284" t="str">
        <f t="shared" si="12"/>
        <v/>
      </c>
      <c r="AH82" s="284" t="str">
        <f t="shared" si="13"/>
        <v>×</v>
      </c>
      <c r="AI82" s="278" t="str">
        <f t="shared" si="14"/>
        <v>－</v>
      </c>
      <c r="AJ82" s="279" t="str">
        <f t="shared" si="10"/>
        <v/>
      </c>
    </row>
    <row r="83" spans="1:36" ht="36.75" customHeight="1">
      <c r="A83" s="280">
        <f t="shared" si="15"/>
        <v>73</v>
      </c>
      <c r="B83" s="281" t="str">
        <f>IF(基本情報入力シート!B112="","",基本情報入力シート!B112)</f>
        <v/>
      </c>
      <c r="C83" s="282" t="str">
        <f>IF(基本情報入力シート!L112="","",基本情報入力シート!L112)</f>
        <v/>
      </c>
      <c r="D83" s="282" t="str">
        <f>IF(基本情報入力シート!Q112="","",基本情報入力シート!Q112)</f>
        <v/>
      </c>
      <c r="E83" s="282" t="str">
        <f>IF(基本情報入力シート!V112="","",基本情報入力シート!V112)</f>
        <v/>
      </c>
      <c r="F83" s="282" t="str">
        <f>IF(基本情報入力シート!W112="","",基本情報入力シート!W112)</f>
        <v/>
      </c>
      <c r="G83" s="282" t="str">
        <f>IF(基本情報入力シート!X112="","",基本情報入力シート!X112)</f>
        <v/>
      </c>
      <c r="H83" s="275" t="str">
        <f>IF(基本情報入力シート!Z112="","",基本情報入力シート!Z112)</f>
        <v/>
      </c>
      <c r="I83" s="276" t="str">
        <f>IF(基本情報入力シート!AE112&lt;&gt;"", 基本情報入力シート!AE112, "")</f>
        <v/>
      </c>
      <c r="J83" s="56" t="str">
        <f>IF(基本情報入力シート!AA112="","",基本情報入力シート!AA112)</f>
        <v/>
      </c>
      <c r="K83" s="59" t="str">
        <f>IF(基本情報入力シート!AD112="","",基本情報入力シート!AD112)</f>
        <v/>
      </c>
      <c r="L83" s="58" t="str">
        <f>IF(G83="","",VLOOKUP(G83,【参考】数式用!$A$3:$C$46,3,FALSE))</f>
        <v/>
      </c>
      <c r="M83" s="283" t="str">
        <f t="shared" si="9"/>
        <v/>
      </c>
      <c r="N83" s="253"/>
      <c r="O83" s="253"/>
      <c r="P83" s="253"/>
      <c r="Q83" s="208"/>
      <c r="R83" s="839" t="s">
        <v>2716</v>
      </c>
      <c r="S83" s="841"/>
      <c r="T83" s="60"/>
      <c r="U83" s="1313" t="str">
        <f t="shared" si="11"/>
        <v/>
      </c>
      <c r="V83" s="1313"/>
      <c r="W83" s="1313"/>
      <c r="X83" s="1313"/>
      <c r="Y83" s="1313"/>
      <c r="Z83" s="1313"/>
      <c r="AA83" s="1313"/>
      <c r="AB83" s="1313"/>
      <c r="AC83" s="1313"/>
      <c r="AD83" s="1313"/>
      <c r="AE83" s="1313"/>
      <c r="AG83" s="284" t="str">
        <f t="shared" si="12"/>
        <v/>
      </c>
      <c r="AH83" s="284" t="str">
        <f t="shared" si="13"/>
        <v>×</v>
      </c>
      <c r="AI83" s="278" t="str">
        <f t="shared" si="14"/>
        <v>－</v>
      </c>
      <c r="AJ83" s="279" t="str">
        <f t="shared" si="10"/>
        <v/>
      </c>
    </row>
    <row r="84" spans="1:36" ht="36.75" customHeight="1">
      <c r="A84" s="280">
        <f t="shared" si="15"/>
        <v>74</v>
      </c>
      <c r="B84" s="281" t="str">
        <f>IF(基本情報入力シート!B113="","",基本情報入力シート!B113)</f>
        <v/>
      </c>
      <c r="C84" s="282" t="str">
        <f>IF(基本情報入力シート!L113="","",基本情報入力シート!L113)</f>
        <v/>
      </c>
      <c r="D84" s="282" t="str">
        <f>IF(基本情報入力シート!Q113="","",基本情報入力シート!Q113)</f>
        <v/>
      </c>
      <c r="E84" s="282" t="str">
        <f>IF(基本情報入力シート!V113="","",基本情報入力シート!V113)</f>
        <v/>
      </c>
      <c r="F84" s="282" t="str">
        <f>IF(基本情報入力シート!W113="","",基本情報入力シート!W113)</f>
        <v/>
      </c>
      <c r="G84" s="282" t="str">
        <f>IF(基本情報入力シート!X113="","",基本情報入力シート!X113)</f>
        <v/>
      </c>
      <c r="H84" s="275" t="str">
        <f>IF(基本情報入力シート!Z113="","",基本情報入力シート!Z113)</f>
        <v/>
      </c>
      <c r="I84" s="276" t="str">
        <f>IF(基本情報入力シート!AE113&lt;&gt;"", 基本情報入力シート!AE113, "")</f>
        <v/>
      </c>
      <c r="J84" s="56" t="str">
        <f>IF(基本情報入力シート!AA113="","",基本情報入力シート!AA113)</f>
        <v/>
      </c>
      <c r="K84" s="59" t="str">
        <f>IF(基本情報入力シート!AD113="","",基本情報入力シート!AD113)</f>
        <v/>
      </c>
      <c r="L84" s="58" t="str">
        <f>IF(G84="","",VLOOKUP(G84,【参考】数式用!$A$3:$C$46,3,FALSE))</f>
        <v/>
      </c>
      <c r="M84" s="283" t="str">
        <f t="shared" si="9"/>
        <v/>
      </c>
      <c r="N84" s="253"/>
      <c r="O84" s="253"/>
      <c r="P84" s="253"/>
      <c r="Q84" s="208"/>
      <c r="R84" s="839" t="s">
        <v>2716</v>
      </c>
      <c r="S84" s="841"/>
      <c r="T84" s="60"/>
      <c r="U84" s="1313" t="str">
        <f t="shared" si="11"/>
        <v/>
      </c>
      <c r="V84" s="1313"/>
      <c r="W84" s="1313"/>
      <c r="X84" s="1313"/>
      <c r="Y84" s="1313"/>
      <c r="Z84" s="1313"/>
      <c r="AA84" s="1313"/>
      <c r="AB84" s="1313"/>
      <c r="AC84" s="1313"/>
      <c r="AD84" s="1313"/>
      <c r="AE84" s="1313"/>
      <c r="AG84" s="284" t="str">
        <f t="shared" si="12"/>
        <v/>
      </c>
      <c r="AH84" s="284" t="str">
        <f t="shared" si="13"/>
        <v>×</v>
      </c>
      <c r="AI84" s="278" t="str">
        <f t="shared" si="14"/>
        <v>－</v>
      </c>
      <c r="AJ84" s="279" t="str">
        <f t="shared" si="10"/>
        <v/>
      </c>
    </row>
    <row r="85" spans="1:36" ht="36.75" customHeight="1">
      <c r="A85" s="280">
        <f t="shared" si="15"/>
        <v>75</v>
      </c>
      <c r="B85" s="281" t="str">
        <f>IF(基本情報入力シート!B114="","",基本情報入力シート!B114)</f>
        <v/>
      </c>
      <c r="C85" s="282" t="str">
        <f>IF(基本情報入力シート!L114="","",基本情報入力シート!L114)</f>
        <v/>
      </c>
      <c r="D85" s="282" t="str">
        <f>IF(基本情報入力シート!Q114="","",基本情報入力シート!Q114)</f>
        <v/>
      </c>
      <c r="E85" s="282" t="str">
        <f>IF(基本情報入力シート!V114="","",基本情報入力シート!V114)</f>
        <v/>
      </c>
      <c r="F85" s="282" t="str">
        <f>IF(基本情報入力シート!W114="","",基本情報入力シート!W114)</f>
        <v/>
      </c>
      <c r="G85" s="282" t="str">
        <f>IF(基本情報入力シート!X114="","",基本情報入力シート!X114)</f>
        <v/>
      </c>
      <c r="H85" s="275" t="str">
        <f>IF(基本情報入力シート!Z114="","",基本情報入力シート!Z114)</f>
        <v/>
      </c>
      <c r="I85" s="276" t="str">
        <f>IF(基本情報入力シート!AE114&lt;&gt;"", 基本情報入力シート!AE114, "")</f>
        <v/>
      </c>
      <c r="J85" s="56" t="str">
        <f>IF(基本情報入力シート!AA114="","",基本情報入力シート!AA114)</f>
        <v/>
      </c>
      <c r="K85" s="59" t="str">
        <f>IF(基本情報入力シート!AD114="","",基本情報入力シート!AD114)</f>
        <v/>
      </c>
      <c r="L85" s="58" t="str">
        <f>IF(G85="","",VLOOKUP(G85,【参考】数式用!$A$3:$C$46,3,FALSE))</f>
        <v/>
      </c>
      <c r="M85" s="283" t="str">
        <f t="shared" si="9"/>
        <v/>
      </c>
      <c r="N85" s="253"/>
      <c r="O85" s="253"/>
      <c r="P85" s="253"/>
      <c r="Q85" s="208"/>
      <c r="R85" s="839" t="s">
        <v>2716</v>
      </c>
      <c r="S85" s="841"/>
      <c r="T85" s="60"/>
      <c r="U85" s="1313" t="str">
        <f t="shared" si="11"/>
        <v/>
      </c>
      <c r="V85" s="1313"/>
      <c r="W85" s="1313"/>
      <c r="X85" s="1313"/>
      <c r="Y85" s="1313"/>
      <c r="Z85" s="1313"/>
      <c r="AA85" s="1313"/>
      <c r="AB85" s="1313"/>
      <c r="AC85" s="1313"/>
      <c r="AD85" s="1313"/>
      <c r="AE85" s="1313"/>
      <c r="AG85" s="284" t="str">
        <f t="shared" si="12"/>
        <v/>
      </c>
      <c r="AH85" s="284" t="str">
        <f t="shared" si="13"/>
        <v>×</v>
      </c>
      <c r="AI85" s="278" t="str">
        <f t="shared" si="14"/>
        <v>－</v>
      </c>
      <c r="AJ85" s="279" t="str">
        <f t="shared" si="10"/>
        <v/>
      </c>
    </row>
    <row r="86" spans="1:36" ht="36.75" customHeight="1">
      <c r="A86" s="280">
        <f t="shared" si="15"/>
        <v>76</v>
      </c>
      <c r="B86" s="281" t="str">
        <f>IF(基本情報入力シート!B115="","",基本情報入力シート!B115)</f>
        <v/>
      </c>
      <c r="C86" s="282" t="str">
        <f>IF(基本情報入力シート!L115="","",基本情報入力シート!L115)</f>
        <v/>
      </c>
      <c r="D86" s="282" t="str">
        <f>IF(基本情報入力シート!Q115="","",基本情報入力シート!Q115)</f>
        <v/>
      </c>
      <c r="E86" s="282" t="str">
        <f>IF(基本情報入力シート!V115="","",基本情報入力シート!V115)</f>
        <v/>
      </c>
      <c r="F86" s="282" t="str">
        <f>IF(基本情報入力シート!W115="","",基本情報入力シート!W115)</f>
        <v/>
      </c>
      <c r="G86" s="282" t="str">
        <f>IF(基本情報入力シート!X115="","",基本情報入力シート!X115)</f>
        <v/>
      </c>
      <c r="H86" s="275" t="str">
        <f>IF(基本情報入力シート!Z115="","",基本情報入力シート!Z115)</f>
        <v/>
      </c>
      <c r="I86" s="276" t="str">
        <f>IF(基本情報入力シート!AE115&lt;&gt;"", 基本情報入力シート!AE115, "")</f>
        <v/>
      </c>
      <c r="J86" s="56" t="str">
        <f>IF(基本情報入力シート!AA115="","",基本情報入力シート!AA115)</f>
        <v/>
      </c>
      <c r="K86" s="59" t="str">
        <f>IF(基本情報入力シート!AD115="","",基本情報入力シート!AD115)</f>
        <v/>
      </c>
      <c r="L86" s="58" t="str">
        <f>IF(G86="","",VLOOKUP(G86,【参考】数式用!$A$3:$C$46,3,FALSE))</f>
        <v/>
      </c>
      <c r="M86" s="283" t="str">
        <f t="shared" si="9"/>
        <v/>
      </c>
      <c r="N86" s="253"/>
      <c r="O86" s="253"/>
      <c r="P86" s="253"/>
      <c r="Q86" s="208"/>
      <c r="R86" s="839" t="s">
        <v>2716</v>
      </c>
      <c r="S86" s="841"/>
      <c r="T86" s="60"/>
      <c r="U86" s="1313" t="str">
        <f t="shared" si="11"/>
        <v/>
      </c>
      <c r="V86" s="1313"/>
      <c r="W86" s="1313"/>
      <c r="X86" s="1313"/>
      <c r="Y86" s="1313"/>
      <c r="Z86" s="1313"/>
      <c r="AA86" s="1313"/>
      <c r="AB86" s="1313"/>
      <c r="AC86" s="1313"/>
      <c r="AD86" s="1313"/>
      <c r="AE86" s="1313"/>
      <c r="AG86" s="284" t="str">
        <f t="shared" si="12"/>
        <v/>
      </c>
      <c r="AH86" s="284" t="str">
        <f t="shared" si="13"/>
        <v>×</v>
      </c>
      <c r="AI86" s="278" t="str">
        <f t="shared" si="14"/>
        <v>－</v>
      </c>
      <c r="AJ86" s="279" t="str">
        <f t="shared" si="10"/>
        <v/>
      </c>
    </row>
    <row r="87" spans="1:36" ht="36.75" customHeight="1">
      <c r="A87" s="280">
        <f t="shared" si="15"/>
        <v>77</v>
      </c>
      <c r="B87" s="281" t="str">
        <f>IF(基本情報入力シート!B116="","",基本情報入力シート!B116)</f>
        <v/>
      </c>
      <c r="C87" s="282" t="str">
        <f>IF(基本情報入力シート!L116="","",基本情報入力シート!L116)</f>
        <v/>
      </c>
      <c r="D87" s="282" t="str">
        <f>IF(基本情報入力シート!Q116="","",基本情報入力シート!Q116)</f>
        <v/>
      </c>
      <c r="E87" s="282" t="str">
        <f>IF(基本情報入力シート!V116="","",基本情報入力シート!V116)</f>
        <v/>
      </c>
      <c r="F87" s="282" t="str">
        <f>IF(基本情報入力シート!W116="","",基本情報入力シート!W116)</f>
        <v/>
      </c>
      <c r="G87" s="282" t="str">
        <f>IF(基本情報入力シート!X116="","",基本情報入力シート!X116)</f>
        <v/>
      </c>
      <c r="H87" s="275" t="str">
        <f>IF(基本情報入力シート!Z116="","",基本情報入力シート!Z116)</f>
        <v/>
      </c>
      <c r="I87" s="276" t="str">
        <f>IF(基本情報入力シート!AE116&lt;&gt;"", 基本情報入力シート!AE116, "")</f>
        <v/>
      </c>
      <c r="J87" s="56" t="str">
        <f>IF(基本情報入力シート!AA116="","",基本情報入力シート!AA116)</f>
        <v/>
      </c>
      <c r="K87" s="59" t="str">
        <f>IF(基本情報入力シート!AD116="","",基本情報入力シート!AD116)</f>
        <v/>
      </c>
      <c r="L87" s="58" t="str">
        <f>IF(G87="","",VLOOKUP(G87,【参考】数式用!$A$3:$C$46,3,FALSE))</f>
        <v/>
      </c>
      <c r="M87" s="283" t="str">
        <f t="shared" si="9"/>
        <v/>
      </c>
      <c r="N87" s="253"/>
      <c r="O87" s="253"/>
      <c r="P87" s="253"/>
      <c r="Q87" s="208"/>
      <c r="R87" s="839" t="s">
        <v>2716</v>
      </c>
      <c r="S87" s="841"/>
      <c r="T87" s="60"/>
      <c r="U87" s="1313" t="str">
        <f t="shared" si="11"/>
        <v/>
      </c>
      <c r="V87" s="1313"/>
      <c r="W87" s="1313"/>
      <c r="X87" s="1313"/>
      <c r="Y87" s="1313"/>
      <c r="Z87" s="1313"/>
      <c r="AA87" s="1313"/>
      <c r="AB87" s="1313"/>
      <c r="AC87" s="1313"/>
      <c r="AD87" s="1313"/>
      <c r="AE87" s="1313"/>
      <c r="AG87" s="284" t="str">
        <f t="shared" si="12"/>
        <v/>
      </c>
      <c r="AH87" s="284" t="str">
        <f t="shared" si="13"/>
        <v>×</v>
      </c>
      <c r="AI87" s="278" t="str">
        <f t="shared" si="14"/>
        <v>－</v>
      </c>
      <c r="AJ87" s="279" t="str">
        <f t="shared" si="10"/>
        <v/>
      </c>
    </row>
    <row r="88" spans="1:36" ht="36.75" customHeight="1">
      <c r="A88" s="280">
        <f t="shared" si="15"/>
        <v>78</v>
      </c>
      <c r="B88" s="281" t="str">
        <f>IF(基本情報入力シート!B117="","",基本情報入力シート!B117)</f>
        <v/>
      </c>
      <c r="C88" s="282" t="str">
        <f>IF(基本情報入力シート!L117="","",基本情報入力シート!L117)</f>
        <v/>
      </c>
      <c r="D88" s="282" t="str">
        <f>IF(基本情報入力シート!Q117="","",基本情報入力シート!Q117)</f>
        <v/>
      </c>
      <c r="E88" s="282" t="str">
        <f>IF(基本情報入力シート!V117="","",基本情報入力シート!V117)</f>
        <v/>
      </c>
      <c r="F88" s="282" t="str">
        <f>IF(基本情報入力シート!W117="","",基本情報入力シート!W117)</f>
        <v/>
      </c>
      <c r="G88" s="282" t="str">
        <f>IF(基本情報入力シート!X117="","",基本情報入力シート!X117)</f>
        <v/>
      </c>
      <c r="H88" s="275" t="str">
        <f>IF(基本情報入力シート!Z117="","",基本情報入力シート!Z117)</f>
        <v/>
      </c>
      <c r="I88" s="276" t="str">
        <f>IF(基本情報入力シート!AE117&lt;&gt;"", 基本情報入力シート!AE117, "")</f>
        <v/>
      </c>
      <c r="J88" s="56" t="str">
        <f>IF(基本情報入力シート!AA117="","",基本情報入力シート!AA117)</f>
        <v/>
      </c>
      <c r="K88" s="59" t="str">
        <f>IF(基本情報入力シート!AD117="","",基本情報入力シート!AD117)</f>
        <v/>
      </c>
      <c r="L88" s="58" t="str">
        <f>IF(G88="","",VLOOKUP(G88,【参考】数式用!$A$3:$C$46,3,FALSE))</f>
        <v/>
      </c>
      <c r="M88" s="283" t="str">
        <f t="shared" si="9"/>
        <v/>
      </c>
      <c r="N88" s="253"/>
      <c r="O88" s="253"/>
      <c r="P88" s="253"/>
      <c r="Q88" s="208"/>
      <c r="R88" s="839" t="s">
        <v>2716</v>
      </c>
      <c r="S88" s="841"/>
      <c r="T88" s="60"/>
      <c r="U88" s="1313" t="str">
        <f t="shared" si="11"/>
        <v/>
      </c>
      <c r="V88" s="1313"/>
      <c r="W88" s="1313"/>
      <c r="X88" s="1313"/>
      <c r="Y88" s="1313"/>
      <c r="Z88" s="1313"/>
      <c r="AA88" s="1313"/>
      <c r="AB88" s="1313"/>
      <c r="AC88" s="1313"/>
      <c r="AD88" s="1313"/>
      <c r="AE88" s="1313"/>
      <c r="AG88" s="284" t="str">
        <f t="shared" si="12"/>
        <v/>
      </c>
      <c r="AH88" s="284" t="str">
        <f t="shared" si="13"/>
        <v>×</v>
      </c>
      <c r="AI88" s="278" t="str">
        <f t="shared" si="14"/>
        <v>－</v>
      </c>
      <c r="AJ88" s="279" t="str">
        <f t="shared" si="10"/>
        <v/>
      </c>
    </row>
    <row r="89" spans="1:36" ht="36.75" customHeight="1">
      <c r="A89" s="280">
        <f t="shared" si="15"/>
        <v>79</v>
      </c>
      <c r="B89" s="281" t="str">
        <f>IF(基本情報入力シート!B118="","",基本情報入力シート!B118)</f>
        <v/>
      </c>
      <c r="C89" s="282" t="str">
        <f>IF(基本情報入力シート!L118="","",基本情報入力シート!L118)</f>
        <v/>
      </c>
      <c r="D89" s="282" t="str">
        <f>IF(基本情報入力シート!Q118="","",基本情報入力シート!Q118)</f>
        <v/>
      </c>
      <c r="E89" s="282" t="str">
        <f>IF(基本情報入力シート!V118="","",基本情報入力シート!V118)</f>
        <v/>
      </c>
      <c r="F89" s="282" t="str">
        <f>IF(基本情報入力シート!W118="","",基本情報入力シート!W118)</f>
        <v/>
      </c>
      <c r="G89" s="282" t="str">
        <f>IF(基本情報入力シート!X118="","",基本情報入力シート!X118)</f>
        <v/>
      </c>
      <c r="H89" s="275" t="str">
        <f>IF(基本情報入力シート!Z118="","",基本情報入力シート!Z118)</f>
        <v/>
      </c>
      <c r="I89" s="276" t="str">
        <f>IF(基本情報入力シート!AE118&lt;&gt;"", 基本情報入力シート!AE118, "")</f>
        <v/>
      </c>
      <c r="J89" s="56" t="str">
        <f>IF(基本情報入力シート!AA118="","",基本情報入力シート!AA118)</f>
        <v/>
      </c>
      <c r="K89" s="59" t="str">
        <f>IF(基本情報入力シート!AD118="","",基本情報入力シート!AD118)</f>
        <v/>
      </c>
      <c r="L89" s="58" t="str">
        <f>IF(G89="","",VLOOKUP(G89,【参考】数式用!$A$3:$C$46,3,FALSE))</f>
        <v/>
      </c>
      <c r="M89" s="283" t="str">
        <f t="shared" si="9"/>
        <v/>
      </c>
      <c r="N89" s="253"/>
      <c r="O89" s="253"/>
      <c r="P89" s="253"/>
      <c r="Q89" s="208"/>
      <c r="R89" s="839" t="s">
        <v>2716</v>
      </c>
      <c r="S89" s="841"/>
      <c r="T89" s="60"/>
      <c r="U89" s="1313" t="str">
        <f t="shared" si="11"/>
        <v/>
      </c>
      <c r="V89" s="1313"/>
      <c r="W89" s="1313"/>
      <c r="X89" s="1313"/>
      <c r="Y89" s="1313"/>
      <c r="Z89" s="1313"/>
      <c r="AA89" s="1313"/>
      <c r="AB89" s="1313"/>
      <c r="AC89" s="1313"/>
      <c r="AD89" s="1313"/>
      <c r="AE89" s="1313"/>
      <c r="AG89" s="284" t="str">
        <f t="shared" si="12"/>
        <v/>
      </c>
      <c r="AH89" s="284" t="str">
        <f t="shared" si="13"/>
        <v>×</v>
      </c>
      <c r="AI89" s="278" t="str">
        <f t="shared" si="14"/>
        <v>－</v>
      </c>
      <c r="AJ89" s="279" t="str">
        <f t="shared" si="10"/>
        <v/>
      </c>
    </row>
    <row r="90" spans="1:36" ht="36.75" customHeight="1">
      <c r="A90" s="280">
        <f t="shared" si="15"/>
        <v>80</v>
      </c>
      <c r="B90" s="281" t="str">
        <f>IF(基本情報入力シート!B119="","",基本情報入力シート!B119)</f>
        <v/>
      </c>
      <c r="C90" s="282" t="str">
        <f>IF(基本情報入力シート!L119="","",基本情報入力シート!L119)</f>
        <v/>
      </c>
      <c r="D90" s="282" t="str">
        <f>IF(基本情報入力シート!Q119="","",基本情報入力シート!Q119)</f>
        <v/>
      </c>
      <c r="E90" s="282" t="str">
        <f>IF(基本情報入力シート!V119="","",基本情報入力シート!V119)</f>
        <v/>
      </c>
      <c r="F90" s="282" t="str">
        <f>IF(基本情報入力シート!W119="","",基本情報入力シート!W119)</f>
        <v/>
      </c>
      <c r="G90" s="282" t="str">
        <f>IF(基本情報入力シート!X119="","",基本情報入力シート!X119)</f>
        <v/>
      </c>
      <c r="H90" s="275" t="str">
        <f>IF(基本情報入力シート!Z119="","",基本情報入力シート!Z119)</f>
        <v/>
      </c>
      <c r="I90" s="276" t="str">
        <f>IF(基本情報入力シート!AE119&lt;&gt;"", 基本情報入力シート!AE119, "")</f>
        <v/>
      </c>
      <c r="J90" s="56" t="str">
        <f>IF(基本情報入力シート!AA119="","",基本情報入力シート!AA119)</f>
        <v/>
      </c>
      <c r="K90" s="59" t="str">
        <f>IF(基本情報入力シート!AD119="","",基本情報入力シート!AD119)</f>
        <v/>
      </c>
      <c r="L90" s="58" t="str">
        <f>IF(G90="","",VLOOKUP(G90,【参考】数式用!$A$3:$C$46,3,FALSE))</f>
        <v/>
      </c>
      <c r="M90" s="283" t="str">
        <f t="shared" si="9"/>
        <v/>
      </c>
      <c r="N90" s="253"/>
      <c r="O90" s="253"/>
      <c r="P90" s="253"/>
      <c r="Q90" s="208"/>
      <c r="R90" s="839" t="s">
        <v>2716</v>
      </c>
      <c r="S90" s="841"/>
      <c r="T90" s="60"/>
      <c r="U90" s="1313" t="str">
        <f t="shared" si="11"/>
        <v/>
      </c>
      <c r="V90" s="1313"/>
      <c r="W90" s="1313"/>
      <c r="X90" s="1313"/>
      <c r="Y90" s="1313"/>
      <c r="Z90" s="1313"/>
      <c r="AA90" s="1313"/>
      <c r="AB90" s="1313"/>
      <c r="AC90" s="1313"/>
      <c r="AD90" s="1313"/>
      <c r="AE90" s="1313"/>
      <c r="AG90" s="284" t="str">
        <f t="shared" si="12"/>
        <v/>
      </c>
      <c r="AH90" s="284" t="str">
        <f t="shared" si="13"/>
        <v>×</v>
      </c>
      <c r="AI90" s="278" t="str">
        <f t="shared" si="14"/>
        <v>－</v>
      </c>
      <c r="AJ90" s="279" t="str">
        <f t="shared" si="10"/>
        <v/>
      </c>
    </row>
    <row r="91" spans="1:36" ht="36.75" customHeight="1">
      <c r="A91" s="280">
        <f t="shared" si="15"/>
        <v>81</v>
      </c>
      <c r="B91" s="281" t="str">
        <f>IF(基本情報入力シート!B120="","",基本情報入力シート!B120)</f>
        <v/>
      </c>
      <c r="C91" s="282" t="str">
        <f>IF(基本情報入力シート!L120="","",基本情報入力シート!L120)</f>
        <v/>
      </c>
      <c r="D91" s="282" t="str">
        <f>IF(基本情報入力シート!Q120="","",基本情報入力シート!Q120)</f>
        <v/>
      </c>
      <c r="E91" s="282" t="str">
        <f>IF(基本情報入力シート!V120="","",基本情報入力シート!V120)</f>
        <v/>
      </c>
      <c r="F91" s="282" t="str">
        <f>IF(基本情報入力シート!W120="","",基本情報入力シート!W120)</f>
        <v/>
      </c>
      <c r="G91" s="282" t="str">
        <f>IF(基本情報入力シート!X120="","",基本情報入力シート!X120)</f>
        <v/>
      </c>
      <c r="H91" s="275" t="str">
        <f>IF(基本情報入力シート!Z120="","",基本情報入力シート!Z120)</f>
        <v/>
      </c>
      <c r="I91" s="276" t="str">
        <f>IF(基本情報入力シート!AE120&lt;&gt;"", 基本情報入力シート!AE120, "")</f>
        <v/>
      </c>
      <c r="J91" s="56" t="str">
        <f>IF(基本情報入力シート!AA120="","",基本情報入力シート!AA120)</f>
        <v/>
      </c>
      <c r="K91" s="59" t="str">
        <f>IF(基本情報入力シート!AD120="","",基本情報入力シート!AD120)</f>
        <v/>
      </c>
      <c r="L91" s="58" t="str">
        <f>IF(G91="","",VLOOKUP(G91,【参考】数式用!$A$3:$C$46,3,FALSE))</f>
        <v/>
      </c>
      <c r="M91" s="283" t="str">
        <f t="shared" si="9"/>
        <v/>
      </c>
      <c r="N91" s="253"/>
      <c r="O91" s="253"/>
      <c r="P91" s="253"/>
      <c r="Q91" s="208"/>
      <c r="R91" s="839" t="s">
        <v>2716</v>
      </c>
      <c r="S91" s="841"/>
      <c r="T91" s="60"/>
      <c r="U91" s="1313" t="str">
        <f t="shared" si="11"/>
        <v/>
      </c>
      <c r="V91" s="1313"/>
      <c r="W91" s="1313"/>
      <c r="X91" s="1313"/>
      <c r="Y91" s="1313"/>
      <c r="Z91" s="1313"/>
      <c r="AA91" s="1313"/>
      <c r="AB91" s="1313"/>
      <c r="AC91" s="1313"/>
      <c r="AD91" s="1313"/>
      <c r="AE91" s="1313"/>
      <c r="AG91" s="284" t="str">
        <f t="shared" si="12"/>
        <v/>
      </c>
      <c r="AH91" s="284" t="str">
        <f t="shared" si="13"/>
        <v>×</v>
      </c>
      <c r="AI91" s="278" t="str">
        <f t="shared" si="14"/>
        <v>－</v>
      </c>
      <c r="AJ91" s="279" t="str">
        <f t="shared" si="10"/>
        <v/>
      </c>
    </row>
    <row r="92" spans="1:36" ht="36.75" customHeight="1">
      <c r="A92" s="280">
        <f t="shared" si="15"/>
        <v>82</v>
      </c>
      <c r="B92" s="281" t="str">
        <f>IF(基本情報入力シート!B121="","",基本情報入力シート!B121)</f>
        <v/>
      </c>
      <c r="C92" s="282" t="str">
        <f>IF(基本情報入力シート!L121="","",基本情報入力シート!L121)</f>
        <v/>
      </c>
      <c r="D92" s="282" t="str">
        <f>IF(基本情報入力シート!Q121="","",基本情報入力シート!Q121)</f>
        <v/>
      </c>
      <c r="E92" s="282" t="str">
        <f>IF(基本情報入力シート!V121="","",基本情報入力シート!V121)</f>
        <v/>
      </c>
      <c r="F92" s="282" t="str">
        <f>IF(基本情報入力シート!W121="","",基本情報入力シート!W121)</f>
        <v/>
      </c>
      <c r="G92" s="282" t="str">
        <f>IF(基本情報入力シート!X121="","",基本情報入力シート!X121)</f>
        <v/>
      </c>
      <c r="H92" s="275" t="str">
        <f>IF(基本情報入力シート!Z121="","",基本情報入力シート!Z121)</f>
        <v/>
      </c>
      <c r="I92" s="276" t="str">
        <f>IF(基本情報入力シート!AE121&lt;&gt;"", 基本情報入力シート!AE121, "")</f>
        <v/>
      </c>
      <c r="J92" s="56" t="str">
        <f>IF(基本情報入力シート!AA121="","",基本情報入力シート!AA121)</f>
        <v/>
      </c>
      <c r="K92" s="59" t="str">
        <f>IF(基本情報入力シート!AD121="","",基本情報入力シート!AD121)</f>
        <v/>
      </c>
      <c r="L92" s="58" t="str">
        <f>IF(G92="","",VLOOKUP(G92,【参考】数式用!$A$3:$C$46,3,FALSE))</f>
        <v/>
      </c>
      <c r="M92" s="283" t="str">
        <f t="shared" si="9"/>
        <v/>
      </c>
      <c r="N92" s="253"/>
      <c r="O92" s="253"/>
      <c r="P92" s="253"/>
      <c r="Q92" s="208"/>
      <c r="R92" s="839" t="s">
        <v>2716</v>
      </c>
      <c r="S92" s="841"/>
      <c r="T92" s="60"/>
      <c r="U92" s="1313" t="str">
        <f t="shared" si="11"/>
        <v/>
      </c>
      <c r="V92" s="1313"/>
      <c r="W92" s="1313"/>
      <c r="X92" s="1313"/>
      <c r="Y92" s="1313"/>
      <c r="Z92" s="1313"/>
      <c r="AA92" s="1313"/>
      <c r="AB92" s="1313"/>
      <c r="AC92" s="1313"/>
      <c r="AD92" s="1313"/>
      <c r="AE92" s="1313"/>
      <c r="AG92" s="284" t="str">
        <f t="shared" si="12"/>
        <v/>
      </c>
      <c r="AH92" s="284" t="str">
        <f t="shared" si="13"/>
        <v>×</v>
      </c>
      <c r="AI92" s="278" t="str">
        <f t="shared" si="14"/>
        <v>－</v>
      </c>
      <c r="AJ92" s="279" t="str">
        <f t="shared" si="10"/>
        <v/>
      </c>
    </row>
    <row r="93" spans="1:36" ht="36.75" customHeight="1">
      <c r="A93" s="280">
        <f t="shared" si="15"/>
        <v>83</v>
      </c>
      <c r="B93" s="281" t="str">
        <f>IF(基本情報入力シート!B122="","",基本情報入力シート!B122)</f>
        <v/>
      </c>
      <c r="C93" s="282" t="str">
        <f>IF(基本情報入力シート!L122="","",基本情報入力シート!L122)</f>
        <v/>
      </c>
      <c r="D93" s="282" t="str">
        <f>IF(基本情報入力シート!Q122="","",基本情報入力シート!Q122)</f>
        <v/>
      </c>
      <c r="E93" s="282" t="str">
        <f>IF(基本情報入力シート!V122="","",基本情報入力シート!V122)</f>
        <v/>
      </c>
      <c r="F93" s="282" t="str">
        <f>IF(基本情報入力シート!W122="","",基本情報入力シート!W122)</f>
        <v/>
      </c>
      <c r="G93" s="282" t="str">
        <f>IF(基本情報入力シート!X122="","",基本情報入力シート!X122)</f>
        <v/>
      </c>
      <c r="H93" s="275" t="str">
        <f>IF(基本情報入力シート!Z122="","",基本情報入力シート!Z122)</f>
        <v/>
      </c>
      <c r="I93" s="276" t="str">
        <f>IF(基本情報入力シート!AE122&lt;&gt;"", 基本情報入力シート!AE122, "")</f>
        <v/>
      </c>
      <c r="J93" s="56" t="str">
        <f>IF(基本情報入力シート!AA122="","",基本情報入力シート!AA122)</f>
        <v/>
      </c>
      <c r="K93" s="59" t="str">
        <f>IF(基本情報入力シート!AD122="","",基本情報入力シート!AD122)</f>
        <v/>
      </c>
      <c r="L93" s="58" t="str">
        <f>IF(G93="","",VLOOKUP(G93,【参考】数式用!$A$3:$C$46,3,FALSE))</f>
        <v/>
      </c>
      <c r="M93" s="283" t="str">
        <f t="shared" si="9"/>
        <v/>
      </c>
      <c r="N93" s="253"/>
      <c r="O93" s="253"/>
      <c r="P93" s="253"/>
      <c r="Q93" s="208"/>
      <c r="R93" s="839" t="s">
        <v>2716</v>
      </c>
      <c r="S93" s="841"/>
      <c r="T93" s="60"/>
      <c r="U93" s="1313" t="str">
        <f t="shared" si="11"/>
        <v/>
      </c>
      <c r="V93" s="1313"/>
      <c r="W93" s="1313"/>
      <c r="X93" s="1313"/>
      <c r="Y93" s="1313"/>
      <c r="Z93" s="1313"/>
      <c r="AA93" s="1313"/>
      <c r="AB93" s="1313"/>
      <c r="AC93" s="1313"/>
      <c r="AD93" s="1313"/>
      <c r="AE93" s="1313"/>
      <c r="AG93" s="284" t="str">
        <f t="shared" si="12"/>
        <v/>
      </c>
      <c r="AH93" s="284" t="str">
        <f t="shared" si="13"/>
        <v>×</v>
      </c>
      <c r="AI93" s="278" t="str">
        <f t="shared" si="14"/>
        <v>－</v>
      </c>
      <c r="AJ93" s="279" t="str">
        <f t="shared" si="10"/>
        <v/>
      </c>
    </row>
    <row r="94" spans="1:36" ht="36.75" customHeight="1">
      <c r="A94" s="280">
        <f t="shared" si="15"/>
        <v>84</v>
      </c>
      <c r="B94" s="281" t="str">
        <f>IF(基本情報入力シート!B123="","",基本情報入力シート!B123)</f>
        <v/>
      </c>
      <c r="C94" s="282" t="str">
        <f>IF(基本情報入力シート!L123="","",基本情報入力シート!L123)</f>
        <v/>
      </c>
      <c r="D94" s="282" t="str">
        <f>IF(基本情報入力シート!Q123="","",基本情報入力シート!Q123)</f>
        <v/>
      </c>
      <c r="E94" s="282" t="str">
        <f>IF(基本情報入力シート!V123="","",基本情報入力シート!V123)</f>
        <v/>
      </c>
      <c r="F94" s="282" t="str">
        <f>IF(基本情報入力シート!W123="","",基本情報入力シート!W123)</f>
        <v/>
      </c>
      <c r="G94" s="282" t="str">
        <f>IF(基本情報入力シート!X123="","",基本情報入力シート!X123)</f>
        <v/>
      </c>
      <c r="H94" s="275" t="str">
        <f>IF(基本情報入力シート!Z123="","",基本情報入力シート!Z123)</f>
        <v/>
      </c>
      <c r="I94" s="276" t="str">
        <f>IF(基本情報入力シート!AE123&lt;&gt;"", 基本情報入力シート!AE123, "")</f>
        <v/>
      </c>
      <c r="J94" s="56" t="str">
        <f>IF(基本情報入力シート!AA123="","",基本情報入力シート!AA123)</f>
        <v/>
      </c>
      <c r="K94" s="59" t="str">
        <f>IF(基本情報入力シート!AD123="","",基本情報入力シート!AD123)</f>
        <v/>
      </c>
      <c r="L94" s="58" t="str">
        <f>IF(G94="","",VLOOKUP(G94,【参考】数式用!$A$3:$C$46,3,FALSE))</f>
        <v/>
      </c>
      <c r="M94" s="283" t="str">
        <f t="shared" si="9"/>
        <v/>
      </c>
      <c r="N94" s="253"/>
      <c r="O94" s="253"/>
      <c r="P94" s="253"/>
      <c r="Q94" s="208"/>
      <c r="R94" s="839" t="s">
        <v>2716</v>
      </c>
      <c r="S94" s="841"/>
      <c r="T94" s="60"/>
      <c r="U94" s="1313" t="str">
        <f t="shared" si="11"/>
        <v/>
      </c>
      <c r="V94" s="1313"/>
      <c r="W94" s="1313"/>
      <c r="X94" s="1313"/>
      <c r="Y94" s="1313"/>
      <c r="Z94" s="1313"/>
      <c r="AA94" s="1313"/>
      <c r="AB94" s="1313"/>
      <c r="AC94" s="1313"/>
      <c r="AD94" s="1313"/>
      <c r="AE94" s="1313"/>
      <c r="AG94" s="284" t="str">
        <f t="shared" si="12"/>
        <v/>
      </c>
      <c r="AH94" s="284" t="str">
        <f t="shared" si="13"/>
        <v>×</v>
      </c>
      <c r="AI94" s="278" t="str">
        <f t="shared" si="14"/>
        <v>－</v>
      </c>
      <c r="AJ94" s="279" t="str">
        <f t="shared" si="10"/>
        <v/>
      </c>
    </row>
    <row r="95" spans="1:36" ht="36.75" customHeight="1">
      <c r="A95" s="280">
        <f t="shared" si="15"/>
        <v>85</v>
      </c>
      <c r="B95" s="281" t="str">
        <f>IF(基本情報入力シート!B124="","",基本情報入力シート!B124)</f>
        <v/>
      </c>
      <c r="C95" s="282" t="str">
        <f>IF(基本情報入力シート!L124="","",基本情報入力シート!L124)</f>
        <v/>
      </c>
      <c r="D95" s="282" t="str">
        <f>IF(基本情報入力シート!Q124="","",基本情報入力シート!Q124)</f>
        <v/>
      </c>
      <c r="E95" s="282" t="str">
        <f>IF(基本情報入力シート!V124="","",基本情報入力シート!V124)</f>
        <v/>
      </c>
      <c r="F95" s="282" t="str">
        <f>IF(基本情報入力シート!W124="","",基本情報入力シート!W124)</f>
        <v/>
      </c>
      <c r="G95" s="282" t="str">
        <f>IF(基本情報入力シート!X124="","",基本情報入力シート!X124)</f>
        <v/>
      </c>
      <c r="H95" s="275" t="str">
        <f>IF(基本情報入力シート!Z124="","",基本情報入力シート!Z124)</f>
        <v/>
      </c>
      <c r="I95" s="276" t="str">
        <f>IF(基本情報入力シート!AE124&lt;&gt;"", 基本情報入力シート!AE124, "")</f>
        <v/>
      </c>
      <c r="J95" s="56" t="str">
        <f>IF(基本情報入力シート!AA124="","",基本情報入力シート!AA124)</f>
        <v/>
      </c>
      <c r="K95" s="59" t="str">
        <f>IF(基本情報入力シート!AD124="","",基本情報入力シート!AD124)</f>
        <v/>
      </c>
      <c r="L95" s="58" t="str">
        <f>IF(G95="","",VLOOKUP(G95,【参考】数式用!$A$3:$C$46,3,FALSE))</f>
        <v/>
      </c>
      <c r="M95" s="283" t="str">
        <f t="shared" si="9"/>
        <v/>
      </c>
      <c r="N95" s="253"/>
      <c r="O95" s="253"/>
      <c r="P95" s="253"/>
      <c r="Q95" s="208"/>
      <c r="R95" s="839" t="s">
        <v>2716</v>
      </c>
      <c r="S95" s="841"/>
      <c r="T95" s="60"/>
      <c r="U95" s="1313" t="str">
        <f t="shared" si="11"/>
        <v/>
      </c>
      <c r="V95" s="1313"/>
      <c r="W95" s="1313"/>
      <c r="X95" s="1313"/>
      <c r="Y95" s="1313"/>
      <c r="Z95" s="1313"/>
      <c r="AA95" s="1313"/>
      <c r="AB95" s="1313"/>
      <c r="AC95" s="1313"/>
      <c r="AD95" s="1313"/>
      <c r="AE95" s="1313"/>
      <c r="AG95" s="284" t="str">
        <f t="shared" si="12"/>
        <v/>
      </c>
      <c r="AH95" s="284" t="str">
        <f t="shared" si="13"/>
        <v>×</v>
      </c>
      <c r="AI95" s="278" t="str">
        <f t="shared" si="14"/>
        <v>－</v>
      </c>
      <c r="AJ95" s="279" t="str">
        <f t="shared" si="10"/>
        <v/>
      </c>
    </row>
    <row r="96" spans="1:36" ht="36.75" customHeight="1">
      <c r="A96" s="280">
        <f t="shared" si="15"/>
        <v>86</v>
      </c>
      <c r="B96" s="281" t="str">
        <f>IF(基本情報入力シート!B125="","",基本情報入力シート!B125)</f>
        <v/>
      </c>
      <c r="C96" s="282" t="str">
        <f>IF(基本情報入力シート!L125="","",基本情報入力シート!L125)</f>
        <v/>
      </c>
      <c r="D96" s="282" t="str">
        <f>IF(基本情報入力シート!Q125="","",基本情報入力シート!Q125)</f>
        <v/>
      </c>
      <c r="E96" s="282" t="str">
        <f>IF(基本情報入力シート!V125="","",基本情報入力シート!V125)</f>
        <v/>
      </c>
      <c r="F96" s="282" t="str">
        <f>IF(基本情報入力シート!W125="","",基本情報入力シート!W125)</f>
        <v/>
      </c>
      <c r="G96" s="282" t="str">
        <f>IF(基本情報入力シート!X125="","",基本情報入力シート!X125)</f>
        <v/>
      </c>
      <c r="H96" s="275" t="str">
        <f>IF(基本情報入力シート!Z125="","",基本情報入力シート!Z125)</f>
        <v/>
      </c>
      <c r="I96" s="276" t="str">
        <f>IF(基本情報入力シート!AE125&lt;&gt;"", 基本情報入力シート!AE125, "")</f>
        <v/>
      </c>
      <c r="J96" s="56" t="str">
        <f>IF(基本情報入力シート!AA125="","",基本情報入力シート!AA125)</f>
        <v/>
      </c>
      <c r="K96" s="59" t="str">
        <f>IF(基本情報入力シート!AD125="","",基本情報入力シート!AD125)</f>
        <v/>
      </c>
      <c r="L96" s="58" t="str">
        <f>IF(G96="","",VLOOKUP(G96,【参考】数式用!$A$3:$C$46,3,FALSE))</f>
        <v/>
      </c>
      <c r="M96" s="283" t="str">
        <f t="shared" si="9"/>
        <v/>
      </c>
      <c r="N96" s="253"/>
      <c r="O96" s="253"/>
      <c r="P96" s="253"/>
      <c r="Q96" s="208"/>
      <c r="R96" s="839" t="s">
        <v>2716</v>
      </c>
      <c r="S96" s="841"/>
      <c r="T96" s="60"/>
      <c r="U96" s="1313" t="str">
        <f t="shared" si="11"/>
        <v/>
      </c>
      <c r="V96" s="1313"/>
      <c r="W96" s="1313"/>
      <c r="X96" s="1313"/>
      <c r="Y96" s="1313"/>
      <c r="Z96" s="1313"/>
      <c r="AA96" s="1313"/>
      <c r="AB96" s="1313"/>
      <c r="AC96" s="1313"/>
      <c r="AD96" s="1313"/>
      <c r="AE96" s="1313"/>
      <c r="AG96" s="284" t="str">
        <f t="shared" si="12"/>
        <v/>
      </c>
      <c r="AH96" s="284" t="str">
        <f t="shared" si="13"/>
        <v>×</v>
      </c>
      <c r="AI96" s="278" t="str">
        <f t="shared" si="14"/>
        <v>－</v>
      </c>
      <c r="AJ96" s="279" t="str">
        <f t="shared" si="10"/>
        <v/>
      </c>
    </row>
    <row r="97" spans="1:36" ht="36.75" customHeight="1">
      <c r="A97" s="280">
        <f t="shared" si="15"/>
        <v>87</v>
      </c>
      <c r="B97" s="281" t="str">
        <f>IF(基本情報入力シート!B126="","",基本情報入力シート!B126)</f>
        <v/>
      </c>
      <c r="C97" s="282" t="str">
        <f>IF(基本情報入力シート!L126="","",基本情報入力シート!L126)</f>
        <v/>
      </c>
      <c r="D97" s="282" t="str">
        <f>IF(基本情報入力シート!Q126="","",基本情報入力シート!Q126)</f>
        <v/>
      </c>
      <c r="E97" s="282" t="str">
        <f>IF(基本情報入力シート!V126="","",基本情報入力シート!V126)</f>
        <v/>
      </c>
      <c r="F97" s="282" t="str">
        <f>IF(基本情報入力シート!W126="","",基本情報入力シート!W126)</f>
        <v/>
      </c>
      <c r="G97" s="282" t="str">
        <f>IF(基本情報入力シート!X126="","",基本情報入力シート!X126)</f>
        <v/>
      </c>
      <c r="H97" s="275" t="str">
        <f>IF(基本情報入力シート!Z126="","",基本情報入力シート!Z126)</f>
        <v/>
      </c>
      <c r="I97" s="276" t="str">
        <f>IF(基本情報入力シート!AE126&lt;&gt;"", 基本情報入力シート!AE126, "")</f>
        <v/>
      </c>
      <c r="J97" s="56" t="str">
        <f>IF(基本情報入力シート!AA126="","",基本情報入力シート!AA126)</f>
        <v/>
      </c>
      <c r="K97" s="59" t="str">
        <f>IF(基本情報入力シート!AD126="","",基本情報入力シート!AD126)</f>
        <v/>
      </c>
      <c r="L97" s="58" t="str">
        <f>IF(G97="","",VLOOKUP(G97,【参考】数式用!$A$3:$C$46,3,FALSE))</f>
        <v/>
      </c>
      <c r="M97" s="283" t="str">
        <f t="shared" si="9"/>
        <v/>
      </c>
      <c r="N97" s="253"/>
      <c r="O97" s="253"/>
      <c r="P97" s="253"/>
      <c r="Q97" s="208"/>
      <c r="R97" s="839" t="s">
        <v>2716</v>
      </c>
      <c r="S97" s="841"/>
      <c r="T97" s="60"/>
      <c r="U97" s="1313" t="str">
        <f t="shared" si="11"/>
        <v/>
      </c>
      <c r="V97" s="1313"/>
      <c r="W97" s="1313"/>
      <c r="X97" s="1313"/>
      <c r="Y97" s="1313"/>
      <c r="Z97" s="1313"/>
      <c r="AA97" s="1313"/>
      <c r="AB97" s="1313"/>
      <c r="AC97" s="1313"/>
      <c r="AD97" s="1313"/>
      <c r="AE97" s="1313"/>
      <c r="AG97" s="284" t="str">
        <f t="shared" si="12"/>
        <v/>
      </c>
      <c r="AH97" s="284" t="str">
        <f t="shared" si="13"/>
        <v>×</v>
      </c>
      <c r="AI97" s="278" t="str">
        <f t="shared" si="14"/>
        <v>－</v>
      </c>
      <c r="AJ97" s="279" t="str">
        <f t="shared" si="10"/>
        <v/>
      </c>
    </row>
    <row r="98" spans="1:36" ht="36.75" customHeight="1">
      <c r="A98" s="280">
        <f t="shared" si="15"/>
        <v>88</v>
      </c>
      <c r="B98" s="281" t="str">
        <f>IF(基本情報入力シート!B127="","",基本情報入力シート!B127)</f>
        <v/>
      </c>
      <c r="C98" s="282" t="str">
        <f>IF(基本情報入力シート!L127="","",基本情報入力シート!L127)</f>
        <v/>
      </c>
      <c r="D98" s="282" t="str">
        <f>IF(基本情報入力シート!Q127="","",基本情報入力シート!Q127)</f>
        <v/>
      </c>
      <c r="E98" s="282" t="str">
        <f>IF(基本情報入力シート!V127="","",基本情報入力シート!V127)</f>
        <v/>
      </c>
      <c r="F98" s="282" t="str">
        <f>IF(基本情報入力シート!W127="","",基本情報入力シート!W127)</f>
        <v/>
      </c>
      <c r="G98" s="282" t="str">
        <f>IF(基本情報入力シート!X127="","",基本情報入力シート!X127)</f>
        <v/>
      </c>
      <c r="H98" s="275" t="str">
        <f>IF(基本情報入力シート!Z127="","",基本情報入力シート!Z127)</f>
        <v/>
      </c>
      <c r="I98" s="276" t="str">
        <f>IF(基本情報入力シート!AE127&lt;&gt;"", 基本情報入力シート!AE127, "")</f>
        <v/>
      </c>
      <c r="J98" s="56" t="str">
        <f>IF(基本情報入力シート!AA127="","",基本情報入力シート!AA127)</f>
        <v/>
      </c>
      <c r="K98" s="59" t="str">
        <f>IF(基本情報入力シート!AD127="","",基本情報入力シート!AD127)</f>
        <v/>
      </c>
      <c r="L98" s="58" t="str">
        <f>IF(G98="","",VLOOKUP(G98,【参考】数式用!$A$3:$C$46,3,FALSE))</f>
        <v/>
      </c>
      <c r="M98" s="283" t="str">
        <f t="shared" si="9"/>
        <v/>
      </c>
      <c r="N98" s="253"/>
      <c r="O98" s="253"/>
      <c r="P98" s="253"/>
      <c r="Q98" s="208"/>
      <c r="R98" s="839" t="s">
        <v>2716</v>
      </c>
      <c r="S98" s="841"/>
      <c r="T98" s="60"/>
      <c r="U98" s="1313" t="str">
        <f t="shared" si="11"/>
        <v/>
      </c>
      <c r="V98" s="1313"/>
      <c r="W98" s="1313"/>
      <c r="X98" s="1313"/>
      <c r="Y98" s="1313"/>
      <c r="Z98" s="1313"/>
      <c r="AA98" s="1313"/>
      <c r="AB98" s="1313"/>
      <c r="AC98" s="1313"/>
      <c r="AD98" s="1313"/>
      <c r="AE98" s="1313"/>
      <c r="AG98" s="284" t="str">
        <f t="shared" si="12"/>
        <v/>
      </c>
      <c r="AH98" s="284" t="str">
        <f t="shared" si="13"/>
        <v>×</v>
      </c>
      <c r="AI98" s="278" t="str">
        <f t="shared" si="14"/>
        <v>－</v>
      </c>
      <c r="AJ98" s="279" t="str">
        <f t="shared" si="10"/>
        <v/>
      </c>
    </row>
    <row r="99" spans="1:36" ht="36.75" customHeight="1">
      <c r="A99" s="280">
        <f t="shared" si="15"/>
        <v>89</v>
      </c>
      <c r="B99" s="281" t="str">
        <f>IF(基本情報入力シート!B128="","",基本情報入力シート!B128)</f>
        <v/>
      </c>
      <c r="C99" s="282" t="str">
        <f>IF(基本情報入力シート!L128="","",基本情報入力シート!L128)</f>
        <v/>
      </c>
      <c r="D99" s="282" t="str">
        <f>IF(基本情報入力シート!Q128="","",基本情報入力シート!Q128)</f>
        <v/>
      </c>
      <c r="E99" s="282" t="str">
        <f>IF(基本情報入力シート!V128="","",基本情報入力シート!V128)</f>
        <v/>
      </c>
      <c r="F99" s="282" t="str">
        <f>IF(基本情報入力シート!W128="","",基本情報入力シート!W128)</f>
        <v/>
      </c>
      <c r="G99" s="282" t="str">
        <f>IF(基本情報入力シート!X128="","",基本情報入力シート!X128)</f>
        <v/>
      </c>
      <c r="H99" s="275" t="str">
        <f>IF(基本情報入力シート!Z128="","",基本情報入力シート!Z128)</f>
        <v/>
      </c>
      <c r="I99" s="276" t="str">
        <f>IF(基本情報入力シート!AE128&lt;&gt;"", 基本情報入力シート!AE128, "")</f>
        <v/>
      </c>
      <c r="J99" s="56" t="str">
        <f>IF(基本情報入力シート!AA128="","",基本情報入力シート!AA128)</f>
        <v/>
      </c>
      <c r="K99" s="59" t="str">
        <f>IF(基本情報入力シート!AD128="","",基本情報入力シート!AD128)</f>
        <v/>
      </c>
      <c r="L99" s="58" t="str">
        <f>IF(G99="","",VLOOKUP(G99,【参考】数式用!$A$3:$C$46,3,FALSE))</f>
        <v/>
      </c>
      <c r="M99" s="283" t="str">
        <f t="shared" si="9"/>
        <v/>
      </c>
      <c r="N99" s="253"/>
      <c r="O99" s="253"/>
      <c r="P99" s="253"/>
      <c r="Q99" s="208"/>
      <c r="R99" s="839" t="s">
        <v>2716</v>
      </c>
      <c r="S99" s="841"/>
      <c r="T99" s="60"/>
      <c r="U99" s="1313" t="str">
        <f t="shared" si="11"/>
        <v/>
      </c>
      <c r="V99" s="1313"/>
      <c r="W99" s="1313"/>
      <c r="X99" s="1313"/>
      <c r="Y99" s="1313"/>
      <c r="Z99" s="1313"/>
      <c r="AA99" s="1313"/>
      <c r="AB99" s="1313"/>
      <c r="AC99" s="1313"/>
      <c r="AD99" s="1313"/>
      <c r="AE99" s="1313"/>
      <c r="AG99" s="284" t="str">
        <f t="shared" si="12"/>
        <v/>
      </c>
      <c r="AH99" s="284" t="str">
        <f t="shared" si="13"/>
        <v>×</v>
      </c>
      <c r="AI99" s="278" t="str">
        <f t="shared" si="14"/>
        <v>－</v>
      </c>
      <c r="AJ99" s="279" t="str">
        <f t="shared" si="10"/>
        <v/>
      </c>
    </row>
    <row r="100" spans="1:36" ht="36.75" customHeight="1">
      <c r="A100" s="280">
        <f t="shared" si="15"/>
        <v>90</v>
      </c>
      <c r="B100" s="281" t="str">
        <f>IF(基本情報入力シート!B129="","",基本情報入力シート!B129)</f>
        <v/>
      </c>
      <c r="C100" s="282" t="str">
        <f>IF(基本情報入力シート!L129="","",基本情報入力シート!L129)</f>
        <v/>
      </c>
      <c r="D100" s="282" t="str">
        <f>IF(基本情報入力シート!Q129="","",基本情報入力シート!Q129)</f>
        <v/>
      </c>
      <c r="E100" s="282" t="str">
        <f>IF(基本情報入力シート!V129="","",基本情報入力シート!V129)</f>
        <v/>
      </c>
      <c r="F100" s="282" t="str">
        <f>IF(基本情報入力シート!W129="","",基本情報入力シート!W129)</f>
        <v/>
      </c>
      <c r="G100" s="282" t="str">
        <f>IF(基本情報入力シート!X129="","",基本情報入力シート!X129)</f>
        <v/>
      </c>
      <c r="H100" s="275" t="str">
        <f>IF(基本情報入力シート!Z129="","",基本情報入力シート!Z129)</f>
        <v/>
      </c>
      <c r="I100" s="276" t="str">
        <f>IF(基本情報入力シート!AE129&lt;&gt;"", 基本情報入力シート!AE129, "")</f>
        <v/>
      </c>
      <c r="J100" s="56" t="str">
        <f>IF(基本情報入力シート!AA129="","",基本情報入力シート!AA129)</f>
        <v/>
      </c>
      <c r="K100" s="59" t="str">
        <f>IF(基本情報入力シート!AD129="","",基本情報入力シート!AD129)</f>
        <v/>
      </c>
      <c r="L100" s="58" t="str">
        <f>IF(G100="","",VLOOKUP(G100,【参考】数式用!$A$3:$C$46,3,FALSE))</f>
        <v/>
      </c>
      <c r="M100" s="283" t="str">
        <f t="shared" si="9"/>
        <v/>
      </c>
      <c r="N100" s="253"/>
      <c r="O100" s="253"/>
      <c r="P100" s="253"/>
      <c r="Q100" s="208"/>
      <c r="R100" s="839" t="s">
        <v>2716</v>
      </c>
      <c r="S100" s="841"/>
      <c r="T100" s="60"/>
      <c r="U100" s="1313" t="str">
        <f t="shared" si="11"/>
        <v/>
      </c>
      <c r="V100" s="1313"/>
      <c r="W100" s="1313"/>
      <c r="X100" s="1313"/>
      <c r="Y100" s="1313"/>
      <c r="Z100" s="1313"/>
      <c r="AA100" s="1313"/>
      <c r="AB100" s="1313"/>
      <c r="AC100" s="1313"/>
      <c r="AD100" s="1313"/>
      <c r="AE100" s="1313"/>
      <c r="AG100" s="284" t="str">
        <f t="shared" si="12"/>
        <v/>
      </c>
      <c r="AH100" s="284" t="str">
        <f t="shared" si="13"/>
        <v>×</v>
      </c>
      <c r="AI100" s="278" t="str">
        <f t="shared" si="14"/>
        <v>－</v>
      </c>
      <c r="AJ100" s="279" t="str">
        <f t="shared" si="10"/>
        <v/>
      </c>
    </row>
    <row r="101" spans="1:36" ht="36.75" customHeight="1">
      <c r="A101" s="280">
        <f t="shared" si="15"/>
        <v>91</v>
      </c>
      <c r="B101" s="281" t="str">
        <f>IF(基本情報入力シート!B130="","",基本情報入力シート!B130)</f>
        <v/>
      </c>
      <c r="C101" s="282" t="str">
        <f>IF(基本情報入力シート!L130="","",基本情報入力シート!L130)</f>
        <v/>
      </c>
      <c r="D101" s="282" t="str">
        <f>IF(基本情報入力シート!Q130="","",基本情報入力シート!Q130)</f>
        <v/>
      </c>
      <c r="E101" s="282" t="str">
        <f>IF(基本情報入力シート!V130="","",基本情報入力シート!V130)</f>
        <v/>
      </c>
      <c r="F101" s="282" t="str">
        <f>IF(基本情報入力シート!W130="","",基本情報入力シート!W130)</f>
        <v/>
      </c>
      <c r="G101" s="282" t="str">
        <f>IF(基本情報入力シート!X130="","",基本情報入力シート!X130)</f>
        <v/>
      </c>
      <c r="H101" s="275" t="str">
        <f>IF(基本情報入力シート!Z130="","",基本情報入力シート!Z130)</f>
        <v/>
      </c>
      <c r="I101" s="276" t="str">
        <f>IF(基本情報入力シート!AE130&lt;&gt;"", 基本情報入力シート!AE130, "")</f>
        <v/>
      </c>
      <c r="J101" s="56" t="str">
        <f>IF(基本情報入力シート!AA130="","",基本情報入力シート!AA130)</f>
        <v/>
      </c>
      <c r="K101" s="59" t="str">
        <f>IF(基本情報入力シート!AD130="","",基本情報入力シート!AD130)</f>
        <v/>
      </c>
      <c r="L101" s="58" t="str">
        <f>IF(G101="","",VLOOKUP(G101,【参考】数式用!$A$3:$C$46,3,FALSE))</f>
        <v/>
      </c>
      <c r="M101" s="283" t="str">
        <f t="shared" si="9"/>
        <v/>
      </c>
      <c r="N101" s="253"/>
      <c r="O101" s="253"/>
      <c r="P101" s="253"/>
      <c r="Q101" s="208"/>
      <c r="R101" s="839" t="s">
        <v>2716</v>
      </c>
      <c r="S101" s="841"/>
      <c r="T101" s="60"/>
      <c r="U101" s="1313" t="str">
        <f t="shared" si="11"/>
        <v/>
      </c>
      <c r="V101" s="1313"/>
      <c r="W101" s="1313"/>
      <c r="X101" s="1313"/>
      <c r="Y101" s="1313"/>
      <c r="Z101" s="1313"/>
      <c r="AA101" s="1313"/>
      <c r="AB101" s="1313"/>
      <c r="AC101" s="1313"/>
      <c r="AD101" s="1313"/>
      <c r="AE101" s="1313"/>
      <c r="AG101" s="284" t="str">
        <f t="shared" si="12"/>
        <v/>
      </c>
      <c r="AH101" s="284" t="str">
        <f t="shared" si="13"/>
        <v>×</v>
      </c>
      <c r="AI101" s="278" t="str">
        <f t="shared" si="14"/>
        <v>－</v>
      </c>
      <c r="AJ101" s="279" t="str">
        <f t="shared" si="10"/>
        <v/>
      </c>
    </row>
    <row r="102" spans="1:36" ht="36.75" customHeight="1">
      <c r="A102" s="280">
        <f t="shared" si="15"/>
        <v>92</v>
      </c>
      <c r="B102" s="281" t="str">
        <f>IF(基本情報入力シート!B131="","",基本情報入力シート!B131)</f>
        <v/>
      </c>
      <c r="C102" s="282" t="str">
        <f>IF(基本情報入力シート!L131="","",基本情報入力シート!L131)</f>
        <v/>
      </c>
      <c r="D102" s="282" t="str">
        <f>IF(基本情報入力シート!Q131="","",基本情報入力シート!Q131)</f>
        <v/>
      </c>
      <c r="E102" s="282" t="str">
        <f>IF(基本情報入力シート!V131="","",基本情報入力シート!V131)</f>
        <v/>
      </c>
      <c r="F102" s="282" t="str">
        <f>IF(基本情報入力シート!W131="","",基本情報入力シート!W131)</f>
        <v/>
      </c>
      <c r="G102" s="282" t="str">
        <f>IF(基本情報入力シート!X131="","",基本情報入力シート!X131)</f>
        <v/>
      </c>
      <c r="H102" s="275" t="str">
        <f>IF(基本情報入力シート!Z131="","",基本情報入力シート!Z131)</f>
        <v/>
      </c>
      <c r="I102" s="276" t="str">
        <f>IF(基本情報入力シート!AE131&lt;&gt;"", 基本情報入力シート!AE131, "")</f>
        <v/>
      </c>
      <c r="J102" s="56" t="str">
        <f>IF(基本情報入力シート!AA131="","",基本情報入力シート!AA131)</f>
        <v/>
      </c>
      <c r="K102" s="59" t="str">
        <f>IF(基本情報入力シート!AD131="","",基本情報入力シート!AD131)</f>
        <v/>
      </c>
      <c r="L102" s="58" t="str">
        <f>IF(G102="","",VLOOKUP(G102,【参考】数式用!$A$3:$C$46,3,FALSE))</f>
        <v/>
      </c>
      <c r="M102" s="283" t="str">
        <f t="shared" si="9"/>
        <v/>
      </c>
      <c r="N102" s="253"/>
      <c r="O102" s="253"/>
      <c r="P102" s="253"/>
      <c r="Q102" s="208"/>
      <c r="R102" s="839" t="s">
        <v>2716</v>
      </c>
      <c r="S102" s="841"/>
      <c r="T102" s="60"/>
      <c r="U102" s="1313" t="str">
        <f t="shared" si="11"/>
        <v/>
      </c>
      <c r="V102" s="1313"/>
      <c r="W102" s="1313"/>
      <c r="X102" s="1313"/>
      <c r="Y102" s="1313"/>
      <c r="Z102" s="1313"/>
      <c r="AA102" s="1313"/>
      <c r="AB102" s="1313"/>
      <c r="AC102" s="1313"/>
      <c r="AD102" s="1313"/>
      <c r="AE102" s="1313"/>
      <c r="AG102" s="284" t="str">
        <f t="shared" si="12"/>
        <v/>
      </c>
      <c r="AH102" s="284" t="str">
        <f t="shared" si="13"/>
        <v>×</v>
      </c>
      <c r="AI102" s="278" t="str">
        <f t="shared" si="14"/>
        <v>－</v>
      </c>
      <c r="AJ102" s="279" t="str">
        <f t="shared" si="10"/>
        <v/>
      </c>
    </row>
    <row r="103" spans="1:36" ht="36.75" customHeight="1">
      <c r="A103" s="280">
        <f t="shared" si="15"/>
        <v>93</v>
      </c>
      <c r="B103" s="281" t="str">
        <f>IF(基本情報入力シート!B132="","",基本情報入力シート!B132)</f>
        <v/>
      </c>
      <c r="C103" s="282" t="str">
        <f>IF(基本情報入力シート!L132="","",基本情報入力シート!L132)</f>
        <v/>
      </c>
      <c r="D103" s="282" t="str">
        <f>IF(基本情報入力シート!Q132="","",基本情報入力シート!Q132)</f>
        <v/>
      </c>
      <c r="E103" s="282" t="str">
        <f>IF(基本情報入力シート!V132="","",基本情報入力シート!V132)</f>
        <v/>
      </c>
      <c r="F103" s="282" t="str">
        <f>IF(基本情報入力シート!W132="","",基本情報入力シート!W132)</f>
        <v/>
      </c>
      <c r="G103" s="282" t="str">
        <f>IF(基本情報入力シート!X132="","",基本情報入力シート!X132)</f>
        <v/>
      </c>
      <c r="H103" s="275" t="str">
        <f>IF(基本情報入力シート!Z132="","",基本情報入力シート!Z132)</f>
        <v/>
      </c>
      <c r="I103" s="276" t="str">
        <f>IF(基本情報入力シート!AE132&lt;&gt;"", 基本情報入力シート!AE132, "")</f>
        <v/>
      </c>
      <c r="J103" s="56" t="str">
        <f>IF(基本情報入力シート!AA132="","",基本情報入力シート!AA132)</f>
        <v/>
      </c>
      <c r="K103" s="59" t="str">
        <f>IF(基本情報入力シート!AD132="","",基本情報入力シート!AD132)</f>
        <v/>
      </c>
      <c r="L103" s="58" t="str">
        <f>IF(G103="","",VLOOKUP(G103,【参考】数式用!$A$3:$C$46,3,FALSE))</f>
        <v/>
      </c>
      <c r="M103" s="283" t="str">
        <f t="shared" si="9"/>
        <v/>
      </c>
      <c r="N103" s="253"/>
      <c r="O103" s="253"/>
      <c r="P103" s="253"/>
      <c r="Q103" s="208"/>
      <c r="R103" s="839" t="s">
        <v>2716</v>
      </c>
      <c r="S103" s="841"/>
      <c r="T103" s="60"/>
      <c r="U103" s="1313" t="str">
        <f t="shared" si="11"/>
        <v/>
      </c>
      <c r="V103" s="1313"/>
      <c r="W103" s="1313"/>
      <c r="X103" s="1313"/>
      <c r="Y103" s="1313"/>
      <c r="Z103" s="1313"/>
      <c r="AA103" s="1313"/>
      <c r="AB103" s="1313"/>
      <c r="AC103" s="1313"/>
      <c r="AD103" s="1313"/>
      <c r="AE103" s="1313"/>
      <c r="AG103" s="284" t="str">
        <f t="shared" si="12"/>
        <v/>
      </c>
      <c r="AH103" s="284" t="str">
        <f t="shared" si="13"/>
        <v>×</v>
      </c>
      <c r="AI103" s="278" t="str">
        <f t="shared" si="14"/>
        <v>－</v>
      </c>
      <c r="AJ103" s="279" t="str">
        <f t="shared" si="10"/>
        <v/>
      </c>
    </row>
    <row r="104" spans="1:36" ht="36.75" customHeight="1">
      <c r="A104" s="280">
        <f t="shared" si="15"/>
        <v>94</v>
      </c>
      <c r="B104" s="281" t="str">
        <f>IF(基本情報入力シート!B133="","",基本情報入力シート!B133)</f>
        <v/>
      </c>
      <c r="C104" s="282" t="str">
        <f>IF(基本情報入力シート!L133="","",基本情報入力シート!L133)</f>
        <v/>
      </c>
      <c r="D104" s="282" t="str">
        <f>IF(基本情報入力シート!Q133="","",基本情報入力シート!Q133)</f>
        <v/>
      </c>
      <c r="E104" s="282" t="str">
        <f>IF(基本情報入力シート!V133="","",基本情報入力シート!V133)</f>
        <v/>
      </c>
      <c r="F104" s="282" t="str">
        <f>IF(基本情報入力シート!W133="","",基本情報入力シート!W133)</f>
        <v/>
      </c>
      <c r="G104" s="282" t="str">
        <f>IF(基本情報入力シート!X133="","",基本情報入力シート!X133)</f>
        <v/>
      </c>
      <c r="H104" s="275" t="str">
        <f>IF(基本情報入力シート!Z133="","",基本情報入力シート!Z133)</f>
        <v/>
      </c>
      <c r="I104" s="276" t="str">
        <f>IF(基本情報入力シート!AE133&lt;&gt;"", 基本情報入力シート!AE133, "")</f>
        <v/>
      </c>
      <c r="J104" s="56" t="str">
        <f>IF(基本情報入力シート!AA133="","",基本情報入力シート!AA133)</f>
        <v/>
      </c>
      <c r="K104" s="59" t="str">
        <f>IF(基本情報入力シート!AD133="","",基本情報入力シート!AD133)</f>
        <v/>
      </c>
      <c r="L104" s="58" t="str">
        <f>IF(G104="","",VLOOKUP(G104,【参考】数式用!$A$3:$C$46,3,FALSE))</f>
        <v/>
      </c>
      <c r="M104" s="283" t="str">
        <f t="shared" si="9"/>
        <v/>
      </c>
      <c r="N104" s="253"/>
      <c r="O104" s="253"/>
      <c r="P104" s="253"/>
      <c r="Q104" s="208"/>
      <c r="R104" s="839" t="s">
        <v>2716</v>
      </c>
      <c r="S104" s="841"/>
      <c r="T104" s="60"/>
      <c r="U104" s="1313" t="str">
        <f t="shared" si="11"/>
        <v/>
      </c>
      <c r="V104" s="1313"/>
      <c r="W104" s="1313"/>
      <c r="X104" s="1313"/>
      <c r="Y104" s="1313"/>
      <c r="Z104" s="1313"/>
      <c r="AA104" s="1313"/>
      <c r="AB104" s="1313"/>
      <c r="AC104" s="1313"/>
      <c r="AD104" s="1313"/>
      <c r="AE104" s="1313"/>
      <c r="AG104" s="284" t="str">
        <f t="shared" si="12"/>
        <v/>
      </c>
      <c r="AH104" s="284" t="str">
        <f t="shared" si="13"/>
        <v>×</v>
      </c>
      <c r="AI104" s="278" t="str">
        <f t="shared" si="14"/>
        <v>－</v>
      </c>
      <c r="AJ104" s="279" t="str">
        <f t="shared" si="10"/>
        <v/>
      </c>
    </row>
    <row r="105" spans="1:36" ht="36.75" customHeight="1">
      <c r="A105" s="280">
        <f t="shared" si="15"/>
        <v>95</v>
      </c>
      <c r="B105" s="281" t="str">
        <f>IF(基本情報入力シート!B134="","",基本情報入力シート!B134)</f>
        <v/>
      </c>
      <c r="C105" s="282" t="str">
        <f>IF(基本情報入力シート!L134="","",基本情報入力シート!L134)</f>
        <v/>
      </c>
      <c r="D105" s="282" t="str">
        <f>IF(基本情報入力シート!Q134="","",基本情報入力シート!Q134)</f>
        <v/>
      </c>
      <c r="E105" s="282" t="str">
        <f>IF(基本情報入力シート!V134="","",基本情報入力シート!V134)</f>
        <v/>
      </c>
      <c r="F105" s="282" t="str">
        <f>IF(基本情報入力シート!W134="","",基本情報入力シート!W134)</f>
        <v/>
      </c>
      <c r="G105" s="282" t="str">
        <f>IF(基本情報入力シート!X134="","",基本情報入力シート!X134)</f>
        <v/>
      </c>
      <c r="H105" s="275" t="str">
        <f>IF(基本情報入力シート!Z134="","",基本情報入力シート!Z134)</f>
        <v/>
      </c>
      <c r="I105" s="276" t="str">
        <f>IF(基本情報入力シート!AE134&lt;&gt;"", 基本情報入力シート!AE134, "")</f>
        <v/>
      </c>
      <c r="J105" s="56" t="str">
        <f>IF(基本情報入力シート!AA134="","",基本情報入力シート!AA134)</f>
        <v/>
      </c>
      <c r="K105" s="59" t="str">
        <f>IF(基本情報入力シート!AD134="","",基本情報入力シート!AD134)</f>
        <v/>
      </c>
      <c r="L105" s="58" t="str">
        <f>IF(G105="","",VLOOKUP(G105,【参考】数式用!$A$3:$C$46,3,FALSE))</f>
        <v/>
      </c>
      <c r="M105" s="283" t="str">
        <f t="shared" si="9"/>
        <v/>
      </c>
      <c r="N105" s="253"/>
      <c r="O105" s="253"/>
      <c r="P105" s="253"/>
      <c r="Q105" s="208"/>
      <c r="R105" s="839" t="s">
        <v>2716</v>
      </c>
      <c r="S105" s="841"/>
      <c r="T105" s="60"/>
      <c r="U105" s="1313" t="str">
        <f t="shared" si="11"/>
        <v/>
      </c>
      <c r="V105" s="1313"/>
      <c r="W105" s="1313"/>
      <c r="X105" s="1313"/>
      <c r="Y105" s="1313"/>
      <c r="Z105" s="1313"/>
      <c r="AA105" s="1313"/>
      <c r="AB105" s="1313"/>
      <c r="AC105" s="1313"/>
      <c r="AD105" s="1313"/>
      <c r="AE105" s="1313"/>
      <c r="AG105" s="284" t="str">
        <f t="shared" si="12"/>
        <v/>
      </c>
      <c r="AH105" s="284" t="str">
        <f t="shared" si="13"/>
        <v>×</v>
      </c>
      <c r="AI105" s="278" t="str">
        <f t="shared" si="14"/>
        <v>－</v>
      </c>
      <c r="AJ105" s="279" t="str">
        <f t="shared" si="10"/>
        <v/>
      </c>
    </row>
    <row r="106" spans="1:36" ht="36.75" customHeight="1">
      <c r="A106" s="280">
        <f t="shared" si="15"/>
        <v>96</v>
      </c>
      <c r="B106" s="281" t="str">
        <f>IF(基本情報入力シート!B135="","",基本情報入力シート!B135)</f>
        <v/>
      </c>
      <c r="C106" s="282" t="str">
        <f>IF(基本情報入力シート!L135="","",基本情報入力シート!L135)</f>
        <v/>
      </c>
      <c r="D106" s="282" t="str">
        <f>IF(基本情報入力シート!Q135="","",基本情報入力シート!Q135)</f>
        <v/>
      </c>
      <c r="E106" s="282" t="str">
        <f>IF(基本情報入力シート!V135="","",基本情報入力シート!V135)</f>
        <v/>
      </c>
      <c r="F106" s="282" t="str">
        <f>IF(基本情報入力シート!W135="","",基本情報入力シート!W135)</f>
        <v/>
      </c>
      <c r="G106" s="282" t="str">
        <f>IF(基本情報入力シート!X135="","",基本情報入力シート!X135)</f>
        <v/>
      </c>
      <c r="H106" s="275" t="str">
        <f>IF(基本情報入力シート!Z135="","",基本情報入力シート!Z135)</f>
        <v/>
      </c>
      <c r="I106" s="276" t="str">
        <f>IF(基本情報入力シート!AE135&lt;&gt;"", 基本情報入力シート!AE135, "")</f>
        <v/>
      </c>
      <c r="J106" s="56" t="str">
        <f>IF(基本情報入力シート!AA135="","",基本情報入力シート!AA135)</f>
        <v/>
      </c>
      <c r="K106" s="59" t="str">
        <f>IF(基本情報入力シート!AD135="","",基本情報入力シート!AD135)</f>
        <v/>
      </c>
      <c r="L106" s="58" t="str">
        <f>IF(G106="","",VLOOKUP(G106,【参考】数式用!$A$3:$C$46,3,FALSE))</f>
        <v/>
      </c>
      <c r="M106" s="283" t="str">
        <f t="shared" si="9"/>
        <v/>
      </c>
      <c r="N106" s="253"/>
      <c r="O106" s="253"/>
      <c r="P106" s="253"/>
      <c r="Q106" s="208"/>
      <c r="R106" s="839" t="s">
        <v>2716</v>
      </c>
      <c r="S106" s="841"/>
      <c r="T106" s="60"/>
      <c r="U106" s="1313" t="str">
        <f t="shared" si="11"/>
        <v/>
      </c>
      <c r="V106" s="1313"/>
      <c r="W106" s="1313"/>
      <c r="X106" s="1313"/>
      <c r="Y106" s="1313"/>
      <c r="Z106" s="1313"/>
      <c r="AA106" s="1313"/>
      <c r="AB106" s="1313"/>
      <c r="AC106" s="1313"/>
      <c r="AD106" s="1313"/>
      <c r="AE106" s="1313"/>
      <c r="AG106" s="284" t="str">
        <f t="shared" si="12"/>
        <v/>
      </c>
      <c r="AH106" s="284" t="str">
        <f t="shared" si="13"/>
        <v>×</v>
      </c>
      <c r="AI106" s="278" t="str">
        <f t="shared" si="14"/>
        <v>－</v>
      </c>
      <c r="AJ106" s="279" t="str">
        <f t="shared" si="10"/>
        <v/>
      </c>
    </row>
    <row r="107" spans="1:36" ht="36.75" customHeight="1">
      <c r="A107" s="280">
        <f t="shared" si="15"/>
        <v>97</v>
      </c>
      <c r="B107" s="281" t="str">
        <f>IF(基本情報入力シート!B136="","",基本情報入力シート!B136)</f>
        <v/>
      </c>
      <c r="C107" s="282" t="str">
        <f>IF(基本情報入力シート!L136="","",基本情報入力シート!L136)</f>
        <v/>
      </c>
      <c r="D107" s="282" t="str">
        <f>IF(基本情報入力シート!Q136="","",基本情報入力シート!Q136)</f>
        <v/>
      </c>
      <c r="E107" s="282" t="str">
        <f>IF(基本情報入力シート!V136="","",基本情報入力シート!V136)</f>
        <v/>
      </c>
      <c r="F107" s="282" t="str">
        <f>IF(基本情報入力シート!W136="","",基本情報入力シート!W136)</f>
        <v/>
      </c>
      <c r="G107" s="282" t="str">
        <f>IF(基本情報入力シート!X136="","",基本情報入力シート!X136)</f>
        <v/>
      </c>
      <c r="H107" s="275" t="str">
        <f>IF(基本情報入力シート!Z136="","",基本情報入力シート!Z136)</f>
        <v/>
      </c>
      <c r="I107" s="276" t="str">
        <f>IF(基本情報入力シート!AE136&lt;&gt;"", 基本情報入力シート!AE136, "")</f>
        <v/>
      </c>
      <c r="J107" s="56" t="str">
        <f>IF(基本情報入力シート!AA136="","",基本情報入力シート!AA136)</f>
        <v/>
      </c>
      <c r="K107" s="59" t="str">
        <f>IF(基本情報入力シート!AD136="","",基本情報入力シート!AD136)</f>
        <v/>
      </c>
      <c r="L107" s="58" t="str">
        <f>IF(G107="","",VLOOKUP(G107,【参考】数式用!$A$3:$C$46,3,FALSE))</f>
        <v/>
      </c>
      <c r="M107" s="283" t="str">
        <f t="shared" ref="M107:M110" si="16">IFERROR(IF(I107="○",ROUNDDOWN(ROUNDDOWN(J107*K107,0)*L107,0),""), "単価未入力")</f>
        <v/>
      </c>
      <c r="N107" s="253"/>
      <c r="O107" s="253"/>
      <c r="P107" s="253"/>
      <c r="Q107" s="208"/>
      <c r="R107" s="839" t="s">
        <v>2716</v>
      </c>
      <c r="S107" s="841"/>
      <c r="T107" s="60"/>
      <c r="U107" s="1313" t="str">
        <f t="shared" si="11"/>
        <v/>
      </c>
      <c r="V107" s="1313"/>
      <c r="W107" s="1313"/>
      <c r="X107" s="1313"/>
      <c r="Y107" s="1313"/>
      <c r="Z107" s="1313"/>
      <c r="AA107" s="1313"/>
      <c r="AB107" s="1313"/>
      <c r="AC107" s="1313"/>
      <c r="AD107" s="1313"/>
      <c r="AE107" s="1313"/>
      <c r="AG107" s="284" t="str">
        <f t="shared" si="12"/>
        <v/>
      </c>
      <c r="AH107" s="284" t="str">
        <f t="shared" si="13"/>
        <v>×</v>
      </c>
      <c r="AI107" s="278" t="str">
        <f t="shared" si="14"/>
        <v>－</v>
      </c>
      <c r="AJ107" s="279" t="str">
        <f t="shared" si="10"/>
        <v/>
      </c>
    </row>
    <row r="108" spans="1:36" ht="36.75" customHeight="1">
      <c r="A108" s="280">
        <f t="shared" si="15"/>
        <v>98</v>
      </c>
      <c r="B108" s="281" t="str">
        <f>IF(基本情報入力シート!B137="","",基本情報入力シート!B137)</f>
        <v/>
      </c>
      <c r="C108" s="282" t="str">
        <f>IF(基本情報入力シート!L137="","",基本情報入力シート!L137)</f>
        <v/>
      </c>
      <c r="D108" s="282" t="str">
        <f>IF(基本情報入力シート!Q137="","",基本情報入力シート!Q137)</f>
        <v/>
      </c>
      <c r="E108" s="282" t="str">
        <f>IF(基本情報入力シート!V137="","",基本情報入力シート!V137)</f>
        <v/>
      </c>
      <c r="F108" s="282" t="str">
        <f>IF(基本情報入力シート!W137="","",基本情報入力シート!W137)</f>
        <v/>
      </c>
      <c r="G108" s="282" t="str">
        <f>IF(基本情報入力シート!X137="","",基本情報入力シート!X137)</f>
        <v/>
      </c>
      <c r="H108" s="275" t="str">
        <f>IF(基本情報入力シート!Z137="","",基本情報入力シート!Z137)</f>
        <v/>
      </c>
      <c r="I108" s="276" t="str">
        <f>IF(基本情報入力シート!AE137&lt;&gt;"", 基本情報入力シート!AE137, "")</f>
        <v/>
      </c>
      <c r="J108" s="56" t="str">
        <f>IF(基本情報入力シート!AA137="","",基本情報入力シート!AA137)</f>
        <v/>
      </c>
      <c r="K108" s="59" t="str">
        <f>IF(基本情報入力シート!AD137="","",基本情報入力シート!AD137)</f>
        <v/>
      </c>
      <c r="L108" s="58" t="str">
        <f>IF(G108="","",VLOOKUP(G108,【参考】数式用!$A$3:$C$46,3,FALSE))</f>
        <v/>
      </c>
      <c r="M108" s="283" t="str">
        <f t="shared" si="16"/>
        <v/>
      </c>
      <c r="N108" s="253"/>
      <c r="O108" s="253"/>
      <c r="P108" s="253"/>
      <c r="Q108" s="208"/>
      <c r="R108" s="839" t="s">
        <v>2716</v>
      </c>
      <c r="S108" s="841"/>
      <c r="T108" s="60"/>
      <c r="U108" s="1313" t="str">
        <f t="shared" si="11"/>
        <v/>
      </c>
      <c r="V108" s="1313"/>
      <c r="W108" s="1313"/>
      <c r="X108" s="1313"/>
      <c r="Y108" s="1313"/>
      <c r="Z108" s="1313"/>
      <c r="AA108" s="1313"/>
      <c r="AB108" s="1313"/>
      <c r="AC108" s="1313"/>
      <c r="AD108" s="1313"/>
      <c r="AE108" s="1313"/>
      <c r="AG108" s="284" t="str">
        <f t="shared" si="12"/>
        <v/>
      </c>
      <c r="AH108" s="284" t="str">
        <f t="shared" si="13"/>
        <v>×</v>
      </c>
      <c r="AI108" s="278" t="str">
        <f t="shared" si="14"/>
        <v>－</v>
      </c>
      <c r="AJ108" s="279" t="str">
        <f t="shared" si="10"/>
        <v/>
      </c>
    </row>
    <row r="109" spans="1:36" ht="36.75" customHeight="1">
      <c r="A109" s="280">
        <f t="shared" si="15"/>
        <v>99</v>
      </c>
      <c r="B109" s="281" t="str">
        <f>IF(基本情報入力シート!B138="","",基本情報入力シート!B138)</f>
        <v/>
      </c>
      <c r="C109" s="282" t="str">
        <f>IF(基本情報入力シート!L138="","",基本情報入力シート!L138)</f>
        <v/>
      </c>
      <c r="D109" s="282" t="str">
        <f>IF(基本情報入力シート!Q138="","",基本情報入力シート!Q138)</f>
        <v/>
      </c>
      <c r="E109" s="282" t="str">
        <f>IF(基本情報入力シート!V138="","",基本情報入力シート!V138)</f>
        <v/>
      </c>
      <c r="F109" s="282" t="str">
        <f>IF(基本情報入力シート!W138="","",基本情報入力シート!W138)</f>
        <v/>
      </c>
      <c r="G109" s="282" t="str">
        <f>IF(基本情報入力シート!X138="","",基本情報入力シート!X138)</f>
        <v/>
      </c>
      <c r="H109" s="275" t="str">
        <f>IF(基本情報入力シート!Z138="","",基本情報入力シート!Z138)</f>
        <v/>
      </c>
      <c r="I109" s="276" t="str">
        <f>IF(基本情報入力シート!AE138&lt;&gt;"", 基本情報入力シート!AE138, "")</f>
        <v/>
      </c>
      <c r="J109" s="56" t="str">
        <f>IF(基本情報入力シート!AA138="","",基本情報入力シート!AA138)</f>
        <v/>
      </c>
      <c r="K109" s="59" t="str">
        <f>IF(基本情報入力シート!AD138="","",基本情報入力シート!AD138)</f>
        <v/>
      </c>
      <c r="L109" s="58" t="str">
        <f>IF(G109="","",VLOOKUP(G109,【参考】数式用!$A$3:$C$46,3,FALSE))</f>
        <v/>
      </c>
      <c r="M109" s="283" t="str">
        <f t="shared" si="16"/>
        <v/>
      </c>
      <c r="N109" s="253"/>
      <c r="O109" s="253"/>
      <c r="P109" s="253"/>
      <c r="Q109" s="208"/>
      <c r="R109" s="839" t="s">
        <v>2716</v>
      </c>
      <c r="S109" s="841"/>
      <c r="T109" s="60"/>
      <c r="U109" s="1313" t="str">
        <f t="shared" si="11"/>
        <v/>
      </c>
      <c r="V109" s="1313"/>
      <c r="W109" s="1313"/>
      <c r="X109" s="1313"/>
      <c r="Y109" s="1313"/>
      <c r="Z109" s="1313"/>
      <c r="AA109" s="1313"/>
      <c r="AB109" s="1313"/>
      <c r="AC109" s="1313"/>
      <c r="AD109" s="1313"/>
      <c r="AE109" s="1313"/>
      <c r="AG109" s="284" t="str">
        <f t="shared" si="12"/>
        <v/>
      </c>
      <c r="AH109" s="284" t="str">
        <f t="shared" si="13"/>
        <v>×</v>
      </c>
      <c r="AI109" s="278" t="str">
        <f t="shared" si="14"/>
        <v>－</v>
      </c>
      <c r="AJ109" s="279" t="str">
        <f t="shared" si="10"/>
        <v/>
      </c>
    </row>
    <row r="110" spans="1:36" ht="36.75" customHeight="1">
      <c r="A110" s="280">
        <f t="shared" si="15"/>
        <v>100</v>
      </c>
      <c r="B110" s="281" t="str">
        <f>IF(基本情報入力シート!B139="","",基本情報入力シート!B139)</f>
        <v/>
      </c>
      <c r="C110" s="282" t="str">
        <f>IF(基本情報入力シート!L139="","",基本情報入力シート!L139)</f>
        <v/>
      </c>
      <c r="D110" s="282" t="str">
        <f>IF(基本情報入力シート!Q139="","",基本情報入力シート!Q139)</f>
        <v/>
      </c>
      <c r="E110" s="282" t="str">
        <f>IF(基本情報入力シート!V139="","",基本情報入力シート!V139)</f>
        <v/>
      </c>
      <c r="F110" s="282" t="str">
        <f>IF(基本情報入力シート!W139="","",基本情報入力シート!W139)</f>
        <v/>
      </c>
      <c r="G110" s="282" t="str">
        <f>IF(基本情報入力シート!X139="","",基本情報入力シート!X139)</f>
        <v/>
      </c>
      <c r="H110" s="653" t="str">
        <f>IF(基本情報入力シート!Z139="","",基本情報入力シート!Z139)</f>
        <v/>
      </c>
      <c r="I110" s="654" t="str">
        <f>IF(基本情報入力シート!AE139&lt;&gt;"", 基本情報入力シート!AE139, "")</f>
        <v/>
      </c>
      <c r="J110" s="655" t="str">
        <f>IF(基本情報入力シート!AA139="","",基本情報入力シート!AA139)</f>
        <v/>
      </c>
      <c r="K110" s="59" t="str">
        <f>IF(基本情報入力シート!AD139="","",基本情報入力シート!AD139)</f>
        <v/>
      </c>
      <c r="L110" s="656" t="str">
        <f>IF(G110="","",VLOOKUP(G110,【参考】数式用!$A$3:$C$46,3,FALSE))</f>
        <v/>
      </c>
      <c r="M110" s="283" t="str">
        <f t="shared" si="16"/>
        <v/>
      </c>
      <c r="N110" s="253"/>
      <c r="O110" s="253"/>
      <c r="P110" s="253"/>
      <c r="Q110" s="208"/>
      <c r="R110" s="839" t="s">
        <v>2716</v>
      </c>
      <c r="S110" s="841"/>
      <c r="T110" s="60"/>
      <c r="U110" s="1313" t="str">
        <f t="shared" si="11"/>
        <v/>
      </c>
      <c r="V110" s="1313"/>
      <c r="W110" s="1313"/>
      <c r="X110" s="1313"/>
      <c r="Y110" s="1313"/>
      <c r="Z110" s="1313"/>
      <c r="AA110" s="1313"/>
      <c r="AB110" s="1313"/>
      <c r="AC110" s="1313"/>
      <c r="AD110" s="1313"/>
      <c r="AE110" s="1313"/>
      <c r="AG110" s="284" t="str">
        <f t="shared" si="12"/>
        <v/>
      </c>
      <c r="AH110" s="284" t="str">
        <f t="shared" si="13"/>
        <v>×</v>
      </c>
      <c r="AI110" s="278" t="str">
        <f t="shared" si="14"/>
        <v>－</v>
      </c>
      <c r="AJ110" s="279" t="str">
        <f t="shared" si="10"/>
        <v/>
      </c>
    </row>
    <row r="111" spans="1:36" ht="36.75" customHeight="1">
      <c r="A111" s="280">
        <f t="shared" si="15"/>
        <v>101</v>
      </c>
      <c r="B111" s="281" t="str">
        <f>IF(基本情報入力シート!B140="","",基本情報入力シート!B140)</f>
        <v/>
      </c>
      <c r="C111" s="282" t="str">
        <f>IF(基本情報入力シート!L140="","",基本情報入力シート!L140)</f>
        <v/>
      </c>
      <c r="D111" s="282" t="str">
        <f>IF(基本情報入力シート!Q140="","",基本情報入力シート!Q140)</f>
        <v/>
      </c>
      <c r="E111" s="282" t="str">
        <f>IF(基本情報入力シート!V140="","",基本情報入力シート!V140)</f>
        <v/>
      </c>
      <c r="F111" s="282" t="str">
        <f>IF(基本情報入力シート!W140="","",基本情報入力シート!W140)</f>
        <v/>
      </c>
      <c r="G111" s="282" t="str">
        <f>IF(基本情報入力シート!X140="","",基本情報入力シート!X140)</f>
        <v/>
      </c>
      <c r="H111" s="653" t="str">
        <f>IF(基本情報入力シート!Z140="","",基本情報入力シート!Z140)</f>
        <v/>
      </c>
      <c r="I111" s="654" t="str">
        <f>IF(基本情報入力シート!AE140&lt;&gt;"", 基本情報入力シート!AE140, "")</f>
        <v/>
      </c>
      <c r="J111" s="655" t="str">
        <f>IF(基本情報入力シート!AA140="","",基本情報入力シート!AA140)</f>
        <v/>
      </c>
      <c r="K111" s="59" t="str">
        <f>IF(基本情報入力シート!AD140="","",基本情報入力シート!AD140)</f>
        <v/>
      </c>
      <c r="L111" s="656" t="str">
        <f>IF(G111="","",VLOOKUP(G111,【参考】数式用!$A$3:$C$46,3,FALSE))</f>
        <v/>
      </c>
      <c r="M111" s="283" t="str">
        <f t="shared" ref="M111:M174" si="17">IFERROR(IF(I111="○",ROUNDDOWN(ROUNDDOWN(J111*K111,0)*L111,0),""), "単価未入力")</f>
        <v/>
      </c>
      <c r="N111" s="253"/>
      <c r="O111" s="253"/>
      <c r="P111" s="253"/>
      <c r="Q111" s="208"/>
      <c r="R111" s="839" t="s">
        <v>2716</v>
      </c>
      <c r="S111" s="841"/>
      <c r="T111" s="60"/>
      <c r="U111" s="1313" t="str">
        <f t="shared" ref="U111:U174" si="18">IF(AND(M111&lt;&gt;"",AH111="×"),"！複数の交付対象月を選んでいる、交付対象月が選ばれていない又は補助金を申請予定でないのに交付対象月が選ばれています。", "")</f>
        <v/>
      </c>
      <c r="V111" s="1313"/>
      <c r="W111" s="1313"/>
      <c r="X111" s="1313"/>
      <c r="Y111" s="1313"/>
      <c r="Z111" s="1313"/>
      <c r="AA111" s="1313"/>
      <c r="AB111" s="1313"/>
      <c r="AC111" s="1313"/>
      <c r="AD111" s="1313"/>
      <c r="AE111" s="1313"/>
      <c r="AG111" s="284" t="str">
        <f t="shared" ref="AG111:AG174" si="19">IF(AND(G111&lt;&gt;"",I111="○"), "色付け", "")</f>
        <v/>
      </c>
      <c r="AH111" s="284" t="str">
        <f t="shared" ref="AH111:AH174" si="20">IF(COUNTIF(N111:Q111, "○")=1, "○", "×")</f>
        <v>×</v>
      </c>
      <c r="AI111" s="278" t="str">
        <f t="shared" ref="AI111:AI174" si="21">D111&amp;I111&amp;R111</f>
        <v>－</v>
      </c>
      <c r="AJ111" s="279" t="str">
        <f t="shared" ref="AJ111:AJ174" si="22">IF(R111="○", F111, "")</f>
        <v/>
      </c>
    </row>
    <row r="112" spans="1:36" ht="36.75" customHeight="1">
      <c r="A112" s="280">
        <f t="shared" si="15"/>
        <v>102</v>
      </c>
      <c r="B112" s="281" t="str">
        <f>IF(基本情報入力シート!B141="","",基本情報入力シート!B141)</f>
        <v/>
      </c>
      <c r="C112" s="282" t="str">
        <f>IF(基本情報入力シート!L141="","",基本情報入力シート!L141)</f>
        <v/>
      </c>
      <c r="D112" s="282" t="str">
        <f>IF(基本情報入力シート!Q141="","",基本情報入力シート!Q141)</f>
        <v/>
      </c>
      <c r="E112" s="282" t="str">
        <f>IF(基本情報入力シート!V141="","",基本情報入力シート!V141)</f>
        <v/>
      </c>
      <c r="F112" s="282" t="str">
        <f>IF(基本情報入力シート!W141="","",基本情報入力シート!W141)</f>
        <v/>
      </c>
      <c r="G112" s="282" t="str">
        <f>IF(基本情報入力シート!X141="","",基本情報入力シート!X141)</f>
        <v/>
      </c>
      <c r="H112" s="653" t="str">
        <f>IF(基本情報入力シート!Z141="","",基本情報入力シート!Z141)</f>
        <v/>
      </c>
      <c r="I112" s="654" t="str">
        <f>IF(基本情報入力シート!AE141&lt;&gt;"", 基本情報入力シート!AE141, "")</f>
        <v/>
      </c>
      <c r="J112" s="655" t="str">
        <f>IF(基本情報入力シート!AA141="","",基本情報入力シート!AA141)</f>
        <v/>
      </c>
      <c r="K112" s="59" t="str">
        <f>IF(基本情報入力シート!AD141="","",基本情報入力シート!AD141)</f>
        <v/>
      </c>
      <c r="L112" s="656" t="str">
        <f>IF(G112="","",VLOOKUP(G112,【参考】数式用!$A$3:$C$46,3,FALSE))</f>
        <v/>
      </c>
      <c r="M112" s="283" t="str">
        <f t="shared" si="17"/>
        <v/>
      </c>
      <c r="N112" s="253"/>
      <c r="O112" s="253"/>
      <c r="P112" s="253"/>
      <c r="Q112" s="208"/>
      <c r="R112" s="839" t="s">
        <v>2716</v>
      </c>
      <c r="S112" s="841"/>
      <c r="T112" s="60"/>
      <c r="U112" s="1313" t="str">
        <f t="shared" si="18"/>
        <v/>
      </c>
      <c r="V112" s="1313"/>
      <c r="W112" s="1313"/>
      <c r="X112" s="1313"/>
      <c r="Y112" s="1313"/>
      <c r="Z112" s="1313"/>
      <c r="AA112" s="1313"/>
      <c r="AB112" s="1313"/>
      <c r="AC112" s="1313"/>
      <c r="AD112" s="1313"/>
      <c r="AE112" s="1313"/>
      <c r="AG112" s="284" t="str">
        <f t="shared" si="19"/>
        <v/>
      </c>
      <c r="AH112" s="284" t="str">
        <f t="shared" si="20"/>
        <v>×</v>
      </c>
      <c r="AI112" s="278" t="str">
        <f t="shared" si="21"/>
        <v>－</v>
      </c>
      <c r="AJ112" s="279" t="str">
        <f t="shared" si="22"/>
        <v/>
      </c>
    </row>
    <row r="113" spans="1:36" ht="36.75" customHeight="1">
      <c r="A113" s="280">
        <f t="shared" si="15"/>
        <v>103</v>
      </c>
      <c r="B113" s="281" t="str">
        <f>IF(基本情報入力シート!B142="","",基本情報入力シート!B142)</f>
        <v/>
      </c>
      <c r="C113" s="282" t="str">
        <f>IF(基本情報入力シート!L142="","",基本情報入力シート!L142)</f>
        <v/>
      </c>
      <c r="D113" s="282" t="str">
        <f>IF(基本情報入力シート!Q142="","",基本情報入力シート!Q142)</f>
        <v/>
      </c>
      <c r="E113" s="282" t="str">
        <f>IF(基本情報入力シート!V142="","",基本情報入力シート!V142)</f>
        <v/>
      </c>
      <c r="F113" s="282" t="str">
        <f>IF(基本情報入力シート!W142="","",基本情報入力シート!W142)</f>
        <v/>
      </c>
      <c r="G113" s="282" t="str">
        <f>IF(基本情報入力シート!X142="","",基本情報入力シート!X142)</f>
        <v/>
      </c>
      <c r="H113" s="653" t="str">
        <f>IF(基本情報入力シート!Z142="","",基本情報入力シート!Z142)</f>
        <v/>
      </c>
      <c r="I113" s="654" t="str">
        <f>IF(基本情報入力シート!AE142&lt;&gt;"", 基本情報入力シート!AE142, "")</f>
        <v/>
      </c>
      <c r="J113" s="655" t="str">
        <f>IF(基本情報入力シート!AA142="","",基本情報入力シート!AA142)</f>
        <v/>
      </c>
      <c r="K113" s="59" t="str">
        <f>IF(基本情報入力シート!AD142="","",基本情報入力シート!AD142)</f>
        <v/>
      </c>
      <c r="L113" s="656" t="str">
        <f>IF(G113="","",VLOOKUP(G113,【参考】数式用!$A$3:$C$46,3,FALSE))</f>
        <v/>
      </c>
      <c r="M113" s="283" t="str">
        <f t="shared" si="17"/>
        <v/>
      </c>
      <c r="N113" s="253"/>
      <c r="O113" s="253"/>
      <c r="P113" s="253"/>
      <c r="Q113" s="208"/>
      <c r="R113" s="839" t="s">
        <v>2716</v>
      </c>
      <c r="S113" s="841"/>
      <c r="T113" s="60"/>
      <c r="U113" s="1313" t="str">
        <f t="shared" si="18"/>
        <v/>
      </c>
      <c r="V113" s="1313"/>
      <c r="W113" s="1313"/>
      <c r="X113" s="1313"/>
      <c r="Y113" s="1313"/>
      <c r="Z113" s="1313"/>
      <c r="AA113" s="1313"/>
      <c r="AB113" s="1313"/>
      <c r="AC113" s="1313"/>
      <c r="AD113" s="1313"/>
      <c r="AE113" s="1313"/>
      <c r="AG113" s="284" t="str">
        <f t="shared" si="19"/>
        <v/>
      </c>
      <c r="AH113" s="284" t="str">
        <f t="shared" si="20"/>
        <v>×</v>
      </c>
      <c r="AI113" s="278" t="str">
        <f t="shared" si="21"/>
        <v>－</v>
      </c>
      <c r="AJ113" s="279" t="str">
        <f t="shared" si="22"/>
        <v/>
      </c>
    </row>
    <row r="114" spans="1:36" ht="36.75" customHeight="1">
      <c r="A114" s="280">
        <f t="shared" si="15"/>
        <v>104</v>
      </c>
      <c r="B114" s="281" t="str">
        <f>IF(基本情報入力シート!B143="","",基本情報入力シート!B143)</f>
        <v/>
      </c>
      <c r="C114" s="282" t="str">
        <f>IF(基本情報入力シート!L143="","",基本情報入力シート!L143)</f>
        <v/>
      </c>
      <c r="D114" s="282" t="str">
        <f>IF(基本情報入力シート!Q143="","",基本情報入力シート!Q143)</f>
        <v/>
      </c>
      <c r="E114" s="282" t="str">
        <f>IF(基本情報入力シート!V143="","",基本情報入力シート!V143)</f>
        <v/>
      </c>
      <c r="F114" s="282" t="str">
        <f>IF(基本情報入力シート!W143="","",基本情報入力シート!W143)</f>
        <v/>
      </c>
      <c r="G114" s="282" t="str">
        <f>IF(基本情報入力シート!X143="","",基本情報入力シート!X143)</f>
        <v/>
      </c>
      <c r="H114" s="653" t="str">
        <f>IF(基本情報入力シート!Z143="","",基本情報入力シート!Z143)</f>
        <v/>
      </c>
      <c r="I114" s="654" t="str">
        <f>IF(基本情報入力シート!AE143&lt;&gt;"", 基本情報入力シート!AE143, "")</f>
        <v/>
      </c>
      <c r="J114" s="655" t="str">
        <f>IF(基本情報入力シート!AA143="","",基本情報入力シート!AA143)</f>
        <v/>
      </c>
      <c r="K114" s="59" t="str">
        <f>IF(基本情報入力シート!AD143="","",基本情報入力シート!AD143)</f>
        <v/>
      </c>
      <c r="L114" s="656" t="str">
        <f>IF(G114="","",VLOOKUP(G114,【参考】数式用!$A$3:$C$46,3,FALSE))</f>
        <v/>
      </c>
      <c r="M114" s="283" t="str">
        <f t="shared" si="17"/>
        <v/>
      </c>
      <c r="N114" s="253"/>
      <c r="O114" s="253"/>
      <c r="P114" s="253"/>
      <c r="Q114" s="208"/>
      <c r="R114" s="839" t="s">
        <v>2716</v>
      </c>
      <c r="S114" s="841"/>
      <c r="T114" s="60"/>
      <c r="U114" s="1313" t="str">
        <f t="shared" si="18"/>
        <v/>
      </c>
      <c r="V114" s="1313"/>
      <c r="W114" s="1313"/>
      <c r="X114" s="1313"/>
      <c r="Y114" s="1313"/>
      <c r="Z114" s="1313"/>
      <c r="AA114" s="1313"/>
      <c r="AB114" s="1313"/>
      <c r="AC114" s="1313"/>
      <c r="AD114" s="1313"/>
      <c r="AE114" s="1313"/>
      <c r="AG114" s="284" t="str">
        <f t="shared" si="19"/>
        <v/>
      </c>
      <c r="AH114" s="284" t="str">
        <f t="shared" si="20"/>
        <v>×</v>
      </c>
      <c r="AI114" s="278" t="str">
        <f t="shared" si="21"/>
        <v>－</v>
      </c>
      <c r="AJ114" s="279" t="str">
        <f t="shared" si="22"/>
        <v/>
      </c>
    </row>
    <row r="115" spans="1:36" ht="36.75" customHeight="1">
      <c r="A115" s="280">
        <f t="shared" si="15"/>
        <v>105</v>
      </c>
      <c r="B115" s="281" t="str">
        <f>IF(基本情報入力シート!B144="","",基本情報入力シート!B144)</f>
        <v/>
      </c>
      <c r="C115" s="282" t="str">
        <f>IF(基本情報入力シート!L144="","",基本情報入力シート!L144)</f>
        <v/>
      </c>
      <c r="D115" s="282" t="str">
        <f>IF(基本情報入力シート!Q144="","",基本情報入力シート!Q144)</f>
        <v/>
      </c>
      <c r="E115" s="282" t="str">
        <f>IF(基本情報入力シート!V144="","",基本情報入力シート!V144)</f>
        <v/>
      </c>
      <c r="F115" s="282" t="str">
        <f>IF(基本情報入力シート!W144="","",基本情報入力シート!W144)</f>
        <v/>
      </c>
      <c r="G115" s="282" t="str">
        <f>IF(基本情報入力シート!X144="","",基本情報入力シート!X144)</f>
        <v/>
      </c>
      <c r="H115" s="653" t="str">
        <f>IF(基本情報入力シート!Z144="","",基本情報入力シート!Z144)</f>
        <v/>
      </c>
      <c r="I115" s="654" t="str">
        <f>IF(基本情報入力シート!AE144&lt;&gt;"", 基本情報入力シート!AE144, "")</f>
        <v/>
      </c>
      <c r="J115" s="655" t="str">
        <f>IF(基本情報入力シート!AA144="","",基本情報入力シート!AA144)</f>
        <v/>
      </c>
      <c r="K115" s="59" t="str">
        <f>IF(基本情報入力シート!AD144="","",基本情報入力シート!AD144)</f>
        <v/>
      </c>
      <c r="L115" s="656" t="str">
        <f>IF(G115="","",VLOOKUP(G115,【参考】数式用!$A$3:$C$46,3,FALSE))</f>
        <v/>
      </c>
      <c r="M115" s="283" t="str">
        <f t="shared" si="17"/>
        <v/>
      </c>
      <c r="N115" s="253"/>
      <c r="O115" s="253"/>
      <c r="P115" s="253"/>
      <c r="Q115" s="208"/>
      <c r="R115" s="839" t="s">
        <v>2716</v>
      </c>
      <c r="S115" s="841"/>
      <c r="T115" s="60"/>
      <c r="U115" s="1313" t="str">
        <f t="shared" si="18"/>
        <v/>
      </c>
      <c r="V115" s="1313"/>
      <c r="W115" s="1313"/>
      <c r="X115" s="1313"/>
      <c r="Y115" s="1313"/>
      <c r="Z115" s="1313"/>
      <c r="AA115" s="1313"/>
      <c r="AB115" s="1313"/>
      <c r="AC115" s="1313"/>
      <c r="AD115" s="1313"/>
      <c r="AE115" s="1313"/>
      <c r="AG115" s="284" t="str">
        <f t="shared" si="19"/>
        <v/>
      </c>
      <c r="AH115" s="284" t="str">
        <f t="shared" si="20"/>
        <v>×</v>
      </c>
      <c r="AI115" s="278" t="str">
        <f t="shared" si="21"/>
        <v>－</v>
      </c>
      <c r="AJ115" s="279" t="str">
        <f t="shared" si="22"/>
        <v/>
      </c>
    </row>
    <row r="116" spans="1:36" ht="36.75" customHeight="1">
      <c r="A116" s="280">
        <f t="shared" si="15"/>
        <v>106</v>
      </c>
      <c r="B116" s="281" t="str">
        <f>IF(基本情報入力シート!B145="","",基本情報入力シート!B145)</f>
        <v/>
      </c>
      <c r="C116" s="282" t="str">
        <f>IF(基本情報入力シート!L145="","",基本情報入力シート!L145)</f>
        <v/>
      </c>
      <c r="D116" s="282" t="str">
        <f>IF(基本情報入力シート!Q145="","",基本情報入力シート!Q145)</f>
        <v/>
      </c>
      <c r="E116" s="282" t="str">
        <f>IF(基本情報入力シート!V145="","",基本情報入力シート!V145)</f>
        <v/>
      </c>
      <c r="F116" s="282" t="str">
        <f>IF(基本情報入力シート!W145="","",基本情報入力シート!W145)</f>
        <v/>
      </c>
      <c r="G116" s="282" t="str">
        <f>IF(基本情報入力シート!X145="","",基本情報入力シート!X145)</f>
        <v/>
      </c>
      <c r="H116" s="653" t="str">
        <f>IF(基本情報入力シート!Z145="","",基本情報入力シート!Z145)</f>
        <v/>
      </c>
      <c r="I116" s="654" t="str">
        <f>IF(基本情報入力シート!AE145&lt;&gt;"", 基本情報入力シート!AE145, "")</f>
        <v/>
      </c>
      <c r="J116" s="655" t="str">
        <f>IF(基本情報入力シート!AA145="","",基本情報入力シート!AA145)</f>
        <v/>
      </c>
      <c r="K116" s="59" t="str">
        <f>IF(基本情報入力シート!AD145="","",基本情報入力シート!AD145)</f>
        <v/>
      </c>
      <c r="L116" s="656" t="str">
        <f>IF(G116="","",VLOOKUP(G116,【参考】数式用!$A$3:$C$46,3,FALSE))</f>
        <v/>
      </c>
      <c r="M116" s="283" t="str">
        <f t="shared" si="17"/>
        <v/>
      </c>
      <c r="N116" s="253"/>
      <c r="O116" s="253"/>
      <c r="P116" s="253"/>
      <c r="Q116" s="208"/>
      <c r="R116" s="839" t="s">
        <v>2716</v>
      </c>
      <c r="S116" s="841"/>
      <c r="T116" s="60"/>
      <c r="U116" s="1313" t="str">
        <f t="shared" si="18"/>
        <v/>
      </c>
      <c r="V116" s="1313"/>
      <c r="W116" s="1313"/>
      <c r="X116" s="1313"/>
      <c r="Y116" s="1313"/>
      <c r="Z116" s="1313"/>
      <c r="AA116" s="1313"/>
      <c r="AB116" s="1313"/>
      <c r="AC116" s="1313"/>
      <c r="AD116" s="1313"/>
      <c r="AE116" s="1313"/>
      <c r="AG116" s="284" t="str">
        <f t="shared" si="19"/>
        <v/>
      </c>
      <c r="AH116" s="284" t="str">
        <f t="shared" si="20"/>
        <v>×</v>
      </c>
      <c r="AI116" s="278" t="str">
        <f t="shared" si="21"/>
        <v>－</v>
      </c>
      <c r="AJ116" s="279" t="str">
        <f t="shared" si="22"/>
        <v/>
      </c>
    </row>
    <row r="117" spans="1:36" ht="36.75" customHeight="1">
      <c r="A117" s="280">
        <f t="shared" si="15"/>
        <v>107</v>
      </c>
      <c r="B117" s="281" t="str">
        <f>IF(基本情報入力シート!B146="","",基本情報入力シート!B146)</f>
        <v/>
      </c>
      <c r="C117" s="282" t="str">
        <f>IF(基本情報入力シート!L146="","",基本情報入力シート!L146)</f>
        <v/>
      </c>
      <c r="D117" s="282" t="str">
        <f>IF(基本情報入力シート!Q146="","",基本情報入力シート!Q146)</f>
        <v/>
      </c>
      <c r="E117" s="282" t="str">
        <f>IF(基本情報入力シート!V146="","",基本情報入力シート!V146)</f>
        <v/>
      </c>
      <c r="F117" s="282" t="str">
        <f>IF(基本情報入力シート!W146="","",基本情報入力シート!W146)</f>
        <v/>
      </c>
      <c r="G117" s="282" t="str">
        <f>IF(基本情報入力シート!X146="","",基本情報入力シート!X146)</f>
        <v/>
      </c>
      <c r="H117" s="653" t="str">
        <f>IF(基本情報入力シート!Z146="","",基本情報入力シート!Z146)</f>
        <v/>
      </c>
      <c r="I117" s="654" t="str">
        <f>IF(基本情報入力シート!AE146&lt;&gt;"", 基本情報入力シート!AE146, "")</f>
        <v/>
      </c>
      <c r="J117" s="655" t="str">
        <f>IF(基本情報入力シート!AA146="","",基本情報入力シート!AA146)</f>
        <v/>
      </c>
      <c r="K117" s="59" t="str">
        <f>IF(基本情報入力シート!AD146="","",基本情報入力シート!AD146)</f>
        <v/>
      </c>
      <c r="L117" s="656" t="str">
        <f>IF(G117="","",VLOOKUP(G117,【参考】数式用!$A$3:$C$46,3,FALSE))</f>
        <v/>
      </c>
      <c r="M117" s="283" t="str">
        <f t="shared" si="17"/>
        <v/>
      </c>
      <c r="N117" s="253"/>
      <c r="O117" s="253"/>
      <c r="P117" s="253"/>
      <c r="Q117" s="208"/>
      <c r="R117" s="839" t="s">
        <v>2716</v>
      </c>
      <c r="S117" s="841"/>
      <c r="T117" s="60"/>
      <c r="U117" s="1313" t="str">
        <f t="shared" si="18"/>
        <v/>
      </c>
      <c r="V117" s="1313"/>
      <c r="W117" s="1313"/>
      <c r="X117" s="1313"/>
      <c r="Y117" s="1313"/>
      <c r="Z117" s="1313"/>
      <c r="AA117" s="1313"/>
      <c r="AB117" s="1313"/>
      <c r="AC117" s="1313"/>
      <c r="AD117" s="1313"/>
      <c r="AE117" s="1313"/>
      <c r="AG117" s="284" t="str">
        <f t="shared" si="19"/>
        <v/>
      </c>
      <c r="AH117" s="284" t="str">
        <f t="shared" si="20"/>
        <v>×</v>
      </c>
      <c r="AI117" s="278" t="str">
        <f t="shared" si="21"/>
        <v>－</v>
      </c>
      <c r="AJ117" s="279" t="str">
        <f t="shared" si="22"/>
        <v/>
      </c>
    </row>
    <row r="118" spans="1:36" ht="36.75" customHeight="1">
      <c r="A118" s="280">
        <f t="shared" si="15"/>
        <v>108</v>
      </c>
      <c r="B118" s="281" t="str">
        <f>IF(基本情報入力シート!B147="","",基本情報入力シート!B147)</f>
        <v/>
      </c>
      <c r="C118" s="282" t="str">
        <f>IF(基本情報入力シート!L147="","",基本情報入力シート!L147)</f>
        <v/>
      </c>
      <c r="D118" s="282" t="str">
        <f>IF(基本情報入力シート!Q147="","",基本情報入力シート!Q147)</f>
        <v/>
      </c>
      <c r="E118" s="282" t="str">
        <f>IF(基本情報入力シート!V147="","",基本情報入力シート!V147)</f>
        <v/>
      </c>
      <c r="F118" s="282" t="str">
        <f>IF(基本情報入力シート!W147="","",基本情報入力シート!W147)</f>
        <v/>
      </c>
      <c r="G118" s="282" t="str">
        <f>IF(基本情報入力シート!X147="","",基本情報入力シート!X147)</f>
        <v/>
      </c>
      <c r="H118" s="653" t="str">
        <f>IF(基本情報入力シート!Z147="","",基本情報入力シート!Z147)</f>
        <v/>
      </c>
      <c r="I118" s="654" t="str">
        <f>IF(基本情報入力シート!AE147&lt;&gt;"", 基本情報入力シート!AE147, "")</f>
        <v/>
      </c>
      <c r="J118" s="655" t="str">
        <f>IF(基本情報入力シート!AA147="","",基本情報入力シート!AA147)</f>
        <v/>
      </c>
      <c r="K118" s="59" t="str">
        <f>IF(基本情報入力シート!AD147="","",基本情報入力シート!AD147)</f>
        <v/>
      </c>
      <c r="L118" s="656" t="str">
        <f>IF(G118="","",VLOOKUP(G118,【参考】数式用!$A$3:$C$46,3,FALSE))</f>
        <v/>
      </c>
      <c r="M118" s="283" t="str">
        <f t="shared" si="17"/>
        <v/>
      </c>
      <c r="N118" s="253"/>
      <c r="O118" s="253"/>
      <c r="P118" s="253"/>
      <c r="Q118" s="208"/>
      <c r="R118" s="839" t="s">
        <v>2716</v>
      </c>
      <c r="S118" s="841"/>
      <c r="T118" s="60"/>
      <c r="U118" s="1313" t="str">
        <f t="shared" si="18"/>
        <v/>
      </c>
      <c r="V118" s="1313"/>
      <c r="W118" s="1313"/>
      <c r="X118" s="1313"/>
      <c r="Y118" s="1313"/>
      <c r="Z118" s="1313"/>
      <c r="AA118" s="1313"/>
      <c r="AB118" s="1313"/>
      <c r="AC118" s="1313"/>
      <c r="AD118" s="1313"/>
      <c r="AE118" s="1313"/>
      <c r="AG118" s="284" t="str">
        <f t="shared" si="19"/>
        <v/>
      </c>
      <c r="AH118" s="284" t="str">
        <f t="shared" si="20"/>
        <v>×</v>
      </c>
      <c r="AI118" s="278" t="str">
        <f t="shared" si="21"/>
        <v>－</v>
      </c>
      <c r="AJ118" s="279" t="str">
        <f t="shared" si="22"/>
        <v/>
      </c>
    </row>
    <row r="119" spans="1:36" ht="36.75" customHeight="1">
      <c r="A119" s="280">
        <f t="shared" si="15"/>
        <v>109</v>
      </c>
      <c r="B119" s="281" t="str">
        <f>IF(基本情報入力シート!B148="","",基本情報入力シート!B148)</f>
        <v/>
      </c>
      <c r="C119" s="282" t="str">
        <f>IF(基本情報入力シート!L148="","",基本情報入力シート!L148)</f>
        <v/>
      </c>
      <c r="D119" s="282" t="str">
        <f>IF(基本情報入力シート!Q148="","",基本情報入力シート!Q148)</f>
        <v/>
      </c>
      <c r="E119" s="282" t="str">
        <f>IF(基本情報入力シート!V148="","",基本情報入力シート!V148)</f>
        <v/>
      </c>
      <c r="F119" s="282" t="str">
        <f>IF(基本情報入力シート!W148="","",基本情報入力シート!W148)</f>
        <v/>
      </c>
      <c r="G119" s="282" t="str">
        <f>IF(基本情報入力シート!X148="","",基本情報入力シート!X148)</f>
        <v/>
      </c>
      <c r="H119" s="653" t="str">
        <f>IF(基本情報入力シート!Z148="","",基本情報入力シート!Z148)</f>
        <v/>
      </c>
      <c r="I119" s="654" t="str">
        <f>IF(基本情報入力シート!AE148&lt;&gt;"", 基本情報入力シート!AE148, "")</f>
        <v/>
      </c>
      <c r="J119" s="655" t="str">
        <f>IF(基本情報入力シート!AA148="","",基本情報入力シート!AA148)</f>
        <v/>
      </c>
      <c r="K119" s="59" t="str">
        <f>IF(基本情報入力シート!AD148="","",基本情報入力シート!AD148)</f>
        <v/>
      </c>
      <c r="L119" s="656" t="str">
        <f>IF(G119="","",VLOOKUP(G119,【参考】数式用!$A$3:$C$46,3,FALSE))</f>
        <v/>
      </c>
      <c r="M119" s="283" t="str">
        <f t="shared" si="17"/>
        <v/>
      </c>
      <c r="N119" s="253"/>
      <c r="O119" s="253"/>
      <c r="P119" s="253"/>
      <c r="Q119" s="208"/>
      <c r="R119" s="839" t="s">
        <v>2716</v>
      </c>
      <c r="S119" s="841"/>
      <c r="T119" s="60"/>
      <c r="U119" s="1313" t="str">
        <f t="shared" si="18"/>
        <v/>
      </c>
      <c r="V119" s="1313"/>
      <c r="W119" s="1313"/>
      <c r="X119" s="1313"/>
      <c r="Y119" s="1313"/>
      <c r="Z119" s="1313"/>
      <c r="AA119" s="1313"/>
      <c r="AB119" s="1313"/>
      <c r="AC119" s="1313"/>
      <c r="AD119" s="1313"/>
      <c r="AE119" s="1313"/>
      <c r="AG119" s="284" t="str">
        <f t="shared" si="19"/>
        <v/>
      </c>
      <c r="AH119" s="284" t="str">
        <f t="shared" si="20"/>
        <v>×</v>
      </c>
      <c r="AI119" s="278" t="str">
        <f t="shared" si="21"/>
        <v>－</v>
      </c>
      <c r="AJ119" s="279" t="str">
        <f t="shared" si="22"/>
        <v/>
      </c>
    </row>
    <row r="120" spans="1:36" ht="36.75" customHeight="1">
      <c r="A120" s="280">
        <f t="shared" si="15"/>
        <v>110</v>
      </c>
      <c r="B120" s="281" t="str">
        <f>IF(基本情報入力シート!B149="","",基本情報入力シート!B149)</f>
        <v/>
      </c>
      <c r="C120" s="282" t="str">
        <f>IF(基本情報入力シート!L149="","",基本情報入力シート!L149)</f>
        <v/>
      </c>
      <c r="D120" s="282" t="str">
        <f>IF(基本情報入力シート!Q149="","",基本情報入力シート!Q149)</f>
        <v/>
      </c>
      <c r="E120" s="282" t="str">
        <f>IF(基本情報入力シート!V149="","",基本情報入力シート!V149)</f>
        <v/>
      </c>
      <c r="F120" s="282" t="str">
        <f>IF(基本情報入力シート!W149="","",基本情報入力シート!W149)</f>
        <v/>
      </c>
      <c r="G120" s="282" t="str">
        <f>IF(基本情報入力シート!X149="","",基本情報入力シート!X149)</f>
        <v/>
      </c>
      <c r="H120" s="653" t="str">
        <f>IF(基本情報入力シート!Z149="","",基本情報入力シート!Z149)</f>
        <v/>
      </c>
      <c r="I120" s="654" t="str">
        <f>IF(基本情報入力シート!AE149&lt;&gt;"", 基本情報入力シート!AE149, "")</f>
        <v/>
      </c>
      <c r="J120" s="655" t="str">
        <f>IF(基本情報入力シート!AA149="","",基本情報入力シート!AA149)</f>
        <v/>
      </c>
      <c r="K120" s="59" t="str">
        <f>IF(基本情報入力シート!AD149="","",基本情報入力シート!AD149)</f>
        <v/>
      </c>
      <c r="L120" s="656" t="str">
        <f>IF(G120="","",VLOOKUP(G120,【参考】数式用!$A$3:$C$46,3,FALSE))</f>
        <v/>
      </c>
      <c r="M120" s="283" t="str">
        <f t="shared" si="17"/>
        <v/>
      </c>
      <c r="N120" s="253"/>
      <c r="O120" s="253"/>
      <c r="P120" s="253"/>
      <c r="Q120" s="208"/>
      <c r="R120" s="839" t="s">
        <v>2716</v>
      </c>
      <c r="S120" s="841"/>
      <c r="T120" s="60"/>
      <c r="U120" s="1313" t="str">
        <f t="shared" si="18"/>
        <v/>
      </c>
      <c r="V120" s="1313"/>
      <c r="W120" s="1313"/>
      <c r="X120" s="1313"/>
      <c r="Y120" s="1313"/>
      <c r="Z120" s="1313"/>
      <c r="AA120" s="1313"/>
      <c r="AB120" s="1313"/>
      <c r="AC120" s="1313"/>
      <c r="AD120" s="1313"/>
      <c r="AE120" s="1313"/>
      <c r="AG120" s="284" t="str">
        <f t="shared" si="19"/>
        <v/>
      </c>
      <c r="AH120" s="284" t="str">
        <f t="shared" si="20"/>
        <v>×</v>
      </c>
      <c r="AI120" s="278" t="str">
        <f t="shared" si="21"/>
        <v>－</v>
      </c>
      <c r="AJ120" s="279" t="str">
        <f t="shared" si="22"/>
        <v/>
      </c>
    </row>
    <row r="121" spans="1:36" ht="36.75" customHeight="1">
      <c r="A121" s="280">
        <f t="shared" si="15"/>
        <v>111</v>
      </c>
      <c r="B121" s="281" t="str">
        <f>IF(基本情報入力シート!B150="","",基本情報入力シート!B150)</f>
        <v/>
      </c>
      <c r="C121" s="282" t="str">
        <f>IF(基本情報入力シート!L150="","",基本情報入力シート!L150)</f>
        <v/>
      </c>
      <c r="D121" s="282" t="str">
        <f>IF(基本情報入力シート!Q150="","",基本情報入力シート!Q150)</f>
        <v/>
      </c>
      <c r="E121" s="282" t="str">
        <f>IF(基本情報入力シート!V150="","",基本情報入力シート!V150)</f>
        <v/>
      </c>
      <c r="F121" s="282" t="str">
        <f>IF(基本情報入力シート!W150="","",基本情報入力シート!W150)</f>
        <v/>
      </c>
      <c r="G121" s="282" t="str">
        <f>IF(基本情報入力シート!X150="","",基本情報入力シート!X150)</f>
        <v/>
      </c>
      <c r="H121" s="653" t="str">
        <f>IF(基本情報入力シート!Z150="","",基本情報入力シート!Z150)</f>
        <v/>
      </c>
      <c r="I121" s="654" t="str">
        <f>IF(基本情報入力シート!AE150&lt;&gt;"", 基本情報入力シート!AE150, "")</f>
        <v/>
      </c>
      <c r="J121" s="655" t="str">
        <f>IF(基本情報入力シート!AA150="","",基本情報入力シート!AA150)</f>
        <v/>
      </c>
      <c r="K121" s="59" t="str">
        <f>IF(基本情報入力シート!AD150="","",基本情報入力シート!AD150)</f>
        <v/>
      </c>
      <c r="L121" s="656" t="str">
        <f>IF(G121="","",VLOOKUP(G121,【参考】数式用!$A$3:$C$46,3,FALSE))</f>
        <v/>
      </c>
      <c r="M121" s="283" t="str">
        <f t="shared" si="17"/>
        <v/>
      </c>
      <c r="N121" s="253"/>
      <c r="O121" s="253"/>
      <c r="P121" s="253"/>
      <c r="Q121" s="208"/>
      <c r="R121" s="839" t="s">
        <v>2716</v>
      </c>
      <c r="S121" s="841"/>
      <c r="T121" s="60"/>
      <c r="U121" s="1313" t="str">
        <f t="shared" si="18"/>
        <v/>
      </c>
      <c r="V121" s="1313"/>
      <c r="W121" s="1313"/>
      <c r="X121" s="1313"/>
      <c r="Y121" s="1313"/>
      <c r="Z121" s="1313"/>
      <c r="AA121" s="1313"/>
      <c r="AB121" s="1313"/>
      <c r="AC121" s="1313"/>
      <c r="AD121" s="1313"/>
      <c r="AE121" s="1313"/>
      <c r="AG121" s="284" t="str">
        <f t="shared" si="19"/>
        <v/>
      </c>
      <c r="AH121" s="284" t="str">
        <f t="shared" si="20"/>
        <v>×</v>
      </c>
      <c r="AI121" s="278" t="str">
        <f t="shared" si="21"/>
        <v>－</v>
      </c>
      <c r="AJ121" s="279" t="str">
        <f t="shared" si="22"/>
        <v/>
      </c>
    </row>
    <row r="122" spans="1:36" ht="36.75" customHeight="1">
      <c r="A122" s="280">
        <f t="shared" si="15"/>
        <v>112</v>
      </c>
      <c r="B122" s="281" t="str">
        <f>IF(基本情報入力シート!B151="","",基本情報入力シート!B151)</f>
        <v/>
      </c>
      <c r="C122" s="282" t="str">
        <f>IF(基本情報入力シート!L151="","",基本情報入力シート!L151)</f>
        <v/>
      </c>
      <c r="D122" s="282" t="str">
        <f>IF(基本情報入力シート!Q151="","",基本情報入力シート!Q151)</f>
        <v/>
      </c>
      <c r="E122" s="282" t="str">
        <f>IF(基本情報入力シート!V151="","",基本情報入力シート!V151)</f>
        <v/>
      </c>
      <c r="F122" s="282" t="str">
        <f>IF(基本情報入力シート!W151="","",基本情報入力シート!W151)</f>
        <v/>
      </c>
      <c r="G122" s="282" t="str">
        <f>IF(基本情報入力シート!X151="","",基本情報入力シート!X151)</f>
        <v/>
      </c>
      <c r="H122" s="653" t="str">
        <f>IF(基本情報入力シート!Z151="","",基本情報入力シート!Z151)</f>
        <v/>
      </c>
      <c r="I122" s="654" t="str">
        <f>IF(基本情報入力シート!AE151&lt;&gt;"", 基本情報入力シート!AE151, "")</f>
        <v/>
      </c>
      <c r="J122" s="655" t="str">
        <f>IF(基本情報入力シート!AA151="","",基本情報入力シート!AA151)</f>
        <v/>
      </c>
      <c r="K122" s="59" t="str">
        <f>IF(基本情報入力シート!AD151="","",基本情報入力シート!AD151)</f>
        <v/>
      </c>
      <c r="L122" s="656" t="str">
        <f>IF(G122="","",VLOOKUP(G122,【参考】数式用!$A$3:$C$46,3,FALSE))</f>
        <v/>
      </c>
      <c r="M122" s="283" t="str">
        <f t="shared" si="17"/>
        <v/>
      </c>
      <c r="N122" s="253"/>
      <c r="O122" s="253"/>
      <c r="P122" s="253"/>
      <c r="Q122" s="208"/>
      <c r="R122" s="839" t="s">
        <v>2716</v>
      </c>
      <c r="S122" s="841"/>
      <c r="T122" s="60"/>
      <c r="U122" s="1313" t="str">
        <f t="shared" si="18"/>
        <v/>
      </c>
      <c r="V122" s="1313"/>
      <c r="W122" s="1313"/>
      <c r="X122" s="1313"/>
      <c r="Y122" s="1313"/>
      <c r="Z122" s="1313"/>
      <c r="AA122" s="1313"/>
      <c r="AB122" s="1313"/>
      <c r="AC122" s="1313"/>
      <c r="AD122" s="1313"/>
      <c r="AE122" s="1313"/>
      <c r="AG122" s="284" t="str">
        <f t="shared" si="19"/>
        <v/>
      </c>
      <c r="AH122" s="284" t="str">
        <f t="shared" si="20"/>
        <v>×</v>
      </c>
      <c r="AI122" s="278" t="str">
        <f t="shared" si="21"/>
        <v>－</v>
      </c>
      <c r="AJ122" s="279" t="str">
        <f t="shared" si="22"/>
        <v/>
      </c>
    </row>
    <row r="123" spans="1:36" ht="36.75" customHeight="1">
      <c r="A123" s="280">
        <f t="shared" si="15"/>
        <v>113</v>
      </c>
      <c r="B123" s="281" t="str">
        <f>IF(基本情報入力シート!B152="","",基本情報入力シート!B152)</f>
        <v/>
      </c>
      <c r="C123" s="282" t="str">
        <f>IF(基本情報入力シート!L152="","",基本情報入力シート!L152)</f>
        <v/>
      </c>
      <c r="D123" s="282" t="str">
        <f>IF(基本情報入力シート!Q152="","",基本情報入力シート!Q152)</f>
        <v/>
      </c>
      <c r="E123" s="282" t="str">
        <f>IF(基本情報入力シート!V152="","",基本情報入力シート!V152)</f>
        <v/>
      </c>
      <c r="F123" s="282" t="str">
        <f>IF(基本情報入力シート!W152="","",基本情報入力シート!W152)</f>
        <v/>
      </c>
      <c r="G123" s="282" t="str">
        <f>IF(基本情報入力シート!X152="","",基本情報入力シート!X152)</f>
        <v/>
      </c>
      <c r="H123" s="653" t="str">
        <f>IF(基本情報入力シート!Z152="","",基本情報入力シート!Z152)</f>
        <v/>
      </c>
      <c r="I123" s="654" t="str">
        <f>IF(基本情報入力シート!AE152&lt;&gt;"", 基本情報入力シート!AE152, "")</f>
        <v/>
      </c>
      <c r="J123" s="655" t="str">
        <f>IF(基本情報入力シート!AA152="","",基本情報入力シート!AA152)</f>
        <v/>
      </c>
      <c r="K123" s="59" t="str">
        <f>IF(基本情報入力シート!AD152="","",基本情報入力シート!AD152)</f>
        <v/>
      </c>
      <c r="L123" s="656" t="str">
        <f>IF(G123="","",VLOOKUP(G123,【参考】数式用!$A$3:$C$46,3,FALSE))</f>
        <v/>
      </c>
      <c r="M123" s="283" t="str">
        <f t="shared" si="17"/>
        <v/>
      </c>
      <c r="N123" s="253"/>
      <c r="O123" s="253"/>
      <c r="P123" s="253"/>
      <c r="Q123" s="208"/>
      <c r="R123" s="839" t="s">
        <v>2716</v>
      </c>
      <c r="S123" s="841"/>
      <c r="T123" s="60"/>
      <c r="U123" s="1313" t="str">
        <f t="shared" si="18"/>
        <v/>
      </c>
      <c r="V123" s="1313"/>
      <c r="W123" s="1313"/>
      <c r="X123" s="1313"/>
      <c r="Y123" s="1313"/>
      <c r="Z123" s="1313"/>
      <c r="AA123" s="1313"/>
      <c r="AB123" s="1313"/>
      <c r="AC123" s="1313"/>
      <c r="AD123" s="1313"/>
      <c r="AE123" s="1313"/>
      <c r="AG123" s="284" t="str">
        <f t="shared" si="19"/>
        <v/>
      </c>
      <c r="AH123" s="284" t="str">
        <f t="shared" si="20"/>
        <v>×</v>
      </c>
      <c r="AI123" s="278" t="str">
        <f t="shared" si="21"/>
        <v>－</v>
      </c>
      <c r="AJ123" s="279" t="str">
        <f t="shared" si="22"/>
        <v/>
      </c>
    </row>
    <row r="124" spans="1:36" ht="36.75" customHeight="1">
      <c r="A124" s="280">
        <f t="shared" si="15"/>
        <v>114</v>
      </c>
      <c r="B124" s="281" t="str">
        <f>IF(基本情報入力シート!B153="","",基本情報入力シート!B153)</f>
        <v/>
      </c>
      <c r="C124" s="282" t="str">
        <f>IF(基本情報入力シート!L153="","",基本情報入力シート!L153)</f>
        <v/>
      </c>
      <c r="D124" s="282" t="str">
        <f>IF(基本情報入力シート!Q153="","",基本情報入力シート!Q153)</f>
        <v/>
      </c>
      <c r="E124" s="282" t="str">
        <f>IF(基本情報入力シート!V153="","",基本情報入力シート!V153)</f>
        <v/>
      </c>
      <c r="F124" s="282" t="str">
        <f>IF(基本情報入力シート!W153="","",基本情報入力シート!W153)</f>
        <v/>
      </c>
      <c r="G124" s="282" t="str">
        <f>IF(基本情報入力シート!X153="","",基本情報入力シート!X153)</f>
        <v/>
      </c>
      <c r="H124" s="653" t="str">
        <f>IF(基本情報入力シート!Z153="","",基本情報入力シート!Z153)</f>
        <v/>
      </c>
      <c r="I124" s="654" t="str">
        <f>IF(基本情報入力シート!AE153&lt;&gt;"", 基本情報入力シート!AE153, "")</f>
        <v/>
      </c>
      <c r="J124" s="655" t="str">
        <f>IF(基本情報入力シート!AA153="","",基本情報入力シート!AA153)</f>
        <v/>
      </c>
      <c r="K124" s="59" t="str">
        <f>IF(基本情報入力シート!AD153="","",基本情報入力シート!AD153)</f>
        <v/>
      </c>
      <c r="L124" s="656" t="str">
        <f>IF(G124="","",VLOOKUP(G124,【参考】数式用!$A$3:$C$46,3,FALSE))</f>
        <v/>
      </c>
      <c r="M124" s="283" t="str">
        <f t="shared" si="17"/>
        <v/>
      </c>
      <c r="N124" s="253"/>
      <c r="O124" s="253"/>
      <c r="P124" s="253"/>
      <c r="Q124" s="208"/>
      <c r="R124" s="839" t="s">
        <v>2716</v>
      </c>
      <c r="S124" s="841"/>
      <c r="T124" s="60"/>
      <c r="U124" s="1313" t="str">
        <f t="shared" si="18"/>
        <v/>
      </c>
      <c r="V124" s="1313"/>
      <c r="W124" s="1313"/>
      <c r="X124" s="1313"/>
      <c r="Y124" s="1313"/>
      <c r="Z124" s="1313"/>
      <c r="AA124" s="1313"/>
      <c r="AB124" s="1313"/>
      <c r="AC124" s="1313"/>
      <c r="AD124" s="1313"/>
      <c r="AE124" s="1313"/>
      <c r="AG124" s="284" t="str">
        <f t="shared" si="19"/>
        <v/>
      </c>
      <c r="AH124" s="284" t="str">
        <f t="shared" si="20"/>
        <v>×</v>
      </c>
      <c r="AI124" s="278" t="str">
        <f t="shared" si="21"/>
        <v>－</v>
      </c>
      <c r="AJ124" s="279" t="str">
        <f t="shared" si="22"/>
        <v/>
      </c>
    </row>
    <row r="125" spans="1:36" ht="36.75" customHeight="1">
      <c r="A125" s="280">
        <f t="shared" si="15"/>
        <v>115</v>
      </c>
      <c r="B125" s="281" t="str">
        <f>IF(基本情報入力シート!B154="","",基本情報入力シート!B154)</f>
        <v/>
      </c>
      <c r="C125" s="282" t="str">
        <f>IF(基本情報入力シート!L154="","",基本情報入力シート!L154)</f>
        <v/>
      </c>
      <c r="D125" s="282" t="str">
        <f>IF(基本情報入力シート!Q154="","",基本情報入力シート!Q154)</f>
        <v/>
      </c>
      <c r="E125" s="282" t="str">
        <f>IF(基本情報入力シート!V154="","",基本情報入力シート!V154)</f>
        <v/>
      </c>
      <c r="F125" s="282" t="str">
        <f>IF(基本情報入力シート!W154="","",基本情報入力シート!W154)</f>
        <v/>
      </c>
      <c r="G125" s="282" t="str">
        <f>IF(基本情報入力シート!X154="","",基本情報入力シート!X154)</f>
        <v/>
      </c>
      <c r="H125" s="653" t="str">
        <f>IF(基本情報入力シート!Z154="","",基本情報入力シート!Z154)</f>
        <v/>
      </c>
      <c r="I125" s="654" t="str">
        <f>IF(基本情報入力シート!AE154&lt;&gt;"", 基本情報入力シート!AE154, "")</f>
        <v/>
      </c>
      <c r="J125" s="655" t="str">
        <f>IF(基本情報入力シート!AA154="","",基本情報入力シート!AA154)</f>
        <v/>
      </c>
      <c r="K125" s="59" t="str">
        <f>IF(基本情報入力シート!AD154="","",基本情報入力シート!AD154)</f>
        <v/>
      </c>
      <c r="L125" s="656" t="str">
        <f>IF(G125="","",VLOOKUP(G125,【参考】数式用!$A$3:$C$46,3,FALSE))</f>
        <v/>
      </c>
      <c r="M125" s="283" t="str">
        <f t="shared" si="17"/>
        <v/>
      </c>
      <c r="N125" s="253"/>
      <c r="O125" s="253"/>
      <c r="P125" s="253"/>
      <c r="Q125" s="208"/>
      <c r="R125" s="839" t="s">
        <v>2716</v>
      </c>
      <c r="S125" s="841"/>
      <c r="T125" s="60"/>
      <c r="U125" s="1313" t="str">
        <f t="shared" si="18"/>
        <v/>
      </c>
      <c r="V125" s="1313"/>
      <c r="W125" s="1313"/>
      <c r="X125" s="1313"/>
      <c r="Y125" s="1313"/>
      <c r="Z125" s="1313"/>
      <c r="AA125" s="1313"/>
      <c r="AB125" s="1313"/>
      <c r="AC125" s="1313"/>
      <c r="AD125" s="1313"/>
      <c r="AE125" s="1313"/>
      <c r="AG125" s="284" t="str">
        <f t="shared" si="19"/>
        <v/>
      </c>
      <c r="AH125" s="284" t="str">
        <f t="shared" si="20"/>
        <v>×</v>
      </c>
      <c r="AI125" s="278" t="str">
        <f t="shared" si="21"/>
        <v>－</v>
      </c>
      <c r="AJ125" s="279" t="str">
        <f t="shared" si="22"/>
        <v/>
      </c>
    </row>
    <row r="126" spans="1:36" ht="36.75" customHeight="1">
      <c r="A126" s="280">
        <f t="shared" si="15"/>
        <v>116</v>
      </c>
      <c r="B126" s="281" t="str">
        <f>IF(基本情報入力シート!B155="","",基本情報入力シート!B155)</f>
        <v/>
      </c>
      <c r="C126" s="282" t="str">
        <f>IF(基本情報入力シート!L155="","",基本情報入力シート!L155)</f>
        <v/>
      </c>
      <c r="D126" s="282" t="str">
        <f>IF(基本情報入力シート!Q155="","",基本情報入力シート!Q155)</f>
        <v/>
      </c>
      <c r="E126" s="282" t="str">
        <f>IF(基本情報入力シート!V155="","",基本情報入力シート!V155)</f>
        <v/>
      </c>
      <c r="F126" s="282" t="str">
        <f>IF(基本情報入力シート!W155="","",基本情報入力シート!W155)</f>
        <v/>
      </c>
      <c r="G126" s="282" t="str">
        <f>IF(基本情報入力シート!X155="","",基本情報入力シート!X155)</f>
        <v/>
      </c>
      <c r="H126" s="653" t="str">
        <f>IF(基本情報入力シート!Z155="","",基本情報入力シート!Z155)</f>
        <v/>
      </c>
      <c r="I126" s="654" t="str">
        <f>IF(基本情報入力シート!AE155&lt;&gt;"", 基本情報入力シート!AE155, "")</f>
        <v/>
      </c>
      <c r="J126" s="655" t="str">
        <f>IF(基本情報入力シート!AA155="","",基本情報入力シート!AA155)</f>
        <v/>
      </c>
      <c r="K126" s="59" t="str">
        <f>IF(基本情報入力シート!AD155="","",基本情報入力シート!AD155)</f>
        <v/>
      </c>
      <c r="L126" s="656" t="str">
        <f>IF(G126="","",VLOOKUP(G126,【参考】数式用!$A$3:$C$46,3,FALSE))</f>
        <v/>
      </c>
      <c r="M126" s="283" t="str">
        <f t="shared" si="17"/>
        <v/>
      </c>
      <c r="N126" s="253"/>
      <c r="O126" s="253"/>
      <c r="P126" s="253"/>
      <c r="Q126" s="208"/>
      <c r="R126" s="839" t="s">
        <v>2716</v>
      </c>
      <c r="S126" s="841"/>
      <c r="T126" s="60"/>
      <c r="U126" s="1313" t="str">
        <f t="shared" si="18"/>
        <v/>
      </c>
      <c r="V126" s="1313"/>
      <c r="W126" s="1313"/>
      <c r="X126" s="1313"/>
      <c r="Y126" s="1313"/>
      <c r="Z126" s="1313"/>
      <c r="AA126" s="1313"/>
      <c r="AB126" s="1313"/>
      <c r="AC126" s="1313"/>
      <c r="AD126" s="1313"/>
      <c r="AE126" s="1313"/>
      <c r="AG126" s="284" t="str">
        <f t="shared" si="19"/>
        <v/>
      </c>
      <c r="AH126" s="284" t="str">
        <f t="shared" si="20"/>
        <v>×</v>
      </c>
      <c r="AI126" s="278" t="str">
        <f t="shared" si="21"/>
        <v>－</v>
      </c>
      <c r="AJ126" s="279" t="str">
        <f t="shared" si="22"/>
        <v/>
      </c>
    </row>
    <row r="127" spans="1:36" ht="36.75" customHeight="1">
      <c r="A127" s="280">
        <f t="shared" si="15"/>
        <v>117</v>
      </c>
      <c r="B127" s="281" t="str">
        <f>IF(基本情報入力シート!B156="","",基本情報入力シート!B156)</f>
        <v/>
      </c>
      <c r="C127" s="282" t="str">
        <f>IF(基本情報入力シート!L156="","",基本情報入力シート!L156)</f>
        <v/>
      </c>
      <c r="D127" s="282" t="str">
        <f>IF(基本情報入力シート!Q156="","",基本情報入力シート!Q156)</f>
        <v/>
      </c>
      <c r="E127" s="282" t="str">
        <f>IF(基本情報入力シート!V156="","",基本情報入力シート!V156)</f>
        <v/>
      </c>
      <c r="F127" s="282" t="str">
        <f>IF(基本情報入力シート!W156="","",基本情報入力シート!W156)</f>
        <v/>
      </c>
      <c r="G127" s="282" t="str">
        <f>IF(基本情報入力シート!X156="","",基本情報入力シート!X156)</f>
        <v/>
      </c>
      <c r="H127" s="653" t="str">
        <f>IF(基本情報入力シート!Z156="","",基本情報入力シート!Z156)</f>
        <v/>
      </c>
      <c r="I127" s="654" t="str">
        <f>IF(基本情報入力シート!AE156&lt;&gt;"", 基本情報入力シート!AE156, "")</f>
        <v/>
      </c>
      <c r="J127" s="655" t="str">
        <f>IF(基本情報入力シート!AA156="","",基本情報入力シート!AA156)</f>
        <v/>
      </c>
      <c r="K127" s="59" t="str">
        <f>IF(基本情報入力シート!AD156="","",基本情報入力シート!AD156)</f>
        <v/>
      </c>
      <c r="L127" s="656" t="str">
        <f>IF(G127="","",VLOOKUP(G127,【参考】数式用!$A$3:$C$46,3,FALSE))</f>
        <v/>
      </c>
      <c r="M127" s="283" t="str">
        <f t="shared" si="17"/>
        <v/>
      </c>
      <c r="N127" s="253"/>
      <c r="O127" s="253"/>
      <c r="P127" s="253"/>
      <c r="Q127" s="208"/>
      <c r="R127" s="839" t="s">
        <v>2716</v>
      </c>
      <c r="S127" s="841"/>
      <c r="T127" s="60"/>
      <c r="U127" s="1313" t="str">
        <f t="shared" si="18"/>
        <v/>
      </c>
      <c r="V127" s="1313"/>
      <c r="W127" s="1313"/>
      <c r="X127" s="1313"/>
      <c r="Y127" s="1313"/>
      <c r="Z127" s="1313"/>
      <c r="AA127" s="1313"/>
      <c r="AB127" s="1313"/>
      <c r="AC127" s="1313"/>
      <c r="AD127" s="1313"/>
      <c r="AE127" s="1313"/>
      <c r="AG127" s="284" t="str">
        <f t="shared" si="19"/>
        <v/>
      </c>
      <c r="AH127" s="284" t="str">
        <f t="shared" si="20"/>
        <v>×</v>
      </c>
      <c r="AI127" s="278" t="str">
        <f t="shared" si="21"/>
        <v>－</v>
      </c>
      <c r="AJ127" s="279" t="str">
        <f t="shared" si="22"/>
        <v/>
      </c>
    </row>
    <row r="128" spans="1:36" ht="36.75" customHeight="1">
      <c r="A128" s="280">
        <f t="shared" si="15"/>
        <v>118</v>
      </c>
      <c r="B128" s="281" t="str">
        <f>IF(基本情報入力シート!B157="","",基本情報入力シート!B157)</f>
        <v/>
      </c>
      <c r="C128" s="282" t="str">
        <f>IF(基本情報入力シート!L157="","",基本情報入力シート!L157)</f>
        <v/>
      </c>
      <c r="D128" s="282" t="str">
        <f>IF(基本情報入力シート!Q157="","",基本情報入力シート!Q157)</f>
        <v/>
      </c>
      <c r="E128" s="282" t="str">
        <f>IF(基本情報入力シート!V157="","",基本情報入力シート!V157)</f>
        <v/>
      </c>
      <c r="F128" s="282" t="str">
        <f>IF(基本情報入力シート!W157="","",基本情報入力シート!W157)</f>
        <v/>
      </c>
      <c r="G128" s="282" t="str">
        <f>IF(基本情報入力シート!X157="","",基本情報入力シート!X157)</f>
        <v/>
      </c>
      <c r="H128" s="653" t="str">
        <f>IF(基本情報入力シート!Z157="","",基本情報入力シート!Z157)</f>
        <v/>
      </c>
      <c r="I128" s="654" t="str">
        <f>IF(基本情報入力シート!AE157&lt;&gt;"", 基本情報入力シート!AE157, "")</f>
        <v/>
      </c>
      <c r="J128" s="655" t="str">
        <f>IF(基本情報入力シート!AA157="","",基本情報入力シート!AA157)</f>
        <v/>
      </c>
      <c r="K128" s="59" t="str">
        <f>IF(基本情報入力シート!AD157="","",基本情報入力シート!AD157)</f>
        <v/>
      </c>
      <c r="L128" s="656" t="str">
        <f>IF(G128="","",VLOOKUP(G128,【参考】数式用!$A$3:$C$46,3,FALSE))</f>
        <v/>
      </c>
      <c r="M128" s="283" t="str">
        <f t="shared" si="17"/>
        <v/>
      </c>
      <c r="N128" s="253"/>
      <c r="O128" s="253"/>
      <c r="P128" s="253"/>
      <c r="Q128" s="208"/>
      <c r="R128" s="839" t="s">
        <v>2716</v>
      </c>
      <c r="S128" s="841"/>
      <c r="T128" s="60"/>
      <c r="U128" s="1313" t="str">
        <f t="shared" si="18"/>
        <v/>
      </c>
      <c r="V128" s="1313"/>
      <c r="W128" s="1313"/>
      <c r="X128" s="1313"/>
      <c r="Y128" s="1313"/>
      <c r="Z128" s="1313"/>
      <c r="AA128" s="1313"/>
      <c r="AB128" s="1313"/>
      <c r="AC128" s="1313"/>
      <c r="AD128" s="1313"/>
      <c r="AE128" s="1313"/>
      <c r="AG128" s="284" t="str">
        <f t="shared" si="19"/>
        <v/>
      </c>
      <c r="AH128" s="284" t="str">
        <f t="shared" si="20"/>
        <v>×</v>
      </c>
      <c r="AI128" s="278" t="str">
        <f t="shared" si="21"/>
        <v>－</v>
      </c>
      <c r="AJ128" s="279" t="str">
        <f t="shared" si="22"/>
        <v/>
      </c>
    </row>
    <row r="129" spans="1:36" ht="36.75" customHeight="1">
      <c r="A129" s="280">
        <f t="shared" si="15"/>
        <v>119</v>
      </c>
      <c r="B129" s="281" t="str">
        <f>IF(基本情報入力シート!B158="","",基本情報入力シート!B158)</f>
        <v/>
      </c>
      <c r="C129" s="282" t="str">
        <f>IF(基本情報入力シート!L158="","",基本情報入力シート!L158)</f>
        <v/>
      </c>
      <c r="D129" s="282" t="str">
        <f>IF(基本情報入力シート!Q158="","",基本情報入力シート!Q158)</f>
        <v/>
      </c>
      <c r="E129" s="282" t="str">
        <f>IF(基本情報入力シート!V158="","",基本情報入力シート!V158)</f>
        <v/>
      </c>
      <c r="F129" s="282" t="str">
        <f>IF(基本情報入力シート!W158="","",基本情報入力シート!W158)</f>
        <v/>
      </c>
      <c r="G129" s="282" t="str">
        <f>IF(基本情報入力シート!X158="","",基本情報入力シート!X158)</f>
        <v/>
      </c>
      <c r="H129" s="653" t="str">
        <f>IF(基本情報入力シート!Z158="","",基本情報入力シート!Z158)</f>
        <v/>
      </c>
      <c r="I129" s="654" t="str">
        <f>IF(基本情報入力シート!AE158&lt;&gt;"", 基本情報入力シート!AE158, "")</f>
        <v/>
      </c>
      <c r="J129" s="655" t="str">
        <f>IF(基本情報入力シート!AA158="","",基本情報入力シート!AA158)</f>
        <v/>
      </c>
      <c r="K129" s="59" t="str">
        <f>IF(基本情報入力シート!AD158="","",基本情報入力シート!AD158)</f>
        <v/>
      </c>
      <c r="L129" s="656" t="str">
        <f>IF(G129="","",VLOOKUP(G129,【参考】数式用!$A$3:$C$46,3,FALSE))</f>
        <v/>
      </c>
      <c r="M129" s="283" t="str">
        <f t="shared" si="17"/>
        <v/>
      </c>
      <c r="N129" s="253"/>
      <c r="O129" s="253"/>
      <c r="P129" s="253"/>
      <c r="Q129" s="208"/>
      <c r="R129" s="839" t="s">
        <v>2716</v>
      </c>
      <c r="S129" s="841"/>
      <c r="T129" s="60"/>
      <c r="U129" s="1313" t="str">
        <f t="shared" si="18"/>
        <v/>
      </c>
      <c r="V129" s="1313"/>
      <c r="W129" s="1313"/>
      <c r="X129" s="1313"/>
      <c r="Y129" s="1313"/>
      <c r="Z129" s="1313"/>
      <c r="AA129" s="1313"/>
      <c r="AB129" s="1313"/>
      <c r="AC129" s="1313"/>
      <c r="AD129" s="1313"/>
      <c r="AE129" s="1313"/>
      <c r="AG129" s="284" t="str">
        <f t="shared" si="19"/>
        <v/>
      </c>
      <c r="AH129" s="284" t="str">
        <f t="shared" si="20"/>
        <v>×</v>
      </c>
      <c r="AI129" s="278" t="str">
        <f t="shared" si="21"/>
        <v>－</v>
      </c>
      <c r="AJ129" s="279" t="str">
        <f t="shared" si="22"/>
        <v/>
      </c>
    </row>
    <row r="130" spans="1:36" ht="36.75" customHeight="1">
      <c r="A130" s="280">
        <f t="shared" si="15"/>
        <v>120</v>
      </c>
      <c r="B130" s="281" t="str">
        <f>IF(基本情報入力シート!B159="","",基本情報入力シート!B159)</f>
        <v/>
      </c>
      <c r="C130" s="282" t="str">
        <f>IF(基本情報入力シート!L159="","",基本情報入力シート!L159)</f>
        <v/>
      </c>
      <c r="D130" s="282" t="str">
        <f>IF(基本情報入力シート!Q159="","",基本情報入力シート!Q159)</f>
        <v/>
      </c>
      <c r="E130" s="282" t="str">
        <f>IF(基本情報入力シート!V159="","",基本情報入力シート!V159)</f>
        <v/>
      </c>
      <c r="F130" s="282" t="str">
        <f>IF(基本情報入力シート!W159="","",基本情報入力シート!W159)</f>
        <v/>
      </c>
      <c r="G130" s="282" t="str">
        <f>IF(基本情報入力シート!X159="","",基本情報入力シート!X159)</f>
        <v/>
      </c>
      <c r="H130" s="653" t="str">
        <f>IF(基本情報入力シート!Z159="","",基本情報入力シート!Z159)</f>
        <v/>
      </c>
      <c r="I130" s="654" t="str">
        <f>IF(基本情報入力シート!AE159&lt;&gt;"", 基本情報入力シート!AE159, "")</f>
        <v/>
      </c>
      <c r="J130" s="655" t="str">
        <f>IF(基本情報入力シート!AA159="","",基本情報入力シート!AA159)</f>
        <v/>
      </c>
      <c r="K130" s="59" t="str">
        <f>IF(基本情報入力シート!AD159="","",基本情報入力シート!AD159)</f>
        <v/>
      </c>
      <c r="L130" s="656" t="str">
        <f>IF(G130="","",VLOOKUP(G130,【参考】数式用!$A$3:$C$46,3,FALSE))</f>
        <v/>
      </c>
      <c r="M130" s="283" t="str">
        <f t="shared" si="17"/>
        <v/>
      </c>
      <c r="N130" s="253"/>
      <c r="O130" s="253"/>
      <c r="P130" s="253"/>
      <c r="Q130" s="208"/>
      <c r="R130" s="839" t="s">
        <v>2716</v>
      </c>
      <c r="S130" s="841"/>
      <c r="T130" s="60"/>
      <c r="U130" s="1313" t="str">
        <f t="shared" si="18"/>
        <v/>
      </c>
      <c r="V130" s="1313"/>
      <c r="W130" s="1313"/>
      <c r="X130" s="1313"/>
      <c r="Y130" s="1313"/>
      <c r="Z130" s="1313"/>
      <c r="AA130" s="1313"/>
      <c r="AB130" s="1313"/>
      <c r="AC130" s="1313"/>
      <c r="AD130" s="1313"/>
      <c r="AE130" s="1313"/>
      <c r="AG130" s="284" t="str">
        <f t="shared" si="19"/>
        <v/>
      </c>
      <c r="AH130" s="284" t="str">
        <f t="shared" si="20"/>
        <v>×</v>
      </c>
      <c r="AI130" s="278" t="str">
        <f t="shared" si="21"/>
        <v>－</v>
      </c>
      <c r="AJ130" s="279" t="str">
        <f t="shared" si="22"/>
        <v/>
      </c>
    </row>
    <row r="131" spans="1:36" ht="36.75" customHeight="1">
      <c r="A131" s="280">
        <f t="shared" si="15"/>
        <v>121</v>
      </c>
      <c r="B131" s="281" t="str">
        <f>IF(基本情報入力シート!B160="","",基本情報入力シート!B160)</f>
        <v/>
      </c>
      <c r="C131" s="282" t="str">
        <f>IF(基本情報入力シート!L160="","",基本情報入力シート!L160)</f>
        <v/>
      </c>
      <c r="D131" s="282" t="str">
        <f>IF(基本情報入力シート!Q160="","",基本情報入力シート!Q160)</f>
        <v/>
      </c>
      <c r="E131" s="282" t="str">
        <f>IF(基本情報入力シート!V160="","",基本情報入力シート!V160)</f>
        <v/>
      </c>
      <c r="F131" s="282" t="str">
        <f>IF(基本情報入力シート!W160="","",基本情報入力シート!W160)</f>
        <v/>
      </c>
      <c r="G131" s="282" t="str">
        <f>IF(基本情報入力シート!X160="","",基本情報入力シート!X160)</f>
        <v/>
      </c>
      <c r="H131" s="653" t="str">
        <f>IF(基本情報入力シート!Z160="","",基本情報入力シート!Z160)</f>
        <v/>
      </c>
      <c r="I131" s="654" t="str">
        <f>IF(基本情報入力シート!AE160&lt;&gt;"", 基本情報入力シート!AE160, "")</f>
        <v/>
      </c>
      <c r="J131" s="655" t="str">
        <f>IF(基本情報入力シート!AA160="","",基本情報入力シート!AA160)</f>
        <v/>
      </c>
      <c r="K131" s="59" t="str">
        <f>IF(基本情報入力シート!AD160="","",基本情報入力シート!AD160)</f>
        <v/>
      </c>
      <c r="L131" s="656" t="str">
        <f>IF(G131="","",VLOOKUP(G131,【参考】数式用!$A$3:$C$46,3,FALSE))</f>
        <v/>
      </c>
      <c r="M131" s="283" t="str">
        <f t="shared" si="17"/>
        <v/>
      </c>
      <c r="N131" s="253"/>
      <c r="O131" s="253"/>
      <c r="P131" s="253"/>
      <c r="Q131" s="208"/>
      <c r="R131" s="839" t="s">
        <v>2716</v>
      </c>
      <c r="S131" s="841"/>
      <c r="T131" s="60"/>
      <c r="U131" s="1313" t="str">
        <f t="shared" si="18"/>
        <v/>
      </c>
      <c r="V131" s="1313"/>
      <c r="W131" s="1313"/>
      <c r="X131" s="1313"/>
      <c r="Y131" s="1313"/>
      <c r="Z131" s="1313"/>
      <c r="AA131" s="1313"/>
      <c r="AB131" s="1313"/>
      <c r="AC131" s="1313"/>
      <c r="AD131" s="1313"/>
      <c r="AE131" s="1313"/>
      <c r="AG131" s="284" t="str">
        <f t="shared" si="19"/>
        <v/>
      </c>
      <c r="AH131" s="284" t="str">
        <f t="shared" si="20"/>
        <v>×</v>
      </c>
      <c r="AI131" s="278" t="str">
        <f t="shared" si="21"/>
        <v>－</v>
      </c>
      <c r="AJ131" s="279" t="str">
        <f t="shared" si="22"/>
        <v/>
      </c>
    </row>
    <row r="132" spans="1:36" ht="36.75" customHeight="1">
      <c r="A132" s="280">
        <f t="shared" si="15"/>
        <v>122</v>
      </c>
      <c r="B132" s="281" t="str">
        <f>IF(基本情報入力シート!B161="","",基本情報入力シート!B161)</f>
        <v/>
      </c>
      <c r="C132" s="282" t="str">
        <f>IF(基本情報入力シート!L161="","",基本情報入力シート!L161)</f>
        <v/>
      </c>
      <c r="D132" s="282" t="str">
        <f>IF(基本情報入力シート!Q161="","",基本情報入力シート!Q161)</f>
        <v/>
      </c>
      <c r="E132" s="282" t="str">
        <f>IF(基本情報入力シート!V161="","",基本情報入力シート!V161)</f>
        <v/>
      </c>
      <c r="F132" s="282" t="str">
        <f>IF(基本情報入力シート!W161="","",基本情報入力シート!W161)</f>
        <v/>
      </c>
      <c r="G132" s="282" t="str">
        <f>IF(基本情報入力シート!X161="","",基本情報入力シート!X161)</f>
        <v/>
      </c>
      <c r="H132" s="653" t="str">
        <f>IF(基本情報入力シート!Z161="","",基本情報入力シート!Z161)</f>
        <v/>
      </c>
      <c r="I132" s="654" t="str">
        <f>IF(基本情報入力シート!AE161&lt;&gt;"", 基本情報入力シート!AE161, "")</f>
        <v/>
      </c>
      <c r="J132" s="655" t="str">
        <f>IF(基本情報入力シート!AA161="","",基本情報入力シート!AA161)</f>
        <v/>
      </c>
      <c r="K132" s="59" t="str">
        <f>IF(基本情報入力シート!AD161="","",基本情報入力シート!AD161)</f>
        <v/>
      </c>
      <c r="L132" s="656" t="str">
        <f>IF(G132="","",VLOOKUP(G132,【参考】数式用!$A$3:$C$46,3,FALSE))</f>
        <v/>
      </c>
      <c r="M132" s="283" t="str">
        <f t="shared" si="17"/>
        <v/>
      </c>
      <c r="N132" s="253"/>
      <c r="O132" s="253"/>
      <c r="P132" s="253"/>
      <c r="Q132" s="208"/>
      <c r="R132" s="839" t="s">
        <v>2716</v>
      </c>
      <c r="S132" s="841"/>
      <c r="T132" s="60"/>
      <c r="U132" s="1313" t="str">
        <f t="shared" si="18"/>
        <v/>
      </c>
      <c r="V132" s="1313"/>
      <c r="W132" s="1313"/>
      <c r="X132" s="1313"/>
      <c r="Y132" s="1313"/>
      <c r="Z132" s="1313"/>
      <c r="AA132" s="1313"/>
      <c r="AB132" s="1313"/>
      <c r="AC132" s="1313"/>
      <c r="AD132" s="1313"/>
      <c r="AE132" s="1313"/>
      <c r="AG132" s="284" t="str">
        <f t="shared" si="19"/>
        <v/>
      </c>
      <c r="AH132" s="284" t="str">
        <f t="shared" si="20"/>
        <v>×</v>
      </c>
      <c r="AI132" s="278" t="str">
        <f t="shared" si="21"/>
        <v>－</v>
      </c>
      <c r="AJ132" s="279" t="str">
        <f t="shared" si="22"/>
        <v/>
      </c>
    </row>
    <row r="133" spans="1:36" ht="36.75" customHeight="1">
      <c r="A133" s="280">
        <f t="shared" si="15"/>
        <v>123</v>
      </c>
      <c r="B133" s="281" t="str">
        <f>IF(基本情報入力シート!B162="","",基本情報入力シート!B162)</f>
        <v/>
      </c>
      <c r="C133" s="282" t="str">
        <f>IF(基本情報入力シート!L162="","",基本情報入力シート!L162)</f>
        <v/>
      </c>
      <c r="D133" s="282" t="str">
        <f>IF(基本情報入力シート!Q162="","",基本情報入力シート!Q162)</f>
        <v/>
      </c>
      <c r="E133" s="282" t="str">
        <f>IF(基本情報入力シート!V162="","",基本情報入力シート!V162)</f>
        <v/>
      </c>
      <c r="F133" s="282" t="str">
        <f>IF(基本情報入力シート!W162="","",基本情報入力シート!W162)</f>
        <v/>
      </c>
      <c r="G133" s="282" t="str">
        <f>IF(基本情報入力シート!X162="","",基本情報入力シート!X162)</f>
        <v/>
      </c>
      <c r="H133" s="653" t="str">
        <f>IF(基本情報入力シート!Z162="","",基本情報入力シート!Z162)</f>
        <v/>
      </c>
      <c r="I133" s="654" t="str">
        <f>IF(基本情報入力シート!AE162&lt;&gt;"", 基本情報入力シート!AE162, "")</f>
        <v/>
      </c>
      <c r="J133" s="655" t="str">
        <f>IF(基本情報入力シート!AA162="","",基本情報入力シート!AA162)</f>
        <v/>
      </c>
      <c r="K133" s="59" t="str">
        <f>IF(基本情報入力シート!AD162="","",基本情報入力シート!AD162)</f>
        <v/>
      </c>
      <c r="L133" s="656" t="str">
        <f>IF(G133="","",VLOOKUP(G133,【参考】数式用!$A$3:$C$46,3,FALSE))</f>
        <v/>
      </c>
      <c r="M133" s="283" t="str">
        <f t="shared" si="17"/>
        <v/>
      </c>
      <c r="N133" s="253"/>
      <c r="O133" s="253"/>
      <c r="P133" s="253"/>
      <c r="Q133" s="208"/>
      <c r="R133" s="839" t="s">
        <v>2716</v>
      </c>
      <c r="S133" s="841"/>
      <c r="T133" s="60"/>
      <c r="U133" s="1313" t="str">
        <f t="shared" si="18"/>
        <v/>
      </c>
      <c r="V133" s="1313"/>
      <c r="W133" s="1313"/>
      <c r="X133" s="1313"/>
      <c r="Y133" s="1313"/>
      <c r="Z133" s="1313"/>
      <c r="AA133" s="1313"/>
      <c r="AB133" s="1313"/>
      <c r="AC133" s="1313"/>
      <c r="AD133" s="1313"/>
      <c r="AE133" s="1313"/>
      <c r="AG133" s="284" t="str">
        <f t="shared" si="19"/>
        <v/>
      </c>
      <c r="AH133" s="284" t="str">
        <f t="shared" si="20"/>
        <v>×</v>
      </c>
      <c r="AI133" s="278" t="str">
        <f t="shared" si="21"/>
        <v>－</v>
      </c>
      <c r="AJ133" s="279" t="str">
        <f t="shared" si="22"/>
        <v/>
      </c>
    </row>
    <row r="134" spans="1:36" ht="36.75" customHeight="1">
      <c r="A134" s="280">
        <f t="shared" si="15"/>
        <v>124</v>
      </c>
      <c r="B134" s="281" t="str">
        <f>IF(基本情報入力シート!B163="","",基本情報入力シート!B163)</f>
        <v/>
      </c>
      <c r="C134" s="282" t="str">
        <f>IF(基本情報入力シート!L163="","",基本情報入力シート!L163)</f>
        <v/>
      </c>
      <c r="D134" s="282" t="str">
        <f>IF(基本情報入力シート!Q163="","",基本情報入力シート!Q163)</f>
        <v/>
      </c>
      <c r="E134" s="282" t="str">
        <f>IF(基本情報入力シート!V163="","",基本情報入力シート!V163)</f>
        <v/>
      </c>
      <c r="F134" s="282" t="str">
        <f>IF(基本情報入力シート!W163="","",基本情報入力シート!W163)</f>
        <v/>
      </c>
      <c r="G134" s="282" t="str">
        <f>IF(基本情報入力シート!X163="","",基本情報入力シート!X163)</f>
        <v/>
      </c>
      <c r="H134" s="653" t="str">
        <f>IF(基本情報入力シート!Z163="","",基本情報入力シート!Z163)</f>
        <v/>
      </c>
      <c r="I134" s="654" t="str">
        <f>IF(基本情報入力シート!AE163&lt;&gt;"", 基本情報入力シート!AE163, "")</f>
        <v/>
      </c>
      <c r="J134" s="655" t="str">
        <f>IF(基本情報入力シート!AA163="","",基本情報入力シート!AA163)</f>
        <v/>
      </c>
      <c r="K134" s="59" t="str">
        <f>IF(基本情報入力シート!AD163="","",基本情報入力シート!AD163)</f>
        <v/>
      </c>
      <c r="L134" s="656" t="str">
        <f>IF(G134="","",VLOOKUP(G134,【参考】数式用!$A$3:$C$46,3,FALSE))</f>
        <v/>
      </c>
      <c r="M134" s="283" t="str">
        <f t="shared" si="17"/>
        <v/>
      </c>
      <c r="N134" s="253"/>
      <c r="O134" s="253"/>
      <c r="P134" s="253"/>
      <c r="Q134" s="208"/>
      <c r="R134" s="839" t="s">
        <v>2716</v>
      </c>
      <c r="S134" s="841"/>
      <c r="T134" s="60"/>
      <c r="U134" s="1313" t="str">
        <f t="shared" si="18"/>
        <v/>
      </c>
      <c r="V134" s="1313"/>
      <c r="W134" s="1313"/>
      <c r="X134" s="1313"/>
      <c r="Y134" s="1313"/>
      <c r="Z134" s="1313"/>
      <c r="AA134" s="1313"/>
      <c r="AB134" s="1313"/>
      <c r="AC134" s="1313"/>
      <c r="AD134" s="1313"/>
      <c r="AE134" s="1313"/>
      <c r="AG134" s="284" t="str">
        <f t="shared" si="19"/>
        <v/>
      </c>
      <c r="AH134" s="284" t="str">
        <f t="shared" si="20"/>
        <v>×</v>
      </c>
      <c r="AI134" s="278" t="str">
        <f t="shared" si="21"/>
        <v>－</v>
      </c>
      <c r="AJ134" s="279" t="str">
        <f t="shared" si="22"/>
        <v/>
      </c>
    </row>
    <row r="135" spans="1:36" ht="36.75" customHeight="1">
      <c r="A135" s="280">
        <f t="shared" si="15"/>
        <v>125</v>
      </c>
      <c r="B135" s="281" t="str">
        <f>IF(基本情報入力シート!B164="","",基本情報入力シート!B164)</f>
        <v/>
      </c>
      <c r="C135" s="282" t="str">
        <f>IF(基本情報入力シート!L164="","",基本情報入力シート!L164)</f>
        <v/>
      </c>
      <c r="D135" s="282" t="str">
        <f>IF(基本情報入力シート!Q164="","",基本情報入力シート!Q164)</f>
        <v/>
      </c>
      <c r="E135" s="282" t="str">
        <f>IF(基本情報入力シート!V164="","",基本情報入力シート!V164)</f>
        <v/>
      </c>
      <c r="F135" s="282" t="str">
        <f>IF(基本情報入力シート!W164="","",基本情報入力シート!W164)</f>
        <v/>
      </c>
      <c r="G135" s="282" t="str">
        <f>IF(基本情報入力シート!X164="","",基本情報入力シート!X164)</f>
        <v/>
      </c>
      <c r="H135" s="653" t="str">
        <f>IF(基本情報入力シート!Z164="","",基本情報入力シート!Z164)</f>
        <v/>
      </c>
      <c r="I135" s="654" t="str">
        <f>IF(基本情報入力シート!AE164&lt;&gt;"", 基本情報入力シート!AE164, "")</f>
        <v/>
      </c>
      <c r="J135" s="655" t="str">
        <f>IF(基本情報入力シート!AA164="","",基本情報入力シート!AA164)</f>
        <v/>
      </c>
      <c r="K135" s="59" t="str">
        <f>IF(基本情報入力シート!AD164="","",基本情報入力シート!AD164)</f>
        <v/>
      </c>
      <c r="L135" s="656" t="str">
        <f>IF(G135="","",VLOOKUP(G135,【参考】数式用!$A$3:$C$46,3,FALSE))</f>
        <v/>
      </c>
      <c r="M135" s="283" t="str">
        <f t="shared" si="17"/>
        <v/>
      </c>
      <c r="N135" s="253"/>
      <c r="O135" s="253"/>
      <c r="P135" s="253"/>
      <c r="Q135" s="208"/>
      <c r="R135" s="839" t="s">
        <v>2716</v>
      </c>
      <c r="S135" s="841"/>
      <c r="T135" s="60"/>
      <c r="U135" s="1313" t="str">
        <f t="shared" si="18"/>
        <v/>
      </c>
      <c r="V135" s="1313"/>
      <c r="W135" s="1313"/>
      <c r="X135" s="1313"/>
      <c r="Y135" s="1313"/>
      <c r="Z135" s="1313"/>
      <c r="AA135" s="1313"/>
      <c r="AB135" s="1313"/>
      <c r="AC135" s="1313"/>
      <c r="AD135" s="1313"/>
      <c r="AE135" s="1313"/>
      <c r="AG135" s="284" t="str">
        <f t="shared" si="19"/>
        <v/>
      </c>
      <c r="AH135" s="284" t="str">
        <f t="shared" si="20"/>
        <v>×</v>
      </c>
      <c r="AI135" s="278" t="str">
        <f t="shared" si="21"/>
        <v>－</v>
      </c>
      <c r="AJ135" s="279" t="str">
        <f t="shared" si="22"/>
        <v/>
      </c>
    </row>
    <row r="136" spans="1:36" ht="36.75" customHeight="1">
      <c r="A136" s="280">
        <f t="shared" si="15"/>
        <v>126</v>
      </c>
      <c r="B136" s="281" t="str">
        <f>IF(基本情報入力シート!B165="","",基本情報入力シート!B165)</f>
        <v/>
      </c>
      <c r="C136" s="282" t="str">
        <f>IF(基本情報入力シート!L165="","",基本情報入力シート!L165)</f>
        <v/>
      </c>
      <c r="D136" s="282" t="str">
        <f>IF(基本情報入力シート!Q165="","",基本情報入力シート!Q165)</f>
        <v/>
      </c>
      <c r="E136" s="282" t="str">
        <f>IF(基本情報入力シート!V165="","",基本情報入力シート!V165)</f>
        <v/>
      </c>
      <c r="F136" s="282" t="str">
        <f>IF(基本情報入力シート!W165="","",基本情報入力シート!W165)</f>
        <v/>
      </c>
      <c r="G136" s="282" t="str">
        <f>IF(基本情報入力シート!X165="","",基本情報入力シート!X165)</f>
        <v/>
      </c>
      <c r="H136" s="653" t="str">
        <f>IF(基本情報入力シート!Z165="","",基本情報入力シート!Z165)</f>
        <v/>
      </c>
      <c r="I136" s="654" t="str">
        <f>IF(基本情報入力シート!AE165&lt;&gt;"", 基本情報入力シート!AE165, "")</f>
        <v/>
      </c>
      <c r="J136" s="655" t="str">
        <f>IF(基本情報入力シート!AA165="","",基本情報入力シート!AA165)</f>
        <v/>
      </c>
      <c r="K136" s="59" t="str">
        <f>IF(基本情報入力シート!AD165="","",基本情報入力シート!AD165)</f>
        <v/>
      </c>
      <c r="L136" s="656" t="str">
        <f>IF(G136="","",VLOOKUP(G136,【参考】数式用!$A$3:$C$46,3,FALSE))</f>
        <v/>
      </c>
      <c r="M136" s="283" t="str">
        <f t="shared" si="17"/>
        <v/>
      </c>
      <c r="N136" s="253"/>
      <c r="O136" s="253"/>
      <c r="P136" s="253"/>
      <c r="Q136" s="208"/>
      <c r="R136" s="839" t="s">
        <v>2716</v>
      </c>
      <c r="S136" s="841"/>
      <c r="T136" s="60"/>
      <c r="U136" s="1313" t="str">
        <f t="shared" si="18"/>
        <v/>
      </c>
      <c r="V136" s="1313"/>
      <c r="W136" s="1313"/>
      <c r="X136" s="1313"/>
      <c r="Y136" s="1313"/>
      <c r="Z136" s="1313"/>
      <c r="AA136" s="1313"/>
      <c r="AB136" s="1313"/>
      <c r="AC136" s="1313"/>
      <c r="AD136" s="1313"/>
      <c r="AE136" s="1313"/>
      <c r="AG136" s="284" t="str">
        <f t="shared" si="19"/>
        <v/>
      </c>
      <c r="AH136" s="284" t="str">
        <f t="shared" si="20"/>
        <v>×</v>
      </c>
      <c r="AI136" s="278" t="str">
        <f t="shared" si="21"/>
        <v>－</v>
      </c>
      <c r="AJ136" s="279" t="str">
        <f t="shared" si="22"/>
        <v/>
      </c>
    </row>
    <row r="137" spans="1:36" ht="36.75" customHeight="1">
      <c r="A137" s="280">
        <f t="shared" si="15"/>
        <v>127</v>
      </c>
      <c r="B137" s="281" t="str">
        <f>IF(基本情報入力シート!B166="","",基本情報入力シート!B166)</f>
        <v/>
      </c>
      <c r="C137" s="282" t="str">
        <f>IF(基本情報入力シート!L166="","",基本情報入力シート!L166)</f>
        <v/>
      </c>
      <c r="D137" s="282" t="str">
        <f>IF(基本情報入力シート!Q166="","",基本情報入力シート!Q166)</f>
        <v/>
      </c>
      <c r="E137" s="282" t="str">
        <f>IF(基本情報入力シート!V166="","",基本情報入力シート!V166)</f>
        <v/>
      </c>
      <c r="F137" s="282" t="str">
        <f>IF(基本情報入力シート!W166="","",基本情報入力シート!W166)</f>
        <v/>
      </c>
      <c r="G137" s="282" t="str">
        <f>IF(基本情報入力シート!X166="","",基本情報入力シート!X166)</f>
        <v/>
      </c>
      <c r="H137" s="653" t="str">
        <f>IF(基本情報入力シート!Z166="","",基本情報入力シート!Z166)</f>
        <v/>
      </c>
      <c r="I137" s="654" t="str">
        <f>IF(基本情報入力シート!AE166&lt;&gt;"", 基本情報入力シート!AE166, "")</f>
        <v/>
      </c>
      <c r="J137" s="655" t="str">
        <f>IF(基本情報入力シート!AA166="","",基本情報入力シート!AA166)</f>
        <v/>
      </c>
      <c r="K137" s="59" t="str">
        <f>IF(基本情報入力シート!AD166="","",基本情報入力シート!AD166)</f>
        <v/>
      </c>
      <c r="L137" s="656" t="str">
        <f>IF(G137="","",VLOOKUP(G137,【参考】数式用!$A$3:$C$46,3,FALSE))</f>
        <v/>
      </c>
      <c r="M137" s="283" t="str">
        <f t="shared" si="17"/>
        <v/>
      </c>
      <c r="N137" s="253"/>
      <c r="O137" s="253"/>
      <c r="P137" s="253"/>
      <c r="Q137" s="208"/>
      <c r="R137" s="839" t="s">
        <v>2716</v>
      </c>
      <c r="S137" s="841"/>
      <c r="T137" s="60"/>
      <c r="U137" s="1313" t="str">
        <f t="shared" si="18"/>
        <v/>
      </c>
      <c r="V137" s="1313"/>
      <c r="W137" s="1313"/>
      <c r="X137" s="1313"/>
      <c r="Y137" s="1313"/>
      <c r="Z137" s="1313"/>
      <c r="AA137" s="1313"/>
      <c r="AB137" s="1313"/>
      <c r="AC137" s="1313"/>
      <c r="AD137" s="1313"/>
      <c r="AE137" s="1313"/>
      <c r="AG137" s="284" t="str">
        <f t="shared" si="19"/>
        <v/>
      </c>
      <c r="AH137" s="284" t="str">
        <f t="shared" si="20"/>
        <v>×</v>
      </c>
      <c r="AI137" s="278" t="str">
        <f t="shared" si="21"/>
        <v>－</v>
      </c>
      <c r="AJ137" s="279" t="str">
        <f t="shared" si="22"/>
        <v/>
      </c>
    </row>
    <row r="138" spans="1:36" ht="36.75" customHeight="1">
      <c r="A138" s="280">
        <f t="shared" si="15"/>
        <v>128</v>
      </c>
      <c r="B138" s="281" t="str">
        <f>IF(基本情報入力シート!B167="","",基本情報入力シート!B167)</f>
        <v/>
      </c>
      <c r="C138" s="282" t="str">
        <f>IF(基本情報入力シート!L167="","",基本情報入力シート!L167)</f>
        <v/>
      </c>
      <c r="D138" s="282" t="str">
        <f>IF(基本情報入力シート!Q167="","",基本情報入力シート!Q167)</f>
        <v/>
      </c>
      <c r="E138" s="282" t="str">
        <f>IF(基本情報入力シート!V167="","",基本情報入力シート!V167)</f>
        <v/>
      </c>
      <c r="F138" s="282" t="str">
        <f>IF(基本情報入力シート!W167="","",基本情報入力シート!W167)</f>
        <v/>
      </c>
      <c r="G138" s="282" t="str">
        <f>IF(基本情報入力シート!X167="","",基本情報入力シート!X167)</f>
        <v/>
      </c>
      <c r="H138" s="653" t="str">
        <f>IF(基本情報入力シート!Z167="","",基本情報入力シート!Z167)</f>
        <v/>
      </c>
      <c r="I138" s="654" t="str">
        <f>IF(基本情報入力シート!AE167&lt;&gt;"", 基本情報入力シート!AE167, "")</f>
        <v/>
      </c>
      <c r="J138" s="655" t="str">
        <f>IF(基本情報入力シート!AA167="","",基本情報入力シート!AA167)</f>
        <v/>
      </c>
      <c r="K138" s="59" t="str">
        <f>IF(基本情報入力シート!AD167="","",基本情報入力シート!AD167)</f>
        <v/>
      </c>
      <c r="L138" s="656" t="str">
        <f>IF(G138="","",VLOOKUP(G138,【参考】数式用!$A$3:$C$46,3,FALSE))</f>
        <v/>
      </c>
      <c r="M138" s="283" t="str">
        <f t="shared" si="17"/>
        <v/>
      </c>
      <c r="N138" s="253"/>
      <c r="O138" s="253"/>
      <c r="P138" s="253"/>
      <c r="Q138" s="208"/>
      <c r="R138" s="839" t="s">
        <v>2716</v>
      </c>
      <c r="S138" s="841"/>
      <c r="T138" s="60"/>
      <c r="U138" s="1313" t="str">
        <f t="shared" si="18"/>
        <v/>
      </c>
      <c r="V138" s="1313"/>
      <c r="W138" s="1313"/>
      <c r="X138" s="1313"/>
      <c r="Y138" s="1313"/>
      <c r="Z138" s="1313"/>
      <c r="AA138" s="1313"/>
      <c r="AB138" s="1313"/>
      <c r="AC138" s="1313"/>
      <c r="AD138" s="1313"/>
      <c r="AE138" s="1313"/>
      <c r="AG138" s="284" t="str">
        <f t="shared" si="19"/>
        <v/>
      </c>
      <c r="AH138" s="284" t="str">
        <f t="shared" si="20"/>
        <v>×</v>
      </c>
      <c r="AI138" s="278" t="str">
        <f t="shared" si="21"/>
        <v>－</v>
      </c>
      <c r="AJ138" s="279" t="str">
        <f t="shared" si="22"/>
        <v/>
      </c>
    </row>
    <row r="139" spans="1:36" ht="36.75" customHeight="1">
      <c r="A139" s="280">
        <f t="shared" si="15"/>
        <v>129</v>
      </c>
      <c r="B139" s="281" t="str">
        <f>IF(基本情報入力シート!B168="","",基本情報入力シート!B168)</f>
        <v/>
      </c>
      <c r="C139" s="282" t="str">
        <f>IF(基本情報入力シート!L168="","",基本情報入力シート!L168)</f>
        <v/>
      </c>
      <c r="D139" s="282" t="str">
        <f>IF(基本情報入力シート!Q168="","",基本情報入力シート!Q168)</f>
        <v/>
      </c>
      <c r="E139" s="282" t="str">
        <f>IF(基本情報入力シート!V168="","",基本情報入力シート!V168)</f>
        <v/>
      </c>
      <c r="F139" s="282" t="str">
        <f>IF(基本情報入力シート!W168="","",基本情報入力シート!W168)</f>
        <v/>
      </c>
      <c r="G139" s="282" t="str">
        <f>IF(基本情報入力シート!X168="","",基本情報入力シート!X168)</f>
        <v/>
      </c>
      <c r="H139" s="653" t="str">
        <f>IF(基本情報入力シート!Z168="","",基本情報入力シート!Z168)</f>
        <v/>
      </c>
      <c r="I139" s="654" t="str">
        <f>IF(基本情報入力シート!AE168&lt;&gt;"", 基本情報入力シート!AE168, "")</f>
        <v/>
      </c>
      <c r="J139" s="655" t="str">
        <f>IF(基本情報入力シート!AA168="","",基本情報入力シート!AA168)</f>
        <v/>
      </c>
      <c r="K139" s="59" t="str">
        <f>IF(基本情報入力シート!AD168="","",基本情報入力シート!AD168)</f>
        <v/>
      </c>
      <c r="L139" s="656" t="str">
        <f>IF(G139="","",VLOOKUP(G139,【参考】数式用!$A$3:$C$46,3,FALSE))</f>
        <v/>
      </c>
      <c r="M139" s="283" t="str">
        <f t="shared" si="17"/>
        <v/>
      </c>
      <c r="N139" s="253"/>
      <c r="O139" s="253"/>
      <c r="P139" s="253"/>
      <c r="Q139" s="208"/>
      <c r="R139" s="839" t="s">
        <v>2716</v>
      </c>
      <c r="S139" s="841"/>
      <c r="T139" s="60"/>
      <c r="U139" s="1313" t="str">
        <f t="shared" si="18"/>
        <v/>
      </c>
      <c r="V139" s="1313"/>
      <c r="W139" s="1313"/>
      <c r="X139" s="1313"/>
      <c r="Y139" s="1313"/>
      <c r="Z139" s="1313"/>
      <c r="AA139" s="1313"/>
      <c r="AB139" s="1313"/>
      <c r="AC139" s="1313"/>
      <c r="AD139" s="1313"/>
      <c r="AE139" s="1313"/>
      <c r="AG139" s="284" t="str">
        <f t="shared" si="19"/>
        <v/>
      </c>
      <c r="AH139" s="284" t="str">
        <f t="shared" si="20"/>
        <v>×</v>
      </c>
      <c r="AI139" s="278" t="str">
        <f t="shared" si="21"/>
        <v>－</v>
      </c>
      <c r="AJ139" s="279" t="str">
        <f t="shared" si="22"/>
        <v/>
      </c>
    </row>
    <row r="140" spans="1:36" ht="36.75" customHeight="1">
      <c r="A140" s="280">
        <f t="shared" si="15"/>
        <v>130</v>
      </c>
      <c r="B140" s="281" t="str">
        <f>IF(基本情報入力シート!B169="","",基本情報入力シート!B169)</f>
        <v/>
      </c>
      <c r="C140" s="282" t="str">
        <f>IF(基本情報入力シート!L169="","",基本情報入力シート!L169)</f>
        <v/>
      </c>
      <c r="D140" s="282" t="str">
        <f>IF(基本情報入力シート!Q169="","",基本情報入力シート!Q169)</f>
        <v/>
      </c>
      <c r="E140" s="282" t="str">
        <f>IF(基本情報入力シート!V169="","",基本情報入力シート!V169)</f>
        <v/>
      </c>
      <c r="F140" s="282" t="str">
        <f>IF(基本情報入力シート!W169="","",基本情報入力シート!W169)</f>
        <v/>
      </c>
      <c r="G140" s="282" t="str">
        <f>IF(基本情報入力シート!X169="","",基本情報入力シート!X169)</f>
        <v/>
      </c>
      <c r="H140" s="653" t="str">
        <f>IF(基本情報入力シート!Z169="","",基本情報入力シート!Z169)</f>
        <v/>
      </c>
      <c r="I140" s="654" t="str">
        <f>IF(基本情報入力シート!AE169&lt;&gt;"", 基本情報入力シート!AE169, "")</f>
        <v/>
      </c>
      <c r="J140" s="655" t="str">
        <f>IF(基本情報入力シート!AA169="","",基本情報入力シート!AA169)</f>
        <v/>
      </c>
      <c r="K140" s="59" t="str">
        <f>IF(基本情報入力シート!AD169="","",基本情報入力シート!AD169)</f>
        <v/>
      </c>
      <c r="L140" s="656" t="str">
        <f>IF(G140="","",VLOOKUP(G140,【参考】数式用!$A$3:$C$46,3,FALSE))</f>
        <v/>
      </c>
      <c r="M140" s="283" t="str">
        <f t="shared" si="17"/>
        <v/>
      </c>
      <c r="N140" s="253"/>
      <c r="O140" s="253"/>
      <c r="P140" s="253"/>
      <c r="Q140" s="208"/>
      <c r="R140" s="839" t="s">
        <v>2716</v>
      </c>
      <c r="S140" s="841"/>
      <c r="T140" s="60"/>
      <c r="U140" s="1313" t="str">
        <f t="shared" si="18"/>
        <v/>
      </c>
      <c r="V140" s="1313"/>
      <c r="W140" s="1313"/>
      <c r="X140" s="1313"/>
      <c r="Y140" s="1313"/>
      <c r="Z140" s="1313"/>
      <c r="AA140" s="1313"/>
      <c r="AB140" s="1313"/>
      <c r="AC140" s="1313"/>
      <c r="AD140" s="1313"/>
      <c r="AE140" s="1313"/>
      <c r="AG140" s="284" t="str">
        <f t="shared" si="19"/>
        <v/>
      </c>
      <c r="AH140" s="284" t="str">
        <f t="shared" si="20"/>
        <v>×</v>
      </c>
      <c r="AI140" s="278" t="str">
        <f t="shared" si="21"/>
        <v>－</v>
      </c>
      <c r="AJ140" s="279" t="str">
        <f t="shared" si="22"/>
        <v/>
      </c>
    </row>
    <row r="141" spans="1:36" ht="36.75" customHeight="1">
      <c r="A141" s="280">
        <f t="shared" ref="A141:A204" si="23">A140+1</f>
        <v>131</v>
      </c>
      <c r="B141" s="281" t="str">
        <f>IF(基本情報入力シート!B170="","",基本情報入力シート!B170)</f>
        <v/>
      </c>
      <c r="C141" s="282" t="str">
        <f>IF(基本情報入力シート!L170="","",基本情報入力シート!L170)</f>
        <v/>
      </c>
      <c r="D141" s="282" t="str">
        <f>IF(基本情報入力シート!Q170="","",基本情報入力シート!Q170)</f>
        <v/>
      </c>
      <c r="E141" s="282" t="str">
        <f>IF(基本情報入力シート!V170="","",基本情報入力シート!V170)</f>
        <v/>
      </c>
      <c r="F141" s="282" t="str">
        <f>IF(基本情報入力シート!W170="","",基本情報入力シート!W170)</f>
        <v/>
      </c>
      <c r="G141" s="282" t="str">
        <f>IF(基本情報入力シート!X170="","",基本情報入力シート!X170)</f>
        <v/>
      </c>
      <c r="H141" s="653" t="str">
        <f>IF(基本情報入力シート!Z170="","",基本情報入力シート!Z170)</f>
        <v/>
      </c>
      <c r="I141" s="654" t="str">
        <f>IF(基本情報入力シート!AE170&lt;&gt;"", 基本情報入力シート!AE170, "")</f>
        <v/>
      </c>
      <c r="J141" s="655" t="str">
        <f>IF(基本情報入力シート!AA170="","",基本情報入力シート!AA170)</f>
        <v/>
      </c>
      <c r="K141" s="59" t="str">
        <f>IF(基本情報入力シート!AD170="","",基本情報入力シート!AD170)</f>
        <v/>
      </c>
      <c r="L141" s="656" t="str">
        <f>IF(G141="","",VLOOKUP(G141,【参考】数式用!$A$3:$C$46,3,FALSE))</f>
        <v/>
      </c>
      <c r="M141" s="283" t="str">
        <f t="shared" si="17"/>
        <v/>
      </c>
      <c r="N141" s="253"/>
      <c r="O141" s="253"/>
      <c r="P141" s="253"/>
      <c r="Q141" s="208"/>
      <c r="R141" s="839" t="s">
        <v>2716</v>
      </c>
      <c r="S141" s="841"/>
      <c r="T141" s="60"/>
      <c r="U141" s="1313" t="str">
        <f t="shared" si="18"/>
        <v/>
      </c>
      <c r="V141" s="1313"/>
      <c r="W141" s="1313"/>
      <c r="X141" s="1313"/>
      <c r="Y141" s="1313"/>
      <c r="Z141" s="1313"/>
      <c r="AA141" s="1313"/>
      <c r="AB141" s="1313"/>
      <c r="AC141" s="1313"/>
      <c r="AD141" s="1313"/>
      <c r="AE141" s="1313"/>
      <c r="AG141" s="284" t="str">
        <f t="shared" si="19"/>
        <v/>
      </c>
      <c r="AH141" s="284" t="str">
        <f t="shared" si="20"/>
        <v>×</v>
      </c>
      <c r="AI141" s="278" t="str">
        <f t="shared" si="21"/>
        <v>－</v>
      </c>
      <c r="AJ141" s="279" t="str">
        <f t="shared" si="22"/>
        <v/>
      </c>
    </row>
    <row r="142" spans="1:36" ht="36.75" customHeight="1">
      <c r="A142" s="280">
        <f t="shared" si="23"/>
        <v>132</v>
      </c>
      <c r="B142" s="281" t="str">
        <f>IF(基本情報入力シート!B171="","",基本情報入力シート!B171)</f>
        <v/>
      </c>
      <c r="C142" s="282" t="str">
        <f>IF(基本情報入力シート!L171="","",基本情報入力シート!L171)</f>
        <v/>
      </c>
      <c r="D142" s="282" t="str">
        <f>IF(基本情報入力シート!Q171="","",基本情報入力シート!Q171)</f>
        <v/>
      </c>
      <c r="E142" s="282" t="str">
        <f>IF(基本情報入力シート!V171="","",基本情報入力シート!V171)</f>
        <v/>
      </c>
      <c r="F142" s="282" t="str">
        <f>IF(基本情報入力シート!W171="","",基本情報入力シート!W171)</f>
        <v/>
      </c>
      <c r="G142" s="282" t="str">
        <f>IF(基本情報入力シート!X171="","",基本情報入力シート!X171)</f>
        <v/>
      </c>
      <c r="H142" s="653" t="str">
        <f>IF(基本情報入力シート!Z171="","",基本情報入力シート!Z171)</f>
        <v/>
      </c>
      <c r="I142" s="654" t="str">
        <f>IF(基本情報入力シート!AE171&lt;&gt;"", 基本情報入力シート!AE171, "")</f>
        <v/>
      </c>
      <c r="J142" s="655" t="str">
        <f>IF(基本情報入力シート!AA171="","",基本情報入力シート!AA171)</f>
        <v/>
      </c>
      <c r="K142" s="59" t="str">
        <f>IF(基本情報入力シート!AD171="","",基本情報入力シート!AD171)</f>
        <v/>
      </c>
      <c r="L142" s="656" t="str">
        <f>IF(G142="","",VLOOKUP(G142,【参考】数式用!$A$3:$C$46,3,FALSE))</f>
        <v/>
      </c>
      <c r="M142" s="283" t="str">
        <f t="shared" si="17"/>
        <v/>
      </c>
      <c r="N142" s="253"/>
      <c r="O142" s="253"/>
      <c r="P142" s="253"/>
      <c r="Q142" s="208"/>
      <c r="R142" s="839" t="s">
        <v>2716</v>
      </c>
      <c r="S142" s="841"/>
      <c r="T142" s="60"/>
      <c r="U142" s="1313" t="str">
        <f t="shared" si="18"/>
        <v/>
      </c>
      <c r="V142" s="1313"/>
      <c r="W142" s="1313"/>
      <c r="X142" s="1313"/>
      <c r="Y142" s="1313"/>
      <c r="Z142" s="1313"/>
      <c r="AA142" s="1313"/>
      <c r="AB142" s="1313"/>
      <c r="AC142" s="1313"/>
      <c r="AD142" s="1313"/>
      <c r="AE142" s="1313"/>
      <c r="AG142" s="284" t="str">
        <f t="shared" si="19"/>
        <v/>
      </c>
      <c r="AH142" s="284" t="str">
        <f t="shared" si="20"/>
        <v>×</v>
      </c>
      <c r="AI142" s="278" t="str">
        <f t="shared" si="21"/>
        <v>－</v>
      </c>
      <c r="AJ142" s="279" t="str">
        <f t="shared" si="22"/>
        <v/>
      </c>
    </row>
    <row r="143" spans="1:36" ht="36.75" customHeight="1">
      <c r="A143" s="280">
        <f t="shared" si="23"/>
        <v>133</v>
      </c>
      <c r="B143" s="281" t="str">
        <f>IF(基本情報入力シート!B172="","",基本情報入力シート!B172)</f>
        <v/>
      </c>
      <c r="C143" s="282" t="str">
        <f>IF(基本情報入力シート!L172="","",基本情報入力シート!L172)</f>
        <v/>
      </c>
      <c r="D143" s="282" t="str">
        <f>IF(基本情報入力シート!Q172="","",基本情報入力シート!Q172)</f>
        <v/>
      </c>
      <c r="E143" s="282" t="str">
        <f>IF(基本情報入力シート!V172="","",基本情報入力シート!V172)</f>
        <v/>
      </c>
      <c r="F143" s="282" t="str">
        <f>IF(基本情報入力シート!W172="","",基本情報入力シート!W172)</f>
        <v/>
      </c>
      <c r="G143" s="282" t="str">
        <f>IF(基本情報入力シート!X172="","",基本情報入力シート!X172)</f>
        <v/>
      </c>
      <c r="H143" s="653" t="str">
        <f>IF(基本情報入力シート!Z172="","",基本情報入力シート!Z172)</f>
        <v/>
      </c>
      <c r="I143" s="654" t="str">
        <f>IF(基本情報入力シート!AE172&lt;&gt;"", 基本情報入力シート!AE172, "")</f>
        <v/>
      </c>
      <c r="J143" s="655" t="str">
        <f>IF(基本情報入力シート!AA172="","",基本情報入力シート!AA172)</f>
        <v/>
      </c>
      <c r="K143" s="59" t="str">
        <f>IF(基本情報入力シート!AD172="","",基本情報入力シート!AD172)</f>
        <v/>
      </c>
      <c r="L143" s="656" t="str">
        <f>IF(G143="","",VLOOKUP(G143,【参考】数式用!$A$3:$C$46,3,FALSE))</f>
        <v/>
      </c>
      <c r="M143" s="283" t="str">
        <f t="shared" si="17"/>
        <v/>
      </c>
      <c r="N143" s="253"/>
      <c r="O143" s="253"/>
      <c r="P143" s="253"/>
      <c r="Q143" s="208"/>
      <c r="R143" s="839" t="s">
        <v>2716</v>
      </c>
      <c r="S143" s="841"/>
      <c r="T143" s="60"/>
      <c r="U143" s="1313" t="str">
        <f t="shared" si="18"/>
        <v/>
      </c>
      <c r="V143" s="1313"/>
      <c r="W143" s="1313"/>
      <c r="X143" s="1313"/>
      <c r="Y143" s="1313"/>
      <c r="Z143" s="1313"/>
      <c r="AA143" s="1313"/>
      <c r="AB143" s="1313"/>
      <c r="AC143" s="1313"/>
      <c r="AD143" s="1313"/>
      <c r="AE143" s="1313"/>
      <c r="AG143" s="284" t="str">
        <f t="shared" si="19"/>
        <v/>
      </c>
      <c r="AH143" s="284" t="str">
        <f t="shared" si="20"/>
        <v>×</v>
      </c>
      <c r="AI143" s="278" t="str">
        <f t="shared" si="21"/>
        <v>－</v>
      </c>
      <c r="AJ143" s="279" t="str">
        <f t="shared" si="22"/>
        <v/>
      </c>
    </row>
    <row r="144" spans="1:36" ht="36.75" customHeight="1">
      <c r="A144" s="280">
        <f t="shared" si="23"/>
        <v>134</v>
      </c>
      <c r="B144" s="281" t="str">
        <f>IF(基本情報入力シート!B173="","",基本情報入力シート!B173)</f>
        <v/>
      </c>
      <c r="C144" s="282" t="str">
        <f>IF(基本情報入力シート!L173="","",基本情報入力シート!L173)</f>
        <v/>
      </c>
      <c r="D144" s="282" t="str">
        <f>IF(基本情報入力シート!Q173="","",基本情報入力シート!Q173)</f>
        <v/>
      </c>
      <c r="E144" s="282" t="str">
        <f>IF(基本情報入力シート!V173="","",基本情報入力シート!V173)</f>
        <v/>
      </c>
      <c r="F144" s="282" t="str">
        <f>IF(基本情報入力シート!W173="","",基本情報入力シート!W173)</f>
        <v/>
      </c>
      <c r="G144" s="282" t="str">
        <f>IF(基本情報入力シート!X173="","",基本情報入力シート!X173)</f>
        <v/>
      </c>
      <c r="H144" s="653" t="str">
        <f>IF(基本情報入力シート!Z173="","",基本情報入力シート!Z173)</f>
        <v/>
      </c>
      <c r="I144" s="654" t="str">
        <f>IF(基本情報入力シート!AE173&lt;&gt;"", 基本情報入力シート!AE173, "")</f>
        <v/>
      </c>
      <c r="J144" s="655" t="str">
        <f>IF(基本情報入力シート!AA173="","",基本情報入力シート!AA173)</f>
        <v/>
      </c>
      <c r="K144" s="59" t="str">
        <f>IF(基本情報入力シート!AD173="","",基本情報入力シート!AD173)</f>
        <v/>
      </c>
      <c r="L144" s="656" t="str">
        <f>IF(G144="","",VLOOKUP(G144,【参考】数式用!$A$3:$C$46,3,FALSE))</f>
        <v/>
      </c>
      <c r="M144" s="283" t="str">
        <f t="shared" si="17"/>
        <v/>
      </c>
      <c r="N144" s="253"/>
      <c r="O144" s="253"/>
      <c r="P144" s="253"/>
      <c r="Q144" s="208"/>
      <c r="R144" s="839" t="s">
        <v>2716</v>
      </c>
      <c r="S144" s="841"/>
      <c r="T144" s="60"/>
      <c r="U144" s="1313" t="str">
        <f t="shared" si="18"/>
        <v/>
      </c>
      <c r="V144" s="1313"/>
      <c r="W144" s="1313"/>
      <c r="X144" s="1313"/>
      <c r="Y144" s="1313"/>
      <c r="Z144" s="1313"/>
      <c r="AA144" s="1313"/>
      <c r="AB144" s="1313"/>
      <c r="AC144" s="1313"/>
      <c r="AD144" s="1313"/>
      <c r="AE144" s="1313"/>
      <c r="AG144" s="284" t="str">
        <f t="shared" si="19"/>
        <v/>
      </c>
      <c r="AH144" s="284" t="str">
        <f t="shared" si="20"/>
        <v>×</v>
      </c>
      <c r="AI144" s="278" t="str">
        <f t="shared" si="21"/>
        <v>－</v>
      </c>
      <c r="AJ144" s="279" t="str">
        <f t="shared" si="22"/>
        <v/>
      </c>
    </row>
    <row r="145" spans="1:36" ht="36.75" customHeight="1">
      <c r="A145" s="280">
        <f t="shared" si="23"/>
        <v>135</v>
      </c>
      <c r="B145" s="281" t="str">
        <f>IF(基本情報入力シート!B174="","",基本情報入力シート!B174)</f>
        <v/>
      </c>
      <c r="C145" s="282" t="str">
        <f>IF(基本情報入力シート!L174="","",基本情報入力シート!L174)</f>
        <v/>
      </c>
      <c r="D145" s="282" t="str">
        <f>IF(基本情報入力シート!Q174="","",基本情報入力シート!Q174)</f>
        <v/>
      </c>
      <c r="E145" s="282" t="str">
        <f>IF(基本情報入力シート!V174="","",基本情報入力シート!V174)</f>
        <v/>
      </c>
      <c r="F145" s="282" t="str">
        <f>IF(基本情報入力シート!W174="","",基本情報入力シート!W174)</f>
        <v/>
      </c>
      <c r="G145" s="282" t="str">
        <f>IF(基本情報入力シート!X174="","",基本情報入力シート!X174)</f>
        <v/>
      </c>
      <c r="H145" s="653" t="str">
        <f>IF(基本情報入力シート!Z174="","",基本情報入力シート!Z174)</f>
        <v/>
      </c>
      <c r="I145" s="654" t="str">
        <f>IF(基本情報入力シート!AE174&lt;&gt;"", 基本情報入力シート!AE174, "")</f>
        <v/>
      </c>
      <c r="J145" s="655" t="str">
        <f>IF(基本情報入力シート!AA174="","",基本情報入力シート!AA174)</f>
        <v/>
      </c>
      <c r="K145" s="59" t="str">
        <f>IF(基本情報入力シート!AD174="","",基本情報入力シート!AD174)</f>
        <v/>
      </c>
      <c r="L145" s="656" t="str">
        <f>IF(G145="","",VLOOKUP(G145,【参考】数式用!$A$3:$C$46,3,FALSE))</f>
        <v/>
      </c>
      <c r="M145" s="283" t="str">
        <f t="shared" si="17"/>
        <v/>
      </c>
      <c r="N145" s="253"/>
      <c r="O145" s="253"/>
      <c r="P145" s="253"/>
      <c r="Q145" s="208"/>
      <c r="R145" s="839" t="s">
        <v>2716</v>
      </c>
      <c r="S145" s="841"/>
      <c r="T145" s="60"/>
      <c r="U145" s="1313" t="str">
        <f t="shared" si="18"/>
        <v/>
      </c>
      <c r="V145" s="1313"/>
      <c r="W145" s="1313"/>
      <c r="X145" s="1313"/>
      <c r="Y145" s="1313"/>
      <c r="Z145" s="1313"/>
      <c r="AA145" s="1313"/>
      <c r="AB145" s="1313"/>
      <c r="AC145" s="1313"/>
      <c r="AD145" s="1313"/>
      <c r="AE145" s="1313"/>
      <c r="AG145" s="284" t="str">
        <f t="shared" si="19"/>
        <v/>
      </c>
      <c r="AH145" s="284" t="str">
        <f t="shared" si="20"/>
        <v>×</v>
      </c>
      <c r="AI145" s="278" t="str">
        <f t="shared" si="21"/>
        <v>－</v>
      </c>
      <c r="AJ145" s="279" t="str">
        <f t="shared" si="22"/>
        <v/>
      </c>
    </row>
    <row r="146" spans="1:36" ht="36.75" customHeight="1">
      <c r="A146" s="280">
        <f t="shared" si="23"/>
        <v>136</v>
      </c>
      <c r="B146" s="281" t="str">
        <f>IF(基本情報入力シート!B175="","",基本情報入力シート!B175)</f>
        <v/>
      </c>
      <c r="C146" s="282" t="str">
        <f>IF(基本情報入力シート!L175="","",基本情報入力シート!L175)</f>
        <v/>
      </c>
      <c r="D146" s="282" t="str">
        <f>IF(基本情報入力シート!Q175="","",基本情報入力シート!Q175)</f>
        <v/>
      </c>
      <c r="E146" s="282" t="str">
        <f>IF(基本情報入力シート!V175="","",基本情報入力シート!V175)</f>
        <v/>
      </c>
      <c r="F146" s="282" t="str">
        <f>IF(基本情報入力シート!W175="","",基本情報入力シート!W175)</f>
        <v/>
      </c>
      <c r="G146" s="282" t="str">
        <f>IF(基本情報入力シート!X175="","",基本情報入力シート!X175)</f>
        <v/>
      </c>
      <c r="H146" s="653" t="str">
        <f>IF(基本情報入力シート!Z175="","",基本情報入力シート!Z175)</f>
        <v/>
      </c>
      <c r="I146" s="654" t="str">
        <f>IF(基本情報入力シート!AE175&lt;&gt;"", 基本情報入力シート!AE175, "")</f>
        <v/>
      </c>
      <c r="J146" s="655" t="str">
        <f>IF(基本情報入力シート!AA175="","",基本情報入力シート!AA175)</f>
        <v/>
      </c>
      <c r="K146" s="59" t="str">
        <f>IF(基本情報入力シート!AD175="","",基本情報入力シート!AD175)</f>
        <v/>
      </c>
      <c r="L146" s="656" t="str">
        <f>IF(G146="","",VLOOKUP(G146,【参考】数式用!$A$3:$C$46,3,FALSE))</f>
        <v/>
      </c>
      <c r="M146" s="283" t="str">
        <f t="shared" si="17"/>
        <v/>
      </c>
      <c r="N146" s="253"/>
      <c r="O146" s="253"/>
      <c r="P146" s="253"/>
      <c r="Q146" s="208"/>
      <c r="R146" s="839" t="s">
        <v>2716</v>
      </c>
      <c r="S146" s="841"/>
      <c r="T146" s="60"/>
      <c r="U146" s="1313" t="str">
        <f t="shared" si="18"/>
        <v/>
      </c>
      <c r="V146" s="1313"/>
      <c r="W146" s="1313"/>
      <c r="X146" s="1313"/>
      <c r="Y146" s="1313"/>
      <c r="Z146" s="1313"/>
      <c r="AA146" s="1313"/>
      <c r="AB146" s="1313"/>
      <c r="AC146" s="1313"/>
      <c r="AD146" s="1313"/>
      <c r="AE146" s="1313"/>
      <c r="AG146" s="284" t="str">
        <f t="shared" si="19"/>
        <v/>
      </c>
      <c r="AH146" s="284" t="str">
        <f t="shared" si="20"/>
        <v>×</v>
      </c>
      <c r="AI146" s="278" t="str">
        <f t="shared" si="21"/>
        <v>－</v>
      </c>
      <c r="AJ146" s="279" t="str">
        <f t="shared" si="22"/>
        <v/>
      </c>
    </row>
    <row r="147" spans="1:36" ht="36.75" customHeight="1">
      <c r="A147" s="280">
        <f t="shared" si="23"/>
        <v>137</v>
      </c>
      <c r="B147" s="281" t="str">
        <f>IF(基本情報入力シート!B176="","",基本情報入力シート!B176)</f>
        <v/>
      </c>
      <c r="C147" s="282" t="str">
        <f>IF(基本情報入力シート!L176="","",基本情報入力シート!L176)</f>
        <v/>
      </c>
      <c r="D147" s="282" t="str">
        <f>IF(基本情報入力シート!Q176="","",基本情報入力シート!Q176)</f>
        <v/>
      </c>
      <c r="E147" s="282" t="str">
        <f>IF(基本情報入力シート!V176="","",基本情報入力シート!V176)</f>
        <v/>
      </c>
      <c r="F147" s="282" t="str">
        <f>IF(基本情報入力シート!W176="","",基本情報入力シート!W176)</f>
        <v/>
      </c>
      <c r="G147" s="282" t="str">
        <f>IF(基本情報入力シート!X176="","",基本情報入力シート!X176)</f>
        <v/>
      </c>
      <c r="H147" s="653" t="str">
        <f>IF(基本情報入力シート!Z176="","",基本情報入力シート!Z176)</f>
        <v/>
      </c>
      <c r="I147" s="654" t="str">
        <f>IF(基本情報入力シート!AE176&lt;&gt;"", 基本情報入力シート!AE176, "")</f>
        <v/>
      </c>
      <c r="J147" s="655" t="str">
        <f>IF(基本情報入力シート!AA176="","",基本情報入力シート!AA176)</f>
        <v/>
      </c>
      <c r="K147" s="59" t="str">
        <f>IF(基本情報入力シート!AD176="","",基本情報入力シート!AD176)</f>
        <v/>
      </c>
      <c r="L147" s="656" t="str">
        <f>IF(G147="","",VLOOKUP(G147,【参考】数式用!$A$3:$C$46,3,FALSE))</f>
        <v/>
      </c>
      <c r="M147" s="283" t="str">
        <f t="shared" si="17"/>
        <v/>
      </c>
      <c r="N147" s="253"/>
      <c r="O147" s="253"/>
      <c r="P147" s="253"/>
      <c r="Q147" s="208"/>
      <c r="R147" s="839" t="s">
        <v>2716</v>
      </c>
      <c r="S147" s="841"/>
      <c r="T147" s="60"/>
      <c r="U147" s="1313" t="str">
        <f t="shared" si="18"/>
        <v/>
      </c>
      <c r="V147" s="1313"/>
      <c r="W147" s="1313"/>
      <c r="X147" s="1313"/>
      <c r="Y147" s="1313"/>
      <c r="Z147" s="1313"/>
      <c r="AA147" s="1313"/>
      <c r="AB147" s="1313"/>
      <c r="AC147" s="1313"/>
      <c r="AD147" s="1313"/>
      <c r="AE147" s="1313"/>
      <c r="AG147" s="284" t="str">
        <f t="shared" si="19"/>
        <v/>
      </c>
      <c r="AH147" s="284" t="str">
        <f t="shared" si="20"/>
        <v>×</v>
      </c>
      <c r="AI147" s="278" t="str">
        <f t="shared" si="21"/>
        <v>－</v>
      </c>
      <c r="AJ147" s="279" t="str">
        <f t="shared" si="22"/>
        <v/>
      </c>
    </row>
    <row r="148" spans="1:36" ht="36.75" customHeight="1">
      <c r="A148" s="280">
        <f t="shared" si="23"/>
        <v>138</v>
      </c>
      <c r="B148" s="281" t="str">
        <f>IF(基本情報入力シート!B177="","",基本情報入力シート!B177)</f>
        <v/>
      </c>
      <c r="C148" s="282" t="str">
        <f>IF(基本情報入力シート!L177="","",基本情報入力シート!L177)</f>
        <v/>
      </c>
      <c r="D148" s="282" t="str">
        <f>IF(基本情報入力シート!Q177="","",基本情報入力シート!Q177)</f>
        <v/>
      </c>
      <c r="E148" s="282" t="str">
        <f>IF(基本情報入力シート!V177="","",基本情報入力シート!V177)</f>
        <v/>
      </c>
      <c r="F148" s="282" t="str">
        <f>IF(基本情報入力シート!W177="","",基本情報入力シート!W177)</f>
        <v/>
      </c>
      <c r="G148" s="282" t="str">
        <f>IF(基本情報入力シート!X177="","",基本情報入力シート!X177)</f>
        <v/>
      </c>
      <c r="H148" s="653" t="str">
        <f>IF(基本情報入力シート!Z177="","",基本情報入力シート!Z177)</f>
        <v/>
      </c>
      <c r="I148" s="654" t="str">
        <f>IF(基本情報入力シート!AE177&lt;&gt;"", 基本情報入力シート!AE177, "")</f>
        <v/>
      </c>
      <c r="J148" s="655" t="str">
        <f>IF(基本情報入力シート!AA177="","",基本情報入力シート!AA177)</f>
        <v/>
      </c>
      <c r="K148" s="59" t="str">
        <f>IF(基本情報入力シート!AD177="","",基本情報入力シート!AD177)</f>
        <v/>
      </c>
      <c r="L148" s="656" t="str">
        <f>IF(G148="","",VLOOKUP(G148,【参考】数式用!$A$3:$C$46,3,FALSE))</f>
        <v/>
      </c>
      <c r="M148" s="283" t="str">
        <f t="shared" si="17"/>
        <v/>
      </c>
      <c r="N148" s="253"/>
      <c r="O148" s="253"/>
      <c r="P148" s="253"/>
      <c r="Q148" s="208"/>
      <c r="R148" s="839" t="s">
        <v>2716</v>
      </c>
      <c r="S148" s="841"/>
      <c r="T148" s="60"/>
      <c r="U148" s="1313" t="str">
        <f t="shared" si="18"/>
        <v/>
      </c>
      <c r="V148" s="1313"/>
      <c r="W148" s="1313"/>
      <c r="X148" s="1313"/>
      <c r="Y148" s="1313"/>
      <c r="Z148" s="1313"/>
      <c r="AA148" s="1313"/>
      <c r="AB148" s="1313"/>
      <c r="AC148" s="1313"/>
      <c r="AD148" s="1313"/>
      <c r="AE148" s="1313"/>
      <c r="AG148" s="284" t="str">
        <f t="shared" si="19"/>
        <v/>
      </c>
      <c r="AH148" s="284" t="str">
        <f t="shared" si="20"/>
        <v>×</v>
      </c>
      <c r="AI148" s="278" t="str">
        <f t="shared" si="21"/>
        <v>－</v>
      </c>
      <c r="AJ148" s="279" t="str">
        <f t="shared" si="22"/>
        <v/>
      </c>
    </row>
    <row r="149" spans="1:36" ht="36.75" customHeight="1">
      <c r="A149" s="280">
        <f t="shared" si="23"/>
        <v>139</v>
      </c>
      <c r="B149" s="281" t="str">
        <f>IF(基本情報入力シート!B178="","",基本情報入力シート!B178)</f>
        <v/>
      </c>
      <c r="C149" s="282" t="str">
        <f>IF(基本情報入力シート!L178="","",基本情報入力シート!L178)</f>
        <v/>
      </c>
      <c r="D149" s="282" t="str">
        <f>IF(基本情報入力シート!Q178="","",基本情報入力シート!Q178)</f>
        <v/>
      </c>
      <c r="E149" s="282" t="str">
        <f>IF(基本情報入力シート!V178="","",基本情報入力シート!V178)</f>
        <v/>
      </c>
      <c r="F149" s="282" t="str">
        <f>IF(基本情報入力シート!W178="","",基本情報入力シート!W178)</f>
        <v/>
      </c>
      <c r="G149" s="282" t="str">
        <f>IF(基本情報入力シート!X178="","",基本情報入力シート!X178)</f>
        <v/>
      </c>
      <c r="H149" s="653" t="str">
        <f>IF(基本情報入力シート!Z178="","",基本情報入力シート!Z178)</f>
        <v/>
      </c>
      <c r="I149" s="654" t="str">
        <f>IF(基本情報入力シート!AE178&lt;&gt;"", 基本情報入力シート!AE178, "")</f>
        <v/>
      </c>
      <c r="J149" s="655" t="str">
        <f>IF(基本情報入力シート!AA178="","",基本情報入力シート!AA178)</f>
        <v/>
      </c>
      <c r="K149" s="59" t="str">
        <f>IF(基本情報入力シート!AD178="","",基本情報入力シート!AD178)</f>
        <v/>
      </c>
      <c r="L149" s="656" t="str">
        <f>IF(G149="","",VLOOKUP(G149,【参考】数式用!$A$3:$C$46,3,FALSE))</f>
        <v/>
      </c>
      <c r="M149" s="283" t="str">
        <f t="shared" si="17"/>
        <v/>
      </c>
      <c r="N149" s="253"/>
      <c r="O149" s="253"/>
      <c r="P149" s="253"/>
      <c r="Q149" s="208"/>
      <c r="R149" s="839" t="s">
        <v>2716</v>
      </c>
      <c r="S149" s="841"/>
      <c r="T149" s="60"/>
      <c r="U149" s="1313" t="str">
        <f t="shared" si="18"/>
        <v/>
      </c>
      <c r="V149" s="1313"/>
      <c r="W149" s="1313"/>
      <c r="X149" s="1313"/>
      <c r="Y149" s="1313"/>
      <c r="Z149" s="1313"/>
      <c r="AA149" s="1313"/>
      <c r="AB149" s="1313"/>
      <c r="AC149" s="1313"/>
      <c r="AD149" s="1313"/>
      <c r="AE149" s="1313"/>
      <c r="AG149" s="284" t="str">
        <f t="shared" si="19"/>
        <v/>
      </c>
      <c r="AH149" s="284" t="str">
        <f t="shared" si="20"/>
        <v>×</v>
      </c>
      <c r="AI149" s="278" t="str">
        <f t="shared" si="21"/>
        <v>－</v>
      </c>
      <c r="AJ149" s="279" t="str">
        <f t="shared" si="22"/>
        <v/>
      </c>
    </row>
    <row r="150" spans="1:36" ht="36.75" customHeight="1">
      <c r="A150" s="280">
        <f t="shared" si="23"/>
        <v>140</v>
      </c>
      <c r="B150" s="281" t="str">
        <f>IF(基本情報入力シート!B179="","",基本情報入力シート!B179)</f>
        <v/>
      </c>
      <c r="C150" s="282" t="str">
        <f>IF(基本情報入力シート!L179="","",基本情報入力シート!L179)</f>
        <v/>
      </c>
      <c r="D150" s="282" t="str">
        <f>IF(基本情報入力シート!Q179="","",基本情報入力シート!Q179)</f>
        <v/>
      </c>
      <c r="E150" s="282" t="str">
        <f>IF(基本情報入力シート!V179="","",基本情報入力シート!V179)</f>
        <v/>
      </c>
      <c r="F150" s="282" t="str">
        <f>IF(基本情報入力シート!W179="","",基本情報入力シート!W179)</f>
        <v/>
      </c>
      <c r="G150" s="282" t="str">
        <f>IF(基本情報入力シート!X179="","",基本情報入力シート!X179)</f>
        <v/>
      </c>
      <c r="H150" s="653" t="str">
        <f>IF(基本情報入力シート!Z179="","",基本情報入力シート!Z179)</f>
        <v/>
      </c>
      <c r="I150" s="654" t="str">
        <f>IF(基本情報入力シート!AE179&lt;&gt;"", 基本情報入力シート!AE179, "")</f>
        <v/>
      </c>
      <c r="J150" s="655" t="str">
        <f>IF(基本情報入力シート!AA179="","",基本情報入力シート!AA179)</f>
        <v/>
      </c>
      <c r="K150" s="59" t="str">
        <f>IF(基本情報入力シート!AD179="","",基本情報入力シート!AD179)</f>
        <v/>
      </c>
      <c r="L150" s="656" t="str">
        <f>IF(G150="","",VLOOKUP(G150,【参考】数式用!$A$3:$C$46,3,FALSE))</f>
        <v/>
      </c>
      <c r="M150" s="283" t="str">
        <f t="shared" si="17"/>
        <v/>
      </c>
      <c r="N150" s="253"/>
      <c r="O150" s="253"/>
      <c r="P150" s="253"/>
      <c r="Q150" s="208"/>
      <c r="R150" s="839" t="s">
        <v>2716</v>
      </c>
      <c r="S150" s="841"/>
      <c r="T150" s="60"/>
      <c r="U150" s="1313" t="str">
        <f t="shared" si="18"/>
        <v/>
      </c>
      <c r="V150" s="1313"/>
      <c r="W150" s="1313"/>
      <c r="X150" s="1313"/>
      <c r="Y150" s="1313"/>
      <c r="Z150" s="1313"/>
      <c r="AA150" s="1313"/>
      <c r="AB150" s="1313"/>
      <c r="AC150" s="1313"/>
      <c r="AD150" s="1313"/>
      <c r="AE150" s="1313"/>
      <c r="AG150" s="284" t="str">
        <f t="shared" si="19"/>
        <v/>
      </c>
      <c r="AH150" s="284" t="str">
        <f t="shared" si="20"/>
        <v>×</v>
      </c>
      <c r="AI150" s="278" t="str">
        <f t="shared" si="21"/>
        <v>－</v>
      </c>
      <c r="AJ150" s="279" t="str">
        <f t="shared" si="22"/>
        <v/>
      </c>
    </row>
    <row r="151" spans="1:36" ht="36.75" customHeight="1">
      <c r="A151" s="280">
        <f t="shared" si="23"/>
        <v>141</v>
      </c>
      <c r="B151" s="281" t="str">
        <f>IF(基本情報入力シート!B180="","",基本情報入力シート!B180)</f>
        <v/>
      </c>
      <c r="C151" s="282" t="str">
        <f>IF(基本情報入力シート!L180="","",基本情報入力シート!L180)</f>
        <v/>
      </c>
      <c r="D151" s="282" t="str">
        <f>IF(基本情報入力シート!Q180="","",基本情報入力シート!Q180)</f>
        <v/>
      </c>
      <c r="E151" s="282" t="str">
        <f>IF(基本情報入力シート!V180="","",基本情報入力シート!V180)</f>
        <v/>
      </c>
      <c r="F151" s="282" t="str">
        <f>IF(基本情報入力シート!W180="","",基本情報入力シート!W180)</f>
        <v/>
      </c>
      <c r="G151" s="282" t="str">
        <f>IF(基本情報入力シート!X180="","",基本情報入力シート!X180)</f>
        <v/>
      </c>
      <c r="H151" s="653" t="str">
        <f>IF(基本情報入力シート!Z180="","",基本情報入力シート!Z180)</f>
        <v/>
      </c>
      <c r="I151" s="654" t="str">
        <f>IF(基本情報入力シート!AE180&lt;&gt;"", 基本情報入力シート!AE180, "")</f>
        <v/>
      </c>
      <c r="J151" s="655" t="str">
        <f>IF(基本情報入力シート!AA180="","",基本情報入力シート!AA180)</f>
        <v/>
      </c>
      <c r="K151" s="59" t="str">
        <f>IF(基本情報入力シート!AD180="","",基本情報入力シート!AD180)</f>
        <v/>
      </c>
      <c r="L151" s="656" t="str">
        <f>IF(G151="","",VLOOKUP(G151,【参考】数式用!$A$3:$C$46,3,FALSE))</f>
        <v/>
      </c>
      <c r="M151" s="283" t="str">
        <f t="shared" si="17"/>
        <v/>
      </c>
      <c r="N151" s="253"/>
      <c r="O151" s="253"/>
      <c r="P151" s="253"/>
      <c r="Q151" s="208"/>
      <c r="R151" s="839" t="s">
        <v>2716</v>
      </c>
      <c r="S151" s="841"/>
      <c r="T151" s="60"/>
      <c r="U151" s="1313" t="str">
        <f t="shared" si="18"/>
        <v/>
      </c>
      <c r="V151" s="1313"/>
      <c r="W151" s="1313"/>
      <c r="X151" s="1313"/>
      <c r="Y151" s="1313"/>
      <c r="Z151" s="1313"/>
      <c r="AA151" s="1313"/>
      <c r="AB151" s="1313"/>
      <c r="AC151" s="1313"/>
      <c r="AD151" s="1313"/>
      <c r="AE151" s="1313"/>
      <c r="AG151" s="284" t="str">
        <f t="shared" si="19"/>
        <v/>
      </c>
      <c r="AH151" s="284" t="str">
        <f t="shared" si="20"/>
        <v>×</v>
      </c>
      <c r="AI151" s="278" t="str">
        <f t="shared" si="21"/>
        <v>－</v>
      </c>
      <c r="AJ151" s="279" t="str">
        <f t="shared" si="22"/>
        <v/>
      </c>
    </row>
    <row r="152" spans="1:36" ht="36.75" customHeight="1">
      <c r="A152" s="280">
        <f t="shared" si="23"/>
        <v>142</v>
      </c>
      <c r="B152" s="281" t="str">
        <f>IF(基本情報入力シート!B181="","",基本情報入力シート!B181)</f>
        <v/>
      </c>
      <c r="C152" s="282" t="str">
        <f>IF(基本情報入力シート!L181="","",基本情報入力シート!L181)</f>
        <v/>
      </c>
      <c r="D152" s="282" t="str">
        <f>IF(基本情報入力シート!Q181="","",基本情報入力シート!Q181)</f>
        <v/>
      </c>
      <c r="E152" s="282" t="str">
        <f>IF(基本情報入力シート!V181="","",基本情報入力シート!V181)</f>
        <v/>
      </c>
      <c r="F152" s="282" t="str">
        <f>IF(基本情報入力シート!W181="","",基本情報入力シート!W181)</f>
        <v/>
      </c>
      <c r="G152" s="282" t="str">
        <f>IF(基本情報入力シート!X181="","",基本情報入力シート!X181)</f>
        <v/>
      </c>
      <c r="H152" s="653" t="str">
        <f>IF(基本情報入力シート!Z181="","",基本情報入力シート!Z181)</f>
        <v/>
      </c>
      <c r="I152" s="654" t="str">
        <f>IF(基本情報入力シート!AE181&lt;&gt;"", 基本情報入力シート!AE181, "")</f>
        <v/>
      </c>
      <c r="J152" s="655" t="str">
        <f>IF(基本情報入力シート!AA181="","",基本情報入力シート!AA181)</f>
        <v/>
      </c>
      <c r="K152" s="59" t="str">
        <f>IF(基本情報入力シート!AD181="","",基本情報入力シート!AD181)</f>
        <v/>
      </c>
      <c r="L152" s="656" t="str">
        <f>IF(G152="","",VLOOKUP(G152,【参考】数式用!$A$3:$C$46,3,FALSE))</f>
        <v/>
      </c>
      <c r="M152" s="283" t="str">
        <f t="shared" si="17"/>
        <v/>
      </c>
      <c r="N152" s="253"/>
      <c r="O152" s="253"/>
      <c r="P152" s="253"/>
      <c r="Q152" s="208"/>
      <c r="R152" s="839" t="s">
        <v>2716</v>
      </c>
      <c r="S152" s="841"/>
      <c r="T152" s="60"/>
      <c r="U152" s="1313" t="str">
        <f t="shared" si="18"/>
        <v/>
      </c>
      <c r="V152" s="1313"/>
      <c r="W152" s="1313"/>
      <c r="X152" s="1313"/>
      <c r="Y152" s="1313"/>
      <c r="Z152" s="1313"/>
      <c r="AA152" s="1313"/>
      <c r="AB152" s="1313"/>
      <c r="AC152" s="1313"/>
      <c r="AD152" s="1313"/>
      <c r="AE152" s="1313"/>
      <c r="AG152" s="284" t="str">
        <f t="shared" si="19"/>
        <v/>
      </c>
      <c r="AH152" s="284" t="str">
        <f t="shared" si="20"/>
        <v>×</v>
      </c>
      <c r="AI152" s="278" t="str">
        <f t="shared" si="21"/>
        <v>－</v>
      </c>
      <c r="AJ152" s="279" t="str">
        <f t="shared" si="22"/>
        <v/>
      </c>
    </row>
    <row r="153" spans="1:36" ht="36.75" customHeight="1">
      <c r="A153" s="280">
        <f t="shared" si="23"/>
        <v>143</v>
      </c>
      <c r="B153" s="281" t="str">
        <f>IF(基本情報入力シート!B182="","",基本情報入力シート!B182)</f>
        <v/>
      </c>
      <c r="C153" s="282" t="str">
        <f>IF(基本情報入力シート!L182="","",基本情報入力シート!L182)</f>
        <v/>
      </c>
      <c r="D153" s="282" t="str">
        <f>IF(基本情報入力シート!Q182="","",基本情報入力シート!Q182)</f>
        <v/>
      </c>
      <c r="E153" s="282" t="str">
        <f>IF(基本情報入力シート!V182="","",基本情報入力シート!V182)</f>
        <v/>
      </c>
      <c r="F153" s="282" t="str">
        <f>IF(基本情報入力シート!W182="","",基本情報入力シート!W182)</f>
        <v/>
      </c>
      <c r="G153" s="282" t="str">
        <f>IF(基本情報入力シート!X182="","",基本情報入力シート!X182)</f>
        <v/>
      </c>
      <c r="H153" s="653" t="str">
        <f>IF(基本情報入力シート!Z182="","",基本情報入力シート!Z182)</f>
        <v/>
      </c>
      <c r="I153" s="654" t="str">
        <f>IF(基本情報入力シート!AE182&lt;&gt;"", 基本情報入力シート!AE182, "")</f>
        <v/>
      </c>
      <c r="J153" s="655" t="str">
        <f>IF(基本情報入力シート!AA182="","",基本情報入力シート!AA182)</f>
        <v/>
      </c>
      <c r="K153" s="59" t="str">
        <f>IF(基本情報入力シート!AD182="","",基本情報入力シート!AD182)</f>
        <v/>
      </c>
      <c r="L153" s="656" t="str">
        <f>IF(G153="","",VLOOKUP(G153,【参考】数式用!$A$3:$C$46,3,FALSE))</f>
        <v/>
      </c>
      <c r="M153" s="283" t="str">
        <f t="shared" si="17"/>
        <v/>
      </c>
      <c r="N153" s="253"/>
      <c r="O153" s="253"/>
      <c r="P153" s="253"/>
      <c r="Q153" s="208"/>
      <c r="R153" s="839" t="s">
        <v>2716</v>
      </c>
      <c r="S153" s="841"/>
      <c r="T153" s="60"/>
      <c r="U153" s="1313" t="str">
        <f t="shared" si="18"/>
        <v/>
      </c>
      <c r="V153" s="1313"/>
      <c r="W153" s="1313"/>
      <c r="X153" s="1313"/>
      <c r="Y153" s="1313"/>
      <c r="Z153" s="1313"/>
      <c r="AA153" s="1313"/>
      <c r="AB153" s="1313"/>
      <c r="AC153" s="1313"/>
      <c r="AD153" s="1313"/>
      <c r="AE153" s="1313"/>
      <c r="AG153" s="284" t="str">
        <f t="shared" si="19"/>
        <v/>
      </c>
      <c r="AH153" s="284" t="str">
        <f t="shared" si="20"/>
        <v>×</v>
      </c>
      <c r="AI153" s="278" t="str">
        <f t="shared" si="21"/>
        <v>－</v>
      </c>
      <c r="AJ153" s="279" t="str">
        <f t="shared" si="22"/>
        <v/>
      </c>
    </row>
    <row r="154" spans="1:36" ht="36.75" customHeight="1">
      <c r="A154" s="280">
        <f t="shared" si="23"/>
        <v>144</v>
      </c>
      <c r="B154" s="281" t="str">
        <f>IF(基本情報入力シート!B183="","",基本情報入力シート!B183)</f>
        <v/>
      </c>
      <c r="C154" s="282" t="str">
        <f>IF(基本情報入力シート!L183="","",基本情報入力シート!L183)</f>
        <v/>
      </c>
      <c r="D154" s="282" t="str">
        <f>IF(基本情報入力シート!Q183="","",基本情報入力シート!Q183)</f>
        <v/>
      </c>
      <c r="E154" s="282" t="str">
        <f>IF(基本情報入力シート!V183="","",基本情報入力シート!V183)</f>
        <v/>
      </c>
      <c r="F154" s="282" t="str">
        <f>IF(基本情報入力シート!W183="","",基本情報入力シート!W183)</f>
        <v/>
      </c>
      <c r="G154" s="282" t="str">
        <f>IF(基本情報入力シート!X183="","",基本情報入力シート!X183)</f>
        <v/>
      </c>
      <c r="H154" s="653" t="str">
        <f>IF(基本情報入力シート!Z183="","",基本情報入力シート!Z183)</f>
        <v/>
      </c>
      <c r="I154" s="654" t="str">
        <f>IF(基本情報入力シート!AE183&lt;&gt;"", 基本情報入力シート!AE183, "")</f>
        <v/>
      </c>
      <c r="J154" s="655" t="str">
        <f>IF(基本情報入力シート!AA183="","",基本情報入力シート!AA183)</f>
        <v/>
      </c>
      <c r="K154" s="59" t="str">
        <f>IF(基本情報入力シート!AD183="","",基本情報入力シート!AD183)</f>
        <v/>
      </c>
      <c r="L154" s="656" t="str">
        <f>IF(G154="","",VLOOKUP(G154,【参考】数式用!$A$3:$C$46,3,FALSE))</f>
        <v/>
      </c>
      <c r="M154" s="283" t="str">
        <f t="shared" si="17"/>
        <v/>
      </c>
      <c r="N154" s="253"/>
      <c r="O154" s="253"/>
      <c r="P154" s="253"/>
      <c r="Q154" s="208"/>
      <c r="R154" s="839" t="s">
        <v>2716</v>
      </c>
      <c r="S154" s="841"/>
      <c r="T154" s="60"/>
      <c r="U154" s="1313" t="str">
        <f t="shared" si="18"/>
        <v/>
      </c>
      <c r="V154" s="1313"/>
      <c r="W154" s="1313"/>
      <c r="X154" s="1313"/>
      <c r="Y154" s="1313"/>
      <c r="Z154" s="1313"/>
      <c r="AA154" s="1313"/>
      <c r="AB154" s="1313"/>
      <c r="AC154" s="1313"/>
      <c r="AD154" s="1313"/>
      <c r="AE154" s="1313"/>
      <c r="AG154" s="284" t="str">
        <f t="shared" si="19"/>
        <v/>
      </c>
      <c r="AH154" s="284" t="str">
        <f t="shared" si="20"/>
        <v>×</v>
      </c>
      <c r="AI154" s="278" t="str">
        <f t="shared" si="21"/>
        <v>－</v>
      </c>
      <c r="AJ154" s="279" t="str">
        <f t="shared" si="22"/>
        <v/>
      </c>
    </row>
    <row r="155" spans="1:36" ht="36.75" customHeight="1">
      <c r="A155" s="280">
        <f t="shared" si="23"/>
        <v>145</v>
      </c>
      <c r="B155" s="281" t="str">
        <f>IF(基本情報入力シート!B184="","",基本情報入力シート!B184)</f>
        <v/>
      </c>
      <c r="C155" s="282" t="str">
        <f>IF(基本情報入力シート!L184="","",基本情報入力シート!L184)</f>
        <v/>
      </c>
      <c r="D155" s="282" t="str">
        <f>IF(基本情報入力シート!Q184="","",基本情報入力シート!Q184)</f>
        <v/>
      </c>
      <c r="E155" s="282" t="str">
        <f>IF(基本情報入力シート!V184="","",基本情報入力シート!V184)</f>
        <v/>
      </c>
      <c r="F155" s="282" t="str">
        <f>IF(基本情報入力シート!W184="","",基本情報入力シート!W184)</f>
        <v/>
      </c>
      <c r="G155" s="282" t="str">
        <f>IF(基本情報入力シート!X184="","",基本情報入力シート!X184)</f>
        <v/>
      </c>
      <c r="H155" s="653" t="str">
        <f>IF(基本情報入力シート!Z184="","",基本情報入力シート!Z184)</f>
        <v/>
      </c>
      <c r="I155" s="654" t="str">
        <f>IF(基本情報入力シート!AE184&lt;&gt;"", 基本情報入力シート!AE184, "")</f>
        <v/>
      </c>
      <c r="J155" s="655" t="str">
        <f>IF(基本情報入力シート!AA184="","",基本情報入力シート!AA184)</f>
        <v/>
      </c>
      <c r="K155" s="59" t="str">
        <f>IF(基本情報入力シート!AD184="","",基本情報入力シート!AD184)</f>
        <v/>
      </c>
      <c r="L155" s="656" t="str">
        <f>IF(G155="","",VLOOKUP(G155,【参考】数式用!$A$3:$C$46,3,FALSE))</f>
        <v/>
      </c>
      <c r="M155" s="283" t="str">
        <f t="shared" si="17"/>
        <v/>
      </c>
      <c r="N155" s="253"/>
      <c r="O155" s="253"/>
      <c r="P155" s="253"/>
      <c r="Q155" s="208"/>
      <c r="R155" s="839" t="s">
        <v>2716</v>
      </c>
      <c r="S155" s="841"/>
      <c r="T155" s="60"/>
      <c r="U155" s="1313" t="str">
        <f t="shared" si="18"/>
        <v/>
      </c>
      <c r="V155" s="1313"/>
      <c r="W155" s="1313"/>
      <c r="X155" s="1313"/>
      <c r="Y155" s="1313"/>
      <c r="Z155" s="1313"/>
      <c r="AA155" s="1313"/>
      <c r="AB155" s="1313"/>
      <c r="AC155" s="1313"/>
      <c r="AD155" s="1313"/>
      <c r="AE155" s="1313"/>
      <c r="AG155" s="284" t="str">
        <f t="shared" si="19"/>
        <v/>
      </c>
      <c r="AH155" s="284" t="str">
        <f t="shared" si="20"/>
        <v>×</v>
      </c>
      <c r="AI155" s="278" t="str">
        <f t="shared" si="21"/>
        <v>－</v>
      </c>
      <c r="AJ155" s="279" t="str">
        <f t="shared" si="22"/>
        <v/>
      </c>
    </row>
    <row r="156" spans="1:36" ht="36.75" customHeight="1">
      <c r="A156" s="280">
        <f t="shared" si="23"/>
        <v>146</v>
      </c>
      <c r="B156" s="281" t="str">
        <f>IF(基本情報入力シート!B185="","",基本情報入力シート!B185)</f>
        <v/>
      </c>
      <c r="C156" s="282" t="str">
        <f>IF(基本情報入力シート!L185="","",基本情報入力シート!L185)</f>
        <v/>
      </c>
      <c r="D156" s="282" t="str">
        <f>IF(基本情報入力シート!Q185="","",基本情報入力シート!Q185)</f>
        <v/>
      </c>
      <c r="E156" s="282" t="str">
        <f>IF(基本情報入力シート!V185="","",基本情報入力シート!V185)</f>
        <v/>
      </c>
      <c r="F156" s="282" t="str">
        <f>IF(基本情報入力シート!W185="","",基本情報入力シート!W185)</f>
        <v/>
      </c>
      <c r="G156" s="282" t="str">
        <f>IF(基本情報入力シート!X185="","",基本情報入力シート!X185)</f>
        <v/>
      </c>
      <c r="H156" s="653" t="str">
        <f>IF(基本情報入力シート!Z185="","",基本情報入力シート!Z185)</f>
        <v/>
      </c>
      <c r="I156" s="654" t="str">
        <f>IF(基本情報入力シート!AE185&lt;&gt;"", 基本情報入力シート!AE185, "")</f>
        <v/>
      </c>
      <c r="J156" s="655" t="str">
        <f>IF(基本情報入力シート!AA185="","",基本情報入力シート!AA185)</f>
        <v/>
      </c>
      <c r="K156" s="59" t="str">
        <f>IF(基本情報入力シート!AD185="","",基本情報入力シート!AD185)</f>
        <v/>
      </c>
      <c r="L156" s="656" t="str">
        <f>IF(G156="","",VLOOKUP(G156,【参考】数式用!$A$3:$C$46,3,FALSE))</f>
        <v/>
      </c>
      <c r="M156" s="283" t="str">
        <f t="shared" si="17"/>
        <v/>
      </c>
      <c r="N156" s="253"/>
      <c r="O156" s="253"/>
      <c r="P156" s="253"/>
      <c r="Q156" s="208"/>
      <c r="R156" s="839" t="s">
        <v>2716</v>
      </c>
      <c r="S156" s="841"/>
      <c r="T156" s="60"/>
      <c r="U156" s="1313" t="str">
        <f t="shared" si="18"/>
        <v/>
      </c>
      <c r="V156" s="1313"/>
      <c r="W156" s="1313"/>
      <c r="X156" s="1313"/>
      <c r="Y156" s="1313"/>
      <c r="Z156" s="1313"/>
      <c r="AA156" s="1313"/>
      <c r="AB156" s="1313"/>
      <c r="AC156" s="1313"/>
      <c r="AD156" s="1313"/>
      <c r="AE156" s="1313"/>
      <c r="AG156" s="284" t="str">
        <f t="shared" si="19"/>
        <v/>
      </c>
      <c r="AH156" s="284" t="str">
        <f t="shared" si="20"/>
        <v>×</v>
      </c>
      <c r="AI156" s="278" t="str">
        <f t="shared" si="21"/>
        <v>－</v>
      </c>
      <c r="AJ156" s="279" t="str">
        <f t="shared" si="22"/>
        <v/>
      </c>
    </row>
    <row r="157" spans="1:36" ht="36.75" customHeight="1">
      <c r="A157" s="280">
        <f t="shared" si="23"/>
        <v>147</v>
      </c>
      <c r="B157" s="281" t="str">
        <f>IF(基本情報入力シート!B186="","",基本情報入力シート!B186)</f>
        <v/>
      </c>
      <c r="C157" s="282" t="str">
        <f>IF(基本情報入力シート!L186="","",基本情報入力シート!L186)</f>
        <v/>
      </c>
      <c r="D157" s="282" t="str">
        <f>IF(基本情報入力シート!Q186="","",基本情報入力シート!Q186)</f>
        <v/>
      </c>
      <c r="E157" s="282" t="str">
        <f>IF(基本情報入力シート!V186="","",基本情報入力シート!V186)</f>
        <v/>
      </c>
      <c r="F157" s="282" t="str">
        <f>IF(基本情報入力シート!W186="","",基本情報入力シート!W186)</f>
        <v/>
      </c>
      <c r="G157" s="282" t="str">
        <f>IF(基本情報入力シート!X186="","",基本情報入力シート!X186)</f>
        <v/>
      </c>
      <c r="H157" s="653" t="str">
        <f>IF(基本情報入力シート!Z186="","",基本情報入力シート!Z186)</f>
        <v/>
      </c>
      <c r="I157" s="654" t="str">
        <f>IF(基本情報入力シート!AE186&lt;&gt;"", 基本情報入力シート!AE186, "")</f>
        <v/>
      </c>
      <c r="J157" s="655" t="str">
        <f>IF(基本情報入力シート!AA186="","",基本情報入力シート!AA186)</f>
        <v/>
      </c>
      <c r="K157" s="59" t="str">
        <f>IF(基本情報入力シート!AD186="","",基本情報入力シート!AD186)</f>
        <v/>
      </c>
      <c r="L157" s="656" t="str">
        <f>IF(G157="","",VLOOKUP(G157,【参考】数式用!$A$3:$C$46,3,FALSE))</f>
        <v/>
      </c>
      <c r="M157" s="283" t="str">
        <f t="shared" si="17"/>
        <v/>
      </c>
      <c r="N157" s="253"/>
      <c r="O157" s="253"/>
      <c r="P157" s="253"/>
      <c r="Q157" s="208"/>
      <c r="R157" s="839" t="s">
        <v>2716</v>
      </c>
      <c r="S157" s="841"/>
      <c r="T157" s="60"/>
      <c r="U157" s="1313" t="str">
        <f t="shared" si="18"/>
        <v/>
      </c>
      <c r="V157" s="1313"/>
      <c r="W157" s="1313"/>
      <c r="X157" s="1313"/>
      <c r="Y157" s="1313"/>
      <c r="Z157" s="1313"/>
      <c r="AA157" s="1313"/>
      <c r="AB157" s="1313"/>
      <c r="AC157" s="1313"/>
      <c r="AD157" s="1313"/>
      <c r="AE157" s="1313"/>
      <c r="AG157" s="284" t="str">
        <f t="shared" si="19"/>
        <v/>
      </c>
      <c r="AH157" s="284" t="str">
        <f t="shared" si="20"/>
        <v>×</v>
      </c>
      <c r="AI157" s="278" t="str">
        <f t="shared" si="21"/>
        <v>－</v>
      </c>
      <c r="AJ157" s="279" t="str">
        <f t="shared" si="22"/>
        <v/>
      </c>
    </row>
    <row r="158" spans="1:36" ht="36.75" customHeight="1">
      <c r="A158" s="280">
        <f t="shared" si="23"/>
        <v>148</v>
      </c>
      <c r="B158" s="281" t="str">
        <f>IF(基本情報入力シート!B187="","",基本情報入力シート!B187)</f>
        <v/>
      </c>
      <c r="C158" s="282" t="str">
        <f>IF(基本情報入力シート!L187="","",基本情報入力シート!L187)</f>
        <v/>
      </c>
      <c r="D158" s="282" t="str">
        <f>IF(基本情報入力シート!Q187="","",基本情報入力シート!Q187)</f>
        <v/>
      </c>
      <c r="E158" s="282" t="str">
        <f>IF(基本情報入力シート!V187="","",基本情報入力シート!V187)</f>
        <v/>
      </c>
      <c r="F158" s="282" t="str">
        <f>IF(基本情報入力シート!W187="","",基本情報入力シート!W187)</f>
        <v/>
      </c>
      <c r="G158" s="282" t="str">
        <f>IF(基本情報入力シート!X187="","",基本情報入力シート!X187)</f>
        <v/>
      </c>
      <c r="H158" s="653" t="str">
        <f>IF(基本情報入力シート!Z187="","",基本情報入力シート!Z187)</f>
        <v/>
      </c>
      <c r="I158" s="654" t="str">
        <f>IF(基本情報入力シート!AE187&lt;&gt;"", 基本情報入力シート!AE187, "")</f>
        <v/>
      </c>
      <c r="J158" s="655" t="str">
        <f>IF(基本情報入力シート!AA187="","",基本情報入力シート!AA187)</f>
        <v/>
      </c>
      <c r="K158" s="59" t="str">
        <f>IF(基本情報入力シート!AD187="","",基本情報入力シート!AD187)</f>
        <v/>
      </c>
      <c r="L158" s="656" t="str">
        <f>IF(G158="","",VLOOKUP(G158,【参考】数式用!$A$3:$C$46,3,FALSE))</f>
        <v/>
      </c>
      <c r="M158" s="283" t="str">
        <f t="shared" si="17"/>
        <v/>
      </c>
      <c r="N158" s="253"/>
      <c r="O158" s="253"/>
      <c r="P158" s="253"/>
      <c r="Q158" s="208"/>
      <c r="R158" s="839" t="s">
        <v>2716</v>
      </c>
      <c r="S158" s="841"/>
      <c r="T158" s="60"/>
      <c r="U158" s="1313" t="str">
        <f t="shared" si="18"/>
        <v/>
      </c>
      <c r="V158" s="1313"/>
      <c r="W158" s="1313"/>
      <c r="X158" s="1313"/>
      <c r="Y158" s="1313"/>
      <c r="Z158" s="1313"/>
      <c r="AA158" s="1313"/>
      <c r="AB158" s="1313"/>
      <c r="AC158" s="1313"/>
      <c r="AD158" s="1313"/>
      <c r="AE158" s="1313"/>
      <c r="AG158" s="284" t="str">
        <f t="shared" si="19"/>
        <v/>
      </c>
      <c r="AH158" s="284" t="str">
        <f t="shared" si="20"/>
        <v>×</v>
      </c>
      <c r="AI158" s="278" t="str">
        <f t="shared" si="21"/>
        <v>－</v>
      </c>
      <c r="AJ158" s="279" t="str">
        <f t="shared" si="22"/>
        <v/>
      </c>
    </row>
    <row r="159" spans="1:36" ht="36.75" customHeight="1">
      <c r="A159" s="280">
        <f t="shared" si="23"/>
        <v>149</v>
      </c>
      <c r="B159" s="281" t="str">
        <f>IF(基本情報入力シート!B188="","",基本情報入力シート!B188)</f>
        <v/>
      </c>
      <c r="C159" s="282" t="str">
        <f>IF(基本情報入力シート!L188="","",基本情報入力シート!L188)</f>
        <v/>
      </c>
      <c r="D159" s="282" t="str">
        <f>IF(基本情報入力シート!Q188="","",基本情報入力シート!Q188)</f>
        <v/>
      </c>
      <c r="E159" s="282" t="str">
        <f>IF(基本情報入力シート!V188="","",基本情報入力シート!V188)</f>
        <v/>
      </c>
      <c r="F159" s="282" t="str">
        <f>IF(基本情報入力シート!W188="","",基本情報入力シート!W188)</f>
        <v/>
      </c>
      <c r="G159" s="282" t="str">
        <f>IF(基本情報入力シート!X188="","",基本情報入力シート!X188)</f>
        <v/>
      </c>
      <c r="H159" s="653" t="str">
        <f>IF(基本情報入力シート!Z188="","",基本情報入力シート!Z188)</f>
        <v/>
      </c>
      <c r="I159" s="654" t="str">
        <f>IF(基本情報入力シート!AE188&lt;&gt;"", 基本情報入力シート!AE188, "")</f>
        <v/>
      </c>
      <c r="J159" s="655" t="str">
        <f>IF(基本情報入力シート!AA188="","",基本情報入力シート!AA188)</f>
        <v/>
      </c>
      <c r="K159" s="59" t="str">
        <f>IF(基本情報入力シート!AD188="","",基本情報入力シート!AD188)</f>
        <v/>
      </c>
      <c r="L159" s="656" t="str">
        <f>IF(G159="","",VLOOKUP(G159,【参考】数式用!$A$3:$C$46,3,FALSE))</f>
        <v/>
      </c>
      <c r="M159" s="283" t="str">
        <f t="shared" si="17"/>
        <v/>
      </c>
      <c r="N159" s="253"/>
      <c r="O159" s="253"/>
      <c r="P159" s="253"/>
      <c r="Q159" s="208"/>
      <c r="R159" s="839" t="s">
        <v>2716</v>
      </c>
      <c r="S159" s="841"/>
      <c r="T159" s="60"/>
      <c r="U159" s="1313" t="str">
        <f t="shared" si="18"/>
        <v/>
      </c>
      <c r="V159" s="1313"/>
      <c r="W159" s="1313"/>
      <c r="X159" s="1313"/>
      <c r="Y159" s="1313"/>
      <c r="Z159" s="1313"/>
      <c r="AA159" s="1313"/>
      <c r="AB159" s="1313"/>
      <c r="AC159" s="1313"/>
      <c r="AD159" s="1313"/>
      <c r="AE159" s="1313"/>
      <c r="AG159" s="284" t="str">
        <f t="shared" si="19"/>
        <v/>
      </c>
      <c r="AH159" s="284" t="str">
        <f t="shared" si="20"/>
        <v>×</v>
      </c>
      <c r="AI159" s="278" t="str">
        <f t="shared" si="21"/>
        <v>－</v>
      </c>
      <c r="AJ159" s="279" t="str">
        <f t="shared" si="22"/>
        <v/>
      </c>
    </row>
    <row r="160" spans="1:36" ht="36.75" customHeight="1">
      <c r="A160" s="280">
        <f t="shared" si="23"/>
        <v>150</v>
      </c>
      <c r="B160" s="281" t="str">
        <f>IF(基本情報入力シート!B189="","",基本情報入力シート!B189)</f>
        <v/>
      </c>
      <c r="C160" s="282" t="str">
        <f>IF(基本情報入力シート!L189="","",基本情報入力シート!L189)</f>
        <v/>
      </c>
      <c r="D160" s="282" t="str">
        <f>IF(基本情報入力シート!Q189="","",基本情報入力シート!Q189)</f>
        <v/>
      </c>
      <c r="E160" s="282" t="str">
        <f>IF(基本情報入力シート!V189="","",基本情報入力シート!V189)</f>
        <v/>
      </c>
      <c r="F160" s="282" t="str">
        <f>IF(基本情報入力シート!W189="","",基本情報入力シート!W189)</f>
        <v/>
      </c>
      <c r="G160" s="282" t="str">
        <f>IF(基本情報入力シート!X189="","",基本情報入力シート!X189)</f>
        <v/>
      </c>
      <c r="H160" s="653" t="str">
        <f>IF(基本情報入力シート!Z189="","",基本情報入力シート!Z189)</f>
        <v/>
      </c>
      <c r="I160" s="654" t="str">
        <f>IF(基本情報入力シート!AE189&lt;&gt;"", 基本情報入力シート!AE189, "")</f>
        <v/>
      </c>
      <c r="J160" s="655" t="str">
        <f>IF(基本情報入力シート!AA189="","",基本情報入力シート!AA189)</f>
        <v/>
      </c>
      <c r="K160" s="59" t="str">
        <f>IF(基本情報入力シート!AD189="","",基本情報入力シート!AD189)</f>
        <v/>
      </c>
      <c r="L160" s="656" t="str">
        <f>IF(G160="","",VLOOKUP(G160,【参考】数式用!$A$3:$C$46,3,FALSE))</f>
        <v/>
      </c>
      <c r="M160" s="283" t="str">
        <f t="shared" si="17"/>
        <v/>
      </c>
      <c r="N160" s="253"/>
      <c r="O160" s="253"/>
      <c r="P160" s="253"/>
      <c r="Q160" s="208"/>
      <c r="R160" s="839" t="s">
        <v>2716</v>
      </c>
      <c r="S160" s="841"/>
      <c r="T160" s="60"/>
      <c r="U160" s="1313" t="str">
        <f t="shared" si="18"/>
        <v/>
      </c>
      <c r="V160" s="1313"/>
      <c r="W160" s="1313"/>
      <c r="X160" s="1313"/>
      <c r="Y160" s="1313"/>
      <c r="Z160" s="1313"/>
      <c r="AA160" s="1313"/>
      <c r="AB160" s="1313"/>
      <c r="AC160" s="1313"/>
      <c r="AD160" s="1313"/>
      <c r="AE160" s="1313"/>
      <c r="AG160" s="284" t="str">
        <f t="shared" si="19"/>
        <v/>
      </c>
      <c r="AH160" s="284" t="str">
        <f t="shared" si="20"/>
        <v>×</v>
      </c>
      <c r="AI160" s="278" t="str">
        <f t="shared" si="21"/>
        <v>－</v>
      </c>
      <c r="AJ160" s="279" t="str">
        <f t="shared" si="22"/>
        <v/>
      </c>
    </row>
    <row r="161" spans="1:36" ht="36.75" customHeight="1">
      <c r="A161" s="280">
        <f t="shared" si="23"/>
        <v>151</v>
      </c>
      <c r="B161" s="281" t="str">
        <f>IF(基本情報入力シート!B190="","",基本情報入力シート!B190)</f>
        <v/>
      </c>
      <c r="C161" s="282" t="str">
        <f>IF(基本情報入力シート!L190="","",基本情報入力シート!L190)</f>
        <v/>
      </c>
      <c r="D161" s="282" t="str">
        <f>IF(基本情報入力シート!Q190="","",基本情報入力シート!Q190)</f>
        <v/>
      </c>
      <c r="E161" s="282" t="str">
        <f>IF(基本情報入力シート!V190="","",基本情報入力シート!V190)</f>
        <v/>
      </c>
      <c r="F161" s="282" t="str">
        <f>IF(基本情報入力シート!W190="","",基本情報入力シート!W190)</f>
        <v/>
      </c>
      <c r="G161" s="282" t="str">
        <f>IF(基本情報入力シート!X190="","",基本情報入力シート!X190)</f>
        <v/>
      </c>
      <c r="H161" s="653" t="str">
        <f>IF(基本情報入力シート!Z190="","",基本情報入力シート!Z190)</f>
        <v/>
      </c>
      <c r="I161" s="654" t="str">
        <f>IF(基本情報入力シート!AE190&lt;&gt;"", 基本情報入力シート!AE190, "")</f>
        <v/>
      </c>
      <c r="J161" s="655" t="str">
        <f>IF(基本情報入力シート!AA190="","",基本情報入力シート!AA190)</f>
        <v/>
      </c>
      <c r="K161" s="59" t="str">
        <f>IF(基本情報入力シート!AD190="","",基本情報入力シート!AD190)</f>
        <v/>
      </c>
      <c r="L161" s="656" t="str">
        <f>IF(G161="","",VLOOKUP(G161,【参考】数式用!$A$3:$C$46,3,FALSE))</f>
        <v/>
      </c>
      <c r="M161" s="283" t="str">
        <f t="shared" si="17"/>
        <v/>
      </c>
      <c r="N161" s="253"/>
      <c r="O161" s="253"/>
      <c r="P161" s="253"/>
      <c r="Q161" s="208"/>
      <c r="R161" s="839" t="s">
        <v>2716</v>
      </c>
      <c r="S161" s="841"/>
      <c r="T161" s="60"/>
      <c r="U161" s="1313" t="str">
        <f t="shared" si="18"/>
        <v/>
      </c>
      <c r="V161" s="1313"/>
      <c r="W161" s="1313"/>
      <c r="X161" s="1313"/>
      <c r="Y161" s="1313"/>
      <c r="Z161" s="1313"/>
      <c r="AA161" s="1313"/>
      <c r="AB161" s="1313"/>
      <c r="AC161" s="1313"/>
      <c r="AD161" s="1313"/>
      <c r="AE161" s="1313"/>
      <c r="AG161" s="284" t="str">
        <f t="shared" si="19"/>
        <v/>
      </c>
      <c r="AH161" s="284" t="str">
        <f t="shared" si="20"/>
        <v>×</v>
      </c>
      <c r="AI161" s="278" t="str">
        <f t="shared" si="21"/>
        <v>－</v>
      </c>
      <c r="AJ161" s="279" t="str">
        <f t="shared" si="22"/>
        <v/>
      </c>
    </row>
    <row r="162" spans="1:36" ht="36.75" customHeight="1">
      <c r="A162" s="280">
        <f t="shared" si="23"/>
        <v>152</v>
      </c>
      <c r="B162" s="281" t="str">
        <f>IF(基本情報入力シート!B191="","",基本情報入力シート!B191)</f>
        <v/>
      </c>
      <c r="C162" s="282" t="str">
        <f>IF(基本情報入力シート!L191="","",基本情報入力シート!L191)</f>
        <v/>
      </c>
      <c r="D162" s="282" t="str">
        <f>IF(基本情報入力シート!Q191="","",基本情報入力シート!Q191)</f>
        <v/>
      </c>
      <c r="E162" s="282" t="str">
        <f>IF(基本情報入力シート!V191="","",基本情報入力シート!V191)</f>
        <v/>
      </c>
      <c r="F162" s="282" t="str">
        <f>IF(基本情報入力シート!W191="","",基本情報入力シート!W191)</f>
        <v/>
      </c>
      <c r="G162" s="282" t="str">
        <f>IF(基本情報入力シート!X191="","",基本情報入力シート!X191)</f>
        <v/>
      </c>
      <c r="H162" s="653" t="str">
        <f>IF(基本情報入力シート!Z191="","",基本情報入力シート!Z191)</f>
        <v/>
      </c>
      <c r="I162" s="654" t="str">
        <f>IF(基本情報入力シート!AE191&lt;&gt;"", 基本情報入力シート!AE191, "")</f>
        <v/>
      </c>
      <c r="J162" s="655" t="str">
        <f>IF(基本情報入力シート!AA191="","",基本情報入力シート!AA191)</f>
        <v/>
      </c>
      <c r="K162" s="59" t="str">
        <f>IF(基本情報入力シート!AD191="","",基本情報入力シート!AD191)</f>
        <v/>
      </c>
      <c r="L162" s="656" t="str">
        <f>IF(G162="","",VLOOKUP(G162,【参考】数式用!$A$3:$C$46,3,FALSE))</f>
        <v/>
      </c>
      <c r="M162" s="283" t="str">
        <f t="shared" si="17"/>
        <v/>
      </c>
      <c r="N162" s="253"/>
      <c r="O162" s="253"/>
      <c r="P162" s="253"/>
      <c r="Q162" s="208"/>
      <c r="R162" s="839" t="s">
        <v>2716</v>
      </c>
      <c r="S162" s="841"/>
      <c r="T162" s="60"/>
      <c r="U162" s="1313" t="str">
        <f t="shared" si="18"/>
        <v/>
      </c>
      <c r="V162" s="1313"/>
      <c r="W162" s="1313"/>
      <c r="X162" s="1313"/>
      <c r="Y162" s="1313"/>
      <c r="Z162" s="1313"/>
      <c r="AA162" s="1313"/>
      <c r="AB162" s="1313"/>
      <c r="AC162" s="1313"/>
      <c r="AD162" s="1313"/>
      <c r="AE162" s="1313"/>
      <c r="AG162" s="284" t="str">
        <f t="shared" si="19"/>
        <v/>
      </c>
      <c r="AH162" s="284" t="str">
        <f t="shared" si="20"/>
        <v>×</v>
      </c>
      <c r="AI162" s="278" t="str">
        <f t="shared" si="21"/>
        <v>－</v>
      </c>
      <c r="AJ162" s="279" t="str">
        <f t="shared" si="22"/>
        <v/>
      </c>
    </row>
    <row r="163" spans="1:36" ht="36.75" customHeight="1">
      <c r="A163" s="280">
        <f t="shared" si="23"/>
        <v>153</v>
      </c>
      <c r="B163" s="281" t="str">
        <f>IF(基本情報入力シート!B192="","",基本情報入力シート!B192)</f>
        <v/>
      </c>
      <c r="C163" s="282" t="str">
        <f>IF(基本情報入力シート!L192="","",基本情報入力シート!L192)</f>
        <v/>
      </c>
      <c r="D163" s="282" t="str">
        <f>IF(基本情報入力シート!Q192="","",基本情報入力シート!Q192)</f>
        <v/>
      </c>
      <c r="E163" s="282" t="str">
        <f>IF(基本情報入力シート!V192="","",基本情報入力シート!V192)</f>
        <v/>
      </c>
      <c r="F163" s="282" t="str">
        <f>IF(基本情報入力シート!W192="","",基本情報入力シート!W192)</f>
        <v/>
      </c>
      <c r="G163" s="282" t="str">
        <f>IF(基本情報入力シート!X192="","",基本情報入力シート!X192)</f>
        <v/>
      </c>
      <c r="H163" s="653" t="str">
        <f>IF(基本情報入力シート!Z192="","",基本情報入力シート!Z192)</f>
        <v/>
      </c>
      <c r="I163" s="654" t="str">
        <f>IF(基本情報入力シート!AE192&lt;&gt;"", 基本情報入力シート!AE192, "")</f>
        <v/>
      </c>
      <c r="J163" s="655" t="str">
        <f>IF(基本情報入力シート!AA192="","",基本情報入力シート!AA192)</f>
        <v/>
      </c>
      <c r="K163" s="59" t="str">
        <f>IF(基本情報入力シート!AD192="","",基本情報入力シート!AD192)</f>
        <v/>
      </c>
      <c r="L163" s="656" t="str">
        <f>IF(G163="","",VLOOKUP(G163,【参考】数式用!$A$3:$C$46,3,FALSE))</f>
        <v/>
      </c>
      <c r="M163" s="283" t="str">
        <f t="shared" si="17"/>
        <v/>
      </c>
      <c r="N163" s="253"/>
      <c r="O163" s="253"/>
      <c r="P163" s="253"/>
      <c r="Q163" s="208"/>
      <c r="R163" s="839" t="s">
        <v>2716</v>
      </c>
      <c r="S163" s="841"/>
      <c r="T163" s="60"/>
      <c r="U163" s="1313" t="str">
        <f t="shared" si="18"/>
        <v/>
      </c>
      <c r="V163" s="1313"/>
      <c r="W163" s="1313"/>
      <c r="X163" s="1313"/>
      <c r="Y163" s="1313"/>
      <c r="Z163" s="1313"/>
      <c r="AA163" s="1313"/>
      <c r="AB163" s="1313"/>
      <c r="AC163" s="1313"/>
      <c r="AD163" s="1313"/>
      <c r="AE163" s="1313"/>
      <c r="AG163" s="284" t="str">
        <f t="shared" si="19"/>
        <v/>
      </c>
      <c r="AH163" s="284" t="str">
        <f t="shared" si="20"/>
        <v>×</v>
      </c>
      <c r="AI163" s="278" t="str">
        <f t="shared" si="21"/>
        <v>－</v>
      </c>
      <c r="AJ163" s="279" t="str">
        <f t="shared" si="22"/>
        <v/>
      </c>
    </row>
    <row r="164" spans="1:36" ht="36.75" customHeight="1">
      <c r="A164" s="280">
        <f t="shared" si="23"/>
        <v>154</v>
      </c>
      <c r="B164" s="281" t="str">
        <f>IF(基本情報入力シート!B193="","",基本情報入力シート!B193)</f>
        <v/>
      </c>
      <c r="C164" s="282" t="str">
        <f>IF(基本情報入力シート!L193="","",基本情報入力シート!L193)</f>
        <v/>
      </c>
      <c r="D164" s="282" t="str">
        <f>IF(基本情報入力シート!Q193="","",基本情報入力シート!Q193)</f>
        <v/>
      </c>
      <c r="E164" s="282" t="str">
        <f>IF(基本情報入力シート!V193="","",基本情報入力シート!V193)</f>
        <v/>
      </c>
      <c r="F164" s="282" t="str">
        <f>IF(基本情報入力シート!W193="","",基本情報入力シート!W193)</f>
        <v/>
      </c>
      <c r="G164" s="282" t="str">
        <f>IF(基本情報入力シート!X193="","",基本情報入力シート!X193)</f>
        <v/>
      </c>
      <c r="H164" s="653" t="str">
        <f>IF(基本情報入力シート!Z193="","",基本情報入力シート!Z193)</f>
        <v/>
      </c>
      <c r="I164" s="654" t="str">
        <f>IF(基本情報入力シート!AE193&lt;&gt;"", 基本情報入力シート!AE193, "")</f>
        <v/>
      </c>
      <c r="J164" s="655" t="str">
        <f>IF(基本情報入力シート!AA193="","",基本情報入力シート!AA193)</f>
        <v/>
      </c>
      <c r="K164" s="59" t="str">
        <f>IF(基本情報入力シート!AD193="","",基本情報入力シート!AD193)</f>
        <v/>
      </c>
      <c r="L164" s="656" t="str">
        <f>IF(G164="","",VLOOKUP(G164,【参考】数式用!$A$3:$C$46,3,FALSE))</f>
        <v/>
      </c>
      <c r="M164" s="283" t="str">
        <f t="shared" si="17"/>
        <v/>
      </c>
      <c r="N164" s="253"/>
      <c r="O164" s="253"/>
      <c r="P164" s="253"/>
      <c r="Q164" s="208"/>
      <c r="R164" s="839" t="s">
        <v>2716</v>
      </c>
      <c r="S164" s="841"/>
      <c r="T164" s="60"/>
      <c r="U164" s="1313" t="str">
        <f t="shared" si="18"/>
        <v/>
      </c>
      <c r="V164" s="1313"/>
      <c r="W164" s="1313"/>
      <c r="X164" s="1313"/>
      <c r="Y164" s="1313"/>
      <c r="Z164" s="1313"/>
      <c r="AA164" s="1313"/>
      <c r="AB164" s="1313"/>
      <c r="AC164" s="1313"/>
      <c r="AD164" s="1313"/>
      <c r="AE164" s="1313"/>
      <c r="AG164" s="284" t="str">
        <f t="shared" si="19"/>
        <v/>
      </c>
      <c r="AH164" s="284" t="str">
        <f t="shared" si="20"/>
        <v>×</v>
      </c>
      <c r="AI164" s="278" t="str">
        <f t="shared" si="21"/>
        <v>－</v>
      </c>
      <c r="AJ164" s="279" t="str">
        <f t="shared" si="22"/>
        <v/>
      </c>
    </row>
    <row r="165" spans="1:36" ht="36.75" customHeight="1">
      <c r="A165" s="280">
        <f t="shared" si="23"/>
        <v>155</v>
      </c>
      <c r="B165" s="281" t="str">
        <f>IF(基本情報入力シート!B194="","",基本情報入力シート!B194)</f>
        <v/>
      </c>
      <c r="C165" s="282" t="str">
        <f>IF(基本情報入力シート!L194="","",基本情報入力シート!L194)</f>
        <v/>
      </c>
      <c r="D165" s="282" t="str">
        <f>IF(基本情報入力シート!Q194="","",基本情報入力シート!Q194)</f>
        <v/>
      </c>
      <c r="E165" s="282" t="str">
        <f>IF(基本情報入力シート!V194="","",基本情報入力シート!V194)</f>
        <v/>
      </c>
      <c r="F165" s="282" t="str">
        <f>IF(基本情報入力シート!W194="","",基本情報入力シート!W194)</f>
        <v/>
      </c>
      <c r="G165" s="282" t="str">
        <f>IF(基本情報入力シート!X194="","",基本情報入力シート!X194)</f>
        <v/>
      </c>
      <c r="H165" s="653" t="str">
        <f>IF(基本情報入力シート!Z194="","",基本情報入力シート!Z194)</f>
        <v/>
      </c>
      <c r="I165" s="654" t="str">
        <f>IF(基本情報入力シート!AE194&lt;&gt;"", 基本情報入力シート!AE194, "")</f>
        <v/>
      </c>
      <c r="J165" s="655" t="str">
        <f>IF(基本情報入力シート!AA194="","",基本情報入力シート!AA194)</f>
        <v/>
      </c>
      <c r="K165" s="59" t="str">
        <f>IF(基本情報入力シート!AD194="","",基本情報入力シート!AD194)</f>
        <v/>
      </c>
      <c r="L165" s="656" t="str">
        <f>IF(G165="","",VLOOKUP(G165,【参考】数式用!$A$3:$C$46,3,FALSE))</f>
        <v/>
      </c>
      <c r="M165" s="283" t="str">
        <f t="shared" si="17"/>
        <v/>
      </c>
      <c r="N165" s="253"/>
      <c r="O165" s="253"/>
      <c r="P165" s="253"/>
      <c r="Q165" s="208"/>
      <c r="R165" s="839" t="s">
        <v>2716</v>
      </c>
      <c r="S165" s="841"/>
      <c r="T165" s="60"/>
      <c r="U165" s="1313" t="str">
        <f t="shared" si="18"/>
        <v/>
      </c>
      <c r="V165" s="1313"/>
      <c r="W165" s="1313"/>
      <c r="X165" s="1313"/>
      <c r="Y165" s="1313"/>
      <c r="Z165" s="1313"/>
      <c r="AA165" s="1313"/>
      <c r="AB165" s="1313"/>
      <c r="AC165" s="1313"/>
      <c r="AD165" s="1313"/>
      <c r="AE165" s="1313"/>
      <c r="AG165" s="284" t="str">
        <f t="shared" si="19"/>
        <v/>
      </c>
      <c r="AH165" s="284" t="str">
        <f t="shared" si="20"/>
        <v>×</v>
      </c>
      <c r="AI165" s="278" t="str">
        <f t="shared" si="21"/>
        <v>－</v>
      </c>
      <c r="AJ165" s="279" t="str">
        <f t="shared" si="22"/>
        <v/>
      </c>
    </row>
    <row r="166" spans="1:36" ht="36.75" customHeight="1">
      <c r="A166" s="280">
        <f t="shared" si="23"/>
        <v>156</v>
      </c>
      <c r="B166" s="281" t="str">
        <f>IF(基本情報入力シート!B195="","",基本情報入力シート!B195)</f>
        <v/>
      </c>
      <c r="C166" s="282" t="str">
        <f>IF(基本情報入力シート!L195="","",基本情報入力シート!L195)</f>
        <v/>
      </c>
      <c r="D166" s="282" t="str">
        <f>IF(基本情報入力シート!Q195="","",基本情報入力シート!Q195)</f>
        <v/>
      </c>
      <c r="E166" s="282" t="str">
        <f>IF(基本情報入力シート!V195="","",基本情報入力シート!V195)</f>
        <v/>
      </c>
      <c r="F166" s="282" t="str">
        <f>IF(基本情報入力シート!W195="","",基本情報入力シート!W195)</f>
        <v/>
      </c>
      <c r="G166" s="282" t="str">
        <f>IF(基本情報入力シート!X195="","",基本情報入力シート!X195)</f>
        <v/>
      </c>
      <c r="H166" s="653" t="str">
        <f>IF(基本情報入力シート!Z195="","",基本情報入力シート!Z195)</f>
        <v/>
      </c>
      <c r="I166" s="654" t="str">
        <f>IF(基本情報入力シート!AE195&lt;&gt;"", 基本情報入力シート!AE195, "")</f>
        <v/>
      </c>
      <c r="J166" s="655" t="str">
        <f>IF(基本情報入力シート!AA195="","",基本情報入力シート!AA195)</f>
        <v/>
      </c>
      <c r="K166" s="59" t="str">
        <f>IF(基本情報入力シート!AD195="","",基本情報入力シート!AD195)</f>
        <v/>
      </c>
      <c r="L166" s="656" t="str">
        <f>IF(G166="","",VLOOKUP(G166,【参考】数式用!$A$3:$C$46,3,FALSE))</f>
        <v/>
      </c>
      <c r="M166" s="283" t="str">
        <f t="shared" si="17"/>
        <v/>
      </c>
      <c r="N166" s="253"/>
      <c r="O166" s="253"/>
      <c r="P166" s="253"/>
      <c r="Q166" s="208"/>
      <c r="R166" s="839" t="s">
        <v>2716</v>
      </c>
      <c r="S166" s="841"/>
      <c r="T166" s="60"/>
      <c r="U166" s="1313" t="str">
        <f t="shared" si="18"/>
        <v/>
      </c>
      <c r="V166" s="1313"/>
      <c r="W166" s="1313"/>
      <c r="X166" s="1313"/>
      <c r="Y166" s="1313"/>
      <c r="Z166" s="1313"/>
      <c r="AA166" s="1313"/>
      <c r="AB166" s="1313"/>
      <c r="AC166" s="1313"/>
      <c r="AD166" s="1313"/>
      <c r="AE166" s="1313"/>
      <c r="AG166" s="284" t="str">
        <f t="shared" si="19"/>
        <v/>
      </c>
      <c r="AH166" s="284" t="str">
        <f t="shared" si="20"/>
        <v>×</v>
      </c>
      <c r="AI166" s="278" t="str">
        <f t="shared" si="21"/>
        <v>－</v>
      </c>
      <c r="AJ166" s="279" t="str">
        <f t="shared" si="22"/>
        <v/>
      </c>
    </row>
    <row r="167" spans="1:36" ht="36.75" customHeight="1">
      <c r="A167" s="280">
        <f t="shared" si="23"/>
        <v>157</v>
      </c>
      <c r="B167" s="281" t="str">
        <f>IF(基本情報入力シート!B196="","",基本情報入力シート!B196)</f>
        <v/>
      </c>
      <c r="C167" s="282" t="str">
        <f>IF(基本情報入力シート!L196="","",基本情報入力シート!L196)</f>
        <v/>
      </c>
      <c r="D167" s="282" t="str">
        <f>IF(基本情報入力シート!Q196="","",基本情報入力シート!Q196)</f>
        <v/>
      </c>
      <c r="E167" s="282" t="str">
        <f>IF(基本情報入力シート!V196="","",基本情報入力シート!V196)</f>
        <v/>
      </c>
      <c r="F167" s="282" t="str">
        <f>IF(基本情報入力シート!W196="","",基本情報入力シート!W196)</f>
        <v/>
      </c>
      <c r="G167" s="282" t="str">
        <f>IF(基本情報入力シート!X196="","",基本情報入力シート!X196)</f>
        <v/>
      </c>
      <c r="H167" s="653" t="str">
        <f>IF(基本情報入力シート!Z196="","",基本情報入力シート!Z196)</f>
        <v/>
      </c>
      <c r="I167" s="654" t="str">
        <f>IF(基本情報入力シート!AE196&lt;&gt;"", 基本情報入力シート!AE196, "")</f>
        <v/>
      </c>
      <c r="J167" s="655" t="str">
        <f>IF(基本情報入力シート!AA196="","",基本情報入力シート!AA196)</f>
        <v/>
      </c>
      <c r="K167" s="59" t="str">
        <f>IF(基本情報入力シート!AD196="","",基本情報入力シート!AD196)</f>
        <v/>
      </c>
      <c r="L167" s="656" t="str">
        <f>IF(G167="","",VLOOKUP(G167,【参考】数式用!$A$3:$C$46,3,FALSE))</f>
        <v/>
      </c>
      <c r="M167" s="283" t="str">
        <f t="shared" si="17"/>
        <v/>
      </c>
      <c r="N167" s="253"/>
      <c r="O167" s="253"/>
      <c r="P167" s="253"/>
      <c r="Q167" s="208"/>
      <c r="R167" s="839" t="s">
        <v>2716</v>
      </c>
      <c r="S167" s="841"/>
      <c r="T167" s="60"/>
      <c r="U167" s="1313" t="str">
        <f t="shared" si="18"/>
        <v/>
      </c>
      <c r="V167" s="1313"/>
      <c r="W167" s="1313"/>
      <c r="X167" s="1313"/>
      <c r="Y167" s="1313"/>
      <c r="Z167" s="1313"/>
      <c r="AA167" s="1313"/>
      <c r="AB167" s="1313"/>
      <c r="AC167" s="1313"/>
      <c r="AD167" s="1313"/>
      <c r="AE167" s="1313"/>
      <c r="AG167" s="284" t="str">
        <f t="shared" si="19"/>
        <v/>
      </c>
      <c r="AH167" s="284" t="str">
        <f t="shared" si="20"/>
        <v>×</v>
      </c>
      <c r="AI167" s="278" t="str">
        <f t="shared" si="21"/>
        <v>－</v>
      </c>
      <c r="AJ167" s="279" t="str">
        <f t="shared" si="22"/>
        <v/>
      </c>
    </row>
    <row r="168" spans="1:36" ht="36.75" customHeight="1">
      <c r="A168" s="280">
        <f t="shared" si="23"/>
        <v>158</v>
      </c>
      <c r="B168" s="281" t="str">
        <f>IF(基本情報入力シート!B197="","",基本情報入力シート!B197)</f>
        <v/>
      </c>
      <c r="C168" s="282" t="str">
        <f>IF(基本情報入力シート!L197="","",基本情報入力シート!L197)</f>
        <v/>
      </c>
      <c r="D168" s="282" t="str">
        <f>IF(基本情報入力シート!Q197="","",基本情報入力シート!Q197)</f>
        <v/>
      </c>
      <c r="E168" s="282" t="str">
        <f>IF(基本情報入力シート!V197="","",基本情報入力シート!V197)</f>
        <v/>
      </c>
      <c r="F168" s="282" t="str">
        <f>IF(基本情報入力シート!W197="","",基本情報入力シート!W197)</f>
        <v/>
      </c>
      <c r="G168" s="282" t="str">
        <f>IF(基本情報入力シート!X197="","",基本情報入力シート!X197)</f>
        <v/>
      </c>
      <c r="H168" s="653" t="str">
        <f>IF(基本情報入力シート!Z197="","",基本情報入力シート!Z197)</f>
        <v/>
      </c>
      <c r="I168" s="654" t="str">
        <f>IF(基本情報入力シート!AE197&lt;&gt;"", 基本情報入力シート!AE197, "")</f>
        <v/>
      </c>
      <c r="J168" s="655" t="str">
        <f>IF(基本情報入力シート!AA197="","",基本情報入力シート!AA197)</f>
        <v/>
      </c>
      <c r="K168" s="59" t="str">
        <f>IF(基本情報入力シート!AD197="","",基本情報入力シート!AD197)</f>
        <v/>
      </c>
      <c r="L168" s="656" t="str">
        <f>IF(G168="","",VLOOKUP(G168,【参考】数式用!$A$3:$C$46,3,FALSE))</f>
        <v/>
      </c>
      <c r="M168" s="283" t="str">
        <f t="shared" si="17"/>
        <v/>
      </c>
      <c r="N168" s="253"/>
      <c r="O168" s="253"/>
      <c r="P168" s="253"/>
      <c r="Q168" s="208"/>
      <c r="R168" s="839" t="s">
        <v>2716</v>
      </c>
      <c r="S168" s="841"/>
      <c r="T168" s="60"/>
      <c r="U168" s="1313" t="str">
        <f t="shared" si="18"/>
        <v/>
      </c>
      <c r="V168" s="1313"/>
      <c r="W168" s="1313"/>
      <c r="X168" s="1313"/>
      <c r="Y168" s="1313"/>
      <c r="Z168" s="1313"/>
      <c r="AA168" s="1313"/>
      <c r="AB168" s="1313"/>
      <c r="AC168" s="1313"/>
      <c r="AD168" s="1313"/>
      <c r="AE168" s="1313"/>
      <c r="AG168" s="284" t="str">
        <f t="shared" si="19"/>
        <v/>
      </c>
      <c r="AH168" s="284" t="str">
        <f t="shared" si="20"/>
        <v>×</v>
      </c>
      <c r="AI168" s="278" t="str">
        <f t="shared" si="21"/>
        <v>－</v>
      </c>
      <c r="AJ168" s="279" t="str">
        <f t="shared" si="22"/>
        <v/>
      </c>
    </row>
    <row r="169" spans="1:36" ht="36.75" customHeight="1">
      <c r="A169" s="280">
        <f t="shared" si="23"/>
        <v>159</v>
      </c>
      <c r="B169" s="281" t="str">
        <f>IF(基本情報入力シート!B198="","",基本情報入力シート!B198)</f>
        <v/>
      </c>
      <c r="C169" s="282" t="str">
        <f>IF(基本情報入力シート!L198="","",基本情報入力シート!L198)</f>
        <v/>
      </c>
      <c r="D169" s="282" t="str">
        <f>IF(基本情報入力シート!Q198="","",基本情報入力シート!Q198)</f>
        <v/>
      </c>
      <c r="E169" s="282" t="str">
        <f>IF(基本情報入力シート!V198="","",基本情報入力シート!V198)</f>
        <v/>
      </c>
      <c r="F169" s="282" t="str">
        <f>IF(基本情報入力シート!W198="","",基本情報入力シート!W198)</f>
        <v/>
      </c>
      <c r="G169" s="282" t="str">
        <f>IF(基本情報入力シート!X198="","",基本情報入力シート!X198)</f>
        <v/>
      </c>
      <c r="H169" s="653" t="str">
        <f>IF(基本情報入力シート!Z198="","",基本情報入力シート!Z198)</f>
        <v/>
      </c>
      <c r="I169" s="654" t="str">
        <f>IF(基本情報入力シート!AE198&lt;&gt;"", 基本情報入力シート!AE198, "")</f>
        <v/>
      </c>
      <c r="J169" s="655" t="str">
        <f>IF(基本情報入力シート!AA198="","",基本情報入力シート!AA198)</f>
        <v/>
      </c>
      <c r="K169" s="59" t="str">
        <f>IF(基本情報入力シート!AD198="","",基本情報入力シート!AD198)</f>
        <v/>
      </c>
      <c r="L169" s="656" t="str">
        <f>IF(G169="","",VLOOKUP(G169,【参考】数式用!$A$3:$C$46,3,FALSE))</f>
        <v/>
      </c>
      <c r="M169" s="283" t="str">
        <f t="shared" si="17"/>
        <v/>
      </c>
      <c r="N169" s="253"/>
      <c r="O169" s="253"/>
      <c r="P169" s="253"/>
      <c r="Q169" s="208"/>
      <c r="R169" s="839" t="s">
        <v>2716</v>
      </c>
      <c r="S169" s="841"/>
      <c r="T169" s="60"/>
      <c r="U169" s="1313" t="str">
        <f t="shared" si="18"/>
        <v/>
      </c>
      <c r="V169" s="1313"/>
      <c r="W169" s="1313"/>
      <c r="X169" s="1313"/>
      <c r="Y169" s="1313"/>
      <c r="Z169" s="1313"/>
      <c r="AA169" s="1313"/>
      <c r="AB169" s="1313"/>
      <c r="AC169" s="1313"/>
      <c r="AD169" s="1313"/>
      <c r="AE169" s="1313"/>
      <c r="AG169" s="284" t="str">
        <f t="shared" si="19"/>
        <v/>
      </c>
      <c r="AH169" s="284" t="str">
        <f t="shared" si="20"/>
        <v>×</v>
      </c>
      <c r="AI169" s="278" t="str">
        <f t="shared" si="21"/>
        <v>－</v>
      </c>
      <c r="AJ169" s="279" t="str">
        <f t="shared" si="22"/>
        <v/>
      </c>
    </row>
    <row r="170" spans="1:36" ht="36.75" customHeight="1">
      <c r="A170" s="280">
        <f t="shared" si="23"/>
        <v>160</v>
      </c>
      <c r="B170" s="281" t="str">
        <f>IF(基本情報入力シート!B199="","",基本情報入力シート!B199)</f>
        <v/>
      </c>
      <c r="C170" s="282" t="str">
        <f>IF(基本情報入力シート!L199="","",基本情報入力シート!L199)</f>
        <v/>
      </c>
      <c r="D170" s="282" t="str">
        <f>IF(基本情報入力シート!Q199="","",基本情報入力シート!Q199)</f>
        <v/>
      </c>
      <c r="E170" s="282" t="str">
        <f>IF(基本情報入力シート!V199="","",基本情報入力シート!V199)</f>
        <v/>
      </c>
      <c r="F170" s="282" t="str">
        <f>IF(基本情報入力シート!W199="","",基本情報入力シート!W199)</f>
        <v/>
      </c>
      <c r="G170" s="282" t="str">
        <f>IF(基本情報入力シート!X199="","",基本情報入力シート!X199)</f>
        <v/>
      </c>
      <c r="H170" s="653" t="str">
        <f>IF(基本情報入力シート!Z199="","",基本情報入力シート!Z199)</f>
        <v/>
      </c>
      <c r="I170" s="654" t="str">
        <f>IF(基本情報入力シート!AE199&lt;&gt;"", 基本情報入力シート!AE199, "")</f>
        <v/>
      </c>
      <c r="J170" s="655" t="str">
        <f>IF(基本情報入力シート!AA199="","",基本情報入力シート!AA199)</f>
        <v/>
      </c>
      <c r="K170" s="59" t="str">
        <f>IF(基本情報入力シート!AD199="","",基本情報入力シート!AD199)</f>
        <v/>
      </c>
      <c r="L170" s="656" t="str">
        <f>IF(G170="","",VLOOKUP(G170,【参考】数式用!$A$3:$C$46,3,FALSE))</f>
        <v/>
      </c>
      <c r="M170" s="283" t="str">
        <f t="shared" si="17"/>
        <v/>
      </c>
      <c r="N170" s="253"/>
      <c r="O170" s="253"/>
      <c r="P170" s="253"/>
      <c r="Q170" s="208"/>
      <c r="R170" s="839" t="s">
        <v>2716</v>
      </c>
      <c r="S170" s="841"/>
      <c r="T170" s="60"/>
      <c r="U170" s="1313" t="str">
        <f t="shared" si="18"/>
        <v/>
      </c>
      <c r="V170" s="1313"/>
      <c r="W170" s="1313"/>
      <c r="X170" s="1313"/>
      <c r="Y170" s="1313"/>
      <c r="Z170" s="1313"/>
      <c r="AA170" s="1313"/>
      <c r="AB170" s="1313"/>
      <c r="AC170" s="1313"/>
      <c r="AD170" s="1313"/>
      <c r="AE170" s="1313"/>
      <c r="AG170" s="284" t="str">
        <f t="shared" si="19"/>
        <v/>
      </c>
      <c r="AH170" s="284" t="str">
        <f t="shared" si="20"/>
        <v>×</v>
      </c>
      <c r="AI170" s="278" t="str">
        <f t="shared" si="21"/>
        <v>－</v>
      </c>
      <c r="AJ170" s="279" t="str">
        <f t="shared" si="22"/>
        <v/>
      </c>
    </row>
    <row r="171" spans="1:36" ht="36.75" customHeight="1">
      <c r="A171" s="280">
        <f t="shared" si="23"/>
        <v>161</v>
      </c>
      <c r="B171" s="281" t="str">
        <f>IF(基本情報入力シート!B200="","",基本情報入力シート!B200)</f>
        <v/>
      </c>
      <c r="C171" s="282" t="str">
        <f>IF(基本情報入力シート!L200="","",基本情報入力シート!L200)</f>
        <v/>
      </c>
      <c r="D171" s="282" t="str">
        <f>IF(基本情報入力シート!Q200="","",基本情報入力シート!Q200)</f>
        <v/>
      </c>
      <c r="E171" s="282" t="str">
        <f>IF(基本情報入力シート!V200="","",基本情報入力シート!V200)</f>
        <v/>
      </c>
      <c r="F171" s="282" t="str">
        <f>IF(基本情報入力シート!W200="","",基本情報入力シート!W200)</f>
        <v/>
      </c>
      <c r="G171" s="282" t="str">
        <f>IF(基本情報入力シート!X200="","",基本情報入力シート!X200)</f>
        <v/>
      </c>
      <c r="H171" s="653" t="str">
        <f>IF(基本情報入力シート!Z200="","",基本情報入力シート!Z200)</f>
        <v/>
      </c>
      <c r="I171" s="654" t="str">
        <f>IF(基本情報入力シート!AE200&lt;&gt;"", 基本情報入力シート!AE200, "")</f>
        <v/>
      </c>
      <c r="J171" s="655" t="str">
        <f>IF(基本情報入力シート!AA200="","",基本情報入力シート!AA200)</f>
        <v/>
      </c>
      <c r="K171" s="59" t="str">
        <f>IF(基本情報入力シート!AD200="","",基本情報入力シート!AD200)</f>
        <v/>
      </c>
      <c r="L171" s="656" t="str">
        <f>IF(G171="","",VLOOKUP(G171,【参考】数式用!$A$3:$C$46,3,FALSE))</f>
        <v/>
      </c>
      <c r="M171" s="283" t="str">
        <f t="shared" si="17"/>
        <v/>
      </c>
      <c r="N171" s="253"/>
      <c r="O171" s="253"/>
      <c r="P171" s="253"/>
      <c r="Q171" s="208"/>
      <c r="R171" s="839" t="s">
        <v>2716</v>
      </c>
      <c r="S171" s="841"/>
      <c r="T171" s="60"/>
      <c r="U171" s="1313" t="str">
        <f t="shared" si="18"/>
        <v/>
      </c>
      <c r="V171" s="1313"/>
      <c r="W171" s="1313"/>
      <c r="X171" s="1313"/>
      <c r="Y171" s="1313"/>
      <c r="Z171" s="1313"/>
      <c r="AA171" s="1313"/>
      <c r="AB171" s="1313"/>
      <c r="AC171" s="1313"/>
      <c r="AD171" s="1313"/>
      <c r="AE171" s="1313"/>
      <c r="AG171" s="284" t="str">
        <f t="shared" si="19"/>
        <v/>
      </c>
      <c r="AH171" s="284" t="str">
        <f t="shared" si="20"/>
        <v>×</v>
      </c>
      <c r="AI171" s="278" t="str">
        <f t="shared" si="21"/>
        <v>－</v>
      </c>
      <c r="AJ171" s="279" t="str">
        <f t="shared" si="22"/>
        <v/>
      </c>
    </row>
    <row r="172" spans="1:36" ht="36.75" customHeight="1">
      <c r="A172" s="280">
        <f t="shared" si="23"/>
        <v>162</v>
      </c>
      <c r="B172" s="281" t="str">
        <f>IF(基本情報入力シート!B201="","",基本情報入力シート!B201)</f>
        <v/>
      </c>
      <c r="C172" s="282" t="str">
        <f>IF(基本情報入力シート!L201="","",基本情報入力シート!L201)</f>
        <v/>
      </c>
      <c r="D172" s="282" t="str">
        <f>IF(基本情報入力シート!Q201="","",基本情報入力シート!Q201)</f>
        <v/>
      </c>
      <c r="E172" s="282" t="str">
        <f>IF(基本情報入力シート!V201="","",基本情報入力シート!V201)</f>
        <v/>
      </c>
      <c r="F172" s="282" t="str">
        <f>IF(基本情報入力シート!W201="","",基本情報入力シート!W201)</f>
        <v/>
      </c>
      <c r="G172" s="282" t="str">
        <f>IF(基本情報入力シート!X201="","",基本情報入力シート!X201)</f>
        <v/>
      </c>
      <c r="H172" s="653" t="str">
        <f>IF(基本情報入力シート!Z201="","",基本情報入力シート!Z201)</f>
        <v/>
      </c>
      <c r="I172" s="654" t="str">
        <f>IF(基本情報入力シート!AE201&lt;&gt;"", 基本情報入力シート!AE201, "")</f>
        <v/>
      </c>
      <c r="J172" s="655" t="str">
        <f>IF(基本情報入力シート!AA201="","",基本情報入力シート!AA201)</f>
        <v/>
      </c>
      <c r="K172" s="59" t="str">
        <f>IF(基本情報入力シート!AD201="","",基本情報入力シート!AD201)</f>
        <v/>
      </c>
      <c r="L172" s="656" t="str">
        <f>IF(G172="","",VLOOKUP(G172,【参考】数式用!$A$3:$C$46,3,FALSE))</f>
        <v/>
      </c>
      <c r="M172" s="283" t="str">
        <f t="shared" si="17"/>
        <v/>
      </c>
      <c r="N172" s="253"/>
      <c r="O172" s="253"/>
      <c r="P172" s="253"/>
      <c r="Q172" s="208"/>
      <c r="R172" s="839" t="s">
        <v>2716</v>
      </c>
      <c r="S172" s="841"/>
      <c r="T172" s="60"/>
      <c r="U172" s="1313" t="str">
        <f t="shared" si="18"/>
        <v/>
      </c>
      <c r="V172" s="1313"/>
      <c r="W172" s="1313"/>
      <c r="X172" s="1313"/>
      <c r="Y172" s="1313"/>
      <c r="Z172" s="1313"/>
      <c r="AA172" s="1313"/>
      <c r="AB172" s="1313"/>
      <c r="AC172" s="1313"/>
      <c r="AD172" s="1313"/>
      <c r="AE172" s="1313"/>
      <c r="AG172" s="284" t="str">
        <f t="shared" si="19"/>
        <v/>
      </c>
      <c r="AH172" s="284" t="str">
        <f t="shared" si="20"/>
        <v>×</v>
      </c>
      <c r="AI172" s="278" t="str">
        <f t="shared" si="21"/>
        <v>－</v>
      </c>
      <c r="AJ172" s="279" t="str">
        <f t="shared" si="22"/>
        <v/>
      </c>
    </row>
    <row r="173" spans="1:36" ht="36.75" customHeight="1">
      <c r="A173" s="280">
        <f t="shared" si="23"/>
        <v>163</v>
      </c>
      <c r="B173" s="281" t="str">
        <f>IF(基本情報入力シート!B202="","",基本情報入力シート!B202)</f>
        <v/>
      </c>
      <c r="C173" s="282" t="str">
        <f>IF(基本情報入力シート!L202="","",基本情報入力シート!L202)</f>
        <v/>
      </c>
      <c r="D173" s="282" t="str">
        <f>IF(基本情報入力シート!Q202="","",基本情報入力シート!Q202)</f>
        <v/>
      </c>
      <c r="E173" s="282" t="str">
        <f>IF(基本情報入力シート!V202="","",基本情報入力シート!V202)</f>
        <v/>
      </c>
      <c r="F173" s="282" t="str">
        <f>IF(基本情報入力シート!W202="","",基本情報入力シート!W202)</f>
        <v/>
      </c>
      <c r="G173" s="282" t="str">
        <f>IF(基本情報入力シート!X202="","",基本情報入力シート!X202)</f>
        <v/>
      </c>
      <c r="H173" s="653" t="str">
        <f>IF(基本情報入力シート!Z202="","",基本情報入力シート!Z202)</f>
        <v/>
      </c>
      <c r="I173" s="654" t="str">
        <f>IF(基本情報入力シート!AE202&lt;&gt;"", 基本情報入力シート!AE202, "")</f>
        <v/>
      </c>
      <c r="J173" s="655" t="str">
        <f>IF(基本情報入力シート!AA202="","",基本情報入力シート!AA202)</f>
        <v/>
      </c>
      <c r="K173" s="59" t="str">
        <f>IF(基本情報入力シート!AD202="","",基本情報入力シート!AD202)</f>
        <v/>
      </c>
      <c r="L173" s="656" t="str">
        <f>IF(G173="","",VLOOKUP(G173,【参考】数式用!$A$3:$C$46,3,FALSE))</f>
        <v/>
      </c>
      <c r="M173" s="283" t="str">
        <f t="shared" si="17"/>
        <v/>
      </c>
      <c r="N173" s="253"/>
      <c r="O173" s="253"/>
      <c r="P173" s="253"/>
      <c r="Q173" s="208"/>
      <c r="R173" s="839" t="s">
        <v>2716</v>
      </c>
      <c r="S173" s="841"/>
      <c r="T173" s="60"/>
      <c r="U173" s="1313" t="str">
        <f t="shared" si="18"/>
        <v/>
      </c>
      <c r="V173" s="1313"/>
      <c r="W173" s="1313"/>
      <c r="X173" s="1313"/>
      <c r="Y173" s="1313"/>
      <c r="Z173" s="1313"/>
      <c r="AA173" s="1313"/>
      <c r="AB173" s="1313"/>
      <c r="AC173" s="1313"/>
      <c r="AD173" s="1313"/>
      <c r="AE173" s="1313"/>
      <c r="AG173" s="284" t="str">
        <f t="shared" si="19"/>
        <v/>
      </c>
      <c r="AH173" s="284" t="str">
        <f t="shared" si="20"/>
        <v>×</v>
      </c>
      <c r="AI173" s="278" t="str">
        <f t="shared" si="21"/>
        <v>－</v>
      </c>
      <c r="AJ173" s="279" t="str">
        <f t="shared" si="22"/>
        <v/>
      </c>
    </row>
    <row r="174" spans="1:36" ht="36.75" customHeight="1">
      <c r="A174" s="280">
        <f t="shared" si="23"/>
        <v>164</v>
      </c>
      <c r="B174" s="281" t="str">
        <f>IF(基本情報入力シート!B203="","",基本情報入力シート!B203)</f>
        <v/>
      </c>
      <c r="C174" s="282" t="str">
        <f>IF(基本情報入力シート!L203="","",基本情報入力シート!L203)</f>
        <v/>
      </c>
      <c r="D174" s="282" t="str">
        <f>IF(基本情報入力シート!Q203="","",基本情報入力シート!Q203)</f>
        <v/>
      </c>
      <c r="E174" s="282" t="str">
        <f>IF(基本情報入力シート!V203="","",基本情報入力シート!V203)</f>
        <v/>
      </c>
      <c r="F174" s="282" t="str">
        <f>IF(基本情報入力シート!W203="","",基本情報入力シート!W203)</f>
        <v/>
      </c>
      <c r="G174" s="282" t="str">
        <f>IF(基本情報入力シート!X203="","",基本情報入力シート!X203)</f>
        <v/>
      </c>
      <c r="H174" s="653" t="str">
        <f>IF(基本情報入力シート!Z203="","",基本情報入力シート!Z203)</f>
        <v/>
      </c>
      <c r="I174" s="654" t="str">
        <f>IF(基本情報入力シート!AE203&lt;&gt;"", 基本情報入力シート!AE203, "")</f>
        <v/>
      </c>
      <c r="J174" s="655" t="str">
        <f>IF(基本情報入力シート!AA203="","",基本情報入力シート!AA203)</f>
        <v/>
      </c>
      <c r="K174" s="59" t="str">
        <f>IF(基本情報入力シート!AD203="","",基本情報入力シート!AD203)</f>
        <v/>
      </c>
      <c r="L174" s="656" t="str">
        <f>IF(G174="","",VLOOKUP(G174,【参考】数式用!$A$3:$C$46,3,FALSE))</f>
        <v/>
      </c>
      <c r="M174" s="283" t="str">
        <f t="shared" si="17"/>
        <v/>
      </c>
      <c r="N174" s="253"/>
      <c r="O174" s="253"/>
      <c r="P174" s="253"/>
      <c r="Q174" s="208"/>
      <c r="R174" s="839" t="s">
        <v>2716</v>
      </c>
      <c r="S174" s="841"/>
      <c r="T174" s="60"/>
      <c r="U174" s="1313" t="str">
        <f t="shared" si="18"/>
        <v/>
      </c>
      <c r="V174" s="1313"/>
      <c r="W174" s="1313"/>
      <c r="X174" s="1313"/>
      <c r="Y174" s="1313"/>
      <c r="Z174" s="1313"/>
      <c r="AA174" s="1313"/>
      <c r="AB174" s="1313"/>
      <c r="AC174" s="1313"/>
      <c r="AD174" s="1313"/>
      <c r="AE174" s="1313"/>
      <c r="AG174" s="284" t="str">
        <f t="shared" si="19"/>
        <v/>
      </c>
      <c r="AH174" s="284" t="str">
        <f t="shared" si="20"/>
        <v>×</v>
      </c>
      <c r="AI174" s="278" t="str">
        <f t="shared" si="21"/>
        <v>－</v>
      </c>
      <c r="AJ174" s="279" t="str">
        <f t="shared" si="22"/>
        <v/>
      </c>
    </row>
    <row r="175" spans="1:36" ht="36.75" customHeight="1">
      <c r="A175" s="280">
        <f t="shared" si="23"/>
        <v>165</v>
      </c>
      <c r="B175" s="281" t="str">
        <f>IF(基本情報入力シート!B204="","",基本情報入力シート!B204)</f>
        <v/>
      </c>
      <c r="C175" s="282" t="str">
        <f>IF(基本情報入力シート!L204="","",基本情報入力シート!L204)</f>
        <v/>
      </c>
      <c r="D175" s="282" t="str">
        <f>IF(基本情報入力シート!Q204="","",基本情報入力シート!Q204)</f>
        <v/>
      </c>
      <c r="E175" s="282" t="str">
        <f>IF(基本情報入力シート!V204="","",基本情報入力シート!V204)</f>
        <v/>
      </c>
      <c r="F175" s="282" t="str">
        <f>IF(基本情報入力シート!W204="","",基本情報入力シート!W204)</f>
        <v/>
      </c>
      <c r="G175" s="282" t="str">
        <f>IF(基本情報入力シート!X204="","",基本情報入力シート!X204)</f>
        <v/>
      </c>
      <c r="H175" s="653" t="str">
        <f>IF(基本情報入力シート!Z204="","",基本情報入力シート!Z204)</f>
        <v/>
      </c>
      <c r="I175" s="654" t="str">
        <f>IF(基本情報入力シート!AE204&lt;&gt;"", 基本情報入力シート!AE204, "")</f>
        <v/>
      </c>
      <c r="J175" s="655" t="str">
        <f>IF(基本情報入力シート!AA204="","",基本情報入力シート!AA204)</f>
        <v/>
      </c>
      <c r="K175" s="59" t="str">
        <f>IF(基本情報入力シート!AD204="","",基本情報入力シート!AD204)</f>
        <v/>
      </c>
      <c r="L175" s="656" t="str">
        <f>IF(G175="","",VLOOKUP(G175,【参考】数式用!$A$3:$C$46,3,FALSE))</f>
        <v/>
      </c>
      <c r="M175" s="283" t="str">
        <f t="shared" ref="M175:M176" si="24">IFERROR(IF(I175="○",ROUNDDOWN(ROUNDDOWN(J175*K175,0)*L175,0),""), "単価未入力")</f>
        <v/>
      </c>
      <c r="N175" s="253"/>
      <c r="O175" s="253"/>
      <c r="P175" s="253"/>
      <c r="Q175" s="208"/>
      <c r="R175" s="839" t="s">
        <v>2716</v>
      </c>
      <c r="S175" s="841"/>
      <c r="T175" s="60"/>
      <c r="U175" s="1313" t="str">
        <f t="shared" ref="U175:U176" si="25">IF(AND(M175&lt;&gt;"",AH175="×"),"！複数の交付対象月を選んでいる、交付対象月が選ばれていない又は補助金を申請予定でないのに交付対象月が選ばれています。", "")</f>
        <v/>
      </c>
      <c r="V175" s="1313"/>
      <c r="W175" s="1313"/>
      <c r="X175" s="1313"/>
      <c r="Y175" s="1313"/>
      <c r="Z175" s="1313"/>
      <c r="AA175" s="1313"/>
      <c r="AB175" s="1313"/>
      <c r="AC175" s="1313"/>
      <c r="AD175" s="1313"/>
      <c r="AE175" s="1313"/>
      <c r="AG175" s="284" t="str">
        <f t="shared" ref="AG175:AG238" si="26">IF(AND(G175&lt;&gt;"",I175="○"), "色付け", "")</f>
        <v/>
      </c>
      <c r="AH175" s="284" t="str">
        <f t="shared" ref="AH175:AH238" si="27">IF(COUNTIF(N175:Q175, "○")=1, "○", "×")</f>
        <v>×</v>
      </c>
      <c r="AI175" s="278" t="str">
        <f t="shared" ref="AI175:AI238" si="28">D175&amp;I175&amp;R175</f>
        <v>－</v>
      </c>
      <c r="AJ175" s="279" t="str">
        <f t="shared" ref="AJ175:AJ238" si="29">IF(R175="○", F175, "")</f>
        <v/>
      </c>
    </row>
    <row r="176" spans="1:36" ht="36.75" customHeight="1">
      <c r="A176" s="280">
        <f t="shared" si="23"/>
        <v>166</v>
      </c>
      <c r="B176" s="281" t="str">
        <f>IF(基本情報入力シート!B205="","",基本情報入力シート!B205)</f>
        <v/>
      </c>
      <c r="C176" s="282" t="str">
        <f>IF(基本情報入力シート!L205="","",基本情報入力シート!L205)</f>
        <v/>
      </c>
      <c r="D176" s="282" t="str">
        <f>IF(基本情報入力シート!Q205="","",基本情報入力シート!Q205)</f>
        <v/>
      </c>
      <c r="E176" s="282" t="str">
        <f>IF(基本情報入力シート!V205="","",基本情報入力シート!V205)</f>
        <v/>
      </c>
      <c r="F176" s="282" t="str">
        <f>IF(基本情報入力シート!W205="","",基本情報入力シート!W205)</f>
        <v/>
      </c>
      <c r="G176" s="282" t="str">
        <f>IF(基本情報入力シート!X205="","",基本情報入力シート!X205)</f>
        <v/>
      </c>
      <c r="H176" s="653" t="str">
        <f>IF(基本情報入力シート!Z205="","",基本情報入力シート!Z205)</f>
        <v/>
      </c>
      <c r="I176" s="654" t="str">
        <f>IF(基本情報入力シート!AE205&lt;&gt;"", 基本情報入力シート!AE205, "")</f>
        <v/>
      </c>
      <c r="J176" s="655" t="str">
        <f>IF(基本情報入力シート!AA205="","",基本情報入力シート!AA205)</f>
        <v/>
      </c>
      <c r="K176" s="59" t="str">
        <f>IF(基本情報入力シート!AD205="","",基本情報入力シート!AD205)</f>
        <v/>
      </c>
      <c r="L176" s="656" t="str">
        <f>IF(G176="","",VLOOKUP(G176,【参考】数式用!$A$3:$C$46,3,FALSE))</f>
        <v/>
      </c>
      <c r="M176" s="283" t="str">
        <f t="shared" si="24"/>
        <v/>
      </c>
      <c r="N176" s="253"/>
      <c r="O176" s="253"/>
      <c r="P176" s="253"/>
      <c r="Q176" s="208"/>
      <c r="R176" s="839" t="s">
        <v>2716</v>
      </c>
      <c r="S176" s="841"/>
      <c r="T176" s="60"/>
      <c r="U176" s="1313" t="str">
        <f t="shared" si="25"/>
        <v/>
      </c>
      <c r="V176" s="1313"/>
      <c r="W176" s="1313"/>
      <c r="X176" s="1313"/>
      <c r="Y176" s="1313"/>
      <c r="Z176" s="1313"/>
      <c r="AA176" s="1313"/>
      <c r="AB176" s="1313"/>
      <c r="AC176" s="1313"/>
      <c r="AD176" s="1313"/>
      <c r="AE176" s="1313"/>
      <c r="AG176" s="284" t="str">
        <f t="shared" si="26"/>
        <v/>
      </c>
      <c r="AH176" s="284" t="str">
        <f t="shared" si="27"/>
        <v>×</v>
      </c>
      <c r="AI176" s="278" t="str">
        <f t="shared" si="28"/>
        <v>－</v>
      </c>
      <c r="AJ176" s="279" t="str">
        <f t="shared" si="29"/>
        <v/>
      </c>
    </row>
    <row r="177" spans="1:36" ht="36.75" customHeight="1">
      <c r="A177" s="280">
        <f t="shared" si="23"/>
        <v>167</v>
      </c>
      <c r="B177" s="281" t="str">
        <f>IF(基本情報入力シート!B206="","",基本情報入力シート!B206)</f>
        <v/>
      </c>
      <c r="C177" s="282" t="str">
        <f>IF(基本情報入力シート!L206="","",基本情報入力シート!L206)</f>
        <v/>
      </c>
      <c r="D177" s="282" t="str">
        <f>IF(基本情報入力シート!Q206="","",基本情報入力シート!Q206)</f>
        <v/>
      </c>
      <c r="E177" s="282" t="str">
        <f>IF(基本情報入力シート!V206="","",基本情報入力シート!V206)</f>
        <v/>
      </c>
      <c r="F177" s="282" t="str">
        <f>IF(基本情報入力シート!W206="","",基本情報入力シート!W206)</f>
        <v/>
      </c>
      <c r="G177" s="282" t="str">
        <f>IF(基本情報入力シート!X206="","",基本情報入力シート!X206)</f>
        <v/>
      </c>
      <c r="H177" s="653" t="str">
        <f>IF(基本情報入力シート!Z206="","",基本情報入力シート!Z206)</f>
        <v/>
      </c>
      <c r="I177" s="654" t="str">
        <f>IF(基本情報入力シート!AE206&lt;&gt;"", 基本情報入力シート!AE206, "")</f>
        <v/>
      </c>
      <c r="J177" s="655" t="str">
        <f>IF(基本情報入力シート!AA206="","",基本情報入力シート!AA206)</f>
        <v/>
      </c>
      <c r="K177" s="59" t="str">
        <f>IF(基本情報入力シート!AD206="","",基本情報入力シート!AD206)</f>
        <v/>
      </c>
      <c r="L177" s="656" t="str">
        <f>IF(G177="","",VLOOKUP(G177,【参考】数式用!$A$3:$C$46,3,FALSE))</f>
        <v/>
      </c>
      <c r="M177" s="283" t="str">
        <f t="shared" ref="M177:M240" si="30">IFERROR(IF(I177="○",ROUNDDOWN(ROUNDDOWN(J177*K177,0)*L177,0),""), "単価未入力")</f>
        <v/>
      </c>
      <c r="N177" s="253"/>
      <c r="O177" s="253"/>
      <c r="P177" s="253"/>
      <c r="Q177" s="208"/>
      <c r="R177" s="839" t="s">
        <v>2716</v>
      </c>
      <c r="S177" s="841"/>
      <c r="T177" s="60"/>
      <c r="U177" s="1313" t="str">
        <f t="shared" ref="U177:U240" si="31">IF(AND(M177&lt;&gt;"",AH177="×"),"！複数の交付対象月を選んでいる、交付対象月が選ばれていない又は補助金を申請予定でないのに交付対象月が選ばれています。", "")</f>
        <v/>
      </c>
      <c r="V177" s="1313"/>
      <c r="W177" s="1313"/>
      <c r="X177" s="1313"/>
      <c r="Y177" s="1313"/>
      <c r="Z177" s="1313"/>
      <c r="AA177" s="1313"/>
      <c r="AB177" s="1313"/>
      <c r="AC177" s="1313"/>
      <c r="AD177" s="1313"/>
      <c r="AE177" s="1313"/>
      <c r="AG177" s="284" t="str">
        <f t="shared" si="26"/>
        <v/>
      </c>
      <c r="AH177" s="284" t="str">
        <f t="shared" si="27"/>
        <v>×</v>
      </c>
      <c r="AI177" s="278" t="str">
        <f t="shared" si="28"/>
        <v>－</v>
      </c>
      <c r="AJ177" s="279" t="str">
        <f t="shared" si="29"/>
        <v/>
      </c>
    </row>
    <row r="178" spans="1:36" ht="36.75" customHeight="1">
      <c r="A178" s="280">
        <f t="shared" si="23"/>
        <v>168</v>
      </c>
      <c r="B178" s="281" t="str">
        <f>IF(基本情報入力シート!B207="","",基本情報入力シート!B207)</f>
        <v/>
      </c>
      <c r="C178" s="282" t="str">
        <f>IF(基本情報入力シート!L207="","",基本情報入力シート!L207)</f>
        <v/>
      </c>
      <c r="D178" s="282" t="str">
        <f>IF(基本情報入力シート!Q207="","",基本情報入力シート!Q207)</f>
        <v/>
      </c>
      <c r="E178" s="282" t="str">
        <f>IF(基本情報入力シート!V207="","",基本情報入力シート!V207)</f>
        <v/>
      </c>
      <c r="F178" s="282" t="str">
        <f>IF(基本情報入力シート!W207="","",基本情報入力シート!W207)</f>
        <v/>
      </c>
      <c r="G178" s="282" t="str">
        <f>IF(基本情報入力シート!X207="","",基本情報入力シート!X207)</f>
        <v/>
      </c>
      <c r="H178" s="653" t="str">
        <f>IF(基本情報入力シート!Z207="","",基本情報入力シート!Z207)</f>
        <v/>
      </c>
      <c r="I178" s="654" t="str">
        <f>IF(基本情報入力シート!AE207&lt;&gt;"", 基本情報入力シート!AE207, "")</f>
        <v/>
      </c>
      <c r="J178" s="655" t="str">
        <f>IF(基本情報入力シート!AA207="","",基本情報入力シート!AA207)</f>
        <v/>
      </c>
      <c r="K178" s="59" t="str">
        <f>IF(基本情報入力シート!AD207="","",基本情報入力シート!AD207)</f>
        <v/>
      </c>
      <c r="L178" s="656" t="str">
        <f>IF(G178="","",VLOOKUP(G178,【参考】数式用!$A$3:$C$46,3,FALSE))</f>
        <v/>
      </c>
      <c r="M178" s="283" t="str">
        <f t="shared" si="30"/>
        <v/>
      </c>
      <c r="N178" s="253"/>
      <c r="O178" s="253"/>
      <c r="P178" s="253"/>
      <c r="Q178" s="208"/>
      <c r="R178" s="839" t="s">
        <v>2716</v>
      </c>
      <c r="S178" s="841"/>
      <c r="T178" s="60"/>
      <c r="U178" s="1313" t="str">
        <f t="shared" si="31"/>
        <v/>
      </c>
      <c r="V178" s="1313"/>
      <c r="W178" s="1313"/>
      <c r="X178" s="1313"/>
      <c r="Y178" s="1313"/>
      <c r="Z178" s="1313"/>
      <c r="AA178" s="1313"/>
      <c r="AB178" s="1313"/>
      <c r="AC178" s="1313"/>
      <c r="AD178" s="1313"/>
      <c r="AE178" s="1313"/>
      <c r="AG178" s="284" t="str">
        <f t="shared" si="26"/>
        <v/>
      </c>
      <c r="AH178" s="284" t="str">
        <f t="shared" si="27"/>
        <v>×</v>
      </c>
      <c r="AI178" s="278" t="str">
        <f t="shared" si="28"/>
        <v>－</v>
      </c>
      <c r="AJ178" s="279" t="str">
        <f t="shared" si="29"/>
        <v/>
      </c>
    </row>
    <row r="179" spans="1:36" ht="36.75" customHeight="1">
      <c r="A179" s="280">
        <f t="shared" si="23"/>
        <v>169</v>
      </c>
      <c r="B179" s="281" t="str">
        <f>IF(基本情報入力シート!B208="","",基本情報入力シート!B208)</f>
        <v/>
      </c>
      <c r="C179" s="282" t="str">
        <f>IF(基本情報入力シート!L208="","",基本情報入力シート!L208)</f>
        <v/>
      </c>
      <c r="D179" s="282" t="str">
        <f>IF(基本情報入力シート!Q208="","",基本情報入力シート!Q208)</f>
        <v/>
      </c>
      <c r="E179" s="282" t="str">
        <f>IF(基本情報入力シート!V208="","",基本情報入力シート!V208)</f>
        <v/>
      </c>
      <c r="F179" s="282" t="str">
        <f>IF(基本情報入力シート!W208="","",基本情報入力シート!W208)</f>
        <v/>
      </c>
      <c r="G179" s="282" t="str">
        <f>IF(基本情報入力シート!X208="","",基本情報入力シート!X208)</f>
        <v/>
      </c>
      <c r="H179" s="653" t="str">
        <f>IF(基本情報入力シート!Z208="","",基本情報入力シート!Z208)</f>
        <v/>
      </c>
      <c r="I179" s="654" t="str">
        <f>IF(基本情報入力シート!AE208&lt;&gt;"", 基本情報入力シート!AE208, "")</f>
        <v/>
      </c>
      <c r="J179" s="655" t="str">
        <f>IF(基本情報入力シート!AA208="","",基本情報入力シート!AA208)</f>
        <v/>
      </c>
      <c r="K179" s="59" t="str">
        <f>IF(基本情報入力シート!AD208="","",基本情報入力シート!AD208)</f>
        <v/>
      </c>
      <c r="L179" s="656" t="str">
        <f>IF(G179="","",VLOOKUP(G179,【参考】数式用!$A$3:$C$46,3,FALSE))</f>
        <v/>
      </c>
      <c r="M179" s="283" t="str">
        <f t="shared" si="30"/>
        <v/>
      </c>
      <c r="N179" s="253"/>
      <c r="O179" s="253"/>
      <c r="P179" s="253"/>
      <c r="Q179" s="208"/>
      <c r="R179" s="839" t="s">
        <v>2716</v>
      </c>
      <c r="S179" s="841"/>
      <c r="T179" s="60"/>
      <c r="U179" s="1313" t="str">
        <f t="shared" si="31"/>
        <v/>
      </c>
      <c r="V179" s="1313"/>
      <c r="W179" s="1313"/>
      <c r="X179" s="1313"/>
      <c r="Y179" s="1313"/>
      <c r="Z179" s="1313"/>
      <c r="AA179" s="1313"/>
      <c r="AB179" s="1313"/>
      <c r="AC179" s="1313"/>
      <c r="AD179" s="1313"/>
      <c r="AE179" s="1313"/>
      <c r="AG179" s="284" t="str">
        <f t="shared" si="26"/>
        <v/>
      </c>
      <c r="AH179" s="284" t="str">
        <f t="shared" si="27"/>
        <v>×</v>
      </c>
      <c r="AI179" s="278" t="str">
        <f t="shared" si="28"/>
        <v>－</v>
      </c>
      <c r="AJ179" s="279" t="str">
        <f t="shared" si="29"/>
        <v/>
      </c>
    </row>
    <row r="180" spans="1:36" ht="36.75" customHeight="1">
      <c r="A180" s="280">
        <f t="shared" si="23"/>
        <v>170</v>
      </c>
      <c r="B180" s="281" t="str">
        <f>IF(基本情報入力シート!B209="","",基本情報入力シート!B209)</f>
        <v/>
      </c>
      <c r="C180" s="282" t="str">
        <f>IF(基本情報入力シート!L209="","",基本情報入力シート!L209)</f>
        <v/>
      </c>
      <c r="D180" s="282" t="str">
        <f>IF(基本情報入力シート!Q209="","",基本情報入力シート!Q209)</f>
        <v/>
      </c>
      <c r="E180" s="282" t="str">
        <f>IF(基本情報入力シート!V209="","",基本情報入力シート!V209)</f>
        <v/>
      </c>
      <c r="F180" s="282" t="str">
        <f>IF(基本情報入力シート!W209="","",基本情報入力シート!W209)</f>
        <v/>
      </c>
      <c r="G180" s="282" t="str">
        <f>IF(基本情報入力シート!X209="","",基本情報入力シート!X209)</f>
        <v/>
      </c>
      <c r="H180" s="653" t="str">
        <f>IF(基本情報入力シート!Z209="","",基本情報入力シート!Z209)</f>
        <v/>
      </c>
      <c r="I180" s="654" t="str">
        <f>IF(基本情報入力シート!AE209&lt;&gt;"", 基本情報入力シート!AE209, "")</f>
        <v/>
      </c>
      <c r="J180" s="655" t="str">
        <f>IF(基本情報入力シート!AA209="","",基本情報入力シート!AA209)</f>
        <v/>
      </c>
      <c r="K180" s="59" t="str">
        <f>IF(基本情報入力シート!AD209="","",基本情報入力シート!AD209)</f>
        <v/>
      </c>
      <c r="L180" s="656" t="str">
        <f>IF(G180="","",VLOOKUP(G180,【参考】数式用!$A$3:$C$46,3,FALSE))</f>
        <v/>
      </c>
      <c r="M180" s="283" t="str">
        <f t="shared" si="30"/>
        <v/>
      </c>
      <c r="N180" s="253"/>
      <c r="O180" s="253"/>
      <c r="P180" s="253"/>
      <c r="Q180" s="208"/>
      <c r="R180" s="839" t="s">
        <v>2716</v>
      </c>
      <c r="S180" s="841"/>
      <c r="T180" s="60"/>
      <c r="U180" s="1313" t="str">
        <f t="shared" si="31"/>
        <v/>
      </c>
      <c r="V180" s="1313"/>
      <c r="W180" s="1313"/>
      <c r="X180" s="1313"/>
      <c r="Y180" s="1313"/>
      <c r="Z180" s="1313"/>
      <c r="AA180" s="1313"/>
      <c r="AB180" s="1313"/>
      <c r="AC180" s="1313"/>
      <c r="AD180" s="1313"/>
      <c r="AE180" s="1313"/>
      <c r="AG180" s="284" t="str">
        <f t="shared" si="26"/>
        <v/>
      </c>
      <c r="AH180" s="284" t="str">
        <f t="shared" si="27"/>
        <v>×</v>
      </c>
      <c r="AI180" s="278" t="str">
        <f t="shared" si="28"/>
        <v>－</v>
      </c>
      <c r="AJ180" s="279" t="str">
        <f t="shared" si="29"/>
        <v/>
      </c>
    </row>
    <row r="181" spans="1:36" ht="36.75" customHeight="1">
      <c r="A181" s="280">
        <f t="shared" si="23"/>
        <v>171</v>
      </c>
      <c r="B181" s="281" t="str">
        <f>IF(基本情報入力シート!B210="","",基本情報入力シート!B210)</f>
        <v/>
      </c>
      <c r="C181" s="282" t="str">
        <f>IF(基本情報入力シート!L210="","",基本情報入力シート!L210)</f>
        <v/>
      </c>
      <c r="D181" s="282" t="str">
        <f>IF(基本情報入力シート!Q210="","",基本情報入力シート!Q210)</f>
        <v/>
      </c>
      <c r="E181" s="282" t="str">
        <f>IF(基本情報入力シート!V210="","",基本情報入力シート!V210)</f>
        <v/>
      </c>
      <c r="F181" s="282" t="str">
        <f>IF(基本情報入力シート!W210="","",基本情報入力シート!W210)</f>
        <v/>
      </c>
      <c r="G181" s="282" t="str">
        <f>IF(基本情報入力シート!X210="","",基本情報入力シート!X210)</f>
        <v/>
      </c>
      <c r="H181" s="653" t="str">
        <f>IF(基本情報入力シート!Z210="","",基本情報入力シート!Z210)</f>
        <v/>
      </c>
      <c r="I181" s="654" t="str">
        <f>IF(基本情報入力シート!AE210&lt;&gt;"", 基本情報入力シート!AE210, "")</f>
        <v/>
      </c>
      <c r="J181" s="655" t="str">
        <f>IF(基本情報入力シート!AA210="","",基本情報入力シート!AA210)</f>
        <v/>
      </c>
      <c r="K181" s="59" t="str">
        <f>IF(基本情報入力シート!AD210="","",基本情報入力シート!AD210)</f>
        <v/>
      </c>
      <c r="L181" s="656" t="str">
        <f>IF(G181="","",VLOOKUP(G181,【参考】数式用!$A$3:$C$46,3,FALSE))</f>
        <v/>
      </c>
      <c r="M181" s="283" t="str">
        <f t="shared" si="30"/>
        <v/>
      </c>
      <c r="N181" s="253"/>
      <c r="O181" s="253"/>
      <c r="P181" s="253"/>
      <c r="Q181" s="208"/>
      <c r="R181" s="839" t="s">
        <v>2716</v>
      </c>
      <c r="S181" s="841"/>
      <c r="T181" s="60"/>
      <c r="U181" s="1313" t="str">
        <f t="shared" si="31"/>
        <v/>
      </c>
      <c r="V181" s="1313"/>
      <c r="W181" s="1313"/>
      <c r="X181" s="1313"/>
      <c r="Y181" s="1313"/>
      <c r="Z181" s="1313"/>
      <c r="AA181" s="1313"/>
      <c r="AB181" s="1313"/>
      <c r="AC181" s="1313"/>
      <c r="AD181" s="1313"/>
      <c r="AE181" s="1313"/>
      <c r="AG181" s="284" t="str">
        <f t="shared" si="26"/>
        <v/>
      </c>
      <c r="AH181" s="284" t="str">
        <f t="shared" si="27"/>
        <v>×</v>
      </c>
      <c r="AI181" s="278" t="str">
        <f t="shared" si="28"/>
        <v>－</v>
      </c>
      <c r="AJ181" s="279" t="str">
        <f t="shared" si="29"/>
        <v/>
      </c>
    </row>
    <row r="182" spans="1:36" ht="36.75" customHeight="1">
      <c r="A182" s="280">
        <f t="shared" si="23"/>
        <v>172</v>
      </c>
      <c r="B182" s="281" t="str">
        <f>IF(基本情報入力シート!B211="","",基本情報入力シート!B211)</f>
        <v/>
      </c>
      <c r="C182" s="282" t="str">
        <f>IF(基本情報入力シート!L211="","",基本情報入力シート!L211)</f>
        <v/>
      </c>
      <c r="D182" s="282" t="str">
        <f>IF(基本情報入力シート!Q211="","",基本情報入力シート!Q211)</f>
        <v/>
      </c>
      <c r="E182" s="282" t="str">
        <f>IF(基本情報入力シート!V211="","",基本情報入力シート!V211)</f>
        <v/>
      </c>
      <c r="F182" s="282" t="str">
        <f>IF(基本情報入力シート!W211="","",基本情報入力シート!W211)</f>
        <v/>
      </c>
      <c r="G182" s="282" t="str">
        <f>IF(基本情報入力シート!X211="","",基本情報入力シート!X211)</f>
        <v/>
      </c>
      <c r="H182" s="653" t="str">
        <f>IF(基本情報入力シート!Z211="","",基本情報入力シート!Z211)</f>
        <v/>
      </c>
      <c r="I182" s="654" t="str">
        <f>IF(基本情報入力シート!AE211&lt;&gt;"", 基本情報入力シート!AE211, "")</f>
        <v/>
      </c>
      <c r="J182" s="655" t="str">
        <f>IF(基本情報入力シート!AA211="","",基本情報入力シート!AA211)</f>
        <v/>
      </c>
      <c r="K182" s="59" t="str">
        <f>IF(基本情報入力シート!AD211="","",基本情報入力シート!AD211)</f>
        <v/>
      </c>
      <c r="L182" s="656" t="str">
        <f>IF(G182="","",VLOOKUP(G182,【参考】数式用!$A$3:$C$46,3,FALSE))</f>
        <v/>
      </c>
      <c r="M182" s="283" t="str">
        <f t="shared" si="30"/>
        <v/>
      </c>
      <c r="N182" s="253"/>
      <c r="O182" s="253"/>
      <c r="P182" s="253"/>
      <c r="Q182" s="208"/>
      <c r="R182" s="839" t="s">
        <v>2716</v>
      </c>
      <c r="S182" s="841"/>
      <c r="T182" s="60"/>
      <c r="U182" s="1313" t="str">
        <f t="shared" si="31"/>
        <v/>
      </c>
      <c r="V182" s="1313"/>
      <c r="W182" s="1313"/>
      <c r="X182" s="1313"/>
      <c r="Y182" s="1313"/>
      <c r="Z182" s="1313"/>
      <c r="AA182" s="1313"/>
      <c r="AB182" s="1313"/>
      <c r="AC182" s="1313"/>
      <c r="AD182" s="1313"/>
      <c r="AE182" s="1313"/>
      <c r="AG182" s="284" t="str">
        <f t="shared" si="26"/>
        <v/>
      </c>
      <c r="AH182" s="284" t="str">
        <f t="shared" si="27"/>
        <v>×</v>
      </c>
      <c r="AI182" s="278" t="str">
        <f t="shared" si="28"/>
        <v>－</v>
      </c>
      <c r="AJ182" s="279" t="str">
        <f t="shared" si="29"/>
        <v/>
      </c>
    </row>
    <row r="183" spans="1:36" ht="36.75" customHeight="1">
      <c r="A183" s="280">
        <f t="shared" si="23"/>
        <v>173</v>
      </c>
      <c r="B183" s="281" t="str">
        <f>IF(基本情報入力シート!B212="","",基本情報入力シート!B212)</f>
        <v/>
      </c>
      <c r="C183" s="282" t="str">
        <f>IF(基本情報入力シート!L212="","",基本情報入力シート!L212)</f>
        <v/>
      </c>
      <c r="D183" s="282" t="str">
        <f>IF(基本情報入力シート!Q212="","",基本情報入力シート!Q212)</f>
        <v/>
      </c>
      <c r="E183" s="282" t="str">
        <f>IF(基本情報入力シート!V212="","",基本情報入力シート!V212)</f>
        <v/>
      </c>
      <c r="F183" s="282" t="str">
        <f>IF(基本情報入力シート!W212="","",基本情報入力シート!W212)</f>
        <v/>
      </c>
      <c r="G183" s="282" t="str">
        <f>IF(基本情報入力シート!X212="","",基本情報入力シート!X212)</f>
        <v/>
      </c>
      <c r="H183" s="653" t="str">
        <f>IF(基本情報入力シート!Z212="","",基本情報入力シート!Z212)</f>
        <v/>
      </c>
      <c r="I183" s="654" t="str">
        <f>IF(基本情報入力シート!AE212&lt;&gt;"", 基本情報入力シート!AE212, "")</f>
        <v/>
      </c>
      <c r="J183" s="655" t="str">
        <f>IF(基本情報入力シート!AA212="","",基本情報入力シート!AA212)</f>
        <v/>
      </c>
      <c r="K183" s="59" t="str">
        <f>IF(基本情報入力シート!AD212="","",基本情報入力シート!AD212)</f>
        <v/>
      </c>
      <c r="L183" s="656" t="str">
        <f>IF(G183="","",VLOOKUP(G183,【参考】数式用!$A$3:$C$46,3,FALSE))</f>
        <v/>
      </c>
      <c r="M183" s="283" t="str">
        <f t="shared" si="30"/>
        <v/>
      </c>
      <c r="N183" s="253"/>
      <c r="O183" s="253"/>
      <c r="P183" s="253"/>
      <c r="Q183" s="208"/>
      <c r="R183" s="839" t="s">
        <v>2716</v>
      </c>
      <c r="S183" s="841"/>
      <c r="T183" s="60"/>
      <c r="U183" s="1313" t="str">
        <f t="shared" si="31"/>
        <v/>
      </c>
      <c r="V183" s="1313"/>
      <c r="W183" s="1313"/>
      <c r="X183" s="1313"/>
      <c r="Y183" s="1313"/>
      <c r="Z183" s="1313"/>
      <c r="AA183" s="1313"/>
      <c r="AB183" s="1313"/>
      <c r="AC183" s="1313"/>
      <c r="AD183" s="1313"/>
      <c r="AE183" s="1313"/>
      <c r="AG183" s="284" t="str">
        <f t="shared" si="26"/>
        <v/>
      </c>
      <c r="AH183" s="284" t="str">
        <f t="shared" si="27"/>
        <v>×</v>
      </c>
      <c r="AI183" s="278" t="str">
        <f t="shared" si="28"/>
        <v>－</v>
      </c>
      <c r="AJ183" s="279" t="str">
        <f t="shared" si="29"/>
        <v/>
      </c>
    </row>
    <row r="184" spans="1:36" ht="36.75" customHeight="1">
      <c r="A184" s="280">
        <f t="shared" si="23"/>
        <v>174</v>
      </c>
      <c r="B184" s="281" t="str">
        <f>IF(基本情報入力シート!B213="","",基本情報入力シート!B213)</f>
        <v/>
      </c>
      <c r="C184" s="282" t="str">
        <f>IF(基本情報入力シート!L213="","",基本情報入力シート!L213)</f>
        <v/>
      </c>
      <c r="D184" s="282" t="str">
        <f>IF(基本情報入力シート!Q213="","",基本情報入力シート!Q213)</f>
        <v/>
      </c>
      <c r="E184" s="282" t="str">
        <f>IF(基本情報入力シート!V213="","",基本情報入力シート!V213)</f>
        <v/>
      </c>
      <c r="F184" s="282" t="str">
        <f>IF(基本情報入力シート!W213="","",基本情報入力シート!W213)</f>
        <v/>
      </c>
      <c r="G184" s="282" t="str">
        <f>IF(基本情報入力シート!X213="","",基本情報入力シート!X213)</f>
        <v/>
      </c>
      <c r="H184" s="653" t="str">
        <f>IF(基本情報入力シート!Z213="","",基本情報入力シート!Z213)</f>
        <v/>
      </c>
      <c r="I184" s="654" t="str">
        <f>IF(基本情報入力シート!AE213&lt;&gt;"", 基本情報入力シート!AE213, "")</f>
        <v/>
      </c>
      <c r="J184" s="655" t="str">
        <f>IF(基本情報入力シート!AA213="","",基本情報入力シート!AA213)</f>
        <v/>
      </c>
      <c r="K184" s="59" t="str">
        <f>IF(基本情報入力シート!AD213="","",基本情報入力シート!AD213)</f>
        <v/>
      </c>
      <c r="L184" s="656" t="str">
        <f>IF(G184="","",VLOOKUP(G184,【参考】数式用!$A$3:$C$46,3,FALSE))</f>
        <v/>
      </c>
      <c r="M184" s="283" t="str">
        <f t="shared" si="30"/>
        <v/>
      </c>
      <c r="N184" s="253"/>
      <c r="O184" s="253"/>
      <c r="P184" s="253"/>
      <c r="Q184" s="208"/>
      <c r="R184" s="839" t="s">
        <v>2716</v>
      </c>
      <c r="S184" s="841"/>
      <c r="T184" s="60"/>
      <c r="U184" s="1313" t="str">
        <f t="shared" si="31"/>
        <v/>
      </c>
      <c r="V184" s="1313"/>
      <c r="W184" s="1313"/>
      <c r="X184" s="1313"/>
      <c r="Y184" s="1313"/>
      <c r="Z184" s="1313"/>
      <c r="AA184" s="1313"/>
      <c r="AB184" s="1313"/>
      <c r="AC184" s="1313"/>
      <c r="AD184" s="1313"/>
      <c r="AE184" s="1313"/>
      <c r="AG184" s="284" t="str">
        <f t="shared" si="26"/>
        <v/>
      </c>
      <c r="AH184" s="284" t="str">
        <f t="shared" si="27"/>
        <v>×</v>
      </c>
      <c r="AI184" s="278" t="str">
        <f t="shared" si="28"/>
        <v>－</v>
      </c>
      <c r="AJ184" s="279" t="str">
        <f t="shared" si="29"/>
        <v/>
      </c>
    </row>
    <row r="185" spans="1:36" ht="36.75" customHeight="1">
      <c r="A185" s="280">
        <f t="shared" si="23"/>
        <v>175</v>
      </c>
      <c r="B185" s="281" t="str">
        <f>IF(基本情報入力シート!B214="","",基本情報入力シート!B214)</f>
        <v/>
      </c>
      <c r="C185" s="282" t="str">
        <f>IF(基本情報入力シート!L214="","",基本情報入力シート!L214)</f>
        <v/>
      </c>
      <c r="D185" s="282" t="str">
        <f>IF(基本情報入力シート!Q214="","",基本情報入力シート!Q214)</f>
        <v/>
      </c>
      <c r="E185" s="282" t="str">
        <f>IF(基本情報入力シート!V214="","",基本情報入力シート!V214)</f>
        <v/>
      </c>
      <c r="F185" s="282" t="str">
        <f>IF(基本情報入力シート!W214="","",基本情報入力シート!W214)</f>
        <v/>
      </c>
      <c r="G185" s="282" t="str">
        <f>IF(基本情報入力シート!X214="","",基本情報入力シート!X214)</f>
        <v/>
      </c>
      <c r="H185" s="653" t="str">
        <f>IF(基本情報入力シート!Z214="","",基本情報入力シート!Z214)</f>
        <v/>
      </c>
      <c r="I185" s="654" t="str">
        <f>IF(基本情報入力シート!AE214&lt;&gt;"", 基本情報入力シート!AE214, "")</f>
        <v/>
      </c>
      <c r="J185" s="655" t="str">
        <f>IF(基本情報入力シート!AA214="","",基本情報入力シート!AA214)</f>
        <v/>
      </c>
      <c r="K185" s="59" t="str">
        <f>IF(基本情報入力シート!AD214="","",基本情報入力シート!AD214)</f>
        <v/>
      </c>
      <c r="L185" s="656" t="str">
        <f>IF(G185="","",VLOOKUP(G185,【参考】数式用!$A$3:$C$46,3,FALSE))</f>
        <v/>
      </c>
      <c r="M185" s="283" t="str">
        <f t="shared" si="30"/>
        <v/>
      </c>
      <c r="N185" s="253"/>
      <c r="O185" s="253"/>
      <c r="P185" s="253"/>
      <c r="Q185" s="208"/>
      <c r="R185" s="839" t="s">
        <v>2716</v>
      </c>
      <c r="S185" s="841"/>
      <c r="T185" s="60"/>
      <c r="U185" s="1313" t="str">
        <f t="shared" si="31"/>
        <v/>
      </c>
      <c r="V185" s="1313"/>
      <c r="W185" s="1313"/>
      <c r="X185" s="1313"/>
      <c r="Y185" s="1313"/>
      <c r="Z185" s="1313"/>
      <c r="AA185" s="1313"/>
      <c r="AB185" s="1313"/>
      <c r="AC185" s="1313"/>
      <c r="AD185" s="1313"/>
      <c r="AE185" s="1313"/>
      <c r="AG185" s="284" t="str">
        <f t="shared" si="26"/>
        <v/>
      </c>
      <c r="AH185" s="284" t="str">
        <f t="shared" si="27"/>
        <v>×</v>
      </c>
      <c r="AI185" s="278" t="str">
        <f t="shared" si="28"/>
        <v>－</v>
      </c>
      <c r="AJ185" s="279" t="str">
        <f t="shared" si="29"/>
        <v/>
      </c>
    </row>
    <row r="186" spans="1:36" ht="36.75" customHeight="1">
      <c r="A186" s="280">
        <f t="shared" si="23"/>
        <v>176</v>
      </c>
      <c r="B186" s="281" t="str">
        <f>IF(基本情報入力シート!B215="","",基本情報入力シート!B215)</f>
        <v/>
      </c>
      <c r="C186" s="282" t="str">
        <f>IF(基本情報入力シート!L215="","",基本情報入力シート!L215)</f>
        <v/>
      </c>
      <c r="D186" s="282" t="str">
        <f>IF(基本情報入力シート!Q215="","",基本情報入力シート!Q215)</f>
        <v/>
      </c>
      <c r="E186" s="282" t="str">
        <f>IF(基本情報入力シート!V215="","",基本情報入力シート!V215)</f>
        <v/>
      </c>
      <c r="F186" s="282" t="str">
        <f>IF(基本情報入力シート!W215="","",基本情報入力シート!W215)</f>
        <v/>
      </c>
      <c r="G186" s="282" t="str">
        <f>IF(基本情報入力シート!X215="","",基本情報入力シート!X215)</f>
        <v/>
      </c>
      <c r="H186" s="653" t="str">
        <f>IF(基本情報入力シート!Z215="","",基本情報入力シート!Z215)</f>
        <v/>
      </c>
      <c r="I186" s="654" t="str">
        <f>IF(基本情報入力シート!AE215&lt;&gt;"", 基本情報入力シート!AE215, "")</f>
        <v/>
      </c>
      <c r="J186" s="655" t="str">
        <f>IF(基本情報入力シート!AA215="","",基本情報入力シート!AA215)</f>
        <v/>
      </c>
      <c r="K186" s="59" t="str">
        <f>IF(基本情報入力シート!AD215="","",基本情報入力シート!AD215)</f>
        <v/>
      </c>
      <c r="L186" s="656" t="str">
        <f>IF(G186="","",VLOOKUP(G186,【参考】数式用!$A$3:$C$46,3,FALSE))</f>
        <v/>
      </c>
      <c r="M186" s="283" t="str">
        <f t="shared" si="30"/>
        <v/>
      </c>
      <c r="N186" s="253"/>
      <c r="O186" s="253"/>
      <c r="P186" s="253"/>
      <c r="Q186" s="208"/>
      <c r="R186" s="839" t="s">
        <v>2716</v>
      </c>
      <c r="S186" s="841"/>
      <c r="T186" s="60"/>
      <c r="U186" s="1313" t="str">
        <f t="shared" si="31"/>
        <v/>
      </c>
      <c r="V186" s="1313"/>
      <c r="W186" s="1313"/>
      <c r="X186" s="1313"/>
      <c r="Y186" s="1313"/>
      <c r="Z186" s="1313"/>
      <c r="AA186" s="1313"/>
      <c r="AB186" s="1313"/>
      <c r="AC186" s="1313"/>
      <c r="AD186" s="1313"/>
      <c r="AE186" s="1313"/>
      <c r="AG186" s="284" t="str">
        <f t="shared" si="26"/>
        <v/>
      </c>
      <c r="AH186" s="284" t="str">
        <f t="shared" si="27"/>
        <v>×</v>
      </c>
      <c r="AI186" s="278" t="str">
        <f t="shared" si="28"/>
        <v>－</v>
      </c>
      <c r="AJ186" s="279" t="str">
        <f t="shared" si="29"/>
        <v/>
      </c>
    </row>
    <row r="187" spans="1:36" ht="36.75" customHeight="1">
      <c r="A187" s="280">
        <f t="shared" si="23"/>
        <v>177</v>
      </c>
      <c r="B187" s="281" t="str">
        <f>IF(基本情報入力シート!B216="","",基本情報入力シート!B216)</f>
        <v/>
      </c>
      <c r="C187" s="282" t="str">
        <f>IF(基本情報入力シート!L216="","",基本情報入力シート!L216)</f>
        <v/>
      </c>
      <c r="D187" s="282" t="str">
        <f>IF(基本情報入力シート!Q216="","",基本情報入力シート!Q216)</f>
        <v/>
      </c>
      <c r="E187" s="282" t="str">
        <f>IF(基本情報入力シート!V216="","",基本情報入力シート!V216)</f>
        <v/>
      </c>
      <c r="F187" s="282" t="str">
        <f>IF(基本情報入力シート!W216="","",基本情報入力シート!W216)</f>
        <v/>
      </c>
      <c r="G187" s="282" t="str">
        <f>IF(基本情報入力シート!X216="","",基本情報入力シート!X216)</f>
        <v/>
      </c>
      <c r="H187" s="653" t="str">
        <f>IF(基本情報入力シート!Z216="","",基本情報入力シート!Z216)</f>
        <v/>
      </c>
      <c r="I187" s="654" t="str">
        <f>IF(基本情報入力シート!AE216&lt;&gt;"", 基本情報入力シート!AE216, "")</f>
        <v/>
      </c>
      <c r="J187" s="655" t="str">
        <f>IF(基本情報入力シート!AA216="","",基本情報入力シート!AA216)</f>
        <v/>
      </c>
      <c r="K187" s="59" t="str">
        <f>IF(基本情報入力シート!AD216="","",基本情報入力シート!AD216)</f>
        <v/>
      </c>
      <c r="L187" s="656" t="str">
        <f>IF(G187="","",VLOOKUP(G187,【参考】数式用!$A$3:$C$46,3,FALSE))</f>
        <v/>
      </c>
      <c r="M187" s="283" t="str">
        <f t="shared" si="30"/>
        <v/>
      </c>
      <c r="N187" s="253"/>
      <c r="O187" s="253"/>
      <c r="P187" s="253"/>
      <c r="Q187" s="208"/>
      <c r="R187" s="839" t="s">
        <v>2716</v>
      </c>
      <c r="S187" s="841"/>
      <c r="T187" s="60"/>
      <c r="U187" s="1313" t="str">
        <f t="shared" si="31"/>
        <v/>
      </c>
      <c r="V187" s="1313"/>
      <c r="W187" s="1313"/>
      <c r="X187" s="1313"/>
      <c r="Y187" s="1313"/>
      <c r="Z187" s="1313"/>
      <c r="AA187" s="1313"/>
      <c r="AB187" s="1313"/>
      <c r="AC187" s="1313"/>
      <c r="AD187" s="1313"/>
      <c r="AE187" s="1313"/>
      <c r="AG187" s="284" t="str">
        <f t="shared" si="26"/>
        <v/>
      </c>
      <c r="AH187" s="284" t="str">
        <f t="shared" si="27"/>
        <v>×</v>
      </c>
      <c r="AI187" s="278" t="str">
        <f t="shared" si="28"/>
        <v>－</v>
      </c>
      <c r="AJ187" s="279" t="str">
        <f t="shared" si="29"/>
        <v/>
      </c>
    </row>
    <row r="188" spans="1:36" ht="36.75" customHeight="1">
      <c r="A188" s="280">
        <f t="shared" si="23"/>
        <v>178</v>
      </c>
      <c r="B188" s="281" t="str">
        <f>IF(基本情報入力シート!B217="","",基本情報入力シート!B217)</f>
        <v/>
      </c>
      <c r="C188" s="282" t="str">
        <f>IF(基本情報入力シート!L217="","",基本情報入力シート!L217)</f>
        <v/>
      </c>
      <c r="D188" s="282" t="str">
        <f>IF(基本情報入力シート!Q217="","",基本情報入力シート!Q217)</f>
        <v/>
      </c>
      <c r="E188" s="282" t="str">
        <f>IF(基本情報入力シート!V217="","",基本情報入力シート!V217)</f>
        <v/>
      </c>
      <c r="F188" s="282" t="str">
        <f>IF(基本情報入力シート!W217="","",基本情報入力シート!W217)</f>
        <v/>
      </c>
      <c r="G188" s="282" t="str">
        <f>IF(基本情報入力シート!X217="","",基本情報入力シート!X217)</f>
        <v/>
      </c>
      <c r="H188" s="653" t="str">
        <f>IF(基本情報入力シート!Z217="","",基本情報入力シート!Z217)</f>
        <v/>
      </c>
      <c r="I188" s="654" t="str">
        <f>IF(基本情報入力シート!AE217&lt;&gt;"", 基本情報入力シート!AE217, "")</f>
        <v/>
      </c>
      <c r="J188" s="655" t="str">
        <f>IF(基本情報入力シート!AA217="","",基本情報入力シート!AA217)</f>
        <v/>
      </c>
      <c r="K188" s="59" t="str">
        <f>IF(基本情報入力シート!AD217="","",基本情報入力シート!AD217)</f>
        <v/>
      </c>
      <c r="L188" s="656" t="str">
        <f>IF(G188="","",VLOOKUP(G188,【参考】数式用!$A$3:$C$46,3,FALSE))</f>
        <v/>
      </c>
      <c r="M188" s="283" t="str">
        <f t="shared" si="30"/>
        <v/>
      </c>
      <c r="N188" s="253"/>
      <c r="O188" s="253"/>
      <c r="P188" s="253"/>
      <c r="Q188" s="208"/>
      <c r="R188" s="839" t="s">
        <v>2716</v>
      </c>
      <c r="S188" s="841"/>
      <c r="T188" s="60"/>
      <c r="U188" s="1313" t="str">
        <f t="shared" si="31"/>
        <v/>
      </c>
      <c r="V188" s="1313"/>
      <c r="W188" s="1313"/>
      <c r="X188" s="1313"/>
      <c r="Y188" s="1313"/>
      <c r="Z188" s="1313"/>
      <c r="AA188" s="1313"/>
      <c r="AB188" s="1313"/>
      <c r="AC188" s="1313"/>
      <c r="AD188" s="1313"/>
      <c r="AE188" s="1313"/>
      <c r="AG188" s="284" t="str">
        <f t="shared" si="26"/>
        <v/>
      </c>
      <c r="AH188" s="284" t="str">
        <f t="shared" si="27"/>
        <v>×</v>
      </c>
      <c r="AI188" s="278" t="str">
        <f t="shared" si="28"/>
        <v>－</v>
      </c>
      <c r="AJ188" s="279" t="str">
        <f t="shared" si="29"/>
        <v/>
      </c>
    </row>
    <row r="189" spans="1:36" ht="36.75" customHeight="1">
      <c r="A189" s="280">
        <f t="shared" si="23"/>
        <v>179</v>
      </c>
      <c r="B189" s="281" t="str">
        <f>IF(基本情報入力シート!B218="","",基本情報入力シート!B218)</f>
        <v/>
      </c>
      <c r="C189" s="282" t="str">
        <f>IF(基本情報入力シート!L218="","",基本情報入力シート!L218)</f>
        <v/>
      </c>
      <c r="D189" s="282" t="str">
        <f>IF(基本情報入力シート!Q218="","",基本情報入力シート!Q218)</f>
        <v/>
      </c>
      <c r="E189" s="282" t="str">
        <f>IF(基本情報入力シート!V218="","",基本情報入力シート!V218)</f>
        <v/>
      </c>
      <c r="F189" s="282" t="str">
        <f>IF(基本情報入力シート!W218="","",基本情報入力シート!W218)</f>
        <v/>
      </c>
      <c r="G189" s="282" t="str">
        <f>IF(基本情報入力シート!X218="","",基本情報入力シート!X218)</f>
        <v/>
      </c>
      <c r="H189" s="653" t="str">
        <f>IF(基本情報入力シート!Z218="","",基本情報入力シート!Z218)</f>
        <v/>
      </c>
      <c r="I189" s="654" t="str">
        <f>IF(基本情報入力シート!AE218&lt;&gt;"", 基本情報入力シート!AE218, "")</f>
        <v/>
      </c>
      <c r="J189" s="655" t="str">
        <f>IF(基本情報入力シート!AA218="","",基本情報入力シート!AA218)</f>
        <v/>
      </c>
      <c r="K189" s="59" t="str">
        <f>IF(基本情報入力シート!AD218="","",基本情報入力シート!AD218)</f>
        <v/>
      </c>
      <c r="L189" s="656" t="str">
        <f>IF(G189="","",VLOOKUP(G189,【参考】数式用!$A$3:$C$46,3,FALSE))</f>
        <v/>
      </c>
      <c r="M189" s="283" t="str">
        <f t="shared" si="30"/>
        <v/>
      </c>
      <c r="N189" s="253"/>
      <c r="O189" s="253"/>
      <c r="P189" s="253"/>
      <c r="Q189" s="208"/>
      <c r="R189" s="839" t="s">
        <v>2716</v>
      </c>
      <c r="S189" s="841"/>
      <c r="T189" s="60"/>
      <c r="U189" s="1313" t="str">
        <f t="shared" si="31"/>
        <v/>
      </c>
      <c r="V189" s="1313"/>
      <c r="W189" s="1313"/>
      <c r="X189" s="1313"/>
      <c r="Y189" s="1313"/>
      <c r="Z189" s="1313"/>
      <c r="AA189" s="1313"/>
      <c r="AB189" s="1313"/>
      <c r="AC189" s="1313"/>
      <c r="AD189" s="1313"/>
      <c r="AE189" s="1313"/>
      <c r="AG189" s="284" t="str">
        <f t="shared" si="26"/>
        <v/>
      </c>
      <c r="AH189" s="284" t="str">
        <f t="shared" si="27"/>
        <v>×</v>
      </c>
      <c r="AI189" s="278" t="str">
        <f t="shared" si="28"/>
        <v>－</v>
      </c>
      <c r="AJ189" s="279" t="str">
        <f t="shared" si="29"/>
        <v/>
      </c>
    </row>
    <row r="190" spans="1:36" ht="36.75" customHeight="1">
      <c r="A190" s="280">
        <f t="shared" si="23"/>
        <v>180</v>
      </c>
      <c r="B190" s="281" t="str">
        <f>IF(基本情報入力シート!B219="","",基本情報入力シート!B219)</f>
        <v/>
      </c>
      <c r="C190" s="282" t="str">
        <f>IF(基本情報入力シート!L219="","",基本情報入力シート!L219)</f>
        <v/>
      </c>
      <c r="D190" s="282" t="str">
        <f>IF(基本情報入力シート!Q219="","",基本情報入力シート!Q219)</f>
        <v/>
      </c>
      <c r="E190" s="282" t="str">
        <f>IF(基本情報入力シート!V219="","",基本情報入力シート!V219)</f>
        <v/>
      </c>
      <c r="F190" s="282" t="str">
        <f>IF(基本情報入力シート!W219="","",基本情報入力シート!W219)</f>
        <v/>
      </c>
      <c r="G190" s="282" t="str">
        <f>IF(基本情報入力シート!X219="","",基本情報入力シート!X219)</f>
        <v/>
      </c>
      <c r="H190" s="653" t="str">
        <f>IF(基本情報入力シート!Z219="","",基本情報入力シート!Z219)</f>
        <v/>
      </c>
      <c r="I190" s="654" t="str">
        <f>IF(基本情報入力シート!AE219&lt;&gt;"", 基本情報入力シート!AE219, "")</f>
        <v/>
      </c>
      <c r="J190" s="655" t="str">
        <f>IF(基本情報入力シート!AA219="","",基本情報入力シート!AA219)</f>
        <v/>
      </c>
      <c r="K190" s="59" t="str">
        <f>IF(基本情報入力シート!AD219="","",基本情報入力シート!AD219)</f>
        <v/>
      </c>
      <c r="L190" s="656" t="str">
        <f>IF(G190="","",VLOOKUP(G190,【参考】数式用!$A$3:$C$46,3,FALSE))</f>
        <v/>
      </c>
      <c r="M190" s="283" t="str">
        <f t="shared" si="30"/>
        <v/>
      </c>
      <c r="N190" s="253"/>
      <c r="O190" s="253"/>
      <c r="P190" s="253"/>
      <c r="Q190" s="208"/>
      <c r="R190" s="839" t="s">
        <v>2716</v>
      </c>
      <c r="S190" s="841"/>
      <c r="T190" s="60"/>
      <c r="U190" s="1313" t="str">
        <f t="shared" si="31"/>
        <v/>
      </c>
      <c r="V190" s="1313"/>
      <c r="W190" s="1313"/>
      <c r="X190" s="1313"/>
      <c r="Y190" s="1313"/>
      <c r="Z190" s="1313"/>
      <c r="AA190" s="1313"/>
      <c r="AB190" s="1313"/>
      <c r="AC190" s="1313"/>
      <c r="AD190" s="1313"/>
      <c r="AE190" s="1313"/>
      <c r="AG190" s="284" t="str">
        <f t="shared" si="26"/>
        <v/>
      </c>
      <c r="AH190" s="284" t="str">
        <f t="shared" si="27"/>
        <v>×</v>
      </c>
      <c r="AI190" s="278" t="str">
        <f t="shared" si="28"/>
        <v>－</v>
      </c>
      <c r="AJ190" s="279" t="str">
        <f t="shared" si="29"/>
        <v/>
      </c>
    </row>
    <row r="191" spans="1:36" ht="36.75" customHeight="1">
      <c r="A191" s="280">
        <f t="shared" si="23"/>
        <v>181</v>
      </c>
      <c r="B191" s="281" t="str">
        <f>IF(基本情報入力シート!B220="","",基本情報入力シート!B220)</f>
        <v/>
      </c>
      <c r="C191" s="282" t="str">
        <f>IF(基本情報入力シート!L220="","",基本情報入力シート!L220)</f>
        <v/>
      </c>
      <c r="D191" s="282" t="str">
        <f>IF(基本情報入力シート!Q220="","",基本情報入力シート!Q220)</f>
        <v/>
      </c>
      <c r="E191" s="282" t="str">
        <f>IF(基本情報入力シート!V220="","",基本情報入力シート!V220)</f>
        <v/>
      </c>
      <c r="F191" s="282" t="str">
        <f>IF(基本情報入力シート!W220="","",基本情報入力シート!W220)</f>
        <v/>
      </c>
      <c r="G191" s="282" t="str">
        <f>IF(基本情報入力シート!X220="","",基本情報入力シート!X220)</f>
        <v/>
      </c>
      <c r="H191" s="653" t="str">
        <f>IF(基本情報入力シート!Z220="","",基本情報入力シート!Z220)</f>
        <v/>
      </c>
      <c r="I191" s="654" t="str">
        <f>IF(基本情報入力シート!AE220&lt;&gt;"", 基本情報入力シート!AE220, "")</f>
        <v/>
      </c>
      <c r="J191" s="655" t="str">
        <f>IF(基本情報入力シート!AA220="","",基本情報入力シート!AA220)</f>
        <v/>
      </c>
      <c r="K191" s="59" t="str">
        <f>IF(基本情報入力シート!AD220="","",基本情報入力シート!AD220)</f>
        <v/>
      </c>
      <c r="L191" s="656" t="str">
        <f>IF(G191="","",VLOOKUP(G191,【参考】数式用!$A$3:$C$46,3,FALSE))</f>
        <v/>
      </c>
      <c r="M191" s="283" t="str">
        <f t="shared" si="30"/>
        <v/>
      </c>
      <c r="N191" s="253"/>
      <c r="O191" s="253"/>
      <c r="P191" s="253"/>
      <c r="Q191" s="208"/>
      <c r="R191" s="839" t="s">
        <v>2716</v>
      </c>
      <c r="S191" s="841"/>
      <c r="T191" s="60"/>
      <c r="U191" s="1313" t="str">
        <f t="shared" si="31"/>
        <v/>
      </c>
      <c r="V191" s="1313"/>
      <c r="W191" s="1313"/>
      <c r="X191" s="1313"/>
      <c r="Y191" s="1313"/>
      <c r="Z191" s="1313"/>
      <c r="AA191" s="1313"/>
      <c r="AB191" s="1313"/>
      <c r="AC191" s="1313"/>
      <c r="AD191" s="1313"/>
      <c r="AE191" s="1313"/>
      <c r="AG191" s="284" t="str">
        <f t="shared" si="26"/>
        <v/>
      </c>
      <c r="AH191" s="284" t="str">
        <f t="shared" si="27"/>
        <v>×</v>
      </c>
      <c r="AI191" s="278" t="str">
        <f t="shared" si="28"/>
        <v>－</v>
      </c>
      <c r="AJ191" s="279" t="str">
        <f t="shared" si="29"/>
        <v/>
      </c>
    </row>
    <row r="192" spans="1:36" ht="36.75" customHeight="1">
      <c r="A192" s="280">
        <f t="shared" si="23"/>
        <v>182</v>
      </c>
      <c r="B192" s="281" t="str">
        <f>IF(基本情報入力シート!B221="","",基本情報入力シート!B221)</f>
        <v/>
      </c>
      <c r="C192" s="282" t="str">
        <f>IF(基本情報入力シート!L221="","",基本情報入力シート!L221)</f>
        <v/>
      </c>
      <c r="D192" s="282" t="str">
        <f>IF(基本情報入力シート!Q221="","",基本情報入力シート!Q221)</f>
        <v/>
      </c>
      <c r="E192" s="282" t="str">
        <f>IF(基本情報入力シート!V221="","",基本情報入力シート!V221)</f>
        <v/>
      </c>
      <c r="F192" s="282" t="str">
        <f>IF(基本情報入力シート!W221="","",基本情報入力シート!W221)</f>
        <v/>
      </c>
      <c r="G192" s="282" t="str">
        <f>IF(基本情報入力シート!X221="","",基本情報入力シート!X221)</f>
        <v/>
      </c>
      <c r="H192" s="653" t="str">
        <f>IF(基本情報入力シート!Z221="","",基本情報入力シート!Z221)</f>
        <v/>
      </c>
      <c r="I192" s="654" t="str">
        <f>IF(基本情報入力シート!AE221&lt;&gt;"", 基本情報入力シート!AE221, "")</f>
        <v/>
      </c>
      <c r="J192" s="655" t="str">
        <f>IF(基本情報入力シート!AA221="","",基本情報入力シート!AA221)</f>
        <v/>
      </c>
      <c r="K192" s="59" t="str">
        <f>IF(基本情報入力シート!AD221="","",基本情報入力シート!AD221)</f>
        <v/>
      </c>
      <c r="L192" s="656" t="str">
        <f>IF(G192="","",VLOOKUP(G192,【参考】数式用!$A$3:$C$46,3,FALSE))</f>
        <v/>
      </c>
      <c r="M192" s="283" t="str">
        <f t="shared" si="30"/>
        <v/>
      </c>
      <c r="N192" s="253"/>
      <c r="O192" s="253"/>
      <c r="P192" s="253"/>
      <c r="Q192" s="208"/>
      <c r="R192" s="839" t="s">
        <v>2716</v>
      </c>
      <c r="S192" s="841"/>
      <c r="T192" s="60"/>
      <c r="U192" s="1313" t="str">
        <f t="shared" si="31"/>
        <v/>
      </c>
      <c r="V192" s="1313"/>
      <c r="W192" s="1313"/>
      <c r="X192" s="1313"/>
      <c r="Y192" s="1313"/>
      <c r="Z192" s="1313"/>
      <c r="AA192" s="1313"/>
      <c r="AB192" s="1313"/>
      <c r="AC192" s="1313"/>
      <c r="AD192" s="1313"/>
      <c r="AE192" s="1313"/>
      <c r="AG192" s="284" t="str">
        <f t="shared" si="26"/>
        <v/>
      </c>
      <c r="AH192" s="284" t="str">
        <f t="shared" si="27"/>
        <v>×</v>
      </c>
      <c r="AI192" s="278" t="str">
        <f t="shared" si="28"/>
        <v>－</v>
      </c>
      <c r="AJ192" s="279" t="str">
        <f t="shared" si="29"/>
        <v/>
      </c>
    </row>
    <row r="193" spans="1:36" ht="36.75" customHeight="1">
      <c r="A193" s="280">
        <f t="shared" si="23"/>
        <v>183</v>
      </c>
      <c r="B193" s="281" t="str">
        <f>IF(基本情報入力シート!B222="","",基本情報入力シート!B222)</f>
        <v/>
      </c>
      <c r="C193" s="282" t="str">
        <f>IF(基本情報入力シート!L222="","",基本情報入力シート!L222)</f>
        <v/>
      </c>
      <c r="D193" s="282" t="str">
        <f>IF(基本情報入力シート!Q222="","",基本情報入力シート!Q222)</f>
        <v/>
      </c>
      <c r="E193" s="282" t="str">
        <f>IF(基本情報入力シート!V222="","",基本情報入力シート!V222)</f>
        <v/>
      </c>
      <c r="F193" s="282" t="str">
        <f>IF(基本情報入力シート!W222="","",基本情報入力シート!W222)</f>
        <v/>
      </c>
      <c r="G193" s="282" t="str">
        <f>IF(基本情報入力シート!X222="","",基本情報入力シート!X222)</f>
        <v/>
      </c>
      <c r="H193" s="653" t="str">
        <f>IF(基本情報入力シート!Z222="","",基本情報入力シート!Z222)</f>
        <v/>
      </c>
      <c r="I193" s="654" t="str">
        <f>IF(基本情報入力シート!AE222&lt;&gt;"", 基本情報入力シート!AE222, "")</f>
        <v/>
      </c>
      <c r="J193" s="655" t="str">
        <f>IF(基本情報入力シート!AA222="","",基本情報入力シート!AA222)</f>
        <v/>
      </c>
      <c r="K193" s="59" t="str">
        <f>IF(基本情報入力シート!AD222="","",基本情報入力シート!AD222)</f>
        <v/>
      </c>
      <c r="L193" s="656" t="str">
        <f>IF(G193="","",VLOOKUP(G193,【参考】数式用!$A$3:$C$46,3,FALSE))</f>
        <v/>
      </c>
      <c r="M193" s="283" t="str">
        <f t="shared" si="30"/>
        <v/>
      </c>
      <c r="N193" s="253"/>
      <c r="O193" s="253"/>
      <c r="P193" s="253"/>
      <c r="Q193" s="208"/>
      <c r="R193" s="839" t="s">
        <v>2716</v>
      </c>
      <c r="S193" s="841"/>
      <c r="T193" s="60"/>
      <c r="U193" s="1313" t="str">
        <f t="shared" si="31"/>
        <v/>
      </c>
      <c r="V193" s="1313"/>
      <c r="W193" s="1313"/>
      <c r="X193" s="1313"/>
      <c r="Y193" s="1313"/>
      <c r="Z193" s="1313"/>
      <c r="AA193" s="1313"/>
      <c r="AB193" s="1313"/>
      <c r="AC193" s="1313"/>
      <c r="AD193" s="1313"/>
      <c r="AE193" s="1313"/>
      <c r="AG193" s="284" t="str">
        <f t="shared" si="26"/>
        <v/>
      </c>
      <c r="AH193" s="284" t="str">
        <f t="shared" si="27"/>
        <v>×</v>
      </c>
      <c r="AI193" s="278" t="str">
        <f t="shared" si="28"/>
        <v>－</v>
      </c>
      <c r="AJ193" s="279" t="str">
        <f t="shared" si="29"/>
        <v/>
      </c>
    </row>
    <row r="194" spans="1:36" ht="36.75" customHeight="1">
      <c r="A194" s="280">
        <f t="shared" si="23"/>
        <v>184</v>
      </c>
      <c r="B194" s="281" t="str">
        <f>IF(基本情報入力シート!B223="","",基本情報入力シート!B223)</f>
        <v/>
      </c>
      <c r="C194" s="282" t="str">
        <f>IF(基本情報入力シート!L223="","",基本情報入力シート!L223)</f>
        <v/>
      </c>
      <c r="D194" s="282" t="str">
        <f>IF(基本情報入力シート!Q223="","",基本情報入力シート!Q223)</f>
        <v/>
      </c>
      <c r="E194" s="282" t="str">
        <f>IF(基本情報入力シート!V223="","",基本情報入力シート!V223)</f>
        <v/>
      </c>
      <c r="F194" s="282" t="str">
        <f>IF(基本情報入力シート!W223="","",基本情報入力シート!W223)</f>
        <v/>
      </c>
      <c r="G194" s="282" t="str">
        <f>IF(基本情報入力シート!X223="","",基本情報入力シート!X223)</f>
        <v/>
      </c>
      <c r="H194" s="653" t="str">
        <f>IF(基本情報入力シート!Z223="","",基本情報入力シート!Z223)</f>
        <v/>
      </c>
      <c r="I194" s="654" t="str">
        <f>IF(基本情報入力シート!AE223&lt;&gt;"", 基本情報入力シート!AE223, "")</f>
        <v/>
      </c>
      <c r="J194" s="655" t="str">
        <f>IF(基本情報入力シート!AA223="","",基本情報入力シート!AA223)</f>
        <v/>
      </c>
      <c r="K194" s="59" t="str">
        <f>IF(基本情報入力シート!AD223="","",基本情報入力シート!AD223)</f>
        <v/>
      </c>
      <c r="L194" s="656" t="str">
        <f>IF(G194="","",VLOOKUP(G194,【参考】数式用!$A$3:$C$46,3,FALSE))</f>
        <v/>
      </c>
      <c r="M194" s="283" t="str">
        <f t="shared" si="30"/>
        <v/>
      </c>
      <c r="N194" s="253"/>
      <c r="O194" s="253"/>
      <c r="P194" s="253"/>
      <c r="Q194" s="208"/>
      <c r="R194" s="839" t="s">
        <v>2716</v>
      </c>
      <c r="S194" s="841"/>
      <c r="T194" s="60"/>
      <c r="U194" s="1313" t="str">
        <f t="shared" si="31"/>
        <v/>
      </c>
      <c r="V194" s="1313"/>
      <c r="W194" s="1313"/>
      <c r="X194" s="1313"/>
      <c r="Y194" s="1313"/>
      <c r="Z194" s="1313"/>
      <c r="AA194" s="1313"/>
      <c r="AB194" s="1313"/>
      <c r="AC194" s="1313"/>
      <c r="AD194" s="1313"/>
      <c r="AE194" s="1313"/>
      <c r="AG194" s="284" t="str">
        <f t="shared" si="26"/>
        <v/>
      </c>
      <c r="AH194" s="284" t="str">
        <f t="shared" si="27"/>
        <v>×</v>
      </c>
      <c r="AI194" s="278" t="str">
        <f t="shared" si="28"/>
        <v>－</v>
      </c>
      <c r="AJ194" s="279" t="str">
        <f t="shared" si="29"/>
        <v/>
      </c>
    </row>
    <row r="195" spans="1:36" ht="36.75" customHeight="1">
      <c r="A195" s="280">
        <f t="shared" si="23"/>
        <v>185</v>
      </c>
      <c r="B195" s="281" t="str">
        <f>IF(基本情報入力シート!B224="","",基本情報入力シート!B224)</f>
        <v/>
      </c>
      <c r="C195" s="282" t="str">
        <f>IF(基本情報入力シート!L224="","",基本情報入力シート!L224)</f>
        <v/>
      </c>
      <c r="D195" s="282" t="str">
        <f>IF(基本情報入力シート!Q224="","",基本情報入力シート!Q224)</f>
        <v/>
      </c>
      <c r="E195" s="282" t="str">
        <f>IF(基本情報入力シート!V224="","",基本情報入力シート!V224)</f>
        <v/>
      </c>
      <c r="F195" s="282" t="str">
        <f>IF(基本情報入力シート!W224="","",基本情報入力シート!W224)</f>
        <v/>
      </c>
      <c r="G195" s="282" t="str">
        <f>IF(基本情報入力シート!X224="","",基本情報入力シート!X224)</f>
        <v/>
      </c>
      <c r="H195" s="653" t="str">
        <f>IF(基本情報入力シート!Z224="","",基本情報入力シート!Z224)</f>
        <v/>
      </c>
      <c r="I195" s="654" t="str">
        <f>IF(基本情報入力シート!AE224&lt;&gt;"", 基本情報入力シート!AE224, "")</f>
        <v/>
      </c>
      <c r="J195" s="655" t="str">
        <f>IF(基本情報入力シート!AA224="","",基本情報入力シート!AA224)</f>
        <v/>
      </c>
      <c r="K195" s="59" t="str">
        <f>IF(基本情報入力シート!AD224="","",基本情報入力シート!AD224)</f>
        <v/>
      </c>
      <c r="L195" s="656" t="str">
        <f>IF(G195="","",VLOOKUP(G195,【参考】数式用!$A$3:$C$46,3,FALSE))</f>
        <v/>
      </c>
      <c r="M195" s="283" t="str">
        <f t="shared" si="30"/>
        <v/>
      </c>
      <c r="N195" s="253"/>
      <c r="O195" s="253"/>
      <c r="P195" s="253"/>
      <c r="Q195" s="208"/>
      <c r="R195" s="839" t="s">
        <v>2716</v>
      </c>
      <c r="S195" s="841"/>
      <c r="T195" s="60"/>
      <c r="U195" s="1313" t="str">
        <f t="shared" si="31"/>
        <v/>
      </c>
      <c r="V195" s="1313"/>
      <c r="W195" s="1313"/>
      <c r="X195" s="1313"/>
      <c r="Y195" s="1313"/>
      <c r="Z195" s="1313"/>
      <c r="AA195" s="1313"/>
      <c r="AB195" s="1313"/>
      <c r="AC195" s="1313"/>
      <c r="AD195" s="1313"/>
      <c r="AE195" s="1313"/>
      <c r="AG195" s="284" t="str">
        <f t="shared" si="26"/>
        <v/>
      </c>
      <c r="AH195" s="284" t="str">
        <f t="shared" si="27"/>
        <v>×</v>
      </c>
      <c r="AI195" s="278" t="str">
        <f t="shared" si="28"/>
        <v>－</v>
      </c>
      <c r="AJ195" s="279" t="str">
        <f t="shared" si="29"/>
        <v/>
      </c>
    </row>
    <row r="196" spans="1:36" ht="36.75" customHeight="1">
      <c r="A196" s="280">
        <f t="shared" si="23"/>
        <v>186</v>
      </c>
      <c r="B196" s="281" t="str">
        <f>IF(基本情報入力シート!B225="","",基本情報入力シート!B225)</f>
        <v/>
      </c>
      <c r="C196" s="282" t="str">
        <f>IF(基本情報入力シート!L225="","",基本情報入力シート!L225)</f>
        <v/>
      </c>
      <c r="D196" s="282" t="str">
        <f>IF(基本情報入力シート!Q225="","",基本情報入力シート!Q225)</f>
        <v/>
      </c>
      <c r="E196" s="282" t="str">
        <f>IF(基本情報入力シート!V225="","",基本情報入力シート!V225)</f>
        <v/>
      </c>
      <c r="F196" s="282" t="str">
        <f>IF(基本情報入力シート!W225="","",基本情報入力シート!W225)</f>
        <v/>
      </c>
      <c r="G196" s="282" t="str">
        <f>IF(基本情報入力シート!X225="","",基本情報入力シート!X225)</f>
        <v/>
      </c>
      <c r="H196" s="653" t="str">
        <f>IF(基本情報入力シート!Z225="","",基本情報入力シート!Z225)</f>
        <v/>
      </c>
      <c r="I196" s="654" t="str">
        <f>IF(基本情報入力シート!AE225&lt;&gt;"", 基本情報入力シート!AE225, "")</f>
        <v/>
      </c>
      <c r="J196" s="655" t="str">
        <f>IF(基本情報入力シート!AA225="","",基本情報入力シート!AA225)</f>
        <v/>
      </c>
      <c r="K196" s="59" t="str">
        <f>IF(基本情報入力シート!AD225="","",基本情報入力シート!AD225)</f>
        <v/>
      </c>
      <c r="L196" s="656" t="str">
        <f>IF(G196="","",VLOOKUP(G196,【参考】数式用!$A$3:$C$46,3,FALSE))</f>
        <v/>
      </c>
      <c r="M196" s="283" t="str">
        <f t="shared" si="30"/>
        <v/>
      </c>
      <c r="N196" s="253"/>
      <c r="O196" s="253"/>
      <c r="P196" s="253"/>
      <c r="Q196" s="208"/>
      <c r="R196" s="839" t="s">
        <v>2716</v>
      </c>
      <c r="S196" s="841"/>
      <c r="T196" s="60"/>
      <c r="U196" s="1313" t="str">
        <f t="shared" si="31"/>
        <v/>
      </c>
      <c r="V196" s="1313"/>
      <c r="W196" s="1313"/>
      <c r="X196" s="1313"/>
      <c r="Y196" s="1313"/>
      <c r="Z196" s="1313"/>
      <c r="AA196" s="1313"/>
      <c r="AB196" s="1313"/>
      <c r="AC196" s="1313"/>
      <c r="AD196" s="1313"/>
      <c r="AE196" s="1313"/>
      <c r="AG196" s="284" t="str">
        <f t="shared" si="26"/>
        <v/>
      </c>
      <c r="AH196" s="284" t="str">
        <f t="shared" si="27"/>
        <v>×</v>
      </c>
      <c r="AI196" s="278" t="str">
        <f t="shared" si="28"/>
        <v>－</v>
      </c>
      <c r="AJ196" s="279" t="str">
        <f t="shared" si="29"/>
        <v/>
      </c>
    </row>
    <row r="197" spans="1:36" ht="36.75" customHeight="1">
      <c r="A197" s="280">
        <f t="shared" si="23"/>
        <v>187</v>
      </c>
      <c r="B197" s="281" t="str">
        <f>IF(基本情報入力シート!B226="","",基本情報入力シート!B226)</f>
        <v/>
      </c>
      <c r="C197" s="282" t="str">
        <f>IF(基本情報入力シート!L226="","",基本情報入力シート!L226)</f>
        <v/>
      </c>
      <c r="D197" s="282" t="str">
        <f>IF(基本情報入力シート!Q226="","",基本情報入力シート!Q226)</f>
        <v/>
      </c>
      <c r="E197" s="282" t="str">
        <f>IF(基本情報入力シート!V226="","",基本情報入力シート!V226)</f>
        <v/>
      </c>
      <c r="F197" s="282" t="str">
        <f>IF(基本情報入力シート!W226="","",基本情報入力シート!W226)</f>
        <v/>
      </c>
      <c r="G197" s="282" t="str">
        <f>IF(基本情報入力シート!X226="","",基本情報入力シート!X226)</f>
        <v/>
      </c>
      <c r="H197" s="653" t="str">
        <f>IF(基本情報入力シート!Z226="","",基本情報入力シート!Z226)</f>
        <v/>
      </c>
      <c r="I197" s="654" t="str">
        <f>IF(基本情報入力シート!AE226&lt;&gt;"", 基本情報入力シート!AE226, "")</f>
        <v/>
      </c>
      <c r="J197" s="655" t="str">
        <f>IF(基本情報入力シート!AA226="","",基本情報入力シート!AA226)</f>
        <v/>
      </c>
      <c r="K197" s="59" t="str">
        <f>IF(基本情報入力シート!AD226="","",基本情報入力シート!AD226)</f>
        <v/>
      </c>
      <c r="L197" s="656" t="str">
        <f>IF(G197="","",VLOOKUP(G197,【参考】数式用!$A$3:$C$46,3,FALSE))</f>
        <v/>
      </c>
      <c r="M197" s="283" t="str">
        <f t="shared" si="30"/>
        <v/>
      </c>
      <c r="N197" s="253"/>
      <c r="O197" s="253"/>
      <c r="P197" s="253"/>
      <c r="Q197" s="208"/>
      <c r="R197" s="839" t="s">
        <v>2716</v>
      </c>
      <c r="S197" s="841"/>
      <c r="T197" s="60"/>
      <c r="U197" s="1313" t="str">
        <f t="shared" si="31"/>
        <v/>
      </c>
      <c r="V197" s="1313"/>
      <c r="W197" s="1313"/>
      <c r="X197" s="1313"/>
      <c r="Y197" s="1313"/>
      <c r="Z197" s="1313"/>
      <c r="AA197" s="1313"/>
      <c r="AB197" s="1313"/>
      <c r="AC197" s="1313"/>
      <c r="AD197" s="1313"/>
      <c r="AE197" s="1313"/>
      <c r="AG197" s="284" t="str">
        <f t="shared" si="26"/>
        <v/>
      </c>
      <c r="AH197" s="284" t="str">
        <f t="shared" si="27"/>
        <v>×</v>
      </c>
      <c r="AI197" s="278" t="str">
        <f t="shared" si="28"/>
        <v>－</v>
      </c>
      <c r="AJ197" s="279" t="str">
        <f t="shared" si="29"/>
        <v/>
      </c>
    </row>
    <row r="198" spans="1:36" ht="36.75" customHeight="1">
      <c r="A198" s="280">
        <f t="shared" si="23"/>
        <v>188</v>
      </c>
      <c r="B198" s="281" t="str">
        <f>IF(基本情報入力シート!B227="","",基本情報入力シート!B227)</f>
        <v/>
      </c>
      <c r="C198" s="282" t="str">
        <f>IF(基本情報入力シート!L227="","",基本情報入力シート!L227)</f>
        <v/>
      </c>
      <c r="D198" s="282" t="str">
        <f>IF(基本情報入力シート!Q227="","",基本情報入力シート!Q227)</f>
        <v/>
      </c>
      <c r="E198" s="282" t="str">
        <f>IF(基本情報入力シート!V227="","",基本情報入力シート!V227)</f>
        <v/>
      </c>
      <c r="F198" s="282" t="str">
        <f>IF(基本情報入力シート!W227="","",基本情報入力シート!W227)</f>
        <v/>
      </c>
      <c r="G198" s="282" t="str">
        <f>IF(基本情報入力シート!X227="","",基本情報入力シート!X227)</f>
        <v/>
      </c>
      <c r="H198" s="653" t="str">
        <f>IF(基本情報入力シート!Z227="","",基本情報入力シート!Z227)</f>
        <v/>
      </c>
      <c r="I198" s="654" t="str">
        <f>IF(基本情報入力シート!AE227&lt;&gt;"", 基本情報入力シート!AE227, "")</f>
        <v/>
      </c>
      <c r="J198" s="655" t="str">
        <f>IF(基本情報入力シート!AA227="","",基本情報入力シート!AA227)</f>
        <v/>
      </c>
      <c r="K198" s="59" t="str">
        <f>IF(基本情報入力シート!AD227="","",基本情報入力シート!AD227)</f>
        <v/>
      </c>
      <c r="L198" s="656" t="str">
        <f>IF(G198="","",VLOOKUP(G198,【参考】数式用!$A$3:$C$46,3,FALSE))</f>
        <v/>
      </c>
      <c r="M198" s="283" t="str">
        <f t="shared" si="30"/>
        <v/>
      </c>
      <c r="N198" s="253"/>
      <c r="O198" s="253"/>
      <c r="P198" s="253"/>
      <c r="Q198" s="208"/>
      <c r="R198" s="839" t="s">
        <v>2716</v>
      </c>
      <c r="S198" s="841"/>
      <c r="T198" s="60"/>
      <c r="U198" s="1313" t="str">
        <f t="shared" si="31"/>
        <v/>
      </c>
      <c r="V198" s="1313"/>
      <c r="W198" s="1313"/>
      <c r="X198" s="1313"/>
      <c r="Y198" s="1313"/>
      <c r="Z198" s="1313"/>
      <c r="AA198" s="1313"/>
      <c r="AB198" s="1313"/>
      <c r="AC198" s="1313"/>
      <c r="AD198" s="1313"/>
      <c r="AE198" s="1313"/>
      <c r="AG198" s="284" t="str">
        <f t="shared" si="26"/>
        <v/>
      </c>
      <c r="AH198" s="284" t="str">
        <f t="shared" si="27"/>
        <v>×</v>
      </c>
      <c r="AI198" s="278" t="str">
        <f t="shared" si="28"/>
        <v>－</v>
      </c>
      <c r="AJ198" s="279" t="str">
        <f t="shared" si="29"/>
        <v/>
      </c>
    </row>
    <row r="199" spans="1:36" ht="36.75" customHeight="1">
      <c r="A199" s="280">
        <f t="shared" si="23"/>
        <v>189</v>
      </c>
      <c r="B199" s="281" t="str">
        <f>IF(基本情報入力シート!B228="","",基本情報入力シート!B228)</f>
        <v/>
      </c>
      <c r="C199" s="282" t="str">
        <f>IF(基本情報入力シート!L228="","",基本情報入力シート!L228)</f>
        <v/>
      </c>
      <c r="D199" s="282" t="str">
        <f>IF(基本情報入力シート!Q228="","",基本情報入力シート!Q228)</f>
        <v/>
      </c>
      <c r="E199" s="282" t="str">
        <f>IF(基本情報入力シート!V228="","",基本情報入力シート!V228)</f>
        <v/>
      </c>
      <c r="F199" s="282" t="str">
        <f>IF(基本情報入力シート!W228="","",基本情報入力シート!W228)</f>
        <v/>
      </c>
      <c r="G199" s="282" t="str">
        <f>IF(基本情報入力シート!X228="","",基本情報入力シート!X228)</f>
        <v/>
      </c>
      <c r="H199" s="653" t="str">
        <f>IF(基本情報入力シート!Z228="","",基本情報入力シート!Z228)</f>
        <v/>
      </c>
      <c r="I199" s="654" t="str">
        <f>IF(基本情報入力シート!AE228&lt;&gt;"", 基本情報入力シート!AE228, "")</f>
        <v/>
      </c>
      <c r="J199" s="655" t="str">
        <f>IF(基本情報入力シート!AA228="","",基本情報入力シート!AA228)</f>
        <v/>
      </c>
      <c r="K199" s="59" t="str">
        <f>IF(基本情報入力シート!AD228="","",基本情報入力シート!AD228)</f>
        <v/>
      </c>
      <c r="L199" s="656" t="str">
        <f>IF(G199="","",VLOOKUP(G199,【参考】数式用!$A$3:$C$46,3,FALSE))</f>
        <v/>
      </c>
      <c r="M199" s="283" t="str">
        <f t="shared" si="30"/>
        <v/>
      </c>
      <c r="N199" s="253"/>
      <c r="O199" s="253"/>
      <c r="P199" s="253"/>
      <c r="Q199" s="208"/>
      <c r="R199" s="839" t="s">
        <v>2716</v>
      </c>
      <c r="S199" s="841"/>
      <c r="T199" s="60"/>
      <c r="U199" s="1313" t="str">
        <f t="shared" si="31"/>
        <v/>
      </c>
      <c r="V199" s="1313"/>
      <c r="W199" s="1313"/>
      <c r="X199" s="1313"/>
      <c r="Y199" s="1313"/>
      <c r="Z199" s="1313"/>
      <c r="AA199" s="1313"/>
      <c r="AB199" s="1313"/>
      <c r="AC199" s="1313"/>
      <c r="AD199" s="1313"/>
      <c r="AE199" s="1313"/>
      <c r="AG199" s="284" t="str">
        <f t="shared" si="26"/>
        <v/>
      </c>
      <c r="AH199" s="284" t="str">
        <f t="shared" si="27"/>
        <v>×</v>
      </c>
      <c r="AI199" s="278" t="str">
        <f t="shared" si="28"/>
        <v>－</v>
      </c>
      <c r="AJ199" s="279" t="str">
        <f t="shared" si="29"/>
        <v/>
      </c>
    </row>
    <row r="200" spans="1:36" ht="36.75" customHeight="1">
      <c r="A200" s="280">
        <f t="shared" si="23"/>
        <v>190</v>
      </c>
      <c r="B200" s="281" t="str">
        <f>IF(基本情報入力シート!B229="","",基本情報入力シート!B229)</f>
        <v/>
      </c>
      <c r="C200" s="282" t="str">
        <f>IF(基本情報入力シート!L229="","",基本情報入力シート!L229)</f>
        <v/>
      </c>
      <c r="D200" s="282" t="str">
        <f>IF(基本情報入力シート!Q229="","",基本情報入力シート!Q229)</f>
        <v/>
      </c>
      <c r="E200" s="282" t="str">
        <f>IF(基本情報入力シート!V229="","",基本情報入力シート!V229)</f>
        <v/>
      </c>
      <c r="F200" s="282" t="str">
        <f>IF(基本情報入力シート!W229="","",基本情報入力シート!W229)</f>
        <v/>
      </c>
      <c r="G200" s="282" t="str">
        <f>IF(基本情報入力シート!X229="","",基本情報入力シート!X229)</f>
        <v/>
      </c>
      <c r="H200" s="653" t="str">
        <f>IF(基本情報入力シート!Z229="","",基本情報入力シート!Z229)</f>
        <v/>
      </c>
      <c r="I200" s="654" t="str">
        <f>IF(基本情報入力シート!AE229&lt;&gt;"", 基本情報入力シート!AE229, "")</f>
        <v/>
      </c>
      <c r="J200" s="655" t="str">
        <f>IF(基本情報入力シート!AA229="","",基本情報入力シート!AA229)</f>
        <v/>
      </c>
      <c r="K200" s="59" t="str">
        <f>IF(基本情報入力シート!AD229="","",基本情報入力シート!AD229)</f>
        <v/>
      </c>
      <c r="L200" s="656" t="str">
        <f>IF(G200="","",VLOOKUP(G200,【参考】数式用!$A$3:$C$46,3,FALSE))</f>
        <v/>
      </c>
      <c r="M200" s="283" t="str">
        <f t="shared" si="30"/>
        <v/>
      </c>
      <c r="N200" s="253"/>
      <c r="O200" s="253"/>
      <c r="P200" s="253"/>
      <c r="Q200" s="208"/>
      <c r="R200" s="839" t="s">
        <v>2716</v>
      </c>
      <c r="S200" s="841"/>
      <c r="T200" s="60"/>
      <c r="U200" s="1313" t="str">
        <f t="shared" si="31"/>
        <v/>
      </c>
      <c r="V200" s="1313"/>
      <c r="W200" s="1313"/>
      <c r="X200" s="1313"/>
      <c r="Y200" s="1313"/>
      <c r="Z200" s="1313"/>
      <c r="AA200" s="1313"/>
      <c r="AB200" s="1313"/>
      <c r="AC200" s="1313"/>
      <c r="AD200" s="1313"/>
      <c r="AE200" s="1313"/>
      <c r="AG200" s="284" t="str">
        <f t="shared" si="26"/>
        <v/>
      </c>
      <c r="AH200" s="284" t="str">
        <f t="shared" si="27"/>
        <v>×</v>
      </c>
      <c r="AI200" s="278" t="str">
        <f t="shared" si="28"/>
        <v>－</v>
      </c>
      <c r="AJ200" s="279" t="str">
        <f t="shared" si="29"/>
        <v/>
      </c>
    </row>
    <row r="201" spans="1:36" ht="36.75" customHeight="1">
      <c r="A201" s="280">
        <f t="shared" si="23"/>
        <v>191</v>
      </c>
      <c r="B201" s="281" t="str">
        <f>IF(基本情報入力シート!B230="","",基本情報入力シート!B230)</f>
        <v/>
      </c>
      <c r="C201" s="282" t="str">
        <f>IF(基本情報入力シート!L230="","",基本情報入力シート!L230)</f>
        <v/>
      </c>
      <c r="D201" s="282" t="str">
        <f>IF(基本情報入力シート!Q230="","",基本情報入力シート!Q230)</f>
        <v/>
      </c>
      <c r="E201" s="282" t="str">
        <f>IF(基本情報入力シート!V230="","",基本情報入力シート!V230)</f>
        <v/>
      </c>
      <c r="F201" s="282" t="str">
        <f>IF(基本情報入力シート!W230="","",基本情報入力シート!W230)</f>
        <v/>
      </c>
      <c r="G201" s="282" t="str">
        <f>IF(基本情報入力シート!X230="","",基本情報入力シート!X230)</f>
        <v/>
      </c>
      <c r="H201" s="653" t="str">
        <f>IF(基本情報入力シート!Z230="","",基本情報入力シート!Z230)</f>
        <v/>
      </c>
      <c r="I201" s="654" t="str">
        <f>IF(基本情報入力シート!AE230&lt;&gt;"", 基本情報入力シート!AE230, "")</f>
        <v/>
      </c>
      <c r="J201" s="655" t="str">
        <f>IF(基本情報入力シート!AA230="","",基本情報入力シート!AA230)</f>
        <v/>
      </c>
      <c r="K201" s="59" t="str">
        <f>IF(基本情報入力シート!AD230="","",基本情報入力シート!AD230)</f>
        <v/>
      </c>
      <c r="L201" s="656" t="str">
        <f>IF(G201="","",VLOOKUP(G201,【参考】数式用!$A$3:$C$46,3,FALSE))</f>
        <v/>
      </c>
      <c r="M201" s="283" t="str">
        <f t="shared" si="30"/>
        <v/>
      </c>
      <c r="N201" s="253"/>
      <c r="O201" s="253"/>
      <c r="P201" s="253"/>
      <c r="Q201" s="208"/>
      <c r="R201" s="839" t="s">
        <v>2716</v>
      </c>
      <c r="S201" s="841"/>
      <c r="T201" s="60"/>
      <c r="U201" s="1313" t="str">
        <f t="shared" si="31"/>
        <v/>
      </c>
      <c r="V201" s="1313"/>
      <c r="W201" s="1313"/>
      <c r="X201" s="1313"/>
      <c r="Y201" s="1313"/>
      <c r="Z201" s="1313"/>
      <c r="AA201" s="1313"/>
      <c r="AB201" s="1313"/>
      <c r="AC201" s="1313"/>
      <c r="AD201" s="1313"/>
      <c r="AE201" s="1313"/>
      <c r="AG201" s="284" t="str">
        <f t="shared" si="26"/>
        <v/>
      </c>
      <c r="AH201" s="284" t="str">
        <f t="shared" si="27"/>
        <v>×</v>
      </c>
      <c r="AI201" s="278" t="str">
        <f t="shared" si="28"/>
        <v>－</v>
      </c>
      <c r="AJ201" s="279" t="str">
        <f t="shared" si="29"/>
        <v/>
      </c>
    </row>
    <row r="202" spans="1:36" ht="36.75" customHeight="1">
      <c r="A202" s="280">
        <f t="shared" si="23"/>
        <v>192</v>
      </c>
      <c r="B202" s="281" t="str">
        <f>IF(基本情報入力シート!B231="","",基本情報入力シート!B231)</f>
        <v/>
      </c>
      <c r="C202" s="282" t="str">
        <f>IF(基本情報入力シート!L231="","",基本情報入力シート!L231)</f>
        <v/>
      </c>
      <c r="D202" s="282" t="str">
        <f>IF(基本情報入力シート!Q231="","",基本情報入力シート!Q231)</f>
        <v/>
      </c>
      <c r="E202" s="282" t="str">
        <f>IF(基本情報入力シート!V231="","",基本情報入力シート!V231)</f>
        <v/>
      </c>
      <c r="F202" s="282" t="str">
        <f>IF(基本情報入力シート!W231="","",基本情報入力シート!W231)</f>
        <v/>
      </c>
      <c r="G202" s="282" t="str">
        <f>IF(基本情報入力シート!X231="","",基本情報入力シート!X231)</f>
        <v/>
      </c>
      <c r="H202" s="653" t="str">
        <f>IF(基本情報入力シート!Z231="","",基本情報入力シート!Z231)</f>
        <v/>
      </c>
      <c r="I202" s="654" t="str">
        <f>IF(基本情報入力シート!AE231&lt;&gt;"", 基本情報入力シート!AE231, "")</f>
        <v/>
      </c>
      <c r="J202" s="655" t="str">
        <f>IF(基本情報入力シート!AA231="","",基本情報入力シート!AA231)</f>
        <v/>
      </c>
      <c r="K202" s="59" t="str">
        <f>IF(基本情報入力シート!AD231="","",基本情報入力シート!AD231)</f>
        <v/>
      </c>
      <c r="L202" s="656" t="str">
        <f>IF(G202="","",VLOOKUP(G202,【参考】数式用!$A$3:$C$46,3,FALSE))</f>
        <v/>
      </c>
      <c r="M202" s="283" t="str">
        <f t="shared" si="30"/>
        <v/>
      </c>
      <c r="N202" s="253"/>
      <c r="O202" s="253"/>
      <c r="P202" s="253"/>
      <c r="Q202" s="208"/>
      <c r="R202" s="839" t="s">
        <v>2716</v>
      </c>
      <c r="S202" s="841"/>
      <c r="T202" s="60"/>
      <c r="U202" s="1313" t="str">
        <f t="shared" si="31"/>
        <v/>
      </c>
      <c r="V202" s="1313"/>
      <c r="W202" s="1313"/>
      <c r="X202" s="1313"/>
      <c r="Y202" s="1313"/>
      <c r="Z202" s="1313"/>
      <c r="AA202" s="1313"/>
      <c r="AB202" s="1313"/>
      <c r="AC202" s="1313"/>
      <c r="AD202" s="1313"/>
      <c r="AE202" s="1313"/>
      <c r="AG202" s="284" t="str">
        <f t="shared" si="26"/>
        <v/>
      </c>
      <c r="AH202" s="284" t="str">
        <f t="shared" si="27"/>
        <v>×</v>
      </c>
      <c r="AI202" s="278" t="str">
        <f t="shared" si="28"/>
        <v>－</v>
      </c>
      <c r="AJ202" s="279" t="str">
        <f t="shared" si="29"/>
        <v/>
      </c>
    </row>
    <row r="203" spans="1:36" ht="36.75" customHeight="1">
      <c r="A203" s="280">
        <f t="shared" si="23"/>
        <v>193</v>
      </c>
      <c r="B203" s="281" t="str">
        <f>IF(基本情報入力シート!B232="","",基本情報入力シート!B232)</f>
        <v/>
      </c>
      <c r="C203" s="282" t="str">
        <f>IF(基本情報入力シート!L232="","",基本情報入力シート!L232)</f>
        <v/>
      </c>
      <c r="D203" s="282" t="str">
        <f>IF(基本情報入力シート!Q232="","",基本情報入力シート!Q232)</f>
        <v/>
      </c>
      <c r="E203" s="282" t="str">
        <f>IF(基本情報入力シート!V232="","",基本情報入力シート!V232)</f>
        <v/>
      </c>
      <c r="F203" s="282" t="str">
        <f>IF(基本情報入力シート!W232="","",基本情報入力シート!W232)</f>
        <v/>
      </c>
      <c r="G203" s="282" t="str">
        <f>IF(基本情報入力シート!X232="","",基本情報入力シート!X232)</f>
        <v/>
      </c>
      <c r="H203" s="653" t="str">
        <f>IF(基本情報入力シート!Z232="","",基本情報入力シート!Z232)</f>
        <v/>
      </c>
      <c r="I203" s="654" t="str">
        <f>IF(基本情報入力シート!AE232&lt;&gt;"", 基本情報入力シート!AE232, "")</f>
        <v/>
      </c>
      <c r="J203" s="655" t="str">
        <f>IF(基本情報入力シート!AA232="","",基本情報入力シート!AA232)</f>
        <v/>
      </c>
      <c r="K203" s="59" t="str">
        <f>IF(基本情報入力シート!AD232="","",基本情報入力シート!AD232)</f>
        <v/>
      </c>
      <c r="L203" s="656" t="str">
        <f>IF(G203="","",VLOOKUP(G203,【参考】数式用!$A$3:$C$46,3,FALSE))</f>
        <v/>
      </c>
      <c r="M203" s="283" t="str">
        <f t="shared" si="30"/>
        <v/>
      </c>
      <c r="N203" s="253"/>
      <c r="O203" s="253"/>
      <c r="P203" s="253"/>
      <c r="Q203" s="208"/>
      <c r="R203" s="839" t="s">
        <v>2716</v>
      </c>
      <c r="S203" s="841"/>
      <c r="T203" s="60"/>
      <c r="U203" s="1313" t="str">
        <f t="shared" si="31"/>
        <v/>
      </c>
      <c r="V203" s="1313"/>
      <c r="W203" s="1313"/>
      <c r="X203" s="1313"/>
      <c r="Y203" s="1313"/>
      <c r="Z203" s="1313"/>
      <c r="AA203" s="1313"/>
      <c r="AB203" s="1313"/>
      <c r="AC203" s="1313"/>
      <c r="AD203" s="1313"/>
      <c r="AE203" s="1313"/>
      <c r="AG203" s="284" t="str">
        <f t="shared" si="26"/>
        <v/>
      </c>
      <c r="AH203" s="284" t="str">
        <f t="shared" si="27"/>
        <v>×</v>
      </c>
      <c r="AI203" s="278" t="str">
        <f t="shared" si="28"/>
        <v>－</v>
      </c>
      <c r="AJ203" s="279" t="str">
        <f t="shared" si="29"/>
        <v/>
      </c>
    </row>
    <row r="204" spans="1:36" ht="36.75" customHeight="1">
      <c r="A204" s="280">
        <f t="shared" si="23"/>
        <v>194</v>
      </c>
      <c r="B204" s="281" t="str">
        <f>IF(基本情報入力シート!B233="","",基本情報入力シート!B233)</f>
        <v/>
      </c>
      <c r="C204" s="282" t="str">
        <f>IF(基本情報入力シート!L233="","",基本情報入力シート!L233)</f>
        <v/>
      </c>
      <c r="D204" s="282" t="str">
        <f>IF(基本情報入力シート!Q233="","",基本情報入力シート!Q233)</f>
        <v/>
      </c>
      <c r="E204" s="282" t="str">
        <f>IF(基本情報入力シート!V233="","",基本情報入力シート!V233)</f>
        <v/>
      </c>
      <c r="F204" s="282" t="str">
        <f>IF(基本情報入力シート!W233="","",基本情報入力シート!W233)</f>
        <v/>
      </c>
      <c r="G204" s="282" t="str">
        <f>IF(基本情報入力シート!X233="","",基本情報入力シート!X233)</f>
        <v/>
      </c>
      <c r="H204" s="653" t="str">
        <f>IF(基本情報入力シート!Z233="","",基本情報入力シート!Z233)</f>
        <v/>
      </c>
      <c r="I204" s="654" t="str">
        <f>IF(基本情報入力シート!AE233&lt;&gt;"", 基本情報入力シート!AE233, "")</f>
        <v/>
      </c>
      <c r="J204" s="655" t="str">
        <f>IF(基本情報入力シート!AA233="","",基本情報入力シート!AA233)</f>
        <v/>
      </c>
      <c r="K204" s="59" t="str">
        <f>IF(基本情報入力シート!AD233="","",基本情報入力シート!AD233)</f>
        <v/>
      </c>
      <c r="L204" s="656" t="str">
        <f>IF(G204="","",VLOOKUP(G204,【参考】数式用!$A$3:$C$46,3,FALSE))</f>
        <v/>
      </c>
      <c r="M204" s="283" t="str">
        <f t="shared" si="30"/>
        <v/>
      </c>
      <c r="N204" s="253"/>
      <c r="O204" s="253"/>
      <c r="P204" s="253"/>
      <c r="Q204" s="208"/>
      <c r="R204" s="839" t="s">
        <v>2716</v>
      </c>
      <c r="S204" s="841"/>
      <c r="T204" s="60"/>
      <c r="U204" s="1313" t="str">
        <f t="shared" si="31"/>
        <v/>
      </c>
      <c r="V204" s="1313"/>
      <c r="W204" s="1313"/>
      <c r="X204" s="1313"/>
      <c r="Y204" s="1313"/>
      <c r="Z204" s="1313"/>
      <c r="AA204" s="1313"/>
      <c r="AB204" s="1313"/>
      <c r="AC204" s="1313"/>
      <c r="AD204" s="1313"/>
      <c r="AE204" s="1313"/>
      <c r="AG204" s="284" t="str">
        <f t="shared" si="26"/>
        <v/>
      </c>
      <c r="AH204" s="284" t="str">
        <f t="shared" si="27"/>
        <v>×</v>
      </c>
      <c r="AI204" s="278" t="str">
        <f t="shared" si="28"/>
        <v>－</v>
      </c>
      <c r="AJ204" s="279" t="str">
        <f t="shared" si="29"/>
        <v/>
      </c>
    </row>
    <row r="205" spans="1:36" ht="36.75" customHeight="1">
      <c r="A205" s="280">
        <f t="shared" ref="A205:A268" si="32">A204+1</f>
        <v>195</v>
      </c>
      <c r="B205" s="281" t="str">
        <f>IF(基本情報入力シート!B234="","",基本情報入力シート!B234)</f>
        <v/>
      </c>
      <c r="C205" s="282" t="str">
        <f>IF(基本情報入力シート!L234="","",基本情報入力シート!L234)</f>
        <v/>
      </c>
      <c r="D205" s="282" t="str">
        <f>IF(基本情報入力シート!Q234="","",基本情報入力シート!Q234)</f>
        <v/>
      </c>
      <c r="E205" s="282" t="str">
        <f>IF(基本情報入力シート!V234="","",基本情報入力シート!V234)</f>
        <v/>
      </c>
      <c r="F205" s="282" t="str">
        <f>IF(基本情報入力シート!W234="","",基本情報入力シート!W234)</f>
        <v/>
      </c>
      <c r="G205" s="282" t="str">
        <f>IF(基本情報入力シート!X234="","",基本情報入力シート!X234)</f>
        <v/>
      </c>
      <c r="H205" s="653" t="str">
        <f>IF(基本情報入力シート!Z234="","",基本情報入力シート!Z234)</f>
        <v/>
      </c>
      <c r="I205" s="654" t="str">
        <f>IF(基本情報入力シート!AE234&lt;&gt;"", 基本情報入力シート!AE234, "")</f>
        <v/>
      </c>
      <c r="J205" s="655" t="str">
        <f>IF(基本情報入力シート!AA234="","",基本情報入力シート!AA234)</f>
        <v/>
      </c>
      <c r="K205" s="59" t="str">
        <f>IF(基本情報入力シート!AD234="","",基本情報入力シート!AD234)</f>
        <v/>
      </c>
      <c r="L205" s="656" t="str">
        <f>IF(G205="","",VLOOKUP(G205,【参考】数式用!$A$3:$C$46,3,FALSE))</f>
        <v/>
      </c>
      <c r="M205" s="283" t="str">
        <f t="shared" si="30"/>
        <v/>
      </c>
      <c r="N205" s="253"/>
      <c r="O205" s="253"/>
      <c r="P205" s="253"/>
      <c r="Q205" s="208"/>
      <c r="R205" s="839" t="s">
        <v>2716</v>
      </c>
      <c r="S205" s="841"/>
      <c r="T205" s="60"/>
      <c r="U205" s="1313" t="str">
        <f t="shared" si="31"/>
        <v/>
      </c>
      <c r="V205" s="1313"/>
      <c r="W205" s="1313"/>
      <c r="X205" s="1313"/>
      <c r="Y205" s="1313"/>
      <c r="Z205" s="1313"/>
      <c r="AA205" s="1313"/>
      <c r="AB205" s="1313"/>
      <c r="AC205" s="1313"/>
      <c r="AD205" s="1313"/>
      <c r="AE205" s="1313"/>
      <c r="AG205" s="284" t="str">
        <f t="shared" si="26"/>
        <v/>
      </c>
      <c r="AH205" s="284" t="str">
        <f t="shared" si="27"/>
        <v>×</v>
      </c>
      <c r="AI205" s="278" t="str">
        <f t="shared" si="28"/>
        <v>－</v>
      </c>
      <c r="AJ205" s="279" t="str">
        <f t="shared" si="29"/>
        <v/>
      </c>
    </row>
    <row r="206" spans="1:36" ht="36.75" customHeight="1">
      <c r="A206" s="280">
        <f t="shared" si="32"/>
        <v>196</v>
      </c>
      <c r="B206" s="281" t="str">
        <f>IF(基本情報入力シート!B235="","",基本情報入力シート!B235)</f>
        <v/>
      </c>
      <c r="C206" s="282" t="str">
        <f>IF(基本情報入力シート!L235="","",基本情報入力シート!L235)</f>
        <v/>
      </c>
      <c r="D206" s="282" t="str">
        <f>IF(基本情報入力シート!Q235="","",基本情報入力シート!Q235)</f>
        <v/>
      </c>
      <c r="E206" s="282" t="str">
        <f>IF(基本情報入力シート!V235="","",基本情報入力シート!V235)</f>
        <v/>
      </c>
      <c r="F206" s="282" t="str">
        <f>IF(基本情報入力シート!W235="","",基本情報入力シート!W235)</f>
        <v/>
      </c>
      <c r="G206" s="282" t="str">
        <f>IF(基本情報入力シート!X235="","",基本情報入力シート!X235)</f>
        <v/>
      </c>
      <c r="H206" s="653" t="str">
        <f>IF(基本情報入力シート!Z235="","",基本情報入力シート!Z235)</f>
        <v/>
      </c>
      <c r="I206" s="654" t="str">
        <f>IF(基本情報入力シート!AE235&lt;&gt;"", 基本情報入力シート!AE235, "")</f>
        <v/>
      </c>
      <c r="J206" s="655" t="str">
        <f>IF(基本情報入力シート!AA235="","",基本情報入力シート!AA235)</f>
        <v/>
      </c>
      <c r="K206" s="59" t="str">
        <f>IF(基本情報入力シート!AD235="","",基本情報入力シート!AD235)</f>
        <v/>
      </c>
      <c r="L206" s="656" t="str">
        <f>IF(G206="","",VLOOKUP(G206,【参考】数式用!$A$3:$C$46,3,FALSE))</f>
        <v/>
      </c>
      <c r="M206" s="283" t="str">
        <f t="shared" si="30"/>
        <v/>
      </c>
      <c r="N206" s="253"/>
      <c r="O206" s="253"/>
      <c r="P206" s="253"/>
      <c r="Q206" s="208"/>
      <c r="R206" s="839" t="s">
        <v>2716</v>
      </c>
      <c r="S206" s="841"/>
      <c r="T206" s="60"/>
      <c r="U206" s="1313" t="str">
        <f t="shared" si="31"/>
        <v/>
      </c>
      <c r="V206" s="1313"/>
      <c r="W206" s="1313"/>
      <c r="X206" s="1313"/>
      <c r="Y206" s="1313"/>
      <c r="Z206" s="1313"/>
      <c r="AA206" s="1313"/>
      <c r="AB206" s="1313"/>
      <c r="AC206" s="1313"/>
      <c r="AD206" s="1313"/>
      <c r="AE206" s="1313"/>
      <c r="AG206" s="284" t="str">
        <f t="shared" si="26"/>
        <v/>
      </c>
      <c r="AH206" s="284" t="str">
        <f t="shared" si="27"/>
        <v>×</v>
      </c>
      <c r="AI206" s="278" t="str">
        <f t="shared" si="28"/>
        <v>－</v>
      </c>
      <c r="AJ206" s="279" t="str">
        <f t="shared" si="29"/>
        <v/>
      </c>
    </row>
    <row r="207" spans="1:36" ht="36.75" customHeight="1">
      <c r="A207" s="280">
        <f t="shared" si="32"/>
        <v>197</v>
      </c>
      <c r="B207" s="281" t="str">
        <f>IF(基本情報入力シート!B236="","",基本情報入力シート!B236)</f>
        <v/>
      </c>
      <c r="C207" s="282" t="str">
        <f>IF(基本情報入力シート!L236="","",基本情報入力シート!L236)</f>
        <v/>
      </c>
      <c r="D207" s="282" t="str">
        <f>IF(基本情報入力シート!Q236="","",基本情報入力シート!Q236)</f>
        <v/>
      </c>
      <c r="E207" s="282" t="str">
        <f>IF(基本情報入力シート!V236="","",基本情報入力シート!V236)</f>
        <v/>
      </c>
      <c r="F207" s="282" t="str">
        <f>IF(基本情報入力シート!W236="","",基本情報入力シート!W236)</f>
        <v/>
      </c>
      <c r="G207" s="282" t="str">
        <f>IF(基本情報入力シート!X236="","",基本情報入力シート!X236)</f>
        <v/>
      </c>
      <c r="H207" s="653" t="str">
        <f>IF(基本情報入力シート!Z236="","",基本情報入力シート!Z236)</f>
        <v/>
      </c>
      <c r="I207" s="654" t="str">
        <f>IF(基本情報入力シート!AE236&lt;&gt;"", 基本情報入力シート!AE236, "")</f>
        <v/>
      </c>
      <c r="J207" s="655" t="str">
        <f>IF(基本情報入力シート!AA236="","",基本情報入力シート!AA236)</f>
        <v/>
      </c>
      <c r="K207" s="59" t="str">
        <f>IF(基本情報入力シート!AD236="","",基本情報入力シート!AD236)</f>
        <v/>
      </c>
      <c r="L207" s="656" t="str">
        <f>IF(G207="","",VLOOKUP(G207,【参考】数式用!$A$3:$C$46,3,FALSE))</f>
        <v/>
      </c>
      <c r="M207" s="283" t="str">
        <f t="shared" si="30"/>
        <v/>
      </c>
      <c r="N207" s="253"/>
      <c r="O207" s="253"/>
      <c r="P207" s="253"/>
      <c r="Q207" s="208"/>
      <c r="R207" s="839" t="s">
        <v>2716</v>
      </c>
      <c r="S207" s="841"/>
      <c r="T207" s="60"/>
      <c r="U207" s="1313" t="str">
        <f t="shared" si="31"/>
        <v/>
      </c>
      <c r="V207" s="1313"/>
      <c r="W207" s="1313"/>
      <c r="X207" s="1313"/>
      <c r="Y207" s="1313"/>
      <c r="Z207" s="1313"/>
      <c r="AA207" s="1313"/>
      <c r="AB207" s="1313"/>
      <c r="AC207" s="1313"/>
      <c r="AD207" s="1313"/>
      <c r="AE207" s="1313"/>
      <c r="AG207" s="284" t="str">
        <f t="shared" si="26"/>
        <v/>
      </c>
      <c r="AH207" s="284" t="str">
        <f t="shared" si="27"/>
        <v>×</v>
      </c>
      <c r="AI207" s="278" t="str">
        <f t="shared" si="28"/>
        <v>－</v>
      </c>
      <c r="AJ207" s="279" t="str">
        <f t="shared" si="29"/>
        <v/>
      </c>
    </row>
    <row r="208" spans="1:36" ht="36.75" customHeight="1">
      <c r="A208" s="280">
        <f t="shared" si="32"/>
        <v>198</v>
      </c>
      <c r="B208" s="281" t="str">
        <f>IF(基本情報入力シート!B237="","",基本情報入力シート!B237)</f>
        <v/>
      </c>
      <c r="C208" s="282" t="str">
        <f>IF(基本情報入力シート!L237="","",基本情報入力シート!L237)</f>
        <v/>
      </c>
      <c r="D208" s="282" t="str">
        <f>IF(基本情報入力シート!Q237="","",基本情報入力シート!Q237)</f>
        <v/>
      </c>
      <c r="E208" s="282" t="str">
        <f>IF(基本情報入力シート!V237="","",基本情報入力シート!V237)</f>
        <v/>
      </c>
      <c r="F208" s="282" t="str">
        <f>IF(基本情報入力シート!W237="","",基本情報入力シート!W237)</f>
        <v/>
      </c>
      <c r="G208" s="282" t="str">
        <f>IF(基本情報入力シート!X237="","",基本情報入力シート!X237)</f>
        <v/>
      </c>
      <c r="H208" s="653" t="str">
        <f>IF(基本情報入力シート!Z237="","",基本情報入力シート!Z237)</f>
        <v/>
      </c>
      <c r="I208" s="654" t="str">
        <f>IF(基本情報入力シート!AE237&lt;&gt;"", 基本情報入力シート!AE237, "")</f>
        <v/>
      </c>
      <c r="J208" s="655" t="str">
        <f>IF(基本情報入力シート!AA237="","",基本情報入力シート!AA237)</f>
        <v/>
      </c>
      <c r="K208" s="59" t="str">
        <f>IF(基本情報入力シート!AD237="","",基本情報入力シート!AD237)</f>
        <v/>
      </c>
      <c r="L208" s="656" t="str">
        <f>IF(G208="","",VLOOKUP(G208,【参考】数式用!$A$3:$C$46,3,FALSE))</f>
        <v/>
      </c>
      <c r="M208" s="283" t="str">
        <f t="shared" si="30"/>
        <v/>
      </c>
      <c r="N208" s="253"/>
      <c r="O208" s="253"/>
      <c r="P208" s="253"/>
      <c r="Q208" s="208"/>
      <c r="R208" s="839" t="s">
        <v>2716</v>
      </c>
      <c r="S208" s="841"/>
      <c r="T208" s="60"/>
      <c r="U208" s="1313" t="str">
        <f t="shared" si="31"/>
        <v/>
      </c>
      <c r="V208" s="1313"/>
      <c r="W208" s="1313"/>
      <c r="X208" s="1313"/>
      <c r="Y208" s="1313"/>
      <c r="Z208" s="1313"/>
      <c r="AA208" s="1313"/>
      <c r="AB208" s="1313"/>
      <c r="AC208" s="1313"/>
      <c r="AD208" s="1313"/>
      <c r="AE208" s="1313"/>
      <c r="AG208" s="284" t="str">
        <f t="shared" si="26"/>
        <v/>
      </c>
      <c r="AH208" s="284" t="str">
        <f t="shared" si="27"/>
        <v>×</v>
      </c>
      <c r="AI208" s="278" t="str">
        <f t="shared" si="28"/>
        <v>－</v>
      </c>
      <c r="AJ208" s="279" t="str">
        <f t="shared" si="29"/>
        <v/>
      </c>
    </row>
    <row r="209" spans="1:36" ht="36.75" customHeight="1">
      <c r="A209" s="280">
        <f t="shared" si="32"/>
        <v>199</v>
      </c>
      <c r="B209" s="281" t="str">
        <f>IF(基本情報入力シート!B238="","",基本情報入力シート!B238)</f>
        <v/>
      </c>
      <c r="C209" s="282" t="str">
        <f>IF(基本情報入力シート!L238="","",基本情報入力シート!L238)</f>
        <v/>
      </c>
      <c r="D209" s="282" t="str">
        <f>IF(基本情報入力シート!Q238="","",基本情報入力シート!Q238)</f>
        <v/>
      </c>
      <c r="E209" s="282" t="str">
        <f>IF(基本情報入力シート!V238="","",基本情報入力シート!V238)</f>
        <v/>
      </c>
      <c r="F209" s="282" t="str">
        <f>IF(基本情報入力シート!W238="","",基本情報入力シート!W238)</f>
        <v/>
      </c>
      <c r="G209" s="282" t="str">
        <f>IF(基本情報入力シート!X238="","",基本情報入力シート!X238)</f>
        <v/>
      </c>
      <c r="H209" s="653" t="str">
        <f>IF(基本情報入力シート!Z238="","",基本情報入力シート!Z238)</f>
        <v/>
      </c>
      <c r="I209" s="654" t="str">
        <f>IF(基本情報入力シート!AE238&lt;&gt;"", 基本情報入力シート!AE238, "")</f>
        <v/>
      </c>
      <c r="J209" s="655" t="str">
        <f>IF(基本情報入力シート!AA238="","",基本情報入力シート!AA238)</f>
        <v/>
      </c>
      <c r="K209" s="59" t="str">
        <f>IF(基本情報入力シート!AD238="","",基本情報入力シート!AD238)</f>
        <v/>
      </c>
      <c r="L209" s="656" t="str">
        <f>IF(G209="","",VLOOKUP(G209,【参考】数式用!$A$3:$C$46,3,FALSE))</f>
        <v/>
      </c>
      <c r="M209" s="283" t="str">
        <f t="shared" si="30"/>
        <v/>
      </c>
      <c r="N209" s="253"/>
      <c r="O209" s="253"/>
      <c r="P209" s="253"/>
      <c r="Q209" s="208"/>
      <c r="R209" s="839" t="s">
        <v>2716</v>
      </c>
      <c r="S209" s="841"/>
      <c r="T209" s="60"/>
      <c r="U209" s="1313" t="str">
        <f t="shared" si="31"/>
        <v/>
      </c>
      <c r="V209" s="1313"/>
      <c r="W209" s="1313"/>
      <c r="X209" s="1313"/>
      <c r="Y209" s="1313"/>
      <c r="Z209" s="1313"/>
      <c r="AA209" s="1313"/>
      <c r="AB209" s="1313"/>
      <c r="AC209" s="1313"/>
      <c r="AD209" s="1313"/>
      <c r="AE209" s="1313"/>
      <c r="AG209" s="284" t="str">
        <f t="shared" si="26"/>
        <v/>
      </c>
      <c r="AH209" s="284" t="str">
        <f t="shared" si="27"/>
        <v>×</v>
      </c>
      <c r="AI209" s="278" t="str">
        <f t="shared" si="28"/>
        <v>－</v>
      </c>
      <c r="AJ209" s="279" t="str">
        <f t="shared" si="29"/>
        <v/>
      </c>
    </row>
    <row r="210" spans="1:36" ht="36.75" customHeight="1">
      <c r="A210" s="280">
        <f t="shared" si="32"/>
        <v>200</v>
      </c>
      <c r="B210" s="281" t="str">
        <f>IF(基本情報入力シート!B239="","",基本情報入力シート!B239)</f>
        <v/>
      </c>
      <c r="C210" s="282" t="str">
        <f>IF(基本情報入力シート!L239="","",基本情報入力シート!L239)</f>
        <v/>
      </c>
      <c r="D210" s="282" t="str">
        <f>IF(基本情報入力シート!Q239="","",基本情報入力シート!Q239)</f>
        <v/>
      </c>
      <c r="E210" s="282" t="str">
        <f>IF(基本情報入力シート!V239="","",基本情報入力シート!V239)</f>
        <v/>
      </c>
      <c r="F210" s="282" t="str">
        <f>IF(基本情報入力シート!W239="","",基本情報入力シート!W239)</f>
        <v/>
      </c>
      <c r="G210" s="282" t="str">
        <f>IF(基本情報入力シート!X239="","",基本情報入力シート!X239)</f>
        <v/>
      </c>
      <c r="H210" s="653" t="str">
        <f>IF(基本情報入力シート!Z239="","",基本情報入力シート!Z239)</f>
        <v/>
      </c>
      <c r="I210" s="654" t="str">
        <f>IF(基本情報入力シート!AE239&lt;&gt;"", 基本情報入力シート!AE239, "")</f>
        <v/>
      </c>
      <c r="J210" s="655" t="str">
        <f>IF(基本情報入力シート!AA239="","",基本情報入力シート!AA239)</f>
        <v/>
      </c>
      <c r="K210" s="59" t="str">
        <f>IF(基本情報入力シート!AD239="","",基本情報入力シート!AD239)</f>
        <v/>
      </c>
      <c r="L210" s="656" t="str">
        <f>IF(G210="","",VLOOKUP(G210,【参考】数式用!$A$3:$C$46,3,FALSE))</f>
        <v/>
      </c>
      <c r="M210" s="283" t="str">
        <f t="shared" si="30"/>
        <v/>
      </c>
      <c r="N210" s="253"/>
      <c r="O210" s="253"/>
      <c r="P210" s="253"/>
      <c r="Q210" s="208"/>
      <c r="R210" s="839" t="s">
        <v>2716</v>
      </c>
      <c r="S210" s="841"/>
      <c r="T210" s="60"/>
      <c r="U210" s="1313" t="str">
        <f t="shared" si="31"/>
        <v/>
      </c>
      <c r="V210" s="1313"/>
      <c r="W210" s="1313"/>
      <c r="X210" s="1313"/>
      <c r="Y210" s="1313"/>
      <c r="Z210" s="1313"/>
      <c r="AA210" s="1313"/>
      <c r="AB210" s="1313"/>
      <c r="AC210" s="1313"/>
      <c r="AD210" s="1313"/>
      <c r="AE210" s="1313"/>
      <c r="AG210" s="284" t="str">
        <f t="shared" si="26"/>
        <v/>
      </c>
      <c r="AH210" s="284" t="str">
        <f t="shared" si="27"/>
        <v>×</v>
      </c>
      <c r="AI210" s="278" t="str">
        <f t="shared" si="28"/>
        <v>－</v>
      </c>
      <c r="AJ210" s="279" t="str">
        <f t="shared" si="29"/>
        <v/>
      </c>
    </row>
    <row r="211" spans="1:36" ht="36.75" customHeight="1">
      <c r="A211" s="280">
        <f t="shared" si="32"/>
        <v>201</v>
      </c>
      <c r="B211" s="281" t="str">
        <f>IF(基本情報入力シート!B240="","",基本情報入力シート!B240)</f>
        <v/>
      </c>
      <c r="C211" s="282" t="str">
        <f>IF(基本情報入力シート!L240="","",基本情報入力シート!L240)</f>
        <v/>
      </c>
      <c r="D211" s="282" t="str">
        <f>IF(基本情報入力シート!Q240="","",基本情報入力シート!Q240)</f>
        <v/>
      </c>
      <c r="E211" s="282" t="str">
        <f>IF(基本情報入力シート!V240="","",基本情報入力シート!V240)</f>
        <v/>
      </c>
      <c r="F211" s="282" t="str">
        <f>IF(基本情報入力シート!W240="","",基本情報入力シート!W240)</f>
        <v/>
      </c>
      <c r="G211" s="282" t="str">
        <f>IF(基本情報入力シート!X240="","",基本情報入力シート!X240)</f>
        <v/>
      </c>
      <c r="H211" s="653" t="str">
        <f>IF(基本情報入力シート!Z240="","",基本情報入力シート!Z240)</f>
        <v/>
      </c>
      <c r="I211" s="654" t="str">
        <f>IF(基本情報入力シート!AE240&lt;&gt;"", 基本情報入力シート!AE240, "")</f>
        <v/>
      </c>
      <c r="J211" s="655" t="str">
        <f>IF(基本情報入力シート!AA240="","",基本情報入力シート!AA240)</f>
        <v/>
      </c>
      <c r="K211" s="59" t="str">
        <f>IF(基本情報入力シート!AD240="","",基本情報入力シート!AD240)</f>
        <v/>
      </c>
      <c r="L211" s="656" t="str">
        <f>IF(G211="","",VLOOKUP(G211,【参考】数式用!$A$3:$C$46,3,FALSE))</f>
        <v/>
      </c>
      <c r="M211" s="283" t="str">
        <f t="shared" si="30"/>
        <v/>
      </c>
      <c r="N211" s="253"/>
      <c r="O211" s="253"/>
      <c r="P211" s="253"/>
      <c r="Q211" s="208"/>
      <c r="R211" s="839" t="s">
        <v>2716</v>
      </c>
      <c r="S211" s="841"/>
      <c r="T211" s="60"/>
      <c r="U211" s="1313" t="str">
        <f t="shared" si="31"/>
        <v/>
      </c>
      <c r="V211" s="1313"/>
      <c r="W211" s="1313"/>
      <c r="X211" s="1313"/>
      <c r="Y211" s="1313"/>
      <c r="Z211" s="1313"/>
      <c r="AA211" s="1313"/>
      <c r="AB211" s="1313"/>
      <c r="AC211" s="1313"/>
      <c r="AD211" s="1313"/>
      <c r="AE211" s="1313"/>
      <c r="AG211" s="284" t="str">
        <f t="shared" si="26"/>
        <v/>
      </c>
      <c r="AH211" s="284" t="str">
        <f t="shared" si="27"/>
        <v>×</v>
      </c>
      <c r="AI211" s="278" t="str">
        <f t="shared" si="28"/>
        <v>－</v>
      </c>
      <c r="AJ211" s="279" t="str">
        <f t="shared" si="29"/>
        <v/>
      </c>
    </row>
    <row r="212" spans="1:36" ht="36.75" customHeight="1">
      <c r="A212" s="280">
        <f t="shared" si="32"/>
        <v>202</v>
      </c>
      <c r="B212" s="281" t="str">
        <f>IF(基本情報入力シート!B241="","",基本情報入力シート!B241)</f>
        <v/>
      </c>
      <c r="C212" s="282" t="str">
        <f>IF(基本情報入力シート!L241="","",基本情報入力シート!L241)</f>
        <v/>
      </c>
      <c r="D212" s="282" t="str">
        <f>IF(基本情報入力シート!Q241="","",基本情報入力シート!Q241)</f>
        <v/>
      </c>
      <c r="E212" s="282" t="str">
        <f>IF(基本情報入力シート!V241="","",基本情報入力シート!V241)</f>
        <v/>
      </c>
      <c r="F212" s="282" t="str">
        <f>IF(基本情報入力シート!W241="","",基本情報入力シート!W241)</f>
        <v/>
      </c>
      <c r="G212" s="282" t="str">
        <f>IF(基本情報入力シート!X241="","",基本情報入力シート!X241)</f>
        <v/>
      </c>
      <c r="H212" s="653" t="str">
        <f>IF(基本情報入力シート!Z241="","",基本情報入力シート!Z241)</f>
        <v/>
      </c>
      <c r="I212" s="654" t="str">
        <f>IF(基本情報入力シート!AE241&lt;&gt;"", 基本情報入力シート!AE241, "")</f>
        <v/>
      </c>
      <c r="J212" s="655" t="str">
        <f>IF(基本情報入力シート!AA241="","",基本情報入力シート!AA241)</f>
        <v/>
      </c>
      <c r="K212" s="59" t="str">
        <f>IF(基本情報入力シート!AD241="","",基本情報入力シート!AD241)</f>
        <v/>
      </c>
      <c r="L212" s="656" t="str">
        <f>IF(G212="","",VLOOKUP(G212,【参考】数式用!$A$3:$C$46,3,FALSE))</f>
        <v/>
      </c>
      <c r="M212" s="283" t="str">
        <f t="shared" si="30"/>
        <v/>
      </c>
      <c r="N212" s="253"/>
      <c r="O212" s="253"/>
      <c r="P212" s="253"/>
      <c r="Q212" s="208"/>
      <c r="R212" s="839" t="s">
        <v>2716</v>
      </c>
      <c r="S212" s="841"/>
      <c r="T212" s="60"/>
      <c r="U212" s="1313" t="str">
        <f t="shared" si="31"/>
        <v/>
      </c>
      <c r="V212" s="1313"/>
      <c r="W212" s="1313"/>
      <c r="X212" s="1313"/>
      <c r="Y212" s="1313"/>
      <c r="Z212" s="1313"/>
      <c r="AA212" s="1313"/>
      <c r="AB212" s="1313"/>
      <c r="AC212" s="1313"/>
      <c r="AD212" s="1313"/>
      <c r="AE212" s="1313"/>
      <c r="AG212" s="284" t="str">
        <f t="shared" si="26"/>
        <v/>
      </c>
      <c r="AH212" s="284" t="str">
        <f t="shared" si="27"/>
        <v>×</v>
      </c>
      <c r="AI212" s="278" t="str">
        <f t="shared" si="28"/>
        <v>－</v>
      </c>
      <c r="AJ212" s="279" t="str">
        <f t="shared" si="29"/>
        <v/>
      </c>
    </row>
    <row r="213" spans="1:36" ht="36.75" customHeight="1">
      <c r="A213" s="280">
        <f t="shared" si="32"/>
        <v>203</v>
      </c>
      <c r="B213" s="281" t="str">
        <f>IF(基本情報入力シート!B242="","",基本情報入力シート!B242)</f>
        <v/>
      </c>
      <c r="C213" s="282" t="str">
        <f>IF(基本情報入力シート!L242="","",基本情報入力シート!L242)</f>
        <v/>
      </c>
      <c r="D213" s="282" t="str">
        <f>IF(基本情報入力シート!Q242="","",基本情報入力シート!Q242)</f>
        <v/>
      </c>
      <c r="E213" s="282" t="str">
        <f>IF(基本情報入力シート!V242="","",基本情報入力シート!V242)</f>
        <v/>
      </c>
      <c r="F213" s="282" t="str">
        <f>IF(基本情報入力シート!W242="","",基本情報入力シート!W242)</f>
        <v/>
      </c>
      <c r="G213" s="282" t="str">
        <f>IF(基本情報入力シート!X242="","",基本情報入力シート!X242)</f>
        <v/>
      </c>
      <c r="H213" s="653" t="str">
        <f>IF(基本情報入力シート!Z242="","",基本情報入力シート!Z242)</f>
        <v/>
      </c>
      <c r="I213" s="654" t="str">
        <f>IF(基本情報入力シート!AE242&lt;&gt;"", 基本情報入力シート!AE242, "")</f>
        <v/>
      </c>
      <c r="J213" s="655" t="str">
        <f>IF(基本情報入力シート!AA242="","",基本情報入力シート!AA242)</f>
        <v/>
      </c>
      <c r="K213" s="59" t="str">
        <f>IF(基本情報入力シート!AD242="","",基本情報入力シート!AD242)</f>
        <v/>
      </c>
      <c r="L213" s="656" t="str">
        <f>IF(G213="","",VLOOKUP(G213,【参考】数式用!$A$3:$C$46,3,FALSE))</f>
        <v/>
      </c>
      <c r="M213" s="283" t="str">
        <f t="shared" si="30"/>
        <v/>
      </c>
      <c r="N213" s="253"/>
      <c r="O213" s="253"/>
      <c r="P213" s="253"/>
      <c r="Q213" s="208"/>
      <c r="R213" s="839" t="s">
        <v>2716</v>
      </c>
      <c r="S213" s="841"/>
      <c r="T213" s="60"/>
      <c r="U213" s="1313" t="str">
        <f t="shared" si="31"/>
        <v/>
      </c>
      <c r="V213" s="1313"/>
      <c r="W213" s="1313"/>
      <c r="X213" s="1313"/>
      <c r="Y213" s="1313"/>
      <c r="Z213" s="1313"/>
      <c r="AA213" s="1313"/>
      <c r="AB213" s="1313"/>
      <c r="AC213" s="1313"/>
      <c r="AD213" s="1313"/>
      <c r="AE213" s="1313"/>
      <c r="AG213" s="284" t="str">
        <f t="shared" si="26"/>
        <v/>
      </c>
      <c r="AH213" s="284" t="str">
        <f t="shared" si="27"/>
        <v>×</v>
      </c>
      <c r="AI213" s="278" t="str">
        <f t="shared" si="28"/>
        <v>－</v>
      </c>
      <c r="AJ213" s="279" t="str">
        <f t="shared" si="29"/>
        <v/>
      </c>
    </row>
    <row r="214" spans="1:36" ht="36.75" customHeight="1">
      <c r="A214" s="280">
        <f t="shared" si="32"/>
        <v>204</v>
      </c>
      <c r="B214" s="281" t="str">
        <f>IF(基本情報入力シート!B243="","",基本情報入力シート!B243)</f>
        <v/>
      </c>
      <c r="C214" s="282" t="str">
        <f>IF(基本情報入力シート!L243="","",基本情報入力シート!L243)</f>
        <v/>
      </c>
      <c r="D214" s="282" t="str">
        <f>IF(基本情報入力シート!Q243="","",基本情報入力シート!Q243)</f>
        <v/>
      </c>
      <c r="E214" s="282" t="str">
        <f>IF(基本情報入力シート!V243="","",基本情報入力シート!V243)</f>
        <v/>
      </c>
      <c r="F214" s="282" t="str">
        <f>IF(基本情報入力シート!W243="","",基本情報入力シート!W243)</f>
        <v/>
      </c>
      <c r="G214" s="282" t="str">
        <f>IF(基本情報入力シート!X243="","",基本情報入力シート!X243)</f>
        <v/>
      </c>
      <c r="H214" s="653" t="str">
        <f>IF(基本情報入力シート!Z243="","",基本情報入力シート!Z243)</f>
        <v/>
      </c>
      <c r="I214" s="654" t="str">
        <f>IF(基本情報入力シート!AE243&lt;&gt;"", 基本情報入力シート!AE243, "")</f>
        <v/>
      </c>
      <c r="J214" s="655" t="str">
        <f>IF(基本情報入力シート!AA243="","",基本情報入力シート!AA243)</f>
        <v/>
      </c>
      <c r="K214" s="59" t="str">
        <f>IF(基本情報入力シート!AD243="","",基本情報入力シート!AD243)</f>
        <v/>
      </c>
      <c r="L214" s="656" t="str">
        <f>IF(G214="","",VLOOKUP(G214,【参考】数式用!$A$3:$C$46,3,FALSE))</f>
        <v/>
      </c>
      <c r="M214" s="283" t="str">
        <f t="shared" si="30"/>
        <v/>
      </c>
      <c r="N214" s="253"/>
      <c r="O214" s="253"/>
      <c r="P214" s="253"/>
      <c r="Q214" s="208"/>
      <c r="R214" s="839" t="s">
        <v>2716</v>
      </c>
      <c r="S214" s="841"/>
      <c r="T214" s="60"/>
      <c r="U214" s="1313" t="str">
        <f t="shared" si="31"/>
        <v/>
      </c>
      <c r="V214" s="1313"/>
      <c r="W214" s="1313"/>
      <c r="X214" s="1313"/>
      <c r="Y214" s="1313"/>
      <c r="Z214" s="1313"/>
      <c r="AA214" s="1313"/>
      <c r="AB214" s="1313"/>
      <c r="AC214" s="1313"/>
      <c r="AD214" s="1313"/>
      <c r="AE214" s="1313"/>
      <c r="AG214" s="284" t="str">
        <f t="shared" si="26"/>
        <v/>
      </c>
      <c r="AH214" s="284" t="str">
        <f t="shared" si="27"/>
        <v>×</v>
      </c>
      <c r="AI214" s="278" t="str">
        <f t="shared" si="28"/>
        <v>－</v>
      </c>
      <c r="AJ214" s="279" t="str">
        <f t="shared" si="29"/>
        <v/>
      </c>
    </row>
    <row r="215" spans="1:36" ht="36.75" customHeight="1">
      <c r="A215" s="280">
        <f t="shared" si="32"/>
        <v>205</v>
      </c>
      <c r="B215" s="281" t="str">
        <f>IF(基本情報入力シート!B244="","",基本情報入力シート!B244)</f>
        <v/>
      </c>
      <c r="C215" s="282" t="str">
        <f>IF(基本情報入力シート!L244="","",基本情報入力シート!L244)</f>
        <v/>
      </c>
      <c r="D215" s="282" t="str">
        <f>IF(基本情報入力シート!Q244="","",基本情報入力シート!Q244)</f>
        <v/>
      </c>
      <c r="E215" s="282" t="str">
        <f>IF(基本情報入力シート!V244="","",基本情報入力シート!V244)</f>
        <v/>
      </c>
      <c r="F215" s="282" t="str">
        <f>IF(基本情報入力シート!W244="","",基本情報入力シート!W244)</f>
        <v/>
      </c>
      <c r="G215" s="282" t="str">
        <f>IF(基本情報入力シート!X244="","",基本情報入力シート!X244)</f>
        <v/>
      </c>
      <c r="H215" s="653" t="str">
        <f>IF(基本情報入力シート!Z244="","",基本情報入力シート!Z244)</f>
        <v/>
      </c>
      <c r="I215" s="654" t="str">
        <f>IF(基本情報入力シート!AE244&lt;&gt;"", 基本情報入力シート!AE244, "")</f>
        <v/>
      </c>
      <c r="J215" s="655" t="str">
        <f>IF(基本情報入力シート!AA244="","",基本情報入力シート!AA244)</f>
        <v/>
      </c>
      <c r="K215" s="59" t="str">
        <f>IF(基本情報入力シート!AD244="","",基本情報入力シート!AD244)</f>
        <v/>
      </c>
      <c r="L215" s="656" t="str">
        <f>IF(G215="","",VLOOKUP(G215,【参考】数式用!$A$3:$C$46,3,FALSE))</f>
        <v/>
      </c>
      <c r="M215" s="283" t="str">
        <f t="shared" si="30"/>
        <v/>
      </c>
      <c r="N215" s="253"/>
      <c r="O215" s="253"/>
      <c r="P215" s="253"/>
      <c r="Q215" s="208"/>
      <c r="R215" s="839" t="s">
        <v>2716</v>
      </c>
      <c r="S215" s="841"/>
      <c r="T215" s="60"/>
      <c r="U215" s="1313" t="str">
        <f t="shared" si="31"/>
        <v/>
      </c>
      <c r="V215" s="1313"/>
      <c r="W215" s="1313"/>
      <c r="X215" s="1313"/>
      <c r="Y215" s="1313"/>
      <c r="Z215" s="1313"/>
      <c r="AA215" s="1313"/>
      <c r="AB215" s="1313"/>
      <c r="AC215" s="1313"/>
      <c r="AD215" s="1313"/>
      <c r="AE215" s="1313"/>
      <c r="AG215" s="284" t="str">
        <f t="shared" si="26"/>
        <v/>
      </c>
      <c r="AH215" s="284" t="str">
        <f t="shared" si="27"/>
        <v>×</v>
      </c>
      <c r="AI215" s="278" t="str">
        <f t="shared" si="28"/>
        <v>－</v>
      </c>
      <c r="AJ215" s="279" t="str">
        <f t="shared" si="29"/>
        <v/>
      </c>
    </row>
    <row r="216" spans="1:36" ht="36.75" customHeight="1">
      <c r="A216" s="280">
        <f t="shared" si="32"/>
        <v>206</v>
      </c>
      <c r="B216" s="281" t="str">
        <f>IF(基本情報入力シート!B245="","",基本情報入力シート!B245)</f>
        <v/>
      </c>
      <c r="C216" s="282" t="str">
        <f>IF(基本情報入力シート!L245="","",基本情報入力シート!L245)</f>
        <v/>
      </c>
      <c r="D216" s="282" t="str">
        <f>IF(基本情報入力シート!Q245="","",基本情報入力シート!Q245)</f>
        <v/>
      </c>
      <c r="E216" s="282" t="str">
        <f>IF(基本情報入力シート!V245="","",基本情報入力シート!V245)</f>
        <v/>
      </c>
      <c r="F216" s="282" t="str">
        <f>IF(基本情報入力シート!W245="","",基本情報入力シート!W245)</f>
        <v/>
      </c>
      <c r="G216" s="282" t="str">
        <f>IF(基本情報入力シート!X245="","",基本情報入力シート!X245)</f>
        <v/>
      </c>
      <c r="H216" s="653" t="str">
        <f>IF(基本情報入力シート!Z245="","",基本情報入力シート!Z245)</f>
        <v/>
      </c>
      <c r="I216" s="654" t="str">
        <f>IF(基本情報入力シート!AE245&lt;&gt;"", 基本情報入力シート!AE245, "")</f>
        <v/>
      </c>
      <c r="J216" s="655" t="str">
        <f>IF(基本情報入力シート!AA245="","",基本情報入力シート!AA245)</f>
        <v/>
      </c>
      <c r="K216" s="59" t="str">
        <f>IF(基本情報入力シート!AD245="","",基本情報入力シート!AD245)</f>
        <v/>
      </c>
      <c r="L216" s="656" t="str">
        <f>IF(G216="","",VLOOKUP(G216,【参考】数式用!$A$3:$C$46,3,FALSE))</f>
        <v/>
      </c>
      <c r="M216" s="283" t="str">
        <f t="shared" si="30"/>
        <v/>
      </c>
      <c r="N216" s="253"/>
      <c r="O216" s="253"/>
      <c r="P216" s="253"/>
      <c r="Q216" s="208"/>
      <c r="R216" s="839" t="s">
        <v>2716</v>
      </c>
      <c r="S216" s="841"/>
      <c r="T216" s="60"/>
      <c r="U216" s="1313" t="str">
        <f t="shared" si="31"/>
        <v/>
      </c>
      <c r="V216" s="1313"/>
      <c r="W216" s="1313"/>
      <c r="X216" s="1313"/>
      <c r="Y216" s="1313"/>
      <c r="Z216" s="1313"/>
      <c r="AA216" s="1313"/>
      <c r="AB216" s="1313"/>
      <c r="AC216" s="1313"/>
      <c r="AD216" s="1313"/>
      <c r="AE216" s="1313"/>
      <c r="AG216" s="284" t="str">
        <f t="shared" si="26"/>
        <v/>
      </c>
      <c r="AH216" s="284" t="str">
        <f t="shared" si="27"/>
        <v>×</v>
      </c>
      <c r="AI216" s="278" t="str">
        <f t="shared" si="28"/>
        <v>－</v>
      </c>
      <c r="AJ216" s="279" t="str">
        <f t="shared" si="29"/>
        <v/>
      </c>
    </row>
    <row r="217" spans="1:36" ht="36.75" customHeight="1">
      <c r="A217" s="280">
        <f t="shared" si="32"/>
        <v>207</v>
      </c>
      <c r="B217" s="281" t="str">
        <f>IF(基本情報入力シート!B246="","",基本情報入力シート!B246)</f>
        <v/>
      </c>
      <c r="C217" s="282" t="str">
        <f>IF(基本情報入力シート!L246="","",基本情報入力シート!L246)</f>
        <v/>
      </c>
      <c r="D217" s="282" t="str">
        <f>IF(基本情報入力シート!Q246="","",基本情報入力シート!Q246)</f>
        <v/>
      </c>
      <c r="E217" s="282" t="str">
        <f>IF(基本情報入力シート!V246="","",基本情報入力シート!V246)</f>
        <v/>
      </c>
      <c r="F217" s="282" t="str">
        <f>IF(基本情報入力シート!W246="","",基本情報入力シート!W246)</f>
        <v/>
      </c>
      <c r="G217" s="282" t="str">
        <f>IF(基本情報入力シート!X246="","",基本情報入力シート!X246)</f>
        <v/>
      </c>
      <c r="H217" s="653" t="str">
        <f>IF(基本情報入力シート!Z246="","",基本情報入力シート!Z246)</f>
        <v/>
      </c>
      <c r="I217" s="654" t="str">
        <f>IF(基本情報入力シート!AE246&lt;&gt;"", 基本情報入力シート!AE246, "")</f>
        <v/>
      </c>
      <c r="J217" s="655" t="str">
        <f>IF(基本情報入力シート!AA246="","",基本情報入力シート!AA246)</f>
        <v/>
      </c>
      <c r="K217" s="59" t="str">
        <f>IF(基本情報入力シート!AD246="","",基本情報入力シート!AD246)</f>
        <v/>
      </c>
      <c r="L217" s="656" t="str">
        <f>IF(G217="","",VLOOKUP(G217,【参考】数式用!$A$3:$C$46,3,FALSE))</f>
        <v/>
      </c>
      <c r="M217" s="283" t="str">
        <f t="shared" si="30"/>
        <v/>
      </c>
      <c r="N217" s="253"/>
      <c r="O217" s="253"/>
      <c r="P217" s="253"/>
      <c r="Q217" s="208"/>
      <c r="R217" s="839" t="s">
        <v>2716</v>
      </c>
      <c r="S217" s="841"/>
      <c r="T217" s="60"/>
      <c r="U217" s="1313" t="str">
        <f t="shared" si="31"/>
        <v/>
      </c>
      <c r="V217" s="1313"/>
      <c r="W217" s="1313"/>
      <c r="X217" s="1313"/>
      <c r="Y217" s="1313"/>
      <c r="Z217" s="1313"/>
      <c r="AA217" s="1313"/>
      <c r="AB217" s="1313"/>
      <c r="AC217" s="1313"/>
      <c r="AD217" s="1313"/>
      <c r="AE217" s="1313"/>
      <c r="AG217" s="284" t="str">
        <f t="shared" si="26"/>
        <v/>
      </c>
      <c r="AH217" s="284" t="str">
        <f t="shared" si="27"/>
        <v>×</v>
      </c>
      <c r="AI217" s="278" t="str">
        <f t="shared" si="28"/>
        <v>－</v>
      </c>
      <c r="AJ217" s="279" t="str">
        <f t="shared" si="29"/>
        <v/>
      </c>
    </row>
    <row r="218" spans="1:36" ht="36.75" customHeight="1">
      <c r="A218" s="280">
        <f t="shared" si="32"/>
        <v>208</v>
      </c>
      <c r="B218" s="281" t="str">
        <f>IF(基本情報入力シート!B247="","",基本情報入力シート!B247)</f>
        <v/>
      </c>
      <c r="C218" s="282" t="str">
        <f>IF(基本情報入力シート!L247="","",基本情報入力シート!L247)</f>
        <v/>
      </c>
      <c r="D218" s="282" t="str">
        <f>IF(基本情報入力シート!Q247="","",基本情報入力シート!Q247)</f>
        <v/>
      </c>
      <c r="E218" s="282" t="str">
        <f>IF(基本情報入力シート!V247="","",基本情報入力シート!V247)</f>
        <v/>
      </c>
      <c r="F218" s="282" t="str">
        <f>IF(基本情報入力シート!W247="","",基本情報入力シート!W247)</f>
        <v/>
      </c>
      <c r="G218" s="282" t="str">
        <f>IF(基本情報入力シート!X247="","",基本情報入力シート!X247)</f>
        <v/>
      </c>
      <c r="H218" s="653" t="str">
        <f>IF(基本情報入力シート!Z247="","",基本情報入力シート!Z247)</f>
        <v/>
      </c>
      <c r="I218" s="654" t="str">
        <f>IF(基本情報入力シート!AE247&lt;&gt;"", 基本情報入力シート!AE247, "")</f>
        <v/>
      </c>
      <c r="J218" s="655" t="str">
        <f>IF(基本情報入力シート!AA247="","",基本情報入力シート!AA247)</f>
        <v/>
      </c>
      <c r="K218" s="59" t="str">
        <f>IF(基本情報入力シート!AD247="","",基本情報入力シート!AD247)</f>
        <v/>
      </c>
      <c r="L218" s="656" t="str">
        <f>IF(G218="","",VLOOKUP(G218,【参考】数式用!$A$3:$C$46,3,FALSE))</f>
        <v/>
      </c>
      <c r="M218" s="283" t="str">
        <f t="shared" si="30"/>
        <v/>
      </c>
      <c r="N218" s="253"/>
      <c r="O218" s="253"/>
      <c r="P218" s="253"/>
      <c r="Q218" s="208"/>
      <c r="R218" s="839" t="s">
        <v>2716</v>
      </c>
      <c r="S218" s="841"/>
      <c r="T218" s="60"/>
      <c r="U218" s="1313" t="str">
        <f t="shared" si="31"/>
        <v/>
      </c>
      <c r="V218" s="1313"/>
      <c r="W218" s="1313"/>
      <c r="X218" s="1313"/>
      <c r="Y218" s="1313"/>
      <c r="Z218" s="1313"/>
      <c r="AA218" s="1313"/>
      <c r="AB218" s="1313"/>
      <c r="AC218" s="1313"/>
      <c r="AD218" s="1313"/>
      <c r="AE218" s="1313"/>
      <c r="AG218" s="284" t="str">
        <f t="shared" si="26"/>
        <v/>
      </c>
      <c r="AH218" s="284" t="str">
        <f t="shared" si="27"/>
        <v>×</v>
      </c>
      <c r="AI218" s="278" t="str">
        <f t="shared" si="28"/>
        <v>－</v>
      </c>
      <c r="AJ218" s="279" t="str">
        <f t="shared" si="29"/>
        <v/>
      </c>
    </row>
    <row r="219" spans="1:36" ht="36.75" customHeight="1">
      <c r="A219" s="280">
        <f t="shared" si="32"/>
        <v>209</v>
      </c>
      <c r="B219" s="281" t="str">
        <f>IF(基本情報入力シート!B248="","",基本情報入力シート!B248)</f>
        <v/>
      </c>
      <c r="C219" s="282" t="str">
        <f>IF(基本情報入力シート!L248="","",基本情報入力シート!L248)</f>
        <v/>
      </c>
      <c r="D219" s="282" t="str">
        <f>IF(基本情報入力シート!Q248="","",基本情報入力シート!Q248)</f>
        <v/>
      </c>
      <c r="E219" s="282" t="str">
        <f>IF(基本情報入力シート!V248="","",基本情報入力シート!V248)</f>
        <v/>
      </c>
      <c r="F219" s="282" t="str">
        <f>IF(基本情報入力シート!W248="","",基本情報入力シート!W248)</f>
        <v/>
      </c>
      <c r="G219" s="282" t="str">
        <f>IF(基本情報入力シート!X248="","",基本情報入力シート!X248)</f>
        <v/>
      </c>
      <c r="H219" s="653" t="str">
        <f>IF(基本情報入力シート!Z248="","",基本情報入力シート!Z248)</f>
        <v/>
      </c>
      <c r="I219" s="654" t="str">
        <f>IF(基本情報入力シート!AE248&lt;&gt;"", 基本情報入力シート!AE248, "")</f>
        <v/>
      </c>
      <c r="J219" s="655" t="str">
        <f>IF(基本情報入力シート!AA248="","",基本情報入力シート!AA248)</f>
        <v/>
      </c>
      <c r="K219" s="59" t="str">
        <f>IF(基本情報入力シート!AD248="","",基本情報入力シート!AD248)</f>
        <v/>
      </c>
      <c r="L219" s="656" t="str">
        <f>IF(G219="","",VLOOKUP(G219,【参考】数式用!$A$3:$C$46,3,FALSE))</f>
        <v/>
      </c>
      <c r="M219" s="283" t="str">
        <f t="shared" si="30"/>
        <v/>
      </c>
      <c r="N219" s="253"/>
      <c r="O219" s="253"/>
      <c r="P219" s="253"/>
      <c r="Q219" s="208"/>
      <c r="R219" s="839" t="s">
        <v>2716</v>
      </c>
      <c r="S219" s="841"/>
      <c r="T219" s="60"/>
      <c r="U219" s="1313" t="str">
        <f t="shared" si="31"/>
        <v/>
      </c>
      <c r="V219" s="1313"/>
      <c r="W219" s="1313"/>
      <c r="X219" s="1313"/>
      <c r="Y219" s="1313"/>
      <c r="Z219" s="1313"/>
      <c r="AA219" s="1313"/>
      <c r="AB219" s="1313"/>
      <c r="AC219" s="1313"/>
      <c r="AD219" s="1313"/>
      <c r="AE219" s="1313"/>
      <c r="AG219" s="284" t="str">
        <f t="shared" si="26"/>
        <v/>
      </c>
      <c r="AH219" s="284" t="str">
        <f t="shared" si="27"/>
        <v>×</v>
      </c>
      <c r="AI219" s="278" t="str">
        <f t="shared" si="28"/>
        <v>－</v>
      </c>
      <c r="AJ219" s="279" t="str">
        <f t="shared" si="29"/>
        <v/>
      </c>
    </row>
    <row r="220" spans="1:36" ht="36.75" customHeight="1">
      <c r="A220" s="280">
        <f t="shared" si="32"/>
        <v>210</v>
      </c>
      <c r="B220" s="281" t="str">
        <f>IF(基本情報入力シート!B249="","",基本情報入力シート!B249)</f>
        <v/>
      </c>
      <c r="C220" s="282" t="str">
        <f>IF(基本情報入力シート!L249="","",基本情報入力シート!L249)</f>
        <v/>
      </c>
      <c r="D220" s="282" t="str">
        <f>IF(基本情報入力シート!Q249="","",基本情報入力シート!Q249)</f>
        <v/>
      </c>
      <c r="E220" s="282" t="str">
        <f>IF(基本情報入力シート!V249="","",基本情報入力シート!V249)</f>
        <v/>
      </c>
      <c r="F220" s="282" t="str">
        <f>IF(基本情報入力シート!W249="","",基本情報入力シート!W249)</f>
        <v/>
      </c>
      <c r="G220" s="282" t="str">
        <f>IF(基本情報入力シート!X249="","",基本情報入力シート!X249)</f>
        <v/>
      </c>
      <c r="H220" s="653" t="str">
        <f>IF(基本情報入力シート!Z249="","",基本情報入力シート!Z249)</f>
        <v/>
      </c>
      <c r="I220" s="654" t="str">
        <f>IF(基本情報入力シート!AE249&lt;&gt;"", 基本情報入力シート!AE249, "")</f>
        <v/>
      </c>
      <c r="J220" s="655" t="str">
        <f>IF(基本情報入力シート!AA249="","",基本情報入力シート!AA249)</f>
        <v/>
      </c>
      <c r="K220" s="59" t="str">
        <f>IF(基本情報入力シート!AD249="","",基本情報入力シート!AD249)</f>
        <v/>
      </c>
      <c r="L220" s="656" t="str">
        <f>IF(G220="","",VLOOKUP(G220,【参考】数式用!$A$3:$C$46,3,FALSE))</f>
        <v/>
      </c>
      <c r="M220" s="283" t="str">
        <f t="shared" si="30"/>
        <v/>
      </c>
      <c r="N220" s="253"/>
      <c r="O220" s="253"/>
      <c r="P220" s="253"/>
      <c r="Q220" s="208"/>
      <c r="R220" s="839" t="s">
        <v>2716</v>
      </c>
      <c r="S220" s="841"/>
      <c r="T220" s="60"/>
      <c r="U220" s="1313" t="str">
        <f t="shared" si="31"/>
        <v/>
      </c>
      <c r="V220" s="1313"/>
      <c r="W220" s="1313"/>
      <c r="X220" s="1313"/>
      <c r="Y220" s="1313"/>
      <c r="Z220" s="1313"/>
      <c r="AA220" s="1313"/>
      <c r="AB220" s="1313"/>
      <c r="AC220" s="1313"/>
      <c r="AD220" s="1313"/>
      <c r="AE220" s="1313"/>
      <c r="AG220" s="284" t="str">
        <f t="shared" si="26"/>
        <v/>
      </c>
      <c r="AH220" s="284" t="str">
        <f t="shared" si="27"/>
        <v>×</v>
      </c>
      <c r="AI220" s="278" t="str">
        <f t="shared" si="28"/>
        <v>－</v>
      </c>
      <c r="AJ220" s="279" t="str">
        <f t="shared" si="29"/>
        <v/>
      </c>
    </row>
    <row r="221" spans="1:36" ht="36.75" customHeight="1">
      <c r="A221" s="280">
        <f t="shared" si="32"/>
        <v>211</v>
      </c>
      <c r="B221" s="281" t="str">
        <f>IF(基本情報入力シート!B250="","",基本情報入力シート!B250)</f>
        <v/>
      </c>
      <c r="C221" s="282" t="str">
        <f>IF(基本情報入力シート!L250="","",基本情報入力シート!L250)</f>
        <v/>
      </c>
      <c r="D221" s="282" t="str">
        <f>IF(基本情報入力シート!Q250="","",基本情報入力シート!Q250)</f>
        <v/>
      </c>
      <c r="E221" s="282" t="str">
        <f>IF(基本情報入力シート!V250="","",基本情報入力シート!V250)</f>
        <v/>
      </c>
      <c r="F221" s="282" t="str">
        <f>IF(基本情報入力シート!W250="","",基本情報入力シート!W250)</f>
        <v/>
      </c>
      <c r="G221" s="282" t="str">
        <f>IF(基本情報入力シート!X250="","",基本情報入力シート!X250)</f>
        <v/>
      </c>
      <c r="H221" s="653" t="str">
        <f>IF(基本情報入力シート!Z250="","",基本情報入力シート!Z250)</f>
        <v/>
      </c>
      <c r="I221" s="654" t="str">
        <f>IF(基本情報入力シート!AE250&lt;&gt;"", 基本情報入力シート!AE250, "")</f>
        <v/>
      </c>
      <c r="J221" s="655" t="str">
        <f>IF(基本情報入力シート!AA250="","",基本情報入力シート!AA250)</f>
        <v/>
      </c>
      <c r="K221" s="59" t="str">
        <f>IF(基本情報入力シート!AD250="","",基本情報入力シート!AD250)</f>
        <v/>
      </c>
      <c r="L221" s="656" t="str">
        <f>IF(G221="","",VLOOKUP(G221,【参考】数式用!$A$3:$C$46,3,FALSE))</f>
        <v/>
      </c>
      <c r="M221" s="283" t="str">
        <f t="shared" si="30"/>
        <v/>
      </c>
      <c r="N221" s="253"/>
      <c r="O221" s="253"/>
      <c r="P221" s="253"/>
      <c r="Q221" s="208"/>
      <c r="R221" s="839" t="s">
        <v>2716</v>
      </c>
      <c r="S221" s="841"/>
      <c r="T221" s="60"/>
      <c r="U221" s="1313" t="str">
        <f t="shared" si="31"/>
        <v/>
      </c>
      <c r="V221" s="1313"/>
      <c r="W221" s="1313"/>
      <c r="X221" s="1313"/>
      <c r="Y221" s="1313"/>
      <c r="Z221" s="1313"/>
      <c r="AA221" s="1313"/>
      <c r="AB221" s="1313"/>
      <c r="AC221" s="1313"/>
      <c r="AD221" s="1313"/>
      <c r="AE221" s="1313"/>
      <c r="AG221" s="284" t="str">
        <f t="shared" si="26"/>
        <v/>
      </c>
      <c r="AH221" s="284" t="str">
        <f t="shared" si="27"/>
        <v>×</v>
      </c>
      <c r="AI221" s="278" t="str">
        <f t="shared" si="28"/>
        <v>－</v>
      </c>
      <c r="AJ221" s="279" t="str">
        <f t="shared" si="29"/>
        <v/>
      </c>
    </row>
    <row r="222" spans="1:36" ht="36.75" customHeight="1">
      <c r="A222" s="280">
        <f t="shared" si="32"/>
        <v>212</v>
      </c>
      <c r="B222" s="281" t="str">
        <f>IF(基本情報入力シート!B251="","",基本情報入力シート!B251)</f>
        <v/>
      </c>
      <c r="C222" s="282" t="str">
        <f>IF(基本情報入力シート!L251="","",基本情報入力シート!L251)</f>
        <v/>
      </c>
      <c r="D222" s="282" t="str">
        <f>IF(基本情報入力シート!Q251="","",基本情報入力シート!Q251)</f>
        <v/>
      </c>
      <c r="E222" s="282" t="str">
        <f>IF(基本情報入力シート!V251="","",基本情報入力シート!V251)</f>
        <v/>
      </c>
      <c r="F222" s="282" t="str">
        <f>IF(基本情報入力シート!W251="","",基本情報入力シート!W251)</f>
        <v/>
      </c>
      <c r="G222" s="282" t="str">
        <f>IF(基本情報入力シート!X251="","",基本情報入力シート!X251)</f>
        <v/>
      </c>
      <c r="H222" s="653" t="str">
        <f>IF(基本情報入力シート!Z251="","",基本情報入力シート!Z251)</f>
        <v/>
      </c>
      <c r="I222" s="654" t="str">
        <f>IF(基本情報入力シート!AE251&lt;&gt;"", 基本情報入力シート!AE251, "")</f>
        <v/>
      </c>
      <c r="J222" s="655" t="str">
        <f>IF(基本情報入力シート!AA251="","",基本情報入力シート!AA251)</f>
        <v/>
      </c>
      <c r="K222" s="59" t="str">
        <f>IF(基本情報入力シート!AD251="","",基本情報入力シート!AD251)</f>
        <v/>
      </c>
      <c r="L222" s="656" t="str">
        <f>IF(G222="","",VLOOKUP(G222,【参考】数式用!$A$3:$C$46,3,FALSE))</f>
        <v/>
      </c>
      <c r="M222" s="283" t="str">
        <f t="shared" si="30"/>
        <v/>
      </c>
      <c r="N222" s="253"/>
      <c r="O222" s="253"/>
      <c r="P222" s="253"/>
      <c r="Q222" s="208"/>
      <c r="R222" s="839" t="s">
        <v>2716</v>
      </c>
      <c r="S222" s="841"/>
      <c r="T222" s="60"/>
      <c r="U222" s="1313" t="str">
        <f t="shared" si="31"/>
        <v/>
      </c>
      <c r="V222" s="1313"/>
      <c r="W222" s="1313"/>
      <c r="X222" s="1313"/>
      <c r="Y222" s="1313"/>
      <c r="Z222" s="1313"/>
      <c r="AA222" s="1313"/>
      <c r="AB222" s="1313"/>
      <c r="AC222" s="1313"/>
      <c r="AD222" s="1313"/>
      <c r="AE222" s="1313"/>
      <c r="AG222" s="284" t="str">
        <f t="shared" si="26"/>
        <v/>
      </c>
      <c r="AH222" s="284" t="str">
        <f t="shared" si="27"/>
        <v>×</v>
      </c>
      <c r="AI222" s="278" t="str">
        <f t="shared" si="28"/>
        <v>－</v>
      </c>
      <c r="AJ222" s="279" t="str">
        <f t="shared" si="29"/>
        <v/>
      </c>
    </row>
    <row r="223" spans="1:36" ht="36.75" customHeight="1">
      <c r="A223" s="280">
        <f t="shared" si="32"/>
        <v>213</v>
      </c>
      <c r="B223" s="281" t="str">
        <f>IF(基本情報入力シート!B252="","",基本情報入力シート!B252)</f>
        <v/>
      </c>
      <c r="C223" s="282" t="str">
        <f>IF(基本情報入力シート!L252="","",基本情報入力シート!L252)</f>
        <v/>
      </c>
      <c r="D223" s="282" t="str">
        <f>IF(基本情報入力シート!Q252="","",基本情報入力シート!Q252)</f>
        <v/>
      </c>
      <c r="E223" s="282" t="str">
        <f>IF(基本情報入力シート!V252="","",基本情報入力シート!V252)</f>
        <v/>
      </c>
      <c r="F223" s="282" t="str">
        <f>IF(基本情報入力シート!W252="","",基本情報入力シート!W252)</f>
        <v/>
      </c>
      <c r="G223" s="282" t="str">
        <f>IF(基本情報入力シート!X252="","",基本情報入力シート!X252)</f>
        <v/>
      </c>
      <c r="H223" s="653" t="str">
        <f>IF(基本情報入力シート!Z252="","",基本情報入力シート!Z252)</f>
        <v/>
      </c>
      <c r="I223" s="654" t="str">
        <f>IF(基本情報入力シート!AE252&lt;&gt;"", 基本情報入力シート!AE252, "")</f>
        <v/>
      </c>
      <c r="J223" s="655" t="str">
        <f>IF(基本情報入力シート!AA252="","",基本情報入力シート!AA252)</f>
        <v/>
      </c>
      <c r="K223" s="59" t="str">
        <f>IF(基本情報入力シート!AD252="","",基本情報入力シート!AD252)</f>
        <v/>
      </c>
      <c r="L223" s="656" t="str">
        <f>IF(G223="","",VLOOKUP(G223,【参考】数式用!$A$3:$C$46,3,FALSE))</f>
        <v/>
      </c>
      <c r="M223" s="283" t="str">
        <f t="shared" si="30"/>
        <v/>
      </c>
      <c r="N223" s="253"/>
      <c r="O223" s="253"/>
      <c r="P223" s="253"/>
      <c r="Q223" s="208"/>
      <c r="R223" s="839" t="s">
        <v>2716</v>
      </c>
      <c r="S223" s="841"/>
      <c r="T223" s="60"/>
      <c r="U223" s="1313" t="str">
        <f t="shared" si="31"/>
        <v/>
      </c>
      <c r="V223" s="1313"/>
      <c r="W223" s="1313"/>
      <c r="X223" s="1313"/>
      <c r="Y223" s="1313"/>
      <c r="Z223" s="1313"/>
      <c r="AA223" s="1313"/>
      <c r="AB223" s="1313"/>
      <c r="AC223" s="1313"/>
      <c r="AD223" s="1313"/>
      <c r="AE223" s="1313"/>
      <c r="AG223" s="284" t="str">
        <f t="shared" si="26"/>
        <v/>
      </c>
      <c r="AH223" s="284" t="str">
        <f t="shared" si="27"/>
        <v>×</v>
      </c>
      <c r="AI223" s="278" t="str">
        <f t="shared" si="28"/>
        <v>－</v>
      </c>
      <c r="AJ223" s="279" t="str">
        <f t="shared" si="29"/>
        <v/>
      </c>
    </row>
    <row r="224" spans="1:36" ht="36.75" customHeight="1">
      <c r="A224" s="280">
        <f t="shared" si="32"/>
        <v>214</v>
      </c>
      <c r="B224" s="281" t="str">
        <f>IF(基本情報入力シート!B253="","",基本情報入力シート!B253)</f>
        <v/>
      </c>
      <c r="C224" s="282" t="str">
        <f>IF(基本情報入力シート!L253="","",基本情報入力シート!L253)</f>
        <v/>
      </c>
      <c r="D224" s="282" t="str">
        <f>IF(基本情報入力シート!Q253="","",基本情報入力シート!Q253)</f>
        <v/>
      </c>
      <c r="E224" s="282" t="str">
        <f>IF(基本情報入力シート!V253="","",基本情報入力シート!V253)</f>
        <v/>
      </c>
      <c r="F224" s="282" t="str">
        <f>IF(基本情報入力シート!W253="","",基本情報入力シート!W253)</f>
        <v/>
      </c>
      <c r="G224" s="282" t="str">
        <f>IF(基本情報入力シート!X253="","",基本情報入力シート!X253)</f>
        <v/>
      </c>
      <c r="H224" s="653" t="str">
        <f>IF(基本情報入力シート!Z253="","",基本情報入力シート!Z253)</f>
        <v/>
      </c>
      <c r="I224" s="654" t="str">
        <f>IF(基本情報入力シート!AE253&lt;&gt;"", 基本情報入力シート!AE253, "")</f>
        <v/>
      </c>
      <c r="J224" s="655" t="str">
        <f>IF(基本情報入力シート!AA253="","",基本情報入力シート!AA253)</f>
        <v/>
      </c>
      <c r="K224" s="59" t="str">
        <f>IF(基本情報入力シート!AD253="","",基本情報入力シート!AD253)</f>
        <v/>
      </c>
      <c r="L224" s="656" t="str">
        <f>IF(G224="","",VLOOKUP(G224,【参考】数式用!$A$3:$C$46,3,FALSE))</f>
        <v/>
      </c>
      <c r="M224" s="283" t="str">
        <f t="shared" si="30"/>
        <v/>
      </c>
      <c r="N224" s="253"/>
      <c r="O224" s="253"/>
      <c r="P224" s="253"/>
      <c r="Q224" s="208"/>
      <c r="R224" s="839" t="s">
        <v>2716</v>
      </c>
      <c r="S224" s="841"/>
      <c r="T224" s="60"/>
      <c r="U224" s="1313" t="str">
        <f t="shared" si="31"/>
        <v/>
      </c>
      <c r="V224" s="1313"/>
      <c r="W224" s="1313"/>
      <c r="X224" s="1313"/>
      <c r="Y224" s="1313"/>
      <c r="Z224" s="1313"/>
      <c r="AA224" s="1313"/>
      <c r="AB224" s="1313"/>
      <c r="AC224" s="1313"/>
      <c r="AD224" s="1313"/>
      <c r="AE224" s="1313"/>
      <c r="AG224" s="284" t="str">
        <f t="shared" si="26"/>
        <v/>
      </c>
      <c r="AH224" s="284" t="str">
        <f t="shared" si="27"/>
        <v>×</v>
      </c>
      <c r="AI224" s="278" t="str">
        <f t="shared" si="28"/>
        <v>－</v>
      </c>
      <c r="AJ224" s="279" t="str">
        <f t="shared" si="29"/>
        <v/>
      </c>
    </row>
    <row r="225" spans="1:36" ht="36.75" customHeight="1">
      <c r="A225" s="280">
        <f t="shared" si="32"/>
        <v>215</v>
      </c>
      <c r="B225" s="281" t="str">
        <f>IF(基本情報入力シート!B254="","",基本情報入力シート!B254)</f>
        <v/>
      </c>
      <c r="C225" s="282" t="str">
        <f>IF(基本情報入力シート!L254="","",基本情報入力シート!L254)</f>
        <v/>
      </c>
      <c r="D225" s="282" t="str">
        <f>IF(基本情報入力シート!Q254="","",基本情報入力シート!Q254)</f>
        <v/>
      </c>
      <c r="E225" s="282" t="str">
        <f>IF(基本情報入力シート!V254="","",基本情報入力シート!V254)</f>
        <v/>
      </c>
      <c r="F225" s="282" t="str">
        <f>IF(基本情報入力シート!W254="","",基本情報入力シート!W254)</f>
        <v/>
      </c>
      <c r="G225" s="282" t="str">
        <f>IF(基本情報入力シート!X254="","",基本情報入力シート!X254)</f>
        <v/>
      </c>
      <c r="H225" s="653" t="str">
        <f>IF(基本情報入力シート!Z254="","",基本情報入力シート!Z254)</f>
        <v/>
      </c>
      <c r="I225" s="654" t="str">
        <f>IF(基本情報入力シート!AE254&lt;&gt;"", 基本情報入力シート!AE254, "")</f>
        <v/>
      </c>
      <c r="J225" s="655" t="str">
        <f>IF(基本情報入力シート!AA254="","",基本情報入力シート!AA254)</f>
        <v/>
      </c>
      <c r="K225" s="59" t="str">
        <f>IF(基本情報入力シート!AD254="","",基本情報入力シート!AD254)</f>
        <v/>
      </c>
      <c r="L225" s="656" t="str">
        <f>IF(G225="","",VLOOKUP(G225,【参考】数式用!$A$3:$C$46,3,FALSE))</f>
        <v/>
      </c>
      <c r="M225" s="283" t="str">
        <f t="shared" si="30"/>
        <v/>
      </c>
      <c r="N225" s="253"/>
      <c r="O225" s="253"/>
      <c r="P225" s="253"/>
      <c r="Q225" s="208"/>
      <c r="R225" s="839" t="s">
        <v>2716</v>
      </c>
      <c r="S225" s="841"/>
      <c r="T225" s="60"/>
      <c r="U225" s="1313" t="str">
        <f t="shared" si="31"/>
        <v/>
      </c>
      <c r="V225" s="1313"/>
      <c r="W225" s="1313"/>
      <c r="X225" s="1313"/>
      <c r="Y225" s="1313"/>
      <c r="Z225" s="1313"/>
      <c r="AA225" s="1313"/>
      <c r="AB225" s="1313"/>
      <c r="AC225" s="1313"/>
      <c r="AD225" s="1313"/>
      <c r="AE225" s="1313"/>
      <c r="AG225" s="284" t="str">
        <f t="shared" si="26"/>
        <v/>
      </c>
      <c r="AH225" s="284" t="str">
        <f t="shared" si="27"/>
        <v>×</v>
      </c>
      <c r="AI225" s="278" t="str">
        <f t="shared" si="28"/>
        <v>－</v>
      </c>
      <c r="AJ225" s="279" t="str">
        <f t="shared" si="29"/>
        <v/>
      </c>
    </row>
    <row r="226" spans="1:36" ht="36.75" customHeight="1">
      <c r="A226" s="280">
        <f t="shared" si="32"/>
        <v>216</v>
      </c>
      <c r="B226" s="281" t="str">
        <f>IF(基本情報入力シート!B255="","",基本情報入力シート!B255)</f>
        <v/>
      </c>
      <c r="C226" s="282" t="str">
        <f>IF(基本情報入力シート!L255="","",基本情報入力シート!L255)</f>
        <v/>
      </c>
      <c r="D226" s="282" t="str">
        <f>IF(基本情報入力シート!Q255="","",基本情報入力シート!Q255)</f>
        <v/>
      </c>
      <c r="E226" s="282" t="str">
        <f>IF(基本情報入力シート!V255="","",基本情報入力シート!V255)</f>
        <v/>
      </c>
      <c r="F226" s="282" t="str">
        <f>IF(基本情報入力シート!W255="","",基本情報入力シート!W255)</f>
        <v/>
      </c>
      <c r="G226" s="282" t="str">
        <f>IF(基本情報入力シート!X255="","",基本情報入力シート!X255)</f>
        <v/>
      </c>
      <c r="H226" s="653" t="str">
        <f>IF(基本情報入力シート!Z255="","",基本情報入力シート!Z255)</f>
        <v/>
      </c>
      <c r="I226" s="654" t="str">
        <f>IF(基本情報入力シート!AE255&lt;&gt;"", 基本情報入力シート!AE255, "")</f>
        <v/>
      </c>
      <c r="J226" s="655" t="str">
        <f>IF(基本情報入力シート!AA255="","",基本情報入力シート!AA255)</f>
        <v/>
      </c>
      <c r="K226" s="59" t="str">
        <f>IF(基本情報入力シート!AD255="","",基本情報入力シート!AD255)</f>
        <v/>
      </c>
      <c r="L226" s="656" t="str">
        <f>IF(G226="","",VLOOKUP(G226,【参考】数式用!$A$3:$C$46,3,FALSE))</f>
        <v/>
      </c>
      <c r="M226" s="283" t="str">
        <f t="shared" si="30"/>
        <v/>
      </c>
      <c r="N226" s="253"/>
      <c r="O226" s="253"/>
      <c r="P226" s="253"/>
      <c r="Q226" s="208"/>
      <c r="R226" s="839" t="s">
        <v>2716</v>
      </c>
      <c r="S226" s="841"/>
      <c r="T226" s="60"/>
      <c r="U226" s="1313" t="str">
        <f t="shared" si="31"/>
        <v/>
      </c>
      <c r="V226" s="1313"/>
      <c r="W226" s="1313"/>
      <c r="X226" s="1313"/>
      <c r="Y226" s="1313"/>
      <c r="Z226" s="1313"/>
      <c r="AA226" s="1313"/>
      <c r="AB226" s="1313"/>
      <c r="AC226" s="1313"/>
      <c r="AD226" s="1313"/>
      <c r="AE226" s="1313"/>
      <c r="AG226" s="284" t="str">
        <f t="shared" si="26"/>
        <v/>
      </c>
      <c r="AH226" s="284" t="str">
        <f t="shared" si="27"/>
        <v>×</v>
      </c>
      <c r="AI226" s="278" t="str">
        <f t="shared" si="28"/>
        <v>－</v>
      </c>
      <c r="AJ226" s="279" t="str">
        <f t="shared" si="29"/>
        <v/>
      </c>
    </row>
    <row r="227" spans="1:36" ht="36.75" customHeight="1">
      <c r="A227" s="280">
        <f t="shared" si="32"/>
        <v>217</v>
      </c>
      <c r="B227" s="281" t="str">
        <f>IF(基本情報入力シート!B256="","",基本情報入力シート!B256)</f>
        <v/>
      </c>
      <c r="C227" s="282" t="str">
        <f>IF(基本情報入力シート!L256="","",基本情報入力シート!L256)</f>
        <v/>
      </c>
      <c r="D227" s="282" t="str">
        <f>IF(基本情報入力シート!Q256="","",基本情報入力シート!Q256)</f>
        <v/>
      </c>
      <c r="E227" s="282" t="str">
        <f>IF(基本情報入力シート!V256="","",基本情報入力シート!V256)</f>
        <v/>
      </c>
      <c r="F227" s="282" t="str">
        <f>IF(基本情報入力シート!W256="","",基本情報入力シート!W256)</f>
        <v/>
      </c>
      <c r="G227" s="282" t="str">
        <f>IF(基本情報入力シート!X256="","",基本情報入力シート!X256)</f>
        <v/>
      </c>
      <c r="H227" s="653" t="str">
        <f>IF(基本情報入力シート!Z256="","",基本情報入力シート!Z256)</f>
        <v/>
      </c>
      <c r="I227" s="654" t="str">
        <f>IF(基本情報入力シート!AE256&lt;&gt;"", 基本情報入力シート!AE256, "")</f>
        <v/>
      </c>
      <c r="J227" s="655" t="str">
        <f>IF(基本情報入力シート!AA256="","",基本情報入力シート!AA256)</f>
        <v/>
      </c>
      <c r="K227" s="59" t="str">
        <f>IF(基本情報入力シート!AD256="","",基本情報入力シート!AD256)</f>
        <v/>
      </c>
      <c r="L227" s="656" t="str">
        <f>IF(G227="","",VLOOKUP(G227,【参考】数式用!$A$3:$C$46,3,FALSE))</f>
        <v/>
      </c>
      <c r="M227" s="283" t="str">
        <f t="shared" si="30"/>
        <v/>
      </c>
      <c r="N227" s="253"/>
      <c r="O227" s="253"/>
      <c r="P227" s="253"/>
      <c r="Q227" s="208"/>
      <c r="R227" s="839" t="s">
        <v>2716</v>
      </c>
      <c r="S227" s="841"/>
      <c r="T227" s="60"/>
      <c r="U227" s="1313" t="str">
        <f t="shared" si="31"/>
        <v/>
      </c>
      <c r="V227" s="1313"/>
      <c r="W227" s="1313"/>
      <c r="X227" s="1313"/>
      <c r="Y227" s="1313"/>
      <c r="Z227" s="1313"/>
      <c r="AA227" s="1313"/>
      <c r="AB227" s="1313"/>
      <c r="AC227" s="1313"/>
      <c r="AD227" s="1313"/>
      <c r="AE227" s="1313"/>
      <c r="AG227" s="284" t="str">
        <f t="shared" si="26"/>
        <v/>
      </c>
      <c r="AH227" s="284" t="str">
        <f t="shared" si="27"/>
        <v>×</v>
      </c>
      <c r="AI227" s="278" t="str">
        <f t="shared" si="28"/>
        <v>－</v>
      </c>
      <c r="AJ227" s="279" t="str">
        <f t="shared" si="29"/>
        <v/>
      </c>
    </row>
    <row r="228" spans="1:36" ht="36.75" customHeight="1">
      <c r="A228" s="280">
        <f t="shared" si="32"/>
        <v>218</v>
      </c>
      <c r="B228" s="281" t="str">
        <f>IF(基本情報入力シート!B257="","",基本情報入力シート!B257)</f>
        <v/>
      </c>
      <c r="C228" s="282" t="str">
        <f>IF(基本情報入力シート!L257="","",基本情報入力シート!L257)</f>
        <v/>
      </c>
      <c r="D228" s="282" t="str">
        <f>IF(基本情報入力シート!Q257="","",基本情報入力シート!Q257)</f>
        <v/>
      </c>
      <c r="E228" s="282" t="str">
        <f>IF(基本情報入力シート!V257="","",基本情報入力シート!V257)</f>
        <v/>
      </c>
      <c r="F228" s="282" t="str">
        <f>IF(基本情報入力シート!W257="","",基本情報入力シート!W257)</f>
        <v/>
      </c>
      <c r="G228" s="282" t="str">
        <f>IF(基本情報入力シート!X257="","",基本情報入力シート!X257)</f>
        <v/>
      </c>
      <c r="H228" s="653" t="str">
        <f>IF(基本情報入力シート!Z257="","",基本情報入力シート!Z257)</f>
        <v/>
      </c>
      <c r="I228" s="654" t="str">
        <f>IF(基本情報入力シート!AE257&lt;&gt;"", 基本情報入力シート!AE257, "")</f>
        <v/>
      </c>
      <c r="J228" s="655" t="str">
        <f>IF(基本情報入力シート!AA257="","",基本情報入力シート!AA257)</f>
        <v/>
      </c>
      <c r="K228" s="59" t="str">
        <f>IF(基本情報入力シート!AD257="","",基本情報入力シート!AD257)</f>
        <v/>
      </c>
      <c r="L228" s="656" t="str">
        <f>IF(G228="","",VLOOKUP(G228,【参考】数式用!$A$3:$C$46,3,FALSE))</f>
        <v/>
      </c>
      <c r="M228" s="283" t="str">
        <f t="shared" si="30"/>
        <v/>
      </c>
      <c r="N228" s="253"/>
      <c r="O228" s="253"/>
      <c r="P228" s="253"/>
      <c r="Q228" s="208"/>
      <c r="R228" s="839" t="s">
        <v>2716</v>
      </c>
      <c r="S228" s="841"/>
      <c r="T228" s="60"/>
      <c r="U228" s="1313" t="str">
        <f t="shared" si="31"/>
        <v/>
      </c>
      <c r="V228" s="1313"/>
      <c r="W228" s="1313"/>
      <c r="X228" s="1313"/>
      <c r="Y228" s="1313"/>
      <c r="Z228" s="1313"/>
      <c r="AA228" s="1313"/>
      <c r="AB228" s="1313"/>
      <c r="AC228" s="1313"/>
      <c r="AD228" s="1313"/>
      <c r="AE228" s="1313"/>
      <c r="AG228" s="284" t="str">
        <f t="shared" si="26"/>
        <v/>
      </c>
      <c r="AH228" s="284" t="str">
        <f t="shared" si="27"/>
        <v>×</v>
      </c>
      <c r="AI228" s="278" t="str">
        <f t="shared" si="28"/>
        <v>－</v>
      </c>
      <c r="AJ228" s="279" t="str">
        <f t="shared" si="29"/>
        <v/>
      </c>
    </row>
    <row r="229" spans="1:36" ht="36.75" customHeight="1">
      <c r="A229" s="280">
        <f t="shared" si="32"/>
        <v>219</v>
      </c>
      <c r="B229" s="281" t="str">
        <f>IF(基本情報入力シート!B258="","",基本情報入力シート!B258)</f>
        <v/>
      </c>
      <c r="C229" s="282" t="str">
        <f>IF(基本情報入力シート!L258="","",基本情報入力シート!L258)</f>
        <v/>
      </c>
      <c r="D229" s="282" t="str">
        <f>IF(基本情報入力シート!Q258="","",基本情報入力シート!Q258)</f>
        <v/>
      </c>
      <c r="E229" s="282" t="str">
        <f>IF(基本情報入力シート!V258="","",基本情報入力シート!V258)</f>
        <v/>
      </c>
      <c r="F229" s="282" t="str">
        <f>IF(基本情報入力シート!W258="","",基本情報入力シート!W258)</f>
        <v/>
      </c>
      <c r="G229" s="282" t="str">
        <f>IF(基本情報入力シート!X258="","",基本情報入力シート!X258)</f>
        <v/>
      </c>
      <c r="H229" s="653" t="str">
        <f>IF(基本情報入力シート!Z258="","",基本情報入力シート!Z258)</f>
        <v/>
      </c>
      <c r="I229" s="654" t="str">
        <f>IF(基本情報入力シート!AE258&lt;&gt;"", 基本情報入力シート!AE258, "")</f>
        <v/>
      </c>
      <c r="J229" s="655" t="str">
        <f>IF(基本情報入力シート!AA258="","",基本情報入力シート!AA258)</f>
        <v/>
      </c>
      <c r="K229" s="59" t="str">
        <f>IF(基本情報入力シート!AD258="","",基本情報入力シート!AD258)</f>
        <v/>
      </c>
      <c r="L229" s="656" t="str">
        <f>IF(G229="","",VLOOKUP(G229,【参考】数式用!$A$3:$C$46,3,FALSE))</f>
        <v/>
      </c>
      <c r="M229" s="283" t="str">
        <f t="shared" si="30"/>
        <v/>
      </c>
      <c r="N229" s="253"/>
      <c r="O229" s="253"/>
      <c r="P229" s="253"/>
      <c r="Q229" s="208"/>
      <c r="R229" s="839" t="s">
        <v>2716</v>
      </c>
      <c r="S229" s="841"/>
      <c r="T229" s="60"/>
      <c r="U229" s="1313" t="str">
        <f t="shared" si="31"/>
        <v/>
      </c>
      <c r="V229" s="1313"/>
      <c r="W229" s="1313"/>
      <c r="X229" s="1313"/>
      <c r="Y229" s="1313"/>
      <c r="Z229" s="1313"/>
      <c r="AA229" s="1313"/>
      <c r="AB229" s="1313"/>
      <c r="AC229" s="1313"/>
      <c r="AD229" s="1313"/>
      <c r="AE229" s="1313"/>
      <c r="AG229" s="284" t="str">
        <f t="shared" si="26"/>
        <v/>
      </c>
      <c r="AH229" s="284" t="str">
        <f t="shared" si="27"/>
        <v>×</v>
      </c>
      <c r="AI229" s="278" t="str">
        <f t="shared" si="28"/>
        <v>－</v>
      </c>
      <c r="AJ229" s="279" t="str">
        <f t="shared" si="29"/>
        <v/>
      </c>
    </row>
    <row r="230" spans="1:36" ht="36.75" customHeight="1">
      <c r="A230" s="280">
        <f t="shared" si="32"/>
        <v>220</v>
      </c>
      <c r="B230" s="281" t="str">
        <f>IF(基本情報入力シート!B259="","",基本情報入力シート!B259)</f>
        <v/>
      </c>
      <c r="C230" s="282" t="str">
        <f>IF(基本情報入力シート!L259="","",基本情報入力シート!L259)</f>
        <v/>
      </c>
      <c r="D230" s="282" t="str">
        <f>IF(基本情報入力シート!Q259="","",基本情報入力シート!Q259)</f>
        <v/>
      </c>
      <c r="E230" s="282" t="str">
        <f>IF(基本情報入力シート!V259="","",基本情報入力シート!V259)</f>
        <v/>
      </c>
      <c r="F230" s="282" t="str">
        <f>IF(基本情報入力シート!W259="","",基本情報入力シート!W259)</f>
        <v/>
      </c>
      <c r="G230" s="282" t="str">
        <f>IF(基本情報入力シート!X259="","",基本情報入力シート!X259)</f>
        <v/>
      </c>
      <c r="H230" s="653" t="str">
        <f>IF(基本情報入力シート!Z259="","",基本情報入力シート!Z259)</f>
        <v/>
      </c>
      <c r="I230" s="654" t="str">
        <f>IF(基本情報入力シート!AE259&lt;&gt;"", 基本情報入力シート!AE259, "")</f>
        <v/>
      </c>
      <c r="J230" s="655" t="str">
        <f>IF(基本情報入力シート!AA259="","",基本情報入力シート!AA259)</f>
        <v/>
      </c>
      <c r="K230" s="59" t="str">
        <f>IF(基本情報入力シート!AD259="","",基本情報入力シート!AD259)</f>
        <v/>
      </c>
      <c r="L230" s="656" t="str">
        <f>IF(G230="","",VLOOKUP(G230,【参考】数式用!$A$3:$C$46,3,FALSE))</f>
        <v/>
      </c>
      <c r="M230" s="283" t="str">
        <f t="shared" si="30"/>
        <v/>
      </c>
      <c r="N230" s="253"/>
      <c r="O230" s="253"/>
      <c r="P230" s="253"/>
      <c r="Q230" s="208"/>
      <c r="R230" s="839" t="s">
        <v>2716</v>
      </c>
      <c r="S230" s="841"/>
      <c r="T230" s="60"/>
      <c r="U230" s="1313" t="str">
        <f t="shared" si="31"/>
        <v/>
      </c>
      <c r="V230" s="1313"/>
      <c r="W230" s="1313"/>
      <c r="X230" s="1313"/>
      <c r="Y230" s="1313"/>
      <c r="Z230" s="1313"/>
      <c r="AA230" s="1313"/>
      <c r="AB230" s="1313"/>
      <c r="AC230" s="1313"/>
      <c r="AD230" s="1313"/>
      <c r="AE230" s="1313"/>
      <c r="AG230" s="284" t="str">
        <f t="shared" si="26"/>
        <v/>
      </c>
      <c r="AH230" s="284" t="str">
        <f t="shared" si="27"/>
        <v>×</v>
      </c>
      <c r="AI230" s="278" t="str">
        <f t="shared" si="28"/>
        <v>－</v>
      </c>
      <c r="AJ230" s="279" t="str">
        <f t="shared" si="29"/>
        <v/>
      </c>
    </row>
    <row r="231" spans="1:36" ht="36.75" customHeight="1">
      <c r="A231" s="280">
        <f t="shared" si="32"/>
        <v>221</v>
      </c>
      <c r="B231" s="281" t="str">
        <f>IF(基本情報入力シート!B260="","",基本情報入力シート!B260)</f>
        <v/>
      </c>
      <c r="C231" s="282" t="str">
        <f>IF(基本情報入力シート!L260="","",基本情報入力シート!L260)</f>
        <v/>
      </c>
      <c r="D231" s="282" t="str">
        <f>IF(基本情報入力シート!Q260="","",基本情報入力シート!Q260)</f>
        <v/>
      </c>
      <c r="E231" s="282" t="str">
        <f>IF(基本情報入力シート!V260="","",基本情報入力シート!V260)</f>
        <v/>
      </c>
      <c r="F231" s="282" t="str">
        <f>IF(基本情報入力シート!W260="","",基本情報入力シート!W260)</f>
        <v/>
      </c>
      <c r="G231" s="282" t="str">
        <f>IF(基本情報入力シート!X260="","",基本情報入力シート!X260)</f>
        <v/>
      </c>
      <c r="H231" s="653" t="str">
        <f>IF(基本情報入力シート!Z260="","",基本情報入力シート!Z260)</f>
        <v/>
      </c>
      <c r="I231" s="654" t="str">
        <f>IF(基本情報入力シート!AE260&lt;&gt;"", 基本情報入力シート!AE260, "")</f>
        <v/>
      </c>
      <c r="J231" s="655" t="str">
        <f>IF(基本情報入力シート!AA260="","",基本情報入力シート!AA260)</f>
        <v/>
      </c>
      <c r="K231" s="59" t="str">
        <f>IF(基本情報入力シート!AD260="","",基本情報入力シート!AD260)</f>
        <v/>
      </c>
      <c r="L231" s="656" t="str">
        <f>IF(G231="","",VLOOKUP(G231,【参考】数式用!$A$3:$C$46,3,FALSE))</f>
        <v/>
      </c>
      <c r="M231" s="283" t="str">
        <f t="shared" si="30"/>
        <v/>
      </c>
      <c r="N231" s="253"/>
      <c r="O231" s="253"/>
      <c r="P231" s="253"/>
      <c r="Q231" s="208"/>
      <c r="R231" s="839" t="s">
        <v>2716</v>
      </c>
      <c r="S231" s="841"/>
      <c r="T231" s="60"/>
      <c r="U231" s="1313" t="str">
        <f t="shared" si="31"/>
        <v/>
      </c>
      <c r="V231" s="1313"/>
      <c r="W231" s="1313"/>
      <c r="X231" s="1313"/>
      <c r="Y231" s="1313"/>
      <c r="Z231" s="1313"/>
      <c r="AA231" s="1313"/>
      <c r="AB231" s="1313"/>
      <c r="AC231" s="1313"/>
      <c r="AD231" s="1313"/>
      <c r="AE231" s="1313"/>
      <c r="AG231" s="284" t="str">
        <f t="shared" si="26"/>
        <v/>
      </c>
      <c r="AH231" s="284" t="str">
        <f t="shared" si="27"/>
        <v>×</v>
      </c>
      <c r="AI231" s="278" t="str">
        <f t="shared" si="28"/>
        <v>－</v>
      </c>
      <c r="AJ231" s="279" t="str">
        <f t="shared" si="29"/>
        <v/>
      </c>
    </row>
    <row r="232" spans="1:36" ht="36.75" customHeight="1">
      <c r="A232" s="280">
        <f t="shared" si="32"/>
        <v>222</v>
      </c>
      <c r="B232" s="281" t="str">
        <f>IF(基本情報入力シート!B261="","",基本情報入力シート!B261)</f>
        <v/>
      </c>
      <c r="C232" s="282" t="str">
        <f>IF(基本情報入力シート!L261="","",基本情報入力シート!L261)</f>
        <v/>
      </c>
      <c r="D232" s="282" t="str">
        <f>IF(基本情報入力シート!Q261="","",基本情報入力シート!Q261)</f>
        <v/>
      </c>
      <c r="E232" s="282" t="str">
        <f>IF(基本情報入力シート!V261="","",基本情報入力シート!V261)</f>
        <v/>
      </c>
      <c r="F232" s="282" t="str">
        <f>IF(基本情報入力シート!W261="","",基本情報入力シート!W261)</f>
        <v/>
      </c>
      <c r="G232" s="282" t="str">
        <f>IF(基本情報入力シート!X261="","",基本情報入力シート!X261)</f>
        <v/>
      </c>
      <c r="H232" s="653" t="str">
        <f>IF(基本情報入力シート!Z261="","",基本情報入力シート!Z261)</f>
        <v/>
      </c>
      <c r="I232" s="654" t="str">
        <f>IF(基本情報入力シート!AE261&lt;&gt;"", 基本情報入力シート!AE261, "")</f>
        <v/>
      </c>
      <c r="J232" s="655" t="str">
        <f>IF(基本情報入力シート!AA261="","",基本情報入力シート!AA261)</f>
        <v/>
      </c>
      <c r="K232" s="59" t="str">
        <f>IF(基本情報入力シート!AD261="","",基本情報入力シート!AD261)</f>
        <v/>
      </c>
      <c r="L232" s="656" t="str">
        <f>IF(G232="","",VLOOKUP(G232,【参考】数式用!$A$3:$C$46,3,FALSE))</f>
        <v/>
      </c>
      <c r="M232" s="283" t="str">
        <f t="shared" si="30"/>
        <v/>
      </c>
      <c r="N232" s="253"/>
      <c r="O232" s="253"/>
      <c r="P232" s="253"/>
      <c r="Q232" s="208"/>
      <c r="R232" s="839" t="s">
        <v>2716</v>
      </c>
      <c r="S232" s="841"/>
      <c r="T232" s="60"/>
      <c r="U232" s="1313" t="str">
        <f t="shared" si="31"/>
        <v/>
      </c>
      <c r="V232" s="1313"/>
      <c r="W232" s="1313"/>
      <c r="X232" s="1313"/>
      <c r="Y232" s="1313"/>
      <c r="Z232" s="1313"/>
      <c r="AA232" s="1313"/>
      <c r="AB232" s="1313"/>
      <c r="AC232" s="1313"/>
      <c r="AD232" s="1313"/>
      <c r="AE232" s="1313"/>
      <c r="AG232" s="284" t="str">
        <f t="shared" si="26"/>
        <v/>
      </c>
      <c r="AH232" s="284" t="str">
        <f t="shared" si="27"/>
        <v>×</v>
      </c>
      <c r="AI232" s="278" t="str">
        <f t="shared" si="28"/>
        <v>－</v>
      </c>
      <c r="AJ232" s="279" t="str">
        <f t="shared" si="29"/>
        <v/>
      </c>
    </row>
    <row r="233" spans="1:36" ht="36.75" customHeight="1">
      <c r="A233" s="280">
        <f t="shared" si="32"/>
        <v>223</v>
      </c>
      <c r="B233" s="281" t="str">
        <f>IF(基本情報入力シート!B262="","",基本情報入力シート!B262)</f>
        <v/>
      </c>
      <c r="C233" s="282" t="str">
        <f>IF(基本情報入力シート!L262="","",基本情報入力シート!L262)</f>
        <v/>
      </c>
      <c r="D233" s="282" t="str">
        <f>IF(基本情報入力シート!Q262="","",基本情報入力シート!Q262)</f>
        <v/>
      </c>
      <c r="E233" s="282" t="str">
        <f>IF(基本情報入力シート!V262="","",基本情報入力シート!V262)</f>
        <v/>
      </c>
      <c r="F233" s="282" t="str">
        <f>IF(基本情報入力シート!W262="","",基本情報入力シート!W262)</f>
        <v/>
      </c>
      <c r="G233" s="282" t="str">
        <f>IF(基本情報入力シート!X262="","",基本情報入力シート!X262)</f>
        <v/>
      </c>
      <c r="H233" s="653" t="str">
        <f>IF(基本情報入力シート!Z262="","",基本情報入力シート!Z262)</f>
        <v/>
      </c>
      <c r="I233" s="654" t="str">
        <f>IF(基本情報入力シート!AE262&lt;&gt;"", 基本情報入力シート!AE262, "")</f>
        <v/>
      </c>
      <c r="J233" s="655" t="str">
        <f>IF(基本情報入力シート!AA262="","",基本情報入力シート!AA262)</f>
        <v/>
      </c>
      <c r="K233" s="59" t="str">
        <f>IF(基本情報入力シート!AD262="","",基本情報入力シート!AD262)</f>
        <v/>
      </c>
      <c r="L233" s="656" t="str">
        <f>IF(G233="","",VLOOKUP(G233,【参考】数式用!$A$3:$C$46,3,FALSE))</f>
        <v/>
      </c>
      <c r="M233" s="283" t="str">
        <f t="shared" si="30"/>
        <v/>
      </c>
      <c r="N233" s="253"/>
      <c r="O233" s="253"/>
      <c r="P233" s="253"/>
      <c r="Q233" s="208"/>
      <c r="R233" s="839" t="s">
        <v>2716</v>
      </c>
      <c r="S233" s="841"/>
      <c r="T233" s="60"/>
      <c r="U233" s="1313" t="str">
        <f t="shared" si="31"/>
        <v/>
      </c>
      <c r="V233" s="1313"/>
      <c r="W233" s="1313"/>
      <c r="X233" s="1313"/>
      <c r="Y233" s="1313"/>
      <c r="Z233" s="1313"/>
      <c r="AA233" s="1313"/>
      <c r="AB233" s="1313"/>
      <c r="AC233" s="1313"/>
      <c r="AD233" s="1313"/>
      <c r="AE233" s="1313"/>
      <c r="AG233" s="284" t="str">
        <f t="shared" si="26"/>
        <v/>
      </c>
      <c r="AH233" s="284" t="str">
        <f t="shared" si="27"/>
        <v>×</v>
      </c>
      <c r="AI233" s="278" t="str">
        <f t="shared" si="28"/>
        <v>－</v>
      </c>
      <c r="AJ233" s="279" t="str">
        <f t="shared" si="29"/>
        <v/>
      </c>
    </row>
    <row r="234" spans="1:36" ht="36.75" customHeight="1">
      <c r="A234" s="280">
        <f t="shared" si="32"/>
        <v>224</v>
      </c>
      <c r="B234" s="281" t="str">
        <f>IF(基本情報入力シート!B263="","",基本情報入力シート!B263)</f>
        <v/>
      </c>
      <c r="C234" s="282" t="str">
        <f>IF(基本情報入力シート!L263="","",基本情報入力シート!L263)</f>
        <v/>
      </c>
      <c r="D234" s="282" t="str">
        <f>IF(基本情報入力シート!Q263="","",基本情報入力シート!Q263)</f>
        <v/>
      </c>
      <c r="E234" s="282" t="str">
        <f>IF(基本情報入力シート!V263="","",基本情報入力シート!V263)</f>
        <v/>
      </c>
      <c r="F234" s="282" t="str">
        <f>IF(基本情報入力シート!W263="","",基本情報入力シート!W263)</f>
        <v/>
      </c>
      <c r="G234" s="282" t="str">
        <f>IF(基本情報入力シート!X263="","",基本情報入力シート!X263)</f>
        <v/>
      </c>
      <c r="H234" s="653" t="str">
        <f>IF(基本情報入力シート!Z263="","",基本情報入力シート!Z263)</f>
        <v/>
      </c>
      <c r="I234" s="654" t="str">
        <f>IF(基本情報入力シート!AE263&lt;&gt;"", 基本情報入力シート!AE263, "")</f>
        <v/>
      </c>
      <c r="J234" s="655" t="str">
        <f>IF(基本情報入力シート!AA263="","",基本情報入力シート!AA263)</f>
        <v/>
      </c>
      <c r="K234" s="59" t="str">
        <f>IF(基本情報入力シート!AD263="","",基本情報入力シート!AD263)</f>
        <v/>
      </c>
      <c r="L234" s="656" t="str">
        <f>IF(G234="","",VLOOKUP(G234,【参考】数式用!$A$3:$C$46,3,FALSE))</f>
        <v/>
      </c>
      <c r="M234" s="283" t="str">
        <f t="shared" si="30"/>
        <v/>
      </c>
      <c r="N234" s="253"/>
      <c r="O234" s="253"/>
      <c r="P234" s="253"/>
      <c r="Q234" s="208"/>
      <c r="R234" s="839" t="s">
        <v>2716</v>
      </c>
      <c r="S234" s="841"/>
      <c r="T234" s="60"/>
      <c r="U234" s="1313" t="str">
        <f t="shared" si="31"/>
        <v/>
      </c>
      <c r="V234" s="1313"/>
      <c r="W234" s="1313"/>
      <c r="X234" s="1313"/>
      <c r="Y234" s="1313"/>
      <c r="Z234" s="1313"/>
      <c r="AA234" s="1313"/>
      <c r="AB234" s="1313"/>
      <c r="AC234" s="1313"/>
      <c r="AD234" s="1313"/>
      <c r="AE234" s="1313"/>
      <c r="AG234" s="284" t="str">
        <f t="shared" si="26"/>
        <v/>
      </c>
      <c r="AH234" s="284" t="str">
        <f t="shared" si="27"/>
        <v>×</v>
      </c>
      <c r="AI234" s="278" t="str">
        <f t="shared" si="28"/>
        <v>－</v>
      </c>
      <c r="AJ234" s="279" t="str">
        <f t="shared" si="29"/>
        <v/>
      </c>
    </row>
    <row r="235" spans="1:36" ht="36.75" customHeight="1">
      <c r="A235" s="280">
        <f t="shared" si="32"/>
        <v>225</v>
      </c>
      <c r="B235" s="281" t="str">
        <f>IF(基本情報入力シート!B264="","",基本情報入力シート!B264)</f>
        <v/>
      </c>
      <c r="C235" s="282" t="str">
        <f>IF(基本情報入力シート!L264="","",基本情報入力シート!L264)</f>
        <v/>
      </c>
      <c r="D235" s="282" t="str">
        <f>IF(基本情報入力シート!Q264="","",基本情報入力シート!Q264)</f>
        <v/>
      </c>
      <c r="E235" s="282" t="str">
        <f>IF(基本情報入力シート!V264="","",基本情報入力シート!V264)</f>
        <v/>
      </c>
      <c r="F235" s="282" t="str">
        <f>IF(基本情報入力シート!W264="","",基本情報入力シート!W264)</f>
        <v/>
      </c>
      <c r="G235" s="282" t="str">
        <f>IF(基本情報入力シート!X264="","",基本情報入力シート!X264)</f>
        <v/>
      </c>
      <c r="H235" s="653" t="str">
        <f>IF(基本情報入力シート!Z264="","",基本情報入力シート!Z264)</f>
        <v/>
      </c>
      <c r="I235" s="654" t="str">
        <f>IF(基本情報入力シート!AE264&lt;&gt;"", 基本情報入力シート!AE264, "")</f>
        <v/>
      </c>
      <c r="J235" s="655" t="str">
        <f>IF(基本情報入力シート!AA264="","",基本情報入力シート!AA264)</f>
        <v/>
      </c>
      <c r="K235" s="59" t="str">
        <f>IF(基本情報入力シート!AD264="","",基本情報入力シート!AD264)</f>
        <v/>
      </c>
      <c r="L235" s="656" t="str">
        <f>IF(G235="","",VLOOKUP(G235,【参考】数式用!$A$3:$C$46,3,FALSE))</f>
        <v/>
      </c>
      <c r="M235" s="283" t="str">
        <f t="shared" si="30"/>
        <v/>
      </c>
      <c r="N235" s="253"/>
      <c r="O235" s="253"/>
      <c r="P235" s="253"/>
      <c r="Q235" s="208"/>
      <c r="R235" s="839" t="s">
        <v>2716</v>
      </c>
      <c r="S235" s="841"/>
      <c r="T235" s="60"/>
      <c r="U235" s="1313" t="str">
        <f t="shared" si="31"/>
        <v/>
      </c>
      <c r="V235" s="1313"/>
      <c r="W235" s="1313"/>
      <c r="X235" s="1313"/>
      <c r="Y235" s="1313"/>
      <c r="Z235" s="1313"/>
      <c r="AA235" s="1313"/>
      <c r="AB235" s="1313"/>
      <c r="AC235" s="1313"/>
      <c r="AD235" s="1313"/>
      <c r="AE235" s="1313"/>
      <c r="AG235" s="284" t="str">
        <f t="shared" si="26"/>
        <v/>
      </c>
      <c r="AH235" s="284" t="str">
        <f t="shared" si="27"/>
        <v>×</v>
      </c>
      <c r="AI235" s="278" t="str">
        <f t="shared" si="28"/>
        <v>－</v>
      </c>
      <c r="AJ235" s="279" t="str">
        <f t="shared" si="29"/>
        <v/>
      </c>
    </row>
    <row r="236" spans="1:36" ht="36.75" customHeight="1">
      <c r="A236" s="280">
        <f t="shared" si="32"/>
        <v>226</v>
      </c>
      <c r="B236" s="281" t="str">
        <f>IF(基本情報入力シート!B265="","",基本情報入力シート!B265)</f>
        <v/>
      </c>
      <c r="C236" s="282" t="str">
        <f>IF(基本情報入力シート!L265="","",基本情報入力シート!L265)</f>
        <v/>
      </c>
      <c r="D236" s="282" t="str">
        <f>IF(基本情報入力シート!Q265="","",基本情報入力シート!Q265)</f>
        <v/>
      </c>
      <c r="E236" s="282" t="str">
        <f>IF(基本情報入力シート!V265="","",基本情報入力シート!V265)</f>
        <v/>
      </c>
      <c r="F236" s="282" t="str">
        <f>IF(基本情報入力シート!W265="","",基本情報入力シート!W265)</f>
        <v/>
      </c>
      <c r="G236" s="282" t="str">
        <f>IF(基本情報入力シート!X265="","",基本情報入力シート!X265)</f>
        <v/>
      </c>
      <c r="H236" s="653" t="str">
        <f>IF(基本情報入力シート!Z265="","",基本情報入力シート!Z265)</f>
        <v/>
      </c>
      <c r="I236" s="654" t="str">
        <f>IF(基本情報入力シート!AE265&lt;&gt;"", 基本情報入力シート!AE265, "")</f>
        <v/>
      </c>
      <c r="J236" s="655" t="str">
        <f>IF(基本情報入力シート!AA265="","",基本情報入力シート!AA265)</f>
        <v/>
      </c>
      <c r="K236" s="59" t="str">
        <f>IF(基本情報入力シート!AD265="","",基本情報入力シート!AD265)</f>
        <v/>
      </c>
      <c r="L236" s="656" t="str">
        <f>IF(G236="","",VLOOKUP(G236,【参考】数式用!$A$3:$C$46,3,FALSE))</f>
        <v/>
      </c>
      <c r="M236" s="283" t="str">
        <f t="shared" si="30"/>
        <v/>
      </c>
      <c r="N236" s="253"/>
      <c r="O236" s="253"/>
      <c r="P236" s="253"/>
      <c r="Q236" s="208"/>
      <c r="R236" s="839" t="s">
        <v>2716</v>
      </c>
      <c r="S236" s="841"/>
      <c r="T236" s="60"/>
      <c r="U236" s="1313" t="str">
        <f t="shared" si="31"/>
        <v/>
      </c>
      <c r="V236" s="1313"/>
      <c r="W236" s="1313"/>
      <c r="X236" s="1313"/>
      <c r="Y236" s="1313"/>
      <c r="Z236" s="1313"/>
      <c r="AA236" s="1313"/>
      <c r="AB236" s="1313"/>
      <c r="AC236" s="1313"/>
      <c r="AD236" s="1313"/>
      <c r="AE236" s="1313"/>
      <c r="AG236" s="284" t="str">
        <f t="shared" si="26"/>
        <v/>
      </c>
      <c r="AH236" s="284" t="str">
        <f t="shared" si="27"/>
        <v>×</v>
      </c>
      <c r="AI236" s="278" t="str">
        <f t="shared" si="28"/>
        <v>－</v>
      </c>
      <c r="AJ236" s="279" t="str">
        <f t="shared" si="29"/>
        <v/>
      </c>
    </row>
    <row r="237" spans="1:36" ht="36.75" customHeight="1">
      <c r="A237" s="280">
        <f t="shared" si="32"/>
        <v>227</v>
      </c>
      <c r="B237" s="281" t="str">
        <f>IF(基本情報入力シート!B266="","",基本情報入力シート!B266)</f>
        <v/>
      </c>
      <c r="C237" s="282" t="str">
        <f>IF(基本情報入力シート!L266="","",基本情報入力シート!L266)</f>
        <v/>
      </c>
      <c r="D237" s="282" t="str">
        <f>IF(基本情報入力シート!Q266="","",基本情報入力シート!Q266)</f>
        <v/>
      </c>
      <c r="E237" s="282" t="str">
        <f>IF(基本情報入力シート!V266="","",基本情報入力シート!V266)</f>
        <v/>
      </c>
      <c r="F237" s="282" t="str">
        <f>IF(基本情報入力シート!W266="","",基本情報入力シート!W266)</f>
        <v/>
      </c>
      <c r="G237" s="282" t="str">
        <f>IF(基本情報入力シート!X266="","",基本情報入力シート!X266)</f>
        <v/>
      </c>
      <c r="H237" s="653" t="str">
        <f>IF(基本情報入力シート!Z266="","",基本情報入力シート!Z266)</f>
        <v/>
      </c>
      <c r="I237" s="654" t="str">
        <f>IF(基本情報入力シート!AE266&lt;&gt;"", 基本情報入力シート!AE266, "")</f>
        <v/>
      </c>
      <c r="J237" s="655" t="str">
        <f>IF(基本情報入力シート!AA266="","",基本情報入力シート!AA266)</f>
        <v/>
      </c>
      <c r="K237" s="59" t="str">
        <f>IF(基本情報入力シート!AD266="","",基本情報入力シート!AD266)</f>
        <v/>
      </c>
      <c r="L237" s="656" t="str">
        <f>IF(G237="","",VLOOKUP(G237,【参考】数式用!$A$3:$C$46,3,FALSE))</f>
        <v/>
      </c>
      <c r="M237" s="283" t="str">
        <f t="shared" si="30"/>
        <v/>
      </c>
      <c r="N237" s="253"/>
      <c r="O237" s="253"/>
      <c r="P237" s="253"/>
      <c r="Q237" s="208"/>
      <c r="R237" s="839" t="s">
        <v>2716</v>
      </c>
      <c r="S237" s="841"/>
      <c r="T237" s="60"/>
      <c r="U237" s="1313" t="str">
        <f t="shared" si="31"/>
        <v/>
      </c>
      <c r="V237" s="1313"/>
      <c r="W237" s="1313"/>
      <c r="X237" s="1313"/>
      <c r="Y237" s="1313"/>
      <c r="Z237" s="1313"/>
      <c r="AA237" s="1313"/>
      <c r="AB237" s="1313"/>
      <c r="AC237" s="1313"/>
      <c r="AD237" s="1313"/>
      <c r="AE237" s="1313"/>
      <c r="AG237" s="284" t="str">
        <f t="shared" si="26"/>
        <v/>
      </c>
      <c r="AH237" s="284" t="str">
        <f t="shared" si="27"/>
        <v>×</v>
      </c>
      <c r="AI237" s="278" t="str">
        <f t="shared" si="28"/>
        <v>－</v>
      </c>
      <c r="AJ237" s="279" t="str">
        <f t="shared" si="29"/>
        <v/>
      </c>
    </row>
    <row r="238" spans="1:36" ht="36.75" customHeight="1">
      <c r="A238" s="280">
        <f t="shared" si="32"/>
        <v>228</v>
      </c>
      <c r="B238" s="281" t="str">
        <f>IF(基本情報入力シート!B267="","",基本情報入力シート!B267)</f>
        <v/>
      </c>
      <c r="C238" s="282" t="str">
        <f>IF(基本情報入力シート!L267="","",基本情報入力シート!L267)</f>
        <v/>
      </c>
      <c r="D238" s="282" t="str">
        <f>IF(基本情報入力シート!Q267="","",基本情報入力シート!Q267)</f>
        <v/>
      </c>
      <c r="E238" s="282" t="str">
        <f>IF(基本情報入力シート!V267="","",基本情報入力シート!V267)</f>
        <v/>
      </c>
      <c r="F238" s="282" t="str">
        <f>IF(基本情報入力シート!W267="","",基本情報入力シート!W267)</f>
        <v/>
      </c>
      <c r="G238" s="282" t="str">
        <f>IF(基本情報入力シート!X267="","",基本情報入力シート!X267)</f>
        <v/>
      </c>
      <c r="H238" s="653" t="str">
        <f>IF(基本情報入力シート!Z267="","",基本情報入力シート!Z267)</f>
        <v/>
      </c>
      <c r="I238" s="654" t="str">
        <f>IF(基本情報入力シート!AE267&lt;&gt;"", 基本情報入力シート!AE267, "")</f>
        <v/>
      </c>
      <c r="J238" s="655" t="str">
        <f>IF(基本情報入力シート!AA267="","",基本情報入力シート!AA267)</f>
        <v/>
      </c>
      <c r="K238" s="59" t="str">
        <f>IF(基本情報入力シート!AD267="","",基本情報入力シート!AD267)</f>
        <v/>
      </c>
      <c r="L238" s="656" t="str">
        <f>IF(G238="","",VLOOKUP(G238,【参考】数式用!$A$3:$C$46,3,FALSE))</f>
        <v/>
      </c>
      <c r="M238" s="283" t="str">
        <f t="shared" si="30"/>
        <v/>
      </c>
      <c r="N238" s="253"/>
      <c r="O238" s="253"/>
      <c r="P238" s="253"/>
      <c r="Q238" s="208"/>
      <c r="R238" s="839" t="s">
        <v>2716</v>
      </c>
      <c r="S238" s="841"/>
      <c r="T238" s="60"/>
      <c r="U238" s="1313" t="str">
        <f t="shared" si="31"/>
        <v/>
      </c>
      <c r="V238" s="1313"/>
      <c r="W238" s="1313"/>
      <c r="X238" s="1313"/>
      <c r="Y238" s="1313"/>
      <c r="Z238" s="1313"/>
      <c r="AA238" s="1313"/>
      <c r="AB238" s="1313"/>
      <c r="AC238" s="1313"/>
      <c r="AD238" s="1313"/>
      <c r="AE238" s="1313"/>
      <c r="AG238" s="284" t="str">
        <f t="shared" si="26"/>
        <v/>
      </c>
      <c r="AH238" s="284" t="str">
        <f t="shared" si="27"/>
        <v>×</v>
      </c>
      <c r="AI238" s="278" t="str">
        <f t="shared" si="28"/>
        <v>－</v>
      </c>
      <c r="AJ238" s="279" t="str">
        <f t="shared" si="29"/>
        <v/>
      </c>
    </row>
    <row r="239" spans="1:36" ht="36.75" customHeight="1">
      <c r="A239" s="280">
        <f t="shared" si="32"/>
        <v>229</v>
      </c>
      <c r="B239" s="281" t="str">
        <f>IF(基本情報入力シート!B268="","",基本情報入力シート!B268)</f>
        <v/>
      </c>
      <c r="C239" s="282" t="str">
        <f>IF(基本情報入力シート!L268="","",基本情報入力シート!L268)</f>
        <v/>
      </c>
      <c r="D239" s="282" t="str">
        <f>IF(基本情報入力シート!Q268="","",基本情報入力シート!Q268)</f>
        <v/>
      </c>
      <c r="E239" s="282" t="str">
        <f>IF(基本情報入力シート!V268="","",基本情報入力シート!V268)</f>
        <v/>
      </c>
      <c r="F239" s="282" t="str">
        <f>IF(基本情報入力シート!W268="","",基本情報入力シート!W268)</f>
        <v/>
      </c>
      <c r="G239" s="282" t="str">
        <f>IF(基本情報入力シート!X268="","",基本情報入力シート!X268)</f>
        <v/>
      </c>
      <c r="H239" s="653" t="str">
        <f>IF(基本情報入力シート!Z268="","",基本情報入力シート!Z268)</f>
        <v/>
      </c>
      <c r="I239" s="654" t="str">
        <f>IF(基本情報入力シート!AE268&lt;&gt;"", 基本情報入力シート!AE268, "")</f>
        <v/>
      </c>
      <c r="J239" s="655" t="str">
        <f>IF(基本情報入力シート!AA268="","",基本情報入力シート!AA268)</f>
        <v/>
      </c>
      <c r="K239" s="59" t="str">
        <f>IF(基本情報入力シート!AD268="","",基本情報入力シート!AD268)</f>
        <v/>
      </c>
      <c r="L239" s="656" t="str">
        <f>IF(G239="","",VLOOKUP(G239,【参考】数式用!$A$3:$C$46,3,FALSE))</f>
        <v/>
      </c>
      <c r="M239" s="283" t="str">
        <f t="shared" si="30"/>
        <v/>
      </c>
      <c r="N239" s="253"/>
      <c r="O239" s="253"/>
      <c r="P239" s="253"/>
      <c r="Q239" s="208"/>
      <c r="R239" s="839" t="s">
        <v>2716</v>
      </c>
      <c r="S239" s="841"/>
      <c r="T239" s="60"/>
      <c r="U239" s="1313" t="str">
        <f t="shared" si="31"/>
        <v/>
      </c>
      <c r="V239" s="1313"/>
      <c r="W239" s="1313"/>
      <c r="X239" s="1313"/>
      <c r="Y239" s="1313"/>
      <c r="Z239" s="1313"/>
      <c r="AA239" s="1313"/>
      <c r="AB239" s="1313"/>
      <c r="AC239" s="1313"/>
      <c r="AD239" s="1313"/>
      <c r="AE239" s="1313"/>
      <c r="AG239" s="284" t="str">
        <f t="shared" ref="AG239:AG302" si="33">IF(AND(G239&lt;&gt;"",I239="○"), "色付け", "")</f>
        <v/>
      </c>
      <c r="AH239" s="284" t="str">
        <f t="shared" ref="AH239:AH302" si="34">IF(COUNTIF(N239:Q239, "○")=1, "○", "×")</f>
        <v>×</v>
      </c>
      <c r="AI239" s="278" t="str">
        <f t="shared" ref="AI239:AI302" si="35">D239&amp;I239&amp;R239</f>
        <v>－</v>
      </c>
      <c r="AJ239" s="279" t="str">
        <f t="shared" ref="AJ239:AJ302" si="36">IF(R239="○", F239, "")</f>
        <v/>
      </c>
    </row>
    <row r="240" spans="1:36" ht="36.75" customHeight="1">
      <c r="A240" s="280">
        <f t="shared" si="32"/>
        <v>230</v>
      </c>
      <c r="B240" s="281" t="str">
        <f>IF(基本情報入力シート!B269="","",基本情報入力シート!B269)</f>
        <v/>
      </c>
      <c r="C240" s="282" t="str">
        <f>IF(基本情報入力シート!L269="","",基本情報入力シート!L269)</f>
        <v/>
      </c>
      <c r="D240" s="282" t="str">
        <f>IF(基本情報入力シート!Q269="","",基本情報入力シート!Q269)</f>
        <v/>
      </c>
      <c r="E240" s="282" t="str">
        <f>IF(基本情報入力シート!V269="","",基本情報入力シート!V269)</f>
        <v/>
      </c>
      <c r="F240" s="282" t="str">
        <f>IF(基本情報入力シート!W269="","",基本情報入力シート!W269)</f>
        <v/>
      </c>
      <c r="G240" s="282" t="str">
        <f>IF(基本情報入力シート!X269="","",基本情報入力シート!X269)</f>
        <v/>
      </c>
      <c r="H240" s="653" t="str">
        <f>IF(基本情報入力シート!Z269="","",基本情報入力シート!Z269)</f>
        <v/>
      </c>
      <c r="I240" s="654" t="str">
        <f>IF(基本情報入力シート!AE269&lt;&gt;"", 基本情報入力シート!AE269, "")</f>
        <v/>
      </c>
      <c r="J240" s="655" t="str">
        <f>IF(基本情報入力シート!AA269="","",基本情報入力シート!AA269)</f>
        <v/>
      </c>
      <c r="K240" s="59" t="str">
        <f>IF(基本情報入力シート!AD269="","",基本情報入力シート!AD269)</f>
        <v/>
      </c>
      <c r="L240" s="656" t="str">
        <f>IF(G240="","",VLOOKUP(G240,【参考】数式用!$A$3:$C$46,3,FALSE))</f>
        <v/>
      </c>
      <c r="M240" s="283" t="str">
        <f t="shared" si="30"/>
        <v/>
      </c>
      <c r="N240" s="253"/>
      <c r="O240" s="253"/>
      <c r="P240" s="253"/>
      <c r="Q240" s="208"/>
      <c r="R240" s="839" t="s">
        <v>2716</v>
      </c>
      <c r="S240" s="841"/>
      <c r="T240" s="60"/>
      <c r="U240" s="1313" t="str">
        <f t="shared" si="31"/>
        <v/>
      </c>
      <c r="V240" s="1313"/>
      <c r="W240" s="1313"/>
      <c r="X240" s="1313"/>
      <c r="Y240" s="1313"/>
      <c r="Z240" s="1313"/>
      <c r="AA240" s="1313"/>
      <c r="AB240" s="1313"/>
      <c r="AC240" s="1313"/>
      <c r="AD240" s="1313"/>
      <c r="AE240" s="1313"/>
      <c r="AG240" s="284" t="str">
        <f t="shared" si="33"/>
        <v/>
      </c>
      <c r="AH240" s="284" t="str">
        <f t="shared" si="34"/>
        <v>×</v>
      </c>
      <c r="AI240" s="278" t="str">
        <f t="shared" si="35"/>
        <v>－</v>
      </c>
      <c r="AJ240" s="279" t="str">
        <f t="shared" si="36"/>
        <v/>
      </c>
    </row>
    <row r="241" spans="1:36" ht="36.75" customHeight="1">
      <c r="A241" s="280">
        <f t="shared" si="32"/>
        <v>231</v>
      </c>
      <c r="B241" s="281" t="str">
        <f>IF(基本情報入力シート!B270="","",基本情報入力シート!B270)</f>
        <v/>
      </c>
      <c r="C241" s="282" t="str">
        <f>IF(基本情報入力シート!L270="","",基本情報入力シート!L270)</f>
        <v/>
      </c>
      <c r="D241" s="282" t="str">
        <f>IF(基本情報入力シート!Q270="","",基本情報入力シート!Q270)</f>
        <v/>
      </c>
      <c r="E241" s="282" t="str">
        <f>IF(基本情報入力シート!V270="","",基本情報入力シート!V270)</f>
        <v/>
      </c>
      <c r="F241" s="282" t="str">
        <f>IF(基本情報入力シート!W270="","",基本情報入力シート!W270)</f>
        <v/>
      </c>
      <c r="G241" s="282" t="str">
        <f>IF(基本情報入力シート!X270="","",基本情報入力シート!X270)</f>
        <v/>
      </c>
      <c r="H241" s="653" t="str">
        <f>IF(基本情報入力シート!Z270="","",基本情報入力シート!Z270)</f>
        <v/>
      </c>
      <c r="I241" s="654" t="str">
        <f>IF(基本情報入力シート!AE270&lt;&gt;"", 基本情報入力シート!AE270, "")</f>
        <v/>
      </c>
      <c r="J241" s="655" t="str">
        <f>IF(基本情報入力シート!AA270="","",基本情報入力シート!AA270)</f>
        <v/>
      </c>
      <c r="K241" s="59" t="str">
        <f>IF(基本情報入力シート!AD270="","",基本情報入力シート!AD270)</f>
        <v/>
      </c>
      <c r="L241" s="656" t="str">
        <f>IF(G241="","",VLOOKUP(G241,【参考】数式用!$A$3:$C$46,3,FALSE))</f>
        <v/>
      </c>
      <c r="M241" s="283" t="str">
        <f t="shared" ref="M241:M304" si="37">IFERROR(IF(I241="○",ROUNDDOWN(ROUNDDOWN(J241*K241,0)*L241,0),""), "単価未入力")</f>
        <v/>
      </c>
      <c r="N241" s="253"/>
      <c r="O241" s="253"/>
      <c r="P241" s="253"/>
      <c r="Q241" s="208"/>
      <c r="R241" s="839" t="s">
        <v>2716</v>
      </c>
      <c r="S241" s="841"/>
      <c r="T241" s="60"/>
      <c r="U241" s="1313" t="str">
        <f t="shared" ref="U241:U304" si="38">IF(AND(M241&lt;&gt;"",AH241="×"),"！複数の交付対象月を選んでいる、交付対象月が選ばれていない又は補助金を申請予定でないのに交付対象月が選ばれています。", "")</f>
        <v/>
      </c>
      <c r="V241" s="1313"/>
      <c r="W241" s="1313"/>
      <c r="X241" s="1313"/>
      <c r="Y241" s="1313"/>
      <c r="Z241" s="1313"/>
      <c r="AA241" s="1313"/>
      <c r="AB241" s="1313"/>
      <c r="AC241" s="1313"/>
      <c r="AD241" s="1313"/>
      <c r="AE241" s="1313"/>
      <c r="AG241" s="284" t="str">
        <f t="shared" si="33"/>
        <v/>
      </c>
      <c r="AH241" s="284" t="str">
        <f t="shared" si="34"/>
        <v>×</v>
      </c>
      <c r="AI241" s="278" t="str">
        <f t="shared" si="35"/>
        <v>－</v>
      </c>
      <c r="AJ241" s="279" t="str">
        <f t="shared" si="36"/>
        <v/>
      </c>
    </row>
    <row r="242" spans="1:36" ht="36.75" customHeight="1">
      <c r="A242" s="280">
        <f t="shared" si="32"/>
        <v>232</v>
      </c>
      <c r="B242" s="281" t="str">
        <f>IF(基本情報入力シート!B271="","",基本情報入力シート!B271)</f>
        <v/>
      </c>
      <c r="C242" s="282" t="str">
        <f>IF(基本情報入力シート!L271="","",基本情報入力シート!L271)</f>
        <v/>
      </c>
      <c r="D242" s="282" t="str">
        <f>IF(基本情報入力シート!Q271="","",基本情報入力シート!Q271)</f>
        <v/>
      </c>
      <c r="E242" s="282" t="str">
        <f>IF(基本情報入力シート!V271="","",基本情報入力シート!V271)</f>
        <v/>
      </c>
      <c r="F242" s="282" t="str">
        <f>IF(基本情報入力シート!W271="","",基本情報入力シート!W271)</f>
        <v/>
      </c>
      <c r="G242" s="282" t="str">
        <f>IF(基本情報入力シート!X271="","",基本情報入力シート!X271)</f>
        <v/>
      </c>
      <c r="H242" s="653" t="str">
        <f>IF(基本情報入力シート!Z271="","",基本情報入力シート!Z271)</f>
        <v/>
      </c>
      <c r="I242" s="654" t="str">
        <f>IF(基本情報入力シート!AE271&lt;&gt;"", 基本情報入力シート!AE271, "")</f>
        <v/>
      </c>
      <c r="J242" s="655" t="str">
        <f>IF(基本情報入力シート!AA271="","",基本情報入力シート!AA271)</f>
        <v/>
      </c>
      <c r="K242" s="59" t="str">
        <f>IF(基本情報入力シート!AD271="","",基本情報入力シート!AD271)</f>
        <v/>
      </c>
      <c r="L242" s="656" t="str">
        <f>IF(G242="","",VLOOKUP(G242,【参考】数式用!$A$3:$C$46,3,FALSE))</f>
        <v/>
      </c>
      <c r="M242" s="283" t="str">
        <f t="shared" si="37"/>
        <v/>
      </c>
      <c r="N242" s="253"/>
      <c r="O242" s="253"/>
      <c r="P242" s="253"/>
      <c r="Q242" s="208"/>
      <c r="R242" s="839" t="s">
        <v>2716</v>
      </c>
      <c r="S242" s="841"/>
      <c r="T242" s="60"/>
      <c r="U242" s="1313" t="str">
        <f t="shared" si="38"/>
        <v/>
      </c>
      <c r="V242" s="1313"/>
      <c r="W242" s="1313"/>
      <c r="X242" s="1313"/>
      <c r="Y242" s="1313"/>
      <c r="Z242" s="1313"/>
      <c r="AA242" s="1313"/>
      <c r="AB242" s="1313"/>
      <c r="AC242" s="1313"/>
      <c r="AD242" s="1313"/>
      <c r="AE242" s="1313"/>
      <c r="AG242" s="284" t="str">
        <f t="shared" si="33"/>
        <v/>
      </c>
      <c r="AH242" s="284" t="str">
        <f t="shared" si="34"/>
        <v>×</v>
      </c>
      <c r="AI242" s="278" t="str">
        <f t="shared" si="35"/>
        <v>－</v>
      </c>
      <c r="AJ242" s="279" t="str">
        <f t="shared" si="36"/>
        <v/>
      </c>
    </row>
    <row r="243" spans="1:36" ht="36.75" customHeight="1">
      <c r="A243" s="280">
        <f t="shared" si="32"/>
        <v>233</v>
      </c>
      <c r="B243" s="281" t="str">
        <f>IF(基本情報入力シート!B272="","",基本情報入力シート!B272)</f>
        <v/>
      </c>
      <c r="C243" s="282" t="str">
        <f>IF(基本情報入力シート!L272="","",基本情報入力シート!L272)</f>
        <v/>
      </c>
      <c r="D243" s="282" t="str">
        <f>IF(基本情報入力シート!Q272="","",基本情報入力シート!Q272)</f>
        <v/>
      </c>
      <c r="E243" s="282" t="str">
        <f>IF(基本情報入力シート!V272="","",基本情報入力シート!V272)</f>
        <v/>
      </c>
      <c r="F243" s="282" t="str">
        <f>IF(基本情報入力シート!W272="","",基本情報入力シート!W272)</f>
        <v/>
      </c>
      <c r="G243" s="282" t="str">
        <f>IF(基本情報入力シート!X272="","",基本情報入力シート!X272)</f>
        <v/>
      </c>
      <c r="H243" s="653" t="str">
        <f>IF(基本情報入力シート!Z272="","",基本情報入力シート!Z272)</f>
        <v/>
      </c>
      <c r="I243" s="654" t="str">
        <f>IF(基本情報入力シート!AE272&lt;&gt;"", 基本情報入力シート!AE272, "")</f>
        <v/>
      </c>
      <c r="J243" s="655" t="str">
        <f>IF(基本情報入力シート!AA272="","",基本情報入力シート!AA272)</f>
        <v/>
      </c>
      <c r="K243" s="59" t="str">
        <f>IF(基本情報入力シート!AD272="","",基本情報入力シート!AD272)</f>
        <v/>
      </c>
      <c r="L243" s="656" t="str">
        <f>IF(G243="","",VLOOKUP(G243,【参考】数式用!$A$3:$C$46,3,FALSE))</f>
        <v/>
      </c>
      <c r="M243" s="283" t="str">
        <f t="shared" si="37"/>
        <v/>
      </c>
      <c r="N243" s="253"/>
      <c r="O243" s="253"/>
      <c r="P243" s="253"/>
      <c r="Q243" s="208"/>
      <c r="R243" s="839" t="s">
        <v>2716</v>
      </c>
      <c r="S243" s="841"/>
      <c r="T243" s="60"/>
      <c r="U243" s="1313" t="str">
        <f t="shared" si="38"/>
        <v/>
      </c>
      <c r="V243" s="1313"/>
      <c r="W243" s="1313"/>
      <c r="X243" s="1313"/>
      <c r="Y243" s="1313"/>
      <c r="Z243" s="1313"/>
      <c r="AA243" s="1313"/>
      <c r="AB243" s="1313"/>
      <c r="AC243" s="1313"/>
      <c r="AD243" s="1313"/>
      <c r="AE243" s="1313"/>
      <c r="AG243" s="284" t="str">
        <f t="shared" si="33"/>
        <v/>
      </c>
      <c r="AH243" s="284" t="str">
        <f t="shared" si="34"/>
        <v>×</v>
      </c>
      <c r="AI243" s="278" t="str">
        <f t="shared" si="35"/>
        <v>－</v>
      </c>
      <c r="AJ243" s="279" t="str">
        <f t="shared" si="36"/>
        <v/>
      </c>
    </row>
    <row r="244" spans="1:36" ht="36.75" customHeight="1">
      <c r="A244" s="280">
        <f t="shared" si="32"/>
        <v>234</v>
      </c>
      <c r="B244" s="281" t="str">
        <f>IF(基本情報入力シート!B273="","",基本情報入力シート!B273)</f>
        <v/>
      </c>
      <c r="C244" s="282" t="str">
        <f>IF(基本情報入力シート!L273="","",基本情報入力シート!L273)</f>
        <v/>
      </c>
      <c r="D244" s="282" t="str">
        <f>IF(基本情報入力シート!Q273="","",基本情報入力シート!Q273)</f>
        <v/>
      </c>
      <c r="E244" s="282" t="str">
        <f>IF(基本情報入力シート!V273="","",基本情報入力シート!V273)</f>
        <v/>
      </c>
      <c r="F244" s="282" t="str">
        <f>IF(基本情報入力シート!W273="","",基本情報入力シート!W273)</f>
        <v/>
      </c>
      <c r="G244" s="282" t="str">
        <f>IF(基本情報入力シート!X273="","",基本情報入力シート!X273)</f>
        <v/>
      </c>
      <c r="H244" s="653" t="str">
        <f>IF(基本情報入力シート!Z273="","",基本情報入力シート!Z273)</f>
        <v/>
      </c>
      <c r="I244" s="654" t="str">
        <f>IF(基本情報入力シート!AE273&lt;&gt;"", 基本情報入力シート!AE273, "")</f>
        <v/>
      </c>
      <c r="J244" s="655" t="str">
        <f>IF(基本情報入力シート!AA273="","",基本情報入力シート!AA273)</f>
        <v/>
      </c>
      <c r="K244" s="59" t="str">
        <f>IF(基本情報入力シート!AD273="","",基本情報入力シート!AD273)</f>
        <v/>
      </c>
      <c r="L244" s="656" t="str">
        <f>IF(G244="","",VLOOKUP(G244,【参考】数式用!$A$3:$C$46,3,FALSE))</f>
        <v/>
      </c>
      <c r="M244" s="283" t="str">
        <f t="shared" si="37"/>
        <v/>
      </c>
      <c r="N244" s="253"/>
      <c r="O244" s="253"/>
      <c r="P244" s="253"/>
      <c r="Q244" s="208"/>
      <c r="R244" s="839" t="s">
        <v>2716</v>
      </c>
      <c r="S244" s="841"/>
      <c r="T244" s="60"/>
      <c r="U244" s="1313" t="str">
        <f t="shared" si="38"/>
        <v/>
      </c>
      <c r="V244" s="1313"/>
      <c r="W244" s="1313"/>
      <c r="X244" s="1313"/>
      <c r="Y244" s="1313"/>
      <c r="Z244" s="1313"/>
      <c r="AA244" s="1313"/>
      <c r="AB244" s="1313"/>
      <c r="AC244" s="1313"/>
      <c r="AD244" s="1313"/>
      <c r="AE244" s="1313"/>
      <c r="AG244" s="284" t="str">
        <f t="shared" si="33"/>
        <v/>
      </c>
      <c r="AH244" s="284" t="str">
        <f t="shared" si="34"/>
        <v>×</v>
      </c>
      <c r="AI244" s="278" t="str">
        <f t="shared" si="35"/>
        <v>－</v>
      </c>
      <c r="AJ244" s="279" t="str">
        <f t="shared" si="36"/>
        <v/>
      </c>
    </row>
    <row r="245" spans="1:36" ht="36.75" customHeight="1">
      <c r="A245" s="280">
        <f t="shared" si="32"/>
        <v>235</v>
      </c>
      <c r="B245" s="281" t="str">
        <f>IF(基本情報入力シート!B274="","",基本情報入力シート!B274)</f>
        <v/>
      </c>
      <c r="C245" s="282" t="str">
        <f>IF(基本情報入力シート!L274="","",基本情報入力シート!L274)</f>
        <v/>
      </c>
      <c r="D245" s="282" t="str">
        <f>IF(基本情報入力シート!Q274="","",基本情報入力シート!Q274)</f>
        <v/>
      </c>
      <c r="E245" s="282" t="str">
        <f>IF(基本情報入力シート!V274="","",基本情報入力シート!V274)</f>
        <v/>
      </c>
      <c r="F245" s="282" t="str">
        <f>IF(基本情報入力シート!W274="","",基本情報入力シート!W274)</f>
        <v/>
      </c>
      <c r="G245" s="282" t="str">
        <f>IF(基本情報入力シート!X274="","",基本情報入力シート!X274)</f>
        <v/>
      </c>
      <c r="H245" s="653" t="str">
        <f>IF(基本情報入力シート!Z274="","",基本情報入力シート!Z274)</f>
        <v/>
      </c>
      <c r="I245" s="654" t="str">
        <f>IF(基本情報入力シート!AE274&lt;&gt;"", 基本情報入力シート!AE274, "")</f>
        <v/>
      </c>
      <c r="J245" s="655" t="str">
        <f>IF(基本情報入力シート!AA274="","",基本情報入力シート!AA274)</f>
        <v/>
      </c>
      <c r="K245" s="59" t="str">
        <f>IF(基本情報入力シート!AD274="","",基本情報入力シート!AD274)</f>
        <v/>
      </c>
      <c r="L245" s="656" t="str">
        <f>IF(G245="","",VLOOKUP(G245,【参考】数式用!$A$3:$C$46,3,FALSE))</f>
        <v/>
      </c>
      <c r="M245" s="283" t="str">
        <f t="shared" si="37"/>
        <v/>
      </c>
      <c r="N245" s="253"/>
      <c r="O245" s="253"/>
      <c r="P245" s="253"/>
      <c r="Q245" s="208"/>
      <c r="R245" s="839" t="s">
        <v>2716</v>
      </c>
      <c r="S245" s="841"/>
      <c r="T245" s="60"/>
      <c r="U245" s="1313" t="str">
        <f t="shared" si="38"/>
        <v/>
      </c>
      <c r="V245" s="1313"/>
      <c r="W245" s="1313"/>
      <c r="X245" s="1313"/>
      <c r="Y245" s="1313"/>
      <c r="Z245" s="1313"/>
      <c r="AA245" s="1313"/>
      <c r="AB245" s="1313"/>
      <c r="AC245" s="1313"/>
      <c r="AD245" s="1313"/>
      <c r="AE245" s="1313"/>
      <c r="AG245" s="284" t="str">
        <f t="shared" si="33"/>
        <v/>
      </c>
      <c r="AH245" s="284" t="str">
        <f t="shared" si="34"/>
        <v>×</v>
      </c>
      <c r="AI245" s="278" t="str">
        <f t="shared" si="35"/>
        <v>－</v>
      </c>
      <c r="AJ245" s="279" t="str">
        <f t="shared" si="36"/>
        <v/>
      </c>
    </row>
    <row r="246" spans="1:36" ht="36.75" customHeight="1">
      <c r="A246" s="280">
        <f t="shared" si="32"/>
        <v>236</v>
      </c>
      <c r="B246" s="281" t="str">
        <f>IF(基本情報入力シート!B275="","",基本情報入力シート!B275)</f>
        <v/>
      </c>
      <c r="C246" s="282" t="str">
        <f>IF(基本情報入力シート!L275="","",基本情報入力シート!L275)</f>
        <v/>
      </c>
      <c r="D246" s="282" t="str">
        <f>IF(基本情報入力シート!Q275="","",基本情報入力シート!Q275)</f>
        <v/>
      </c>
      <c r="E246" s="282" t="str">
        <f>IF(基本情報入力シート!V275="","",基本情報入力シート!V275)</f>
        <v/>
      </c>
      <c r="F246" s="282" t="str">
        <f>IF(基本情報入力シート!W275="","",基本情報入力シート!W275)</f>
        <v/>
      </c>
      <c r="G246" s="282" t="str">
        <f>IF(基本情報入力シート!X275="","",基本情報入力シート!X275)</f>
        <v/>
      </c>
      <c r="H246" s="653" t="str">
        <f>IF(基本情報入力シート!Z275="","",基本情報入力シート!Z275)</f>
        <v/>
      </c>
      <c r="I246" s="654" t="str">
        <f>IF(基本情報入力シート!AE275&lt;&gt;"", 基本情報入力シート!AE275, "")</f>
        <v/>
      </c>
      <c r="J246" s="655" t="str">
        <f>IF(基本情報入力シート!AA275="","",基本情報入力シート!AA275)</f>
        <v/>
      </c>
      <c r="K246" s="59" t="str">
        <f>IF(基本情報入力シート!AD275="","",基本情報入力シート!AD275)</f>
        <v/>
      </c>
      <c r="L246" s="656" t="str">
        <f>IF(G246="","",VLOOKUP(G246,【参考】数式用!$A$3:$C$46,3,FALSE))</f>
        <v/>
      </c>
      <c r="M246" s="283" t="str">
        <f t="shared" si="37"/>
        <v/>
      </c>
      <c r="N246" s="253"/>
      <c r="O246" s="253"/>
      <c r="P246" s="253"/>
      <c r="Q246" s="208"/>
      <c r="R246" s="839" t="s">
        <v>2716</v>
      </c>
      <c r="S246" s="841"/>
      <c r="T246" s="60"/>
      <c r="U246" s="1313" t="str">
        <f t="shared" si="38"/>
        <v/>
      </c>
      <c r="V246" s="1313"/>
      <c r="W246" s="1313"/>
      <c r="X246" s="1313"/>
      <c r="Y246" s="1313"/>
      <c r="Z246" s="1313"/>
      <c r="AA246" s="1313"/>
      <c r="AB246" s="1313"/>
      <c r="AC246" s="1313"/>
      <c r="AD246" s="1313"/>
      <c r="AE246" s="1313"/>
      <c r="AG246" s="284" t="str">
        <f t="shared" si="33"/>
        <v/>
      </c>
      <c r="AH246" s="284" t="str">
        <f t="shared" si="34"/>
        <v>×</v>
      </c>
      <c r="AI246" s="278" t="str">
        <f t="shared" si="35"/>
        <v>－</v>
      </c>
      <c r="AJ246" s="279" t="str">
        <f t="shared" si="36"/>
        <v/>
      </c>
    </row>
    <row r="247" spans="1:36" ht="36.75" customHeight="1">
      <c r="A247" s="280">
        <f t="shared" si="32"/>
        <v>237</v>
      </c>
      <c r="B247" s="281" t="str">
        <f>IF(基本情報入力シート!B276="","",基本情報入力シート!B276)</f>
        <v/>
      </c>
      <c r="C247" s="282" t="str">
        <f>IF(基本情報入力シート!L276="","",基本情報入力シート!L276)</f>
        <v/>
      </c>
      <c r="D247" s="282" t="str">
        <f>IF(基本情報入力シート!Q276="","",基本情報入力シート!Q276)</f>
        <v/>
      </c>
      <c r="E247" s="282" t="str">
        <f>IF(基本情報入力シート!V276="","",基本情報入力シート!V276)</f>
        <v/>
      </c>
      <c r="F247" s="282" t="str">
        <f>IF(基本情報入力シート!W276="","",基本情報入力シート!W276)</f>
        <v/>
      </c>
      <c r="G247" s="282" t="str">
        <f>IF(基本情報入力シート!X276="","",基本情報入力シート!X276)</f>
        <v/>
      </c>
      <c r="H247" s="653" t="str">
        <f>IF(基本情報入力シート!Z276="","",基本情報入力シート!Z276)</f>
        <v/>
      </c>
      <c r="I247" s="654" t="str">
        <f>IF(基本情報入力シート!AE276&lt;&gt;"", 基本情報入力シート!AE276, "")</f>
        <v/>
      </c>
      <c r="J247" s="655" t="str">
        <f>IF(基本情報入力シート!AA276="","",基本情報入力シート!AA276)</f>
        <v/>
      </c>
      <c r="K247" s="59" t="str">
        <f>IF(基本情報入力シート!AD276="","",基本情報入力シート!AD276)</f>
        <v/>
      </c>
      <c r="L247" s="656" t="str">
        <f>IF(G247="","",VLOOKUP(G247,【参考】数式用!$A$3:$C$46,3,FALSE))</f>
        <v/>
      </c>
      <c r="M247" s="283" t="str">
        <f t="shared" si="37"/>
        <v/>
      </c>
      <c r="N247" s="253"/>
      <c r="O247" s="253"/>
      <c r="P247" s="253"/>
      <c r="Q247" s="208"/>
      <c r="R247" s="839" t="s">
        <v>2716</v>
      </c>
      <c r="S247" s="841"/>
      <c r="T247" s="60"/>
      <c r="U247" s="1313" t="str">
        <f t="shared" si="38"/>
        <v/>
      </c>
      <c r="V247" s="1313"/>
      <c r="W247" s="1313"/>
      <c r="X247" s="1313"/>
      <c r="Y247" s="1313"/>
      <c r="Z247" s="1313"/>
      <c r="AA247" s="1313"/>
      <c r="AB247" s="1313"/>
      <c r="AC247" s="1313"/>
      <c r="AD247" s="1313"/>
      <c r="AE247" s="1313"/>
      <c r="AG247" s="284" t="str">
        <f t="shared" si="33"/>
        <v/>
      </c>
      <c r="AH247" s="284" t="str">
        <f t="shared" si="34"/>
        <v>×</v>
      </c>
      <c r="AI247" s="278" t="str">
        <f t="shared" si="35"/>
        <v>－</v>
      </c>
      <c r="AJ247" s="279" t="str">
        <f t="shared" si="36"/>
        <v/>
      </c>
    </row>
    <row r="248" spans="1:36" ht="36.75" customHeight="1">
      <c r="A248" s="280">
        <f t="shared" si="32"/>
        <v>238</v>
      </c>
      <c r="B248" s="281" t="str">
        <f>IF(基本情報入力シート!B277="","",基本情報入力シート!B277)</f>
        <v/>
      </c>
      <c r="C248" s="282" t="str">
        <f>IF(基本情報入力シート!L277="","",基本情報入力シート!L277)</f>
        <v/>
      </c>
      <c r="D248" s="282" t="str">
        <f>IF(基本情報入力シート!Q277="","",基本情報入力シート!Q277)</f>
        <v/>
      </c>
      <c r="E248" s="282" t="str">
        <f>IF(基本情報入力シート!V277="","",基本情報入力シート!V277)</f>
        <v/>
      </c>
      <c r="F248" s="282" t="str">
        <f>IF(基本情報入力シート!W277="","",基本情報入力シート!W277)</f>
        <v/>
      </c>
      <c r="G248" s="282" t="str">
        <f>IF(基本情報入力シート!X277="","",基本情報入力シート!X277)</f>
        <v/>
      </c>
      <c r="H248" s="653" t="str">
        <f>IF(基本情報入力シート!Z277="","",基本情報入力シート!Z277)</f>
        <v/>
      </c>
      <c r="I248" s="654" t="str">
        <f>IF(基本情報入力シート!AE277&lt;&gt;"", 基本情報入力シート!AE277, "")</f>
        <v/>
      </c>
      <c r="J248" s="655" t="str">
        <f>IF(基本情報入力シート!AA277="","",基本情報入力シート!AA277)</f>
        <v/>
      </c>
      <c r="K248" s="59" t="str">
        <f>IF(基本情報入力シート!AD277="","",基本情報入力シート!AD277)</f>
        <v/>
      </c>
      <c r="L248" s="656" t="str">
        <f>IF(G248="","",VLOOKUP(G248,【参考】数式用!$A$3:$C$46,3,FALSE))</f>
        <v/>
      </c>
      <c r="M248" s="283" t="str">
        <f t="shared" si="37"/>
        <v/>
      </c>
      <c r="N248" s="253"/>
      <c r="O248" s="253"/>
      <c r="P248" s="253"/>
      <c r="Q248" s="208"/>
      <c r="R248" s="839" t="s">
        <v>2716</v>
      </c>
      <c r="S248" s="841"/>
      <c r="T248" s="60"/>
      <c r="U248" s="1313" t="str">
        <f t="shared" si="38"/>
        <v/>
      </c>
      <c r="V248" s="1313"/>
      <c r="W248" s="1313"/>
      <c r="X248" s="1313"/>
      <c r="Y248" s="1313"/>
      <c r="Z248" s="1313"/>
      <c r="AA248" s="1313"/>
      <c r="AB248" s="1313"/>
      <c r="AC248" s="1313"/>
      <c r="AD248" s="1313"/>
      <c r="AE248" s="1313"/>
      <c r="AG248" s="284" t="str">
        <f t="shared" si="33"/>
        <v/>
      </c>
      <c r="AH248" s="284" t="str">
        <f t="shared" si="34"/>
        <v>×</v>
      </c>
      <c r="AI248" s="278" t="str">
        <f t="shared" si="35"/>
        <v>－</v>
      </c>
      <c r="AJ248" s="279" t="str">
        <f t="shared" si="36"/>
        <v/>
      </c>
    </row>
    <row r="249" spans="1:36" ht="36.75" customHeight="1">
      <c r="A249" s="280">
        <f t="shared" si="32"/>
        <v>239</v>
      </c>
      <c r="B249" s="281" t="str">
        <f>IF(基本情報入力シート!B278="","",基本情報入力シート!B278)</f>
        <v/>
      </c>
      <c r="C249" s="282" t="str">
        <f>IF(基本情報入力シート!L278="","",基本情報入力シート!L278)</f>
        <v/>
      </c>
      <c r="D249" s="282" t="str">
        <f>IF(基本情報入力シート!Q278="","",基本情報入力シート!Q278)</f>
        <v/>
      </c>
      <c r="E249" s="282" t="str">
        <f>IF(基本情報入力シート!V278="","",基本情報入力シート!V278)</f>
        <v/>
      </c>
      <c r="F249" s="282" t="str">
        <f>IF(基本情報入力シート!W278="","",基本情報入力シート!W278)</f>
        <v/>
      </c>
      <c r="G249" s="282" t="str">
        <f>IF(基本情報入力シート!X278="","",基本情報入力シート!X278)</f>
        <v/>
      </c>
      <c r="H249" s="653" t="str">
        <f>IF(基本情報入力シート!Z278="","",基本情報入力シート!Z278)</f>
        <v/>
      </c>
      <c r="I249" s="654" t="str">
        <f>IF(基本情報入力シート!AE278&lt;&gt;"", 基本情報入力シート!AE278, "")</f>
        <v/>
      </c>
      <c r="J249" s="655" t="str">
        <f>IF(基本情報入力シート!AA278="","",基本情報入力シート!AA278)</f>
        <v/>
      </c>
      <c r="K249" s="59" t="str">
        <f>IF(基本情報入力シート!AD278="","",基本情報入力シート!AD278)</f>
        <v/>
      </c>
      <c r="L249" s="656" t="str">
        <f>IF(G249="","",VLOOKUP(G249,【参考】数式用!$A$3:$C$46,3,FALSE))</f>
        <v/>
      </c>
      <c r="M249" s="283" t="str">
        <f t="shared" si="37"/>
        <v/>
      </c>
      <c r="N249" s="253"/>
      <c r="O249" s="253"/>
      <c r="P249" s="253"/>
      <c r="Q249" s="208"/>
      <c r="R249" s="839" t="s">
        <v>2716</v>
      </c>
      <c r="S249" s="841"/>
      <c r="T249" s="60"/>
      <c r="U249" s="1313" t="str">
        <f t="shared" si="38"/>
        <v/>
      </c>
      <c r="V249" s="1313"/>
      <c r="W249" s="1313"/>
      <c r="X249" s="1313"/>
      <c r="Y249" s="1313"/>
      <c r="Z249" s="1313"/>
      <c r="AA249" s="1313"/>
      <c r="AB249" s="1313"/>
      <c r="AC249" s="1313"/>
      <c r="AD249" s="1313"/>
      <c r="AE249" s="1313"/>
      <c r="AG249" s="284" t="str">
        <f t="shared" si="33"/>
        <v/>
      </c>
      <c r="AH249" s="284" t="str">
        <f t="shared" si="34"/>
        <v>×</v>
      </c>
      <c r="AI249" s="278" t="str">
        <f t="shared" si="35"/>
        <v>－</v>
      </c>
      <c r="AJ249" s="279" t="str">
        <f t="shared" si="36"/>
        <v/>
      </c>
    </row>
    <row r="250" spans="1:36" ht="36.75" customHeight="1">
      <c r="A250" s="280">
        <f t="shared" si="32"/>
        <v>240</v>
      </c>
      <c r="B250" s="281" t="str">
        <f>IF(基本情報入力シート!B279="","",基本情報入力シート!B279)</f>
        <v/>
      </c>
      <c r="C250" s="282" t="str">
        <f>IF(基本情報入力シート!L279="","",基本情報入力シート!L279)</f>
        <v/>
      </c>
      <c r="D250" s="282" t="str">
        <f>IF(基本情報入力シート!Q279="","",基本情報入力シート!Q279)</f>
        <v/>
      </c>
      <c r="E250" s="282" t="str">
        <f>IF(基本情報入力シート!V279="","",基本情報入力シート!V279)</f>
        <v/>
      </c>
      <c r="F250" s="282" t="str">
        <f>IF(基本情報入力シート!W279="","",基本情報入力シート!W279)</f>
        <v/>
      </c>
      <c r="G250" s="282" t="str">
        <f>IF(基本情報入力シート!X279="","",基本情報入力シート!X279)</f>
        <v/>
      </c>
      <c r="H250" s="653" t="str">
        <f>IF(基本情報入力シート!Z279="","",基本情報入力シート!Z279)</f>
        <v/>
      </c>
      <c r="I250" s="654" t="str">
        <f>IF(基本情報入力シート!AE279&lt;&gt;"", 基本情報入力シート!AE279, "")</f>
        <v/>
      </c>
      <c r="J250" s="655" t="str">
        <f>IF(基本情報入力シート!AA279="","",基本情報入力シート!AA279)</f>
        <v/>
      </c>
      <c r="K250" s="59" t="str">
        <f>IF(基本情報入力シート!AD279="","",基本情報入力シート!AD279)</f>
        <v/>
      </c>
      <c r="L250" s="656" t="str">
        <f>IF(G250="","",VLOOKUP(G250,【参考】数式用!$A$3:$C$46,3,FALSE))</f>
        <v/>
      </c>
      <c r="M250" s="283" t="str">
        <f t="shared" si="37"/>
        <v/>
      </c>
      <c r="N250" s="253"/>
      <c r="O250" s="253"/>
      <c r="P250" s="253"/>
      <c r="Q250" s="208"/>
      <c r="R250" s="839" t="s">
        <v>2716</v>
      </c>
      <c r="S250" s="841"/>
      <c r="T250" s="60"/>
      <c r="U250" s="1313" t="str">
        <f t="shared" si="38"/>
        <v/>
      </c>
      <c r="V250" s="1313"/>
      <c r="W250" s="1313"/>
      <c r="X250" s="1313"/>
      <c r="Y250" s="1313"/>
      <c r="Z250" s="1313"/>
      <c r="AA250" s="1313"/>
      <c r="AB250" s="1313"/>
      <c r="AC250" s="1313"/>
      <c r="AD250" s="1313"/>
      <c r="AE250" s="1313"/>
      <c r="AG250" s="284" t="str">
        <f t="shared" si="33"/>
        <v/>
      </c>
      <c r="AH250" s="284" t="str">
        <f t="shared" si="34"/>
        <v>×</v>
      </c>
      <c r="AI250" s="278" t="str">
        <f t="shared" si="35"/>
        <v>－</v>
      </c>
      <c r="AJ250" s="279" t="str">
        <f t="shared" si="36"/>
        <v/>
      </c>
    </row>
    <row r="251" spans="1:36" ht="36.75" customHeight="1">
      <c r="A251" s="280">
        <f t="shared" si="32"/>
        <v>241</v>
      </c>
      <c r="B251" s="281" t="str">
        <f>IF(基本情報入力シート!B280="","",基本情報入力シート!B280)</f>
        <v/>
      </c>
      <c r="C251" s="282" t="str">
        <f>IF(基本情報入力シート!L280="","",基本情報入力シート!L280)</f>
        <v/>
      </c>
      <c r="D251" s="282" t="str">
        <f>IF(基本情報入力シート!Q280="","",基本情報入力シート!Q280)</f>
        <v/>
      </c>
      <c r="E251" s="282" t="str">
        <f>IF(基本情報入力シート!V280="","",基本情報入力シート!V280)</f>
        <v/>
      </c>
      <c r="F251" s="282" t="str">
        <f>IF(基本情報入力シート!W280="","",基本情報入力シート!W280)</f>
        <v/>
      </c>
      <c r="G251" s="282" t="str">
        <f>IF(基本情報入力シート!X280="","",基本情報入力シート!X280)</f>
        <v/>
      </c>
      <c r="H251" s="653" t="str">
        <f>IF(基本情報入力シート!Z280="","",基本情報入力シート!Z280)</f>
        <v/>
      </c>
      <c r="I251" s="654" t="str">
        <f>IF(基本情報入力シート!AE280&lt;&gt;"", 基本情報入力シート!AE280, "")</f>
        <v/>
      </c>
      <c r="J251" s="655" t="str">
        <f>IF(基本情報入力シート!AA280="","",基本情報入力シート!AA280)</f>
        <v/>
      </c>
      <c r="K251" s="59" t="str">
        <f>IF(基本情報入力シート!AD280="","",基本情報入力シート!AD280)</f>
        <v/>
      </c>
      <c r="L251" s="656" t="str">
        <f>IF(G251="","",VLOOKUP(G251,【参考】数式用!$A$3:$C$46,3,FALSE))</f>
        <v/>
      </c>
      <c r="M251" s="283" t="str">
        <f t="shared" si="37"/>
        <v/>
      </c>
      <c r="N251" s="253"/>
      <c r="O251" s="253"/>
      <c r="P251" s="253"/>
      <c r="Q251" s="208"/>
      <c r="R251" s="839" t="s">
        <v>2716</v>
      </c>
      <c r="S251" s="841"/>
      <c r="T251" s="60"/>
      <c r="U251" s="1313" t="str">
        <f t="shared" si="38"/>
        <v/>
      </c>
      <c r="V251" s="1313"/>
      <c r="W251" s="1313"/>
      <c r="X251" s="1313"/>
      <c r="Y251" s="1313"/>
      <c r="Z251" s="1313"/>
      <c r="AA251" s="1313"/>
      <c r="AB251" s="1313"/>
      <c r="AC251" s="1313"/>
      <c r="AD251" s="1313"/>
      <c r="AE251" s="1313"/>
      <c r="AG251" s="284" t="str">
        <f t="shared" si="33"/>
        <v/>
      </c>
      <c r="AH251" s="284" t="str">
        <f t="shared" si="34"/>
        <v>×</v>
      </c>
      <c r="AI251" s="278" t="str">
        <f t="shared" si="35"/>
        <v>－</v>
      </c>
      <c r="AJ251" s="279" t="str">
        <f t="shared" si="36"/>
        <v/>
      </c>
    </row>
    <row r="252" spans="1:36" ht="36.75" customHeight="1">
      <c r="A252" s="280">
        <f t="shared" si="32"/>
        <v>242</v>
      </c>
      <c r="B252" s="281" t="str">
        <f>IF(基本情報入力シート!B281="","",基本情報入力シート!B281)</f>
        <v/>
      </c>
      <c r="C252" s="282" t="str">
        <f>IF(基本情報入力シート!L281="","",基本情報入力シート!L281)</f>
        <v/>
      </c>
      <c r="D252" s="282" t="str">
        <f>IF(基本情報入力シート!Q281="","",基本情報入力シート!Q281)</f>
        <v/>
      </c>
      <c r="E252" s="282" t="str">
        <f>IF(基本情報入力シート!V281="","",基本情報入力シート!V281)</f>
        <v/>
      </c>
      <c r="F252" s="282" t="str">
        <f>IF(基本情報入力シート!W281="","",基本情報入力シート!W281)</f>
        <v/>
      </c>
      <c r="G252" s="282" t="str">
        <f>IF(基本情報入力シート!X281="","",基本情報入力シート!X281)</f>
        <v/>
      </c>
      <c r="H252" s="653" t="str">
        <f>IF(基本情報入力シート!Z281="","",基本情報入力シート!Z281)</f>
        <v/>
      </c>
      <c r="I252" s="654" t="str">
        <f>IF(基本情報入力シート!AE281&lt;&gt;"", 基本情報入力シート!AE281, "")</f>
        <v/>
      </c>
      <c r="J252" s="655" t="str">
        <f>IF(基本情報入力シート!AA281="","",基本情報入力シート!AA281)</f>
        <v/>
      </c>
      <c r="K252" s="59" t="str">
        <f>IF(基本情報入力シート!AD281="","",基本情報入力シート!AD281)</f>
        <v/>
      </c>
      <c r="L252" s="656" t="str">
        <f>IF(G252="","",VLOOKUP(G252,【参考】数式用!$A$3:$C$46,3,FALSE))</f>
        <v/>
      </c>
      <c r="M252" s="283" t="str">
        <f t="shared" si="37"/>
        <v/>
      </c>
      <c r="N252" s="253"/>
      <c r="O252" s="253"/>
      <c r="P252" s="253"/>
      <c r="Q252" s="208"/>
      <c r="R252" s="839" t="s">
        <v>2716</v>
      </c>
      <c r="S252" s="841"/>
      <c r="T252" s="60"/>
      <c r="U252" s="1313" t="str">
        <f t="shared" si="38"/>
        <v/>
      </c>
      <c r="V252" s="1313"/>
      <c r="W252" s="1313"/>
      <c r="X252" s="1313"/>
      <c r="Y252" s="1313"/>
      <c r="Z252" s="1313"/>
      <c r="AA252" s="1313"/>
      <c r="AB252" s="1313"/>
      <c r="AC252" s="1313"/>
      <c r="AD252" s="1313"/>
      <c r="AE252" s="1313"/>
      <c r="AG252" s="284" t="str">
        <f t="shared" si="33"/>
        <v/>
      </c>
      <c r="AH252" s="284" t="str">
        <f t="shared" si="34"/>
        <v>×</v>
      </c>
      <c r="AI252" s="278" t="str">
        <f t="shared" si="35"/>
        <v>－</v>
      </c>
      <c r="AJ252" s="279" t="str">
        <f t="shared" si="36"/>
        <v/>
      </c>
    </row>
    <row r="253" spans="1:36" ht="36.75" customHeight="1">
      <c r="A253" s="280">
        <f t="shared" si="32"/>
        <v>243</v>
      </c>
      <c r="B253" s="281" t="str">
        <f>IF(基本情報入力シート!B282="","",基本情報入力シート!B282)</f>
        <v/>
      </c>
      <c r="C253" s="282" t="str">
        <f>IF(基本情報入力シート!L282="","",基本情報入力シート!L282)</f>
        <v/>
      </c>
      <c r="D253" s="282" t="str">
        <f>IF(基本情報入力シート!Q282="","",基本情報入力シート!Q282)</f>
        <v/>
      </c>
      <c r="E253" s="282" t="str">
        <f>IF(基本情報入力シート!V282="","",基本情報入力シート!V282)</f>
        <v/>
      </c>
      <c r="F253" s="282" t="str">
        <f>IF(基本情報入力シート!W282="","",基本情報入力シート!W282)</f>
        <v/>
      </c>
      <c r="G253" s="282" t="str">
        <f>IF(基本情報入力シート!X282="","",基本情報入力シート!X282)</f>
        <v/>
      </c>
      <c r="H253" s="653" t="str">
        <f>IF(基本情報入力シート!Z282="","",基本情報入力シート!Z282)</f>
        <v/>
      </c>
      <c r="I253" s="654" t="str">
        <f>IF(基本情報入力シート!AE282&lt;&gt;"", 基本情報入力シート!AE282, "")</f>
        <v/>
      </c>
      <c r="J253" s="655" t="str">
        <f>IF(基本情報入力シート!AA282="","",基本情報入力シート!AA282)</f>
        <v/>
      </c>
      <c r="K253" s="59" t="str">
        <f>IF(基本情報入力シート!AD282="","",基本情報入力シート!AD282)</f>
        <v/>
      </c>
      <c r="L253" s="656" t="str">
        <f>IF(G253="","",VLOOKUP(G253,【参考】数式用!$A$3:$C$46,3,FALSE))</f>
        <v/>
      </c>
      <c r="M253" s="283" t="str">
        <f t="shared" si="37"/>
        <v/>
      </c>
      <c r="N253" s="253"/>
      <c r="O253" s="253"/>
      <c r="P253" s="253"/>
      <c r="Q253" s="208"/>
      <c r="R253" s="839" t="s">
        <v>2716</v>
      </c>
      <c r="S253" s="841"/>
      <c r="T253" s="60"/>
      <c r="U253" s="1313" t="str">
        <f t="shared" si="38"/>
        <v/>
      </c>
      <c r="V253" s="1313"/>
      <c r="W253" s="1313"/>
      <c r="X253" s="1313"/>
      <c r="Y253" s="1313"/>
      <c r="Z253" s="1313"/>
      <c r="AA253" s="1313"/>
      <c r="AB253" s="1313"/>
      <c r="AC253" s="1313"/>
      <c r="AD253" s="1313"/>
      <c r="AE253" s="1313"/>
      <c r="AG253" s="284" t="str">
        <f t="shared" si="33"/>
        <v/>
      </c>
      <c r="AH253" s="284" t="str">
        <f t="shared" si="34"/>
        <v>×</v>
      </c>
      <c r="AI253" s="278" t="str">
        <f t="shared" si="35"/>
        <v>－</v>
      </c>
      <c r="AJ253" s="279" t="str">
        <f t="shared" si="36"/>
        <v/>
      </c>
    </row>
    <row r="254" spans="1:36" ht="36.75" customHeight="1">
      <c r="A254" s="280">
        <f t="shared" si="32"/>
        <v>244</v>
      </c>
      <c r="B254" s="281" t="str">
        <f>IF(基本情報入力シート!B283="","",基本情報入力シート!B283)</f>
        <v/>
      </c>
      <c r="C254" s="282" t="str">
        <f>IF(基本情報入力シート!L283="","",基本情報入力シート!L283)</f>
        <v/>
      </c>
      <c r="D254" s="282" t="str">
        <f>IF(基本情報入力シート!Q283="","",基本情報入力シート!Q283)</f>
        <v/>
      </c>
      <c r="E254" s="282" t="str">
        <f>IF(基本情報入力シート!V283="","",基本情報入力シート!V283)</f>
        <v/>
      </c>
      <c r="F254" s="282" t="str">
        <f>IF(基本情報入力シート!W283="","",基本情報入力シート!W283)</f>
        <v/>
      </c>
      <c r="G254" s="282" t="str">
        <f>IF(基本情報入力シート!X283="","",基本情報入力シート!X283)</f>
        <v/>
      </c>
      <c r="H254" s="653" t="str">
        <f>IF(基本情報入力シート!Z283="","",基本情報入力シート!Z283)</f>
        <v/>
      </c>
      <c r="I254" s="654" t="str">
        <f>IF(基本情報入力シート!AE283&lt;&gt;"", 基本情報入力シート!AE283, "")</f>
        <v/>
      </c>
      <c r="J254" s="655" t="str">
        <f>IF(基本情報入力シート!AA283="","",基本情報入力シート!AA283)</f>
        <v/>
      </c>
      <c r="K254" s="59" t="str">
        <f>IF(基本情報入力シート!AD283="","",基本情報入力シート!AD283)</f>
        <v/>
      </c>
      <c r="L254" s="656" t="str">
        <f>IF(G254="","",VLOOKUP(G254,【参考】数式用!$A$3:$C$46,3,FALSE))</f>
        <v/>
      </c>
      <c r="M254" s="283" t="str">
        <f t="shared" si="37"/>
        <v/>
      </c>
      <c r="N254" s="253"/>
      <c r="O254" s="253"/>
      <c r="P254" s="253"/>
      <c r="Q254" s="208"/>
      <c r="R254" s="839" t="s">
        <v>2716</v>
      </c>
      <c r="S254" s="841"/>
      <c r="T254" s="60"/>
      <c r="U254" s="1313" t="str">
        <f t="shared" si="38"/>
        <v/>
      </c>
      <c r="V254" s="1313"/>
      <c r="W254" s="1313"/>
      <c r="X254" s="1313"/>
      <c r="Y254" s="1313"/>
      <c r="Z254" s="1313"/>
      <c r="AA254" s="1313"/>
      <c r="AB254" s="1313"/>
      <c r="AC254" s="1313"/>
      <c r="AD254" s="1313"/>
      <c r="AE254" s="1313"/>
      <c r="AG254" s="284" t="str">
        <f t="shared" si="33"/>
        <v/>
      </c>
      <c r="AH254" s="284" t="str">
        <f t="shared" si="34"/>
        <v>×</v>
      </c>
      <c r="AI254" s="278" t="str">
        <f t="shared" si="35"/>
        <v>－</v>
      </c>
      <c r="AJ254" s="279" t="str">
        <f t="shared" si="36"/>
        <v/>
      </c>
    </row>
    <row r="255" spans="1:36" ht="36.75" customHeight="1">
      <c r="A255" s="280">
        <f t="shared" si="32"/>
        <v>245</v>
      </c>
      <c r="B255" s="281" t="str">
        <f>IF(基本情報入力シート!B284="","",基本情報入力シート!B284)</f>
        <v/>
      </c>
      <c r="C255" s="282" t="str">
        <f>IF(基本情報入力シート!L284="","",基本情報入力シート!L284)</f>
        <v/>
      </c>
      <c r="D255" s="282" t="str">
        <f>IF(基本情報入力シート!Q284="","",基本情報入力シート!Q284)</f>
        <v/>
      </c>
      <c r="E255" s="282" t="str">
        <f>IF(基本情報入力シート!V284="","",基本情報入力シート!V284)</f>
        <v/>
      </c>
      <c r="F255" s="282" t="str">
        <f>IF(基本情報入力シート!W284="","",基本情報入力シート!W284)</f>
        <v/>
      </c>
      <c r="G255" s="282" t="str">
        <f>IF(基本情報入力シート!X284="","",基本情報入力シート!X284)</f>
        <v/>
      </c>
      <c r="H255" s="653" t="str">
        <f>IF(基本情報入力シート!Z284="","",基本情報入力シート!Z284)</f>
        <v/>
      </c>
      <c r="I255" s="654" t="str">
        <f>IF(基本情報入力シート!AE284&lt;&gt;"", 基本情報入力シート!AE284, "")</f>
        <v/>
      </c>
      <c r="J255" s="655" t="str">
        <f>IF(基本情報入力シート!AA284="","",基本情報入力シート!AA284)</f>
        <v/>
      </c>
      <c r="K255" s="59" t="str">
        <f>IF(基本情報入力シート!AD284="","",基本情報入力シート!AD284)</f>
        <v/>
      </c>
      <c r="L255" s="656" t="str">
        <f>IF(G255="","",VLOOKUP(G255,【参考】数式用!$A$3:$C$46,3,FALSE))</f>
        <v/>
      </c>
      <c r="M255" s="283" t="str">
        <f t="shared" si="37"/>
        <v/>
      </c>
      <c r="N255" s="253"/>
      <c r="O255" s="253"/>
      <c r="P255" s="253"/>
      <c r="Q255" s="208"/>
      <c r="R255" s="839" t="s">
        <v>2716</v>
      </c>
      <c r="S255" s="841"/>
      <c r="T255" s="60"/>
      <c r="U255" s="1313" t="str">
        <f t="shared" si="38"/>
        <v/>
      </c>
      <c r="V255" s="1313"/>
      <c r="W255" s="1313"/>
      <c r="X255" s="1313"/>
      <c r="Y255" s="1313"/>
      <c r="Z255" s="1313"/>
      <c r="AA255" s="1313"/>
      <c r="AB255" s="1313"/>
      <c r="AC255" s="1313"/>
      <c r="AD255" s="1313"/>
      <c r="AE255" s="1313"/>
      <c r="AG255" s="284" t="str">
        <f t="shared" si="33"/>
        <v/>
      </c>
      <c r="AH255" s="284" t="str">
        <f t="shared" si="34"/>
        <v>×</v>
      </c>
      <c r="AI255" s="278" t="str">
        <f t="shared" si="35"/>
        <v>－</v>
      </c>
      <c r="AJ255" s="279" t="str">
        <f t="shared" si="36"/>
        <v/>
      </c>
    </row>
    <row r="256" spans="1:36" ht="36.75" customHeight="1">
      <c r="A256" s="280">
        <f t="shared" si="32"/>
        <v>246</v>
      </c>
      <c r="B256" s="281" t="str">
        <f>IF(基本情報入力シート!B285="","",基本情報入力シート!B285)</f>
        <v/>
      </c>
      <c r="C256" s="282" t="str">
        <f>IF(基本情報入力シート!L285="","",基本情報入力シート!L285)</f>
        <v/>
      </c>
      <c r="D256" s="282" t="str">
        <f>IF(基本情報入力シート!Q285="","",基本情報入力シート!Q285)</f>
        <v/>
      </c>
      <c r="E256" s="282" t="str">
        <f>IF(基本情報入力シート!V285="","",基本情報入力シート!V285)</f>
        <v/>
      </c>
      <c r="F256" s="282" t="str">
        <f>IF(基本情報入力シート!W285="","",基本情報入力シート!W285)</f>
        <v/>
      </c>
      <c r="G256" s="282" t="str">
        <f>IF(基本情報入力シート!X285="","",基本情報入力シート!X285)</f>
        <v/>
      </c>
      <c r="H256" s="653" t="str">
        <f>IF(基本情報入力シート!Z285="","",基本情報入力シート!Z285)</f>
        <v/>
      </c>
      <c r="I256" s="654" t="str">
        <f>IF(基本情報入力シート!AE285&lt;&gt;"", 基本情報入力シート!AE285, "")</f>
        <v/>
      </c>
      <c r="J256" s="655" t="str">
        <f>IF(基本情報入力シート!AA285="","",基本情報入力シート!AA285)</f>
        <v/>
      </c>
      <c r="K256" s="59" t="str">
        <f>IF(基本情報入力シート!AD285="","",基本情報入力シート!AD285)</f>
        <v/>
      </c>
      <c r="L256" s="656" t="str">
        <f>IF(G256="","",VLOOKUP(G256,【参考】数式用!$A$3:$C$46,3,FALSE))</f>
        <v/>
      </c>
      <c r="M256" s="283" t="str">
        <f t="shared" si="37"/>
        <v/>
      </c>
      <c r="N256" s="253"/>
      <c r="O256" s="253"/>
      <c r="P256" s="253"/>
      <c r="Q256" s="208"/>
      <c r="R256" s="839" t="s">
        <v>2716</v>
      </c>
      <c r="S256" s="841"/>
      <c r="T256" s="60"/>
      <c r="U256" s="1313" t="str">
        <f t="shared" si="38"/>
        <v/>
      </c>
      <c r="V256" s="1313"/>
      <c r="W256" s="1313"/>
      <c r="X256" s="1313"/>
      <c r="Y256" s="1313"/>
      <c r="Z256" s="1313"/>
      <c r="AA256" s="1313"/>
      <c r="AB256" s="1313"/>
      <c r="AC256" s="1313"/>
      <c r="AD256" s="1313"/>
      <c r="AE256" s="1313"/>
      <c r="AG256" s="284" t="str">
        <f t="shared" si="33"/>
        <v/>
      </c>
      <c r="AH256" s="284" t="str">
        <f t="shared" si="34"/>
        <v>×</v>
      </c>
      <c r="AI256" s="278" t="str">
        <f t="shared" si="35"/>
        <v>－</v>
      </c>
      <c r="AJ256" s="279" t="str">
        <f t="shared" si="36"/>
        <v/>
      </c>
    </row>
    <row r="257" spans="1:36" ht="36.75" customHeight="1">
      <c r="A257" s="280">
        <f t="shared" si="32"/>
        <v>247</v>
      </c>
      <c r="B257" s="281" t="str">
        <f>IF(基本情報入力シート!B286="","",基本情報入力シート!B286)</f>
        <v/>
      </c>
      <c r="C257" s="282" t="str">
        <f>IF(基本情報入力シート!L286="","",基本情報入力シート!L286)</f>
        <v/>
      </c>
      <c r="D257" s="282" t="str">
        <f>IF(基本情報入力シート!Q286="","",基本情報入力シート!Q286)</f>
        <v/>
      </c>
      <c r="E257" s="282" t="str">
        <f>IF(基本情報入力シート!V286="","",基本情報入力シート!V286)</f>
        <v/>
      </c>
      <c r="F257" s="282" t="str">
        <f>IF(基本情報入力シート!W286="","",基本情報入力シート!W286)</f>
        <v/>
      </c>
      <c r="G257" s="282" t="str">
        <f>IF(基本情報入力シート!X286="","",基本情報入力シート!X286)</f>
        <v/>
      </c>
      <c r="H257" s="653" t="str">
        <f>IF(基本情報入力シート!Z286="","",基本情報入力シート!Z286)</f>
        <v/>
      </c>
      <c r="I257" s="654" t="str">
        <f>IF(基本情報入力シート!AE286&lt;&gt;"", 基本情報入力シート!AE286, "")</f>
        <v/>
      </c>
      <c r="J257" s="655" t="str">
        <f>IF(基本情報入力シート!AA286="","",基本情報入力シート!AA286)</f>
        <v/>
      </c>
      <c r="K257" s="59" t="str">
        <f>IF(基本情報入力シート!AD286="","",基本情報入力シート!AD286)</f>
        <v/>
      </c>
      <c r="L257" s="656" t="str">
        <f>IF(G257="","",VLOOKUP(G257,【参考】数式用!$A$3:$C$46,3,FALSE))</f>
        <v/>
      </c>
      <c r="M257" s="283" t="str">
        <f t="shared" si="37"/>
        <v/>
      </c>
      <c r="N257" s="253"/>
      <c r="O257" s="253"/>
      <c r="P257" s="253"/>
      <c r="Q257" s="208"/>
      <c r="R257" s="839" t="s">
        <v>2716</v>
      </c>
      <c r="S257" s="841"/>
      <c r="T257" s="60"/>
      <c r="U257" s="1313" t="str">
        <f t="shared" si="38"/>
        <v/>
      </c>
      <c r="V257" s="1313"/>
      <c r="W257" s="1313"/>
      <c r="X257" s="1313"/>
      <c r="Y257" s="1313"/>
      <c r="Z257" s="1313"/>
      <c r="AA257" s="1313"/>
      <c r="AB257" s="1313"/>
      <c r="AC257" s="1313"/>
      <c r="AD257" s="1313"/>
      <c r="AE257" s="1313"/>
      <c r="AG257" s="284" t="str">
        <f t="shared" si="33"/>
        <v/>
      </c>
      <c r="AH257" s="284" t="str">
        <f t="shared" si="34"/>
        <v>×</v>
      </c>
      <c r="AI257" s="278" t="str">
        <f t="shared" si="35"/>
        <v>－</v>
      </c>
      <c r="AJ257" s="279" t="str">
        <f t="shared" si="36"/>
        <v/>
      </c>
    </row>
    <row r="258" spans="1:36" ht="36.75" customHeight="1">
      <c r="A258" s="280">
        <f t="shared" si="32"/>
        <v>248</v>
      </c>
      <c r="B258" s="281" t="str">
        <f>IF(基本情報入力シート!B287="","",基本情報入力シート!B287)</f>
        <v/>
      </c>
      <c r="C258" s="282" t="str">
        <f>IF(基本情報入力シート!L287="","",基本情報入力シート!L287)</f>
        <v/>
      </c>
      <c r="D258" s="282" t="str">
        <f>IF(基本情報入力シート!Q287="","",基本情報入力シート!Q287)</f>
        <v/>
      </c>
      <c r="E258" s="282" t="str">
        <f>IF(基本情報入力シート!V287="","",基本情報入力シート!V287)</f>
        <v/>
      </c>
      <c r="F258" s="282" t="str">
        <f>IF(基本情報入力シート!W287="","",基本情報入力シート!W287)</f>
        <v/>
      </c>
      <c r="G258" s="282" t="str">
        <f>IF(基本情報入力シート!X287="","",基本情報入力シート!X287)</f>
        <v/>
      </c>
      <c r="H258" s="653" t="str">
        <f>IF(基本情報入力シート!Z287="","",基本情報入力シート!Z287)</f>
        <v/>
      </c>
      <c r="I258" s="654" t="str">
        <f>IF(基本情報入力シート!AE287&lt;&gt;"", 基本情報入力シート!AE287, "")</f>
        <v/>
      </c>
      <c r="J258" s="655" t="str">
        <f>IF(基本情報入力シート!AA287="","",基本情報入力シート!AA287)</f>
        <v/>
      </c>
      <c r="K258" s="59" t="str">
        <f>IF(基本情報入力シート!AD287="","",基本情報入力シート!AD287)</f>
        <v/>
      </c>
      <c r="L258" s="656" t="str">
        <f>IF(G258="","",VLOOKUP(G258,【参考】数式用!$A$3:$C$46,3,FALSE))</f>
        <v/>
      </c>
      <c r="M258" s="283" t="str">
        <f t="shared" si="37"/>
        <v/>
      </c>
      <c r="N258" s="253"/>
      <c r="O258" s="253"/>
      <c r="P258" s="253"/>
      <c r="Q258" s="208"/>
      <c r="R258" s="839" t="s">
        <v>2716</v>
      </c>
      <c r="S258" s="841"/>
      <c r="T258" s="60"/>
      <c r="U258" s="1313" t="str">
        <f t="shared" si="38"/>
        <v/>
      </c>
      <c r="V258" s="1313"/>
      <c r="W258" s="1313"/>
      <c r="X258" s="1313"/>
      <c r="Y258" s="1313"/>
      <c r="Z258" s="1313"/>
      <c r="AA258" s="1313"/>
      <c r="AB258" s="1313"/>
      <c r="AC258" s="1313"/>
      <c r="AD258" s="1313"/>
      <c r="AE258" s="1313"/>
      <c r="AG258" s="284" t="str">
        <f t="shared" si="33"/>
        <v/>
      </c>
      <c r="AH258" s="284" t="str">
        <f t="shared" si="34"/>
        <v>×</v>
      </c>
      <c r="AI258" s="278" t="str">
        <f t="shared" si="35"/>
        <v>－</v>
      </c>
      <c r="AJ258" s="279" t="str">
        <f t="shared" si="36"/>
        <v/>
      </c>
    </row>
    <row r="259" spans="1:36" ht="36.75" customHeight="1">
      <c r="A259" s="280">
        <f t="shared" si="32"/>
        <v>249</v>
      </c>
      <c r="B259" s="281" t="str">
        <f>IF(基本情報入力シート!B288="","",基本情報入力シート!B288)</f>
        <v/>
      </c>
      <c r="C259" s="282" t="str">
        <f>IF(基本情報入力シート!L288="","",基本情報入力シート!L288)</f>
        <v/>
      </c>
      <c r="D259" s="282" t="str">
        <f>IF(基本情報入力シート!Q288="","",基本情報入力シート!Q288)</f>
        <v/>
      </c>
      <c r="E259" s="282" t="str">
        <f>IF(基本情報入力シート!V288="","",基本情報入力シート!V288)</f>
        <v/>
      </c>
      <c r="F259" s="282" t="str">
        <f>IF(基本情報入力シート!W288="","",基本情報入力シート!W288)</f>
        <v/>
      </c>
      <c r="G259" s="282" t="str">
        <f>IF(基本情報入力シート!X288="","",基本情報入力シート!X288)</f>
        <v/>
      </c>
      <c r="H259" s="653" t="str">
        <f>IF(基本情報入力シート!Z288="","",基本情報入力シート!Z288)</f>
        <v/>
      </c>
      <c r="I259" s="654" t="str">
        <f>IF(基本情報入力シート!AE288&lt;&gt;"", 基本情報入力シート!AE288, "")</f>
        <v/>
      </c>
      <c r="J259" s="655" t="str">
        <f>IF(基本情報入力シート!AA288="","",基本情報入力シート!AA288)</f>
        <v/>
      </c>
      <c r="K259" s="59" t="str">
        <f>IF(基本情報入力シート!AD288="","",基本情報入力シート!AD288)</f>
        <v/>
      </c>
      <c r="L259" s="656" t="str">
        <f>IF(G259="","",VLOOKUP(G259,【参考】数式用!$A$3:$C$46,3,FALSE))</f>
        <v/>
      </c>
      <c r="M259" s="283" t="str">
        <f t="shared" si="37"/>
        <v/>
      </c>
      <c r="N259" s="253"/>
      <c r="O259" s="253"/>
      <c r="P259" s="253"/>
      <c r="Q259" s="208"/>
      <c r="R259" s="839" t="s">
        <v>2716</v>
      </c>
      <c r="S259" s="841"/>
      <c r="T259" s="60"/>
      <c r="U259" s="1313" t="str">
        <f t="shared" si="38"/>
        <v/>
      </c>
      <c r="V259" s="1313"/>
      <c r="W259" s="1313"/>
      <c r="X259" s="1313"/>
      <c r="Y259" s="1313"/>
      <c r="Z259" s="1313"/>
      <c r="AA259" s="1313"/>
      <c r="AB259" s="1313"/>
      <c r="AC259" s="1313"/>
      <c r="AD259" s="1313"/>
      <c r="AE259" s="1313"/>
      <c r="AG259" s="284" t="str">
        <f t="shared" si="33"/>
        <v/>
      </c>
      <c r="AH259" s="284" t="str">
        <f t="shared" si="34"/>
        <v>×</v>
      </c>
      <c r="AI259" s="278" t="str">
        <f t="shared" si="35"/>
        <v>－</v>
      </c>
      <c r="AJ259" s="279" t="str">
        <f t="shared" si="36"/>
        <v/>
      </c>
    </row>
    <row r="260" spans="1:36" ht="36.75" customHeight="1">
      <c r="A260" s="280">
        <f t="shared" si="32"/>
        <v>250</v>
      </c>
      <c r="B260" s="281" t="str">
        <f>IF(基本情報入力シート!B289="","",基本情報入力シート!B289)</f>
        <v/>
      </c>
      <c r="C260" s="282" t="str">
        <f>IF(基本情報入力シート!L289="","",基本情報入力シート!L289)</f>
        <v/>
      </c>
      <c r="D260" s="282" t="str">
        <f>IF(基本情報入力シート!Q289="","",基本情報入力シート!Q289)</f>
        <v/>
      </c>
      <c r="E260" s="282" t="str">
        <f>IF(基本情報入力シート!V289="","",基本情報入力シート!V289)</f>
        <v/>
      </c>
      <c r="F260" s="282" t="str">
        <f>IF(基本情報入力シート!W289="","",基本情報入力シート!W289)</f>
        <v/>
      </c>
      <c r="G260" s="282" t="str">
        <f>IF(基本情報入力シート!X289="","",基本情報入力シート!X289)</f>
        <v/>
      </c>
      <c r="H260" s="653" t="str">
        <f>IF(基本情報入力シート!Z289="","",基本情報入力シート!Z289)</f>
        <v/>
      </c>
      <c r="I260" s="654" t="str">
        <f>IF(基本情報入力シート!AE289&lt;&gt;"", 基本情報入力シート!AE289, "")</f>
        <v/>
      </c>
      <c r="J260" s="655" t="str">
        <f>IF(基本情報入力シート!AA289="","",基本情報入力シート!AA289)</f>
        <v/>
      </c>
      <c r="K260" s="59" t="str">
        <f>IF(基本情報入力シート!AD289="","",基本情報入力シート!AD289)</f>
        <v/>
      </c>
      <c r="L260" s="656" t="str">
        <f>IF(G260="","",VLOOKUP(G260,【参考】数式用!$A$3:$C$46,3,FALSE))</f>
        <v/>
      </c>
      <c r="M260" s="283" t="str">
        <f t="shared" si="37"/>
        <v/>
      </c>
      <c r="N260" s="253"/>
      <c r="O260" s="253"/>
      <c r="P260" s="253"/>
      <c r="Q260" s="208"/>
      <c r="R260" s="839" t="s">
        <v>2716</v>
      </c>
      <c r="S260" s="841"/>
      <c r="T260" s="60"/>
      <c r="U260" s="1313" t="str">
        <f t="shared" si="38"/>
        <v/>
      </c>
      <c r="V260" s="1313"/>
      <c r="W260" s="1313"/>
      <c r="X260" s="1313"/>
      <c r="Y260" s="1313"/>
      <c r="Z260" s="1313"/>
      <c r="AA260" s="1313"/>
      <c r="AB260" s="1313"/>
      <c r="AC260" s="1313"/>
      <c r="AD260" s="1313"/>
      <c r="AE260" s="1313"/>
      <c r="AG260" s="284" t="str">
        <f t="shared" si="33"/>
        <v/>
      </c>
      <c r="AH260" s="284" t="str">
        <f t="shared" si="34"/>
        <v>×</v>
      </c>
      <c r="AI260" s="278" t="str">
        <f t="shared" si="35"/>
        <v>－</v>
      </c>
      <c r="AJ260" s="279" t="str">
        <f t="shared" si="36"/>
        <v/>
      </c>
    </row>
    <row r="261" spans="1:36" ht="36.75" customHeight="1">
      <c r="A261" s="280">
        <f t="shared" si="32"/>
        <v>251</v>
      </c>
      <c r="B261" s="281" t="str">
        <f>IF(基本情報入力シート!B290="","",基本情報入力シート!B290)</f>
        <v/>
      </c>
      <c r="C261" s="282" t="str">
        <f>IF(基本情報入力シート!L290="","",基本情報入力シート!L290)</f>
        <v/>
      </c>
      <c r="D261" s="282" t="str">
        <f>IF(基本情報入力シート!Q290="","",基本情報入力シート!Q290)</f>
        <v/>
      </c>
      <c r="E261" s="282" t="str">
        <f>IF(基本情報入力シート!V290="","",基本情報入力シート!V290)</f>
        <v/>
      </c>
      <c r="F261" s="282" t="str">
        <f>IF(基本情報入力シート!W290="","",基本情報入力シート!W290)</f>
        <v/>
      </c>
      <c r="G261" s="282" t="str">
        <f>IF(基本情報入力シート!X290="","",基本情報入力シート!X290)</f>
        <v/>
      </c>
      <c r="H261" s="653" t="str">
        <f>IF(基本情報入力シート!Z290="","",基本情報入力シート!Z290)</f>
        <v/>
      </c>
      <c r="I261" s="654" t="str">
        <f>IF(基本情報入力シート!AE290&lt;&gt;"", 基本情報入力シート!AE290, "")</f>
        <v/>
      </c>
      <c r="J261" s="655" t="str">
        <f>IF(基本情報入力シート!AA290="","",基本情報入力シート!AA290)</f>
        <v/>
      </c>
      <c r="K261" s="59" t="str">
        <f>IF(基本情報入力シート!AD290="","",基本情報入力シート!AD290)</f>
        <v/>
      </c>
      <c r="L261" s="656" t="str">
        <f>IF(G261="","",VLOOKUP(G261,【参考】数式用!$A$3:$C$46,3,FALSE))</f>
        <v/>
      </c>
      <c r="M261" s="283" t="str">
        <f t="shared" si="37"/>
        <v/>
      </c>
      <c r="N261" s="253"/>
      <c r="O261" s="253"/>
      <c r="P261" s="253"/>
      <c r="Q261" s="208"/>
      <c r="R261" s="839" t="s">
        <v>2716</v>
      </c>
      <c r="S261" s="841"/>
      <c r="T261" s="60"/>
      <c r="U261" s="1313" t="str">
        <f t="shared" si="38"/>
        <v/>
      </c>
      <c r="V261" s="1313"/>
      <c r="W261" s="1313"/>
      <c r="X261" s="1313"/>
      <c r="Y261" s="1313"/>
      <c r="Z261" s="1313"/>
      <c r="AA261" s="1313"/>
      <c r="AB261" s="1313"/>
      <c r="AC261" s="1313"/>
      <c r="AD261" s="1313"/>
      <c r="AE261" s="1313"/>
      <c r="AG261" s="284" t="str">
        <f t="shared" si="33"/>
        <v/>
      </c>
      <c r="AH261" s="284" t="str">
        <f t="shared" si="34"/>
        <v>×</v>
      </c>
      <c r="AI261" s="278" t="str">
        <f t="shared" si="35"/>
        <v>－</v>
      </c>
      <c r="AJ261" s="279" t="str">
        <f t="shared" si="36"/>
        <v/>
      </c>
    </row>
    <row r="262" spans="1:36" ht="36.75" customHeight="1">
      <c r="A262" s="280">
        <f t="shared" si="32"/>
        <v>252</v>
      </c>
      <c r="B262" s="281" t="str">
        <f>IF(基本情報入力シート!B291="","",基本情報入力シート!B291)</f>
        <v/>
      </c>
      <c r="C262" s="282" t="str">
        <f>IF(基本情報入力シート!L291="","",基本情報入力シート!L291)</f>
        <v/>
      </c>
      <c r="D262" s="282" t="str">
        <f>IF(基本情報入力シート!Q291="","",基本情報入力シート!Q291)</f>
        <v/>
      </c>
      <c r="E262" s="282" t="str">
        <f>IF(基本情報入力シート!V291="","",基本情報入力シート!V291)</f>
        <v/>
      </c>
      <c r="F262" s="282" t="str">
        <f>IF(基本情報入力シート!W291="","",基本情報入力シート!W291)</f>
        <v/>
      </c>
      <c r="G262" s="282" t="str">
        <f>IF(基本情報入力シート!X291="","",基本情報入力シート!X291)</f>
        <v/>
      </c>
      <c r="H262" s="653" t="str">
        <f>IF(基本情報入力シート!Z291="","",基本情報入力シート!Z291)</f>
        <v/>
      </c>
      <c r="I262" s="654" t="str">
        <f>IF(基本情報入力シート!AE291&lt;&gt;"", 基本情報入力シート!AE291, "")</f>
        <v/>
      </c>
      <c r="J262" s="655" t="str">
        <f>IF(基本情報入力シート!AA291="","",基本情報入力シート!AA291)</f>
        <v/>
      </c>
      <c r="K262" s="59" t="str">
        <f>IF(基本情報入力シート!AD291="","",基本情報入力シート!AD291)</f>
        <v/>
      </c>
      <c r="L262" s="656" t="str">
        <f>IF(G262="","",VLOOKUP(G262,【参考】数式用!$A$3:$C$46,3,FALSE))</f>
        <v/>
      </c>
      <c r="M262" s="283" t="str">
        <f t="shared" si="37"/>
        <v/>
      </c>
      <c r="N262" s="253"/>
      <c r="O262" s="253"/>
      <c r="P262" s="253"/>
      <c r="Q262" s="208"/>
      <c r="R262" s="839" t="s">
        <v>2716</v>
      </c>
      <c r="S262" s="841"/>
      <c r="T262" s="60"/>
      <c r="U262" s="1313" t="str">
        <f t="shared" si="38"/>
        <v/>
      </c>
      <c r="V262" s="1313"/>
      <c r="W262" s="1313"/>
      <c r="X262" s="1313"/>
      <c r="Y262" s="1313"/>
      <c r="Z262" s="1313"/>
      <c r="AA262" s="1313"/>
      <c r="AB262" s="1313"/>
      <c r="AC262" s="1313"/>
      <c r="AD262" s="1313"/>
      <c r="AE262" s="1313"/>
      <c r="AG262" s="284" t="str">
        <f t="shared" si="33"/>
        <v/>
      </c>
      <c r="AH262" s="284" t="str">
        <f t="shared" si="34"/>
        <v>×</v>
      </c>
      <c r="AI262" s="278" t="str">
        <f t="shared" si="35"/>
        <v>－</v>
      </c>
      <c r="AJ262" s="279" t="str">
        <f t="shared" si="36"/>
        <v/>
      </c>
    </row>
    <row r="263" spans="1:36" ht="36.75" customHeight="1">
      <c r="A263" s="280">
        <f t="shared" si="32"/>
        <v>253</v>
      </c>
      <c r="B263" s="281" t="str">
        <f>IF(基本情報入力シート!B292="","",基本情報入力シート!B292)</f>
        <v/>
      </c>
      <c r="C263" s="282" t="str">
        <f>IF(基本情報入力シート!L292="","",基本情報入力シート!L292)</f>
        <v/>
      </c>
      <c r="D263" s="282" t="str">
        <f>IF(基本情報入力シート!Q292="","",基本情報入力シート!Q292)</f>
        <v/>
      </c>
      <c r="E263" s="282" t="str">
        <f>IF(基本情報入力シート!V292="","",基本情報入力シート!V292)</f>
        <v/>
      </c>
      <c r="F263" s="282" t="str">
        <f>IF(基本情報入力シート!W292="","",基本情報入力シート!W292)</f>
        <v/>
      </c>
      <c r="G263" s="282" t="str">
        <f>IF(基本情報入力シート!X292="","",基本情報入力シート!X292)</f>
        <v/>
      </c>
      <c r="H263" s="653" t="str">
        <f>IF(基本情報入力シート!Z292="","",基本情報入力シート!Z292)</f>
        <v/>
      </c>
      <c r="I263" s="654" t="str">
        <f>IF(基本情報入力シート!AE292&lt;&gt;"", 基本情報入力シート!AE292, "")</f>
        <v/>
      </c>
      <c r="J263" s="655" t="str">
        <f>IF(基本情報入力シート!AA292="","",基本情報入力シート!AA292)</f>
        <v/>
      </c>
      <c r="K263" s="59" t="str">
        <f>IF(基本情報入力シート!AD292="","",基本情報入力シート!AD292)</f>
        <v/>
      </c>
      <c r="L263" s="656" t="str">
        <f>IF(G263="","",VLOOKUP(G263,【参考】数式用!$A$3:$C$46,3,FALSE))</f>
        <v/>
      </c>
      <c r="M263" s="283" t="str">
        <f t="shared" si="37"/>
        <v/>
      </c>
      <c r="N263" s="253"/>
      <c r="O263" s="253"/>
      <c r="P263" s="253"/>
      <c r="Q263" s="208"/>
      <c r="R263" s="839" t="s">
        <v>2716</v>
      </c>
      <c r="S263" s="841"/>
      <c r="T263" s="60"/>
      <c r="U263" s="1313" t="str">
        <f t="shared" si="38"/>
        <v/>
      </c>
      <c r="V263" s="1313"/>
      <c r="W263" s="1313"/>
      <c r="X263" s="1313"/>
      <c r="Y263" s="1313"/>
      <c r="Z263" s="1313"/>
      <c r="AA263" s="1313"/>
      <c r="AB263" s="1313"/>
      <c r="AC263" s="1313"/>
      <c r="AD263" s="1313"/>
      <c r="AE263" s="1313"/>
      <c r="AG263" s="284" t="str">
        <f t="shared" si="33"/>
        <v/>
      </c>
      <c r="AH263" s="284" t="str">
        <f t="shared" si="34"/>
        <v>×</v>
      </c>
      <c r="AI263" s="278" t="str">
        <f t="shared" si="35"/>
        <v>－</v>
      </c>
      <c r="AJ263" s="279" t="str">
        <f t="shared" si="36"/>
        <v/>
      </c>
    </row>
    <row r="264" spans="1:36" ht="36.75" customHeight="1">
      <c r="A264" s="280">
        <f t="shared" si="32"/>
        <v>254</v>
      </c>
      <c r="B264" s="281" t="str">
        <f>IF(基本情報入力シート!B293="","",基本情報入力シート!B293)</f>
        <v/>
      </c>
      <c r="C264" s="282" t="str">
        <f>IF(基本情報入力シート!L293="","",基本情報入力シート!L293)</f>
        <v/>
      </c>
      <c r="D264" s="282" t="str">
        <f>IF(基本情報入力シート!Q293="","",基本情報入力シート!Q293)</f>
        <v/>
      </c>
      <c r="E264" s="282" t="str">
        <f>IF(基本情報入力シート!V293="","",基本情報入力シート!V293)</f>
        <v/>
      </c>
      <c r="F264" s="282" t="str">
        <f>IF(基本情報入力シート!W293="","",基本情報入力シート!W293)</f>
        <v/>
      </c>
      <c r="G264" s="282" t="str">
        <f>IF(基本情報入力シート!X293="","",基本情報入力シート!X293)</f>
        <v/>
      </c>
      <c r="H264" s="653" t="str">
        <f>IF(基本情報入力シート!Z293="","",基本情報入力シート!Z293)</f>
        <v/>
      </c>
      <c r="I264" s="654" t="str">
        <f>IF(基本情報入力シート!AE293&lt;&gt;"", 基本情報入力シート!AE293, "")</f>
        <v/>
      </c>
      <c r="J264" s="655" t="str">
        <f>IF(基本情報入力シート!AA293="","",基本情報入力シート!AA293)</f>
        <v/>
      </c>
      <c r="K264" s="59" t="str">
        <f>IF(基本情報入力シート!AD293="","",基本情報入力シート!AD293)</f>
        <v/>
      </c>
      <c r="L264" s="656" t="str">
        <f>IF(G264="","",VLOOKUP(G264,【参考】数式用!$A$3:$C$46,3,FALSE))</f>
        <v/>
      </c>
      <c r="M264" s="283" t="str">
        <f t="shared" si="37"/>
        <v/>
      </c>
      <c r="N264" s="253"/>
      <c r="O264" s="253"/>
      <c r="P264" s="253"/>
      <c r="Q264" s="208"/>
      <c r="R264" s="839" t="s">
        <v>2716</v>
      </c>
      <c r="S264" s="841"/>
      <c r="T264" s="60"/>
      <c r="U264" s="1313" t="str">
        <f t="shared" si="38"/>
        <v/>
      </c>
      <c r="V264" s="1313"/>
      <c r="W264" s="1313"/>
      <c r="X264" s="1313"/>
      <c r="Y264" s="1313"/>
      <c r="Z264" s="1313"/>
      <c r="AA264" s="1313"/>
      <c r="AB264" s="1313"/>
      <c r="AC264" s="1313"/>
      <c r="AD264" s="1313"/>
      <c r="AE264" s="1313"/>
      <c r="AG264" s="284" t="str">
        <f t="shared" si="33"/>
        <v/>
      </c>
      <c r="AH264" s="284" t="str">
        <f t="shared" si="34"/>
        <v>×</v>
      </c>
      <c r="AI264" s="278" t="str">
        <f t="shared" si="35"/>
        <v>－</v>
      </c>
      <c r="AJ264" s="279" t="str">
        <f t="shared" si="36"/>
        <v/>
      </c>
    </row>
    <row r="265" spans="1:36" ht="36.75" customHeight="1">
      <c r="A265" s="280">
        <f t="shared" si="32"/>
        <v>255</v>
      </c>
      <c r="B265" s="281" t="str">
        <f>IF(基本情報入力シート!B294="","",基本情報入力シート!B294)</f>
        <v/>
      </c>
      <c r="C265" s="282" t="str">
        <f>IF(基本情報入力シート!L294="","",基本情報入力シート!L294)</f>
        <v/>
      </c>
      <c r="D265" s="282" t="str">
        <f>IF(基本情報入力シート!Q294="","",基本情報入力シート!Q294)</f>
        <v/>
      </c>
      <c r="E265" s="282" t="str">
        <f>IF(基本情報入力シート!V294="","",基本情報入力シート!V294)</f>
        <v/>
      </c>
      <c r="F265" s="282" t="str">
        <f>IF(基本情報入力シート!W294="","",基本情報入力シート!W294)</f>
        <v/>
      </c>
      <c r="G265" s="282" t="str">
        <f>IF(基本情報入力シート!X294="","",基本情報入力シート!X294)</f>
        <v/>
      </c>
      <c r="H265" s="653" t="str">
        <f>IF(基本情報入力シート!Z294="","",基本情報入力シート!Z294)</f>
        <v/>
      </c>
      <c r="I265" s="654" t="str">
        <f>IF(基本情報入力シート!AE294&lt;&gt;"", 基本情報入力シート!AE294, "")</f>
        <v/>
      </c>
      <c r="J265" s="655" t="str">
        <f>IF(基本情報入力シート!AA294="","",基本情報入力シート!AA294)</f>
        <v/>
      </c>
      <c r="K265" s="59" t="str">
        <f>IF(基本情報入力シート!AD294="","",基本情報入力シート!AD294)</f>
        <v/>
      </c>
      <c r="L265" s="656" t="str">
        <f>IF(G265="","",VLOOKUP(G265,【参考】数式用!$A$3:$C$46,3,FALSE))</f>
        <v/>
      </c>
      <c r="M265" s="283" t="str">
        <f t="shared" si="37"/>
        <v/>
      </c>
      <c r="N265" s="253"/>
      <c r="O265" s="253"/>
      <c r="P265" s="253"/>
      <c r="Q265" s="208"/>
      <c r="R265" s="839" t="s">
        <v>2716</v>
      </c>
      <c r="S265" s="841"/>
      <c r="T265" s="60"/>
      <c r="U265" s="1313" t="str">
        <f t="shared" si="38"/>
        <v/>
      </c>
      <c r="V265" s="1313"/>
      <c r="W265" s="1313"/>
      <c r="X265" s="1313"/>
      <c r="Y265" s="1313"/>
      <c r="Z265" s="1313"/>
      <c r="AA265" s="1313"/>
      <c r="AB265" s="1313"/>
      <c r="AC265" s="1313"/>
      <c r="AD265" s="1313"/>
      <c r="AE265" s="1313"/>
      <c r="AG265" s="284" t="str">
        <f t="shared" si="33"/>
        <v/>
      </c>
      <c r="AH265" s="284" t="str">
        <f t="shared" si="34"/>
        <v>×</v>
      </c>
      <c r="AI265" s="278" t="str">
        <f t="shared" si="35"/>
        <v>－</v>
      </c>
      <c r="AJ265" s="279" t="str">
        <f t="shared" si="36"/>
        <v/>
      </c>
    </row>
    <row r="266" spans="1:36" ht="36.75" customHeight="1">
      <c r="A266" s="280">
        <f t="shared" si="32"/>
        <v>256</v>
      </c>
      <c r="B266" s="281" t="str">
        <f>IF(基本情報入力シート!B295="","",基本情報入力シート!B295)</f>
        <v/>
      </c>
      <c r="C266" s="282" t="str">
        <f>IF(基本情報入力シート!L295="","",基本情報入力シート!L295)</f>
        <v/>
      </c>
      <c r="D266" s="282" t="str">
        <f>IF(基本情報入力シート!Q295="","",基本情報入力シート!Q295)</f>
        <v/>
      </c>
      <c r="E266" s="282" t="str">
        <f>IF(基本情報入力シート!V295="","",基本情報入力シート!V295)</f>
        <v/>
      </c>
      <c r="F266" s="282" t="str">
        <f>IF(基本情報入力シート!W295="","",基本情報入力シート!W295)</f>
        <v/>
      </c>
      <c r="G266" s="282" t="str">
        <f>IF(基本情報入力シート!X295="","",基本情報入力シート!X295)</f>
        <v/>
      </c>
      <c r="H266" s="653" t="str">
        <f>IF(基本情報入力シート!Z295="","",基本情報入力シート!Z295)</f>
        <v/>
      </c>
      <c r="I266" s="654" t="str">
        <f>IF(基本情報入力シート!AE295&lt;&gt;"", 基本情報入力シート!AE295, "")</f>
        <v/>
      </c>
      <c r="J266" s="655" t="str">
        <f>IF(基本情報入力シート!AA295="","",基本情報入力シート!AA295)</f>
        <v/>
      </c>
      <c r="K266" s="59" t="str">
        <f>IF(基本情報入力シート!AD295="","",基本情報入力シート!AD295)</f>
        <v/>
      </c>
      <c r="L266" s="656" t="str">
        <f>IF(G266="","",VLOOKUP(G266,【参考】数式用!$A$3:$C$46,3,FALSE))</f>
        <v/>
      </c>
      <c r="M266" s="283" t="str">
        <f t="shared" si="37"/>
        <v/>
      </c>
      <c r="N266" s="253"/>
      <c r="O266" s="253"/>
      <c r="P266" s="253"/>
      <c r="Q266" s="208"/>
      <c r="R266" s="839" t="s">
        <v>2716</v>
      </c>
      <c r="S266" s="841"/>
      <c r="T266" s="60"/>
      <c r="U266" s="1313" t="str">
        <f t="shared" si="38"/>
        <v/>
      </c>
      <c r="V266" s="1313"/>
      <c r="W266" s="1313"/>
      <c r="X266" s="1313"/>
      <c r="Y266" s="1313"/>
      <c r="Z266" s="1313"/>
      <c r="AA266" s="1313"/>
      <c r="AB266" s="1313"/>
      <c r="AC266" s="1313"/>
      <c r="AD266" s="1313"/>
      <c r="AE266" s="1313"/>
      <c r="AG266" s="284" t="str">
        <f t="shared" si="33"/>
        <v/>
      </c>
      <c r="AH266" s="284" t="str">
        <f t="shared" si="34"/>
        <v>×</v>
      </c>
      <c r="AI266" s="278" t="str">
        <f t="shared" si="35"/>
        <v>－</v>
      </c>
      <c r="AJ266" s="279" t="str">
        <f t="shared" si="36"/>
        <v/>
      </c>
    </row>
    <row r="267" spans="1:36" ht="36.75" customHeight="1">
      <c r="A267" s="280">
        <f t="shared" si="32"/>
        <v>257</v>
      </c>
      <c r="B267" s="281" t="str">
        <f>IF(基本情報入力シート!B296="","",基本情報入力シート!B296)</f>
        <v/>
      </c>
      <c r="C267" s="282" t="str">
        <f>IF(基本情報入力シート!L296="","",基本情報入力シート!L296)</f>
        <v/>
      </c>
      <c r="D267" s="282" t="str">
        <f>IF(基本情報入力シート!Q296="","",基本情報入力シート!Q296)</f>
        <v/>
      </c>
      <c r="E267" s="282" t="str">
        <f>IF(基本情報入力シート!V296="","",基本情報入力シート!V296)</f>
        <v/>
      </c>
      <c r="F267" s="282" t="str">
        <f>IF(基本情報入力シート!W296="","",基本情報入力シート!W296)</f>
        <v/>
      </c>
      <c r="G267" s="282" t="str">
        <f>IF(基本情報入力シート!X296="","",基本情報入力シート!X296)</f>
        <v/>
      </c>
      <c r="H267" s="653" t="str">
        <f>IF(基本情報入力シート!Z296="","",基本情報入力シート!Z296)</f>
        <v/>
      </c>
      <c r="I267" s="654" t="str">
        <f>IF(基本情報入力シート!AE296&lt;&gt;"", 基本情報入力シート!AE296, "")</f>
        <v/>
      </c>
      <c r="J267" s="655" t="str">
        <f>IF(基本情報入力シート!AA296="","",基本情報入力シート!AA296)</f>
        <v/>
      </c>
      <c r="K267" s="59" t="str">
        <f>IF(基本情報入力シート!AD296="","",基本情報入力シート!AD296)</f>
        <v/>
      </c>
      <c r="L267" s="656" t="str">
        <f>IF(G267="","",VLOOKUP(G267,【参考】数式用!$A$3:$C$46,3,FALSE))</f>
        <v/>
      </c>
      <c r="M267" s="283" t="str">
        <f t="shared" si="37"/>
        <v/>
      </c>
      <c r="N267" s="253"/>
      <c r="O267" s="253"/>
      <c r="P267" s="253"/>
      <c r="Q267" s="208"/>
      <c r="R267" s="839" t="s">
        <v>2716</v>
      </c>
      <c r="S267" s="841"/>
      <c r="T267" s="60"/>
      <c r="U267" s="1313" t="str">
        <f t="shared" si="38"/>
        <v/>
      </c>
      <c r="V267" s="1313"/>
      <c r="W267" s="1313"/>
      <c r="X267" s="1313"/>
      <c r="Y267" s="1313"/>
      <c r="Z267" s="1313"/>
      <c r="AA267" s="1313"/>
      <c r="AB267" s="1313"/>
      <c r="AC267" s="1313"/>
      <c r="AD267" s="1313"/>
      <c r="AE267" s="1313"/>
      <c r="AG267" s="284" t="str">
        <f t="shared" si="33"/>
        <v/>
      </c>
      <c r="AH267" s="284" t="str">
        <f t="shared" si="34"/>
        <v>×</v>
      </c>
      <c r="AI267" s="278" t="str">
        <f t="shared" si="35"/>
        <v>－</v>
      </c>
      <c r="AJ267" s="279" t="str">
        <f t="shared" si="36"/>
        <v/>
      </c>
    </row>
    <row r="268" spans="1:36" ht="36.75" customHeight="1">
      <c r="A268" s="280">
        <f t="shared" si="32"/>
        <v>258</v>
      </c>
      <c r="B268" s="281" t="str">
        <f>IF(基本情報入力シート!B297="","",基本情報入力シート!B297)</f>
        <v/>
      </c>
      <c r="C268" s="282" t="str">
        <f>IF(基本情報入力シート!L297="","",基本情報入力シート!L297)</f>
        <v/>
      </c>
      <c r="D268" s="282" t="str">
        <f>IF(基本情報入力シート!Q297="","",基本情報入力シート!Q297)</f>
        <v/>
      </c>
      <c r="E268" s="282" t="str">
        <f>IF(基本情報入力シート!V297="","",基本情報入力シート!V297)</f>
        <v/>
      </c>
      <c r="F268" s="282" t="str">
        <f>IF(基本情報入力シート!W297="","",基本情報入力シート!W297)</f>
        <v/>
      </c>
      <c r="G268" s="282" t="str">
        <f>IF(基本情報入力シート!X297="","",基本情報入力シート!X297)</f>
        <v/>
      </c>
      <c r="H268" s="653" t="str">
        <f>IF(基本情報入力シート!Z297="","",基本情報入力シート!Z297)</f>
        <v/>
      </c>
      <c r="I268" s="654" t="str">
        <f>IF(基本情報入力シート!AE297&lt;&gt;"", 基本情報入力シート!AE297, "")</f>
        <v/>
      </c>
      <c r="J268" s="655" t="str">
        <f>IF(基本情報入力シート!AA297="","",基本情報入力シート!AA297)</f>
        <v/>
      </c>
      <c r="K268" s="59" t="str">
        <f>IF(基本情報入力シート!AD297="","",基本情報入力シート!AD297)</f>
        <v/>
      </c>
      <c r="L268" s="656" t="str">
        <f>IF(G268="","",VLOOKUP(G268,【参考】数式用!$A$3:$C$46,3,FALSE))</f>
        <v/>
      </c>
      <c r="M268" s="283" t="str">
        <f t="shared" si="37"/>
        <v/>
      </c>
      <c r="N268" s="253"/>
      <c r="O268" s="253"/>
      <c r="P268" s="253"/>
      <c r="Q268" s="208"/>
      <c r="R268" s="839" t="s">
        <v>2716</v>
      </c>
      <c r="S268" s="841"/>
      <c r="T268" s="60"/>
      <c r="U268" s="1313" t="str">
        <f t="shared" si="38"/>
        <v/>
      </c>
      <c r="V268" s="1313"/>
      <c r="W268" s="1313"/>
      <c r="X268" s="1313"/>
      <c r="Y268" s="1313"/>
      <c r="Z268" s="1313"/>
      <c r="AA268" s="1313"/>
      <c r="AB268" s="1313"/>
      <c r="AC268" s="1313"/>
      <c r="AD268" s="1313"/>
      <c r="AE268" s="1313"/>
      <c r="AG268" s="284" t="str">
        <f t="shared" si="33"/>
        <v/>
      </c>
      <c r="AH268" s="284" t="str">
        <f t="shared" si="34"/>
        <v>×</v>
      </c>
      <c r="AI268" s="278" t="str">
        <f t="shared" si="35"/>
        <v>－</v>
      </c>
      <c r="AJ268" s="279" t="str">
        <f t="shared" si="36"/>
        <v/>
      </c>
    </row>
    <row r="269" spans="1:36" ht="36.75" customHeight="1">
      <c r="A269" s="280">
        <f t="shared" ref="A269:A332" si="39">A268+1</f>
        <v>259</v>
      </c>
      <c r="B269" s="281" t="str">
        <f>IF(基本情報入力シート!B298="","",基本情報入力シート!B298)</f>
        <v/>
      </c>
      <c r="C269" s="282" t="str">
        <f>IF(基本情報入力シート!L298="","",基本情報入力シート!L298)</f>
        <v/>
      </c>
      <c r="D269" s="282" t="str">
        <f>IF(基本情報入力シート!Q298="","",基本情報入力シート!Q298)</f>
        <v/>
      </c>
      <c r="E269" s="282" t="str">
        <f>IF(基本情報入力シート!V298="","",基本情報入力シート!V298)</f>
        <v/>
      </c>
      <c r="F269" s="282" t="str">
        <f>IF(基本情報入力シート!W298="","",基本情報入力シート!W298)</f>
        <v/>
      </c>
      <c r="G269" s="282" t="str">
        <f>IF(基本情報入力シート!X298="","",基本情報入力シート!X298)</f>
        <v/>
      </c>
      <c r="H269" s="653" t="str">
        <f>IF(基本情報入力シート!Z298="","",基本情報入力シート!Z298)</f>
        <v/>
      </c>
      <c r="I269" s="654" t="str">
        <f>IF(基本情報入力シート!AE298&lt;&gt;"", 基本情報入力シート!AE298, "")</f>
        <v/>
      </c>
      <c r="J269" s="655" t="str">
        <f>IF(基本情報入力シート!AA298="","",基本情報入力シート!AA298)</f>
        <v/>
      </c>
      <c r="K269" s="59" t="str">
        <f>IF(基本情報入力シート!AD298="","",基本情報入力シート!AD298)</f>
        <v/>
      </c>
      <c r="L269" s="656" t="str">
        <f>IF(G269="","",VLOOKUP(G269,【参考】数式用!$A$3:$C$46,3,FALSE))</f>
        <v/>
      </c>
      <c r="M269" s="283" t="str">
        <f t="shared" si="37"/>
        <v/>
      </c>
      <c r="N269" s="253"/>
      <c r="O269" s="253"/>
      <c r="P269" s="253"/>
      <c r="Q269" s="208"/>
      <c r="R269" s="839" t="s">
        <v>2716</v>
      </c>
      <c r="S269" s="841"/>
      <c r="T269" s="60"/>
      <c r="U269" s="1313" t="str">
        <f t="shared" si="38"/>
        <v/>
      </c>
      <c r="V269" s="1313"/>
      <c r="W269" s="1313"/>
      <c r="X269" s="1313"/>
      <c r="Y269" s="1313"/>
      <c r="Z269" s="1313"/>
      <c r="AA269" s="1313"/>
      <c r="AB269" s="1313"/>
      <c r="AC269" s="1313"/>
      <c r="AD269" s="1313"/>
      <c r="AE269" s="1313"/>
      <c r="AG269" s="284" t="str">
        <f t="shared" si="33"/>
        <v/>
      </c>
      <c r="AH269" s="284" t="str">
        <f t="shared" si="34"/>
        <v>×</v>
      </c>
      <c r="AI269" s="278" t="str">
        <f t="shared" si="35"/>
        <v>－</v>
      </c>
      <c r="AJ269" s="279" t="str">
        <f t="shared" si="36"/>
        <v/>
      </c>
    </row>
    <row r="270" spans="1:36" ht="36.75" customHeight="1">
      <c r="A270" s="280">
        <f t="shared" si="39"/>
        <v>260</v>
      </c>
      <c r="B270" s="281" t="str">
        <f>IF(基本情報入力シート!B299="","",基本情報入力シート!B299)</f>
        <v/>
      </c>
      <c r="C270" s="282" t="str">
        <f>IF(基本情報入力シート!L299="","",基本情報入力シート!L299)</f>
        <v/>
      </c>
      <c r="D270" s="282" t="str">
        <f>IF(基本情報入力シート!Q299="","",基本情報入力シート!Q299)</f>
        <v/>
      </c>
      <c r="E270" s="282" t="str">
        <f>IF(基本情報入力シート!V299="","",基本情報入力シート!V299)</f>
        <v/>
      </c>
      <c r="F270" s="282" t="str">
        <f>IF(基本情報入力シート!W299="","",基本情報入力シート!W299)</f>
        <v/>
      </c>
      <c r="G270" s="282" t="str">
        <f>IF(基本情報入力シート!X299="","",基本情報入力シート!X299)</f>
        <v/>
      </c>
      <c r="H270" s="653" t="str">
        <f>IF(基本情報入力シート!Z299="","",基本情報入力シート!Z299)</f>
        <v/>
      </c>
      <c r="I270" s="654" t="str">
        <f>IF(基本情報入力シート!AE299&lt;&gt;"", 基本情報入力シート!AE299, "")</f>
        <v/>
      </c>
      <c r="J270" s="655" t="str">
        <f>IF(基本情報入力シート!AA299="","",基本情報入力シート!AA299)</f>
        <v/>
      </c>
      <c r="K270" s="59" t="str">
        <f>IF(基本情報入力シート!AD299="","",基本情報入力シート!AD299)</f>
        <v/>
      </c>
      <c r="L270" s="656" t="str">
        <f>IF(G270="","",VLOOKUP(G270,【参考】数式用!$A$3:$C$46,3,FALSE))</f>
        <v/>
      </c>
      <c r="M270" s="283" t="str">
        <f t="shared" si="37"/>
        <v/>
      </c>
      <c r="N270" s="253"/>
      <c r="O270" s="253"/>
      <c r="P270" s="253"/>
      <c r="Q270" s="208"/>
      <c r="R270" s="839" t="s">
        <v>2716</v>
      </c>
      <c r="S270" s="841"/>
      <c r="T270" s="60"/>
      <c r="U270" s="1313" t="str">
        <f t="shared" si="38"/>
        <v/>
      </c>
      <c r="V270" s="1313"/>
      <c r="W270" s="1313"/>
      <c r="X270" s="1313"/>
      <c r="Y270" s="1313"/>
      <c r="Z270" s="1313"/>
      <c r="AA270" s="1313"/>
      <c r="AB270" s="1313"/>
      <c r="AC270" s="1313"/>
      <c r="AD270" s="1313"/>
      <c r="AE270" s="1313"/>
      <c r="AG270" s="284" t="str">
        <f t="shared" si="33"/>
        <v/>
      </c>
      <c r="AH270" s="284" t="str">
        <f t="shared" si="34"/>
        <v>×</v>
      </c>
      <c r="AI270" s="278" t="str">
        <f t="shared" si="35"/>
        <v>－</v>
      </c>
      <c r="AJ270" s="279" t="str">
        <f t="shared" si="36"/>
        <v/>
      </c>
    </row>
    <row r="271" spans="1:36" ht="36.75" customHeight="1">
      <c r="A271" s="280">
        <f t="shared" si="39"/>
        <v>261</v>
      </c>
      <c r="B271" s="281" t="str">
        <f>IF(基本情報入力シート!B300="","",基本情報入力シート!B300)</f>
        <v/>
      </c>
      <c r="C271" s="282" t="str">
        <f>IF(基本情報入力シート!L300="","",基本情報入力シート!L300)</f>
        <v/>
      </c>
      <c r="D271" s="282" t="str">
        <f>IF(基本情報入力シート!Q300="","",基本情報入力シート!Q300)</f>
        <v/>
      </c>
      <c r="E271" s="282" t="str">
        <f>IF(基本情報入力シート!V300="","",基本情報入力シート!V300)</f>
        <v/>
      </c>
      <c r="F271" s="282" t="str">
        <f>IF(基本情報入力シート!W300="","",基本情報入力シート!W300)</f>
        <v/>
      </c>
      <c r="G271" s="282" t="str">
        <f>IF(基本情報入力シート!X300="","",基本情報入力シート!X300)</f>
        <v/>
      </c>
      <c r="H271" s="653" t="str">
        <f>IF(基本情報入力シート!Z300="","",基本情報入力シート!Z300)</f>
        <v/>
      </c>
      <c r="I271" s="654" t="str">
        <f>IF(基本情報入力シート!AE300&lt;&gt;"", 基本情報入力シート!AE300, "")</f>
        <v/>
      </c>
      <c r="J271" s="655" t="str">
        <f>IF(基本情報入力シート!AA300="","",基本情報入力シート!AA300)</f>
        <v/>
      </c>
      <c r="K271" s="59" t="str">
        <f>IF(基本情報入力シート!AD300="","",基本情報入力シート!AD300)</f>
        <v/>
      </c>
      <c r="L271" s="656" t="str">
        <f>IF(G271="","",VLOOKUP(G271,【参考】数式用!$A$3:$C$46,3,FALSE))</f>
        <v/>
      </c>
      <c r="M271" s="283" t="str">
        <f t="shared" si="37"/>
        <v/>
      </c>
      <c r="N271" s="253"/>
      <c r="O271" s="253"/>
      <c r="P271" s="253"/>
      <c r="Q271" s="208"/>
      <c r="R271" s="839" t="s">
        <v>2716</v>
      </c>
      <c r="S271" s="841"/>
      <c r="T271" s="60"/>
      <c r="U271" s="1313" t="str">
        <f t="shared" si="38"/>
        <v/>
      </c>
      <c r="V271" s="1313"/>
      <c r="W271" s="1313"/>
      <c r="X271" s="1313"/>
      <c r="Y271" s="1313"/>
      <c r="Z271" s="1313"/>
      <c r="AA271" s="1313"/>
      <c r="AB271" s="1313"/>
      <c r="AC271" s="1313"/>
      <c r="AD271" s="1313"/>
      <c r="AE271" s="1313"/>
      <c r="AG271" s="284" t="str">
        <f t="shared" si="33"/>
        <v/>
      </c>
      <c r="AH271" s="284" t="str">
        <f t="shared" si="34"/>
        <v>×</v>
      </c>
      <c r="AI271" s="278" t="str">
        <f t="shared" si="35"/>
        <v>－</v>
      </c>
      <c r="AJ271" s="279" t="str">
        <f t="shared" si="36"/>
        <v/>
      </c>
    </row>
    <row r="272" spans="1:36" ht="36.75" customHeight="1">
      <c r="A272" s="280">
        <f t="shared" si="39"/>
        <v>262</v>
      </c>
      <c r="B272" s="281" t="str">
        <f>IF(基本情報入力シート!B301="","",基本情報入力シート!B301)</f>
        <v/>
      </c>
      <c r="C272" s="282" t="str">
        <f>IF(基本情報入力シート!L301="","",基本情報入力シート!L301)</f>
        <v/>
      </c>
      <c r="D272" s="282" t="str">
        <f>IF(基本情報入力シート!Q301="","",基本情報入力シート!Q301)</f>
        <v/>
      </c>
      <c r="E272" s="282" t="str">
        <f>IF(基本情報入力シート!V301="","",基本情報入力シート!V301)</f>
        <v/>
      </c>
      <c r="F272" s="282" t="str">
        <f>IF(基本情報入力シート!W301="","",基本情報入力シート!W301)</f>
        <v/>
      </c>
      <c r="G272" s="282" t="str">
        <f>IF(基本情報入力シート!X301="","",基本情報入力シート!X301)</f>
        <v/>
      </c>
      <c r="H272" s="653" t="str">
        <f>IF(基本情報入力シート!Z301="","",基本情報入力シート!Z301)</f>
        <v/>
      </c>
      <c r="I272" s="654" t="str">
        <f>IF(基本情報入力シート!AE301&lt;&gt;"", 基本情報入力シート!AE301, "")</f>
        <v/>
      </c>
      <c r="J272" s="655" t="str">
        <f>IF(基本情報入力シート!AA301="","",基本情報入力シート!AA301)</f>
        <v/>
      </c>
      <c r="K272" s="59" t="str">
        <f>IF(基本情報入力シート!AD301="","",基本情報入力シート!AD301)</f>
        <v/>
      </c>
      <c r="L272" s="656" t="str">
        <f>IF(G272="","",VLOOKUP(G272,【参考】数式用!$A$3:$C$46,3,FALSE))</f>
        <v/>
      </c>
      <c r="M272" s="283" t="str">
        <f t="shared" si="37"/>
        <v/>
      </c>
      <c r="N272" s="253"/>
      <c r="O272" s="253"/>
      <c r="P272" s="253"/>
      <c r="Q272" s="208"/>
      <c r="R272" s="839" t="s">
        <v>2716</v>
      </c>
      <c r="S272" s="841"/>
      <c r="T272" s="60"/>
      <c r="U272" s="1313" t="str">
        <f t="shared" si="38"/>
        <v/>
      </c>
      <c r="V272" s="1313"/>
      <c r="W272" s="1313"/>
      <c r="X272" s="1313"/>
      <c r="Y272" s="1313"/>
      <c r="Z272" s="1313"/>
      <c r="AA272" s="1313"/>
      <c r="AB272" s="1313"/>
      <c r="AC272" s="1313"/>
      <c r="AD272" s="1313"/>
      <c r="AE272" s="1313"/>
      <c r="AG272" s="284" t="str">
        <f t="shared" si="33"/>
        <v/>
      </c>
      <c r="AH272" s="284" t="str">
        <f t="shared" si="34"/>
        <v>×</v>
      </c>
      <c r="AI272" s="278" t="str">
        <f t="shared" si="35"/>
        <v>－</v>
      </c>
      <c r="AJ272" s="279" t="str">
        <f t="shared" si="36"/>
        <v/>
      </c>
    </row>
    <row r="273" spans="1:36" ht="36.75" customHeight="1">
      <c r="A273" s="280">
        <f t="shared" si="39"/>
        <v>263</v>
      </c>
      <c r="B273" s="281" t="str">
        <f>IF(基本情報入力シート!B302="","",基本情報入力シート!B302)</f>
        <v/>
      </c>
      <c r="C273" s="282" t="str">
        <f>IF(基本情報入力シート!L302="","",基本情報入力シート!L302)</f>
        <v/>
      </c>
      <c r="D273" s="282" t="str">
        <f>IF(基本情報入力シート!Q302="","",基本情報入力シート!Q302)</f>
        <v/>
      </c>
      <c r="E273" s="282" t="str">
        <f>IF(基本情報入力シート!V302="","",基本情報入力シート!V302)</f>
        <v/>
      </c>
      <c r="F273" s="282" t="str">
        <f>IF(基本情報入力シート!W302="","",基本情報入力シート!W302)</f>
        <v/>
      </c>
      <c r="G273" s="282" t="str">
        <f>IF(基本情報入力シート!X302="","",基本情報入力シート!X302)</f>
        <v/>
      </c>
      <c r="H273" s="653" t="str">
        <f>IF(基本情報入力シート!Z302="","",基本情報入力シート!Z302)</f>
        <v/>
      </c>
      <c r="I273" s="654" t="str">
        <f>IF(基本情報入力シート!AE302&lt;&gt;"", 基本情報入力シート!AE302, "")</f>
        <v/>
      </c>
      <c r="J273" s="655" t="str">
        <f>IF(基本情報入力シート!AA302="","",基本情報入力シート!AA302)</f>
        <v/>
      </c>
      <c r="K273" s="59" t="str">
        <f>IF(基本情報入力シート!AD302="","",基本情報入力シート!AD302)</f>
        <v/>
      </c>
      <c r="L273" s="656" t="str">
        <f>IF(G273="","",VLOOKUP(G273,【参考】数式用!$A$3:$C$46,3,FALSE))</f>
        <v/>
      </c>
      <c r="M273" s="283" t="str">
        <f t="shared" si="37"/>
        <v/>
      </c>
      <c r="N273" s="253"/>
      <c r="O273" s="253"/>
      <c r="P273" s="253"/>
      <c r="Q273" s="208"/>
      <c r="R273" s="839" t="s">
        <v>2716</v>
      </c>
      <c r="S273" s="841"/>
      <c r="T273" s="60"/>
      <c r="U273" s="1313" t="str">
        <f t="shared" si="38"/>
        <v/>
      </c>
      <c r="V273" s="1313"/>
      <c r="W273" s="1313"/>
      <c r="X273" s="1313"/>
      <c r="Y273" s="1313"/>
      <c r="Z273" s="1313"/>
      <c r="AA273" s="1313"/>
      <c r="AB273" s="1313"/>
      <c r="AC273" s="1313"/>
      <c r="AD273" s="1313"/>
      <c r="AE273" s="1313"/>
      <c r="AG273" s="284" t="str">
        <f t="shared" si="33"/>
        <v/>
      </c>
      <c r="AH273" s="284" t="str">
        <f t="shared" si="34"/>
        <v>×</v>
      </c>
      <c r="AI273" s="278" t="str">
        <f t="shared" si="35"/>
        <v>－</v>
      </c>
      <c r="AJ273" s="279" t="str">
        <f t="shared" si="36"/>
        <v/>
      </c>
    </row>
    <row r="274" spans="1:36" ht="36.75" customHeight="1">
      <c r="A274" s="280">
        <f t="shared" si="39"/>
        <v>264</v>
      </c>
      <c r="B274" s="281" t="str">
        <f>IF(基本情報入力シート!B303="","",基本情報入力シート!B303)</f>
        <v/>
      </c>
      <c r="C274" s="282" t="str">
        <f>IF(基本情報入力シート!L303="","",基本情報入力シート!L303)</f>
        <v/>
      </c>
      <c r="D274" s="282" t="str">
        <f>IF(基本情報入力シート!Q303="","",基本情報入力シート!Q303)</f>
        <v/>
      </c>
      <c r="E274" s="282" t="str">
        <f>IF(基本情報入力シート!V303="","",基本情報入力シート!V303)</f>
        <v/>
      </c>
      <c r="F274" s="282" t="str">
        <f>IF(基本情報入力シート!W303="","",基本情報入力シート!W303)</f>
        <v/>
      </c>
      <c r="G274" s="282" t="str">
        <f>IF(基本情報入力シート!X303="","",基本情報入力シート!X303)</f>
        <v/>
      </c>
      <c r="H274" s="653" t="str">
        <f>IF(基本情報入力シート!Z303="","",基本情報入力シート!Z303)</f>
        <v/>
      </c>
      <c r="I274" s="654" t="str">
        <f>IF(基本情報入力シート!AE303&lt;&gt;"", 基本情報入力シート!AE303, "")</f>
        <v/>
      </c>
      <c r="J274" s="655" t="str">
        <f>IF(基本情報入力シート!AA303="","",基本情報入力シート!AA303)</f>
        <v/>
      </c>
      <c r="K274" s="59" t="str">
        <f>IF(基本情報入力シート!AD303="","",基本情報入力シート!AD303)</f>
        <v/>
      </c>
      <c r="L274" s="656" t="str">
        <f>IF(G274="","",VLOOKUP(G274,【参考】数式用!$A$3:$C$46,3,FALSE))</f>
        <v/>
      </c>
      <c r="M274" s="283" t="str">
        <f t="shared" si="37"/>
        <v/>
      </c>
      <c r="N274" s="253"/>
      <c r="O274" s="253"/>
      <c r="P274" s="253"/>
      <c r="Q274" s="208"/>
      <c r="R274" s="839" t="s">
        <v>2716</v>
      </c>
      <c r="S274" s="841"/>
      <c r="T274" s="60"/>
      <c r="U274" s="1313" t="str">
        <f t="shared" si="38"/>
        <v/>
      </c>
      <c r="V274" s="1313"/>
      <c r="W274" s="1313"/>
      <c r="X274" s="1313"/>
      <c r="Y274" s="1313"/>
      <c r="Z274" s="1313"/>
      <c r="AA274" s="1313"/>
      <c r="AB274" s="1313"/>
      <c r="AC274" s="1313"/>
      <c r="AD274" s="1313"/>
      <c r="AE274" s="1313"/>
      <c r="AG274" s="284" t="str">
        <f t="shared" si="33"/>
        <v/>
      </c>
      <c r="AH274" s="284" t="str">
        <f t="shared" si="34"/>
        <v>×</v>
      </c>
      <c r="AI274" s="278" t="str">
        <f t="shared" si="35"/>
        <v>－</v>
      </c>
      <c r="AJ274" s="279" t="str">
        <f t="shared" si="36"/>
        <v/>
      </c>
    </row>
    <row r="275" spans="1:36" ht="36.75" customHeight="1">
      <c r="A275" s="280">
        <f t="shared" si="39"/>
        <v>265</v>
      </c>
      <c r="B275" s="281" t="str">
        <f>IF(基本情報入力シート!B304="","",基本情報入力シート!B304)</f>
        <v/>
      </c>
      <c r="C275" s="282" t="str">
        <f>IF(基本情報入力シート!L304="","",基本情報入力シート!L304)</f>
        <v/>
      </c>
      <c r="D275" s="282" t="str">
        <f>IF(基本情報入力シート!Q304="","",基本情報入力シート!Q304)</f>
        <v/>
      </c>
      <c r="E275" s="282" t="str">
        <f>IF(基本情報入力シート!V304="","",基本情報入力シート!V304)</f>
        <v/>
      </c>
      <c r="F275" s="282" t="str">
        <f>IF(基本情報入力シート!W304="","",基本情報入力シート!W304)</f>
        <v/>
      </c>
      <c r="G275" s="282" t="str">
        <f>IF(基本情報入力シート!X304="","",基本情報入力シート!X304)</f>
        <v/>
      </c>
      <c r="H275" s="653" t="str">
        <f>IF(基本情報入力シート!Z304="","",基本情報入力シート!Z304)</f>
        <v/>
      </c>
      <c r="I275" s="654" t="str">
        <f>IF(基本情報入力シート!AE304&lt;&gt;"", 基本情報入力シート!AE304, "")</f>
        <v/>
      </c>
      <c r="J275" s="655" t="str">
        <f>IF(基本情報入力シート!AA304="","",基本情報入力シート!AA304)</f>
        <v/>
      </c>
      <c r="K275" s="59" t="str">
        <f>IF(基本情報入力シート!AD304="","",基本情報入力シート!AD304)</f>
        <v/>
      </c>
      <c r="L275" s="656" t="str">
        <f>IF(G275="","",VLOOKUP(G275,【参考】数式用!$A$3:$C$46,3,FALSE))</f>
        <v/>
      </c>
      <c r="M275" s="283" t="str">
        <f t="shared" si="37"/>
        <v/>
      </c>
      <c r="N275" s="253"/>
      <c r="O275" s="253"/>
      <c r="P275" s="253"/>
      <c r="Q275" s="208"/>
      <c r="R275" s="839" t="s">
        <v>2716</v>
      </c>
      <c r="S275" s="841"/>
      <c r="T275" s="60"/>
      <c r="U275" s="1313" t="str">
        <f t="shared" si="38"/>
        <v/>
      </c>
      <c r="V275" s="1313"/>
      <c r="W275" s="1313"/>
      <c r="X275" s="1313"/>
      <c r="Y275" s="1313"/>
      <c r="Z275" s="1313"/>
      <c r="AA275" s="1313"/>
      <c r="AB275" s="1313"/>
      <c r="AC275" s="1313"/>
      <c r="AD275" s="1313"/>
      <c r="AE275" s="1313"/>
      <c r="AG275" s="284" t="str">
        <f t="shared" si="33"/>
        <v/>
      </c>
      <c r="AH275" s="284" t="str">
        <f t="shared" si="34"/>
        <v>×</v>
      </c>
      <c r="AI275" s="278" t="str">
        <f t="shared" si="35"/>
        <v>－</v>
      </c>
      <c r="AJ275" s="279" t="str">
        <f t="shared" si="36"/>
        <v/>
      </c>
    </row>
    <row r="276" spans="1:36" ht="36.75" customHeight="1">
      <c r="A276" s="280">
        <f t="shared" si="39"/>
        <v>266</v>
      </c>
      <c r="B276" s="281" t="str">
        <f>IF(基本情報入力シート!B305="","",基本情報入力シート!B305)</f>
        <v/>
      </c>
      <c r="C276" s="282" t="str">
        <f>IF(基本情報入力シート!L305="","",基本情報入力シート!L305)</f>
        <v/>
      </c>
      <c r="D276" s="282" t="str">
        <f>IF(基本情報入力シート!Q305="","",基本情報入力シート!Q305)</f>
        <v/>
      </c>
      <c r="E276" s="282" t="str">
        <f>IF(基本情報入力シート!V305="","",基本情報入力シート!V305)</f>
        <v/>
      </c>
      <c r="F276" s="282" t="str">
        <f>IF(基本情報入力シート!W305="","",基本情報入力シート!W305)</f>
        <v/>
      </c>
      <c r="G276" s="282" t="str">
        <f>IF(基本情報入力シート!X305="","",基本情報入力シート!X305)</f>
        <v/>
      </c>
      <c r="H276" s="653" t="str">
        <f>IF(基本情報入力シート!Z305="","",基本情報入力シート!Z305)</f>
        <v/>
      </c>
      <c r="I276" s="654" t="str">
        <f>IF(基本情報入力シート!AE305&lt;&gt;"", 基本情報入力シート!AE305, "")</f>
        <v/>
      </c>
      <c r="J276" s="655" t="str">
        <f>IF(基本情報入力シート!AA305="","",基本情報入力シート!AA305)</f>
        <v/>
      </c>
      <c r="K276" s="59" t="str">
        <f>IF(基本情報入力シート!AD305="","",基本情報入力シート!AD305)</f>
        <v/>
      </c>
      <c r="L276" s="656" t="str">
        <f>IF(G276="","",VLOOKUP(G276,【参考】数式用!$A$3:$C$46,3,FALSE))</f>
        <v/>
      </c>
      <c r="M276" s="283" t="str">
        <f t="shared" si="37"/>
        <v/>
      </c>
      <c r="N276" s="253"/>
      <c r="O276" s="253"/>
      <c r="P276" s="253"/>
      <c r="Q276" s="208"/>
      <c r="R276" s="839" t="s">
        <v>2716</v>
      </c>
      <c r="S276" s="841"/>
      <c r="T276" s="60"/>
      <c r="U276" s="1313" t="str">
        <f t="shared" si="38"/>
        <v/>
      </c>
      <c r="V276" s="1313"/>
      <c r="W276" s="1313"/>
      <c r="X276" s="1313"/>
      <c r="Y276" s="1313"/>
      <c r="Z276" s="1313"/>
      <c r="AA276" s="1313"/>
      <c r="AB276" s="1313"/>
      <c r="AC276" s="1313"/>
      <c r="AD276" s="1313"/>
      <c r="AE276" s="1313"/>
      <c r="AG276" s="284" t="str">
        <f t="shared" si="33"/>
        <v/>
      </c>
      <c r="AH276" s="284" t="str">
        <f t="shared" si="34"/>
        <v>×</v>
      </c>
      <c r="AI276" s="278" t="str">
        <f t="shared" si="35"/>
        <v>－</v>
      </c>
      <c r="AJ276" s="279" t="str">
        <f t="shared" si="36"/>
        <v/>
      </c>
    </row>
    <row r="277" spans="1:36" ht="36.75" customHeight="1">
      <c r="A277" s="280">
        <f t="shared" si="39"/>
        <v>267</v>
      </c>
      <c r="B277" s="281" t="str">
        <f>IF(基本情報入力シート!B306="","",基本情報入力シート!B306)</f>
        <v/>
      </c>
      <c r="C277" s="282" t="str">
        <f>IF(基本情報入力シート!L306="","",基本情報入力シート!L306)</f>
        <v/>
      </c>
      <c r="D277" s="282" t="str">
        <f>IF(基本情報入力シート!Q306="","",基本情報入力シート!Q306)</f>
        <v/>
      </c>
      <c r="E277" s="282" t="str">
        <f>IF(基本情報入力シート!V306="","",基本情報入力シート!V306)</f>
        <v/>
      </c>
      <c r="F277" s="282" t="str">
        <f>IF(基本情報入力シート!W306="","",基本情報入力シート!W306)</f>
        <v/>
      </c>
      <c r="G277" s="282" t="str">
        <f>IF(基本情報入力シート!X306="","",基本情報入力シート!X306)</f>
        <v/>
      </c>
      <c r="H277" s="653" t="str">
        <f>IF(基本情報入力シート!Z306="","",基本情報入力シート!Z306)</f>
        <v/>
      </c>
      <c r="I277" s="654" t="str">
        <f>IF(基本情報入力シート!AE306&lt;&gt;"", 基本情報入力シート!AE306, "")</f>
        <v/>
      </c>
      <c r="J277" s="655" t="str">
        <f>IF(基本情報入力シート!AA306="","",基本情報入力シート!AA306)</f>
        <v/>
      </c>
      <c r="K277" s="59" t="str">
        <f>IF(基本情報入力シート!AD306="","",基本情報入力シート!AD306)</f>
        <v/>
      </c>
      <c r="L277" s="656" t="str">
        <f>IF(G277="","",VLOOKUP(G277,【参考】数式用!$A$3:$C$46,3,FALSE))</f>
        <v/>
      </c>
      <c r="M277" s="283" t="str">
        <f t="shared" si="37"/>
        <v/>
      </c>
      <c r="N277" s="253"/>
      <c r="O277" s="253"/>
      <c r="P277" s="253"/>
      <c r="Q277" s="208"/>
      <c r="R277" s="839" t="s">
        <v>2716</v>
      </c>
      <c r="S277" s="841"/>
      <c r="T277" s="60"/>
      <c r="U277" s="1313" t="str">
        <f t="shared" si="38"/>
        <v/>
      </c>
      <c r="V277" s="1313"/>
      <c r="W277" s="1313"/>
      <c r="X277" s="1313"/>
      <c r="Y277" s="1313"/>
      <c r="Z277" s="1313"/>
      <c r="AA277" s="1313"/>
      <c r="AB277" s="1313"/>
      <c r="AC277" s="1313"/>
      <c r="AD277" s="1313"/>
      <c r="AE277" s="1313"/>
      <c r="AG277" s="284" t="str">
        <f t="shared" si="33"/>
        <v/>
      </c>
      <c r="AH277" s="284" t="str">
        <f t="shared" si="34"/>
        <v>×</v>
      </c>
      <c r="AI277" s="278" t="str">
        <f t="shared" si="35"/>
        <v>－</v>
      </c>
      <c r="AJ277" s="279" t="str">
        <f t="shared" si="36"/>
        <v/>
      </c>
    </row>
    <row r="278" spans="1:36" ht="36.75" customHeight="1">
      <c r="A278" s="280">
        <f t="shared" si="39"/>
        <v>268</v>
      </c>
      <c r="B278" s="281" t="str">
        <f>IF(基本情報入力シート!B307="","",基本情報入力シート!B307)</f>
        <v/>
      </c>
      <c r="C278" s="282" t="str">
        <f>IF(基本情報入力シート!L307="","",基本情報入力シート!L307)</f>
        <v/>
      </c>
      <c r="D278" s="282" t="str">
        <f>IF(基本情報入力シート!Q307="","",基本情報入力シート!Q307)</f>
        <v/>
      </c>
      <c r="E278" s="282" t="str">
        <f>IF(基本情報入力シート!V307="","",基本情報入力シート!V307)</f>
        <v/>
      </c>
      <c r="F278" s="282" t="str">
        <f>IF(基本情報入力シート!W307="","",基本情報入力シート!W307)</f>
        <v/>
      </c>
      <c r="G278" s="282" t="str">
        <f>IF(基本情報入力シート!X307="","",基本情報入力シート!X307)</f>
        <v/>
      </c>
      <c r="H278" s="653" t="str">
        <f>IF(基本情報入力シート!Z307="","",基本情報入力シート!Z307)</f>
        <v/>
      </c>
      <c r="I278" s="654" t="str">
        <f>IF(基本情報入力シート!AE307&lt;&gt;"", 基本情報入力シート!AE307, "")</f>
        <v/>
      </c>
      <c r="J278" s="655" t="str">
        <f>IF(基本情報入力シート!AA307="","",基本情報入力シート!AA307)</f>
        <v/>
      </c>
      <c r="K278" s="59" t="str">
        <f>IF(基本情報入力シート!AD307="","",基本情報入力シート!AD307)</f>
        <v/>
      </c>
      <c r="L278" s="656" t="str">
        <f>IF(G278="","",VLOOKUP(G278,【参考】数式用!$A$3:$C$46,3,FALSE))</f>
        <v/>
      </c>
      <c r="M278" s="283" t="str">
        <f t="shared" si="37"/>
        <v/>
      </c>
      <c r="N278" s="253"/>
      <c r="O278" s="253"/>
      <c r="P278" s="253"/>
      <c r="Q278" s="208"/>
      <c r="R278" s="839" t="s">
        <v>2716</v>
      </c>
      <c r="S278" s="841"/>
      <c r="T278" s="60"/>
      <c r="U278" s="1313" t="str">
        <f t="shared" si="38"/>
        <v/>
      </c>
      <c r="V278" s="1313"/>
      <c r="W278" s="1313"/>
      <c r="X278" s="1313"/>
      <c r="Y278" s="1313"/>
      <c r="Z278" s="1313"/>
      <c r="AA278" s="1313"/>
      <c r="AB278" s="1313"/>
      <c r="AC278" s="1313"/>
      <c r="AD278" s="1313"/>
      <c r="AE278" s="1313"/>
      <c r="AG278" s="284" t="str">
        <f t="shared" si="33"/>
        <v/>
      </c>
      <c r="AH278" s="284" t="str">
        <f t="shared" si="34"/>
        <v>×</v>
      </c>
      <c r="AI278" s="278" t="str">
        <f t="shared" si="35"/>
        <v>－</v>
      </c>
      <c r="AJ278" s="279" t="str">
        <f t="shared" si="36"/>
        <v/>
      </c>
    </row>
    <row r="279" spans="1:36" ht="36.75" customHeight="1">
      <c r="A279" s="280">
        <f t="shared" si="39"/>
        <v>269</v>
      </c>
      <c r="B279" s="281" t="str">
        <f>IF(基本情報入力シート!B308="","",基本情報入力シート!B308)</f>
        <v/>
      </c>
      <c r="C279" s="282" t="str">
        <f>IF(基本情報入力シート!L308="","",基本情報入力シート!L308)</f>
        <v/>
      </c>
      <c r="D279" s="282" t="str">
        <f>IF(基本情報入力シート!Q308="","",基本情報入力シート!Q308)</f>
        <v/>
      </c>
      <c r="E279" s="282" t="str">
        <f>IF(基本情報入力シート!V308="","",基本情報入力シート!V308)</f>
        <v/>
      </c>
      <c r="F279" s="282" t="str">
        <f>IF(基本情報入力シート!W308="","",基本情報入力シート!W308)</f>
        <v/>
      </c>
      <c r="G279" s="282" t="str">
        <f>IF(基本情報入力シート!X308="","",基本情報入力シート!X308)</f>
        <v/>
      </c>
      <c r="H279" s="653" t="str">
        <f>IF(基本情報入力シート!Z308="","",基本情報入力シート!Z308)</f>
        <v/>
      </c>
      <c r="I279" s="654" t="str">
        <f>IF(基本情報入力シート!AE308&lt;&gt;"", 基本情報入力シート!AE308, "")</f>
        <v/>
      </c>
      <c r="J279" s="655" t="str">
        <f>IF(基本情報入力シート!AA308="","",基本情報入力シート!AA308)</f>
        <v/>
      </c>
      <c r="K279" s="59" t="str">
        <f>IF(基本情報入力シート!AD308="","",基本情報入力シート!AD308)</f>
        <v/>
      </c>
      <c r="L279" s="656" t="str">
        <f>IF(G279="","",VLOOKUP(G279,【参考】数式用!$A$3:$C$46,3,FALSE))</f>
        <v/>
      </c>
      <c r="M279" s="283" t="str">
        <f t="shared" si="37"/>
        <v/>
      </c>
      <c r="N279" s="253"/>
      <c r="O279" s="253"/>
      <c r="P279" s="253"/>
      <c r="Q279" s="208"/>
      <c r="R279" s="839" t="s">
        <v>2716</v>
      </c>
      <c r="S279" s="841"/>
      <c r="T279" s="60"/>
      <c r="U279" s="1313" t="str">
        <f t="shared" si="38"/>
        <v/>
      </c>
      <c r="V279" s="1313"/>
      <c r="W279" s="1313"/>
      <c r="X279" s="1313"/>
      <c r="Y279" s="1313"/>
      <c r="Z279" s="1313"/>
      <c r="AA279" s="1313"/>
      <c r="AB279" s="1313"/>
      <c r="AC279" s="1313"/>
      <c r="AD279" s="1313"/>
      <c r="AE279" s="1313"/>
      <c r="AG279" s="284" t="str">
        <f t="shared" si="33"/>
        <v/>
      </c>
      <c r="AH279" s="284" t="str">
        <f t="shared" si="34"/>
        <v>×</v>
      </c>
      <c r="AI279" s="278" t="str">
        <f t="shared" si="35"/>
        <v>－</v>
      </c>
      <c r="AJ279" s="279" t="str">
        <f t="shared" si="36"/>
        <v/>
      </c>
    </row>
    <row r="280" spans="1:36" ht="36.75" customHeight="1">
      <c r="A280" s="280">
        <f t="shared" si="39"/>
        <v>270</v>
      </c>
      <c r="B280" s="281" t="str">
        <f>IF(基本情報入力シート!B309="","",基本情報入力シート!B309)</f>
        <v/>
      </c>
      <c r="C280" s="282" t="str">
        <f>IF(基本情報入力シート!L309="","",基本情報入力シート!L309)</f>
        <v/>
      </c>
      <c r="D280" s="282" t="str">
        <f>IF(基本情報入力シート!Q309="","",基本情報入力シート!Q309)</f>
        <v/>
      </c>
      <c r="E280" s="282" t="str">
        <f>IF(基本情報入力シート!V309="","",基本情報入力シート!V309)</f>
        <v/>
      </c>
      <c r="F280" s="282" t="str">
        <f>IF(基本情報入力シート!W309="","",基本情報入力シート!W309)</f>
        <v/>
      </c>
      <c r="G280" s="282" t="str">
        <f>IF(基本情報入力シート!X309="","",基本情報入力シート!X309)</f>
        <v/>
      </c>
      <c r="H280" s="653" t="str">
        <f>IF(基本情報入力シート!Z309="","",基本情報入力シート!Z309)</f>
        <v/>
      </c>
      <c r="I280" s="654" t="str">
        <f>IF(基本情報入力シート!AE309&lt;&gt;"", 基本情報入力シート!AE309, "")</f>
        <v/>
      </c>
      <c r="J280" s="655" t="str">
        <f>IF(基本情報入力シート!AA309="","",基本情報入力シート!AA309)</f>
        <v/>
      </c>
      <c r="K280" s="59" t="str">
        <f>IF(基本情報入力シート!AD309="","",基本情報入力シート!AD309)</f>
        <v/>
      </c>
      <c r="L280" s="656" t="str">
        <f>IF(G280="","",VLOOKUP(G280,【参考】数式用!$A$3:$C$46,3,FALSE))</f>
        <v/>
      </c>
      <c r="M280" s="283" t="str">
        <f t="shared" si="37"/>
        <v/>
      </c>
      <c r="N280" s="253"/>
      <c r="O280" s="253"/>
      <c r="P280" s="253"/>
      <c r="Q280" s="208"/>
      <c r="R280" s="839" t="s">
        <v>2716</v>
      </c>
      <c r="S280" s="841"/>
      <c r="T280" s="60"/>
      <c r="U280" s="1313" t="str">
        <f t="shared" si="38"/>
        <v/>
      </c>
      <c r="V280" s="1313"/>
      <c r="W280" s="1313"/>
      <c r="X280" s="1313"/>
      <c r="Y280" s="1313"/>
      <c r="Z280" s="1313"/>
      <c r="AA280" s="1313"/>
      <c r="AB280" s="1313"/>
      <c r="AC280" s="1313"/>
      <c r="AD280" s="1313"/>
      <c r="AE280" s="1313"/>
      <c r="AG280" s="284" t="str">
        <f t="shared" si="33"/>
        <v/>
      </c>
      <c r="AH280" s="284" t="str">
        <f t="shared" si="34"/>
        <v>×</v>
      </c>
      <c r="AI280" s="278" t="str">
        <f t="shared" si="35"/>
        <v>－</v>
      </c>
      <c r="AJ280" s="279" t="str">
        <f t="shared" si="36"/>
        <v/>
      </c>
    </row>
    <row r="281" spans="1:36" ht="36.75" customHeight="1">
      <c r="A281" s="280">
        <f t="shared" si="39"/>
        <v>271</v>
      </c>
      <c r="B281" s="281" t="str">
        <f>IF(基本情報入力シート!B310="","",基本情報入力シート!B310)</f>
        <v/>
      </c>
      <c r="C281" s="282" t="str">
        <f>IF(基本情報入力シート!L310="","",基本情報入力シート!L310)</f>
        <v/>
      </c>
      <c r="D281" s="282" t="str">
        <f>IF(基本情報入力シート!Q310="","",基本情報入力シート!Q310)</f>
        <v/>
      </c>
      <c r="E281" s="282" t="str">
        <f>IF(基本情報入力シート!V310="","",基本情報入力シート!V310)</f>
        <v/>
      </c>
      <c r="F281" s="282" t="str">
        <f>IF(基本情報入力シート!W310="","",基本情報入力シート!W310)</f>
        <v/>
      </c>
      <c r="G281" s="282" t="str">
        <f>IF(基本情報入力シート!X310="","",基本情報入力シート!X310)</f>
        <v/>
      </c>
      <c r="H281" s="653" t="str">
        <f>IF(基本情報入力シート!Z310="","",基本情報入力シート!Z310)</f>
        <v/>
      </c>
      <c r="I281" s="654" t="str">
        <f>IF(基本情報入力シート!AE310&lt;&gt;"", 基本情報入力シート!AE310, "")</f>
        <v/>
      </c>
      <c r="J281" s="655" t="str">
        <f>IF(基本情報入力シート!AA310="","",基本情報入力シート!AA310)</f>
        <v/>
      </c>
      <c r="K281" s="59" t="str">
        <f>IF(基本情報入力シート!AD310="","",基本情報入力シート!AD310)</f>
        <v/>
      </c>
      <c r="L281" s="656" t="str">
        <f>IF(G281="","",VLOOKUP(G281,【参考】数式用!$A$3:$C$46,3,FALSE))</f>
        <v/>
      </c>
      <c r="M281" s="283" t="str">
        <f t="shared" si="37"/>
        <v/>
      </c>
      <c r="N281" s="253"/>
      <c r="O281" s="253"/>
      <c r="P281" s="253"/>
      <c r="Q281" s="208"/>
      <c r="R281" s="839" t="s">
        <v>2716</v>
      </c>
      <c r="S281" s="841"/>
      <c r="T281" s="60"/>
      <c r="U281" s="1313" t="str">
        <f t="shared" si="38"/>
        <v/>
      </c>
      <c r="V281" s="1313"/>
      <c r="W281" s="1313"/>
      <c r="X281" s="1313"/>
      <c r="Y281" s="1313"/>
      <c r="Z281" s="1313"/>
      <c r="AA281" s="1313"/>
      <c r="AB281" s="1313"/>
      <c r="AC281" s="1313"/>
      <c r="AD281" s="1313"/>
      <c r="AE281" s="1313"/>
      <c r="AG281" s="284" t="str">
        <f t="shared" si="33"/>
        <v/>
      </c>
      <c r="AH281" s="284" t="str">
        <f t="shared" si="34"/>
        <v>×</v>
      </c>
      <c r="AI281" s="278" t="str">
        <f t="shared" si="35"/>
        <v>－</v>
      </c>
      <c r="AJ281" s="279" t="str">
        <f t="shared" si="36"/>
        <v/>
      </c>
    </row>
    <row r="282" spans="1:36" ht="36.75" customHeight="1">
      <c r="A282" s="280">
        <f t="shared" si="39"/>
        <v>272</v>
      </c>
      <c r="B282" s="281" t="str">
        <f>IF(基本情報入力シート!B311="","",基本情報入力シート!B311)</f>
        <v/>
      </c>
      <c r="C282" s="282" t="str">
        <f>IF(基本情報入力シート!L311="","",基本情報入力シート!L311)</f>
        <v/>
      </c>
      <c r="D282" s="282" t="str">
        <f>IF(基本情報入力シート!Q311="","",基本情報入力シート!Q311)</f>
        <v/>
      </c>
      <c r="E282" s="282" t="str">
        <f>IF(基本情報入力シート!V311="","",基本情報入力シート!V311)</f>
        <v/>
      </c>
      <c r="F282" s="282" t="str">
        <f>IF(基本情報入力シート!W311="","",基本情報入力シート!W311)</f>
        <v/>
      </c>
      <c r="G282" s="282" t="str">
        <f>IF(基本情報入力シート!X311="","",基本情報入力シート!X311)</f>
        <v/>
      </c>
      <c r="H282" s="653" t="str">
        <f>IF(基本情報入力シート!Z311="","",基本情報入力シート!Z311)</f>
        <v/>
      </c>
      <c r="I282" s="654" t="str">
        <f>IF(基本情報入力シート!AE311&lt;&gt;"", 基本情報入力シート!AE311, "")</f>
        <v/>
      </c>
      <c r="J282" s="655" t="str">
        <f>IF(基本情報入力シート!AA311="","",基本情報入力シート!AA311)</f>
        <v/>
      </c>
      <c r="K282" s="59" t="str">
        <f>IF(基本情報入力シート!AD311="","",基本情報入力シート!AD311)</f>
        <v/>
      </c>
      <c r="L282" s="656" t="str">
        <f>IF(G282="","",VLOOKUP(G282,【参考】数式用!$A$3:$C$46,3,FALSE))</f>
        <v/>
      </c>
      <c r="M282" s="283" t="str">
        <f t="shared" si="37"/>
        <v/>
      </c>
      <c r="N282" s="253"/>
      <c r="O282" s="253"/>
      <c r="P282" s="253"/>
      <c r="Q282" s="208"/>
      <c r="R282" s="839" t="s">
        <v>2716</v>
      </c>
      <c r="S282" s="841"/>
      <c r="T282" s="60"/>
      <c r="U282" s="1313" t="str">
        <f t="shared" si="38"/>
        <v/>
      </c>
      <c r="V282" s="1313"/>
      <c r="W282" s="1313"/>
      <c r="X282" s="1313"/>
      <c r="Y282" s="1313"/>
      <c r="Z282" s="1313"/>
      <c r="AA282" s="1313"/>
      <c r="AB282" s="1313"/>
      <c r="AC282" s="1313"/>
      <c r="AD282" s="1313"/>
      <c r="AE282" s="1313"/>
      <c r="AG282" s="284" t="str">
        <f t="shared" si="33"/>
        <v/>
      </c>
      <c r="AH282" s="284" t="str">
        <f t="shared" si="34"/>
        <v>×</v>
      </c>
      <c r="AI282" s="278" t="str">
        <f t="shared" si="35"/>
        <v>－</v>
      </c>
      <c r="AJ282" s="279" t="str">
        <f t="shared" si="36"/>
        <v/>
      </c>
    </row>
    <row r="283" spans="1:36" ht="36.75" customHeight="1">
      <c r="A283" s="280">
        <f t="shared" si="39"/>
        <v>273</v>
      </c>
      <c r="B283" s="281" t="str">
        <f>IF(基本情報入力シート!B312="","",基本情報入力シート!B312)</f>
        <v/>
      </c>
      <c r="C283" s="282" t="str">
        <f>IF(基本情報入力シート!L312="","",基本情報入力シート!L312)</f>
        <v/>
      </c>
      <c r="D283" s="282" t="str">
        <f>IF(基本情報入力シート!Q312="","",基本情報入力シート!Q312)</f>
        <v/>
      </c>
      <c r="E283" s="282" t="str">
        <f>IF(基本情報入力シート!V312="","",基本情報入力シート!V312)</f>
        <v/>
      </c>
      <c r="F283" s="282" t="str">
        <f>IF(基本情報入力シート!W312="","",基本情報入力シート!W312)</f>
        <v/>
      </c>
      <c r="G283" s="282" t="str">
        <f>IF(基本情報入力シート!X312="","",基本情報入力シート!X312)</f>
        <v/>
      </c>
      <c r="H283" s="653" t="str">
        <f>IF(基本情報入力シート!Z312="","",基本情報入力シート!Z312)</f>
        <v/>
      </c>
      <c r="I283" s="654" t="str">
        <f>IF(基本情報入力シート!AE312&lt;&gt;"", 基本情報入力シート!AE312, "")</f>
        <v/>
      </c>
      <c r="J283" s="655" t="str">
        <f>IF(基本情報入力シート!AA312="","",基本情報入力シート!AA312)</f>
        <v/>
      </c>
      <c r="K283" s="59" t="str">
        <f>IF(基本情報入力シート!AD312="","",基本情報入力シート!AD312)</f>
        <v/>
      </c>
      <c r="L283" s="656" t="str">
        <f>IF(G283="","",VLOOKUP(G283,【参考】数式用!$A$3:$C$46,3,FALSE))</f>
        <v/>
      </c>
      <c r="M283" s="283" t="str">
        <f t="shared" si="37"/>
        <v/>
      </c>
      <c r="N283" s="253"/>
      <c r="O283" s="253"/>
      <c r="P283" s="253"/>
      <c r="Q283" s="208"/>
      <c r="R283" s="839" t="s">
        <v>2716</v>
      </c>
      <c r="S283" s="841"/>
      <c r="T283" s="60"/>
      <c r="U283" s="1313" t="str">
        <f t="shared" si="38"/>
        <v/>
      </c>
      <c r="V283" s="1313"/>
      <c r="W283" s="1313"/>
      <c r="X283" s="1313"/>
      <c r="Y283" s="1313"/>
      <c r="Z283" s="1313"/>
      <c r="AA283" s="1313"/>
      <c r="AB283" s="1313"/>
      <c r="AC283" s="1313"/>
      <c r="AD283" s="1313"/>
      <c r="AE283" s="1313"/>
      <c r="AG283" s="284" t="str">
        <f t="shared" si="33"/>
        <v/>
      </c>
      <c r="AH283" s="284" t="str">
        <f t="shared" si="34"/>
        <v>×</v>
      </c>
      <c r="AI283" s="278" t="str">
        <f t="shared" si="35"/>
        <v>－</v>
      </c>
      <c r="AJ283" s="279" t="str">
        <f t="shared" si="36"/>
        <v/>
      </c>
    </row>
    <row r="284" spans="1:36" ht="36.75" customHeight="1">
      <c r="A284" s="280">
        <f t="shared" si="39"/>
        <v>274</v>
      </c>
      <c r="B284" s="281" t="str">
        <f>IF(基本情報入力シート!B313="","",基本情報入力シート!B313)</f>
        <v/>
      </c>
      <c r="C284" s="282" t="str">
        <f>IF(基本情報入力シート!L313="","",基本情報入力シート!L313)</f>
        <v/>
      </c>
      <c r="D284" s="282" t="str">
        <f>IF(基本情報入力シート!Q313="","",基本情報入力シート!Q313)</f>
        <v/>
      </c>
      <c r="E284" s="282" t="str">
        <f>IF(基本情報入力シート!V313="","",基本情報入力シート!V313)</f>
        <v/>
      </c>
      <c r="F284" s="282" t="str">
        <f>IF(基本情報入力シート!W313="","",基本情報入力シート!W313)</f>
        <v/>
      </c>
      <c r="G284" s="282" t="str">
        <f>IF(基本情報入力シート!X313="","",基本情報入力シート!X313)</f>
        <v/>
      </c>
      <c r="H284" s="653" t="str">
        <f>IF(基本情報入力シート!Z313="","",基本情報入力シート!Z313)</f>
        <v/>
      </c>
      <c r="I284" s="654" t="str">
        <f>IF(基本情報入力シート!AE313&lt;&gt;"", 基本情報入力シート!AE313, "")</f>
        <v/>
      </c>
      <c r="J284" s="655" t="str">
        <f>IF(基本情報入力シート!AA313="","",基本情報入力シート!AA313)</f>
        <v/>
      </c>
      <c r="K284" s="59" t="str">
        <f>IF(基本情報入力シート!AD313="","",基本情報入力シート!AD313)</f>
        <v/>
      </c>
      <c r="L284" s="656" t="str">
        <f>IF(G284="","",VLOOKUP(G284,【参考】数式用!$A$3:$C$46,3,FALSE))</f>
        <v/>
      </c>
      <c r="M284" s="283" t="str">
        <f t="shared" si="37"/>
        <v/>
      </c>
      <c r="N284" s="253"/>
      <c r="O284" s="253"/>
      <c r="P284" s="253"/>
      <c r="Q284" s="208"/>
      <c r="R284" s="839" t="s">
        <v>2716</v>
      </c>
      <c r="S284" s="841"/>
      <c r="T284" s="60"/>
      <c r="U284" s="1313" t="str">
        <f t="shared" si="38"/>
        <v/>
      </c>
      <c r="V284" s="1313"/>
      <c r="W284" s="1313"/>
      <c r="X284" s="1313"/>
      <c r="Y284" s="1313"/>
      <c r="Z284" s="1313"/>
      <c r="AA284" s="1313"/>
      <c r="AB284" s="1313"/>
      <c r="AC284" s="1313"/>
      <c r="AD284" s="1313"/>
      <c r="AE284" s="1313"/>
      <c r="AG284" s="284" t="str">
        <f t="shared" si="33"/>
        <v/>
      </c>
      <c r="AH284" s="284" t="str">
        <f t="shared" si="34"/>
        <v>×</v>
      </c>
      <c r="AI284" s="278" t="str">
        <f t="shared" si="35"/>
        <v>－</v>
      </c>
      <c r="AJ284" s="279" t="str">
        <f t="shared" si="36"/>
        <v/>
      </c>
    </row>
    <row r="285" spans="1:36" ht="36.75" customHeight="1">
      <c r="A285" s="280">
        <f t="shared" si="39"/>
        <v>275</v>
      </c>
      <c r="B285" s="281" t="str">
        <f>IF(基本情報入力シート!B314="","",基本情報入力シート!B314)</f>
        <v/>
      </c>
      <c r="C285" s="282" t="str">
        <f>IF(基本情報入力シート!L314="","",基本情報入力シート!L314)</f>
        <v/>
      </c>
      <c r="D285" s="282" t="str">
        <f>IF(基本情報入力シート!Q314="","",基本情報入力シート!Q314)</f>
        <v/>
      </c>
      <c r="E285" s="282" t="str">
        <f>IF(基本情報入力シート!V314="","",基本情報入力シート!V314)</f>
        <v/>
      </c>
      <c r="F285" s="282" t="str">
        <f>IF(基本情報入力シート!W314="","",基本情報入力シート!W314)</f>
        <v/>
      </c>
      <c r="G285" s="282" t="str">
        <f>IF(基本情報入力シート!X314="","",基本情報入力シート!X314)</f>
        <v/>
      </c>
      <c r="H285" s="653" t="str">
        <f>IF(基本情報入力シート!Z314="","",基本情報入力シート!Z314)</f>
        <v/>
      </c>
      <c r="I285" s="654" t="str">
        <f>IF(基本情報入力シート!AE314&lt;&gt;"", 基本情報入力シート!AE314, "")</f>
        <v/>
      </c>
      <c r="J285" s="655" t="str">
        <f>IF(基本情報入力シート!AA314="","",基本情報入力シート!AA314)</f>
        <v/>
      </c>
      <c r="K285" s="59" t="str">
        <f>IF(基本情報入力シート!AD314="","",基本情報入力シート!AD314)</f>
        <v/>
      </c>
      <c r="L285" s="656" t="str">
        <f>IF(G285="","",VLOOKUP(G285,【参考】数式用!$A$3:$C$46,3,FALSE))</f>
        <v/>
      </c>
      <c r="M285" s="283" t="str">
        <f t="shared" si="37"/>
        <v/>
      </c>
      <c r="N285" s="253"/>
      <c r="O285" s="253"/>
      <c r="P285" s="253"/>
      <c r="Q285" s="208"/>
      <c r="R285" s="839" t="s">
        <v>2716</v>
      </c>
      <c r="S285" s="841"/>
      <c r="T285" s="60"/>
      <c r="U285" s="1313" t="str">
        <f t="shared" si="38"/>
        <v/>
      </c>
      <c r="V285" s="1313"/>
      <c r="W285" s="1313"/>
      <c r="X285" s="1313"/>
      <c r="Y285" s="1313"/>
      <c r="Z285" s="1313"/>
      <c r="AA285" s="1313"/>
      <c r="AB285" s="1313"/>
      <c r="AC285" s="1313"/>
      <c r="AD285" s="1313"/>
      <c r="AE285" s="1313"/>
      <c r="AG285" s="284" t="str">
        <f t="shared" si="33"/>
        <v/>
      </c>
      <c r="AH285" s="284" t="str">
        <f t="shared" si="34"/>
        <v>×</v>
      </c>
      <c r="AI285" s="278" t="str">
        <f t="shared" si="35"/>
        <v>－</v>
      </c>
      <c r="AJ285" s="279" t="str">
        <f t="shared" si="36"/>
        <v/>
      </c>
    </row>
    <row r="286" spans="1:36" ht="36.75" customHeight="1">
      <c r="A286" s="280">
        <f t="shared" si="39"/>
        <v>276</v>
      </c>
      <c r="B286" s="281" t="str">
        <f>IF(基本情報入力シート!B315="","",基本情報入力シート!B315)</f>
        <v/>
      </c>
      <c r="C286" s="282" t="str">
        <f>IF(基本情報入力シート!L315="","",基本情報入力シート!L315)</f>
        <v/>
      </c>
      <c r="D286" s="282" t="str">
        <f>IF(基本情報入力シート!Q315="","",基本情報入力シート!Q315)</f>
        <v/>
      </c>
      <c r="E286" s="282" t="str">
        <f>IF(基本情報入力シート!V315="","",基本情報入力シート!V315)</f>
        <v/>
      </c>
      <c r="F286" s="282" t="str">
        <f>IF(基本情報入力シート!W315="","",基本情報入力シート!W315)</f>
        <v/>
      </c>
      <c r="G286" s="282" t="str">
        <f>IF(基本情報入力シート!X315="","",基本情報入力シート!X315)</f>
        <v/>
      </c>
      <c r="H286" s="653" t="str">
        <f>IF(基本情報入力シート!Z315="","",基本情報入力シート!Z315)</f>
        <v/>
      </c>
      <c r="I286" s="654" t="str">
        <f>IF(基本情報入力シート!AE315&lt;&gt;"", 基本情報入力シート!AE315, "")</f>
        <v/>
      </c>
      <c r="J286" s="655" t="str">
        <f>IF(基本情報入力シート!AA315="","",基本情報入力シート!AA315)</f>
        <v/>
      </c>
      <c r="K286" s="59" t="str">
        <f>IF(基本情報入力シート!AD315="","",基本情報入力シート!AD315)</f>
        <v/>
      </c>
      <c r="L286" s="656" t="str">
        <f>IF(G286="","",VLOOKUP(G286,【参考】数式用!$A$3:$C$46,3,FALSE))</f>
        <v/>
      </c>
      <c r="M286" s="283" t="str">
        <f t="shared" si="37"/>
        <v/>
      </c>
      <c r="N286" s="253"/>
      <c r="O286" s="253"/>
      <c r="P286" s="253"/>
      <c r="Q286" s="208"/>
      <c r="R286" s="839" t="s">
        <v>2716</v>
      </c>
      <c r="S286" s="841"/>
      <c r="T286" s="60"/>
      <c r="U286" s="1313" t="str">
        <f t="shared" si="38"/>
        <v/>
      </c>
      <c r="V286" s="1313"/>
      <c r="W286" s="1313"/>
      <c r="X286" s="1313"/>
      <c r="Y286" s="1313"/>
      <c r="Z286" s="1313"/>
      <c r="AA286" s="1313"/>
      <c r="AB286" s="1313"/>
      <c r="AC286" s="1313"/>
      <c r="AD286" s="1313"/>
      <c r="AE286" s="1313"/>
      <c r="AG286" s="284" t="str">
        <f t="shared" si="33"/>
        <v/>
      </c>
      <c r="AH286" s="284" t="str">
        <f t="shared" si="34"/>
        <v>×</v>
      </c>
      <c r="AI286" s="278" t="str">
        <f t="shared" si="35"/>
        <v>－</v>
      </c>
      <c r="AJ286" s="279" t="str">
        <f t="shared" si="36"/>
        <v/>
      </c>
    </row>
    <row r="287" spans="1:36" ht="36.75" customHeight="1">
      <c r="A287" s="280">
        <f t="shared" si="39"/>
        <v>277</v>
      </c>
      <c r="B287" s="281" t="str">
        <f>IF(基本情報入力シート!B316="","",基本情報入力シート!B316)</f>
        <v/>
      </c>
      <c r="C287" s="282" t="str">
        <f>IF(基本情報入力シート!L316="","",基本情報入力シート!L316)</f>
        <v/>
      </c>
      <c r="D287" s="282" t="str">
        <f>IF(基本情報入力シート!Q316="","",基本情報入力シート!Q316)</f>
        <v/>
      </c>
      <c r="E287" s="282" t="str">
        <f>IF(基本情報入力シート!V316="","",基本情報入力シート!V316)</f>
        <v/>
      </c>
      <c r="F287" s="282" t="str">
        <f>IF(基本情報入力シート!W316="","",基本情報入力シート!W316)</f>
        <v/>
      </c>
      <c r="G287" s="282" t="str">
        <f>IF(基本情報入力シート!X316="","",基本情報入力シート!X316)</f>
        <v/>
      </c>
      <c r="H287" s="653" t="str">
        <f>IF(基本情報入力シート!Z316="","",基本情報入力シート!Z316)</f>
        <v/>
      </c>
      <c r="I287" s="654" t="str">
        <f>IF(基本情報入力シート!AE316&lt;&gt;"", 基本情報入力シート!AE316, "")</f>
        <v/>
      </c>
      <c r="J287" s="655" t="str">
        <f>IF(基本情報入力シート!AA316="","",基本情報入力シート!AA316)</f>
        <v/>
      </c>
      <c r="K287" s="59" t="str">
        <f>IF(基本情報入力シート!AD316="","",基本情報入力シート!AD316)</f>
        <v/>
      </c>
      <c r="L287" s="656" t="str">
        <f>IF(G287="","",VLOOKUP(G287,【参考】数式用!$A$3:$C$46,3,FALSE))</f>
        <v/>
      </c>
      <c r="M287" s="283" t="str">
        <f t="shared" si="37"/>
        <v/>
      </c>
      <c r="N287" s="253"/>
      <c r="O287" s="253"/>
      <c r="P287" s="253"/>
      <c r="Q287" s="208"/>
      <c r="R287" s="839" t="s">
        <v>2716</v>
      </c>
      <c r="S287" s="841"/>
      <c r="T287" s="60"/>
      <c r="U287" s="1313" t="str">
        <f t="shared" si="38"/>
        <v/>
      </c>
      <c r="V287" s="1313"/>
      <c r="W287" s="1313"/>
      <c r="X287" s="1313"/>
      <c r="Y287" s="1313"/>
      <c r="Z287" s="1313"/>
      <c r="AA287" s="1313"/>
      <c r="AB287" s="1313"/>
      <c r="AC287" s="1313"/>
      <c r="AD287" s="1313"/>
      <c r="AE287" s="1313"/>
      <c r="AG287" s="284" t="str">
        <f t="shared" si="33"/>
        <v/>
      </c>
      <c r="AH287" s="284" t="str">
        <f t="shared" si="34"/>
        <v>×</v>
      </c>
      <c r="AI287" s="278" t="str">
        <f t="shared" si="35"/>
        <v>－</v>
      </c>
      <c r="AJ287" s="279" t="str">
        <f t="shared" si="36"/>
        <v/>
      </c>
    </row>
    <row r="288" spans="1:36" ht="36.75" customHeight="1">
      <c r="A288" s="280">
        <f t="shared" si="39"/>
        <v>278</v>
      </c>
      <c r="B288" s="281" t="str">
        <f>IF(基本情報入力シート!B317="","",基本情報入力シート!B317)</f>
        <v/>
      </c>
      <c r="C288" s="282" t="str">
        <f>IF(基本情報入力シート!L317="","",基本情報入力シート!L317)</f>
        <v/>
      </c>
      <c r="D288" s="282" t="str">
        <f>IF(基本情報入力シート!Q317="","",基本情報入力シート!Q317)</f>
        <v/>
      </c>
      <c r="E288" s="282" t="str">
        <f>IF(基本情報入力シート!V317="","",基本情報入力シート!V317)</f>
        <v/>
      </c>
      <c r="F288" s="282" t="str">
        <f>IF(基本情報入力シート!W317="","",基本情報入力シート!W317)</f>
        <v/>
      </c>
      <c r="G288" s="282" t="str">
        <f>IF(基本情報入力シート!X317="","",基本情報入力シート!X317)</f>
        <v/>
      </c>
      <c r="H288" s="653" t="str">
        <f>IF(基本情報入力シート!Z317="","",基本情報入力シート!Z317)</f>
        <v/>
      </c>
      <c r="I288" s="654" t="str">
        <f>IF(基本情報入力シート!AE317&lt;&gt;"", 基本情報入力シート!AE317, "")</f>
        <v/>
      </c>
      <c r="J288" s="655" t="str">
        <f>IF(基本情報入力シート!AA317="","",基本情報入力シート!AA317)</f>
        <v/>
      </c>
      <c r="K288" s="59" t="str">
        <f>IF(基本情報入力シート!AD317="","",基本情報入力シート!AD317)</f>
        <v/>
      </c>
      <c r="L288" s="656" t="str">
        <f>IF(G288="","",VLOOKUP(G288,【参考】数式用!$A$3:$C$46,3,FALSE))</f>
        <v/>
      </c>
      <c r="M288" s="283" t="str">
        <f t="shared" si="37"/>
        <v/>
      </c>
      <c r="N288" s="253"/>
      <c r="O288" s="253"/>
      <c r="P288" s="253"/>
      <c r="Q288" s="208"/>
      <c r="R288" s="839" t="s">
        <v>2716</v>
      </c>
      <c r="S288" s="841"/>
      <c r="T288" s="60"/>
      <c r="U288" s="1313" t="str">
        <f t="shared" si="38"/>
        <v/>
      </c>
      <c r="V288" s="1313"/>
      <c r="W288" s="1313"/>
      <c r="X288" s="1313"/>
      <c r="Y288" s="1313"/>
      <c r="Z288" s="1313"/>
      <c r="AA288" s="1313"/>
      <c r="AB288" s="1313"/>
      <c r="AC288" s="1313"/>
      <c r="AD288" s="1313"/>
      <c r="AE288" s="1313"/>
      <c r="AG288" s="284" t="str">
        <f t="shared" si="33"/>
        <v/>
      </c>
      <c r="AH288" s="284" t="str">
        <f t="shared" si="34"/>
        <v>×</v>
      </c>
      <c r="AI288" s="278" t="str">
        <f t="shared" si="35"/>
        <v>－</v>
      </c>
      <c r="AJ288" s="279" t="str">
        <f t="shared" si="36"/>
        <v/>
      </c>
    </row>
    <row r="289" spans="1:36" ht="36.75" customHeight="1">
      <c r="A289" s="280">
        <f t="shared" si="39"/>
        <v>279</v>
      </c>
      <c r="B289" s="281" t="str">
        <f>IF(基本情報入力シート!B318="","",基本情報入力シート!B318)</f>
        <v/>
      </c>
      <c r="C289" s="282" t="str">
        <f>IF(基本情報入力シート!L318="","",基本情報入力シート!L318)</f>
        <v/>
      </c>
      <c r="D289" s="282" t="str">
        <f>IF(基本情報入力シート!Q318="","",基本情報入力シート!Q318)</f>
        <v/>
      </c>
      <c r="E289" s="282" t="str">
        <f>IF(基本情報入力シート!V318="","",基本情報入力シート!V318)</f>
        <v/>
      </c>
      <c r="F289" s="282" t="str">
        <f>IF(基本情報入力シート!W318="","",基本情報入力シート!W318)</f>
        <v/>
      </c>
      <c r="G289" s="282" t="str">
        <f>IF(基本情報入力シート!X318="","",基本情報入力シート!X318)</f>
        <v/>
      </c>
      <c r="H289" s="653" t="str">
        <f>IF(基本情報入力シート!Z318="","",基本情報入力シート!Z318)</f>
        <v/>
      </c>
      <c r="I289" s="654" t="str">
        <f>IF(基本情報入力シート!AE318&lt;&gt;"", 基本情報入力シート!AE318, "")</f>
        <v/>
      </c>
      <c r="J289" s="655" t="str">
        <f>IF(基本情報入力シート!AA318="","",基本情報入力シート!AA318)</f>
        <v/>
      </c>
      <c r="K289" s="59" t="str">
        <f>IF(基本情報入力シート!AD318="","",基本情報入力シート!AD318)</f>
        <v/>
      </c>
      <c r="L289" s="656" t="str">
        <f>IF(G289="","",VLOOKUP(G289,【参考】数式用!$A$3:$C$46,3,FALSE))</f>
        <v/>
      </c>
      <c r="M289" s="283" t="str">
        <f t="shared" si="37"/>
        <v/>
      </c>
      <c r="N289" s="253"/>
      <c r="O289" s="253"/>
      <c r="P289" s="253"/>
      <c r="Q289" s="208"/>
      <c r="R289" s="839" t="s">
        <v>2716</v>
      </c>
      <c r="S289" s="841"/>
      <c r="T289" s="60"/>
      <c r="U289" s="1313" t="str">
        <f t="shared" si="38"/>
        <v/>
      </c>
      <c r="V289" s="1313"/>
      <c r="W289" s="1313"/>
      <c r="X289" s="1313"/>
      <c r="Y289" s="1313"/>
      <c r="Z289" s="1313"/>
      <c r="AA289" s="1313"/>
      <c r="AB289" s="1313"/>
      <c r="AC289" s="1313"/>
      <c r="AD289" s="1313"/>
      <c r="AE289" s="1313"/>
      <c r="AG289" s="284" t="str">
        <f t="shared" si="33"/>
        <v/>
      </c>
      <c r="AH289" s="284" t="str">
        <f t="shared" si="34"/>
        <v>×</v>
      </c>
      <c r="AI289" s="278" t="str">
        <f t="shared" si="35"/>
        <v>－</v>
      </c>
      <c r="AJ289" s="279" t="str">
        <f t="shared" si="36"/>
        <v/>
      </c>
    </row>
    <row r="290" spans="1:36" ht="36.75" customHeight="1">
      <c r="A290" s="280">
        <f t="shared" si="39"/>
        <v>280</v>
      </c>
      <c r="B290" s="281" t="str">
        <f>IF(基本情報入力シート!B319="","",基本情報入力シート!B319)</f>
        <v/>
      </c>
      <c r="C290" s="282" t="str">
        <f>IF(基本情報入力シート!L319="","",基本情報入力シート!L319)</f>
        <v/>
      </c>
      <c r="D290" s="282" t="str">
        <f>IF(基本情報入力シート!Q319="","",基本情報入力シート!Q319)</f>
        <v/>
      </c>
      <c r="E290" s="282" t="str">
        <f>IF(基本情報入力シート!V319="","",基本情報入力シート!V319)</f>
        <v/>
      </c>
      <c r="F290" s="282" t="str">
        <f>IF(基本情報入力シート!W319="","",基本情報入力シート!W319)</f>
        <v/>
      </c>
      <c r="G290" s="282" t="str">
        <f>IF(基本情報入力シート!X319="","",基本情報入力シート!X319)</f>
        <v/>
      </c>
      <c r="H290" s="653" t="str">
        <f>IF(基本情報入力シート!Z319="","",基本情報入力シート!Z319)</f>
        <v/>
      </c>
      <c r="I290" s="654" t="str">
        <f>IF(基本情報入力シート!AE319&lt;&gt;"", 基本情報入力シート!AE319, "")</f>
        <v/>
      </c>
      <c r="J290" s="655" t="str">
        <f>IF(基本情報入力シート!AA319="","",基本情報入力シート!AA319)</f>
        <v/>
      </c>
      <c r="K290" s="59" t="str">
        <f>IF(基本情報入力シート!AD319="","",基本情報入力シート!AD319)</f>
        <v/>
      </c>
      <c r="L290" s="656" t="str">
        <f>IF(G290="","",VLOOKUP(G290,【参考】数式用!$A$3:$C$46,3,FALSE))</f>
        <v/>
      </c>
      <c r="M290" s="283" t="str">
        <f t="shared" si="37"/>
        <v/>
      </c>
      <c r="N290" s="253"/>
      <c r="O290" s="253"/>
      <c r="P290" s="253"/>
      <c r="Q290" s="208"/>
      <c r="R290" s="839" t="s">
        <v>2716</v>
      </c>
      <c r="S290" s="841"/>
      <c r="T290" s="60"/>
      <c r="U290" s="1313" t="str">
        <f t="shared" si="38"/>
        <v/>
      </c>
      <c r="V290" s="1313"/>
      <c r="W290" s="1313"/>
      <c r="X290" s="1313"/>
      <c r="Y290" s="1313"/>
      <c r="Z290" s="1313"/>
      <c r="AA290" s="1313"/>
      <c r="AB290" s="1313"/>
      <c r="AC290" s="1313"/>
      <c r="AD290" s="1313"/>
      <c r="AE290" s="1313"/>
      <c r="AG290" s="284" t="str">
        <f t="shared" si="33"/>
        <v/>
      </c>
      <c r="AH290" s="284" t="str">
        <f t="shared" si="34"/>
        <v>×</v>
      </c>
      <c r="AI290" s="278" t="str">
        <f t="shared" si="35"/>
        <v>－</v>
      </c>
      <c r="AJ290" s="279" t="str">
        <f t="shared" si="36"/>
        <v/>
      </c>
    </row>
    <row r="291" spans="1:36" ht="36.75" customHeight="1">
      <c r="A291" s="280">
        <f t="shared" si="39"/>
        <v>281</v>
      </c>
      <c r="B291" s="281" t="str">
        <f>IF(基本情報入力シート!B320="","",基本情報入力シート!B320)</f>
        <v/>
      </c>
      <c r="C291" s="282" t="str">
        <f>IF(基本情報入力シート!L320="","",基本情報入力シート!L320)</f>
        <v/>
      </c>
      <c r="D291" s="282" t="str">
        <f>IF(基本情報入力シート!Q320="","",基本情報入力シート!Q320)</f>
        <v/>
      </c>
      <c r="E291" s="282" t="str">
        <f>IF(基本情報入力シート!V320="","",基本情報入力シート!V320)</f>
        <v/>
      </c>
      <c r="F291" s="282" t="str">
        <f>IF(基本情報入力シート!W320="","",基本情報入力シート!W320)</f>
        <v/>
      </c>
      <c r="G291" s="282" t="str">
        <f>IF(基本情報入力シート!X320="","",基本情報入力シート!X320)</f>
        <v/>
      </c>
      <c r="H291" s="653" t="str">
        <f>IF(基本情報入力シート!Z320="","",基本情報入力シート!Z320)</f>
        <v/>
      </c>
      <c r="I291" s="654" t="str">
        <f>IF(基本情報入力シート!AE320&lt;&gt;"", 基本情報入力シート!AE320, "")</f>
        <v/>
      </c>
      <c r="J291" s="655" t="str">
        <f>IF(基本情報入力シート!AA320="","",基本情報入力シート!AA320)</f>
        <v/>
      </c>
      <c r="K291" s="59" t="str">
        <f>IF(基本情報入力シート!AD320="","",基本情報入力シート!AD320)</f>
        <v/>
      </c>
      <c r="L291" s="656" t="str">
        <f>IF(G291="","",VLOOKUP(G291,【参考】数式用!$A$3:$C$46,3,FALSE))</f>
        <v/>
      </c>
      <c r="M291" s="283" t="str">
        <f t="shared" si="37"/>
        <v/>
      </c>
      <c r="N291" s="253"/>
      <c r="O291" s="253"/>
      <c r="P291" s="253"/>
      <c r="Q291" s="208"/>
      <c r="R291" s="839" t="s">
        <v>2716</v>
      </c>
      <c r="S291" s="841"/>
      <c r="T291" s="60"/>
      <c r="U291" s="1313" t="str">
        <f t="shared" si="38"/>
        <v/>
      </c>
      <c r="V291" s="1313"/>
      <c r="W291" s="1313"/>
      <c r="X291" s="1313"/>
      <c r="Y291" s="1313"/>
      <c r="Z291" s="1313"/>
      <c r="AA291" s="1313"/>
      <c r="AB291" s="1313"/>
      <c r="AC291" s="1313"/>
      <c r="AD291" s="1313"/>
      <c r="AE291" s="1313"/>
      <c r="AG291" s="284" t="str">
        <f t="shared" si="33"/>
        <v/>
      </c>
      <c r="AH291" s="284" t="str">
        <f t="shared" si="34"/>
        <v>×</v>
      </c>
      <c r="AI291" s="278" t="str">
        <f t="shared" si="35"/>
        <v>－</v>
      </c>
      <c r="AJ291" s="279" t="str">
        <f t="shared" si="36"/>
        <v/>
      </c>
    </row>
    <row r="292" spans="1:36" ht="36.75" customHeight="1">
      <c r="A292" s="280">
        <f t="shared" si="39"/>
        <v>282</v>
      </c>
      <c r="B292" s="281" t="str">
        <f>IF(基本情報入力シート!B321="","",基本情報入力シート!B321)</f>
        <v/>
      </c>
      <c r="C292" s="282" t="str">
        <f>IF(基本情報入力シート!L321="","",基本情報入力シート!L321)</f>
        <v/>
      </c>
      <c r="D292" s="282" t="str">
        <f>IF(基本情報入力シート!Q321="","",基本情報入力シート!Q321)</f>
        <v/>
      </c>
      <c r="E292" s="282" t="str">
        <f>IF(基本情報入力シート!V321="","",基本情報入力シート!V321)</f>
        <v/>
      </c>
      <c r="F292" s="282" t="str">
        <f>IF(基本情報入力シート!W321="","",基本情報入力シート!W321)</f>
        <v/>
      </c>
      <c r="G292" s="282" t="str">
        <f>IF(基本情報入力シート!X321="","",基本情報入力シート!X321)</f>
        <v/>
      </c>
      <c r="H292" s="653" t="str">
        <f>IF(基本情報入力シート!Z321="","",基本情報入力シート!Z321)</f>
        <v/>
      </c>
      <c r="I292" s="654" t="str">
        <f>IF(基本情報入力シート!AE321&lt;&gt;"", 基本情報入力シート!AE321, "")</f>
        <v/>
      </c>
      <c r="J292" s="655" t="str">
        <f>IF(基本情報入力シート!AA321="","",基本情報入力シート!AA321)</f>
        <v/>
      </c>
      <c r="K292" s="59" t="str">
        <f>IF(基本情報入力シート!AD321="","",基本情報入力シート!AD321)</f>
        <v/>
      </c>
      <c r="L292" s="656" t="str">
        <f>IF(G292="","",VLOOKUP(G292,【参考】数式用!$A$3:$C$46,3,FALSE))</f>
        <v/>
      </c>
      <c r="M292" s="283" t="str">
        <f t="shared" si="37"/>
        <v/>
      </c>
      <c r="N292" s="253"/>
      <c r="O292" s="253"/>
      <c r="P292" s="253"/>
      <c r="Q292" s="208"/>
      <c r="R292" s="839" t="s">
        <v>2716</v>
      </c>
      <c r="S292" s="841"/>
      <c r="T292" s="60"/>
      <c r="U292" s="1313" t="str">
        <f t="shared" si="38"/>
        <v/>
      </c>
      <c r="V292" s="1313"/>
      <c r="W292" s="1313"/>
      <c r="X292" s="1313"/>
      <c r="Y292" s="1313"/>
      <c r="Z292" s="1313"/>
      <c r="AA292" s="1313"/>
      <c r="AB292" s="1313"/>
      <c r="AC292" s="1313"/>
      <c r="AD292" s="1313"/>
      <c r="AE292" s="1313"/>
      <c r="AG292" s="284" t="str">
        <f t="shared" si="33"/>
        <v/>
      </c>
      <c r="AH292" s="284" t="str">
        <f t="shared" si="34"/>
        <v>×</v>
      </c>
      <c r="AI292" s="278" t="str">
        <f t="shared" si="35"/>
        <v>－</v>
      </c>
      <c r="AJ292" s="279" t="str">
        <f t="shared" si="36"/>
        <v/>
      </c>
    </row>
    <row r="293" spans="1:36" ht="36.75" customHeight="1">
      <c r="A293" s="280">
        <f t="shared" si="39"/>
        <v>283</v>
      </c>
      <c r="B293" s="281" t="str">
        <f>IF(基本情報入力シート!B322="","",基本情報入力シート!B322)</f>
        <v/>
      </c>
      <c r="C293" s="282" t="str">
        <f>IF(基本情報入力シート!L322="","",基本情報入力シート!L322)</f>
        <v/>
      </c>
      <c r="D293" s="282" t="str">
        <f>IF(基本情報入力シート!Q322="","",基本情報入力シート!Q322)</f>
        <v/>
      </c>
      <c r="E293" s="282" t="str">
        <f>IF(基本情報入力シート!V322="","",基本情報入力シート!V322)</f>
        <v/>
      </c>
      <c r="F293" s="282" t="str">
        <f>IF(基本情報入力シート!W322="","",基本情報入力シート!W322)</f>
        <v/>
      </c>
      <c r="G293" s="282" t="str">
        <f>IF(基本情報入力シート!X322="","",基本情報入力シート!X322)</f>
        <v/>
      </c>
      <c r="H293" s="653" t="str">
        <f>IF(基本情報入力シート!Z322="","",基本情報入力シート!Z322)</f>
        <v/>
      </c>
      <c r="I293" s="654" t="str">
        <f>IF(基本情報入力シート!AE322&lt;&gt;"", 基本情報入力シート!AE322, "")</f>
        <v/>
      </c>
      <c r="J293" s="655" t="str">
        <f>IF(基本情報入力シート!AA322="","",基本情報入力シート!AA322)</f>
        <v/>
      </c>
      <c r="K293" s="59" t="str">
        <f>IF(基本情報入力シート!AD322="","",基本情報入力シート!AD322)</f>
        <v/>
      </c>
      <c r="L293" s="656" t="str">
        <f>IF(G293="","",VLOOKUP(G293,【参考】数式用!$A$3:$C$46,3,FALSE))</f>
        <v/>
      </c>
      <c r="M293" s="283" t="str">
        <f t="shared" si="37"/>
        <v/>
      </c>
      <c r="N293" s="253"/>
      <c r="O293" s="253"/>
      <c r="P293" s="253"/>
      <c r="Q293" s="208"/>
      <c r="R293" s="839" t="s">
        <v>2716</v>
      </c>
      <c r="S293" s="841"/>
      <c r="T293" s="60"/>
      <c r="U293" s="1313" t="str">
        <f t="shared" si="38"/>
        <v/>
      </c>
      <c r="V293" s="1313"/>
      <c r="W293" s="1313"/>
      <c r="X293" s="1313"/>
      <c r="Y293" s="1313"/>
      <c r="Z293" s="1313"/>
      <c r="AA293" s="1313"/>
      <c r="AB293" s="1313"/>
      <c r="AC293" s="1313"/>
      <c r="AD293" s="1313"/>
      <c r="AE293" s="1313"/>
      <c r="AG293" s="284" t="str">
        <f t="shared" si="33"/>
        <v/>
      </c>
      <c r="AH293" s="284" t="str">
        <f t="shared" si="34"/>
        <v>×</v>
      </c>
      <c r="AI293" s="278" t="str">
        <f t="shared" si="35"/>
        <v>－</v>
      </c>
      <c r="AJ293" s="279" t="str">
        <f t="shared" si="36"/>
        <v/>
      </c>
    </row>
    <row r="294" spans="1:36" ht="36.75" customHeight="1">
      <c r="A294" s="280">
        <f t="shared" si="39"/>
        <v>284</v>
      </c>
      <c r="B294" s="281" t="str">
        <f>IF(基本情報入力シート!B323="","",基本情報入力シート!B323)</f>
        <v/>
      </c>
      <c r="C294" s="282" t="str">
        <f>IF(基本情報入力シート!L323="","",基本情報入力シート!L323)</f>
        <v/>
      </c>
      <c r="D294" s="282" t="str">
        <f>IF(基本情報入力シート!Q323="","",基本情報入力シート!Q323)</f>
        <v/>
      </c>
      <c r="E294" s="282" t="str">
        <f>IF(基本情報入力シート!V323="","",基本情報入力シート!V323)</f>
        <v/>
      </c>
      <c r="F294" s="282" t="str">
        <f>IF(基本情報入力シート!W323="","",基本情報入力シート!W323)</f>
        <v/>
      </c>
      <c r="G294" s="282" t="str">
        <f>IF(基本情報入力シート!X323="","",基本情報入力シート!X323)</f>
        <v/>
      </c>
      <c r="H294" s="653" t="str">
        <f>IF(基本情報入力シート!Z323="","",基本情報入力シート!Z323)</f>
        <v/>
      </c>
      <c r="I294" s="654" t="str">
        <f>IF(基本情報入力シート!AE323&lt;&gt;"", 基本情報入力シート!AE323, "")</f>
        <v/>
      </c>
      <c r="J294" s="655" t="str">
        <f>IF(基本情報入力シート!AA323="","",基本情報入力シート!AA323)</f>
        <v/>
      </c>
      <c r="K294" s="59" t="str">
        <f>IF(基本情報入力シート!AD323="","",基本情報入力シート!AD323)</f>
        <v/>
      </c>
      <c r="L294" s="656" t="str">
        <f>IF(G294="","",VLOOKUP(G294,【参考】数式用!$A$3:$C$46,3,FALSE))</f>
        <v/>
      </c>
      <c r="M294" s="283" t="str">
        <f t="shared" si="37"/>
        <v/>
      </c>
      <c r="N294" s="253"/>
      <c r="O294" s="253"/>
      <c r="P294" s="253"/>
      <c r="Q294" s="208"/>
      <c r="R294" s="839" t="s">
        <v>2716</v>
      </c>
      <c r="S294" s="841"/>
      <c r="T294" s="60"/>
      <c r="U294" s="1313" t="str">
        <f t="shared" si="38"/>
        <v/>
      </c>
      <c r="V294" s="1313"/>
      <c r="W294" s="1313"/>
      <c r="X294" s="1313"/>
      <c r="Y294" s="1313"/>
      <c r="Z294" s="1313"/>
      <c r="AA294" s="1313"/>
      <c r="AB294" s="1313"/>
      <c r="AC294" s="1313"/>
      <c r="AD294" s="1313"/>
      <c r="AE294" s="1313"/>
      <c r="AG294" s="284" t="str">
        <f t="shared" si="33"/>
        <v/>
      </c>
      <c r="AH294" s="284" t="str">
        <f t="shared" si="34"/>
        <v>×</v>
      </c>
      <c r="AI294" s="278" t="str">
        <f t="shared" si="35"/>
        <v>－</v>
      </c>
      <c r="AJ294" s="279" t="str">
        <f t="shared" si="36"/>
        <v/>
      </c>
    </row>
    <row r="295" spans="1:36" ht="36.75" customHeight="1">
      <c r="A295" s="280">
        <f t="shared" si="39"/>
        <v>285</v>
      </c>
      <c r="B295" s="281" t="str">
        <f>IF(基本情報入力シート!B324="","",基本情報入力シート!B324)</f>
        <v/>
      </c>
      <c r="C295" s="282" t="str">
        <f>IF(基本情報入力シート!L324="","",基本情報入力シート!L324)</f>
        <v/>
      </c>
      <c r="D295" s="282" t="str">
        <f>IF(基本情報入力シート!Q324="","",基本情報入力シート!Q324)</f>
        <v/>
      </c>
      <c r="E295" s="282" t="str">
        <f>IF(基本情報入力シート!V324="","",基本情報入力シート!V324)</f>
        <v/>
      </c>
      <c r="F295" s="282" t="str">
        <f>IF(基本情報入力シート!W324="","",基本情報入力シート!W324)</f>
        <v/>
      </c>
      <c r="G295" s="282" t="str">
        <f>IF(基本情報入力シート!X324="","",基本情報入力シート!X324)</f>
        <v/>
      </c>
      <c r="H295" s="653" t="str">
        <f>IF(基本情報入力シート!Z324="","",基本情報入力シート!Z324)</f>
        <v/>
      </c>
      <c r="I295" s="654" t="str">
        <f>IF(基本情報入力シート!AE324&lt;&gt;"", 基本情報入力シート!AE324, "")</f>
        <v/>
      </c>
      <c r="J295" s="655" t="str">
        <f>IF(基本情報入力シート!AA324="","",基本情報入力シート!AA324)</f>
        <v/>
      </c>
      <c r="K295" s="59" t="str">
        <f>IF(基本情報入力シート!AD324="","",基本情報入力シート!AD324)</f>
        <v/>
      </c>
      <c r="L295" s="656" t="str">
        <f>IF(G295="","",VLOOKUP(G295,【参考】数式用!$A$3:$C$46,3,FALSE))</f>
        <v/>
      </c>
      <c r="M295" s="283" t="str">
        <f t="shared" si="37"/>
        <v/>
      </c>
      <c r="N295" s="253"/>
      <c r="O295" s="253"/>
      <c r="P295" s="253"/>
      <c r="Q295" s="208"/>
      <c r="R295" s="839" t="s">
        <v>2716</v>
      </c>
      <c r="S295" s="841"/>
      <c r="T295" s="60"/>
      <c r="U295" s="1313" t="str">
        <f t="shared" si="38"/>
        <v/>
      </c>
      <c r="V295" s="1313"/>
      <c r="W295" s="1313"/>
      <c r="X295" s="1313"/>
      <c r="Y295" s="1313"/>
      <c r="Z295" s="1313"/>
      <c r="AA295" s="1313"/>
      <c r="AB295" s="1313"/>
      <c r="AC295" s="1313"/>
      <c r="AD295" s="1313"/>
      <c r="AE295" s="1313"/>
      <c r="AG295" s="284" t="str">
        <f t="shared" si="33"/>
        <v/>
      </c>
      <c r="AH295" s="284" t="str">
        <f t="shared" si="34"/>
        <v>×</v>
      </c>
      <c r="AI295" s="278" t="str">
        <f t="shared" si="35"/>
        <v>－</v>
      </c>
      <c r="AJ295" s="279" t="str">
        <f t="shared" si="36"/>
        <v/>
      </c>
    </row>
    <row r="296" spans="1:36" ht="36.75" customHeight="1">
      <c r="A296" s="280">
        <f t="shared" si="39"/>
        <v>286</v>
      </c>
      <c r="B296" s="281" t="str">
        <f>IF(基本情報入力シート!B325="","",基本情報入力シート!B325)</f>
        <v/>
      </c>
      <c r="C296" s="282" t="str">
        <f>IF(基本情報入力シート!L325="","",基本情報入力シート!L325)</f>
        <v/>
      </c>
      <c r="D296" s="282" t="str">
        <f>IF(基本情報入力シート!Q325="","",基本情報入力シート!Q325)</f>
        <v/>
      </c>
      <c r="E296" s="282" t="str">
        <f>IF(基本情報入力シート!V325="","",基本情報入力シート!V325)</f>
        <v/>
      </c>
      <c r="F296" s="282" t="str">
        <f>IF(基本情報入力シート!W325="","",基本情報入力シート!W325)</f>
        <v/>
      </c>
      <c r="G296" s="282" t="str">
        <f>IF(基本情報入力シート!X325="","",基本情報入力シート!X325)</f>
        <v/>
      </c>
      <c r="H296" s="653" t="str">
        <f>IF(基本情報入力シート!Z325="","",基本情報入力シート!Z325)</f>
        <v/>
      </c>
      <c r="I296" s="654" t="str">
        <f>IF(基本情報入力シート!AE325&lt;&gt;"", 基本情報入力シート!AE325, "")</f>
        <v/>
      </c>
      <c r="J296" s="655" t="str">
        <f>IF(基本情報入力シート!AA325="","",基本情報入力シート!AA325)</f>
        <v/>
      </c>
      <c r="K296" s="59" t="str">
        <f>IF(基本情報入力シート!AD325="","",基本情報入力シート!AD325)</f>
        <v/>
      </c>
      <c r="L296" s="656" t="str">
        <f>IF(G296="","",VLOOKUP(G296,【参考】数式用!$A$3:$C$46,3,FALSE))</f>
        <v/>
      </c>
      <c r="M296" s="283" t="str">
        <f t="shared" si="37"/>
        <v/>
      </c>
      <c r="N296" s="253"/>
      <c r="O296" s="253"/>
      <c r="P296" s="253"/>
      <c r="Q296" s="208"/>
      <c r="R296" s="839" t="s">
        <v>2716</v>
      </c>
      <c r="S296" s="841"/>
      <c r="T296" s="60"/>
      <c r="U296" s="1313" t="str">
        <f t="shared" si="38"/>
        <v/>
      </c>
      <c r="V296" s="1313"/>
      <c r="W296" s="1313"/>
      <c r="X296" s="1313"/>
      <c r="Y296" s="1313"/>
      <c r="Z296" s="1313"/>
      <c r="AA296" s="1313"/>
      <c r="AB296" s="1313"/>
      <c r="AC296" s="1313"/>
      <c r="AD296" s="1313"/>
      <c r="AE296" s="1313"/>
      <c r="AG296" s="284" t="str">
        <f t="shared" si="33"/>
        <v/>
      </c>
      <c r="AH296" s="284" t="str">
        <f t="shared" si="34"/>
        <v>×</v>
      </c>
      <c r="AI296" s="278" t="str">
        <f t="shared" si="35"/>
        <v>－</v>
      </c>
      <c r="AJ296" s="279" t="str">
        <f t="shared" si="36"/>
        <v/>
      </c>
    </row>
    <row r="297" spans="1:36" ht="36.75" customHeight="1">
      <c r="A297" s="280">
        <f t="shared" si="39"/>
        <v>287</v>
      </c>
      <c r="B297" s="281" t="str">
        <f>IF(基本情報入力シート!B326="","",基本情報入力シート!B326)</f>
        <v/>
      </c>
      <c r="C297" s="282" t="str">
        <f>IF(基本情報入力シート!L326="","",基本情報入力シート!L326)</f>
        <v/>
      </c>
      <c r="D297" s="282" t="str">
        <f>IF(基本情報入力シート!Q326="","",基本情報入力シート!Q326)</f>
        <v/>
      </c>
      <c r="E297" s="282" t="str">
        <f>IF(基本情報入力シート!V326="","",基本情報入力シート!V326)</f>
        <v/>
      </c>
      <c r="F297" s="282" t="str">
        <f>IF(基本情報入力シート!W326="","",基本情報入力シート!W326)</f>
        <v/>
      </c>
      <c r="G297" s="282" t="str">
        <f>IF(基本情報入力シート!X326="","",基本情報入力シート!X326)</f>
        <v/>
      </c>
      <c r="H297" s="653" t="str">
        <f>IF(基本情報入力シート!Z326="","",基本情報入力シート!Z326)</f>
        <v/>
      </c>
      <c r="I297" s="654" t="str">
        <f>IF(基本情報入力シート!AE326&lt;&gt;"", 基本情報入力シート!AE326, "")</f>
        <v/>
      </c>
      <c r="J297" s="655" t="str">
        <f>IF(基本情報入力シート!AA326="","",基本情報入力シート!AA326)</f>
        <v/>
      </c>
      <c r="K297" s="59" t="str">
        <f>IF(基本情報入力シート!AD326="","",基本情報入力シート!AD326)</f>
        <v/>
      </c>
      <c r="L297" s="656" t="str">
        <f>IF(G297="","",VLOOKUP(G297,【参考】数式用!$A$3:$C$46,3,FALSE))</f>
        <v/>
      </c>
      <c r="M297" s="283" t="str">
        <f t="shared" si="37"/>
        <v/>
      </c>
      <c r="N297" s="253"/>
      <c r="O297" s="253"/>
      <c r="P297" s="253"/>
      <c r="Q297" s="208"/>
      <c r="R297" s="839" t="s">
        <v>2716</v>
      </c>
      <c r="S297" s="841"/>
      <c r="T297" s="60"/>
      <c r="U297" s="1313" t="str">
        <f t="shared" si="38"/>
        <v/>
      </c>
      <c r="V297" s="1313"/>
      <c r="W297" s="1313"/>
      <c r="X297" s="1313"/>
      <c r="Y297" s="1313"/>
      <c r="Z297" s="1313"/>
      <c r="AA297" s="1313"/>
      <c r="AB297" s="1313"/>
      <c r="AC297" s="1313"/>
      <c r="AD297" s="1313"/>
      <c r="AE297" s="1313"/>
      <c r="AG297" s="284" t="str">
        <f t="shared" si="33"/>
        <v/>
      </c>
      <c r="AH297" s="284" t="str">
        <f t="shared" si="34"/>
        <v>×</v>
      </c>
      <c r="AI297" s="278" t="str">
        <f t="shared" si="35"/>
        <v>－</v>
      </c>
      <c r="AJ297" s="279" t="str">
        <f t="shared" si="36"/>
        <v/>
      </c>
    </row>
    <row r="298" spans="1:36" ht="36.75" customHeight="1">
      <c r="A298" s="280">
        <f t="shared" si="39"/>
        <v>288</v>
      </c>
      <c r="B298" s="281" t="str">
        <f>IF(基本情報入力シート!B327="","",基本情報入力シート!B327)</f>
        <v/>
      </c>
      <c r="C298" s="282" t="str">
        <f>IF(基本情報入力シート!L327="","",基本情報入力シート!L327)</f>
        <v/>
      </c>
      <c r="D298" s="282" t="str">
        <f>IF(基本情報入力シート!Q327="","",基本情報入力シート!Q327)</f>
        <v/>
      </c>
      <c r="E298" s="282" t="str">
        <f>IF(基本情報入力シート!V327="","",基本情報入力シート!V327)</f>
        <v/>
      </c>
      <c r="F298" s="282" t="str">
        <f>IF(基本情報入力シート!W327="","",基本情報入力シート!W327)</f>
        <v/>
      </c>
      <c r="G298" s="282" t="str">
        <f>IF(基本情報入力シート!X327="","",基本情報入力シート!X327)</f>
        <v/>
      </c>
      <c r="H298" s="653" t="str">
        <f>IF(基本情報入力シート!Z327="","",基本情報入力シート!Z327)</f>
        <v/>
      </c>
      <c r="I298" s="654" t="str">
        <f>IF(基本情報入力シート!AE327&lt;&gt;"", 基本情報入力シート!AE327, "")</f>
        <v/>
      </c>
      <c r="J298" s="655" t="str">
        <f>IF(基本情報入力シート!AA327="","",基本情報入力シート!AA327)</f>
        <v/>
      </c>
      <c r="K298" s="59" t="str">
        <f>IF(基本情報入力シート!AD327="","",基本情報入力シート!AD327)</f>
        <v/>
      </c>
      <c r="L298" s="656" t="str">
        <f>IF(G298="","",VLOOKUP(G298,【参考】数式用!$A$3:$C$46,3,FALSE))</f>
        <v/>
      </c>
      <c r="M298" s="283" t="str">
        <f t="shared" si="37"/>
        <v/>
      </c>
      <c r="N298" s="253"/>
      <c r="O298" s="253"/>
      <c r="P298" s="253"/>
      <c r="Q298" s="208"/>
      <c r="R298" s="839" t="s">
        <v>2716</v>
      </c>
      <c r="S298" s="841"/>
      <c r="T298" s="60"/>
      <c r="U298" s="1313" t="str">
        <f t="shared" si="38"/>
        <v/>
      </c>
      <c r="V298" s="1313"/>
      <c r="W298" s="1313"/>
      <c r="X298" s="1313"/>
      <c r="Y298" s="1313"/>
      <c r="Z298" s="1313"/>
      <c r="AA298" s="1313"/>
      <c r="AB298" s="1313"/>
      <c r="AC298" s="1313"/>
      <c r="AD298" s="1313"/>
      <c r="AE298" s="1313"/>
      <c r="AG298" s="284" t="str">
        <f t="shared" si="33"/>
        <v/>
      </c>
      <c r="AH298" s="284" t="str">
        <f t="shared" si="34"/>
        <v>×</v>
      </c>
      <c r="AI298" s="278" t="str">
        <f t="shared" si="35"/>
        <v>－</v>
      </c>
      <c r="AJ298" s="279" t="str">
        <f t="shared" si="36"/>
        <v/>
      </c>
    </row>
    <row r="299" spans="1:36" ht="36.75" customHeight="1">
      <c r="A299" s="280">
        <f t="shared" si="39"/>
        <v>289</v>
      </c>
      <c r="B299" s="281" t="str">
        <f>IF(基本情報入力シート!B328="","",基本情報入力シート!B328)</f>
        <v/>
      </c>
      <c r="C299" s="282" t="str">
        <f>IF(基本情報入力シート!L328="","",基本情報入力シート!L328)</f>
        <v/>
      </c>
      <c r="D299" s="282" t="str">
        <f>IF(基本情報入力シート!Q328="","",基本情報入力シート!Q328)</f>
        <v/>
      </c>
      <c r="E299" s="282" t="str">
        <f>IF(基本情報入力シート!V328="","",基本情報入力シート!V328)</f>
        <v/>
      </c>
      <c r="F299" s="282" t="str">
        <f>IF(基本情報入力シート!W328="","",基本情報入力シート!W328)</f>
        <v/>
      </c>
      <c r="G299" s="282" t="str">
        <f>IF(基本情報入力シート!X328="","",基本情報入力シート!X328)</f>
        <v/>
      </c>
      <c r="H299" s="653" t="str">
        <f>IF(基本情報入力シート!Z328="","",基本情報入力シート!Z328)</f>
        <v/>
      </c>
      <c r="I299" s="654" t="str">
        <f>IF(基本情報入力シート!AE328&lt;&gt;"", 基本情報入力シート!AE328, "")</f>
        <v/>
      </c>
      <c r="J299" s="655" t="str">
        <f>IF(基本情報入力シート!AA328="","",基本情報入力シート!AA328)</f>
        <v/>
      </c>
      <c r="K299" s="59" t="str">
        <f>IF(基本情報入力シート!AD328="","",基本情報入力シート!AD328)</f>
        <v/>
      </c>
      <c r="L299" s="656" t="str">
        <f>IF(G299="","",VLOOKUP(G299,【参考】数式用!$A$3:$C$46,3,FALSE))</f>
        <v/>
      </c>
      <c r="M299" s="283" t="str">
        <f t="shared" si="37"/>
        <v/>
      </c>
      <c r="N299" s="253"/>
      <c r="O299" s="253"/>
      <c r="P299" s="253"/>
      <c r="Q299" s="208"/>
      <c r="R299" s="839" t="s">
        <v>2716</v>
      </c>
      <c r="S299" s="841"/>
      <c r="T299" s="60"/>
      <c r="U299" s="1313" t="str">
        <f t="shared" si="38"/>
        <v/>
      </c>
      <c r="V299" s="1313"/>
      <c r="W299" s="1313"/>
      <c r="X299" s="1313"/>
      <c r="Y299" s="1313"/>
      <c r="Z299" s="1313"/>
      <c r="AA299" s="1313"/>
      <c r="AB299" s="1313"/>
      <c r="AC299" s="1313"/>
      <c r="AD299" s="1313"/>
      <c r="AE299" s="1313"/>
      <c r="AG299" s="284" t="str">
        <f t="shared" si="33"/>
        <v/>
      </c>
      <c r="AH299" s="284" t="str">
        <f t="shared" si="34"/>
        <v>×</v>
      </c>
      <c r="AI299" s="278" t="str">
        <f t="shared" si="35"/>
        <v>－</v>
      </c>
      <c r="AJ299" s="279" t="str">
        <f t="shared" si="36"/>
        <v/>
      </c>
    </row>
    <row r="300" spans="1:36" ht="36.75" customHeight="1">
      <c r="A300" s="280">
        <f t="shared" si="39"/>
        <v>290</v>
      </c>
      <c r="B300" s="281" t="str">
        <f>IF(基本情報入力シート!B329="","",基本情報入力シート!B329)</f>
        <v/>
      </c>
      <c r="C300" s="282" t="str">
        <f>IF(基本情報入力シート!L329="","",基本情報入力シート!L329)</f>
        <v/>
      </c>
      <c r="D300" s="282" t="str">
        <f>IF(基本情報入力シート!Q329="","",基本情報入力シート!Q329)</f>
        <v/>
      </c>
      <c r="E300" s="282" t="str">
        <f>IF(基本情報入力シート!V329="","",基本情報入力シート!V329)</f>
        <v/>
      </c>
      <c r="F300" s="282" t="str">
        <f>IF(基本情報入力シート!W329="","",基本情報入力シート!W329)</f>
        <v/>
      </c>
      <c r="G300" s="282" t="str">
        <f>IF(基本情報入力シート!X329="","",基本情報入力シート!X329)</f>
        <v/>
      </c>
      <c r="H300" s="653" t="str">
        <f>IF(基本情報入力シート!Z329="","",基本情報入力シート!Z329)</f>
        <v/>
      </c>
      <c r="I300" s="654" t="str">
        <f>IF(基本情報入力シート!AE329&lt;&gt;"", 基本情報入力シート!AE329, "")</f>
        <v/>
      </c>
      <c r="J300" s="655" t="str">
        <f>IF(基本情報入力シート!AA329="","",基本情報入力シート!AA329)</f>
        <v/>
      </c>
      <c r="K300" s="59" t="str">
        <f>IF(基本情報入力シート!AD329="","",基本情報入力シート!AD329)</f>
        <v/>
      </c>
      <c r="L300" s="656" t="str">
        <f>IF(G300="","",VLOOKUP(G300,【参考】数式用!$A$3:$C$46,3,FALSE))</f>
        <v/>
      </c>
      <c r="M300" s="283" t="str">
        <f t="shared" si="37"/>
        <v/>
      </c>
      <c r="N300" s="253"/>
      <c r="O300" s="253"/>
      <c r="P300" s="253"/>
      <c r="Q300" s="208"/>
      <c r="R300" s="839" t="s">
        <v>2716</v>
      </c>
      <c r="S300" s="841"/>
      <c r="T300" s="60"/>
      <c r="U300" s="1313" t="str">
        <f t="shared" si="38"/>
        <v/>
      </c>
      <c r="V300" s="1313"/>
      <c r="W300" s="1313"/>
      <c r="X300" s="1313"/>
      <c r="Y300" s="1313"/>
      <c r="Z300" s="1313"/>
      <c r="AA300" s="1313"/>
      <c r="AB300" s="1313"/>
      <c r="AC300" s="1313"/>
      <c r="AD300" s="1313"/>
      <c r="AE300" s="1313"/>
      <c r="AG300" s="284" t="str">
        <f t="shared" si="33"/>
        <v/>
      </c>
      <c r="AH300" s="284" t="str">
        <f t="shared" si="34"/>
        <v>×</v>
      </c>
      <c r="AI300" s="278" t="str">
        <f t="shared" si="35"/>
        <v>－</v>
      </c>
      <c r="AJ300" s="279" t="str">
        <f t="shared" si="36"/>
        <v/>
      </c>
    </row>
    <row r="301" spans="1:36" ht="36.75" customHeight="1">
      <c r="A301" s="280">
        <f t="shared" si="39"/>
        <v>291</v>
      </c>
      <c r="B301" s="281" t="str">
        <f>IF(基本情報入力シート!B330="","",基本情報入力シート!B330)</f>
        <v/>
      </c>
      <c r="C301" s="282" t="str">
        <f>IF(基本情報入力シート!L330="","",基本情報入力シート!L330)</f>
        <v/>
      </c>
      <c r="D301" s="282" t="str">
        <f>IF(基本情報入力シート!Q330="","",基本情報入力シート!Q330)</f>
        <v/>
      </c>
      <c r="E301" s="282" t="str">
        <f>IF(基本情報入力シート!V330="","",基本情報入力シート!V330)</f>
        <v/>
      </c>
      <c r="F301" s="282" t="str">
        <f>IF(基本情報入力シート!W330="","",基本情報入力シート!W330)</f>
        <v/>
      </c>
      <c r="G301" s="282" t="str">
        <f>IF(基本情報入力シート!X330="","",基本情報入力シート!X330)</f>
        <v/>
      </c>
      <c r="H301" s="653" t="str">
        <f>IF(基本情報入力シート!Z330="","",基本情報入力シート!Z330)</f>
        <v/>
      </c>
      <c r="I301" s="654" t="str">
        <f>IF(基本情報入力シート!AE330&lt;&gt;"", 基本情報入力シート!AE330, "")</f>
        <v/>
      </c>
      <c r="J301" s="655" t="str">
        <f>IF(基本情報入力シート!AA330="","",基本情報入力シート!AA330)</f>
        <v/>
      </c>
      <c r="K301" s="59" t="str">
        <f>IF(基本情報入力シート!AD330="","",基本情報入力シート!AD330)</f>
        <v/>
      </c>
      <c r="L301" s="656" t="str">
        <f>IF(G301="","",VLOOKUP(G301,【参考】数式用!$A$3:$C$46,3,FALSE))</f>
        <v/>
      </c>
      <c r="M301" s="283" t="str">
        <f t="shared" si="37"/>
        <v/>
      </c>
      <c r="N301" s="253"/>
      <c r="O301" s="253"/>
      <c r="P301" s="253"/>
      <c r="Q301" s="208"/>
      <c r="R301" s="839" t="s">
        <v>2716</v>
      </c>
      <c r="S301" s="841"/>
      <c r="T301" s="60"/>
      <c r="U301" s="1313" t="str">
        <f t="shared" si="38"/>
        <v/>
      </c>
      <c r="V301" s="1313"/>
      <c r="W301" s="1313"/>
      <c r="X301" s="1313"/>
      <c r="Y301" s="1313"/>
      <c r="Z301" s="1313"/>
      <c r="AA301" s="1313"/>
      <c r="AB301" s="1313"/>
      <c r="AC301" s="1313"/>
      <c r="AD301" s="1313"/>
      <c r="AE301" s="1313"/>
      <c r="AG301" s="284" t="str">
        <f t="shared" si="33"/>
        <v/>
      </c>
      <c r="AH301" s="284" t="str">
        <f t="shared" si="34"/>
        <v>×</v>
      </c>
      <c r="AI301" s="278" t="str">
        <f t="shared" si="35"/>
        <v>－</v>
      </c>
      <c r="AJ301" s="279" t="str">
        <f t="shared" si="36"/>
        <v/>
      </c>
    </row>
    <row r="302" spans="1:36" ht="36.75" customHeight="1">
      <c r="A302" s="280">
        <f t="shared" si="39"/>
        <v>292</v>
      </c>
      <c r="B302" s="281" t="str">
        <f>IF(基本情報入力シート!B331="","",基本情報入力シート!B331)</f>
        <v/>
      </c>
      <c r="C302" s="282" t="str">
        <f>IF(基本情報入力シート!L331="","",基本情報入力シート!L331)</f>
        <v/>
      </c>
      <c r="D302" s="282" t="str">
        <f>IF(基本情報入力シート!Q331="","",基本情報入力シート!Q331)</f>
        <v/>
      </c>
      <c r="E302" s="282" t="str">
        <f>IF(基本情報入力シート!V331="","",基本情報入力シート!V331)</f>
        <v/>
      </c>
      <c r="F302" s="282" t="str">
        <f>IF(基本情報入力シート!W331="","",基本情報入力シート!W331)</f>
        <v/>
      </c>
      <c r="G302" s="282" t="str">
        <f>IF(基本情報入力シート!X331="","",基本情報入力シート!X331)</f>
        <v/>
      </c>
      <c r="H302" s="653" t="str">
        <f>IF(基本情報入力シート!Z331="","",基本情報入力シート!Z331)</f>
        <v/>
      </c>
      <c r="I302" s="654" t="str">
        <f>IF(基本情報入力シート!AE331&lt;&gt;"", 基本情報入力シート!AE331, "")</f>
        <v/>
      </c>
      <c r="J302" s="655" t="str">
        <f>IF(基本情報入力シート!AA331="","",基本情報入力シート!AA331)</f>
        <v/>
      </c>
      <c r="K302" s="59" t="str">
        <f>IF(基本情報入力シート!AD331="","",基本情報入力シート!AD331)</f>
        <v/>
      </c>
      <c r="L302" s="656" t="str">
        <f>IF(G302="","",VLOOKUP(G302,【参考】数式用!$A$3:$C$46,3,FALSE))</f>
        <v/>
      </c>
      <c r="M302" s="283" t="str">
        <f t="shared" si="37"/>
        <v/>
      </c>
      <c r="N302" s="253"/>
      <c r="O302" s="253"/>
      <c r="P302" s="253"/>
      <c r="Q302" s="208"/>
      <c r="R302" s="839" t="s">
        <v>2716</v>
      </c>
      <c r="S302" s="841"/>
      <c r="T302" s="60"/>
      <c r="U302" s="1313" t="str">
        <f t="shared" si="38"/>
        <v/>
      </c>
      <c r="V302" s="1313"/>
      <c r="W302" s="1313"/>
      <c r="X302" s="1313"/>
      <c r="Y302" s="1313"/>
      <c r="Z302" s="1313"/>
      <c r="AA302" s="1313"/>
      <c r="AB302" s="1313"/>
      <c r="AC302" s="1313"/>
      <c r="AD302" s="1313"/>
      <c r="AE302" s="1313"/>
      <c r="AG302" s="284" t="str">
        <f t="shared" si="33"/>
        <v/>
      </c>
      <c r="AH302" s="284" t="str">
        <f t="shared" si="34"/>
        <v>×</v>
      </c>
      <c r="AI302" s="278" t="str">
        <f t="shared" si="35"/>
        <v>－</v>
      </c>
      <c r="AJ302" s="279" t="str">
        <f t="shared" si="36"/>
        <v/>
      </c>
    </row>
    <row r="303" spans="1:36" ht="36.75" customHeight="1">
      <c r="A303" s="280">
        <f t="shared" si="39"/>
        <v>293</v>
      </c>
      <c r="B303" s="281" t="str">
        <f>IF(基本情報入力シート!B332="","",基本情報入力シート!B332)</f>
        <v/>
      </c>
      <c r="C303" s="282" t="str">
        <f>IF(基本情報入力シート!L332="","",基本情報入力シート!L332)</f>
        <v/>
      </c>
      <c r="D303" s="282" t="str">
        <f>IF(基本情報入力シート!Q332="","",基本情報入力シート!Q332)</f>
        <v/>
      </c>
      <c r="E303" s="282" t="str">
        <f>IF(基本情報入力シート!V332="","",基本情報入力シート!V332)</f>
        <v/>
      </c>
      <c r="F303" s="282" t="str">
        <f>IF(基本情報入力シート!W332="","",基本情報入力シート!W332)</f>
        <v/>
      </c>
      <c r="G303" s="282" t="str">
        <f>IF(基本情報入力シート!X332="","",基本情報入力シート!X332)</f>
        <v/>
      </c>
      <c r="H303" s="653" t="str">
        <f>IF(基本情報入力シート!Z332="","",基本情報入力シート!Z332)</f>
        <v/>
      </c>
      <c r="I303" s="654" t="str">
        <f>IF(基本情報入力シート!AE332&lt;&gt;"", 基本情報入力シート!AE332, "")</f>
        <v/>
      </c>
      <c r="J303" s="655" t="str">
        <f>IF(基本情報入力シート!AA332="","",基本情報入力シート!AA332)</f>
        <v/>
      </c>
      <c r="K303" s="59" t="str">
        <f>IF(基本情報入力シート!AD332="","",基本情報入力シート!AD332)</f>
        <v/>
      </c>
      <c r="L303" s="656" t="str">
        <f>IF(G303="","",VLOOKUP(G303,【参考】数式用!$A$3:$C$46,3,FALSE))</f>
        <v/>
      </c>
      <c r="M303" s="283" t="str">
        <f t="shared" si="37"/>
        <v/>
      </c>
      <c r="N303" s="253"/>
      <c r="O303" s="253"/>
      <c r="P303" s="253"/>
      <c r="Q303" s="208"/>
      <c r="R303" s="839" t="s">
        <v>2716</v>
      </c>
      <c r="S303" s="841"/>
      <c r="T303" s="60"/>
      <c r="U303" s="1313" t="str">
        <f t="shared" si="38"/>
        <v/>
      </c>
      <c r="V303" s="1313"/>
      <c r="W303" s="1313"/>
      <c r="X303" s="1313"/>
      <c r="Y303" s="1313"/>
      <c r="Z303" s="1313"/>
      <c r="AA303" s="1313"/>
      <c r="AB303" s="1313"/>
      <c r="AC303" s="1313"/>
      <c r="AD303" s="1313"/>
      <c r="AE303" s="1313"/>
      <c r="AG303" s="284" t="str">
        <f t="shared" ref="AG303:AG366" si="40">IF(AND(G303&lt;&gt;"",I303="○"), "色付け", "")</f>
        <v/>
      </c>
      <c r="AH303" s="284" t="str">
        <f t="shared" ref="AH303:AH366" si="41">IF(COUNTIF(N303:Q303, "○")=1, "○", "×")</f>
        <v>×</v>
      </c>
      <c r="AI303" s="278" t="str">
        <f t="shared" ref="AI303:AI366" si="42">D303&amp;I303&amp;R303</f>
        <v>－</v>
      </c>
      <c r="AJ303" s="279" t="str">
        <f t="shared" ref="AJ303:AJ366" si="43">IF(R303="○", F303, "")</f>
        <v/>
      </c>
    </row>
    <row r="304" spans="1:36" ht="36.75" customHeight="1">
      <c r="A304" s="280">
        <f t="shared" si="39"/>
        <v>294</v>
      </c>
      <c r="B304" s="281" t="str">
        <f>IF(基本情報入力シート!B333="","",基本情報入力シート!B333)</f>
        <v/>
      </c>
      <c r="C304" s="282" t="str">
        <f>IF(基本情報入力シート!L333="","",基本情報入力シート!L333)</f>
        <v/>
      </c>
      <c r="D304" s="282" t="str">
        <f>IF(基本情報入力シート!Q333="","",基本情報入力シート!Q333)</f>
        <v/>
      </c>
      <c r="E304" s="282" t="str">
        <f>IF(基本情報入力シート!V333="","",基本情報入力シート!V333)</f>
        <v/>
      </c>
      <c r="F304" s="282" t="str">
        <f>IF(基本情報入力シート!W333="","",基本情報入力シート!W333)</f>
        <v/>
      </c>
      <c r="G304" s="282" t="str">
        <f>IF(基本情報入力シート!X333="","",基本情報入力シート!X333)</f>
        <v/>
      </c>
      <c r="H304" s="653" t="str">
        <f>IF(基本情報入力シート!Z333="","",基本情報入力シート!Z333)</f>
        <v/>
      </c>
      <c r="I304" s="654" t="str">
        <f>IF(基本情報入力シート!AE333&lt;&gt;"", 基本情報入力シート!AE333, "")</f>
        <v/>
      </c>
      <c r="J304" s="655" t="str">
        <f>IF(基本情報入力シート!AA333="","",基本情報入力シート!AA333)</f>
        <v/>
      </c>
      <c r="K304" s="59" t="str">
        <f>IF(基本情報入力シート!AD333="","",基本情報入力シート!AD333)</f>
        <v/>
      </c>
      <c r="L304" s="656" t="str">
        <f>IF(G304="","",VLOOKUP(G304,【参考】数式用!$A$3:$C$46,3,FALSE))</f>
        <v/>
      </c>
      <c r="M304" s="283" t="str">
        <f t="shared" si="37"/>
        <v/>
      </c>
      <c r="N304" s="253"/>
      <c r="O304" s="253"/>
      <c r="P304" s="253"/>
      <c r="Q304" s="208"/>
      <c r="R304" s="839" t="s">
        <v>2716</v>
      </c>
      <c r="S304" s="841"/>
      <c r="T304" s="60"/>
      <c r="U304" s="1313" t="str">
        <f t="shared" si="38"/>
        <v/>
      </c>
      <c r="V304" s="1313"/>
      <c r="W304" s="1313"/>
      <c r="X304" s="1313"/>
      <c r="Y304" s="1313"/>
      <c r="Z304" s="1313"/>
      <c r="AA304" s="1313"/>
      <c r="AB304" s="1313"/>
      <c r="AC304" s="1313"/>
      <c r="AD304" s="1313"/>
      <c r="AE304" s="1313"/>
      <c r="AG304" s="284" t="str">
        <f t="shared" si="40"/>
        <v/>
      </c>
      <c r="AH304" s="284" t="str">
        <f t="shared" si="41"/>
        <v>×</v>
      </c>
      <c r="AI304" s="278" t="str">
        <f t="shared" si="42"/>
        <v>－</v>
      </c>
      <c r="AJ304" s="279" t="str">
        <f t="shared" si="43"/>
        <v/>
      </c>
    </row>
    <row r="305" spans="1:36" ht="36.75" customHeight="1">
      <c r="A305" s="280">
        <f t="shared" si="39"/>
        <v>295</v>
      </c>
      <c r="B305" s="281" t="str">
        <f>IF(基本情報入力シート!B334="","",基本情報入力シート!B334)</f>
        <v/>
      </c>
      <c r="C305" s="282" t="str">
        <f>IF(基本情報入力シート!L334="","",基本情報入力シート!L334)</f>
        <v/>
      </c>
      <c r="D305" s="282" t="str">
        <f>IF(基本情報入力シート!Q334="","",基本情報入力シート!Q334)</f>
        <v/>
      </c>
      <c r="E305" s="282" t="str">
        <f>IF(基本情報入力シート!V334="","",基本情報入力シート!V334)</f>
        <v/>
      </c>
      <c r="F305" s="282" t="str">
        <f>IF(基本情報入力シート!W334="","",基本情報入力シート!W334)</f>
        <v/>
      </c>
      <c r="G305" s="282" t="str">
        <f>IF(基本情報入力シート!X334="","",基本情報入力シート!X334)</f>
        <v/>
      </c>
      <c r="H305" s="653" t="str">
        <f>IF(基本情報入力シート!Z334="","",基本情報入力シート!Z334)</f>
        <v/>
      </c>
      <c r="I305" s="654" t="str">
        <f>IF(基本情報入力シート!AE334&lt;&gt;"", 基本情報入力シート!AE334, "")</f>
        <v/>
      </c>
      <c r="J305" s="655" t="str">
        <f>IF(基本情報入力シート!AA334="","",基本情報入力シート!AA334)</f>
        <v/>
      </c>
      <c r="K305" s="59" t="str">
        <f>IF(基本情報入力シート!AD334="","",基本情報入力シート!AD334)</f>
        <v/>
      </c>
      <c r="L305" s="656" t="str">
        <f>IF(G305="","",VLOOKUP(G305,【参考】数式用!$A$3:$C$46,3,FALSE))</f>
        <v/>
      </c>
      <c r="M305" s="283" t="str">
        <f t="shared" ref="M305:M368" si="44">IFERROR(IF(I305="○",ROUNDDOWN(ROUNDDOWN(J305*K305,0)*L305,0),""), "単価未入力")</f>
        <v/>
      </c>
      <c r="N305" s="253"/>
      <c r="O305" s="253"/>
      <c r="P305" s="253"/>
      <c r="Q305" s="208"/>
      <c r="R305" s="839" t="s">
        <v>2716</v>
      </c>
      <c r="S305" s="841"/>
      <c r="T305" s="60"/>
      <c r="U305" s="1313" t="str">
        <f t="shared" ref="U305:U368" si="45">IF(AND(M305&lt;&gt;"",AH305="×"),"！複数の交付対象月を選んでいる、交付対象月が選ばれていない又は補助金を申請予定でないのに交付対象月が選ばれています。", "")</f>
        <v/>
      </c>
      <c r="V305" s="1313"/>
      <c r="W305" s="1313"/>
      <c r="X305" s="1313"/>
      <c r="Y305" s="1313"/>
      <c r="Z305" s="1313"/>
      <c r="AA305" s="1313"/>
      <c r="AB305" s="1313"/>
      <c r="AC305" s="1313"/>
      <c r="AD305" s="1313"/>
      <c r="AE305" s="1313"/>
      <c r="AG305" s="284" t="str">
        <f t="shared" si="40"/>
        <v/>
      </c>
      <c r="AH305" s="284" t="str">
        <f t="shared" si="41"/>
        <v>×</v>
      </c>
      <c r="AI305" s="278" t="str">
        <f t="shared" si="42"/>
        <v>－</v>
      </c>
      <c r="AJ305" s="279" t="str">
        <f t="shared" si="43"/>
        <v/>
      </c>
    </row>
    <row r="306" spans="1:36" ht="36.75" customHeight="1">
      <c r="A306" s="280">
        <f t="shared" si="39"/>
        <v>296</v>
      </c>
      <c r="B306" s="281" t="str">
        <f>IF(基本情報入力シート!B335="","",基本情報入力シート!B335)</f>
        <v/>
      </c>
      <c r="C306" s="282" t="str">
        <f>IF(基本情報入力シート!L335="","",基本情報入力シート!L335)</f>
        <v/>
      </c>
      <c r="D306" s="282" t="str">
        <f>IF(基本情報入力シート!Q335="","",基本情報入力シート!Q335)</f>
        <v/>
      </c>
      <c r="E306" s="282" t="str">
        <f>IF(基本情報入力シート!V335="","",基本情報入力シート!V335)</f>
        <v/>
      </c>
      <c r="F306" s="282" t="str">
        <f>IF(基本情報入力シート!W335="","",基本情報入力シート!W335)</f>
        <v/>
      </c>
      <c r="G306" s="282" t="str">
        <f>IF(基本情報入力シート!X335="","",基本情報入力シート!X335)</f>
        <v/>
      </c>
      <c r="H306" s="653" t="str">
        <f>IF(基本情報入力シート!Z335="","",基本情報入力シート!Z335)</f>
        <v/>
      </c>
      <c r="I306" s="654" t="str">
        <f>IF(基本情報入力シート!AE335&lt;&gt;"", 基本情報入力シート!AE335, "")</f>
        <v/>
      </c>
      <c r="J306" s="655" t="str">
        <f>IF(基本情報入力シート!AA335="","",基本情報入力シート!AA335)</f>
        <v/>
      </c>
      <c r="K306" s="59" t="str">
        <f>IF(基本情報入力シート!AD335="","",基本情報入力シート!AD335)</f>
        <v/>
      </c>
      <c r="L306" s="656" t="str">
        <f>IF(G306="","",VLOOKUP(G306,【参考】数式用!$A$3:$C$46,3,FALSE))</f>
        <v/>
      </c>
      <c r="M306" s="283" t="str">
        <f t="shared" si="44"/>
        <v/>
      </c>
      <c r="N306" s="253"/>
      <c r="O306" s="253"/>
      <c r="P306" s="253"/>
      <c r="Q306" s="208"/>
      <c r="R306" s="839" t="s">
        <v>2716</v>
      </c>
      <c r="S306" s="841"/>
      <c r="T306" s="60"/>
      <c r="U306" s="1313" t="str">
        <f t="shared" si="45"/>
        <v/>
      </c>
      <c r="V306" s="1313"/>
      <c r="W306" s="1313"/>
      <c r="X306" s="1313"/>
      <c r="Y306" s="1313"/>
      <c r="Z306" s="1313"/>
      <c r="AA306" s="1313"/>
      <c r="AB306" s="1313"/>
      <c r="AC306" s="1313"/>
      <c r="AD306" s="1313"/>
      <c r="AE306" s="1313"/>
      <c r="AG306" s="284" t="str">
        <f t="shared" si="40"/>
        <v/>
      </c>
      <c r="AH306" s="284" t="str">
        <f t="shared" si="41"/>
        <v>×</v>
      </c>
      <c r="AI306" s="278" t="str">
        <f t="shared" si="42"/>
        <v>－</v>
      </c>
      <c r="AJ306" s="279" t="str">
        <f t="shared" si="43"/>
        <v/>
      </c>
    </row>
    <row r="307" spans="1:36" ht="36.75" customHeight="1">
      <c r="A307" s="280">
        <f t="shared" si="39"/>
        <v>297</v>
      </c>
      <c r="B307" s="281" t="str">
        <f>IF(基本情報入力シート!B336="","",基本情報入力シート!B336)</f>
        <v/>
      </c>
      <c r="C307" s="282" t="str">
        <f>IF(基本情報入力シート!L336="","",基本情報入力シート!L336)</f>
        <v/>
      </c>
      <c r="D307" s="282" t="str">
        <f>IF(基本情報入力シート!Q336="","",基本情報入力シート!Q336)</f>
        <v/>
      </c>
      <c r="E307" s="282" t="str">
        <f>IF(基本情報入力シート!V336="","",基本情報入力シート!V336)</f>
        <v/>
      </c>
      <c r="F307" s="282" t="str">
        <f>IF(基本情報入力シート!W336="","",基本情報入力シート!W336)</f>
        <v/>
      </c>
      <c r="G307" s="282" t="str">
        <f>IF(基本情報入力シート!X336="","",基本情報入力シート!X336)</f>
        <v/>
      </c>
      <c r="H307" s="653" t="str">
        <f>IF(基本情報入力シート!Z336="","",基本情報入力シート!Z336)</f>
        <v/>
      </c>
      <c r="I307" s="654" t="str">
        <f>IF(基本情報入力シート!AE336&lt;&gt;"", 基本情報入力シート!AE336, "")</f>
        <v/>
      </c>
      <c r="J307" s="655" t="str">
        <f>IF(基本情報入力シート!AA336="","",基本情報入力シート!AA336)</f>
        <v/>
      </c>
      <c r="K307" s="59" t="str">
        <f>IF(基本情報入力シート!AD336="","",基本情報入力シート!AD336)</f>
        <v/>
      </c>
      <c r="L307" s="656" t="str">
        <f>IF(G307="","",VLOOKUP(G307,【参考】数式用!$A$3:$C$46,3,FALSE))</f>
        <v/>
      </c>
      <c r="M307" s="283" t="str">
        <f t="shared" si="44"/>
        <v/>
      </c>
      <c r="N307" s="253"/>
      <c r="O307" s="253"/>
      <c r="P307" s="253"/>
      <c r="Q307" s="208"/>
      <c r="R307" s="839" t="s">
        <v>2716</v>
      </c>
      <c r="S307" s="841"/>
      <c r="T307" s="60"/>
      <c r="U307" s="1313" t="str">
        <f t="shared" si="45"/>
        <v/>
      </c>
      <c r="V307" s="1313"/>
      <c r="W307" s="1313"/>
      <c r="X307" s="1313"/>
      <c r="Y307" s="1313"/>
      <c r="Z307" s="1313"/>
      <c r="AA307" s="1313"/>
      <c r="AB307" s="1313"/>
      <c r="AC307" s="1313"/>
      <c r="AD307" s="1313"/>
      <c r="AE307" s="1313"/>
      <c r="AG307" s="284" t="str">
        <f t="shared" si="40"/>
        <v/>
      </c>
      <c r="AH307" s="284" t="str">
        <f t="shared" si="41"/>
        <v>×</v>
      </c>
      <c r="AI307" s="278" t="str">
        <f t="shared" si="42"/>
        <v>－</v>
      </c>
      <c r="AJ307" s="279" t="str">
        <f t="shared" si="43"/>
        <v/>
      </c>
    </row>
    <row r="308" spans="1:36" ht="36.75" customHeight="1">
      <c r="A308" s="280">
        <f t="shared" si="39"/>
        <v>298</v>
      </c>
      <c r="B308" s="281" t="str">
        <f>IF(基本情報入力シート!B337="","",基本情報入力シート!B337)</f>
        <v/>
      </c>
      <c r="C308" s="282" t="str">
        <f>IF(基本情報入力シート!L337="","",基本情報入力シート!L337)</f>
        <v/>
      </c>
      <c r="D308" s="282" t="str">
        <f>IF(基本情報入力シート!Q337="","",基本情報入力シート!Q337)</f>
        <v/>
      </c>
      <c r="E308" s="282" t="str">
        <f>IF(基本情報入力シート!V337="","",基本情報入力シート!V337)</f>
        <v/>
      </c>
      <c r="F308" s="282" t="str">
        <f>IF(基本情報入力シート!W337="","",基本情報入力シート!W337)</f>
        <v/>
      </c>
      <c r="G308" s="282" t="str">
        <f>IF(基本情報入力シート!X337="","",基本情報入力シート!X337)</f>
        <v/>
      </c>
      <c r="H308" s="653" t="str">
        <f>IF(基本情報入力シート!Z337="","",基本情報入力シート!Z337)</f>
        <v/>
      </c>
      <c r="I308" s="654" t="str">
        <f>IF(基本情報入力シート!AE337&lt;&gt;"", 基本情報入力シート!AE337, "")</f>
        <v/>
      </c>
      <c r="J308" s="655" t="str">
        <f>IF(基本情報入力シート!AA337="","",基本情報入力シート!AA337)</f>
        <v/>
      </c>
      <c r="K308" s="59" t="str">
        <f>IF(基本情報入力シート!AD337="","",基本情報入力シート!AD337)</f>
        <v/>
      </c>
      <c r="L308" s="656" t="str">
        <f>IF(G308="","",VLOOKUP(G308,【参考】数式用!$A$3:$C$46,3,FALSE))</f>
        <v/>
      </c>
      <c r="M308" s="283" t="str">
        <f t="shared" si="44"/>
        <v/>
      </c>
      <c r="N308" s="253"/>
      <c r="O308" s="253"/>
      <c r="P308" s="253"/>
      <c r="Q308" s="208"/>
      <c r="R308" s="839" t="s">
        <v>2716</v>
      </c>
      <c r="S308" s="841"/>
      <c r="T308" s="60"/>
      <c r="U308" s="1313" t="str">
        <f t="shared" si="45"/>
        <v/>
      </c>
      <c r="V308" s="1313"/>
      <c r="W308" s="1313"/>
      <c r="X308" s="1313"/>
      <c r="Y308" s="1313"/>
      <c r="Z308" s="1313"/>
      <c r="AA308" s="1313"/>
      <c r="AB308" s="1313"/>
      <c r="AC308" s="1313"/>
      <c r="AD308" s="1313"/>
      <c r="AE308" s="1313"/>
      <c r="AG308" s="284" t="str">
        <f t="shared" si="40"/>
        <v/>
      </c>
      <c r="AH308" s="284" t="str">
        <f t="shared" si="41"/>
        <v>×</v>
      </c>
      <c r="AI308" s="278" t="str">
        <f t="shared" si="42"/>
        <v>－</v>
      </c>
      <c r="AJ308" s="279" t="str">
        <f t="shared" si="43"/>
        <v/>
      </c>
    </row>
    <row r="309" spans="1:36" ht="36.75" customHeight="1">
      <c r="A309" s="280">
        <f t="shared" si="39"/>
        <v>299</v>
      </c>
      <c r="B309" s="281" t="str">
        <f>IF(基本情報入力シート!B338="","",基本情報入力シート!B338)</f>
        <v/>
      </c>
      <c r="C309" s="282" t="str">
        <f>IF(基本情報入力シート!L338="","",基本情報入力シート!L338)</f>
        <v/>
      </c>
      <c r="D309" s="282" t="str">
        <f>IF(基本情報入力シート!Q338="","",基本情報入力シート!Q338)</f>
        <v/>
      </c>
      <c r="E309" s="282" t="str">
        <f>IF(基本情報入力シート!V338="","",基本情報入力シート!V338)</f>
        <v/>
      </c>
      <c r="F309" s="282" t="str">
        <f>IF(基本情報入力シート!W338="","",基本情報入力シート!W338)</f>
        <v/>
      </c>
      <c r="G309" s="282" t="str">
        <f>IF(基本情報入力シート!X338="","",基本情報入力シート!X338)</f>
        <v/>
      </c>
      <c r="H309" s="653" t="str">
        <f>IF(基本情報入力シート!Z338="","",基本情報入力シート!Z338)</f>
        <v/>
      </c>
      <c r="I309" s="654" t="str">
        <f>IF(基本情報入力シート!AE338&lt;&gt;"", 基本情報入力シート!AE338, "")</f>
        <v/>
      </c>
      <c r="J309" s="655" t="str">
        <f>IF(基本情報入力シート!AA338="","",基本情報入力シート!AA338)</f>
        <v/>
      </c>
      <c r="K309" s="59" t="str">
        <f>IF(基本情報入力シート!AD338="","",基本情報入力シート!AD338)</f>
        <v/>
      </c>
      <c r="L309" s="656" t="str">
        <f>IF(G309="","",VLOOKUP(G309,【参考】数式用!$A$3:$C$46,3,FALSE))</f>
        <v/>
      </c>
      <c r="M309" s="283" t="str">
        <f t="shared" si="44"/>
        <v/>
      </c>
      <c r="N309" s="253"/>
      <c r="O309" s="253"/>
      <c r="P309" s="253"/>
      <c r="Q309" s="208"/>
      <c r="R309" s="839" t="s">
        <v>2716</v>
      </c>
      <c r="S309" s="841"/>
      <c r="T309" s="60"/>
      <c r="U309" s="1313" t="str">
        <f t="shared" si="45"/>
        <v/>
      </c>
      <c r="V309" s="1313"/>
      <c r="W309" s="1313"/>
      <c r="X309" s="1313"/>
      <c r="Y309" s="1313"/>
      <c r="Z309" s="1313"/>
      <c r="AA309" s="1313"/>
      <c r="AB309" s="1313"/>
      <c r="AC309" s="1313"/>
      <c r="AD309" s="1313"/>
      <c r="AE309" s="1313"/>
      <c r="AG309" s="284" t="str">
        <f t="shared" si="40"/>
        <v/>
      </c>
      <c r="AH309" s="284" t="str">
        <f t="shared" si="41"/>
        <v>×</v>
      </c>
      <c r="AI309" s="278" t="str">
        <f t="shared" si="42"/>
        <v>－</v>
      </c>
      <c r="AJ309" s="279" t="str">
        <f t="shared" si="43"/>
        <v/>
      </c>
    </row>
    <row r="310" spans="1:36" ht="36.75" customHeight="1">
      <c r="A310" s="280">
        <f t="shared" si="39"/>
        <v>300</v>
      </c>
      <c r="B310" s="281" t="str">
        <f>IF(基本情報入力シート!B339="","",基本情報入力シート!B339)</f>
        <v/>
      </c>
      <c r="C310" s="282" t="str">
        <f>IF(基本情報入力シート!L339="","",基本情報入力シート!L339)</f>
        <v/>
      </c>
      <c r="D310" s="282" t="str">
        <f>IF(基本情報入力シート!Q339="","",基本情報入力シート!Q339)</f>
        <v/>
      </c>
      <c r="E310" s="282" t="str">
        <f>IF(基本情報入力シート!V339="","",基本情報入力シート!V339)</f>
        <v/>
      </c>
      <c r="F310" s="282" t="str">
        <f>IF(基本情報入力シート!W339="","",基本情報入力シート!W339)</f>
        <v/>
      </c>
      <c r="G310" s="282" t="str">
        <f>IF(基本情報入力シート!X339="","",基本情報入力シート!X339)</f>
        <v/>
      </c>
      <c r="H310" s="653" t="str">
        <f>IF(基本情報入力シート!Z339="","",基本情報入力シート!Z339)</f>
        <v/>
      </c>
      <c r="I310" s="654" t="str">
        <f>IF(基本情報入力シート!AE339&lt;&gt;"", 基本情報入力シート!AE339, "")</f>
        <v/>
      </c>
      <c r="J310" s="655" t="str">
        <f>IF(基本情報入力シート!AA339="","",基本情報入力シート!AA339)</f>
        <v/>
      </c>
      <c r="K310" s="59" t="str">
        <f>IF(基本情報入力シート!AD339="","",基本情報入力シート!AD339)</f>
        <v/>
      </c>
      <c r="L310" s="656" t="str">
        <f>IF(G310="","",VLOOKUP(G310,【参考】数式用!$A$3:$C$46,3,FALSE))</f>
        <v/>
      </c>
      <c r="M310" s="283" t="str">
        <f t="shared" si="44"/>
        <v/>
      </c>
      <c r="N310" s="253"/>
      <c r="O310" s="253"/>
      <c r="P310" s="253"/>
      <c r="Q310" s="208"/>
      <c r="R310" s="839" t="s">
        <v>2716</v>
      </c>
      <c r="S310" s="841"/>
      <c r="T310" s="60"/>
      <c r="U310" s="1313" t="str">
        <f t="shared" si="45"/>
        <v/>
      </c>
      <c r="V310" s="1313"/>
      <c r="W310" s="1313"/>
      <c r="X310" s="1313"/>
      <c r="Y310" s="1313"/>
      <c r="Z310" s="1313"/>
      <c r="AA310" s="1313"/>
      <c r="AB310" s="1313"/>
      <c r="AC310" s="1313"/>
      <c r="AD310" s="1313"/>
      <c r="AE310" s="1313"/>
      <c r="AG310" s="284" t="str">
        <f t="shared" si="40"/>
        <v/>
      </c>
      <c r="AH310" s="284" t="str">
        <f t="shared" si="41"/>
        <v>×</v>
      </c>
      <c r="AI310" s="278" t="str">
        <f t="shared" si="42"/>
        <v>－</v>
      </c>
      <c r="AJ310" s="279" t="str">
        <f t="shared" si="43"/>
        <v/>
      </c>
    </row>
    <row r="311" spans="1:36" ht="36.75" customHeight="1">
      <c r="A311" s="280">
        <f t="shared" si="39"/>
        <v>301</v>
      </c>
      <c r="B311" s="281" t="str">
        <f>IF(基本情報入力シート!B340="","",基本情報入力シート!B340)</f>
        <v/>
      </c>
      <c r="C311" s="282" t="str">
        <f>IF(基本情報入力シート!L340="","",基本情報入力シート!L340)</f>
        <v/>
      </c>
      <c r="D311" s="282" t="str">
        <f>IF(基本情報入力シート!Q340="","",基本情報入力シート!Q340)</f>
        <v/>
      </c>
      <c r="E311" s="282" t="str">
        <f>IF(基本情報入力シート!V340="","",基本情報入力シート!V340)</f>
        <v/>
      </c>
      <c r="F311" s="282" t="str">
        <f>IF(基本情報入力シート!W340="","",基本情報入力シート!W340)</f>
        <v/>
      </c>
      <c r="G311" s="282" t="str">
        <f>IF(基本情報入力シート!X340="","",基本情報入力シート!X340)</f>
        <v/>
      </c>
      <c r="H311" s="653" t="str">
        <f>IF(基本情報入力シート!Z340="","",基本情報入力シート!Z340)</f>
        <v/>
      </c>
      <c r="I311" s="654" t="str">
        <f>IF(基本情報入力シート!AE340&lt;&gt;"", 基本情報入力シート!AE340, "")</f>
        <v/>
      </c>
      <c r="J311" s="655" t="str">
        <f>IF(基本情報入力シート!AA340="","",基本情報入力シート!AA340)</f>
        <v/>
      </c>
      <c r="K311" s="59" t="str">
        <f>IF(基本情報入力シート!AD340="","",基本情報入力シート!AD340)</f>
        <v/>
      </c>
      <c r="L311" s="656" t="str">
        <f>IF(G311="","",VLOOKUP(G311,【参考】数式用!$A$3:$C$46,3,FALSE))</f>
        <v/>
      </c>
      <c r="M311" s="283" t="str">
        <f t="shared" si="44"/>
        <v/>
      </c>
      <c r="N311" s="253"/>
      <c r="O311" s="253"/>
      <c r="P311" s="253"/>
      <c r="Q311" s="208"/>
      <c r="R311" s="839" t="s">
        <v>2716</v>
      </c>
      <c r="S311" s="841"/>
      <c r="T311" s="60"/>
      <c r="U311" s="1313" t="str">
        <f t="shared" si="45"/>
        <v/>
      </c>
      <c r="V311" s="1313"/>
      <c r="W311" s="1313"/>
      <c r="X311" s="1313"/>
      <c r="Y311" s="1313"/>
      <c r="Z311" s="1313"/>
      <c r="AA311" s="1313"/>
      <c r="AB311" s="1313"/>
      <c r="AC311" s="1313"/>
      <c r="AD311" s="1313"/>
      <c r="AE311" s="1313"/>
      <c r="AG311" s="284" t="str">
        <f t="shared" si="40"/>
        <v/>
      </c>
      <c r="AH311" s="284" t="str">
        <f t="shared" si="41"/>
        <v>×</v>
      </c>
      <c r="AI311" s="278" t="str">
        <f t="shared" si="42"/>
        <v>－</v>
      </c>
      <c r="AJ311" s="279" t="str">
        <f t="shared" si="43"/>
        <v/>
      </c>
    </row>
    <row r="312" spans="1:36" ht="36.75" customHeight="1">
      <c r="A312" s="280">
        <f t="shared" si="39"/>
        <v>302</v>
      </c>
      <c r="B312" s="281" t="str">
        <f>IF(基本情報入力シート!B341="","",基本情報入力シート!B341)</f>
        <v/>
      </c>
      <c r="C312" s="282" t="str">
        <f>IF(基本情報入力シート!L341="","",基本情報入力シート!L341)</f>
        <v/>
      </c>
      <c r="D312" s="282" t="str">
        <f>IF(基本情報入力シート!Q341="","",基本情報入力シート!Q341)</f>
        <v/>
      </c>
      <c r="E312" s="282" t="str">
        <f>IF(基本情報入力シート!V341="","",基本情報入力シート!V341)</f>
        <v/>
      </c>
      <c r="F312" s="282" t="str">
        <f>IF(基本情報入力シート!W341="","",基本情報入力シート!W341)</f>
        <v/>
      </c>
      <c r="G312" s="282" t="str">
        <f>IF(基本情報入力シート!X341="","",基本情報入力シート!X341)</f>
        <v/>
      </c>
      <c r="H312" s="653" t="str">
        <f>IF(基本情報入力シート!Z341="","",基本情報入力シート!Z341)</f>
        <v/>
      </c>
      <c r="I312" s="654" t="str">
        <f>IF(基本情報入力シート!AE341&lt;&gt;"", 基本情報入力シート!AE341, "")</f>
        <v/>
      </c>
      <c r="J312" s="655" t="str">
        <f>IF(基本情報入力シート!AA341="","",基本情報入力シート!AA341)</f>
        <v/>
      </c>
      <c r="K312" s="59" t="str">
        <f>IF(基本情報入力シート!AD341="","",基本情報入力シート!AD341)</f>
        <v/>
      </c>
      <c r="L312" s="656" t="str">
        <f>IF(G312="","",VLOOKUP(G312,【参考】数式用!$A$3:$C$46,3,FALSE))</f>
        <v/>
      </c>
      <c r="M312" s="283" t="str">
        <f t="shared" si="44"/>
        <v/>
      </c>
      <c r="N312" s="253"/>
      <c r="O312" s="253"/>
      <c r="P312" s="253"/>
      <c r="Q312" s="208"/>
      <c r="R312" s="839" t="s">
        <v>2716</v>
      </c>
      <c r="S312" s="841"/>
      <c r="T312" s="60"/>
      <c r="U312" s="1313" t="str">
        <f t="shared" si="45"/>
        <v/>
      </c>
      <c r="V312" s="1313"/>
      <c r="W312" s="1313"/>
      <c r="X312" s="1313"/>
      <c r="Y312" s="1313"/>
      <c r="Z312" s="1313"/>
      <c r="AA312" s="1313"/>
      <c r="AB312" s="1313"/>
      <c r="AC312" s="1313"/>
      <c r="AD312" s="1313"/>
      <c r="AE312" s="1313"/>
      <c r="AG312" s="284" t="str">
        <f t="shared" si="40"/>
        <v/>
      </c>
      <c r="AH312" s="284" t="str">
        <f t="shared" si="41"/>
        <v>×</v>
      </c>
      <c r="AI312" s="278" t="str">
        <f t="shared" si="42"/>
        <v>－</v>
      </c>
      <c r="AJ312" s="279" t="str">
        <f t="shared" si="43"/>
        <v/>
      </c>
    </row>
    <row r="313" spans="1:36" ht="36.75" customHeight="1">
      <c r="A313" s="280">
        <f t="shared" si="39"/>
        <v>303</v>
      </c>
      <c r="B313" s="281" t="str">
        <f>IF(基本情報入力シート!B342="","",基本情報入力シート!B342)</f>
        <v/>
      </c>
      <c r="C313" s="282" t="str">
        <f>IF(基本情報入力シート!L342="","",基本情報入力シート!L342)</f>
        <v/>
      </c>
      <c r="D313" s="282" t="str">
        <f>IF(基本情報入力シート!Q342="","",基本情報入力シート!Q342)</f>
        <v/>
      </c>
      <c r="E313" s="282" t="str">
        <f>IF(基本情報入力シート!V342="","",基本情報入力シート!V342)</f>
        <v/>
      </c>
      <c r="F313" s="282" t="str">
        <f>IF(基本情報入力シート!W342="","",基本情報入力シート!W342)</f>
        <v/>
      </c>
      <c r="G313" s="282" t="str">
        <f>IF(基本情報入力シート!X342="","",基本情報入力シート!X342)</f>
        <v/>
      </c>
      <c r="H313" s="653" t="str">
        <f>IF(基本情報入力シート!Z342="","",基本情報入力シート!Z342)</f>
        <v/>
      </c>
      <c r="I313" s="654" t="str">
        <f>IF(基本情報入力シート!AE342&lt;&gt;"", 基本情報入力シート!AE342, "")</f>
        <v/>
      </c>
      <c r="J313" s="655" t="str">
        <f>IF(基本情報入力シート!AA342="","",基本情報入力シート!AA342)</f>
        <v/>
      </c>
      <c r="K313" s="59" t="str">
        <f>IF(基本情報入力シート!AD342="","",基本情報入力シート!AD342)</f>
        <v/>
      </c>
      <c r="L313" s="656" t="str">
        <f>IF(G313="","",VLOOKUP(G313,【参考】数式用!$A$3:$C$46,3,FALSE))</f>
        <v/>
      </c>
      <c r="M313" s="283" t="str">
        <f t="shared" si="44"/>
        <v/>
      </c>
      <c r="N313" s="253"/>
      <c r="O313" s="253"/>
      <c r="P313" s="253"/>
      <c r="Q313" s="208"/>
      <c r="R313" s="839" t="s">
        <v>2716</v>
      </c>
      <c r="S313" s="841"/>
      <c r="T313" s="60"/>
      <c r="U313" s="1313" t="str">
        <f t="shared" si="45"/>
        <v/>
      </c>
      <c r="V313" s="1313"/>
      <c r="W313" s="1313"/>
      <c r="X313" s="1313"/>
      <c r="Y313" s="1313"/>
      <c r="Z313" s="1313"/>
      <c r="AA313" s="1313"/>
      <c r="AB313" s="1313"/>
      <c r="AC313" s="1313"/>
      <c r="AD313" s="1313"/>
      <c r="AE313" s="1313"/>
      <c r="AG313" s="284" t="str">
        <f t="shared" si="40"/>
        <v/>
      </c>
      <c r="AH313" s="284" t="str">
        <f t="shared" si="41"/>
        <v>×</v>
      </c>
      <c r="AI313" s="278" t="str">
        <f t="shared" si="42"/>
        <v>－</v>
      </c>
      <c r="AJ313" s="279" t="str">
        <f t="shared" si="43"/>
        <v/>
      </c>
    </row>
    <row r="314" spans="1:36" ht="36.75" customHeight="1">
      <c r="A314" s="280">
        <f t="shared" si="39"/>
        <v>304</v>
      </c>
      <c r="B314" s="281" t="str">
        <f>IF(基本情報入力シート!B343="","",基本情報入力シート!B343)</f>
        <v/>
      </c>
      <c r="C314" s="282" t="str">
        <f>IF(基本情報入力シート!L343="","",基本情報入力シート!L343)</f>
        <v/>
      </c>
      <c r="D314" s="282" t="str">
        <f>IF(基本情報入力シート!Q343="","",基本情報入力シート!Q343)</f>
        <v/>
      </c>
      <c r="E314" s="282" t="str">
        <f>IF(基本情報入力シート!V343="","",基本情報入力シート!V343)</f>
        <v/>
      </c>
      <c r="F314" s="282" t="str">
        <f>IF(基本情報入力シート!W343="","",基本情報入力シート!W343)</f>
        <v/>
      </c>
      <c r="G314" s="282" t="str">
        <f>IF(基本情報入力シート!X343="","",基本情報入力シート!X343)</f>
        <v/>
      </c>
      <c r="H314" s="653" t="str">
        <f>IF(基本情報入力シート!Z343="","",基本情報入力シート!Z343)</f>
        <v/>
      </c>
      <c r="I314" s="654" t="str">
        <f>IF(基本情報入力シート!AE343&lt;&gt;"", 基本情報入力シート!AE343, "")</f>
        <v/>
      </c>
      <c r="J314" s="655" t="str">
        <f>IF(基本情報入力シート!AA343="","",基本情報入力シート!AA343)</f>
        <v/>
      </c>
      <c r="K314" s="59" t="str">
        <f>IF(基本情報入力シート!AD343="","",基本情報入力シート!AD343)</f>
        <v/>
      </c>
      <c r="L314" s="656" t="str">
        <f>IF(G314="","",VLOOKUP(G314,【参考】数式用!$A$3:$C$46,3,FALSE))</f>
        <v/>
      </c>
      <c r="M314" s="283" t="str">
        <f t="shared" si="44"/>
        <v/>
      </c>
      <c r="N314" s="253"/>
      <c r="O314" s="253"/>
      <c r="P314" s="253"/>
      <c r="Q314" s="208"/>
      <c r="R314" s="839" t="s">
        <v>2716</v>
      </c>
      <c r="S314" s="841"/>
      <c r="T314" s="60"/>
      <c r="U314" s="1313" t="str">
        <f t="shared" si="45"/>
        <v/>
      </c>
      <c r="V314" s="1313"/>
      <c r="W314" s="1313"/>
      <c r="X314" s="1313"/>
      <c r="Y314" s="1313"/>
      <c r="Z314" s="1313"/>
      <c r="AA314" s="1313"/>
      <c r="AB314" s="1313"/>
      <c r="AC314" s="1313"/>
      <c r="AD314" s="1313"/>
      <c r="AE314" s="1313"/>
      <c r="AG314" s="284" t="str">
        <f t="shared" si="40"/>
        <v/>
      </c>
      <c r="AH314" s="284" t="str">
        <f t="shared" si="41"/>
        <v>×</v>
      </c>
      <c r="AI314" s="278" t="str">
        <f t="shared" si="42"/>
        <v>－</v>
      </c>
      <c r="AJ314" s="279" t="str">
        <f t="shared" si="43"/>
        <v/>
      </c>
    </row>
    <row r="315" spans="1:36" ht="36.75" customHeight="1">
      <c r="A315" s="280">
        <f t="shared" si="39"/>
        <v>305</v>
      </c>
      <c r="B315" s="281" t="str">
        <f>IF(基本情報入力シート!B344="","",基本情報入力シート!B344)</f>
        <v/>
      </c>
      <c r="C315" s="282" t="str">
        <f>IF(基本情報入力シート!L344="","",基本情報入力シート!L344)</f>
        <v/>
      </c>
      <c r="D315" s="282" t="str">
        <f>IF(基本情報入力シート!Q344="","",基本情報入力シート!Q344)</f>
        <v/>
      </c>
      <c r="E315" s="282" t="str">
        <f>IF(基本情報入力シート!V344="","",基本情報入力シート!V344)</f>
        <v/>
      </c>
      <c r="F315" s="282" t="str">
        <f>IF(基本情報入力シート!W344="","",基本情報入力シート!W344)</f>
        <v/>
      </c>
      <c r="G315" s="282" t="str">
        <f>IF(基本情報入力シート!X344="","",基本情報入力シート!X344)</f>
        <v/>
      </c>
      <c r="H315" s="653" t="str">
        <f>IF(基本情報入力シート!Z344="","",基本情報入力シート!Z344)</f>
        <v/>
      </c>
      <c r="I315" s="654" t="str">
        <f>IF(基本情報入力シート!AE344&lt;&gt;"", 基本情報入力シート!AE344, "")</f>
        <v/>
      </c>
      <c r="J315" s="655" t="str">
        <f>IF(基本情報入力シート!AA344="","",基本情報入力シート!AA344)</f>
        <v/>
      </c>
      <c r="K315" s="59" t="str">
        <f>IF(基本情報入力シート!AD344="","",基本情報入力シート!AD344)</f>
        <v/>
      </c>
      <c r="L315" s="656" t="str">
        <f>IF(G315="","",VLOOKUP(G315,【参考】数式用!$A$3:$C$46,3,FALSE))</f>
        <v/>
      </c>
      <c r="M315" s="283" t="str">
        <f t="shared" si="44"/>
        <v/>
      </c>
      <c r="N315" s="253"/>
      <c r="O315" s="253"/>
      <c r="P315" s="253"/>
      <c r="Q315" s="208"/>
      <c r="R315" s="839" t="s">
        <v>2716</v>
      </c>
      <c r="S315" s="841"/>
      <c r="T315" s="60"/>
      <c r="U315" s="1313" t="str">
        <f t="shared" si="45"/>
        <v/>
      </c>
      <c r="V315" s="1313"/>
      <c r="W315" s="1313"/>
      <c r="X315" s="1313"/>
      <c r="Y315" s="1313"/>
      <c r="Z315" s="1313"/>
      <c r="AA315" s="1313"/>
      <c r="AB315" s="1313"/>
      <c r="AC315" s="1313"/>
      <c r="AD315" s="1313"/>
      <c r="AE315" s="1313"/>
      <c r="AG315" s="284" t="str">
        <f t="shared" si="40"/>
        <v/>
      </c>
      <c r="AH315" s="284" t="str">
        <f t="shared" si="41"/>
        <v>×</v>
      </c>
      <c r="AI315" s="278" t="str">
        <f t="shared" si="42"/>
        <v>－</v>
      </c>
      <c r="AJ315" s="279" t="str">
        <f t="shared" si="43"/>
        <v/>
      </c>
    </row>
    <row r="316" spans="1:36" ht="36.75" customHeight="1">
      <c r="A316" s="280">
        <f t="shared" si="39"/>
        <v>306</v>
      </c>
      <c r="B316" s="281" t="str">
        <f>IF(基本情報入力シート!B345="","",基本情報入力シート!B345)</f>
        <v/>
      </c>
      <c r="C316" s="282" t="str">
        <f>IF(基本情報入力シート!L345="","",基本情報入力シート!L345)</f>
        <v/>
      </c>
      <c r="D316" s="282" t="str">
        <f>IF(基本情報入力シート!Q345="","",基本情報入力シート!Q345)</f>
        <v/>
      </c>
      <c r="E316" s="282" t="str">
        <f>IF(基本情報入力シート!V345="","",基本情報入力シート!V345)</f>
        <v/>
      </c>
      <c r="F316" s="282" t="str">
        <f>IF(基本情報入力シート!W345="","",基本情報入力シート!W345)</f>
        <v/>
      </c>
      <c r="G316" s="282" t="str">
        <f>IF(基本情報入力シート!X345="","",基本情報入力シート!X345)</f>
        <v/>
      </c>
      <c r="H316" s="653" t="str">
        <f>IF(基本情報入力シート!Z345="","",基本情報入力シート!Z345)</f>
        <v/>
      </c>
      <c r="I316" s="654" t="str">
        <f>IF(基本情報入力シート!AE345&lt;&gt;"", 基本情報入力シート!AE345, "")</f>
        <v/>
      </c>
      <c r="J316" s="655" t="str">
        <f>IF(基本情報入力シート!AA345="","",基本情報入力シート!AA345)</f>
        <v/>
      </c>
      <c r="K316" s="59" t="str">
        <f>IF(基本情報入力シート!AD345="","",基本情報入力シート!AD345)</f>
        <v/>
      </c>
      <c r="L316" s="656" t="str">
        <f>IF(G316="","",VLOOKUP(G316,【参考】数式用!$A$3:$C$46,3,FALSE))</f>
        <v/>
      </c>
      <c r="M316" s="283" t="str">
        <f t="shared" si="44"/>
        <v/>
      </c>
      <c r="N316" s="253"/>
      <c r="O316" s="253"/>
      <c r="P316" s="253"/>
      <c r="Q316" s="208"/>
      <c r="R316" s="839" t="s">
        <v>2716</v>
      </c>
      <c r="S316" s="841"/>
      <c r="T316" s="60"/>
      <c r="U316" s="1313" t="str">
        <f t="shared" si="45"/>
        <v/>
      </c>
      <c r="V316" s="1313"/>
      <c r="W316" s="1313"/>
      <c r="X316" s="1313"/>
      <c r="Y316" s="1313"/>
      <c r="Z316" s="1313"/>
      <c r="AA316" s="1313"/>
      <c r="AB316" s="1313"/>
      <c r="AC316" s="1313"/>
      <c r="AD316" s="1313"/>
      <c r="AE316" s="1313"/>
      <c r="AG316" s="284" t="str">
        <f t="shared" si="40"/>
        <v/>
      </c>
      <c r="AH316" s="284" t="str">
        <f t="shared" si="41"/>
        <v>×</v>
      </c>
      <c r="AI316" s="278" t="str">
        <f t="shared" si="42"/>
        <v>－</v>
      </c>
      <c r="AJ316" s="279" t="str">
        <f t="shared" si="43"/>
        <v/>
      </c>
    </row>
    <row r="317" spans="1:36" ht="36.75" customHeight="1">
      <c r="A317" s="280">
        <f t="shared" si="39"/>
        <v>307</v>
      </c>
      <c r="B317" s="281" t="str">
        <f>IF(基本情報入力シート!B346="","",基本情報入力シート!B346)</f>
        <v/>
      </c>
      <c r="C317" s="282" t="str">
        <f>IF(基本情報入力シート!L346="","",基本情報入力シート!L346)</f>
        <v/>
      </c>
      <c r="D317" s="282" t="str">
        <f>IF(基本情報入力シート!Q346="","",基本情報入力シート!Q346)</f>
        <v/>
      </c>
      <c r="E317" s="282" t="str">
        <f>IF(基本情報入力シート!V346="","",基本情報入力シート!V346)</f>
        <v/>
      </c>
      <c r="F317" s="282" t="str">
        <f>IF(基本情報入力シート!W346="","",基本情報入力シート!W346)</f>
        <v/>
      </c>
      <c r="G317" s="282" t="str">
        <f>IF(基本情報入力シート!X346="","",基本情報入力シート!X346)</f>
        <v/>
      </c>
      <c r="H317" s="653" t="str">
        <f>IF(基本情報入力シート!Z346="","",基本情報入力シート!Z346)</f>
        <v/>
      </c>
      <c r="I317" s="654" t="str">
        <f>IF(基本情報入力シート!AE346&lt;&gt;"", 基本情報入力シート!AE346, "")</f>
        <v/>
      </c>
      <c r="J317" s="655" t="str">
        <f>IF(基本情報入力シート!AA346="","",基本情報入力シート!AA346)</f>
        <v/>
      </c>
      <c r="K317" s="59" t="str">
        <f>IF(基本情報入力シート!AD346="","",基本情報入力シート!AD346)</f>
        <v/>
      </c>
      <c r="L317" s="656" t="str">
        <f>IF(G317="","",VLOOKUP(G317,【参考】数式用!$A$3:$C$46,3,FALSE))</f>
        <v/>
      </c>
      <c r="M317" s="283" t="str">
        <f t="shared" si="44"/>
        <v/>
      </c>
      <c r="N317" s="253"/>
      <c r="O317" s="253"/>
      <c r="P317" s="253"/>
      <c r="Q317" s="208"/>
      <c r="R317" s="839" t="s">
        <v>2716</v>
      </c>
      <c r="S317" s="841"/>
      <c r="T317" s="60"/>
      <c r="U317" s="1313" t="str">
        <f t="shared" si="45"/>
        <v/>
      </c>
      <c r="V317" s="1313"/>
      <c r="W317" s="1313"/>
      <c r="X317" s="1313"/>
      <c r="Y317" s="1313"/>
      <c r="Z317" s="1313"/>
      <c r="AA317" s="1313"/>
      <c r="AB317" s="1313"/>
      <c r="AC317" s="1313"/>
      <c r="AD317" s="1313"/>
      <c r="AE317" s="1313"/>
      <c r="AG317" s="284" t="str">
        <f t="shared" si="40"/>
        <v/>
      </c>
      <c r="AH317" s="284" t="str">
        <f t="shared" si="41"/>
        <v>×</v>
      </c>
      <c r="AI317" s="278" t="str">
        <f t="shared" si="42"/>
        <v>－</v>
      </c>
      <c r="AJ317" s="279" t="str">
        <f t="shared" si="43"/>
        <v/>
      </c>
    </row>
    <row r="318" spans="1:36" ht="36.75" customHeight="1">
      <c r="A318" s="280">
        <f t="shared" si="39"/>
        <v>308</v>
      </c>
      <c r="B318" s="281" t="str">
        <f>IF(基本情報入力シート!B347="","",基本情報入力シート!B347)</f>
        <v/>
      </c>
      <c r="C318" s="282" t="str">
        <f>IF(基本情報入力シート!L347="","",基本情報入力シート!L347)</f>
        <v/>
      </c>
      <c r="D318" s="282" t="str">
        <f>IF(基本情報入力シート!Q347="","",基本情報入力シート!Q347)</f>
        <v/>
      </c>
      <c r="E318" s="282" t="str">
        <f>IF(基本情報入力シート!V347="","",基本情報入力シート!V347)</f>
        <v/>
      </c>
      <c r="F318" s="282" t="str">
        <f>IF(基本情報入力シート!W347="","",基本情報入力シート!W347)</f>
        <v/>
      </c>
      <c r="G318" s="282" t="str">
        <f>IF(基本情報入力シート!X347="","",基本情報入力シート!X347)</f>
        <v/>
      </c>
      <c r="H318" s="653" t="str">
        <f>IF(基本情報入力シート!Z347="","",基本情報入力シート!Z347)</f>
        <v/>
      </c>
      <c r="I318" s="654" t="str">
        <f>IF(基本情報入力シート!AE347&lt;&gt;"", 基本情報入力シート!AE347, "")</f>
        <v/>
      </c>
      <c r="J318" s="655" t="str">
        <f>IF(基本情報入力シート!AA347="","",基本情報入力シート!AA347)</f>
        <v/>
      </c>
      <c r="K318" s="59" t="str">
        <f>IF(基本情報入力シート!AD347="","",基本情報入力シート!AD347)</f>
        <v/>
      </c>
      <c r="L318" s="656" t="str">
        <f>IF(G318="","",VLOOKUP(G318,【参考】数式用!$A$3:$C$46,3,FALSE))</f>
        <v/>
      </c>
      <c r="M318" s="283" t="str">
        <f t="shared" si="44"/>
        <v/>
      </c>
      <c r="N318" s="253"/>
      <c r="O318" s="253"/>
      <c r="P318" s="253"/>
      <c r="Q318" s="208"/>
      <c r="R318" s="839" t="s">
        <v>2716</v>
      </c>
      <c r="S318" s="841"/>
      <c r="T318" s="60"/>
      <c r="U318" s="1313" t="str">
        <f t="shared" si="45"/>
        <v/>
      </c>
      <c r="V318" s="1313"/>
      <c r="W318" s="1313"/>
      <c r="X318" s="1313"/>
      <c r="Y318" s="1313"/>
      <c r="Z318" s="1313"/>
      <c r="AA318" s="1313"/>
      <c r="AB318" s="1313"/>
      <c r="AC318" s="1313"/>
      <c r="AD318" s="1313"/>
      <c r="AE318" s="1313"/>
      <c r="AG318" s="284" t="str">
        <f t="shared" si="40"/>
        <v/>
      </c>
      <c r="AH318" s="284" t="str">
        <f t="shared" si="41"/>
        <v>×</v>
      </c>
      <c r="AI318" s="278" t="str">
        <f t="shared" si="42"/>
        <v>－</v>
      </c>
      <c r="AJ318" s="279" t="str">
        <f t="shared" si="43"/>
        <v/>
      </c>
    </row>
    <row r="319" spans="1:36" ht="36.75" customHeight="1">
      <c r="A319" s="280">
        <f t="shared" si="39"/>
        <v>309</v>
      </c>
      <c r="B319" s="281" t="str">
        <f>IF(基本情報入力シート!B348="","",基本情報入力シート!B348)</f>
        <v/>
      </c>
      <c r="C319" s="282" t="str">
        <f>IF(基本情報入力シート!L348="","",基本情報入力シート!L348)</f>
        <v/>
      </c>
      <c r="D319" s="282" t="str">
        <f>IF(基本情報入力シート!Q348="","",基本情報入力シート!Q348)</f>
        <v/>
      </c>
      <c r="E319" s="282" t="str">
        <f>IF(基本情報入力シート!V348="","",基本情報入力シート!V348)</f>
        <v/>
      </c>
      <c r="F319" s="282" t="str">
        <f>IF(基本情報入力シート!W348="","",基本情報入力シート!W348)</f>
        <v/>
      </c>
      <c r="G319" s="282" t="str">
        <f>IF(基本情報入力シート!X348="","",基本情報入力シート!X348)</f>
        <v/>
      </c>
      <c r="H319" s="653" t="str">
        <f>IF(基本情報入力シート!Z348="","",基本情報入力シート!Z348)</f>
        <v/>
      </c>
      <c r="I319" s="654" t="str">
        <f>IF(基本情報入力シート!AE348&lt;&gt;"", 基本情報入力シート!AE348, "")</f>
        <v/>
      </c>
      <c r="J319" s="655" t="str">
        <f>IF(基本情報入力シート!AA348="","",基本情報入力シート!AA348)</f>
        <v/>
      </c>
      <c r="K319" s="59" t="str">
        <f>IF(基本情報入力シート!AD348="","",基本情報入力シート!AD348)</f>
        <v/>
      </c>
      <c r="L319" s="656" t="str">
        <f>IF(G319="","",VLOOKUP(G319,【参考】数式用!$A$3:$C$46,3,FALSE))</f>
        <v/>
      </c>
      <c r="M319" s="283" t="str">
        <f t="shared" si="44"/>
        <v/>
      </c>
      <c r="N319" s="253"/>
      <c r="O319" s="253"/>
      <c r="P319" s="253"/>
      <c r="Q319" s="208"/>
      <c r="R319" s="839" t="s">
        <v>2716</v>
      </c>
      <c r="S319" s="841"/>
      <c r="T319" s="60"/>
      <c r="U319" s="1313" t="str">
        <f t="shared" si="45"/>
        <v/>
      </c>
      <c r="V319" s="1313"/>
      <c r="W319" s="1313"/>
      <c r="X319" s="1313"/>
      <c r="Y319" s="1313"/>
      <c r="Z319" s="1313"/>
      <c r="AA319" s="1313"/>
      <c r="AB319" s="1313"/>
      <c r="AC319" s="1313"/>
      <c r="AD319" s="1313"/>
      <c r="AE319" s="1313"/>
      <c r="AG319" s="284" t="str">
        <f t="shared" si="40"/>
        <v/>
      </c>
      <c r="AH319" s="284" t="str">
        <f t="shared" si="41"/>
        <v>×</v>
      </c>
      <c r="AI319" s="278" t="str">
        <f t="shared" si="42"/>
        <v>－</v>
      </c>
      <c r="AJ319" s="279" t="str">
        <f t="shared" si="43"/>
        <v/>
      </c>
    </row>
    <row r="320" spans="1:36" ht="36.75" customHeight="1">
      <c r="A320" s="280">
        <f t="shared" si="39"/>
        <v>310</v>
      </c>
      <c r="B320" s="281" t="str">
        <f>IF(基本情報入力シート!B349="","",基本情報入力シート!B349)</f>
        <v/>
      </c>
      <c r="C320" s="282" t="str">
        <f>IF(基本情報入力シート!L349="","",基本情報入力シート!L349)</f>
        <v/>
      </c>
      <c r="D320" s="282" t="str">
        <f>IF(基本情報入力シート!Q349="","",基本情報入力シート!Q349)</f>
        <v/>
      </c>
      <c r="E320" s="282" t="str">
        <f>IF(基本情報入力シート!V349="","",基本情報入力シート!V349)</f>
        <v/>
      </c>
      <c r="F320" s="282" t="str">
        <f>IF(基本情報入力シート!W349="","",基本情報入力シート!W349)</f>
        <v/>
      </c>
      <c r="G320" s="282" t="str">
        <f>IF(基本情報入力シート!X349="","",基本情報入力シート!X349)</f>
        <v/>
      </c>
      <c r="H320" s="653" t="str">
        <f>IF(基本情報入力シート!Z349="","",基本情報入力シート!Z349)</f>
        <v/>
      </c>
      <c r="I320" s="654" t="str">
        <f>IF(基本情報入力シート!AE349&lt;&gt;"", 基本情報入力シート!AE349, "")</f>
        <v/>
      </c>
      <c r="J320" s="655" t="str">
        <f>IF(基本情報入力シート!AA349="","",基本情報入力シート!AA349)</f>
        <v/>
      </c>
      <c r="K320" s="59" t="str">
        <f>IF(基本情報入力シート!AD349="","",基本情報入力シート!AD349)</f>
        <v/>
      </c>
      <c r="L320" s="656" t="str">
        <f>IF(G320="","",VLOOKUP(G320,【参考】数式用!$A$3:$C$46,3,FALSE))</f>
        <v/>
      </c>
      <c r="M320" s="283" t="str">
        <f t="shared" si="44"/>
        <v/>
      </c>
      <c r="N320" s="253"/>
      <c r="O320" s="253"/>
      <c r="P320" s="253"/>
      <c r="Q320" s="208"/>
      <c r="R320" s="839" t="s">
        <v>2716</v>
      </c>
      <c r="S320" s="841"/>
      <c r="T320" s="60"/>
      <c r="U320" s="1313" t="str">
        <f t="shared" si="45"/>
        <v/>
      </c>
      <c r="V320" s="1313"/>
      <c r="W320" s="1313"/>
      <c r="X320" s="1313"/>
      <c r="Y320" s="1313"/>
      <c r="Z320" s="1313"/>
      <c r="AA320" s="1313"/>
      <c r="AB320" s="1313"/>
      <c r="AC320" s="1313"/>
      <c r="AD320" s="1313"/>
      <c r="AE320" s="1313"/>
      <c r="AG320" s="284" t="str">
        <f t="shared" si="40"/>
        <v/>
      </c>
      <c r="AH320" s="284" t="str">
        <f t="shared" si="41"/>
        <v>×</v>
      </c>
      <c r="AI320" s="278" t="str">
        <f t="shared" si="42"/>
        <v>－</v>
      </c>
      <c r="AJ320" s="279" t="str">
        <f t="shared" si="43"/>
        <v/>
      </c>
    </row>
    <row r="321" spans="1:36" ht="36.75" customHeight="1">
      <c r="A321" s="280">
        <f t="shared" si="39"/>
        <v>311</v>
      </c>
      <c r="B321" s="281" t="str">
        <f>IF(基本情報入力シート!B350="","",基本情報入力シート!B350)</f>
        <v/>
      </c>
      <c r="C321" s="282" t="str">
        <f>IF(基本情報入力シート!L350="","",基本情報入力シート!L350)</f>
        <v/>
      </c>
      <c r="D321" s="282" t="str">
        <f>IF(基本情報入力シート!Q350="","",基本情報入力シート!Q350)</f>
        <v/>
      </c>
      <c r="E321" s="282" t="str">
        <f>IF(基本情報入力シート!V350="","",基本情報入力シート!V350)</f>
        <v/>
      </c>
      <c r="F321" s="282" t="str">
        <f>IF(基本情報入力シート!W350="","",基本情報入力シート!W350)</f>
        <v/>
      </c>
      <c r="G321" s="282" t="str">
        <f>IF(基本情報入力シート!X350="","",基本情報入力シート!X350)</f>
        <v/>
      </c>
      <c r="H321" s="653" t="str">
        <f>IF(基本情報入力シート!Z350="","",基本情報入力シート!Z350)</f>
        <v/>
      </c>
      <c r="I321" s="654" t="str">
        <f>IF(基本情報入力シート!AE350&lt;&gt;"", 基本情報入力シート!AE350, "")</f>
        <v/>
      </c>
      <c r="J321" s="655" t="str">
        <f>IF(基本情報入力シート!AA350="","",基本情報入力シート!AA350)</f>
        <v/>
      </c>
      <c r="K321" s="59" t="str">
        <f>IF(基本情報入力シート!AD350="","",基本情報入力シート!AD350)</f>
        <v/>
      </c>
      <c r="L321" s="656" t="str">
        <f>IF(G321="","",VLOOKUP(G321,【参考】数式用!$A$3:$C$46,3,FALSE))</f>
        <v/>
      </c>
      <c r="M321" s="283" t="str">
        <f t="shared" si="44"/>
        <v/>
      </c>
      <c r="N321" s="253"/>
      <c r="O321" s="253"/>
      <c r="P321" s="253"/>
      <c r="Q321" s="208"/>
      <c r="R321" s="839" t="s">
        <v>2716</v>
      </c>
      <c r="S321" s="841"/>
      <c r="T321" s="60"/>
      <c r="U321" s="1313" t="str">
        <f t="shared" si="45"/>
        <v/>
      </c>
      <c r="V321" s="1313"/>
      <c r="W321" s="1313"/>
      <c r="X321" s="1313"/>
      <c r="Y321" s="1313"/>
      <c r="Z321" s="1313"/>
      <c r="AA321" s="1313"/>
      <c r="AB321" s="1313"/>
      <c r="AC321" s="1313"/>
      <c r="AD321" s="1313"/>
      <c r="AE321" s="1313"/>
      <c r="AG321" s="284" t="str">
        <f t="shared" si="40"/>
        <v/>
      </c>
      <c r="AH321" s="284" t="str">
        <f t="shared" si="41"/>
        <v>×</v>
      </c>
      <c r="AI321" s="278" t="str">
        <f t="shared" si="42"/>
        <v>－</v>
      </c>
      <c r="AJ321" s="279" t="str">
        <f t="shared" si="43"/>
        <v/>
      </c>
    </row>
    <row r="322" spans="1:36" ht="36.75" customHeight="1">
      <c r="A322" s="280">
        <f t="shared" si="39"/>
        <v>312</v>
      </c>
      <c r="B322" s="281" t="str">
        <f>IF(基本情報入力シート!B351="","",基本情報入力シート!B351)</f>
        <v/>
      </c>
      <c r="C322" s="282" t="str">
        <f>IF(基本情報入力シート!L351="","",基本情報入力シート!L351)</f>
        <v/>
      </c>
      <c r="D322" s="282" t="str">
        <f>IF(基本情報入力シート!Q351="","",基本情報入力シート!Q351)</f>
        <v/>
      </c>
      <c r="E322" s="282" t="str">
        <f>IF(基本情報入力シート!V351="","",基本情報入力シート!V351)</f>
        <v/>
      </c>
      <c r="F322" s="282" t="str">
        <f>IF(基本情報入力シート!W351="","",基本情報入力シート!W351)</f>
        <v/>
      </c>
      <c r="G322" s="282" t="str">
        <f>IF(基本情報入力シート!X351="","",基本情報入力シート!X351)</f>
        <v/>
      </c>
      <c r="H322" s="653" t="str">
        <f>IF(基本情報入力シート!Z351="","",基本情報入力シート!Z351)</f>
        <v/>
      </c>
      <c r="I322" s="654" t="str">
        <f>IF(基本情報入力シート!AE351&lt;&gt;"", 基本情報入力シート!AE351, "")</f>
        <v/>
      </c>
      <c r="J322" s="655" t="str">
        <f>IF(基本情報入力シート!AA351="","",基本情報入力シート!AA351)</f>
        <v/>
      </c>
      <c r="K322" s="59" t="str">
        <f>IF(基本情報入力シート!AD351="","",基本情報入力シート!AD351)</f>
        <v/>
      </c>
      <c r="L322" s="656" t="str">
        <f>IF(G322="","",VLOOKUP(G322,【参考】数式用!$A$3:$C$46,3,FALSE))</f>
        <v/>
      </c>
      <c r="M322" s="283" t="str">
        <f t="shared" si="44"/>
        <v/>
      </c>
      <c r="N322" s="253"/>
      <c r="O322" s="253"/>
      <c r="P322" s="253"/>
      <c r="Q322" s="208"/>
      <c r="R322" s="839" t="s">
        <v>2716</v>
      </c>
      <c r="S322" s="841"/>
      <c r="T322" s="60"/>
      <c r="U322" s="1313" t="str">
        <f t="shared" si="45"/>
        <v/>
      </c>
      <c r="V322" s="1313"/>
      <c r="W322" s="1313"/>
      <c r="X322" s="1313"/>
      <c r="Y322" s="1313"/>
      <c r="Z322" s="1313"/>
      <c r="AA322" s="1313"/>
      <c r="AB322" s="1313"/>
      <c r="AC322" s="1313"/>
      <c r="AD322" s="1313"/>
      <c r="AE322" s="1313"/>
      <c r="AG322" s="284" t="str">
        <f t="shared" si="40"/>
        <v/>
      </c>
      <c r="AH322" s="284" t="str">
        <f t="shared" si="41"/>
        <v>×</v>
      </c>
      <c r="AI322" s="278" t="str">
        <f t="shared" si="42"/>
        <v>－</v>
      </c>
      <c r="AJ322" s="279" t="str">
        <f t="shared" si="43"/>
        <v/>
      </c>
    </row>
    <row r="323" spans="1:36" ht="36.75" customHeight="1">
      <c r="A323" s="280">
        <f t="shared" si="39"/>
        <v>313</v>
      </c>
      <c r="B323" s="281" t="str">
        <f>IF(基本情報入力シート!B352="","",基本情報入力シート!B352)</f>
        <v/>
      </c>
      <c r="C323" s="282" t="str">
        <f>IF(基本情報入力シート!L352="","",基本情報入力シート!L352)</f>
        <v/>
      </c>
      <c r="D323" s="282" t="str">
        <f>IF(基本情報入力シート!Q352="","",基本情報入力シート!Q352)</f>
        <v/>
      </c>
      <c r="E323" s="282" t="str">
        <f>IF(基本情報入力シート!V352="","",基本情報入力シート!V352)</f>
        <v/>
      </c>
      <c r="F323" s="282" t="str">
        <f>IF(基本情報入力シート!W352="","",基本情報入力シート!W352)</f>
        <v/>
      </c>
      <c r="G323" s="282" t="str">
        <f>IF(基本情報入力シート!X352="","",基本情報入力シート!X352)</f>
        <v/>
      </c>
      <c r="H323" s="653" t="str">
        <f>IF(基本情報入力シート!Z352="","",基本情報入力シート!Z352)</f>
        <v/>
      </c>
      <c r="I323" s="654" t="str">
        <f>IF(基本情報入力シート!AE352&lt;&gt;"", 基本情報入力シート!AE352, "")</f>
        <v/>
      </c>
      <c r="J323" s="655" t="str">
        <f>IF(基本情報入力シート!AA352="","",基本情報入力シート!AA352)</f>
        <v/>
      </c>
      <c r="K323" s="59" t="str">
        <f>IF(基本情報入力シート!AD352="","",基本情報入力シート!AD352)</f>
        <v/>
      </c>
      <c r="L323" s="656" t="str">
        <f>IF(G323="","",VLOOKUP(G323,【参考】数式用!$A$3:$C$46,3,FALSE))</f>
        <v/>
      </c>
      <c r="M323" s="283" t="str">
        <f t="shared" si="44"/>
        <v/>
      </c>
      <c r="N323" s="253"/>
      <c r="O323" s="253"/>
      <c r="P323" s="253"/>
      <c r="Q323" s="208"/>
      <c r="R323" s="839" t="s">
        <v>2716</v>
      </c>
      <c r="S323" s="841"/>
      <c r="T323" s="60"/>
      <c r="U323" s="1313" t="str">
        <f t="shared" si="45"/>
        <v/>
      </c>
      <c r="V323" s="1313"/>
      <c r="W323" s="1313"/>
      <c r="X323" s="1313"/>
      <c r="Y323" s="1313"/>
      <c r="Z323" s="1313"/>
      <c r="AA323" s="1313"/>
      <c r="AB323" s="1313"/>
      <c r="AC323" s="1313"/>
      <c r="AD323" s="1313"/>
      <c r="AE323" s="1313"/>
      <c r="AG323" s="284" t="str">
        <f t="shared" si="40"/>
        <v/>
      </c>
      <c r="AH323" s="284" t="str">
        <f t="shared" si="41"/>
        <v>×</v>
      </c>
      <c r="AI323" s="278" t="str">
        <f t="shared" si="42"/>
        <v>－</v>
      </c>
      <c r="AJ323" s="279" t="str">
        <f t="shared" si="43"/>
        <v/>
      </c>
    </row>
    <row r="324" spans="1:36" ht="36.75" customHeight="1">
      <c r="A324" s="280">
        <f t="shared" si="39"/>
        <v>314</v>
      </c>
      <c r="B324" s="281" t="str">
        <f>IF(基本情報入力シート!B353="","",基本情報入力シート!B353)</f>
        <v/>
      </c>
      <c r="C324" s="282" t="str">
        <f>IF(基本情報入力シート!L353="","",基本情報入力シート!L353)</f>
        <v/>
      </c>
      <c r="D324" s="282" t="str">
        <f>IF(基本情報入力シート!Q353="","",基本情報入力シート!Q353)</f>
        <v/>
      </c>
      <c r="E324" s="282" t="str">
        <f>IF(基本情報入力シート!V353="","",基本情報入力シート!V353)</f>
        <v/>
      </c>
      <c r="F324" s="282" t="str">
        <f>IF(基本情報入力シート!W353="","",基本情報入力シート!W353)</f>
        <v/>
      </c>
      <c r="G324" s="282" t="str">
        <f>IF(基本情報入力シート!X353="","",基本情報入力シート!X353)</f>
        <v/>
      </c>
      <c r="H324" s="653" t="str">
        <f>IF(基本情報入力シート!Z353="","",基本情報入力シート!Z353)</f>
        <v/>
      </c>
      <c r="I324" s="654" t="str">
        <f>IF(基本情報入力シート!AE353&lt;&gt;"", 基本情報入力シート!AE353, "")</f>
        <v/>
      </c>
      <c r="J324" s="655" t="str">
        <f>IF(基本情報入力シート!AA353="","",基本情報入力シート!AA353)</f>
        <v/>
      </c>
      <c r="K324" s="59" t="str">
        <f>IF(基本情報入力シート!AD353="","",基本情報入力シート!AD353)</f>
        <v/>
      </c>
      <c r="L324" s="656" t="str">
        <f>IF(G324="","",VLOOKUP(G324,【参考】数式用!$A$3:$C$46,3,FALSE))</f>
        <v/>
      </c>
      <c r="M324" s="283" t="str">
        <f t="shared" si="44"/>
        <v/>
      </c>
      <c r="N324" s="253"/>
      <c r="O324" s="253"/>
      <c r="P324" s="253"/>
      <c r="Q324" s="208"/>
      <c r="R324" s="839" t="s">
        <v>2716</v>
      </c>
      <c r="S324" s="841"/>
      <c r="T324" s="60"/>
      <c r="U324" s="1313" t="str">
        <f t="shared" si="45"/>
        <v/>
      </c>
      <c r="V324" s="1313"/>
      <c r="W324" s="1313"/>
      <c r="X324" s="1313"/>
      <c r="Y324" s="1313"/>
      <c r="Z324" s="1313"/>
      <c r="AA324" s="1313"/>
      <c r="AB324" s="1313"/>
      <c r="AC324" s="1313"/>
      <c r="AD324" s="1313"/>
      <c r="AE324" s="1313"/>
      <c r="AG324" s="284" t="str">
        <f t="shared" si="40"/>
        <v/>
      </c>
      <c r="AH324" s="284" t="str">
        <f t="shared" si="41"/>
        <v>×</v>
      </c>
      <c r="AI324" s="278" t="str">
        <f t="shared" si="42"/>
        <v>－</v>
      </c>
      <c r="AJ324" s="279" t="str">
        <f t="shared" si="43"/>
        <v/>
      </c>
    </row>
    <row r="325" spans="1:36" ht="36.75" customHeight="1">
      <c r="A325" s="280">
        <f t="shared" si="39"/>
        <v>315</v>
      </c>
      <c r="B325" s="281" t="str">
        <f>IF(基本情報入力シート!B354="","",基本情報入力シート!B354)</f>
        <v/>
      </c>
      <c r="C325" s="282" t="str">
        <f>IF(基本情報入力シート!L354="","",基本情報入力シート!L354)</f>
        <v/>
      </c>
      <c r="D325" s="282" t="str">
        <f>IF(基本情報入力シート!Q354="","",基本情報入力シート!Q354)</f>
        <v/>
      </c>
      <c r="E325" s="282" t="str">
        <f>IF(基本情報入力シート!V354="","",基本情報入力シート!V354)</f>
        <v/>
      </c>
      <c r="F325" s="282" t="str">
        <f>IF(基本情報入力シート!W354="","",基本情報入力シート!W354)</f>
        <v/>
      </c>
      <c r="G325" s="282" t="str">
        <f>IF(基本情報入力シート!X354="","",基本情報入力シート!X354)</f>
        <v/>
      </c>
      <c r="H325" s="653" t="str">
        <f>IF(基本情報入力シート!Z354="","",基本情報入力シート!Z354)</f>
        <v/>
      </c>
      <c r="I325" s="654" t="str">
        <f>IF(基本情報入力シート!AE354&lt;&gt;"", 基本情報入力シート!AE354, "")</f>
        <v/>
      </c>
      <c r="J325" s="655" t="str">
        <f>IF(基本情報入力シート!AA354="","",基本情報入力シート!AA354)</f>
        <v/>
      </c>
      <c r="K325" s="59" t="str">
        <f>IF(基本情報入力シート!AD354="","",基本情報入力シート!AD354)</f>
        <v/>
      </c>
      <c r="L325" s="656" t="str">
        <f>IF(G325="","",VLOOKUP(G325,【参考】数式用!$A$3:$C$46,3,FALSE))</f>
        <v/>
      </c>
      <c r="M325" s="283" t="str">
        <f t="shared" si="44"/>
        <v/>
      </c>
      <c r="N325" s="253"/>
      <c r="O325" s="253"/>
      <c r="P325" s="253"/>
      <c r="Q325" s="208"/>
      <c r="R325" s="839" t="s">
        <v>2716</v>
      </c>
      <c r="S325" s="841"/>
      <c r="T325" s="60"/>
      <c r="U325" s="1313" t="str">
        <f t="shared" si="45"/>
        <v/>
      </c>
      <c r="V325" s="1313"/>
      <c r="W325" s="1313"/>
      <c r="X325" s="1313"/>
      <c r="Y325" s="1313"/>
      <c r="Z325" s="1313"/>
      <c r="AA325" s="1313"/>
      <c r="AB325" s="1313"/>
      <c r="AC325" s="1313"/>
      <c r="AD325" s="1313"/>
      <c r="AE325" s="1313"/>
      <c r="AG325" s="284" t="str">
        <f t="shared" si="40"/>
        <v/>
      </c>
      <c r="AH325" s="284" t="str">
        <f t="shared" si="41"/>
        <v>×</v>
      </c>
      <c r="AI325" s="278" t="str">
        <f t="shared" si="42"/>
        <v>－</v>
      </c>
      <c r="AJ325" s="279" t="str">
        <f t="shared" si="43"/>
        <v/>
      </c>
    </row>
    <row r="326" spans="1:36" ht="36.75" customHeight="1">
      <c r="A326" s="280">
        <f t="shared" si="39"/>
        <v>316</v>
      </c>
      <c r="B326" s="281" t="str">
        <f>IF(基本情報入力シート!B355="","",基本情報入力シート!B355)</f>
        <v/>
      </c>
      <c r="C326" s="282" t="str">
        <f>IF(基本情報入力シート!L355="","",基本情報入力シート!L355)</f>
        <v/>
      </c>
      <c r="D326" s="282" t="str">
        <f>IF(基本情報入力シート!Q355="","",基本情報入力シート!Q355)</f>
        <v/>
      </c>
      <c r="E326" s="282" t="str">
        <f>IF(基本情報入力シート!V355="","",基本情報入力シート!V355)</f>
        <v/>
      </c>
      <c r="F326" s="282" t="str">
        <f>IF(基本情報入力シート!W355="","",基本情報入力シート!W355)</f>
        <v/>
      </c>
      <c r="G326" s="282" t="str">
        <f>IF(基本情報入力シート!X355="","",基本情報入力シート!X355)</f>
        <v/>
      </c>
      <c r="H326" s="653" t="str">
        <f>IF(基本情報入力シート!Z355="","",基本情報入力シート!Z355)</f>
        <v/>
      </c>
      <c r="I326" s="654" t="str">
        <f>IF(基本情報入力シート!AE355&lt;&gt;"", 基本情報入力シート!AE355, "")</f>
        <v/>
      </c>
      <c r="J326" s="655" t="str">
        <f>IF(基本情報入力シート!AA355="","",基本情報入力シート!AA355)</f>
        <v/>
      </c>
      <c r="K326" s="59" t="str">
        <f>IF(基本情報入力シート!AD355="","",基本情報入力シート!AD355)</f>
        <v/>
      </c>
      <c r="L326" s="656" t="str">
        <f>IF(G326="","",VLOOKUP(G326,【参考】数式用!$A$3:$C$46,3,FALSE))</f>
        <v/>
      </c>
      <c r="M326" s="283" t="str">
        <f t="shared" si="44"/>
        <v/>
      </c>
      <c r="N326" s="253"/>
      <c r="O326" s="253"/>
      <c r="P326" s="253"/>
      <c r="Q326" s="208"/>
      <c r="R326" s="839" t="s">
        <v>2716</v>
      </c>
      <c r="S326" s="841"/>
      <c r="T326" s="60"/>
      <c r="U326" s="1313" t="str">
        <f t="shared" si="45"/>
        <v/>
      </c>
      <c r="V326" s="1313"/>
      <c r="W326" s="1313"/>
      <c r="X326" s="1313"/>
      <c r="Y326" s="1313"/>
      <c r="Z326" s="1313"/>
      <c r="AA326" s="1313"/>
      <c r="AB326" s="1313"/>
      <c r="AC326" s="1313"/>
      <c r="AD326" s="1313"/>
      <c r="AE326" s="1313"/>
      <c r="AG326" s="284" t="str">
        <f t="shared" si="40"/>
        <v/>
      </c>
      <c r="AH326" s="284" t="str">
        <f t="shared" si="41"/>
        <v>×</v>
      </c>
      <c r="AI326" s="278" t="str">
        <f t="shared" si="42"/>
        <v>－</v>
      </c>
      <c r="AJ326" s="279" t="str">
        <f t="shared" si="43"/>
        <v/>
      </c>
    </row>
    <row r="327" spans="1:36" ht="36.75" customHeight="1">
      <c r="A327" s="280">
        <f t="shared" si="39"/>
        <v>317</v>
      </c>
      <c r="B327" s="281" t="str">
        <f>IF(基本情報入力シート!B356="","",基本情報入力シート!B356)</f>
        <v/>
      </c>
      <c r="C327" s="282" t="str">
        <f>IF(基本情報入力シート!L356="","",基本情報入力シート!L356)</f>
        <v/>
      </c>
      <c r="D327" s="282" t="str">
        <f>IF(基本情報入力シート!Q356="","",基本情報入力シート!Q356)</f>
        <v/>
      </c>
      <c r="E327" s="282" t="str">
        <f>IF(基本情報入力シート!V356="","",基本情報入力シート!V356)</f>
        <v/>
      </c>
      <c r="F327" s="282" t="str">
        <f>IF(基本情報入力シート!W356="","",基本情報入力シート!W356)</f>
        <v/>
      </c>
      <c r="G327" s="282" t="str">
        <f>IF(基本情報入力シート!X356="","",基本情報入力シート!X356)</f>
        <v/>
      </c>
      <c r="H327" s="653" t="str">
        <f>IF(基本情報入力シート!Z356="","",基本情報入力シート!Z356)</f>
        <v/>
      </c>
      <c r="I327" s="654" t="str">
        <f>IF(基本情報入力シート!AE356&lt;&gt;"", 基本情報入力シート!AE356, "")</f>
        <v/>
      </c>
      <c r="J327" s="655" t="str">
        <f>IF(基本情報入力シート!AA356="","",基本情報入力シート!AA356)</f>
        <v/>
      </c>
      <c r="K327" s="59" t="str">
        <f>IF(基本情報入力シート!AD356="","",基本情報入力シート!AD356)</f>
        <v/>
      </c>
      <c r="L327" s="656" t="str">
        <f>IF(G327="","",VLOOKUP(G327,【参考】数式用!$A$3:$C$46,3,FALSE))</f>
        <v/>
      </c>
      <c r="M327" s="283" t="str">
        <f t="shared" si="44"/>
        <v/>
      </c>
      <c r="N327" s="253"/>
      <c r="O327" s="253"/>
      <c r="P327" s="253"/>
      <c r="Q327" s="208"/>
      <c r="R327" s="839" t="s">
        <v>2716</v>
      </c>
      <c r="S327" s="841"/>
      <c r="T327" s="60"/>
      <c r="U327" s="1313" t="str">
        <f t="shared" si="45"/>
        <v/>
      </c>
      <c r="V327" s="1313"/>
      <c r="W327" s="1313"/>
      <c r="X327" s="1313"/>
      <c r="Y327" s="1313"/>
      <c r="Z327" s="1313"/>
      <c r="AA327" s="1313"/>
      <c r="AB327" s="1313"/>
      <c r="AC327" s="1313"/>
      <c r="AD327" s="1313"/>
      <c r="AE327" s="1313"/>
      <c r="AG327" s="284" t="str">
        <f t="shared" si="40"/>
        <v/>
      </c>
      <c r="AH327" s="284" t="str">
        <f t="shared" si="41"/>
        <v>×</v>
      </c>
      <c r="AI327" s="278" t="str">
        <f t="shared" si="42"/>
        <v>－</v>
      </c>
      <c r="AJ327" s="279" t="str">
        <f t="shared" si="43"/>
        <v/>
      </c>
    </row>
    <row r="328" spans="1:36" ht="36.75" customHeight="1">
      <c r="A328" s="280">
        <f t="shared" si="39"/>
        <v>318</v>
      </c>
      <c r="B328" s="281" t="str">
        <f>IF(基本情報入力シート!B357="","",基本情報入力シート!B357)</f>
        <v/>
      </c>
      <c r="C328" s="282" t="str">
        <f>IF(基本情報入力シート!L357="","",基本情報入力シート!L357)</f>
        <v/>
      </c>
      <c r="D328" s="282" t="str">
        <f>IF(基本情報入力シート!Q357="","",基本情報入力シート!Q357)</f>
        <v/>
      </c>
      <c r="E328" s="282" t="str">
        <f>IF(基本情報入力シート!V357="","",基本情報入力シート!V357)</f>
        <v/>
      </c>
      <c r="F328" s="282" t="str">
        <f>IF(基本情報入力シート!W357="","",基本情報入力シート!W357)</f>
        <v/>
      </c>
      <c r="G328" s="282" t="str">
        <f>IF(基本情報入力シート!X357="","",基本情報入力シート!X357)</f>
        <v/>
      </c>
      <c r="H328" s="653" t="str">
        <f>IF(基本情報入力シート!Z357="","",基本情報入力シート!Z357)</f>
        <v/>
      </c>
      <c r="I328" s="654" t="str">
        <f>IF(基本情報入力シート!AE357&lt;&gt;"", 基本情報入力シート!AE357, "")</f>
        <v/>
      </c>
      <c r="J328" s="655" t="str">
        <f>IF(基本情報入力シート!AA357="","",基本情報入力シート!AA357)</f>
        <v/>
      </c>
      <c r="K328" s="59" t="str">
        <f>IF(基本情報入力シート!AD357="","",基本情報入力シート!AD357)</f>
        <v/>
      </c>
      <c r="L328" s="656" t="str">
        <f>IF(G328="","",VLOOKUP(G328,【参考】数式用!$A$3:$C$46,3,FALSE))</f>
        <v/>
      </c>
      <c r="M328" s="283" t="str">
        <f t="shared" si="44"/>
        <v/>
      </c>
      <c r="N328" s="253"/>
      <c r="O328" s="253"/>
      <c r="P328" s="253"/>
      <c r="Q328" s="208"/>
      <c r="R328" s="839" t="s">
        <v>2716</v>
      </c>
      <c r="S328" s="841"/>
      <c r="T328" s="60"/>
      <c r="U328" s="1313" t="str">
        <f t="shared" si="45"/>
        <v/>
      </c>
      <c r="V328" s="1313"/>
      <c r="W328" s="1313"/>
      <c r="X328" s="1313"/>
      <c r="Y328" s="1313"/>
      <c r="Z328" s="1313"/>
      <c r="AA328" s="1313"/>
      <c r="AB328" s="1313"/>
      <c r="AC328" s="1313"/>
      <c r="AD328" s="1313"/>
      <c r="AE328" s="1313"/>
      <c r="AG328" s="284" t="str">
        <f t="shared" si="40"/>
        <v/>
      </c>
      <c r="AH328" s="284" t="str">
        <f t="shared" si="41"/>
        <v>×</v>
      </c>
      <c r="AI328" s="278" t="str">
        <f t="shared" si="42"/>
        <v>－</v>
      </c>
      <c r="AJ328" s="279" t="str">
        <f t="shared" si="43"/>
        <v/>
      </c>
    </row>
    <row r="329" spans="1:36" ht="36.75" customHeight="1">
      <c r="A329" s="280">
        <f t="shared" si="39"/>
        <v>319</v>
      </c>
      <c r="B329" s="281" t="str">
        <f>IF(基本情報入力シート!B358="","",基本情報入力シート!B358)</f>
        <v/>
      </c>
      <c r="C329" s="282" t="str">
        <f>IF(基本情報入力シート!L358="","",基本情報入力シート!L358)</f>
        <v/>
      </c>
      <c r="D329" s="282" t="str">
        <f>IF(基本情報入力シート!Q358="","",基本情報入力シート!Q358)</f>
        <v/>
      </c>
      <c r="E329" s="282" t="str">
        <f>IF(基本情報入力シート!V358="","",基本情報入力シート!V358)</f>
        <v/>
      </c>
      <c r="F329" s="282" t="str">
        <f>IF(基本情報入力シート!W358="","",基本情報入力シート!W358)</f>
        <v/>
      </c>
      <c r="G329" s="282" t="str">
        <f>IF(基本情報入力シート!X358="","",基本情報入力シート!X358)</f>
        <v/>
      </c>
      <c r="H329" s="653" t="str">
        <f>IF(基本情報入力シート!Z358="","",基本情報入力シート!Z358)</f>
        <v/>
      </c>
      <c r="I329" s="654" t="str">
        <f>IF(基本情報入力シート!AE358&lt;&gt;"", 基本情報入力シート!AE358, "")</f>
        <v/>
      </c>
      <c r="J329" s="655" t="str">
        <f>IF(基本情報入力シート!AA358="","",基本情報入力シート!AA358)</f>
        <v/>
      </c>
      <c r="K329" s="59" t="str">
        <f>IF(基本情報入力シート!AD358="","",基本情報入力シート!AD358)</f>
        <v/>
      </c>
      <c r="L329" s="656" t="str">
        <f>IF(G329="","",VLOOKUP(G329,【参考】数式用!$A$3:$C$46,3,FALSE))</f>
        <v/>
      </c>
      <c r="M329" s="283" t="str">
        <f t="shared" si="44"/>
        <v/>
      </c>
      <c r="N329" s="253"/>
      <c r="O329" s="253"/>
      <c r="P329" s="253"/>
      <c r="Q329" s="208"/>
      <c r="R329" s="839" t="s">
        <v>2716</v>
      </c>
      <c r="S329" s="841"/>
      <c r="T329" s="60"/>
      <c r="U329" s="1313" t="str">
        <f t="shared" si="45"/>
        <v/>
      </c>
      <c r="V329" s="1313"/>
      <c r="W329" s="1313"/>
      <c r="X329" s="1313"/>
      <c r="Y329" s="1313"/>
      <c r="Z329" s="1313"/>
      <c r="AA329" s="1313"/>
      <c r="AB329" s="1313"/>
      <c r="AC329" s="1313"/>
      <c r="AD329" s="1313"/>
      <c r="AE329" s="1313"/>
      <c r="AG329" s="284" t="str">
        <f t="shared" si="40"/>
        <v/>
      </c>
      <c r="AH329" s="284" t="str">
        <f t="shared" si="41"/>
        <v>×</v>
      </c>
      <c r="AI329" s="278" t="str">
        <f t="shared" si="42"/>
        <v>－</v>
      </c>
      <c r="AJ329" s="279" t="str">
        <f t="shared" si="43"/>
        <v/>
      </c>
    </row>
    <row r="330" spans="1:36" ht="36.75" customHeight="1">
      <c r="A330" s="280">
        <f t="shared" si="39"/>
        <v>320</v>
      </c>
      <c r="B330" s="281" t="str">
        <f>IF(基本情報入力シート!B359="","",基本情報入力シート!B359)</f>
        <v/>
      </c>
      <c r="C330" s="282" t="str">
        <f>IF(基本情報入力シート!L359="","",基本情報入力シート!L359)</f>
        <v/>
      </c>
      <c r="D330" s="282" t="str">
        <f>IF(基本情報入力シート!Q359="","",基本情報入力シート!Q359)</f>
        <v/>
      </c>
      <c r="E330" s="282" t="str">
        <f>IF(基本情報入力シート!V359="","",基本情報入力シート!V359)</f>
        <v/>
      </c>
      <c r="F330" s="282" t="str">
        <f>IF(基本情報入力シート!W359="","",基本情報入力シート!W359)</f>
        <v/>
      </c>
      <c r="G330" s="282" t="str">
        <f>IF(基本情報入力シート!X359="","",基本情報入力シート!X359)</f>
        <v/>
      </c>
      <c r="H330" s="653" t="str">
        <f>IF(基本情報入力シート!Z359="","",基本情報入力シート!Z359)</f>
        <v/>
      </c>
      <c r="I330" s="654" t="str">
        <f>IF(基本情報入力シート!AE359&lt;&gt;"", 基本情報入力シート!AE359, "")</f>
        <v/>
      </c>
      <c r="J330" s="655" t="str">
        <f>IF(基本情報入力シート!AA359="","",基本情報入力シート!AA359)</f>
        <v/>
      </c>
      <c r="K330" s="59" t="str">
        <f>IF(基本情報入力シート!AD359="","",基本情報入力シート!AD359)</f>
        <v/>
      </c>
      <c r="L330" s="656" t="str">
        <f>IF(G330="","",VLOOKUP(G330,【参考】数式用!$A$3:$C$46,3,FALSE))</f>
        <v/>
      </c>
      <c r="M330" s="283" t="str">
        <f t="shared" si="44"/>
        <v/>
      </c>
      <c r="N330" s="253"/>
      <c r="O330" s="253"/>
      <c r="P330" s="253"/>
      <c r="Q330" s="208"/>
      <c r="R330" s="839" t="s">
        <v>2716</v>
      </c>
      <c r="S330" s="841"/>
      <c r="T330" s="60"/>
      <c r="U330" s="1313" t="str">
        <f t="shared" si="45"/>
        <v/>
      </c>
      <c r="V330" s="1313"/>
      <c r="W330" s="1313"/>
      <c r="X330" s="1313"/>
      <c r="Y330" s="1313"/>
      <c r="Z330" s="1313"/>
      <c r="AA330" s="1313"/>
      <c r="AB330" s="1313"/>
      <c r="AC330" s="1313"/>
      <c r="AD330" s="1313"/>
      <c r="AE330" s="1313"/>
      <c r="AG330" s="284" t="str">
        <f t="shared" si="40"/>
        <v/>
      </c>
      <c r="AH330" s="284" t="str">
        <f t="shared" si="41"/>
        <v>×</v>
      </c>
      <c r="AI330" s="278" t="str">
        <f t="shared" si="42"/>
        <v>－</v>
      </c>
      <c r="AJ330" s="279" t="str">
        <f t="shared" si="43"/>
        <v/>
      </c>
    </row>
    <row r="331" spans="1:36" ht="36.75" customHeight="1">
      <c r="A331" s="280">
        <f t="shared" si="39"/>
        <v>321</v>
      </c>
      <c r="B331" s="281" t="str">
        <f>IF(基本情報入力シート!B360="","",基本情報入力シート!B360)</f>
        <v/>
      </c>
      <c r="C331" s="282" t="str">
        <f>IF(基本情報入力シート!L360="","",基本情報入力シート!L360)</f>
        <v/>
      </c>
      <c r="D331" s="282" t="str">
        <f>IF(基本情報入力シート!Q360="","",基本情報入力シート!Q360)</f>
        <v/>
      </c>
      <c r="E331" s="282" t="str">
        <f>IF(基本情報入力シート!V360="","",基本情報入力シート!V360)</f>
        <v/>
      </c>
      <c r="F331" s="282" t="str">
        <f>IF(基本情報入力シート!W360="","",基本情報入力シート!W360)</f>
        <v/>
      </c>
      <c r="G331" s="282" t="str">
        <f>IF(基本情報入力シート!X360="","",基本情報入力シート!X360)</f>
        <v/>
      </c>
      <c r="H331" s="653" t="str">
        <f>IF(基本情報入力シート!Z360="","",基本情報入力シート!Z360)</f>
        <v/>
      </c>
      <c r="I331" s="654" t="str">
        <f>IF(基本情報入力シート!AE360&lt;&gt;"", 基本情報入力シート!AE360, "")</f>
        <v/>
      </c>
      <c r="J331" s="655" t="str">
        <f>IF(基本情報入力シート!AA360="","",基本情報入力シート!AA360)</f>
        <v/>
      </c>
      <c r="K331" s="59" t="str">
        <f>IF(基本情報入力シート!AD360="","",基本情報入力シート!AD360)</f>
        <v/>
      </c>
      <c r="L331" s="656" t="str">
        <f>IF(G331="","",VLOOKUP(G331,【参考】数式用!$A$3:$C$46,3,FALSE))</f>
        <v/>
      </c>
      <c r="M331" s="283" t="str">
        <f t="shared" si="44"/>
        <v/>
      </c>
      <c r="N331" s="253"/>
      <c r="O331" s="253"/>
      <c r="P331" s="253"/>
      <c r="Q331" s="208"/>
      <c r="R331" s="839" t="s">
        <v>2716</v>
      </c>
      <c r="S331" s="841"/>
      <c r="T331" s="60"/>
      <c r="U331" s="1313" t="str">
        <f t="shared" si="45"/>
        <v/>
      </c>
      <c r="V331" s="1313"/>
      <c r="W331" s="1313"/>
      <c r="X331" s="1313"/>
      <c r="Y331" s="1313"/>
      <c r="Z331" s="1313"/>
      <c r="AA331" s="1313"/>
      <c r="AB331" s="1313"/>
      <c r="AC331" s="1313"/>
      <c r="AD331" s="1313"/>
      <c r="AE331" s="1313"/>
      <c r="AG331" s="284" t="str">
        <f t="shared" si="40"/>
        <v/>
      </c>
      <c r="AH331" s="284" t="str">
        <f t="shared" si="41"/>
        <v>×</v>
      </c>
      <c r="AI331" s="278" t="str">
        <f t="shared" si="42"/>
        <v>－</v>
      </c>
      <c r="AJ331" s="279" t="str">
        <f t="shared" si="43"/>
        <v/>
      </c>
    </row>
    <row r="332" spans="1:36" ht="36.75" customHeight="1">
      <c r="A332" s="280">
        <f t="shared" si="39"/>
        <v>322</v>
      </c>
      <c r="B332" s="281" t="str">
        <f>IF(基本情報入力シート!B361="","",基本情報入力シート!B361)</f>
        <v/>
      </c>
      <c r="C332" s="282" t="str">
        <f>IF(基本情報入力シート!L361="","",基本情報入力シート!L361)</f>
        <v/>
      </c>
      <c r="D332" s="282" t="str">
        <f>IF(基本情報入力シート!Q361="","",基本情報入力シート!Q361)</f>
        <v/>
      </c>
      <c r="E332" s="282" t="str">
        <f>IF(基本情報入力シート!V361="","",基本情報入力シート!V361)</f>
        <v/>
      </c>
      <c r="F332" s="282" t="str">
        <f>IF(基本情報入力シート!W361="","",基本情報入力シート!W361)</f>
        <v/>
      </c>
      <c r="G332" s="282" t="str">
        <f>IF(基本情報入力シート!X361="","",基本情報入力シート!X361)</f>
        <v/>
      </c>
      <c r="H332" s="653" t="str">
        <f>IF(基本情報入力シート!Z361="","",基本情報入力シート!Z361)</f>
        <v/>
      </c>
      <c r="I332" s="654" t="str">
        <f>IF(基本情報入力シート!AE361&lt;&gt;"", 基本情報入力シート!AE361, "")</f>
        <v/>
      </c>
      <c r="J332" s="655" t="str">
        <f>IF(基本情報入力シート!AA361="","",基本情報入力シート!AA361)</f>
        <v/>
      </c>
      <c r="K332" s="59" t="str">
        <f>IF(基本情報入力シート!AD361="","",基本情報入力シート!AD361)</f>
        <v/>
      </c>
      <c r="L332" s="656" t="str">
        <f>IF(G332="","",VLOOKUP(G332,【参考】数式用!$A$3:$C$46,3,FALSE))</f>
        <v/>
      </c>
      <c r="M332" s="283" t="str">
        <f t="shared" si="44"/>
        <v/>
      </c>
      <c r="N332" s="253"/>
      <c r="O332" s="253"/>
      <c r="P332" s="253"/>
      <c r="Q332" s="208"/>
      <c r="R332" s="839" t="s">
        <v>2716</v>
      </c>
      <c r="S332" s="841"/>
      <c r="T332" s="60"/>
      <c r="U332" s="1313" t="str">
        <f t="shared" si="45"/>
        <v/>
      </c>
      <c r="V332" s="1313"/>
      <c r="W332" s="1313"/>
      <c r="X332" s="1313"/>
      <c r="Y332" s="1313"/>
      <c r="Z332" s="1313"/>
      <c r="AA332" s="1313"/>
      <c r="AB332" s="1313"/>
      <c r="AC332" s="1313"/>
      <c r="AD332" s="1313"/>
      <c r="AE332" s="1313"/>
      <c r="AG332" s="284" t="str">
        <f t="shared" si="40"/>
        <v/>
      </c>
      <c r="AH332" s="284" t="str">
        <f t="shared" si="41"/>
        <v>×</v>
      </c>
      <c r="AI332" s="278" t="str">
        <f t="shared" si="42"/>
        <v>－</v>
      </c>
      <c r="AJ332" s="279" t="str">
        <f t="shared" si="43"/>
        <v/>
      </c>
    </row>
    <row r="333" spans="1:36" ht="36.75" customHeight="1">
      <c r="A333" s="280">
        <f t="shared" ref="A333:A396" si="46">A332+1</f>
        <v>323</v>
      </c>
      <c r="B333" s="281" t="str">
        <f>IF(基本情報入力シート!B362="","",基本情報入力シート!B362)</f>
        <v/>
      </c>
      <c r="C333" s="282" t="str">
        <f>IF(基本情報入力シート!L362="","",基本情報入力シート!L362)</f>
        <v/>
      </c>
      <c r="D333" s="282" t="str">
        <f>IF(基本情報入力シート!Q362="","",基本情報入力シート!Q362)</f>
        <v/>
      </c>
      <c r="E333" s="282" t="str">
        <f>IF(基本情報入力シート!V362="","",基本情報入力シート!V362)</f>
        <v/>
      </c>
      <c r="F333" s="282" t="str">
        <f>IF(基本情報入力シート!W362="","",基本情報入力シート!W362)</f>
        <v/>
      </c>
      <c r="G333" s="282" t="str">
        <f>IF(基本情報入力シート!X362="","",基本情報入力シート!X362)</f>
        <v/>
      </c>
      <c r="H333" s="653" t="str">
        <f>IF(基本情報入力シート!Z362="","",基本情報入力シート!Z362)</f>
        <v/>
      </c>
      <c r="I333" s="654" t="str">
        <f>IF(基本情報入力シート!AE362&lt;&gt;"", 基本情報入力シート!AE362, "")</f>
        <v/>
      </c>
      <c r="J333" s="655" t="str">
        <f>IF(基本情報入力シート!AA362="","",基本情報入力シート!AA362)</f>
        <v/>
      </c>
      <c r="K333" s="59" t="str">
        <f>IF(基本情報入力シート!AD362="","",基本情報入力シート!AD362)</f>
        <v/>
      </c>
      <c r="L333" s="656" t="str">
        <f>IF(G333="","",VLOOKUP(G333,【参考】数式用!$A$3:$C$46,3,FALSE))</f>
        <v/>
      </c>
      <c r="M333" s="283" t="str">
        <f t="shared" si="44"/>
        <v/>
      </c>
      <c r="N333" s="253"/>
      <c r="O333" s="253"/>
      <c r="P333" s="253"/>
      <c r="Q333" s="208"/>
      <c r="R333" s="839" t="s">
        <v>2716</v>
      </c>
      <c r="S333" s="841"/>
      <c r="T333" s="60"/>
      <c r="U333" s="1313" t="str">
        <f t="shared" si="45"/>
        <v/>
      </c>
      <c r="V333" s="1313"/>
      <c r="W333" s="1313"/>
      <c r="X333" s="1313"/>
      <c r="Y333" s="1313"/>
      <c r="Z333" s="1313"/>
      <c r="AA333" s="1313"/>
      <c r="AB333" s="1313"/>
      <c r="AC333" s="1313"/>
      <c r="AD333" s="1313"/>
      <c r="AE333" s="1313"/>
      <c r="AG333" s="284" t="str">
        <f t="shared" si="40"/>
        <v/>
      </c>
      <c r="AH333" s="284" t="str">
        <f t="shared" si="41"/>
        <v>×</v>
      </c>
      <c r="AI333" s="278" t="str">
        <f t="shared" si="42"/>
        <v>－</v>
      </c>
      <c r="AJ333" s="279" t="str">
        <f t="shared" si="43"/>
        <v/>
      </c>
    </row>
    <row r="334" spans="1:36" ht="36.75" customHeight="1">
      <c r="A334" s="280">
        <f t="shared" si="46"/>
        <v>324</v>
      </c>
      <c r="B334" s="281" t="str">
        <f>IF(基本情報入力シート!B363="","",基本情報入力シート!B363)</f>
        <v/>
      </c>
      <c r="C334" s="282" t="str">
        <f>IF(基本情報入力シート!L363="","",基本情報入力シート!L363)</f>
        <v/>
      </c>
      <c r="D334" s="282" t="str">
        <f>IF(基本情報入力シート!Q363="","",基本情報入力シート!Q363)</f>
        <v/>
      </c>
      <c r="E334" s="282" t="str">
        <f>IF(基本情報入力シート!V363="","",基本情報入力シート!V363)</f>
        <v/>
      </c>
      <c r="F334" s="282" t="str">
        <f>IF(基本情報入力シート!W363="","",基本情報入力シート!W363)</f>
        <v/>
      </c>
      <c r="G334" s="282" t="str">
        <f>IF(基本情報入力シート!X363="","",基本情報入力シート!X363)</f>
        <v/>
      </c>
      <c r="H334" s="653" t="str">
        <f>IF(基本情報入力シート!Z363="","",基本情報入力シート!Z363)</f>
        <v/>
      </c>
      <c r="I334" s="654" t="str">
        <f>IF(基本情報入力シート!AE363&lt;&gt;"", 基本情報入力シート!AE363, "")</f>
        <v/>
      </c>
      <c r="J334" s="655" t="str">
        <f>IF(基本情報入力シート!AA363="","",基本情報入力シート!AA363)</f>
        <v/>
      </c>
      <c r="K334" s="59" t="str">
        <f>IF(基本情報入力シート!AD363="","",基本情報入力シート!AD363)</f>
        <v/>
      </c>
      <c r="L334" s="656" t="str">
        <f>IF(G334="","",VLOOKUP(G334,【参考】数式用!$A$3:$C$46,3,FALSE))</f>
        <v/>
      </c>
      <c r="M334" s="283" t="str">
        <f t="shared" si="44"/>
        <v/>
      </c>
      <c r="N334" s="253"/>
      <c r="O334" s="253"/>
      <c r="P334" s="253"/>
      <c r="Q334" s="208"/>
      <c r="R334" s="839" t="s">
        <v>2716</v>
      </c>
      <c r="S334" s="841"/>
      <c r="T334" s="60"/>
      <c r="U334" s="1313" t="str">
        <f t="shared" si="45"/>
        <v/>
      </c>
      <c r="V334" s="1313"/>
      <c r="W334" s="1313"/>
      <c r="X334" s="1313"/>
      <c r="Y334" s="1313"/>
      <c r="Z334" s="1313"/>
      <c r="AA334" s="1313"/>
      <c r="AB334" s="1313"/>
      <c r="AC334" s="1313"/>
      <c r="AD334" s="1313"/>
      <c r="AE334" s="1313"/>
      <c r="AG334" s="284" t="str">
        <f t="shared" si="40"/>
        <v/>
      </c>
      <c r="AH334" s="284" t="str">
        <f t="shared" si="41"/>
        <v>×</v>
      </c>
      <c r="AI334" s="278" t="str">
        <f t="shared" si="42"/>
        <v>－</v>
      </c>
      <c r="AJ334" s="279" t="str">
        <f t="shared" si="43"/>
        <v/>
      </c>
    </row>
    <row r="335" spans="1:36" ht="36.75" customHeight="1">
      <c r="A335" s="280">
        <f t="shared" si="46"/>
        <v>325</v>
      </c>
      <c r="B335" s="281" t="str">
        <f>IF(基本情報入力シート!B364="","",基本情報入力シート!B364)</f>
        <v/>
      </c>
      <c r="C335" s="282" t="str">
        <f>IF(基本情報入力シート!L364="","",基本情報入力シート!L364)</f>
        <v/>
      </c>
      <c r="D335" s="282" t="str">
        <f>IF(基本情報入力シート!Q364="","",基本情報入力シート!Q364)</f>
        <v/>
      </c>
      <c r="E335" s="282" t="str">
        <f>IF(基本情報入力シート!V364="","",基本情報入力シート!V364)</f>
        <v/>
      </c>
      <c r="F335" s="282" t="str">
        <f>IF(基本情報入力シート!W364="","",基本情報入力シート!W364)</f>
        <v/>
      </c>
      <c r="G335" s="282" t="str">
        <f>IF(基本情報入力シート!X364="","",基本情報入力シート!X364)</f>
        <v/>
      </c>
      <c r="H335" s="653" t="str">
        <f>IF(基本情報入力シート!Z364="","",基本情報入力シート!Z364)</f>
        <v/>
      </c>
      <c r="I335" s="654" t="str">
        <f>IF(基本情報入力シート!AE364&lt;&gt;"", 基本情報入力シート!AE364, "")</f>
        <v/>
      </c>
      <c r="J335" s="655" t="str">
        <f>IF(基本情報入力シート!AA364="","",基本情報入力シート!AA364)</f>
        <v/>
      </c>
      <c r="K335" s="59" t="str">
        <f>IF(基本情報入力シート!AD364="","",基本情報入力シート!AD364)</f>
        <v/>
      </c>
      <c r="L335" s="656" t="str">
        <f>IF(G335="","",VLOOKUP(G335,【参考】数式用!$A$3:$C$46,3,FALSE))</f>
        <v/>
      </c>
      <c r="M335" s="283" t="str">
        <f t="shared" si="44"/>
        <v/>
      </c>
      <c r="N335" s="253"/>
      <c r="O335" s="253"/>
      <c r="P335" s="253"/>
      <c r="Q335" s="208"/>
      <c r="R335" s="839" t="s">
        <v>2716</v>
      </c>
      <c r="S335" s="841"/>
      <c r="T335" s="60"/>
      <c r="U335" s="1313" t="str">
        <f t="shared" si="45"/>
        <v/>
      </c>
      <c r="V335" s="1313"/>
      <c r="W335" s="1313"/>
      <c r="X335" s="1313"/>
      <c r="Y335" s="1313"/>
      <c r="Z335" s="1313"/>
      <c r="AA335" s="1313"/>
      <c r="AB335" s="1313"/>
      <c r="AC335" s="1313"/>
      <c r="AD335" s="1313"/>
      <c r="AE335" s="1313"/>
      <c r="AG335" s="284" t="str">
        <f t="shared" si="40"/>
        <v/>
      </c>
      <c r="AH335" s="284" t="str">
        <f t="shared" si="41"/>
        <v>×</v>
      </c>
      <c r="AI335" s="278" t="str">
        <f t="shared" si="42"/>
        <v>－</v>
      </c>
      <c r="AJ335" s="279" t="str">
        <f t="shared" si="43"/>
        <v/>
      </c>
    </row>
    <row r="336" spans="1:36" ht="36.75" customHeight="1">
      <c r="A336" s="280">
        <f t="shared" si="46"/>
        <v>326</v>
      </c>
      <c r="B336" s="281" t="str">
        <f>IF(基本情報入力シート!B365="","",基本情報入力シート!B365)</f>
        <v/>
      </c>
      <c r="C336" s="282" t="str">
        <f>IF(基本情報入力シート!L365="","",基本情報入力シート!L365)</f>
        <v/>
      </c>
      <c r="D336" s="282" t="str">
        <f>IF(基本情報入力シート!Q365="","",基本情報入力シート!Q365)</f>
        <v/>
      </c>
      <c r="E336" s="282" t="str">
        <f>IF(基本情報入力シート!V365="","",基本情報入力シート!V365)</f>
        <v/>
      </c>
      <c r="F336" s="282" t="str">
        <f>IF(基本情報入力シート!W365="","",基本情報入力シート!W365)</f>
        <v/>
      </c>
      <c r="G336" s="282" t="str">
        <f>IF(基本情報入力シート!X365="","",基本情報入力シート!X365)</f>
        <v/>
      </c>
      <c r="H336" s="653" t="str">
        <f>IF(基本情報入力シート!Z365="","",基本情報入力シート!Z365)</f>
        <v/>
      </c>
      <c r="I336" s="654" t="str">
        <f>IF(基本情報入力シート!AE365&lt;&gt;"", 基本情報入力シート!AE365, "")</f>
        <v/>
      </c>
      <c r="J336" s="655" t="str">
        <f>IF(基本情報入力シート!AA365="","",基本情報入力シート!AA365)</f>
        <v/>
      </c>
      <c r="K336" s="59" t="str">
        <f>IF(基本情報入力シート!AD365="","",基本情報入力シート!AD365)</f>
        <v/>
      </c>
      <c r="L336" s="656" t="str">
        <f>IF(G336="","",VLOOKUP(G336,【参考】数式用!$A$3:$C$46,3,FALSE))</f>
        <v/>
      </c>
      <c r="M336" s="283" t="str">
        <f t="shared" si="44"/>
        <v/>
      </c>
      <c r="N336" s="253"/>
      <c r="O336" s="253"/>
      <c r="P336" s="253"/>
      <c r="Q336" s="208"/>
      <c r="R336" s="839" t="s">
        <v>2716</v>
      </c>
      <c r="S336" s="841"/>
      <c r="T336" s="60"/>
      <c r="U336" s="1313" t="str">
        <f t="shared" si="45"/>
        <v/>
      </c>
      <c r="V336" s="1313"/>
      <c r="W336" s="1313"/>
      <c r="X336" s="1313"/>
      <c r="Y336" s="1313"/>
      <c r="Z336" s="1313"/>
      <c r="AA336" s="1313"/>
      <c r="AB336" s="1313"/>
      <c r="AC336" s="1313"/>
      <c r="AD336" s="1313"/>
      <c r="AE336" s="1313"/>
      <c r="AG336" s="284" t="str">
        <f t="shared" si="40"/>
        <v/>
      </c>
      <c r="AH336" s="284" t="str">
        <f t="shared" si="41"/>
        <v>×</v>
      </c>
      <c r="AI336" s="278" t="str">
        <f t="shared" si="42"/>
        <v>－</v>
      </c>
      <c r="AJ336" s="279" t="str">
        <f t="shared" si="43"/>
        <v/>
      </c>
    </row>
    <row r="337" spans="1:36" ht="36.75" customHeight="1">
      <c r="A337" s="280">
        <f t="shared" si="46"/>
        <v>327</v>
      </c>
      <c r="B337" s="281" t="str">
        <f>IF(基本情報入力シート!B366="","",基本情報入力シート!B366)</f>
        <v/>
      </c>
      <c r="C337" s="282" t="str">
        <f>IF(基本情報入力シート!L366="","",基本情報入力シート!L366)</f>
        <v/>
      </c>
      <c r="D337" s="282" t="str">
        <f>IF(基本情報入力シート!Q366="","",基本情報入力シート!Q366)</f>
        <v/>
      </c>
      <c r="E337" s="282" t="str">
        <f>IF(基本情報入力シート!V366="","",基本情報入力シート!V366)</f>
        <v/>
      </c>
      <c r="F337" s="282" t="str">
        <f>IF(基本情報入力シート!W366="","",基本情報入力シート!W366)</f>
        <v/>
      </c>
      <c r="G337" s="282" t="str">
        <f>IF(基本情報入力シート!X366="","",基本情報入力シート!X366)</f>
        <v/>
      </c>
      <c r="H337" s="653" t="str">
        <f>IF(基本情報入力シート!Z366="","",基本情報入力シート!Z366)</f>
        <v/>
      </c>
      <c r="I337" s="654" t="str">
        <f>IF(基本情報入力シート!AE366&lt;&gt;"", 基本情報入力シート!AE366, "")</f>
        <v/>
      </c>
      <c r="J337" s="655" t="str">
        <f>IF(基本情報入力シート!AA366="","",基本情報入力シート!AA366)</f>
        <v/>
      </c>
      <c r="K337" s="59" t="str">
        <f>IF(基本情報入力シート!AD366="","",基本情報入力シート!AD366)</f>
        <v/>
      </c>
      <c r="L337" s="656" t="str">
        <f>IF(G337="","",VLOOKUP(G337,【参考】数式用!$A$3:$C$46,3,FALSE))</f>
        <v/>
      </c>
      <c r="M337" s="283" t="str">
        <f t="shared" si="44"/>
        <v/>
      </c>
      <c r="N337" s="253"/>
      <c r="O337" s="253"/>
      <c r="P337" s="253"/>
      <c r="Q337" s="208"/>
      <c r="R337" s="839" t="s">
        <v>2716</v>
      </c>
      <c r="S337" s="841"/>
      <c r="T337" s="60"/>
      <c r="U337" s="1313" t="str">
        <f t="shared" si="45"/>
        <v/>
      </c>
      <c r="V337" s="1313"/>
      <c r="W337" s="1313"/>
      <c r="X337" s="1313"/>
      <c r="Y337" s="1313"/>
      <c r="Z337" s="1313"/>
      <c r="AA337" s="1313"/>
      <c r="AB337" s="1313"/>
      <c r="AC337" s="1313"/>
      <c r="AD337" s="1313"/>
      <c r="AE337" s="1313"/>
      <c r="AG337" s="284" t="str">
        <f t="shared" si="40"/>
        <v/>
      </c>
      <c r="AH337" s="284" t="str">
        <f t="shared" si="41"/>
        <v>×</v>
      </c>
      <c r="AI337" s="278" t="str">
        <f t="shared" si="42"/>
        <v>－</v>
      </c>
      <c r="AJ337" s="279" t="str">
        <f t="shared" si="43"/>
        <v/>
      </c>
    </row>
    <row r="338" spans="1:36" ht="36.75" customHeight="1">
      <c r="A338" s="280">
        <f t="shared" si="46"/>
        <v>328</v>
      </c>
      <c r="B338" s="281" t="str">
        <f>IF(基本情報入力シート!B367="","",基本情報入力シート!B367)</f>
        <v/>
      </c>
      <c r="C338" s="282" t="str">
        <f>IF(基本情報入力シート!L367="","",基本情報入力シート!L367)</f>
        <v/>
      </c>
      <c r="D338" s="282" t="str">
        <f>IF(基本情報入力シート!Q367="","",基本情報入力シート!Q367)</f>
        <v/>
      </c>
      <c r="E338" s="282" t="str">
        <f>IF(基本情報入力シート!V367="","",基本情報入力シート!V367)</f>
        <v/>
      </c>
      <c r="F338" s="282" t="str">
        <f>IF(基本情報入力シート!W367="","",基本情報入力シート!W367)</f>
        <v/>
      </c>
      <c r="G338" s="282" t="str">
        <f>IF(基本情報入力シート!X367="","",基本情報入力シート!X367)</f>
        <v/>
      </c>
      <c r="H338" s="653" t="str">
        <f>IF(基本情報入力シート!Z367="","",基本情報入力シート!Z367)</f>
        <v/>
      </c>
      <c r="I338" s="654" t="str">
        <f>IF(基本情報入力シート!AE367&lt;&gt;"", 基本情報入力シート!AE367, "")</f>
        <v/>
      </c>
      <c r="J338" s="655" t="str">
        <f>IF(基本情報入力シート!AA367="","",基本情報入力シート!AA367)</f>
        <v/>
      </c>
      <c r="K338" s="59" t="str">
        <f>IF(基本情報入力シート!AD367="","",基本情報入力シート!AD367)</f>
        <v/>
      </c>
      <c r="L338" s="656" t="str">
        <f>IF(G338="","",VLOOKUP(G338,【参考】数式用!$A$3:$C$46,3,FALSE))</f>
        <v/>
      </c>
      <c r="M338" s="283" t="str">
        <f t="shared" si="44"/>
        <v/>
      </c>
      <c r="N338" s="253"/>
      <c r="O338" s="253"/>
      <c r="P338" s="253"/>
      <c r="Q338" s="208"/>
      <c r="R338" s="839" t="s">
        <v>2716</v>
      </c>
      <c r="S338" s="841"/>
      <c r="T338" s="60"/>
      <c r="U338" s="1313" t="str">
        <f t="shared" si="45"/>
        <v/>
      </c>
      <c r="V338" s="1313"/>
      <c r="W338" s="1313"/>
      <c r="X338" s="1313"/>
      <c r="Y338" s="1313"/>
      <c r="Z338" s="1313"/>
      <c r="AA338" s="1313"/>
      <c r="AB338" s="1313"/>
      <c r="AC338" s="1313"/>
      <c r="AD338" s="1313"/>
      <c r="AE338" s="1313"/>
      <c r="AG338" s="284" t="str">
        <f t="shared" si="40"/>
        <v/>
      </c>
      <c r="AH338" s="284" t="str">
        <f t="shared" si="41"/>
        <v>×</v>
      </c>
      <c r="AI338" s="278" t="str">
        <f t="shared" si="42"/>
        <v>－</v>
      </c>
      <c r="AJ338" s="279" t="str">
        <f t="shared" si="43"/>
        <v/>
      </c>
    </row>
    <row r="339" spans="1:36" ht="36.75" customHeight="1">
      <c r="A339" s="280">
        <f t="shared" si="46"/>
        <v>329</v>
      </c>
      <c r="B339" s="281" t="str">
        <f>IF(基本情報入力シート!B368="","",基本情報入力シート!B368)</f>
        <v/>
      </c>
      <c r="C339" s="282" t="str">
        <f>IF(基本情報入力シート!L368="","",基本情報入力シート!L368)</f>
        <v/>
      </c>
      <c r="D339" s="282" t="str">
        <f>IF(基本情報入力シート!Q368="","",基本情報入力シート!Q368)</f>
        <v/>
      </c>
      <c r="E339" s="282" t="str">
        <f>IF(基本情報入力シート!V368="","",基本情報入力シート!V368)</f>
        <v/>
      </c>
      <c r="F339" s="282" t="str">
        <f>IF(基本情報入力シート!W368="","",基本情報入力シート!W368)</f>
        <v/>
      </c>
      <c r="G339" s="282" t="str">
        <f>IF(基本情報入力シート!X368="","",基本情報入力シート!X368)</f>
        <v/>
      </c>
      <c r="H339" s="653" t="str">
        <f>IF(基本情報入力シート!Z368="","",基本情報入力シート!Z368)</f>
        <v/>
      </c>
      <c r="I339" s="654" t="str">
        <f>IF(基本情報入力シート!AE368&lt;&gt;"", 基本情報入力シート!AE368, "")</f>
        <v/>
      </c>
      <c r="J339" s="655" t="str">
        <f>IF(基本情報入力シート!AA368="","",基本情報入力シート!AA368)</f>
        <v/>
      </c>
      <c r="K339" s="59" t="str">
        <f>IF(基本情報入力シート!AD368="","",基本情報入力シート!AD368)</f>
        <v/>
      </c>
      <c r="L339" s="656" t="str">
        <f>IF(G339="","",VLOOKUP(G339,【参考】数式用!$A$3:$C$46,3,FALSE))</f>
        <v/>
      </c>
      <c r="M339" s="283" t="str">
        <f t="shared" si="44"/>
        <v/>
      </c>
      <c r="N339" s="253"/>
      <c r="O339" s="253"/>
      <c r="P339" s="253"/>
      <c r="Q339" s="208"/>
      <c r="R339" s="839" t="s">
        <v>2716</v>
      </c>
      <c r="S339" s="841"/>
      <c r="T339" s="60"/>
      <c r="U339" s="1313" t="str">
        <f t="shared" si="45"/>
        <v/>
      </c>
      <c r="V339" s="1313"/>
      <c r="W339" s="1313"/>
      <c r="X339" s="1313"/>
      <c r="Y339" s="1313"/>
      <c r="Z339" s="1313"/>
      <c r="AA339" s="1313"/>
      <c r="AB339" s="1313"/>
      <c r="AC339" s="1313"/>
      <c r="AD339" s="1313"/>
      <c r="AE339" s="1313"/>
      <c r="AG339" s="284" t="str">
        <f t="shared" si="40"/>
        <v/>
      </c>
      <c r="AH339" s="284" t="str">
        <f t="shared" si="41"/>
        <v>×</v>
      </c>
      <c r="AI339" s="278" t="str">
        <f t="shared" si="42"/>
        <v>－</v>
      </c>
      <c r="AJ339" s="279" t="str">
        <f t="shared" si="43"/>
        <v/>
      </c>
    </row>
    <row r="340" spans="1:36" ht="36.75" customHeight="1">
      <c r="A340" s="280">
        <f t="shared" si="46"/>
        <v>330</v>
      </c>
      <c r="B340" s="281" t="str">
        <f>IF(基本情報入力シート!B369="","",基本情報入力シート!B369)</f>
        <v/>
      </c>
      <c r="C340" s="282" t="str">
        <f>IF(基本情報入力シート!L369="","",基本情報入力シート!L369)</f>
        <v/>
      </c>
      <c r="D340" s="282" t="str">
        <f>IF(基本情報入力シート!Q369="","",基本情報入力シート!Q369)</f>
        <v/>
      </c>
      <c r="E340" s="282" t="str">
        <f>IF(基本情報入力シート!V369="","",基本情報入力シート!V369)</f>
        <v/>
      </c>
      <c r="F340" s="282" t="str">
        <f>IF(基本情報入力シート!W369="","",基本情報入力シート!W369)</f>
        <v/>
      </c>
      <c r="G340" s="282" t="str">
        <f>IF(基本情報入力シート!X369="","",基本情報入力シート!X369)</f>
        <v/>
      </c>
      <c r="H340" s="653" t="str">
        <f>IF(基本情報入力シート!Z369="","",基本情報入力シート!Z369)</f>
        <v/>
      </c>
      <c r="I340" s="654" t="str">
        <f>IF(基本情報入力シート!AE369&lt;&gt;"", 基本情報入力シート!AE369, "")</f>
        <v/>
      </c>
      <c r="J340" s="655" t="str">
        <f>IF(基本情報入力シート!AA369="","",基本情報入力シート!AA369)</f>
        <v/>
      </c>
      <c r="K340" s="59" t="str">
        <f>IF(基本情報入力シート!AD369="","",基本情報入力シート!AD369)</f>
        <v/>
      </c>
      <c r="L340" s="656" t="str">
        <f>IF(G340="","",VLOOKUP(G340,【参考】数式用!$A$3:$C$46,3,FALSE))</f>
        <v/>
      </c>
      <c r="M340" s="283" t="str">
        <f t="shared" si="44"/>
        <v/>
      </c>
      <c r="N340" s="253"/>
      <c r="O340" s="253"/>
      <c r="P340" s="253"/>
      <c r="Q340" s="208"/>
      <c r="R340" s="839" t="s">
        <v>2716</v>
      </c>
      <c r="S340" s="841"/>
      <c r="T340" s="60"/>
      <c r="U340" s="1313" t="str">
        <f t="shared" si="45"/>
        <v/>
      </c>
      <c r="V340" s="1313"/>
      <c r="W340" s="1313"/>
      <c r="X340" s="1313"/>
      <c r="Y340" s="1313"/>
      <c r="Z340" s="1313"/>
      <c r="AA340" s="1313"/>
      <c r="AB340" s="1313"/>
      <c r="AC340" s="1313"/>
      <c r="AD340" s="1313"/>
      <c r="AE340" s="1313"/>
      <c r="AG340" s="284" t="str">
        <f t="shared" si="40"/>
        <v/>
      </c>
      <c r="AH340" s="284" t="str">
        <f t="shared" si="41"/>
        <v>×</v>
      </c>
      <c r="AI340" s="278" t="str">
        <f t="shared" si="42"/>
        <v>－</v>
      </c>
      <c r="AJ340" s="279" t="str">
        <f t="shared" si="43"/>
        <v/>
      </c>
    </row>
    <row r="341" spans="1:36" ht="36.75" customHeight="1">
      <c r="A341" s="280">
        <f t="shared" si="46"/>
        <v>331</v>
      </c>
      <c r="B341" s="281" t="str">
        <f>IF(基本情報入力シート!B370="","",基本情報入力シート!B370)</f>
        <v/>
      </c>
      <c r="C341" s="282" t="str">
        <f>IF(基本情報入力シート!L370="","",基本情報入力シート!L370)</f>
        <v/>
      </c>
      <c r="D341" s="282" t="str">
        <f>IF(基本情報入力シート!Q370="","",基本情報入力シート!Q370)</f>
        <v/>
      </c>
      <c r="E341" s="282" t="str">
        <f>IF(基本情報入力シート!V370="","",基本情報入力シート!V370)</f>
        <v/>
      </c>
      <c r="F341" s="282" t="str">
        <f>IF(基本情報入力シート!W370="","",基本情報入力シート!W370)</f>
        <v/>
      </c>
      <c r="G341" s="282" t="str">
        <f>IF(基本情報入力シート!X370="","",基本情報入力シート!X370)</f>
        <v/>
      </c>
      <c r="H341" s="653" t="str">
        <f>IF(基本情報入力シート!Z370="","",基本情報入力シート!Z370)</f>
        <v/>
      </c>
      <c r="I341" s="654" t="str">
        <f>IF(基本情報入力シート!AE370&lt;&gt;"", 基本情報入力シート!AE370, "")</f>
        <v/>
      </c>
      <c r="J341" s="655" t="str">
        <f>IF(基本情報入力シート!AA370="","",基本情報入力シート!AA370)</f>
        <v/>
      </c>
      <c r="K341" s="59" t="str">
        <f>IF(基本情報入力シート!AD370="","",基本情報入力シート!AD370)</f>
        <v/>
      </c>
      <c r="L341" s="656" t="str">
        <f>IF(G341="","",VLOOKUP(G341,【参考】数式用!$A$3:$C$46,3,FALSE))</f>
        <v/>
      </c>
      <c r="M341" s="283" t="str">
        <f t="shared" si="44"/>
        <v/>
      </c>
      <c r="N341" s="253"/>
      <c r="O341" s="253"/>
      <c r="P341" s="253"/>
      <c r="Q341" s="208"/>
      <c r="R341" s="839" t="s">
        <v>2716</v>
      </c>
      <c r="S341" s="841"/>
      <c r="T341" s="60"/>
      <c r="U341" s="1313" t="str">
        <f t="shared" si="45"/>
        <v/>
      </c>
      <c r="V341" s="1313"/>
      <c r="W341" s="1313"/>
      <c r="X341" s="1313"/>
      <c r="Y341" s="1313"/>
      <c r="Z341" s="1313"/>
      <c r="AA341" s="1313"/>
      <c r="AB341" s="1313"/>
      <c r="AC341" s="1313"/>
      <c r="AD341" s="1313"/>
      <c r="AE341" s="1313"/>
      <c r="AG341" s="284" t="str">
        <f t="shared" si="40"/>
        <v/>
      </c>
      <c r="AH341" s="284" t="str">
        <f t="shared" si="41"/>
        <v>×</v>
      </c>
      <c r="AI341" s="278" t="str">
        <f t="shared" si="42"/>
        <v>－</v>
      </c>
      <c r="AJ341" s="279" t="str">
        <f t="shared" si="43"/>
        <v/>
      </c>
    </row>
    <row r="342" spans="1:36" ht="36.75" customHeight="1">
      <c r="A342" s="280">
        <f t="shared" si="46"/>
        <v>332</v>
      </c>
      <c r="B342" s="281" t="str">
        <f>IF(基本情報入力シート!B371="","",基本情報入力シート!B371)</f>
        <v/>
      </c>
      <c r="C342" s="282" t="str">
        <f>IF(基本情報入力シート!L371="","",基本情報入力シート!L371)</f>
        <v/>
      </c>
      <c r="D342" s="282" t="str">
        <f>IF(基本情報入力シート!Q371="","",基本情報入力シート!Q371)</f>
        <v/>
      </c>
      <c r="E342" s="282" t="str">
        <f>IF(基本情報入力シート!V371="","",基本情報入力シート!V371)</f>
        <v/>
      </c>
      <c r="F342" s="282" t="str">
        <f>IF(基本情報入力シート!W371="","",基本情報入力シート!W371)</f>
        <v/>
      </c>
      <c r="G342" s="282" t="str">
        <f>IF(基本情報入力シート!X371="","",基本情報入力シート!X371)</f>
        <v/>
      </c>
      <c r="H342" s="653" t="str">
        <f>IF(基本情報入力シート!Z371="","",基本情報入力シート!Z371)</f>
        <v/>
      </c>
      <c r="I342" s="654" t="str">
        <f>IF(基本情報入力シート!AE371&lt;&gt;"", 基本情報入力シート!AE371, "")</f>
        <v/>
      </c>
      <c r="J342" s="655" t="str">
        <f>IF(基本情報入力シート!AA371="","",基本情報入力シート!AA371)</f>
        <v/>
      </c>
      <c r="K342" s="59" t="str">
        <f>IF(基本情報入力シート!AD371="","",基本情報入力シート!AD371)</f>
        <v/>
      </c>
      <c r="L342" s="656" t="str">
        <f>IF(G342="","",VLOOKUP(G342,【参考】数式用!$A$3:$C$46,3,FALSE))</f>
        <v/>
      </c>
      <c r="M342" s="283" t="str">
        <f t="shared" si="44"/>
        <v/>
      </c>
      <c r="N342" s="253"/>
      <c r="O342" s="253"/>
      <c r="P342" s="253"/>
      <c r="Q342" s="208"/>
      <c r="R342" s="839" t="s">
        <v>2716</v>
      </c>
      <c r="S342" s="841"/>
      <c r="T342" s="60"/>
      <c r="U342" s="1313" t="str">
        <f t="shared" si="45"/>
        <v/>
      </c>
      <c r="V342" s="1313"/>
      <c r="W342" s="1313"/>
      <c r="X342" s="1313"/>
      <c r="Y342" s="1313"/>
      <c r="Z342" s="1313"/>
      <c r="AA342" s="1313"/>
      <c r="AB342" s="1313"/>
      <c r="AC342" s="1313"/>
      <c r="AD342" s="1313"/>
      <c r="AE342" s="1313"/>
      <c r="AG342" s="284" t="str">
        <f t="shared" si="40"/>
        <v/>
      </c>
      <c r="AH342" s="284" t="str">
        <f t="shared" si="41"/>
        <v>×</v>
      </c>
      <c r="AI342" s="278" t="str">
        <f t="shared" si="42"/>
        <v>－</v>
      </c>
      <c r="AJ342" s="279" t="str">
        <f t="shared" si="43"/>
        <v/>
      </c>
    </row>
    <row r="343" spans="1:36" ht="36.75" customHeight="1">
      <c r="A343" s="280">
        <f t="shared" si="46"/>
        <v>333</v>
      </c>
      <c r="B343" s="281" t="str">
        <f>IF(基本情報入力シート!B372="","",基本情報入力シート!B372)</f>
        <v/>
      </c>
      <c r="C343" s="282" t="str">
        <f>IF(基本情報入力シート!L372="","",基本情報入力シート!L372)</f>
        <v/>
      </c>
      <c r="D343" s="282" t="str">
        <f>IF(基本情報入力シート!Q372="","",基本情報入力シート!Q372)</f>
        <v/>
      </c>
      <c r="E343" s="282" t="str">
        <f>IF(基本情報入力シート!V372="","",基本情報入力シート!V372)</f>
        <v/>
      </c>
      <c r="F343" s="282" t="str">
        <f>IF(基本情報入力シート!W372="","",基本情報入力シート!W372)</f>
        <v/>
      </c>
      <c r="G343" s="282" t="str">
        <f>IF(基本情報入力シート!X372="","",基本情報入力シート!X372)</f>
        <v/>
      </c>
      <c r="H343" s="653" t="str">
        <f>IF(基本情報入力シート!Z372="","",基本情報入力シート!Z372)</f>
        <v/>
      </c>
      <c r="I343" s="654" t="str">
        <f>IF(基本情報入力シート!AE372&lt;&gt;"", 基本情報入力シート!AE372, "")</f>
        <v/>
      </c>
      <c r="J343" s="655" t="str">
        <f>IF(基本情報入力シート!AA372="","",基本情報入力シート!AA372)</f>
        <v/>
      </c>
      <c r="K343" s="59" t="str">
        <f>IF(基本情報入力シート!AD372="","",基本情報入力シート!AD372)</f>
        <v/>
      </c>
      <c r="L343" s="656" t="str">
        <f>IF(G343="","",VLOOKUP(G343,【参考】数式用!$A$3:$C$46,3,FALSE))</f>
        <v/>
      </c>
      <c r="M343" s="283" t="str">
        <f t="shared" si="44"/>
        <v/>
      </c>
      <c r="N343" s="253"/>
      <c r="O343" s="253"/>
      <c r="P343" s="253"/>
      <c r="Q343" s="208"/>
      <c r="R343" s="839" t="s">
        <v>2716</v>
      </c>
      <c r="S343" s="841"/>
      <c r="T343" s="60"/>
      <c r="U343" s="1313" t="str">
        <f t="shared" si="45"/>
        <v/>
      </c>
      <c r="V343" s="1313"/>
      <c r="W343" s="1313"/>
      <c r="X343" s="1313"/>
      <c r="Y343" s="1313"/>
      <c r="Z343" s="1313"/>
      <c r="AA343" s="1313"/>
      <c r="AB343" s="1313"/>
      <c r="AC343" s="1313"/>
      <c r="AD343" s="1313"/>
      <c r="AE343" s="1313"/>
      <c r="AG343" s="284" t="str">
        <f t="shared" si="40"/>
        <v/>
      </c>
      <c r="AH343" s="284" t="str">
        <f t="shared" si="41"/>
        <v>×</v>
      </c>
      <c r="AI343" s="278" t="str">
        <f t="shared" si="42"/>
        <v>－</v>
      </c>
      <c r="AJ343" s="279" t="str">
        <f t="shared" si="43"/>
        <v/>
      </c>
    </row>
    <row r="344" spans="1:36" ht="36.75" customHeight="1">
      <c r="A344" s="280">
        <f t="shared" si="46"/>
        <v>334</v>
      </c>
      <c r="B344" s="281" t="str">
        <f>IF(基本情報入力シート!B373="","",基本情報入力シート!B373)</f>
        <v/>
      </c>
      <c r="C344" s="282" t="str">
        <f>IF(基本情報入力シート!L373="","",基本情報入力シート!L373)</f>
        <v/>
      </c>
      <c r="D344" s="282" t="str">
        <f>IF(基本情報入力シート!Q373="","",基本情報入力シート!Q373)</f>
        <v/>
      </c>
      <c r="E344" s="282" t="str">
        <f>IF(基本情報入力シート!V373="","",基本情報入力シート!V373)</f>
        <v/>
      </c>
      <c r="F344" s="282" t="str">
        <f>IF(基本情報入力シート!W373="","",基本情報入力シート!W373)</f>
        <v/>
      </c>
      <c r="G344" s="282" t="str">
        <f>IF(基本情報入力シート!X373="","",基本情報入力シート!X373)</f>
        <v/>
      </c>
      <c r="H344" s="653" t="str">
        <f>IF(基本情報入力シート!Z373="","",基本情報入力シート!Z373)</f>
        <v/>
      </c>
      <c r="I344" s="654" t="str">
        <f>IF(基本情報入力シート!AE373&lt;&gt;"", 基本情報入力シート!AE373, "")</f>
        <v/>
      </c>
      <c r="J344" s="655" t="str">
        <f>IF(基本情報入力シート!AA373="","",基本情報入力シート!AA373)</f>
        <v/>
      </c>
      <c r="K344" s="59" t="str">
        <f>IF(基本情報入力シート!AD373="","",基本情報入力シート!AD373)</f>
        <v/>
      </c>
      <c r="L344" s="656" t="str">
        <f>IF(G344="","",VLOOKUP(G344,【参考】数式用!$A$3:$C$46,3,FALSE))</f>
        <v/>
      </c>
      <c r="M344" s="283" t="str">
        <f t="shared" si="44"/>
        <v/>
      </c>
      <c r="N344" s="253"/>
      <c r="O344" s="253"/>
      <c r="P344" s="253"/>
      <c r="Q344" s="208"/>
      <c r="R344" s="839" t="s">
        <v>2716</v>
      </c>
      <c r="S344" s="841"/>
      <c r="T344" s="60"/>
      <c r="U344" s="1313" t="str">
        <f t="shared" si="45"/>
        <v/>
      </c>
      <c r="V344" s="1313"/>
      <c r="W344" s="1313"/>
      <c r="X344" s="1313"/>
      <c r="Y344" s="1313"/>
      <c r="Z344" s="1313"/>
      <c r="AA344" s="1313"/>
      <c r="AB344" s="1313"/>
      <c r="AC344" s="1313"/>
      <c r="AD344" s="1313"/>
      <c r="AE344" s="1313"/>
      <c r="AG344" s="284" t="str">
        <f t="shared" si="40"/>
        <v/>
      </c>
      <c r="AH344" s="284" t="str">
        <f t="shared" si="41"/>
        <v>×</v>
      </c>
      <c r="AI344" s="278" t="str">
        <f t="shared" si="42"/>
        <v>－</v>
      </c>
      <c r="AJ344" s="279" t="str">
        <f t="shared" si="43"/>
        <v/>
      </c>
    </row>
    <row r="345" spans="1:36" ht="36.75" customHeight="1">
      <c r="A345" s="280">
        <f t="shared" si="46"/>
        <v>335</v>
      </c>
      <c r="B345" s="281" t="str">
        <f>IF(基本情報入力シート!B374="","",基本情報入力シート!B374)</f>
        <v/>
      </c>
      <c r="C345" s="282" t="str">
        <f>IF(基本情報入力シート!L374="","",基本情報入力シート!L374)</f>
        <v/>
      </c>
      <c r="D345" s="282" t="str">
        <f>IF(基本情報入力シート!Q374="","",基本情報入力シート!Q374)</f>
        <v/>
      </c>
      <c r="E345" s="282" t="str">
        <f>IF(基本情報入力シート!V374="","",基本情報入力シート!V374)</f>
        <v/>
      </c>
      <c r="F345" s="282" t="str">
        <f>IF(基本情報入力シート!W374="","",基本情報入力シート!W374)</f>
        <v/>
      </c>
      <c r="G345" s="282" t="str">
        <f>IF(基本情報入力シート!X374="","",基本情報入力シート!X374)</f>
        <v/>
      </c>
      <c r="H345" s="653" t="str">
        <f>IF(基本情報入力シート!Z374="","",基本情報入力シート!Z374)</f>
        <v/>
      </c>
      <c r="I345" s="654" t="str">
        <f>IF(基本情報入力シート!AE374&lt;&gt;"", 基本情報入力シート!AE374, "")</f>
        <v/>
      </c>
      <c r="J345" s="655" t="str">
        <f>IF(基本情報入力シート!AA374="","",基本情報入力シート!AA374)</f>
        <v/>
      </c>
      <c r="K345" s="59" t="str">
        <f>IF(基本情報入力シート!AD374="","",基本情報入力シート!AD374)</f>
        <v/>
      </c>
      <c r="L345" s="656" t="str">
        <f>IF(G345="","",VLOOKUP(G345,【参考】数式用!$A$3:$C$46,3,FALSE))</f>
        <v/>
      </c>
      <c r="M345" s="283" t="str">
        <f t="shared" si="44"/>
        <v/>
      </c>
      <c r="N345" s="253"/>
      <c r="O345" s="253"/>
      <c r="P345" s="253"/>
      <c r="Q345" s="208"/>
      <c r="R345" s="839" t="s">
        <v>2716</v>
      </c>
      <c r="S345" s="841"/>
      <c r="T345" s="60"/>
      <c r="U345" s="1313" t="str">
        <f t="shared" si="45"/>
        <v/>
      </c>
      <c r="V345" s="1313"/>
      <c r="W345" s="1313"/>
      <c r="X345" s="1313"/>
      <c r="Y345" s="1313"/>
      <c r="Z345" s="1313"/>
      <c r="AA345" s="1313"/>
      <c r="AB345" s="1313"/>
      <c r="AC345" s="1313"/>
      <c r="AD345" s="1313"/>
      <c r="AE345" s="1313"/>
      <c r="AG345" s="284" t="str">
        <f t="shared" si="40"/>
        <v/>
      </c>
      <c r="AH345" s="284" t="str">
        <f t="shared" si="41"/>
        <v>×</v>
      </c>
      <c r="AI345" s="278" t="str">
        <f t="shared" si="42"/>
        <v>－</v>
      </c>
      <c r="AJ345" s="279" t="str">
        <f t="shared" si="43"/>
        <v/>
      </c>
    </row>
    <row r="346" spans="1:36" ht="36.75" customHeight="1">
      <c r="A346" s="280">
        <f t="shared" si="46"/>
        <v>336</v>
      </c>
      <c r="B346" s="281" t="str">
        <f>IF(基本情報入力シート!B375="","",基本情報入力シート!B375)</f>
        <v/>
      </c>
      <c r="C346" s="282" t="str">
        <f>IF(基本情報入力シート!L375="","",基本情報入力シート!L375)</f>
        <v/>
      </c>
      <c r="D346" s="282" t="str">
        <f>IF(基本情報入力シート!Q375="","",基本情報入力シート!Q375)</f>
        <v/>
      </c>
      <c r="E346" s="282" t="str">
        <f>IF(基本情報入力シート!V375="","",基本情報入力シート!V375)</f>
        <v/>
      </c>
      <c r="F346" s="282" t="str">
        <f>IF(基本情報入力シート!W375="","",基本情報入力シート!W375)</f>
        <v/>
      </c>
      <c r="G346" s="282" t="str">
        <f>IF(基本情報入力シート!X375="","",基本情報入力シート!X375)</f>
        <v/>
      </c>
      <c r="H346" s="653" t="str">
        <f>IF(基本情報入力シート!Z375="","",基本情報入力シート!Z375)</f>
        <v/>
      </c>
      <c r="I346" s="654" t="str">
        <f>IF(基本情報入力シート!AE375&lt;&gt;"", 基本情報入力シート!AE375, "")</f>
        <v/>
      </c>
      <c r="J346" s="655" t="str">
        <f>IF(基本情報入力シート!AA375="","",基本情報入力シート!AA375)</f>
        <v/>
      </c>
      <c r="K346" s="59" t="str">
        <f>IF(基本情報入力シート!AD375="","",基本情報入力シート!AD375)</f>
        <v/>
      </c>
      <c r="L346" s="656" t="str">
        <f>IF(G346="","",VLOOKUP(G346,【参考】数式用!$A$3:$C$46,3,FALSE))</f>
        <v/>
      </c>
      <c r="M346" s="283" t="str">
        <f t="shared" si="44"/>
        <v/>
      </c>
      <c r="N346" s="253"/>
      <c r="O346" s="253"/>
      <c r="P346" s="253"/>
      <c r="Q346" s="208"/>
      <c r="R346" s="839" t="s">
        <v>2716</v>
      </c>
      <c r="S346" s="841"/>
      <c r="T346" s="60"/>
      <c r="U346" s="1313" t="str">
        <f t="shared" si="45"/>
        <v/>
      </c>
      <c r="V346" s="1313"/>
      <c r="W346" s="1313"/>
      <c r="X346" s="1313"/>
      <c r="Y346" s="1313"/>
      <c r="Z346" s="1313"/>
      <c r="AA346" s="1313"/>
      <c r="AB346" s="1313"/>
      <c r="AC346" s="1313"/>
      <c r="AD346" s="1313"/>
      <c r="AE346" s="1313"/>
      <c r="AG346" s="284" t="str">
        <f t="shared" si="40"/>
        <v/>
      </c>
      <c r="AH346" s="284" t="str">
        <f t="shared" si="41"/>
        <v>×</v>
      </c>
      <c r="AI346" s="278" t="str">
        <f t="shared" si="42"/>
        <v>－</v>
      </c>
      <c r="AJ346" s="279" t="str">
        <f t="shared" si="43"/>
        <v/>
      </c>
    </row>
    <row r="347" spans="1:36" ht="36.75" customHeight="1">
      <c r="A347" s="280">
        <f t="shared" si="46"/>
        <v>337</v>
      </c>
      <c r="B347" s="281" t="str">
        <f>IF(基本情報入力シート!B376="","",基本情報入力シート!B376)</f>
        <v/>
      </c>
      <c r="C347" s="282" t="str">
        <f>IF(基本情報入力シート!L376="","",基本情報入力シート!L376)</f>
        <v/>
      </c>
      <c r="D347" s="282" t="str">
        <f>IF(基本情報入力シート!Q376="","",基本情報入力シート!Q376)</f>
        <v/>
      </c>
      <c r="E347" s="282" t="str">
        <f>IF(基本情報入力シート!V376="","",基本情報入力シート!V376)</f>
        <v/>
      </c>
      <c r="F347" s="282" t="str">
        <f>IF(基本情報入力シート!W376="","",基本情報入力シート!W376)</f>
        <v/>
      </c>
      <c r="G347" s="282" t="str">
        <f>IF(基本情報入力シート!X376="","",基本情報入力シート!X376)</f>
        <v/>
      </c>
      <c r="H347" s="653" t="str">
        <f>IF(基本情報入力シート!Z376="","",基本情報入力シート!Z376)</f>
        <v/>
      </c>
      <c r="I347" s="654" t="str">
        <f>IF(基本情報入力シート!AE376&lt;&gt;"", 基本情報入力シート!AE376, "")</f>
        <v/>
      </c>
      <c r="J347" s="655" t="str">
        <f>IF(基本情報入力シート!AA376="","",基本情報入力シート!AA376)</f>
        <v/>
      </c>
      <c r="K347" s="59" t="str">
        <f>IF(基本情報入力シート!AD376="","",基本情報入力シート!AD376)</f>
        <v/>
      </c>
      <c r="L347" s="656" t="str">
        <f>IF(G347="","",VLOOKUP(G347,【参考】数式用!$A$3:$C$46,3,FALSE))</f>
        <v/>
      </c>
      <c r="M347" s="283" t="str">
        <f t="shared" si="44"/>
        <v/>
      </c>
      <c r="N347" s="253"/>
      <c r="O347" s="253"/>
      <c r="P347" s="253"/>
      <c r="Q347" s="208"/>
      <c r="R347" s="839" t="s">
        <v>2716</v>
      </c>
      <c r="S347" s="841"/>
      <c r="T347" s="60"/>
      <c r="U347" s="1313" t="str">
        <f t="shared" si="45"/>
        <v/>
      </c>
      <c r="V347" s="1313"/>
      <c r="W347" s="1313"/>
      <c r="X347" s="1313"/>
      <c r="Y347" s="1313"/>
      <c r="Z347" s="1313"/>
      <c r="AA347" s="1313"/>
      <c r="AB347" s="1313"/>
      <c r="AC347" s="1313"/>
      <c r="AD347" s="1313"/>
      <c r="AE347" s="1313"/>
      <c r="AG347" s="284" t="str">
        <f t="shared" si="40"/>
        <v/>
      </c>
      <c r="AH347" s="284" t="str">
        <f t="shared" si="41"/>
        <v>×</v>
      </c>
      <c r="AI347" s="278" t="str">
        <f t="shared" si="42"/>
        <v>－</v>
      </c>
      <c r="AJ347" s="279" t="str">
        <f t="shared" si="43"/>
        <v/>
      </c>
    </row>
    <row r="348" spans="1:36" ht="36.75" customHeight="1">
      <c r="A348" s="280">
        <f t="shared" si="46"/>
        <v>338</v>
      </c>
      <c r="B348" s="281" t="str">
        <f>IF(基本情報入力シート!B377="","",基本情報入力シート!B377)</f>
        <v/>
      </c>
      <c r="C348" s="282" t="str">
        <f>IF(基本情報入力シート!L377="","",基本情報入力シート!L377)</f>
        <v/>
      </c>
      <c r="D348" s="282" t="str">
        <f>IF(基本情報入力シート!Q377="","",基本情報入力シート!Q377)</f>
        <v/>
      </c>
      <c r="E348" s="282" t="str">
        <f>IF(基本情報入力シート!V377="","",基本情報入力シート!V377)</f>
        <v/>
      </c>
      <c r="F348" s="282" t="str">
        <f>IF(基本情報入力シート!W377="","",基本情報入力シート!W377)</f>
        <v/>
      </c>
      <c r="G348" s="282" t="str">
        <f>IF(基本情報入力シート!X377="","",基本情報入力シート!X377)</f>
        <v/>
      </c>
      <c r="H348" s="653" t="str">
        <f>IF(基本情報入力シート!Z377="","",基本情報入力シート!Z377)</f>
        <v/>
      </c>
      <c r="I348" s="654" t="str">
        <f>IF(基本情報入力シート!AE377&lt;&gt;"", 基本情報入力シート!AE377, "")</f>
        <v/>
      </c>
      <c r="J348" s="655" t="str">
        <f>IF(基本情報入力シート!AA377="","",基本情報入力シート!AA377)</f>
        <v/>
      </c>
      <c r="K348" s="59" t="str">
        <f>IF(基本情報入力シート!AD377="","",基本情報入力シート!AD377)</f>
        <v/>
      </c>
      <c r="L348" s="656" t="str">
        <f>IF(G348="","",VLOOKUP(G348,【参考】数式用!$A$3:$C$46,3,FALSE))</f>
        <v/>
      </c>
      <c r="M348" s="283" t="str">
        <f t="shared" si="44"/>
        <v/>
      </c>
      <c r="N348" s="253"/>
      <c r="O348" s="253"/>
      <c r="P348" s="253"/>
      <c r="Q348" s="208"/>
      <c r="R348" s="839" t="s">
        <v>2716</v>
      </c>
      <c r="S348" s="841"/>
      <c r="T348" s="60"/>
      <c r="U348" s="1313" t="str">
        <f t="shared" si="45"/>
        <v/>
      </c>
      <c r="V348" s="1313"/>
      <c r="W348" s="1313"/>
      <c r="X348" s="1313"/>
      <c r="Y348" s="1313"/>
      <c r="Z348" s="1313"/>
      <c r="AA348" s="1313"/>
      <c r="AB348" s="1313"/>
      <c r="AC348" s="1313"/>
      <c r="AD348" s="1313"/>
      <c r="AE348" s="1313"/>
      <c r="AG348" s="284" t="str">
        <f t="shared" si="40"/>
        <v/>
      </c>
      <c r="AH348" s="284" t="str">
        <f t="shared" si="41"/>
        <v>×</v>
      </c>
      <c r="AI348" s="278" t="str">
        <f t="shared" si="42"/>
        <v>－</v>
      </c>
      <c r="AJ348" s="279" t="str">
        <f t="shared" si="43"/>
        <v/>
      </c>
    </row>
    <row r="349" spans="1:36" ht="36.75" customHeight="1">
      <c r="A349" s="280">
        <f t="shared" si="46"/>
        <v>339</v>
      </c>
      <c r="B349" s="281" t="str">
        <f>IF(基本情報入力シート!B378="","",基本情報入力シート!B378)</f>
        <v/>
      </c>
      <c r="C349" s="282" t="str">
        <f>IF(基本情報入力シート!L378="","",基本情報入力シート!L378)</f>
        <v/>
      </c>
      <c r="D349" s="282" t="str">
        <f>IF(基本情報入力シート!Q378="","",基本情報入力シート!Q378)</f>
        <v/>
      </c>
      <c r="E349" s="282" t="str">
        <f>IF(基本情報入力シート!V378="","",基本情報入力シート!V378)</f>
        <v/>
      </c>
      <c r="F349" s="282" t="str">
        <f>IF(基本情報入力シート!W378="","",基本情報入力シート!W378)</f>
        <v/>
      </c>
      <c r="G349" s="282" t="str">
        <f>IF(基本情報入力シート!X378="","",基本情報入力シート!X378)</f>
        <v/>
      </c>
      <c r="H349" s="653" t="str">
        <f>IF(基本情報入力シート!Z378="","",基本情報入力シート!Z378)</f>
        <v/>
      </c>
      <c r="I349" s="654" t="str">
        <f>IF(基本情報入力シート!AE378&lt;&gt;"", 基本情報入力シート!AE378, "")</f>
        <v/>
      </c>
      <c r="J349" s="655" t="str">
        <f>IF(基本情報入力シート!AA378="","",基本情報入力シート!AA378)</f>
        <v/>
      </c>
      <c r="K349" s="59" t="str">
        <f>IF(基本情報入力シート!AD378="","",基本情報入力シート!AD378)</f>
        <v/>
      </c>
      <c r="L349" s="656" t="str">
        <f>IF(G349="","",VLOOKUP(G349,【参考】数式用!$A$3:$C$46,3,FALSE))</f>
        <v/>
      </c>
      <c r="M349" s="283" t="str">
        <f t="shared" si="44"/>
        <v/>
      </c>
      <c r="N349" s="253"/>
      <c r="O349" s="253"/>
      <c r="P349" s="253"/>
      <c r="Q349" s="208"/>
      <c r="R349" s="839" t="s">
        <v>2716</v>
      </c>
      <c r="S349" s="841"/>
      <c r="T349" s="60"/>
      <c r="U349" s="1313" t="str">
        <f t="shared" si="45"/>
        <v/>
      </c>
      <c r="V349" s="1313"/>
      <c r="W349" s="1313"/>
      <c r="X349" s="1313"/>
      <c r="Y349" s="1313"/>
      <c r="Z349" s="1313"/>
      <c r="AA349" s="1313"/>
      <c r="AB349" s="1313"/>
      <c r="AC349" s="1313"/>
      <c r="AD349" s="1313"/>
      <c r="AE349" s="1313"/>
      <c r="AG349" s="284" t="str">
        <f t="shared" si="40"/>
        <v/>
      </c>
      <c r="AH349" s="284" t="str">
        <f t="shared" si="41"/>
        <v>×</v>
      </c>
      <c r="AI349" s="278" t="str">
        <f t="shared" si="42"/>
        <v>－</v>
      </c>
      <c r="AJ349" s="279" t="str">
        <f t="shared" si="43"/>
        <v/>
      </c>
    </row>
    <row r="350" spans="1:36" ht="36.75" customHeight="1">
      <c r="A350" s="280">
        <f t="shared" si="46"/>
        <v>340</v>
      </c>
      <c r="B350" s="281" t="str">
        <f>IF(基本情報入力シート!B379="","",基本情報入力シート!B379)</f>
        <v/>
      </c>
      <c r="C350" s="282" t="str">
        <f>IF(基本情報入力シート!L379="","",基本情報入力シート!L379)</f>
        <v/>
      </c>
      <c r="D350" s="282" t="str">
        <f>IF(基本情報入力シート!Q379="","",基本情報入力シート!Q379)</f>
        <v/>
      </c>
      <c r="E350" s="282" t="str">
        <f>IF(基本情報入力シート!V379="","",基本情報入力シート!V379)</f>
        <v/>
      </c>
      <c r="F350" s="282" t="str">
        <f>IF(基本情報入力シート!W379="","",基本情報入力シート!W379)</f>
        <v/>
      </c>
      <c r="G350" s="282" t="str">
        <f>IF(基本情報入力シート!X379="","",基本情報入力シート!X379)</f>
        <v/>
      </c>
      <c r="H350" s="653" t="str">
        <f>IF(基本情報入力シート!Z379="","",基本情報入力シート!Z379)</f>
        <v/>
      </c>
      <c r="I350" s="654" t="str">
        <f>IF(基本情報入力シート!AE379&lt;&gt;"", 基本情報入力シート!AE379, "")</f>
        <v/>
      </c>
      <c r="J350" s="655" t="str">
        <f>IF(基本情報入力シート!AA379="","",基本情報入力シート!AA379)</f>
        <v/>
      </c>
      <c r="K350" s="59" t="str">
        <f>IF(基本情報入力シート!AD379="","",基本情報入力シート!AD379)</f>
        <v/>
      </c>
      <c r="L350" s="656" t="str">
        <f>IF(G350="","",VLOOKUP(G350,【参考】数式用!$A$3:$C$46,3,FALSE))</f>
        <v/>
      </c>
      <c r="M350" s="283" t="str">
        <f t="shared" si="44"/>
        <v/>
      </c>
      <c r="N350" s="253"/>
      <c r="O350" s="253"/>
      <c r="P350" s="253"/>
      <c r="Q350" s="208"/>
      <c r="R350" s="839" t="s">
        <v>2716</v>
      </c>
      <c r="S350" s="841"/>
      <c r="T350" s="60"/>
      <c r="U350" s="1313" t="str">
        <f t="shared" si="45"/>
        <v/>
      </c>
      <c r="V350" s="1313"/>
      <c r="W350" s="1313"/>
      <c r="X350" s="1313"/>
      <c r="Y350" s="1313"/>
      <c r="Z350" s="1313"/>
      <c r="AA350" s="1313"/>
      <c r="AB350" s="1313"/>
      <c r="AC350" s="1313"/>
      <c r="AD350" s="1313"/>
      <c r="AE350" s="1313"/>
      <c r="AG350" s="284" t="str">
        <f t="shared" si="40"/>
        <v/>
      </c>
      <c r="AH350" s="284" t="str">
        <f t="shared" si="41"/>
        <v>×</v>
      </c>
      <c r="AI350" s="278" t="str">
        <f t="shared" si="42"/>
        <v>－</v>
      </c>
      <c r="AJ350" s="279" t="str">
        <f t="shared" si="43"/>
        <v/>
      </c>
    </row>
    <row r="351" spans="1:36" ht="36.75" customHeight="1">
      <c r="A351" s="280">
        <f t="shared" si="46"/>
        <v>341</v>
      </c>
      <c r="B351" s="281" t="str">
        <f>IF(基本情報入力シート!B380="","",基本情報入力シート!B380)</f>
        <v/>
      </c>
      <c r="C351" s="282" t="str">
        <f>IF(基本情報入力シート!L380="","",基本情報入力シート!L380)</f>
        <v/>
      </c>
      <c r="D351" s="282" t="str">
        <f>IF(基本情報入力シート!Q380="","",基本情報入力シート!Q380)</f>
        <v/>
      </c>
      <c r="E351" s="282" t="str">
        <f>IF(基本情報入力シート!V380="","",基本情報入力シート!V380)</f>
        <v/>
      </c>
      <c r="F351" s="282" t="str">
        <f>IF(基本情報入力シート!W380="","",基本情報入力シート!W380)</f>
        <v/>
      </c>
      <c r="G351" s="282" t="str">
        <f>IF(基本情報入力シート!X380="","",基本情報入力シート!X380)</f>
        <v/>
      </c>
      <c r="H351" s="653" t="str">
        <f>IF(基本情報入力シート!Z380="","",基本情報入力シート!Z380)</f>
        <v/>
      </c>
      <c r="I351" s="654" t="str">
        <f>IF(基本情報入力シート!AE380&lt;&gt;"", 基本情報入力シート!AE380, "")</f>
        <v/>
      </c>
      <c r="J351" s="655" t="str">
        <f>IF(基本情報入力シート!AA380="","",基本情報入力シート!AA380)</f>
        <v/>
      </c>
      <c r="K351" s="59" t="str">
        <f>IF(基本情報入力シート!AD380="","",基本情報入力シート!AD380)</f>
        <v/>
      </c>
      <c r="L351" s="656" t="str">
        <f>IF(G351="","",VLOOKUP(G351,【参考】数式用!$A$3:$C$46,3,FALSE))</f>
        <v/>
      </c>
      <c r="M351" s="283" t="str">
        <f t="shared" si="44"/>
        <v/>
      </c>
      <c r="N351" s="253"/>
      <c r="O351" s="253"/>
      <c r="P351" s="253"/>
      <c r="Q351" s="208"/>
      <c r="R351" s="839" t="s">
        <v>2716</v>
      </c>
      <c r="S351" s="841"/>
      <c r="T351" s="60"/>
      <c r="U351" s="1313" t="str">
        <f t="shared" si="45"/>
        <v/>
      </c>
      <c r="V351" s="1313"/>
      <c r="W351" s="1313"/>
      <c r="X351" s="1313"/>
      <c r="Y351" s="1313"/>
      <c r="Z351" s="1313"/>
      <c r="AA351" s="1313"/>
      <c r="AB351" s="1313"/>
      <c r="AC351" s="1313"/>
      <c r="AD351" s="1313"/>
      <c r="AE351" s="1313"/>
      <c r="AG351" s="284" t="str">
        <f t="shared" si="40"/>
        <v/>
      </c>
      <c r="AH351" s="284" t="str">
        <f t="shared" si="41"/>
        <v>×</v>
      </c>
      <c r="AI351" s="278" t="str">
        <f t="shared" si="42"/>
        <v>－</v>
      </c>
      <c r="AJ351" s="279" t="str">
        <f t="shared" si="43"/>
        <v/>
      </c>
    </row>
    <row r="352" spans="1:36" ht="36.75" customHeight="1">
      <c r="A352" s="280">
        <f t="shared" si="46"/>
        <v>342</v>
      </c>
      <c r="B352" s="281" t="str">
        <f>IF(基本情報入力シート!B381="","",基本情報入力シート!B381)</f>
        <v/>
      </c>
      <c r="C352" s="282" t="str">
        <f>IF(基本情報入力シート!L381="","",基本情報入力シート!L381)</f>
        <v/>
      </c>
      <c r="D352" s="282" t="str">
        <f>IF(基本情報入力シート!Q381="","",基本情報入力シート!Q381)</f>
        <v/>
      </c>
      <c r="E352" s="282" t="str">
        <f>IF(基本情報入力シート!V381="","",基本情報入力シート!V381)</f>
        <v/>
      </c>
      <c r="F352" s="282" t="str">
        <f>IF(基本情報入力シート!W381="","",基本情報入力シート!W381)</f>
        <v/>
      </c>
      <c r="G352" s="282" t="str">
        <f>IF(基本情報入力シート!X381="","",基本情報入力シート!X381)</f>
        <v/>
      </c>
      <c r="H352" s="653" t="str">
        <f>IF(基本情報入力シート!Z381="","",基本情報入力シート!Z381)</f>
        <v/>
      </c>
      <c r="I352" s="654" t="str">
        <f>IF(基本情報入力シート!AE381&lt;&gt;"", 基本情報入力シート!AE381, "")</f>
        <v/>
      </c>
      <c r="J352" s="655" t="str">
        <f>IF(基本情報入力シート!AA381="","",基本情報入力シート!AA381)</f>
        <v/>
      </c>
      <c r="K352" s="59" t="str">
        <f>IF(基本情報入力シート!AD381="","",基本情報入力シート!AD381)</f>
        <v/>
      </c>
      <c r="L352" s="656" t="str">
        <f>IF(G352="","",VLOOKUP(G352,【参考】数式用!$A$3:$C$46,3,FALSE))</f>
        <v/>
      </c>
      <c r="M352" s="283" t="str">
        <f t="shared" si="44"/>
        <v/>
      </c>
      <c r="N352" s="253"/>
      <c r="O352" s="253"/>
      <c r="P352" s="253"/>
      <c r="Q352" s="208"/>
      <c r="R352" s="839" t="s">
        <v>2716</v>
      </c>
      <c r="S352" s="841"/>
      <c r="T352" s="60"/>
      <c r="U352" s="1313" t="str">
        <f t="shared" si="45"/>
        <v/>
      </c>
      <c r="V352" s="1313"/>
      <c r="W352" s="1313"/>
      <c r="X352" s="1313"/>
      <c r="Y352" s="1313"/>
      <c r="Z352" s="1313"/>
      <c r="AA352" s="1313"/>
      <c r="AB352" s="1313"/>
      <c r="AC352" s="1313"/>
      <c r="AD352" s="1313"/>
      <c r="AE352" s="1313"/>
      <c r="AG352" s="284" t="str">
        <f t="shared" si="40"/>
        <v/>
      </c>
      <c r="AH352" s="284" t="str">
        <f t="shared" si="41"/>
        <v>×</v>
      </c>
      <c r="AI352" s="278" t="str">
        <f t="shared" si="42"/>
        <v>－</v>
      </c>
      <c r="AJ352" s="279" t="str">
        <f t="shared" si="43"/>
        <v/>
      </c>
    </row>
    <row r="353" spans="1:36" ht="36.75" customHeight="1">
      <c r="A353" s="280">
        <f t="shared" si="46"/>
        <v>343</v>
      </c>
      <c r="B353" s="281" t="str">
        <f>IF(基本情報入力シート!B382="","",基本情報入力シート!B382)</f>
        <v/>
      </c>
      <c r="C353" s="282" t="str">
        <f>IF(基本情報入力シート!L382="","",基本情報入力シート!L382)</f>
        <v/>
      </c>
      <c r="D353" s="282" t="str">
        <f>IF(基本情報入力シート!Q382="","",基本情報入力シート!Q382)</f>
        <v/>
      </c>
      <c r="E353" s="282" t="str">
        <f>IF(基本情報入力シート!V382="","",基本情報入力シート!V382)</f>
        <v/>
      </c>
      <c r="F353" s="282" t="str">
        <f>IF(基本情報入力シート!W382="","",基本情報入力シート!W382)</f>
        <v/>
      </c>
      <c r="G353" s="282" t="str">
        <f>IF(基本情報入力シート!X382="","",基本情報入力シート!X382)</f>
        <v/>
      </c>
      <c r="H353" s="653" t="str">
        <f>IF(基本情報入力シート!Z382="","",基本情報入力シート!Z382)</f>
        <v/>
      </c>
      <c r="I353" s="654" t="str">
        <f>IF(基本情報入力シート!AE382&lt;&gt;"", 基本情報入力シート!AE382, "")</f>
        <v/>
      </c>
      <c r="J353" s="655" t="str">
        <f>IF(基本情報入力シート!AA382="","",基本情報入力シート!AA382)</f>
        <v/>
      </c>
      <c r="K353" s="59" t="str">
        <f>IF(基本情報入力シート!AD382="","",基本情報入力シート!AD382)</f>
        <v/>
      </c>
      <c r="L353" s="656" t="str">
        <f>IF(G353="","",VLOOKUP(G353,【参考】数式用!$A$3:$C$46,3,FALSE))</f>
        <v/>
      </c>
      <c r="M353" s="283" t="str">
        <f t="shared" si="44"/>
        <v/>
      </c>
      <c r="N353" s="253"/>
      <c r="O353" s="253"/>
      <c r="P353" s="253"/>
      <c r="Q353" s="208"/>
      <c r="R353" s="839" t="s">
        <v>2716</v>
      </c>
      <c r="S353" s="841"/>
      <c r="T353" s="60"/>
      <c r="U353" s="1313" t="str">
        <f t="shared" si="45"/>
        <v/>
      </c>
      <c r="V353" s="1313"/>
      <c r="W353" s="1313"/>
      <c r="X353" s="1313"/>
      <c r="Y353" s="1313"/>
      <c r="Z353" s="1313"/>
      <c r="AA353" s="1313"/>
      <c r="AB353" s="1313"/>
      <c r="AC353" s="1313"/>
      <c r="AD353" s="1313"/>
      <c r="AE353" s="1313"/>
      <c r="AG353" s="284" t="str">
        <f t="shared" si="40"/>
        <v/>
      </c>
      <c r="AH353" s="284" t="str">
        <f t="shared" si="41"/>
        <v>×</v>
      </c>
      <c r="AI353" s="278" t="str">
        <f t="shared" si="42"/>
        <v>－</v>
      </c>
      <c r="AJ353" s="279" t="str">
        <f t="shared" si="43"/>
        <v/>
      </c>
    </row>
    <row r="354" spans="1:36" ht="36.75" customHeight="1">
      <c r="A354" s="280">
        <f t="shared" si="46"/>
        <v>344</v>
      </c>
      <c r="B354" s="281" t="str">
        <f>IF(基本情報入力シート!B383="","",基本情報入力シート!B383)</f>
        <v/>
      </c>
      <c r="C354" s="282" t="str">
        <f>IF(基本情報入力シート!L383="","",基本情報入力シート!L383)</f>
        <v/>
      </c>
      <c r="D354" s="282" t="str">
        <f>IF(基本情報入力シート!Q383="","",基本情報入力シート!Q383)</f>
        <v/>
      </c>
      <c r="E354" s="282" t="str">
        <f>IF(基本情報入力シート!V383="","",基本情報入力シート!V383)</f>
        <v/>
      </c>
      <c r="F354" s="282" t="str">
        <f>IF(基本情報入力シート!W383="","",基本情報入力シート!W383)</f>
        <v/>
      </c>
      <c r="G354" s="282" t="str">
        <f>IF(基本情報入力シート!X383="","",基本情報入力シート!X383)</f>
        <v/>
      </c>
      <c r="H354" s="653" t="str">
        <f>IF(基本情報入力シート!Z383="","",基本情報入力シート!Z383)</f>
        <v/>
      </c>
      <c r="I354" s="654" t="str">
        <f>IF(基本情報入力シート!AE383&lt;&gt;"", 基本情報入力シート!AE383, "")</f>
        <v/>
      </c>
      <c r="J354" s="655" t="str">
        <f>IF(基本情報入力シート!AA383="","",基本情報入力シート!AA383)</f>
        <v/>
      </c>
      <c r="K354" s="59" t="str">
        <f>IF(基本情報入力シート!AD383="","",基本情報入力シート!AD383)</f>
        <v/>
      </c>
      <c r="L354" s="656" t="str">
        <f>IF(G354="","",VLOOKUP(G354,【参考】数式用!$A$3:$C$46,3,FALSE))</f>
        <v/>
      </c>
      <c r="M354" s="283" t="str">
        <f t="shared" si="44"/>
        <v/>
      </c>
      <c r="N354" s="253"/>
      <c r="O354" s="253"/>
      <c r="P354" s="253"/>
      <c r="Q354" s="208"/>
      <c r="R354" s="839" t="s">
        <v>2716</v>
      </c>
      <c r="S354" s="841"/>
      <c r="T354" s="60"/>
      <c r="U354" s="1313" t="str">
        <f t="shared" si="45"/>
        <v/>
      </c>
      <c r="V354" s="1313"/>
      <c r="W354" s="1313"/>
      <c r="X354" s="1313"/>
      <c r="Y354" s="1313"/>
      <c r="Z354" s="1313"/>
      <c r="AA354" s="1313"/>
      <c r="AB354" s="1313"/>
      <c r="AC354" s="1313"/>
      <c r="AD354" s="1313"/>
      <c r="AE354" s="1313"/>
      <c r="AG354" s="284" t="str">
        <f t="shared" si="40"/>
        <v/>
      </c>
      <c r="AH354" s="284" t="str">
        <f t="shared" si="41"/>
        <v>×</v>
      </c>
      <c r="AI354" s="278" t="str">
        <f t="shared" si="42"/>
        <v>－</v>
      </c>
      <c r="AJ354" s="279" t="str">
        <f t="shared" si="43"/>
        <v/>
      </c>
    </row>
    <row r="355" spans="1:36" ht="36.75" customHeight="1">
      <c r="A355" s="280">
        <f t="shared" si="46"/>
        <v>345</v>
      </c>
      <c r="B355" s="281" t="str">
        <f>IF(基本情報入力シート!B384="","",基本情報入力シート!B384)</f>
        <v/>
      </c>
      <c r="C355" s="282" t="str">
        <f>IF(基本情報入力シート!L384="","",基本情報入力シート!L384)</f>
        <v/>
      </c>
      <c r="D355" s="282" t="str">
        <f>IF(基本情報入力シート!Q384="","",基本情報入力シート!Q384)</f>
        <v/>
      </c>
      <c r="E355" s="282" t="str">
        <f>IF(基本情報入力シート!V384="","",基本情報入力シート!V384)</f>
        <v/>
      </c>
      <c r="F355" s="282" t="str">
        <f>IF(基本情報入力シート!W384="","",基本情報入力シート!W384)</f>
        <v/>
      </c>
      <c r="G355" s="282" t="str">
        <f>IF(基本情報入力シート!X384="","",基本情報入力シート!X384)</f>
        <v/>
      </c>
      <c r="H355" s="653" t="str">
        <f>IF(基本情報入力シート!Z384="","",基本情報入力シート!Z384)</f>
        <v/>
      </c>
      <c r="I355" s="654" t="str">
        <f>IF(基本情報入力シート!AE384&lt;&gt;"", 基本情報入力シート!AE384, "")</f>
        <v/>
      </c>
      <c r="J355" s="655" t="str">
        <f>IF(基本情報入力シート!AA384="","",基本情報入力シート!AA384)</f>
        <v/>
      </c>
      <c r="K355" s="59" t="str">
        <f>IF(基本情報入力シート!AD384="","",基本情報入力シート!AD384)</f>
        <v/>
      </c>
      <c r="L355" s="656" t="str">
        <f>IF(G355="","",VLOOKUP(G355,【参考】数式用!$A$3:$C$46,3,FALSE))</f>
        <v/>
      </c>
      <c r="M355" s="283" t="str">
        <f t="shared" si="44"/>
        <v/>
      </c>
      <c r="N355" s="253"/>
      <c r="O355" s="253"/>
      <c r="P355" s="253"/>
      <c r="Q355" s="208"/>
      <c r="R355" s="839" t="s">
        <v>2716</v>
      </c>
      <c r="S355" s="841"/>
      <c r="T355" s="60"/>
      <c r="U355" s="1313" t="str">
        <f t="shared" si="45"/>
        <v/>
      </c>
      <c r="V355" s="1313"/>
      <c r="W355" s="1313"/>
      <c r="X355" s="1313"/>
      <c r="Y355" s="1313"/>
      <c r="Z355" s="1313"/>
      <c r="AA355" s="1313"/>
      <c r="AB355" s="1313"/>
      <c r="AC355" s="1313"/>
      <c r="AD355" s="1313"/>
      <c r="AE355" s="1313"/>
      <c r="AG355" s="284" t="str">
        <f t="shared" si="40"/>
        <v/>
      </c>
      <c r="AH355" s="284" t="str">
        <f t="shared" si="41"/>
        <v>×</v>
      </c>
      <c r="AI355" s="278" t="str">
        <f t="shared" si="42"/>
        <v>－</v>
      </c>
      <c r="AJ355" s="279" t="str">
        <f t="shared" si="43"/>
        <v/>
      </c>
    </row>
    <row r="356" spans="1:36" ht="36.75" customHeight="1">
      <c r="A356" s="280">
        <f t="shared" si="46"/>
        <v>346</v>
      </c>
      <c r="B356" s="281" t="str">
        <f>IF(基本情報入力シート!B385="","",基本情報入力シート!B385)</f>
        <v/>
      </c>
      <c r="C356" s="282" t="str">
        <f>IF(基本情報入力シート!L385="","",基本情報入力シート!L385)</f>
        <v/>
      </c>
      <c r="D356" s="282" t="str">
        <f>IF(基本情報入力シート!Q385="","",基本情報入力シート!Q385)</f>
        <v/>
      </c>
      <c r="E356" s="282" t="str">
        <f>IF(基本情報入力シート!V385="","",基本情報入力シート!V385)</f>
        <v/>
      </c>
      <c r="F356" s="282" t="str">
        <f>IF(基本情報入力シート!W385="","",基本情報入力シート!W385)</f>
        <v/>
      </c>
      <c r="G356" s="282" t="str">
        <f>IF(基本情報入力シート!X385="","",基本情報入力シート!X385)</f>
        <v/>
      </c>
      <c r="H356" s="653" t="str">
        <f>IF(基本情報入力シート!Z385="","",基本情報入力シート!Z385)</f>
        <v/>
      </c>
      <c r="I356" s="654" t="str">
        <f>IF(基本情報入力シート!AE385&lt;&gt;"", 基本情報入力シート!AE385, "")</f>
        <v/>
      </c>
      <c r="J356" s="655" t="str">
        <f>IF(基本情報入力シート!AA385="","",基本情報入力シート!AA385)</f>
        <v/>
      </c>
      <c r="K356" s="59" t="str">
        <f>IF(基本情報入力シート!AD385="","",基本情報入力シート!AD385)</f>
        <v/>
      </c>
      <c r="L356" s="656" t="str">
        <f>IF(G356="","",VLOOKUP(G356,【参考】数式用!$A$3:$C$46,3,FALSE))</f>
        <v/>
      </c>
      <c r="M356" s="283" t="str">
        <f t="shared" si="44"/>
        <v/>
      </c>
      <c r="N356" s="253"/>
      <c r="O356" s="253"/>
      <c r="P356" s="253"/>
      <c r="Q356" s="208"/>
      <c r="R356" s="839" t="s">
        <v>2716</v>
      </c>
      <c r="S356" s="841"/>
      <c r="T356" s="60"/>
      <c r="U356" s="1313" t="str">
        <f t="shared" si="45"/>
        <v/>
      </c>
      <c r="V356" s="1313"/>
      <c r="W356" s="1313"/>
      <c r="X356" s="1313"/>
      <c r="Y356" s="1313"/>
      <c r="Z356" s="1313"/>
      <c r="AA356" s="1313"/>
      <c r="AB356" s="1313"/>
      <c r="AC356" s="1313"/>
      <c r="AD356" s="1313"/>
      <c r="AE356" s="1313"/>
      <c r="AG356" s="284" t="str">
        <f t="shared" si="40"/>
        <v/>
      </c>
      <c r="AH356" s="284" t="str">
        <f t="shared" si="41"/>
        <v>×</v>
      </c>
      <c r="AI356" s="278" t="str">
        <f t="shared" si="42"/>
        <v>－</v>
      </c>
      <c r="AJ356" s="279" t="str">
        <f t="shared" si="43"/>
        <v/>
      </c>
    </row>
    <row r="357" spans="1:36" ht="36.75" customHeight="1">
      <c r="A357" s="280">
        <f t="shared" si="46"/>
        <v>347</v>
      </c>
      <c r="B357" s="281" t="str">
        <f>IF(基本情報入力シート!B386="","",基本情報入力シート!B386)</f>
        <v/>
      </c>
      <c r="C357" s="282" t="str">
        <f>IF(基本情報入力シート!L386="","",基本情報入力シート!L386)</f>
        <v/>
      </c>
      <c r="D357" s="282" t="str">
        <f>IF(基本情報入力シート!Q386="","",基本情報入力シート!Q386)</f>
        <v/>
      </c>
      <c r="E357" s="282" t="str">
        <f>IF(基本情報入力シート!V386="","",基本情報入力シート!V386)</f>
        <v/>
      </c>
      <c r="F357" s="282" t="str">
        <f>IF(基本情報入力シート!W386="","",基本情報入力シート!W386)</f>
        <v/>
      </c>
      <c r="G357" s="282" t="str">
        <f>IF(基本情報入力シート!X386="","",基本情報入力シート!X386)</f>
        <v/>
      </c>
      <c r="H357" s="653" t="str">
        <f>IF(基本情報入力シート!Z386="","",基本情報入力シート!Z386)</f>
        <v/>
      </c>
      <c r="I357" s="654" t="str">
        <f>IF(基本情報入力シート!AE386&lt;&gt;"", 基本情報入力シート!AE386, "")</f>
        <v/>
      </c>
      <c r="J357" s="655" t="str">
        <f>IF(基本情報入力シート!AA386="","",基本情報入力シート!AA386)</f>
        <v/>
      </c>
      <c r="K357" s="59" t="str">
        <f>IF(基本情報入力シート!AD386="","",基本情報入力シート!AD386)</f>
        <v/>
      </c>
      <c r="L357" s="656" t="str">
        <f>IF(G357="","",VLOOKUP(G357,【参考】数式用!$A$3:$C$46,3,FALSE))</f>
        <v/>
      </c>
      <c r="M357" s="283" t="str">
        <f t="shared" si="44"/>
        <v/>
      </c>
      <c r="N357" s="253"/>
      <c r="O357" s="253"/>
      <c r="P357" s="253"/>
      <c r="Q357" s="208"/>
      <c r="R357" s="839" t="s">
        <v>2716</v>
      </c>
      <c r="S357" s="841"/>
      <c r="T357" s="60"/>
      <c r="U357" s="1313" t="str">
        <f t="shared" si="45"/>
        <v/>
      </c>
      <c r="V357" s="1313"/>
      <c r="W357" s="1313"/>
      <c r="X357" s="1313"/>
      <c r="Y357" s="1313"/>
      <c r="Z357" s="1313"/>
      <c r="AA357" s="1313"/>
      <c r="AB357" s="1313"/>
      <c r="AC357" s="1313"/>
      <c r="AD357" s="1313"/>
      <c r="AE357" s="1313"/>
      <c r="AG357" s="284" t="str">
        <f t="shared" si="40"/>
        <v/>
      </c>
      <c r="AH357" s="284" t="str">
        <f t="shared" si="41"/>
        <v>×</v>
      </c>
      <c r="AI357" s="278" t="str">
        <f t="shared" si="42"/>
        <v>－</v>
      </c>
      <c r="AJ357" s="279" t="str">
        <f t="shared" si="43"/>
        <v/>
      </c>
    </row>
    <row r="358" spans="1:36" ht="36.75" customHeight="1">
      <c r="A358" s="280">
        <f t="shared" si="46"/>
        <v>348</v>
      </c>
      <c r="B358" s="281" t="str">
        <f>IF(基本情報入力シート!B387="","",基本情報入力シート!B387)</f>
        <v/>
      </c>
      <c r="C358" s="282" t="str">
        <f>IF(基本情報入力シート!L387="","",基本情報入力シート!L387)</f>
        <v/>
      </c>
      <c r="D358" s="282" t="str">
        <f>IF(基本情報入力シート!Q387="","",基本情報入力シート!Q387)</f>
        <v/>
      </c>
      <c r="E358" s="282" t="str">
        <f>IF(基本情報入力シート!V387="","",基本情報入力シート!V387)</f>
        <v/>
      </c>
      <c r="F358" s="282" t="str">
        <f>IF(基本情報入力シート!W387="","",基本情報入力シート!W387)</f>
        <v/>
      </c>
      <c r="G358" s="282" t="str">
        <f>IF(基本情報入力シート!X387="","",基本情報入力シート!X387)</f>
        <v/>
      </c>
      <c r="H358" s="653" t="str">
        <f>IF(基本情報入力シート!Z387="","",基本情報入力シート!Z387)</f>
        <v/>
      </c>
      <c r="I358" s="654" t="str">
        <f>IF(基本情報入力シート!AE387&lt;&gt;"", 基本情報入力シート!AE387, "")</f>
        <v/>
      </c>
      <c r="J358" s="655" t="str">
        <f>IF(基本情報入力シート!AA387="","",基本情報入力シート!AA387)</f>
        <v/>
      </c>
      <c r="K358" s="59" t="str">
        <f>IF(基本情報入力シート!AD387="","",基本情報入力シート!AD387)</f>
        <v/>
      </c>
      <c r="L358" s="656" t="str">
        <f>IF(G358="","",VLOOKUP(G358,【参考】数式用!$A$3:$C$46,3,FALSE))</f>
        <v/>
      </c>
      <c r="M358" s="283" t="str">
        <f t="shared" si="44"/>
        <v/>
      </c>
      <c r="N358" s="253"/>
      <c r="O358" s="253"/>
      <c r="P358" s="253"/>
      <c r="Q358" s="208"/>
      <c r="R358" s="839" t="s">
        <v>2716</v>
      </c>
      <c r="S358" s="841"/>
      <c r="T358" s="60"/>
      <c r="U358" s="1313" t="str">
        <f t="shared" si="45"/>
        <v/>
      </c>
      <c r="V358" s="1313"/>
      <c r="W358" s="1313"/>
      <c r="X358" s="1313"/>
      <c r="Y358" s="1313"/>
      <c r="Z358" s="1313"/>
      <c r="AA358" s="1313"/>
      <c r="AB358" s="1313"/>
      <c r="AC358" s="1313"/>
      <c r="AD358" s="1313"/>
      <c r="AE358" s="1313"/>
      <c r="AG358" s="284" t="str">
        <f t="shared" si="40"/>
        <v/>
      </c>
      <c r="AH358" s="284" t="str">
        <f t="shared" si="41"/>
        <v>×</v>
      </c>
      <c r="AI358" s="278" t="str">
        <f t="shared" si="42"/>
        <v>－</v>
      </c>
      <c r="AJ358" s="279" t="str">
        <f t="shared" si="43"/>
        <v/>
      </c>
    </row>
    <row r="359" spans="1:36" ht="36.75" customHeight="1">
      <c r="A359" s="280">
        <f t="shared" si="46"/>
        <v>349</v>
      </c>
      <c r="B359" s="281" t="str">
        <f>IF(基本情報入力シート!B388="","",基本情報入力シート!B388)</f>
        <v/>
      </c>
      <c r="C359" s="282" t="str">
        <f>IF(基本情報入力シート!L388="","",基本情報入力シート!L388)</f>
        <v/>
      </c>
      <c r="D359" s="282" t="str">
        <f>IF(基本情報入力シート!Q388="","",基本情報入力シート!Q388)</f>
        <v/>
      </c>
      <c r="E359" s="282" t="str">
        <f>IF(基本情報入力シート!V388="","",基本情報入力シート!V388)</f>
        <v/>
      </c>
      <c r="F359" s="282" t="str">
        <f>IF(基本情報入力シート!W388="","",基本情報入力シート!W388)</f>
        <v/>
      </c>
      <c r="G359" s="282" t="str">
        <f>IF(基本情報入力シート!X388="","",基本情報入力シート!X388)</f>
        <v/>
      </c>
      <c r="H359" s="653" t="str">
        <f>IF(基本情報入力シート!Z388="","",基本情報入力シート!Z388)</f>
        <v/>
      </c>
      <c r="I359" s="654" t="str">
        <f>IF(基本情報入力シート!AE388&lt;&gt;"", 基本情報入力シート!AE388, "")</f>
        <v/>
      </c>
      <c r="J359" s="655" t="str">
        <f>IF(基本情報入力シート!AA388="","",基本情報入力シート!AA388)</f>
        <v/>
      </c>
      <c r="K359" s="59" t="str">
        <f>IF(基本情報入力シート!AD388="","",基本情報入力シート!AD388)</f>
        <v/>
      </c>
      <c r="L359" s="656" t="str">
        <f>IF(G359="","",VLOOKUP(G359,【参考】数式用!$A$3:$C$46,3,FALSE))</f>
        <v/>
      </c>
      <c r="M359" s="283" t="str">
        <f t="shared" si="44"/>
        <v/>
      </c>
      <c r="N359" s="253"/>
      <c r="O359" s="253"/>
      <c r="P359" s="253"/>
      <c r="Q359" s="208"/>
      <c r="R359" s="839" t="s">
        <v>2716</v>
      </c>
      <c r="S359" s="841"/>
      <c r="T359" s="60"/>
      <c r="U359" s="1313" t="str">
        <f t="shared" si="45"/>
        <v/>
      </c>
      <c r="V359" s="1313"/>
      <c r="W359" s="1313"/>
      <c r="X359" s="1313"/>
      <c r="Y359" s="1313"/>
      <c r="Z359" s="1313"/>
      <c r="AA359" s="1313"/>
      <c r="AB359" s="1313"/>
      <c r="AC359" s="1313"/>
      <c r="AD359" s="1313"/>
      <c r="AE359" s="1313"/>
      <c r="AG359" s="284" t="str">
        <f t="shared" si="40"/>
        <v/>
      </c>
      <c r="AH359" s="284" t="str">
        <f t="shared" si="41"/>
        <v>×</v>
      </c>
      <c r="AI359" s="278" t="str">
        <f t="shared" si="42"/>
        <v>－</v>
      </c>
      <c r="AJ359" s="279" t="str">
        <f t="shared" si="43"/>
        <v/>
      </c>
    </row>
    <row r="360" spans="1:36" ht="36.75" customHeight="1">
      <c r="A360" s="280">
        <f t="shared" si="46"/>
        <v>350</v>
      </c>
      <c r="B360" s="281" t="str">
        <f>IF(基本情報入力シート!B389="","",基本情報入力シート!B389)</f>
        <v/>
      </c>
      <c r="C360" s="282" t="str">
        <f>IF(基本情報入力シート!L389="","",基本情報入力シート!L389)</f>
        <v/>
      </c>
      <c r="D360" s="282" t="str">
        <f>IF(基本情報入力シート!Q389="","",基本情報入力シート!Q389)</f>
        <v/>
      </c>
      <c r="E360" s="282" t="str">
        <f>IF(基本情報入力シート!V389="","",基本情報入力シート!V389)</f>
        <v/>
      </c>
      <c r="F360" s="282" t="str">
        <f>IF(基本情報入力シート!W389="","",基本情報入力シート!W389)</f>
        <v/>
      </c>
      <c r="G360" s="282" t="str">
        <f>IF(基本情報入力シート!X389="","",基本情報入力シート!X389)</f>
        <v/>
      </c>
      <c r="H360" s="653" t="str">
        <f>IF(基本情報入力シート!Z389="","",基本情報入力シート!Z389)</f>
        <v/>
      </c>
      <c r="I360" s="654" t="str">
        <f>IF(基本情報入力シート!AE389&lt;&gt;"", 基本情報入力シート!AE389, "")</f>
        <v/>
      </c>
      <c r="J360" s="655" t="str">
        <f>IF(基本情報入力シート!AA389="","",基本情報入力シート!AA389)</f>
        <v/>
      </c>
      <c r="K360" s="59" t="str">
        <f>IF(基本情報入力シート!AD389="","",基本情報入力シート!AD389)</f>
        <v/>
      </c>
      <c r="L360" s="656" t="str">
        <f>IF(G360="","",VLOOKUP(G360,【参考】数式用!$A$3:$C$46,3,FALSE))</f>
        <v/>
      </c>
      <c r="M360" s="283" t="str">
        <f t="shared" si="44"/>
        <v/>
      </c>
      <c r="N360" s="253"/>
      <c r="O360" s="253"/>
      <c r="P360" s="253"/>
      <c r="Q360" s="208"/>
      <c r="R360" s="839" t="s">
        <v>2716</v>
      </c>
      <c r="S360" s="841"/>
      <c r="T360" s="60"/>
      <c r="U360" s="1313" t="str">
        <f t="shared" si="45"/>
        <v/>
      </c>
      <c r="V360" s="1313"/>
      <c r="W360" s="1313"/>
      <c r="X360" s="1313"/>
      <c r="Y360" s="1313"/>
      <c r="Z360" s="1313"/>
      <c r="AA360" s="1313"/>
      <c r="AB360" s="1313"/>
      <c r="AC360" s="1313"/>
      <c r="AD360" s="1313"/>
      <c r="AE360" s="1313"/>
      <c r="AG360" s="284" t="str">
        <f t="shared" si="40"/>
        <v/>
      </c>
      <c r="AH360" s="284" t="str">
        <f t="shared" si="41"/>
        <v>×</v>
      </c>
      <c r="AI360" s="278" t="str">
        <f t="shared" si="42"/>
        <v>－</v>
      </c>
      <c r="AJ360" s="279" t="str">
        <f t="shared" si="43"/>
        <v/>
      </c>
    </row>
    <row r="361" spans="1:36" ht="36.75" customHeight="1">
      <c r="A361" s="280">
        <f t="shared" si="46"/>
        <v>351</v>
      </c>
      <c r="B361" s="281" t="str">
        <f>IF(基本情報入力シート!B390="","",基本情報入力シート!B390)</f>
        <v/>
      </c>
      <c r="C361" s="282" t="str">
        <f>IF(基本情報入力シート!L390="","",基本情報入力シート!L390)</f>
        <v/>
      </c>
      <c r="D361" s="282" t="str">
        <f>IF(基本情報入力シート!Q390="","",基本情報入力シート!Q390)</f>
        <v/>
      </c>
      <c r="E361" s="282" t="str">
        <f>IF(基本情報入力シート!V390="","",基本情報入力シート!V390)</f>
        <v/>
      </c>
      <c r="F361" s="282" t="str">
        <f>IF(基本情報入力シート!W390="","",基本情報入力シート!W390)</f>
        <v/>
      </c>
      <c r="G361" s="282" t="str">
        <f>IF(基本情報入力シート!X390="","",基本情報入力シート!X390)</f>
        <v/>
      </c>
      <c r="H361" s="653" t="str">
        <f>IF(基本情報入力シート!Z390="","",基本情報入力シート!Z390)</f>
        <v/>
      </c>
      <c r="I361" s="654" t="str">
        <f>IF(基本情報入力シート!AE390&lt;&gt;"", 基本情報入力シート!AE390, "")</f>
        <v/>
      </c>
      <c r="J361" s="655" t="str">
        <f>IF(基本情報入力シート!AA390="","",基本情報入力シート!AA390)</f>
        <v/>
      </c>
      <c r="K361" s="59" t="str">
        <f>IF(基本情報入力シート!AD390="","",基本情報入力シート!AD390)</f>
        <v/>
      </c>
      <c r="L361" s="656" t="str">
        <f>IF(G361="","",VLOOKUP(G361,【参考】数式用!$A$3:$C$46,3,FALSE))</f>
        <v/>
      </c>
      <c r="M361" s="283" t="str">
        <f t="shared" si="44"/>
        <v/>
      </c>
      <c r="N361" s="253"/>
      <c r="O361" s="253"/>
      <c r="P361" s="253"/>
      <c r="Q361" s="208"/>
      <c r="R361" s="839" t="s">
        <v>2716</v>
      </c>
      <c r="S361" s="841"/>
      <c r="T361" s="60"/>
      <c r="U361" s="1313" t="str">
        <f t="shared" si="45"/>
        <v/>
      </c>
      <c r="V361" s="1313"/>
      <c r="W361" s="1313"/>
      <c r="X361" s="1313"/>
      <c r="Y361" s="1313"/>
      <c r="Z361" s="1313"/>
      <c r="AA361" s="1313"/>
      <c r="AB361" s="1313"/>
      <c r="AC361" s="1313"/>
      <c r="AD361" s="1313"/>
      <c r="AE361" s="1313"/>
      <c r="AG361" s="284" t="str">
        <f t="shared" si="40"/>
        <v/>
      </c>
      <c r="AH361" s="284" t="str">
        <f t="shared" si="41"/>
        <v>×</v>
      </c>
      <c r="AI361" s="278" t="str">
        <f t="shared" si="42"/>
        <v>－</v>
      </c>
      <c r="AJ361" s="279" t="str">
        <f t="shared" si="43"/>
        <v/>
      </c>
    </row>
    <row r="362" spans="1:36" ht="36.75" customHeight="1">
      <c r="A362" s="280">
        <f t="shared" si="46"/>
        <v>352</v>
      </c>
      <c r="B362" s="281" t="str">
        <f>IF(基本情報入力シート!B391="","",基本情報入力シート!B391)</f>
        <v/>
      </c>
      <c r="C362" s="282" t="str">
        <f>IF(基本情報入力シート!L391="","",基本情報入力シート!L391)</f>
        <v/>
      </c>
      <c r="D362" s="282" t="str">
        <f>IF(基本情報入力シート!Q391="","",基本情報入力シート!Q391)</f>
        <v/>
      </c>
      <c r="E362" s="282" t="str">
        <f>IF(基本情報入力シート!V391="","",基本情報入力シート!V391)</f>
        <v/>
      </c>
      <c r="F362" s="282" t="str">
        <f>IF(基本情報入力シート!W391="","",基本情報入力シート!W391)</f>
        <v/>
      </c>
      <c r="G362" s="282" t="str">
        <f>IF(基本情報入力シート!X391="","",基本情報入力シート!X391)</f>
        <v/>
      </c>
      <c r="H362" s="653" t="str">
        <f>IF(基本情報入力シート!Z391="","",基本情報入力シート!Z391)</f>
        <v/>
      </c>
      <c r="I362" s="654" t="str">
        <f>IF(基本情報入力シート!AE391&lt;&gt;"", 基本情報入力シート!AE391, "")</f>
        <v/>
      </c>
      <c r="J362" s="655" t="str">
        <f>IF(基本情報入力シート!AA391="","",基本情報入力シート!AA391)</f>
        <v/>
      </c>
      <c r="K362" s="59" t="str">
        <f>IF(基本情報入力シート!AD391="","",基本情報入力シート!AD391)</f>
        <v/>
      </c>
      <c r="L362" s="656" t="str">
        <f>IF(G362="","",VLOOKUP(G362,【参考】数式用!$A$3:$C$46,3,FALSE))</f>
        <v/>
      </c>
      <c r="M362" s="283" t="str">
        <f t="shared" si="44"/>
        <v/>
      </c>
      <c r="N362" s="253"/>
      <c r="O362" s="253"/>
      <c r="P362" s="253"/>
      <c r="Q362" s="208"/>
      <c r="R362" s="839" t="s">
        <v>2716</v>
      </c>
      <c r="S362" s="841"/>
      <c r="T362" s="60"/>
      <c r="U362" s="1313" t="str">
        <f t="shared" si="45"/>
        <v/>
      </c>
      <c r="V362" s="1313"/>
      <c r="W362" s="1313"/>
      <c r="X362" s="1313"/>
      <c r="Y362" s="1313"/>
      <c r="Z362" s="1313"/>
      <c r="AA362" s="1313"/>
      <c r="AB362" s="1313"/>
      <c r="AC362" s="1313"/>
      <c r="AD362" s="1313"/>
      <c r="AE362" s="1313"/>
      <c r="AG362" s="284" t="str">
        <f t="shared" si="40"/>
        <v/>
      </c>
      <c r="AH362" s="284" t="str">
        <f t="shared" si="41"/>
        <v>×</v>
      </c>
      <c r="AI362" s="278" t="str">
        <f t="shared" si="42"/>
        <v>－</v>
      </c>
      <c r="AJ362" s="279" t="str">
        <f t="shared" si="43"/>
        <v/>
      </c>
    </row>
    <row r="363" spans="1:36" ht="36.75" customHeight="1">
      <c r="A363" s="280">
        <f t="shared" si="46"/>
        <v>353</v>
      </c>
      <c r="B363" s="281" t="str">
        <f>IF(基本情報入力シート!B392="","",基本情報入力シート!B392)</f>
        <v/>
      </c>
      <c r="C363" s="282" t="str">
        <f>IF(基本情報入力シート!L392="","",基本情報入力シート!L392)</f>
        <v/>
      </c>
      <c r="D363" s="282" t="str">
        <f>IF(基本情報入力シート!Q392="","",基本情報入力シート!Q392)</f>
        <v/>
      </c>
      <c r="E363" s="282" t="str">
        <f>IF(基本情報入力シート!V392="","",基本情報入力シート!V392)</f>
        <v/>
      </c>
      <c r="F363" s="282" t="str">
        <f>IF(基本情報入力シート!W392="","",基本情報入力シート!W392)</f>
        <v/>
      </c>
      <c r="G363" s="282" t="str">
        <f>IF(基本情報入力シート!X392="","",基本情報入力シート!X392)</f>
        <v/>
      </c>
      <c r="H363" s="653" t="str">
        <f>IF(基本情報入力シート!Z392="","",基本情報入力シート!Z392)</f>
        <v/>
      </c>
      <c r="I363" s="654" t="str">
        <f>IF(基本情報入力シート!AE392&lt;&gt;"", 基本情報入力シート!AE392, "")</f>
        <v/>
      </c>
      <c r="J363" s="655" t="str">
        <f>IF(基本情報入力シート!AA392="","",基本情報入力シート!AA392)</f>
        <v/>
      </c>
      <c r="K363" s="59" t="str">
        <f>IF(基本情報入力シート!AD392="","",基本情報入力シート!AD392)</f>
        <v/>
      </c>
      <c r="L363" s="656" t="str">
        <f>IF(G363="","",VLOOKUP(G363,【参考】数式用!$A$3:$C$46,3,FALSE))</f>
        <v/>
      </c>
      <c r="M363" s="283" t="str">
        <f t="shared" si="44"/>
        <v/>
      </c>
      <c r="N363" s="253"/>
      <c r="O363" s="253"/>
      <c r="P363" s="253"/>
      <c r="Q363" s="208"/>
      <c r="R363" s="839" t="s">
        <v>2716</v>
      </c>
      <c r="S363" s="841"/>
      <c r="T363" s="60"/>
      <c r="U363" s="1313" t="str">
        <f t="shared" si="45"/>
        <v/>
      </c>
      <c r="V363" s="1313"/>
      <c r="W363" s="1313"/>
      <c r="X363" s="1313"/>
      <c r="Y363" s="1313"/>
      <c r="Z363" s="1313"/>
      <c r="AA363" s="1313"/>
      <c r="AB363" s="1313"/>
      <c r="AC363" s="1313"/>
      <c r="AD363" s="1313"/>
      <c r="AE363" s="1313"/>
      <c r="AG363" s="284" t="str">
        <f t="shared" si="40"/>
        <v/>
      </c>
      <c r="AH363" s="284" t="str">
        <f t="shared" si="41"/>
        <v>×</v>
      </c>
      <c r="AI363" s="278" t="str">
        <f t="shared" si="42"/>
        <v>－</v>
      </c>
      <c r="AJ363" s="279" t="str">
        <f t="shared" si="43"/>
        <v/>
      </c>
    </row>
    <row r="364" spans="1:36" ht="36.75" customHeight="1">
      <c r="A364" s="280">
        <f t="shared" si="46"/>
        <v>354</v>
      </c>
      <c r="B364" s="281" t="str">
        <f>IF(基本情報入力シート!B393="","",基本情報入力シート!B393)</f>
        <v/>
      </c>
      <c r="C364" s="282" t="str">
        <f>IF(基本情報入力シート!L393="","",基本情報入力シート!L393)</f>
        <v/>
      </c>
      <c r="D364" s="282" t="str">
        <f>IF(基本情報入力シート!Q393="","",基本情報入力シート!Q393)</f>
        <v/>
      </c>
      <c r="E364" s="282" t="str">
        <f>IF(基本情報入力シート!V393="","",基本情報入力シート!V393)</f>
        <v/>
      </c>
      <c r="F364" s="282" t="str">
        <f>IF(基本情報入力シート!W393="","",基本情報入力シート!W393)</f>
        <v/>
      </c>
      <c r="G364" s="282" t="str">
        <f>IF(基本情報入力シート!X393="","",基本情報入力シート!X393)</f>
        <v/>
      </c>
      <c r="H364" s="653" t="str">
        <f>IF(基本情報入力シート!Z393="","",基本情報入力シート!Z393)</f>
        <v/>
      </c>
      <c r="I364" s="654" t="str">
        <f>IF(基本情報入力シート!AE393&lt;&gt;"", 基本情報入力シート!AE393, "")</f>
        <v/>
      </c>
      <c r="J364" s="655" t="str">
        <f>IF(基本情報入力シート!AA393="","",基本情報入力シート!AA393)</f>
        <v/>
      </c>
      <c r="K364" s="59" t="str">
        <f>IF(基本情報入力シート!AD393="","",基本情報入力シート!AD393)</f>
        <v/>
      </c>
      <c r="L364" s="656" t="str">
        <f>IF(G364="","",VLOOKUP(G364,【参考】数式用!$A$3:$C$46,3,FALSE))</f>
        <v/>
      </c>
      <c r="M364" s="283" t="str">
        <f t="shared" si="44"/>
        <v/>
      </c>
      <c r="N364" s="253"/>
      <c r="O364" s="253"/>
      <c r="P364" s="253"/>
      <c r="Q364" s="208"/>
      <c r="R364" s="839" t="s">
        <v>2716</v>
      </c>
      <c r="S364" s="841"/>
      <c r="T364" s="60"/>
      <c r="U364" s="1313" t="str">
        <f t="shared" si="45"/>
        <v/>
      </c>
      <c r="V364" s="1313"/>
      <c r="W364" s="1313"/>
      <c r="X364" s="1313"/>
      <c r="Y364" s="1313"/>
      <c r="Z364" s="1313"/>
      <c r="AA364" s="1313"/>
      <c r="AB364" s="1313"/>
      <c r="AC364" s="1313"/>
      <c r="AD364" s="1313"/>
      <c r="AE364" s="1313"/>
      <c r="AG364" s="284" t="str">
        <f t="shared" si="40"/>
        <v/>
      </c>
      <c r="AH364" s="284" t="str">
        <f t="shared" si="41"/>
        <v>×</v>
      </c>
      <c r="AI364" s="278" t="str">
        <f t="shared" si="42"/>
        <v>－</v>
      </c>
      <c r="AJ364" s="279" t="str">
        <f t="shared" si="43"/>
        <v/>
      </c>
    </row>
    <row r="365" spans="1:36" ht="36.75" customHeight="1">
      <c r="A365" s="280">
        <f t="shared" si="46"/>
        <v>355</v>
      </c>
      <c r="B365" s="281" t="str">
        <f>IF(基本情報入力シート!B394="","",基本情報入力シート!B394)</f>
        <v/>
      </c>
      <c r="C365" s="282" t="str">
        <f>IF(基本情報入力シート!L394="","",基本情報入力シート!L394)</f>
        <v/>
      </c>
      <c r="D365" s="282" t="str">
        <f>IF(基本情報入力シート!Q394="","",基本情報入力シート!Q394)</f>
        <v/>
      </c>
      <c r="E365" s="282" t="str">
        <f>IF(基本情報入力シート!V394="","",基本情報入力シート!V394)</f>
        <v/>
      </c>
      <c r="F365" s="282" t="str">
        <f>IF(基本情報入力シート!W394="","",基本情報入力シート!W394)</f>
        <v/>
      </c>
      <c r="G365" s="282" t="str">
        <f>IF(基本情報入力シート!X394="","",基本情報入力シート!X394)</f>
        <v/>
      </c>
      <c r="H365" s="653" t="str">
        <f>IF(基本情報入力シート!Z394="","",基本情報入力シート!Z394)</f>
        <v/>
      </c>
      <c r="I365" s="654" t="str">
        <f>IF(基本情報入力シート!AE394&lt;&gt;"", 基本情報入力シート!AE394, "")</f>
        <v/>
      </c>
      <c r="J365" s="655" t="str">
        <f>IF(基本情報入力シート!AA394="","",基本情報入力シート!AA394)</f>
        <v/>
      </c>
      <c r="K365" s="59" t="str">
        <f>IF(基本情報入力シート!AD394="","",基本情報入力シート!AD394)</f>
        <v/>
      </c>
      <c r="L365" s="656" t="str">
        <f>IF(G365="","",VLOOKUP(G365,【参考】数式用!$A$3:$C$46,3,FALSE))</f>
        <v/>
      </c>
      <c r="M365" s="283" t="str">
        <f t="shared" si="44"/>
        <v/>
      </c>
      <c r="N365" s="253"/>
      <c r="O365" s="253"/>
      <c r="P365" s="253"/>
      <c r="Q365" s="208"/>
      <c r="R365" s="839" t="s">
        <v>2716</v>
      </c>
      <c r="S365" s="841"/>
      <c r="T365" s="60"/>
      <c r="U365" s="1313" t="str">
        <f t="shared" si="45"/>
        <v/>
      </c>
      <c r="V365" s="1313"/>
      <c r="W365" s="1313"/>
      <c r="X365" s="1313"/>
      <c r="Y365" s="1313"/>
      <c r="Z365" s="1313"/>
      <c r="AA365" s="1313"/>
      <c r="AB365" s="1313"/>
      <c r="AC365" s="1313"/>
      <c r="AD365" s="1313"/>
      <c r="AE365" s="1313"/>
      <c r="AG365" s="284" t="str">
        <f t="shared" si="40"/>
        <v/>
      </c>
      <c r="AH365" s="284" t="str">
        <f t="shared" si="41"/>
        <v>×</v>
      </c>
      <c r="AI365" s="278" t="str">
        <f t="shared" si="42"/>
        <v>－</v>
      </c>
      <c r="AJ365" s="279" t="str">
        <f t="shared" si="43"/>
        <v/>
      </c>
    </row>
    <row r="366" spans="1:36" ht="36.75" customHeight="1">
      <c r="A366" s="280">
        <f t="shared" si="46"/>
        <v>356</v>
      </c>
      <c r="B366" s="281" t="str">
        <f>IF(基本情報入力シート!B395="","",基本情報入力シート!B395)</f>
        <v/>
      </c>
      <c r="C366" s="282" t="str">
        <f>IF(基本情報入力シート!L395="","",基本情報入力シート!L395)</f>
        <v/>
      </c>
      <c r="D366" s="282" t="str">
        <f>IF(基本情報入力シート!Q395="","",基本情報入力シート!Q395)</f>
        <v/>
      </c>
      <c r="E366" s="282" t="str">
        <f>IF(基本情報入力シート!V395="","",基本情報入力シート!V395)</f>
        <v/>
      </c>
      <c r="F366" s="282" t="str">
        <f>IF(基本情報入力シート!W395="","",基本情報入力シート!W395)</f>
        <v/>
      </c>
      <c r="G366" s="282" t="str">
        <f>IF(基本情報入力シート!X395="","",基本情報入力シート!X395)</f>
        <v/>
      </c>
      <c r="H366" s="653" t="str">
        <f>IF(基本情報入力シート!Z395="","",基本情報入力シート!Z395)</f>
        <v/>
      </c>
      <c r="I366" s="654" t="str">
        <f>IF(基本情報入力シート!AE395&lt;&gt;"", 基本情報入力シート!AE395, "")</f>
        <v/>
      </c>
      <c r="J366" s="655" t="str">
        <f>IF(基本情報入力シート!AA395="","",基本情報入力シート!AA395)</f>
        <v/>
      </c>
      <c r="K366" s="59" t="str">
        <f>IF(基本情報入力シート!AD395="","",基本情報入力シート!AD395)</f>
        <v/>
      </c>
      <c r="L366" s="656" t="str">
        <f>IF(G366="","",VLOOKUP(G366,【参考】数式用!$A$3:$C$46,3,FALSE))</f>
        <v/>
      </c>
      <c r="M366" s="283" t="str">
        <f t="shared" si="44"/>
        <v/>
      </c>
      <c r="N366" s="253"/>
      <c r="O366" s="253"/>
      <c r="P366" s="253"/>
      <c r="Q366" s="208"/>
      <c r="R366" s="839" t="s">
        <v>2716</v>
      </c>
      <c r="S366" s="841"/>
      <c r="T366" s="60"/>
      <c r="U366" s="1313" t="str">
        <f t="shared" si="45"/>
        <v/>
      </c>
      <c r="V366" s="1313"/>
      <c r="W366" s="1313"/>
      <c r="X366" s="1313"/>
      <c r="Y366" s="1313"/>
      <c r="Z366" s="1313"/>
      <c r="AA366" s="1313"/>
      <c r="AB366" s="1313"/>
      <c r="AC366" s="1313"/>
      <c r="AD366" s="1313"/>
      <c r="AE366" s="1313"/>
      <c r="AG366" s="284" t="str">
        <f t="shared" si="40"/>
        <v/>
      </c>
      <c r="AH366" s="284" t="str">
        <f t="shared" si="41"/>
        <v>×</v>
      </c>
      <c r="AI366" s="278" t="str">
        <f t="shared" si="42"/>
        <v>－</v>
      </c>
      <c r="AJ366" s="279" t="str">
        <f t="shared" si="43"/>
        <v/>
      </c>
    </row>
    <row r="367" spans="1:36" ht="36.75" customHeight="1">
      <c r="A367" s="280">
        <f t="shared" si="46"/>
        <v>357</v>
      </c>
      <c r="B367" s="281" t="str">
        <f>IF(基本情報入力シート!B396="","",基本情報入力シート!B396)</f>
        <v/>
      </c>
      <c r="C367" s="282" t="str">
        <f>IF(基本情報入力シート!L396="","",基本情報入力シート!L396)</f>
        <v/>
      </c>
      <c r="D367" s="282" t="str">
        <f>IF(基本情報入力シート!Q396="","",基本情報入力シート!Q396)</f>
        <v/>
      </c>
      <c r="E367" s="282" t="str">
        <f>IF(基本情報入力シート!V396="","",基本情報入力シート!V396)</f>
        <v/>
      </c>
      <c r="F367" s="282" t="str">
        <f>IF(基本情報入力シート!W396="","",基本情報入力シート!W396)</f>
        <v/>
      </c>
      <c r="G367" s="282" t="str">
        <f>IF(基本情報入力シート!X396="","",基本情報入力シート!X396)</f>
        <v/>
      </c>
      <c r="H367" s="653" t="str">
        <f>IF(基本情報入力シート!Z396="","",基本情報入力シート!Z396)</f>
        <v/>
      </c>
      <c r="I367" s="654" t="str">
        <f>IF(基本情報入力シート!AE396&lt;&gt;"", 基本情報入力シート!AE396, "")</f>
        <v/>
      </c>
      <c r="J367" s="655" t="str">
        <f>IF(基本情報入力シート!AA396="","",基本情報入力シート!AA396)</f>
        <v/>
      </c>
      <c r="K367" s="59" t="str">
        <f>IF(基本情報入力シート!AD396="","",基本情報入力シート!AD396)</f>
        <v/>
      </c>
      <c r="L367" s="656" t="str">
        <f>IF(G367="","",VLOOKUP(G367,【参考】数式用!$A$3:$C$46,3,FALSE))</f>
        <v/>
      </c>
      <c r="M367" s="283" t="str">
        <f t="shared" si="44"/>
        <v/>
      </c>
      <c r="N367" s="253"/>
      <c r="O367" s="253"/>
      <c r="P367" s="253"/>
      <c r="Q367" s="208"/>
      <c r="R367" s="839" t="s">
        <v>2716</v>
      </c>
      <c r="S367" s="841"/>
      <c r="T367" s="60"/>
      <c r="U367" s="1313" t="str">
        <f t="shared" si="45"/>
        <v/>
      </c>
      <c r="V367" s="1313"/>
      <c r="W367" s="1313"/>
      <c r="X367" s="1313"/>
      <c r="Y367" s="1313"/>
      <c r="Z367" s="1313"/>
      <c r="AA367" s="1313"/>
      <c r="AB367" s="1313"/>
      <c r="AC367" s="1313"/>
      <c r="AD367" s="1313"/>
      <c r="AE367" s="1313"/>
      <c r="AG367" s="284" t="str">
        <f t="shared" ref="AG367:AG430" si="47">IF(AND(G367&lt;&gt;"",I367="○"), "色付け", "")</f>
        <v/>
      </c>
      <c r="AH367" s="284" t="str">
        <f t="shared" ref="AH367:AH430" si="48">IF(COUNTIF(N367:Q367, "○")=1, "○", "×")</f>
        <v>×</v>
      </c>
      <c r="AI367" s="278" t="str">
        <f t="shared" ref="AI367:AI430" si="49">D367&amp;I367&amp;R367</f>
        <v>－</v>
      </c>
      <c r="AJ367" s="279" t="str">
        <f t="shared" ref="AJ367:AJ430" si="50">IF(R367="○", F367, "")</f>
        <v/>
      </c>
    </row>
    <row r="368" spans="1:36" ht="36.75" customHeight="1">
      <c r="A368" s="280">
        <f t="shared" si="46"/>
        <v>358</v>
      </c>
      <c r="B368" s="281" t="str">
        <f>IF(基本情報入力シート!B397="","",基本情報入力シート!B397)</f>
        <v/>
      </c>
      <c r="C368" s="282" t="str">
        <f>IF(基本情報入力シート!L397="","",基本情報入力シート!L397)</f>
        <v/>
      </c>
      <c r="D368" s="282" t="str">
        <f>IF(基本情報入力シート!Q397="","",基本情報入力シート!Q397)</f>
        <v/>
      </c>
      <c r="E368" s="282" t="str">
        <f>IF(基本情報入力シート!V397="","",基本情報入力シート!V397)</f>
        <v/>
      </c>
      <c r="F368" s="282" t="str">
        <f>IF(基本情報入力シート!W397="","",基本情報入力シート!W397)</f>
        <v/>
      </c>
      <c r="G368" s="282" t="str">
        <f>IF(基本情報入力シート!X397="","",基本情報入力シート!X397)</f>
        <v/>
      </c>
      <c r="H368" s="653" t="str">
        <f>IF(基本情報入力シート!Z397="","",基本情報入力シート!Z397)</f>
        <v/>
      </c>
      <c r="I368" s="654" t="str">
        <f>IF(基本情報入力シート!AE397&lt;&gt;"", 基本情報入力シート!AE397, "")</f>
        <v/>
      </c>
      <c r="J368" s="655" t="str">
        <f>IF(基本情報入力シート!AA397="","",基本情報入力シート!AA397)</f>
        <v/>
      </c>
      <c r="K368" s="59" t="str">
        <f>IF(基本情報入力シート!AD397="","",基本情報入力シート!AD397)</f>
        <v/>
      </c>
      <c r="L368" s="656" t="str">
        <f>IF(G368="","",VLOOKUP(G368,【参考】数式用!$A$3:$C$46,3,FALSE))</f>
        <v/>
      </c>
      <c r="M368" s="283" t="str">
        <f t="shared" si="44"/>
        <v/>
      </c>
      <c r="N368" s="253"/>
      <c r="O368" s="253"/>
      <c r="P368" s="253"/>
      <c r="Q368" s="208"/>
      <c r="R368" s="839" t="s">
        <v>2716</v>
      </c>
      <c r="S368" s="841"/>
      <c r="T368" s="60"/>
      <c r="U368" s="1313" t="str">
        <f t="shared" si="45"/>
        <v/>
      </c>
      <c r="V368" s="1313"/>
      <c r="W368" s="1313"/>
      <c r="X368" s="1313"/>
      <c r="Y368" s="1313"/>
      <c r="Z368" s="1313"/>
      <c r="AA368" s="1313"/>
      <c r="AB368" s="1313"/>
      <c r="AC368" s="1313"/>
      <c r="AD368" s="1313"/>
      <c r="AE368" s="1313"/>
      <c r="AG368" s="284" t="str">
        <f t="shared" si="47"/>
        <v/>
      </c>
      <c r="AH368" s="284" t="str">
        <f t="shared" si="48"/>
        <v>×</v>
      </c>
      <c r="AI368" s="278" t="str">
        <f t="shared" si="49"/>
        <v>－</v>
      </c>
      <c r="AJ368" s="279" t="str">
        <f t="shared" si="50"/>
        <v/>
      </c>
    </row>
    <row r="369" spans="1:36" ht="36.75" customHeight="1">
      <c r="A369" s="280">
        <f t="shared" si="46"/>
        <v>359</v>
      </c>
      <c r="B369" s="281" t="str">
        <f>IF(基本情報入力シート!B398="","",基本情報入力シート!B398)</f>
        <v/>
      </c>
      <c r="C369" s="282" t="str">
        <f>IF(基本情報入力シート!L398="","",基本情報入力シート!L398)</f>
        <v/>
      </c>
      <c r="D369" s="282" t="str">
        <f>IF(基本情報入力シート!Q398="","",基本情報入力シート!Q398)</f>
        <v/>
      </c>
      <c r="E369" s="282" t="str">
        <f>IF(基本情報入力シート!V398="","",基本情報入力シート!V398)</f>
        <v/>
      </c>
      <c r="F369" s="282" t="str">
        <f>IF(基本情報入力シート!W398="","",基本情報入力シート!W398)</f>
        <v/>
      </c>
      <c r="G369" s="282" t="str">
        <f>IF(基本情報入力シート!X398="","",基本情報入力シート!X398)</f>
        <v/>
      </c>
      <c r="H369" s="653" t="str">
        <f>IF(基本情報入力シート!Z398="","",基本情報入力シート!Z398)</f>
        <v/>
      </c>
      <c r="I369" s="654" t="str">
        <f>IF(基本情報入力シート!AE398&lt;&gt;"", 基本情報入力シート!AE398, "")</f>
        <v/>
      </c>
      <c r="J369" s="655" t="str">
        <f>IF(基本情報入力シート!AA398="","",基本情報入力シート!AA398)</f>
        <v/>
      </c>
      <c r="K369" s="59" t="str">
        <f>IF(基本情報入力シート!AD398="","",基本情報入力シート!AD398)</f>
        <v/>
      </c>
      <c r="L369" s="656" t="str">
        <f>IF(G369="","",VLOOKUP(G369,【参考】数式用!$A$3:$C$46,3,FALSE))</f>
        <v/>
      </c>
      <c r="M369" s="283" t="str">
        <f t="shared" ref="M369:M432" si="51">IFERROR(IF(I369="○",ROUNDDOWN(ROUNDDOWN(J369*K369,0)*L369,0),""), "単価未入力")</f>
        <v/>
      </c>
      <c r="N369" s="253"/>
      <c r="O369" s="253"/>
      <c r="P369" s="253"/>
      <c r="Q369" s="208"/>
      <c r="R369" s="839" t="s">
        <v>2716</v>
      </c>
      <c r="S369" s="841"/>
      <c r="T369" s="60"/>
      <c r="U369" s="1313" t="str">
        <f t="shared" ref="U369:U432" si="52">IF(AND(M369&lt;&gt;"",AH369="×"),"！複数の交付対象月を選んでいる、交付対象月が選ばれていない又は補助金を申請予定でないのに交付対象月が選ばれています。", "")</f>
        <v/>
      </c>
      <c r="V369" s="1313"/>
      <c r="W369" s="1313"/>
      <c r="X369" s="1313"/>
      <c r="Y369" s="1313"/>
      <c r="Z369" s="1313"/>
      <c r="AA369" s="1313"/>
      <c r="AB369" s="1313"/>
      <c r="AC369" s="1313"/>
      <c r="AD369" s="1313"/>
      <c r="AE369" s="1313"/>
      <c r="AG369" s="284" t="str">
        <f t="shared" si="47"/>
        <v/>
      </c>
      <c r="AH369" s="284" t="str">
        <f t="shared" si="48"/>
        <v>×</v>
      </c>
      <c r="AI369" s="278" t="str">
        <f t="shared" si="49"/>
        <v>－</v>
      </c>
      <c r="AJ369" s="279" t="str">
        <f t="shared" si="50"/>
        <v/>
      </c>
    </row>
    <row r="370" spans="1:36" ht="36.75" customHeight="1">
      <c r="A370" s="280">
        <f t="shared" si="46"/>
        <v>360</v>
      </c>
      <c r="B370" s="281" t="str">
        <f>IF(基本情報入力シート!B399="","",基本情報入力シート!B399)</f>
        <v/>
      </c>
      <c r="C370" s="282" t="str">
        <f>IF(基本情報入力シート!L399="","",基本情報入力シート!L399)</f>
        <v/>
      </c>
      <c r="D370" s="282" t="str">
        <f>IF(基本情報入力シート!Q399="","",基本情報入力シート!Q399)</f>
        <v/>
      </c>
      <c r="E370" s="282" t="str">
        <f>IF(基本情報入力シート!V399="","",基本情報入力シート!V399)</f>
        <v/>
      </c>
      <c r="F370" s="282" t="str">
        <f>IF(基本情報入力シート!W399="","",基本情報入力シート!W399)</f>
        <v/>
      </c>
      <c r="G370" s="282" t="str">
        <f>IF(基本情報入力シート!X399="","",基本情報入力シート!X399)</f>
        <v/>
      </c>
      <c r="H370" s="653" t="str">
        <f>IF(基本情報入力シート!Z399="","",基本情報入力シート!Z399)</f>
        <v/>
      </c>
      <c r="I370" s="654" t="str">
        <f>IF(基本情報入力シート!AE399&lt;&gt;"", 基本情報入力シート!AE399, "")</f>
        <v/>
      </c>
      <c r="J370" s="655" t="str">
        <f>IF(基本情報入力シート!AA399="","",基本情報入力シート!AA399)</f>
        <v/>
      </c>
      <c r="K370" s="59" t="str">
        <f>IF(基本情報入力シート!AD399="","",基本情報入力シート!AD399)</f>
        <v/>
      </c>
      <c r="L370" s="656" t="str">
        <f>IF(G370="","",VLOOKUP(G370,【参考】数式用!$A$3:$C$46,3,FALSE))</f>
        <v/>
      </c>
      <c r="M370" s="283" t="str">
        <f t="shared" si="51"/>
        <v/>
      </c>
      <c r="N370" s="253"/>
      <c r="O370" s="253"/>
      <c r="P370" s="253"/>
      <c r="Q370" s="208"/>
      <c r="R370" s="839" t="s">
        <v>2716</v>
      </c>
      <c r="S370" s="841"/>
      <c r="T370" s="60"/>
      <c r="U370" s="1313" t="str">
        <f t="shared" si="52"/>
        <v/>
      </c>
      <c r="V370" s="1313"/>
      <c r="W370" s="1313"/>
      <c r="X370" s="1313"/>
      <c r="Y370" s="1313"/>
      <c r="Z370" s="1313"/>
      <c r="AA370" s="1313"/>
      <c r="AB370" s="1313"/>
      <c r="AC370" s="1313"/>
      <c r="AD370" s="1313"/>
      <c r="AE370" s="1313"/>
      <c r="AG370" s="284" t="str">
        <f t="shared" si="47"/>
        <v/>
      </c>
      <c r="AH370" s="284" t="str">
        <f t="shared" si="48"/>
        <v>×</v>
      </c>
      <c r="AI370" s="278" t="str">
        <f t="shared" si="49"/>
        <v>－</v>
      </c>
      <c r="AJ370" s="279" t="str">
        <f t="shared" si="50"/>
        <v/>
      </c>
    </row>
    <row r="371" spans="1:36" ht="36.75" customHeight="1">
      <c r="A371" s="280">
        <f t="shared" si="46"/>
        <v>361</v>
      </c>
      <c r="B371" s="281" t="str">
        <f>IF(基本情報入力シート!B400="","",基本情報入力シート!B400)</f>
        <v/>
      </c>
      <c r="C371" s="282" t="str">
        <f>IF(基本情報入力シート!L400="","",基本情報入力シート!L400)</f>
        <v/>
      </c>
      <c r="D371" s="282" t="str">
        <f>IF(基本情報入力シート!Q400="","",基本情報入力シート!Q400)</f>
        <v/>
      </c>
      <c r="E371" s="282" t="str">
        <f>IF(基本情報入力シート!V400="","",基本情報入力シート!V400)</f>
        <v/>
      </c>
      <c r="F371" s="282" t="str">
        <f>IF(基本情報入力シート!W400="","",基本情報入力シート!W400)</f>
        <v/>
      </c>
      <c r="G371" s="282" t="str">
        <f>IF(基本情報入力シート!X400="","",基本情報入力シート!X400)</f>
        <v/>
      </c>
      <c r="H371" s="653" t="str">
        <f>IF(基本情報入力シート!Z400="","",基本情報入力シート!Z400)</f>
        <v/>
      </c>
      <c r="I371" s="654" t="str">
        <f>IF(基本情報入力シート!AE400&lt;&gt;"", 基本情報入力シート!AE400, "")</f>
        <v/>
      </c>
      <c r="J371" s="655" t="str">
        <f>IF(基本情報入力シート!AA400="","",基本情報入力シート!AA400)</f>
        <v/>
      </c>
      <c r="K371" s="59" t="str">
        <f>IF(基本情報入力シート!AD400="","",基本情報入力シート!AD400)</f>
        <v/>
      </c>
      <c r="L371" s="656" t="str">
        <f>IF(G371="","",VLOOKUP(G371,【参考】数式用!$A$3:$C$46,3,FALSE))</f>
        <v/>
      </c>
      <c r="M371" s="283" t="str">
        <f t="shared" si="51"/>
        <v/>
      </c>
      <c r="N371" s="253"/>
      <c r="O371" s="253"/>
      <c r="P371" s="253"/>
      <c r="Q371" s="208"/>
      <c r="R371" s="839" t="s">
        <v>2716</v>
      </c>
      <c r="S371" s="841"/>
      <c r="T371" s="60"/>
      <c r="U371" s="1313" t="str">
        <f t="shared" si="52"/>
        <v/>
      </c>
      <c r="V371" s="1313"/>
      <c r="W371" s="1313"/>
      <c r="X371" s="1313"/>
      <c r="Y371" s="1313"/>
      <c r="Z371" s="1313"/>
      <c r="AA371" s="1313"/>
      <c r="AB371" s="1313"/>
      <c r="AC371" s="1313"/>
      <c r="AD371" s="1313"/>
      <c r="AE371" s="1313"/>
      <c r="AG371" s="284" t="str">
        <f t="shared" si="47"/>
        <v/>
      </c>
      <c r="AH371" s="284" t="str">
        <f t="shared" si="48"/>
        <v>×</v>
      </c>
      <c r="AI371" s="278" t="str">
        <f t="shared" si="49"/>
        <v>－</v>
      </c>
      <c r="AJ371" s="279" t="str">
        <f t="shared" si="50"/>
        <v/>
      </c>
    </row>
    <row r="372" spans="1:36" ht="36.75" customHeight="1">
      <c r="A372" s="280">
        <f t="shared" si="46"/>
        <v>362</v>
      </c>
      <c r="B372" s="281" t="str">
        <f>IF(基本情報入力シート!B401="","",基本情報入力シート!B401)</f>
        <v/>
      </c>
      <c r="C372" s="282" t="str">
        <f>IF(基本情報入力シート!L401="","",基本情報入力シート!L401)</f>
        <v/>
      </c>
      <c r="D372" s="282" t="str">
        <f>IF(基本情報入力シート!Q401="","",基本情報入力シート!Q401)</f>
        <v/>
      </c>
      <c r="E372" s="282" t="str">
        <f>IF(基本情報入力シート!V401="","",基本情報入力シート!V401)</f>
        <v/>
      </c>
      <c r="F372" s="282" t="str">
        <f>IF(基本情報入力シート!W401="","",基本情報入力シート!W401)</f>
        <v/>
      </c>
      <c r="G372" s="282" t="str">
        <f>IF(基本情報入力シート!X401="","",基本情報入力シート!X401)</f>
        <v/>
      </c>
      <c r="H372" s="653" t="str">
        <f>IF(基本情報入力シート!Z401="","",基本情報入力シート!Z401)</f>
        <v/>
      </c>
      <c r="I372" s="654" t="str">
        <f>IF(基本情報入力シート!AE401&lt;&gt;"", 基本情報入力シート!AE401, "")</f>
        <v/>
      </c>
      <c r="J372" s="655" t="str">
        <f>IF(基本情報入力シート!AA401="","",基本情報入力シート!AA401)</f>
        <v/>
      </c>
      <c r="K372" s="59" t="str">
        <f>IF(基本情報入力シート!AD401="","",基本情報入力シート!AD401)</f>
        <v/>
      </c>
      <c r="L372" s="656" t="str">
        <f>IF(G372="","",VLOOKUP(G372,【参考】数式用!$A$3:$C$46,3,FALSE))</f>
        <v/>
      </c>
      <c r="M372" s="283" t="str">
        <f t="shared" si="51"/>
        <v/>
      </c>
      <c r="N372" s="253"/>
      <c r="O372" s="253"/>
      <c r="P372" s="253"/>
      <c r="Q372" s="208"/>
      <c r="R372" s="839" t="s">
        <v>2716</v>
      </c>
      <c r="S372" s="841"/>
      <c r="T372" s="60"/>
      <c r="U372" s="1313" t="str">
        <f t="shared" si="52"/>
        <v/>
      </c>
      <c r="V372" s="1313"/>
      <c r="W372" s="1313"/>
      <c r="X372" s="1313"/>
      <c r="Y372" s="1313"/>
      <c r="Z372" s="1313"/>
      <c r="AA372" s="1313"/>
      <c r="AB372" s="1313"/>
      <c r="AC372" s="1313"/>
      <c r="AD372" s="1313"/>
      <c r="AE372" s="1313"/>
      <c r="AG372" s="284" t="str">
        <f t="shared" si="47"/>
        <v/>
      </c>
      <c r="AH372" s="284" t="str">
        <f t="shared" si="48"/>
        <v>×</v>
      </c>
      <c r="AI372" s="278" t="str">
        <f t="shared" si="49"/>
        <v>－</v>
      </c>
      <c r="AJ372" s="279" t="str">
        <f t="shared" si="50"/>
        <v/>
      </c>
    </row>
    <row r="373" spans="1:36" ht="36.75" customHeight="1">
      <c r="A373" s="280">
        <f t="shared" si="46"/>
        <v>363</v>
      </c>
      <c r="B373" s="281" t="str">
        <f>IF(基本情報入力シート!B402="","",基本情報入力シート!B402)</f>
        <v/>
      </c>
      <c r="C373" s="282" t="str">
        <f>IF(基本情報入力シート!L402="","",基本情報入力シート!L402)</f>
        <v/>
      </c>
      <c r="D373" s="282" t="str">
        <f>IF(基本情報入力シート!Q402="","",基本情報入力シート!Q402)</f>
        <v/>
      </c>
      <c r="E373" s="282" t="str">
        <f>IF(基本情報入力シート!V402="","",基本情報入力シート!V402)</f>
        <v/>
      </c>
      <c r="F373" s="282" t="str">
        <f>IF(基本情報入力シート!W402="","",基本情報入力シート!W402)</f>
        <v/>
      </c>
      <c r="G373" s="282" t="str">
        <f>IF(基本情報入力シート!X402="","",基本情報入力シート!X402)</f>
        <v/>
      </c>
      <c r="H373" s="653" t="str">
        <f>IF(基本情報入力シート!Z402="","",基本情報入力シート!Z402)</f>
        <v/>
      </c>
      <c r="I373" s="654" t="str">
        <f>IF(基本情報入力シート!AE402&lt;&gt;"", 基本情報入力シート!AE402, "")</f>
        <v/>
      </c>
      <c r="J373" s="655" t="str">
        <f>IF(基本情報入力シート!AA402="","",基本情報入力シート!AA402)</f>
        <v/>
      </c>
      <c r="K373" s="59" t="str">
        <f>IF(基本情報入力シート!AD402="","",基本情報入力シート!AD402)</f>
        <v/>
      </c>
      <c r="L373" s="656" t="str">
        <f>IF(G373="","",VLOOKUP(G373,【参考】数式用!$A$3:$C$46,3,FALSE))</f>
        <v/>
      </c>
      <c r="M373" s="283" t="str">
        <f t="shared" si="51"/>
        <v/>
      </c>
      <c r="N373" s="253"/>
      <c r="O373" s="253"/>
      <c r="P373" s="253"/>
      <c r="Q373" s="208"/>
      <c r="R373" s="839" t="s">
        <v>2716</v>
      </c>
      <c r="S373" s="841"/>
      <c r="T373" s="60"/>
      <c r="U373" s="1313" t="str">
        <f t="shared" si="52"/>
        <v/>
      </c>
      <c r="V373" s="1313"/>
      <c r="W373" s="1313"/>
      <c r="X373" s="1313"/>
      <c r="Y373" s="1313"/>
      <c r="Z373" s="1313"/>
      <c r="AA373" s="1313"/>
      <c r="AB373" s="1313"/>
      <c r="AC373" s="1313"/>
      <c r="AD373" s="1313"/>
      <c r="AE373" s="1313"/>
      <c r="AG373" s="284" t="str">
        <f t="shared" si="47"/>
        <v/>
      </c>
      <c r="AH373" s="284" t="str">
        <f t="shared" si="48"/>
        <v>×</v>
      </c>
      <c r="AI373" s="278" t="str">
        <f t="shared" si="49"/>
        <v>－</v>
      </c>
      <c r="AJ373" s="279" t="str">
        <f t="shared" si="50"/>
        <v/>
      </c>
    </row>
    <row r="374" spans="1:36" ht="36.75" customHeight="1">
      <c r="A374" s="280">
        <f t="shared" si="46"/>
        <v>364</v>
      </c>
      <c r="B374" s="281" t="str">
        <f>IF(基本情報入力シート!B403="","",基本情報入力シート!B403)</f>
        <v/>
      </c>
      <c r="C374" s="282" t="str">
        <f>IF(基本情報入力シート!L403="","",基本情報入力シート!L403)</f>
        <v/>
      </c>
      <c r="D374" s="282" t="str">
        <f>IF(基本情報入力シート!Q403="","",基本情報入力シート!Q403)</f>
        <v/>
      </c>
      <c r="E374" s="282" t="str">
        <f>IF(基本情報入力シート!V403="","",基本情報入力シート!V403)</f>
        <v/>
      </c>
      <c r="F374" s="282" t="str">
        <f>IF(基本情報入力シート!W403="","",基本情報入力シート!W403)</f>
        <v/>
      </c>
      <c r="G374" s="282" t="str">
        <f>IF(基本情報入力シート!X403="","",基本情報入力シート!X403)</f>
        <v/>
      </c>
      <c r="H374" s="653" t="str">
        <f>IF(基本情報入力シート!Z403="","",基本情報入力シート!Z403)</f>
        <v/>
      </c>
      <c r="I374" s="654" t="str">
        <f>IF(基本情報入力シート!AE403&lt;&gt;"", 基本情報入力シート!AE403, "")</f>
        <v/>
      </c>
      <c r="J374" s="655" t="str">
        <f>IF(基本情報入力シート!AA403="","",基本情報入力シート!AA403)</f>
        <v/>
      </c>
      <c r="K374" s="59" t="str">
        <f>IF(基本情報入力シート!AD403="","",基本情報入力シート!AD403)</f>
        <v/>
      </c>
      <c r="L374" s="656" t="str">
        <f>IF(G374="","",VLOOKUP(G374,【参考】数式用!$A$3:$C$46,3,FALSE))</f>
        <v/>
      </c>
      <c r="M374" s="283" t="str">
        <f t="shared" si="51"/>
        <v/>
      </c>
      <c r="N374" s="253"/>
      <c r="O374" s="253"/>
      <c r="P374" s="253"/>
      <c r="Q374" s="208"/>
      <c r="R374" s="839" t="s">
        <v>2716</v>
      </c>
      <c r="S374" s="841"/>
      <c r="T374" s="60"/>
      <c r="U374" s="1313" t="str">
        <f t="shared" si="52"/>
        <v/>
      </c>
      <c r="V374" s="1313"/>
      <c r="W374" s="1313"/>
      <c r="X374" s="1313"/>
      <c r="Y374" s="1313"/>
      <c r="Z374" s="1313"/>
      <c r="AA374" s="1313"/>
      <c r="AB374" s="1313"/>
      <c r="AC374" s="1313"/>
      <c r="AD374" s="1313"/>
      <c r="AE374" s="1313"/>
      <c r="AG374" s="284" t="str">
        <f t="shared" si="47"/>
        <v/>
      </c>
      <c r="AH374" s="284" t="str">
        <f t="shared" si="48"/>
        <v>×</v>
      </c>
      <c r="AI374" s="278" t="str">
        <f t="shared" si="49"/>
        <v>－</v>
      </c>
      <c r="AJ374" s="279" t="str">
        <f t="shared" si="50"/>
        <v/>
      </c>
    </row>
    <row r="375" spans="1:36" ht="36.75" customHeight="1">
      <c r="A375" s="280">
        <f t="shared" si="46"/>
        <v>365</v>
      </c>
      <c r="B375" s="281" t="str">
        <f>IF(基本情報入力シート!B404="","",基本情報入力シート!B404)</f>
        <v/>
      </c>
      <c r="C375" s="282" t="str">
        <f>IF(基本情報入力シート!L404="","",基本情報入力シート!L404)</f>
        <v/>
      </c>
      <c r="D375" s="282" t="str">
        <f>IF(基本情報入力シート!Q404="","",基本情報入力シート!Q404)</f>
        <v/>
      </c>
      <c r="E375" s="282" t="str">
        <f>IF(基本情報入力シート!V404="","",基本情報入力シート!V404)</f>
        <v/>
      </c>
      <c r="F375" s="282" t="str">
        <f>IF(基本情報入力シート!W404="","",基本情報入力シート!W404)</f>
        <v/>
      </c>
      <c r="G375" s="282" t="str">
        <f>IF(基本情報入力シート!X404="","",基本情報入力シート!X404)</f>
        <v/>
      </c>
      <c r="H375" s="653" t="str">
        <f>IF(基本情報入力シート!Z404="","",基本情報入力シート!Z404)</f>
        <v/>
      </c>
      <c r="I375" s="654" t="str">
        <f>IF(基本情報入力シート!AE404&lt;&gt;"", 基本情報入力シート!AE404, "")</f>
        <v/>
      </c>
      <c r="J375" s="655" t="str">
        <f>IF(基本情報入力シート!AA404="","",基本情報入力シート!AA404)</f>
        <v/>
      </c>
      <c r="K375" s="59" t="str">
        <f>IF(基本情報入力シート!AD404="","",基本情報入力シート!AD404)</f>
        <v/>
      </c>
      <c r="L375" s="656" t="str">
        <f>IF(G375="","",VLOOKUP(G375,【参考】数式用!$A$3:$C$46,3,FALSE))</f>
        <v/>
      </c>
      <c r="M375" s="283" t="str">
        <f t="shared" si="51"/>
        <v/>
      </c>
      <c r="N375" s="253"/>
      <c r="O375" s="253"/>
      <c r="P375" s="253"/>
      <c r="Q375" s="208"/>
      <c r="R375" s="839" t="s">
        <v>2716</v>
      </c>
      <c r="S375" s="841"/>
      <c r="T375" s="60"/>
      <c r="U375" s="1313" t="str">
        <f t="shared" si="52"/>
        <v/>
      </c>
      <c r="V375" s="1313"/>
      <c r="W375" s="1313"/>
      <c r="X375" s="1313"/>
      <c r="Y375" s="1313"/>
      <c r="Z375" s="1313"/>
      <c r="AA375" s="1313"/>
      <c r="AB375" s="1313"/>
      <c r="AC375" s="1313"/>
      <c r="AD375" s="1313"/>
      <c r="AE375" s="1313"/>
      <c r="AG375" s="284" t="str">
        <f t="shared" si="47"/>
        <v/>
      </c>
      <c r="AH375" s="284" t="str">
        <f t="shared" si="48"/>
        <v>×</v>
      </c>
      <c r="AI375" s="278" t="str">
        <f t="shared" si="49"/>
        <v>－</v>
      </c>
      <c r="AJ375" s="279" t="str">
        <f t="shared" si="50"/>
        <v/>
      </c>
    </row>
    <row r="376" spans="1:36" ht="36.75" customHeight="1">
      <c r="A376" s="280">
        <f t="shared" si="46"/>
        <v>366</v>
      </c>
      <c r="B376" s="281" t="str">
        <f>IF(基本情報入力シート!B405="","",基本情報入力シート!B405)</f>
        <v/>
      </c>
      <c r="C376" s="282" t="str">
        <f>IF(基本情報入力シート!L405="","",基本情報入力シート!L405)</f>
        <v/>
      </c>
      <c r="D376" s="282" t="str">
        <f>IF(基本情報入力シート!Q405="","",基本情報入力シート!Q405)</f>
        <v/>
      </c>
      <c r="E376" s="282" t="str">
        <f>IF(基本情報入力シート!V405="","",基本情報入力シート!V405)</f>
        <v/>
      </c>
      <c r="F376" s="282" t="str">
        <f>IF(基本情報入力シート!W405="","",基本情報入力シート!W405)</f>
        <v/>
      </c>
      <c r="G376" s="282" t="str">
        <f>IF(基本情報入力シート!X405="","",基本情報入力シート!X405)</f>
        <v/>
      </c>
      <c r="H376" s="653" t="str">
        <f>IF(基本情報入力シート!Z405="","",基本情報入力シート!Z405)</f>
        <v/>
      </c>
      <c r="I376" s="654" t="str">
        <f>IF(基本情報入力シート!AE405&lt;&gt;"", 基本情報入力シート!AE405, "")</f>
        <v/>
      </c>
      <c r="J376" s="655" t="str">
        <f>IF(基本情報入力シート!AA405="","",基本情報入力シート!AA405)</f>
        <v/>
      </c>
      <c r="K376" s="59" t="str">
        <f>IF(基本情報入力シート!AD405="","",基本情報入力シート!AD405)</f>
        <v/>
      </c>
      <c r="L376" s="656" t="str">
        <f>IF(G376="","",VLOOKUP(G376,【参考】数式用!$A$3:$C$46,3,FALSE))</f>
        <v/>
      </c>
      <c r="M376" s="283" t="str">
        <f t="shared" si="51"/>
        <v/>
      </c>
      <c r="N376" s="253"/>
      <c r="O376" s="253"/>
      <c r="P376" s="253"/>
      <c r="Q376" s="208"/>
      <c r="R376" s="839" t="s">
        <v>2716</v>
      </c>
      <c r="S376" s="841"/>
      <c r="T376" s="60"/>
      <c r="U376" s="1313" t="str">
        <f t="shared" si="52"/>
        <v/>
      </c>
      <c r="V376" s="1313"/>
      <c r="W376" s="1313"/>
      <c r="X376" s="1313"/>
      <c r="Y376" s="1313"/>
      <c r="Z376" s="1313"/>
      <c r="AA376" s="1313"/>
      <c r="AB376" s="1313"/>
      <c r="AC376" s="1313"/>
      <c r="AD376" s="1313"/>
      <c r="AE376" s="1313"/>
      <c r="AG376" s="284" t="str">
        <f t="shared" si="47"/>
        <v/>
      </c>
      <c r="AH376" s="284" t="str">
        <f t="shared" si="48"/>
        <v>×</v>
      </c>
      <c r="AI376" s="278" t="str">
        <f t="shared" si="49"/>
        <v>－</v>
      </c>
      <c r="AJ376" s="279" t="str">
        <f t="shared" si="50"/>
        <v/>
      </c>
    </row>
    <row r="377" spans="1:36" ht="36.75" customHeight="1">
      <c r="A377" s="280">
        <f t="shared" si="46"/>
        <v>367</v>
      </c>
      <c r="B377" s="281" t="str">
        <f>IF(基本情報入力シート!B406="","",基本情報入力シート!B406)</f>
        <v/>
      </c>
      <c r="C377" s="282" t="str">
        <f>IF(基本情報入力シート!L406="","",基本情報入力シート!L406)</f>
        <v/>
      </c>
      <c r="D377" s="282" t="str">
        <f>IF(基本情報入力シート!Q406="","",基本情報入力シート!Q406)</f>
        <v/>
      </c>
      <c r="E377" s="282" t="str">
        <f>IF(基本情報入力シート!V406="","",基本情報入力シート!V406)</f>
        <v/>
      </c>
      <c r="F377" s="282" t="str">
        <f>IF(基本情報入力シート!W406="","",基本情報入力シート!W406)</f>
        <v/>
      </c>
      <c r="G377" s="282" t="str">
        <f>IF(基本情報入力シート!X406="","",基本情報入力シート!X406)</f>
        <v/>
      </c>
      <c r="H377" s="653" t="str">
        <f>IF(基本情報入力シート!Z406="","",基本情報入力シート!Z406)</f>
        <v/>
      </c>
      <c r="I377" s="654" t="str">
        <f>IF(基本情報入力シート!AE406&lt;&gt;"", 基本情報入力シート!AE406, "")</f>
        <v/>
      </c>
      <c r="J377" s="655" t="str">
        <f>IF(基本情報入力シート!AA406="","",基本情報入力シート!AA406)</f>
        <v/>
      </c>
      <c r="K377" s="59" t="str">
        <f>IF(基本情報入力シート!AD406="","",基本情報入力シート!AD406)</f>
        <v/>
      </c>
      <c r="L377" s="656" t="str">
        <f>IF(G377="","",VLOOKUP(G377,【参考】数式用!$A$3:$C$46,3,FALSE))</f>
        <v/>
      </c>
      <c r="M377" s="283" t="str">
        <f t="shared" si="51"/>
        <v/>
      </c>
      <c r="N377" s="253"/>
      <c r="O377" s="253"/>
      <c r="P377" s="253"/>
      <c r="Q377" s="208"/>
      <c r="R377" s="839" t="s">
        <v>2716</v>
      </c>
      <c r="S377" s="841"/>
      <c r="T377" s="60"/>
      <c r="U377" s="1313" t="str">
        <f t="shared" si="52"/>
        <v/>
      </c>
      <c r="V377" s="1313"/>
      <c r="W377" s="1313"/>
      <c r="X377" s="1313"/>
      <c r="Y377" s="1313"/>
      <c r="Z377" s="1313"/>
      <c r="AA377" s="1313"/>
      <c r="AB377" s="1313"/>
      <c r="AC377" s="1313"/>
      <c r="AD377" s="1313"/>
      <c r="AE377" s="1313"/>
      <c r="AG377" s="284" t="str">
        <f t="shared" si="47"/>
        <v/>
      </c>
      <c r="AH377" s="284" t="str">
        <f t="shared" si="48"/>
        <v>×</v>
      </c>
      <c r="AI377" s="278" t="str">
        <f t="shared" si="49"/>
        <v>－</v>
      </c>
      <c r="AJ377" s="279" t="str">
        <f t="shared" si="50"/>
        <v/>
      </c>
    </row>
    <row r="378" spans="1:36" ht="36.75" customHeight="1">
      <c r="A378" s="280">
        <f t="shared" si="46"/>
        <v>368</v>
      </c>
      <c r="B378" s="281" t="str">
        <f>IF(基本情報入力シート!B407="","",基本情報入力シート!B407)</f>
        <v/>
      </c>
      <c r="C378" s="282" t="str">
        <f>IF(基本情報入力シート!L407="","",基本情報入力シート!L407)</f>
        <v/>
      </c>
      <c r="D378" s="282" t="str">
        <f>IF(基本情報入力シート!Q407="","",基本情報入力シート!Q407)</f>
        <v/>
      </c>
      <c r="E378" s="282" t="str">
        <f>IF(基本情報入力シート!V407="","",基本情報入力シート!V407)</f>
        <v/>
      </c>
      <c r="F378" s="282" t="str">
        <f>IF(基本情報入力シート!W407="","",基本情報入力シート!W407)</f>
        <v/>
      </c>
      <c r="G378" s="282" t="str">
        <f>IF(基本情報入力シート!X407="","",基本情報入力シート!X407)</f>
        <v/>
      </c>
      <c r="H378" s="653" t="str">
        <f>IF(基本情報入力シート!Z407="","",基本情報入力シート!Z407)</f>
        <v/>
      </c>
      <c r="I378" s="654" t="str">
        <f>IF(基本情報入力シート!AE407&lt;&gt;"", 基本情報入力シート!AE407, "")</f>
        <v/>
      </c>
      <c r="J378" s="655" t="str">
        <f>IF(基本情報入力シート!AA407="","",基本情報入力シート!AA407)</f>
        <v/>
      </c>
      <c r="K378" s="59" t="str">
        <f>IF(基本情報入力シート!AD407="","",基本情報入力シート!AD407)</f>
        <v/>
      </c>
      <c r="L378" s="656" t="str">
        <f>IF(G378="","",VLOOKUP(G378,【参考】数式用!$A$3:$C$46,3,FALSE))</f>
        <v/>
      </c>
      <c r="M378" s="283" t="str">
        <f t="shared" si="51"/>
        <v/>
      </c>
      <c r="N378" s="253"/>
      <c r="O378" s="253"/>
      <c r="P378" s="253"/>
      <c r="Q378" s="208"/>
      <c r="R378" s="839" t="s">
        <v>2716</v>
      </c>
      <c r="S378" s="841"/>
      <c r="T378" s="60"/>
      <c r="U378" s="1313" t="str">
        <f t="shared" si="52"/>
        <v/>
      </c>
      <c r="V378" s="1313"/>
      <c r="W378" s="1313"/>
      <c r="X378" s="1313"/>
      <c r="Y378" s="1313"/>
      <c r="Z378" s="1313"/>
      <c r="AA378" s="1313"/>
      <c r="AB378" s="1313"/>
      <c r="AC378" s="1313"/>
      <c r="AD378" s="1313"/>
      <c r="AE378" s="1313"/>
      <c r="AG378" s="284" t="str">
        <f t="shared" si="47"/>
        <v/>
      </c>
      <c r="AH378" s="284" t="str">
        <f t="shared" si="48"/>
        <v>×</v>
      </c>
      <c r="AI378" s="278" t="str">
        <f t="shared" si="49"/>
        <v>－</v>
      </c>
      <c r="AJ378" s="279" t="str">
        <f t="shared" si="50"/>
        <v/>
      </c>
    </row>
    <row r="379" spans="1:36" ht="36.75" customHeight="1">
      <c r="A379" s="280">
        <f t="shared" si="46"/>
        <v>369</v>
      </c>
      <c r="B379" s="281" t="str">
        <f>IF(基本情報入力シート!B408="","",基本情報入力シート!B408)</f>
        <v/>
      </c>
      <c r="C379" s="282" t="str">
        <f>IF(基本情報入力シート!L408="","",基本情報入力シート!L408)</f>
        <v/>
      </c>
      <c r="D379" s="282" t="str">
        <f>IF(基本情報入力シート!Q408="","",基本情報入力シート!Q408)</f>
        <v/>
      </c>
      <c r="E379" s="282" t="str">
        <f>IF(基本情報入力シート!V408="","",基本情報入力シート!V408)</f>
        <v/>
      </c>
      <c r="F379" s="282" t="str">
        <f>IF(基本情報入力シート!W408="","",基本情報入力シート!W408)</f>
        <v/>
      </c>
      <c r="G379" s="282" t="str">
        <f>IF(基本情報入力シート!X408="","",基本情報入力シート!X408)</f>
        <v/>
      </c>
      <c r="H379" s="653" t="str">
        <f>IF(基本情報入力シート!Z408="","",基本情報入力シート!Z408)</f>
        <v/>
      </c>
      <c r="I379" s="654" t="str">
        <f>IF(基本情報入力シート!AE408&lt;&gt;"", 基本情報入力シート!AE408, "")</f>
        <v/>
      </c>
      <c r="J379" s="655" t="str">
        <f>IF(基本情報入力シート!AA408="","",基本情報入力シート!AA408)</f>
        <v/>
      </c>
      <c r="K379" s="59" t="str">
        <f>IF(基本情報入力シート!AD408="","",基本情報入力シート!AD408)</f>
        <v/>
      </c>
      <c r="L379" s="656" t="str">
        <f>IF(G379="","",VLOOKUP(G379,【参考】数式用!$A$3:$C$46,3,FALSE))</f>
        <v/>
      </c>
      <c r="M379" s="283" t="str">
        <f t="shared" si="51"/>
        <v/>
      </c>
      <c r="N379" s="253"/>
      <c r="O379" s="253"/>
      <c r="P379" s="253"/>
      <c r="Q379" s="208"/>
      <c r="R379" s="839" t="s">
        <v>2716</v>
      </c>
      <c r="S379" s="841"/>
      <c r="T379" s="60"/>
      <c r="U379" s="1313" t="str">
        <f t="shared" si="52"/>
        <v/>
      </c>
      <c r="V379" s="1313"/>
      <c r="W379" s="1313"/>
      <c r="X379" s="1313"/>
      <c r="Y379" s="1313"/>
      <c r="Z379" s="1313"/>
      <c r="AA379" s="1313"/>
      <c r="AB379" s="1313"/>
      <c r="AC379" s="1313"/>
      <c r="AD379" s="1313"/>
      <c r="AE379" s="1313"/>
      <c r="AG379" s="284" t="str">
        <f t="shared" si="47"/>
        <v/>
      </c>
      <c r="AH379" s="284" t="str">
        <f t="shared" si="48"/>
        <v>×</v>
      </c>
      <c r="AI379" s="278" t="str">
        <f t="shared" si="49"/>
        <v>－</v>
      </c>
      <c r="AJ379" s="279" t="str">
        <f t="shared" si="50"/>
        <v/>
      </c>
    </row>
    <row r="380" spans="1:36" ht="36.75" customHeight="1">
      <c r="A380" s="280">
        <f t="shared" si="46"/>
        <v>370</v>
      </c>
      <c r="B380" s="281" t="str">
        <f>IF(基本情報入力シート!B409="","",基本情報入力シート!B409)</f>
        <v/>
      </c>
      <c r="C380" s="282" t="str">
        <f>IF(基本情報入力シート!L409="","",基本情報入力シート!L409)</f>
        <v/>
      </c>
      <c r="D380" s="282" t="str">
        <f>IF(基本情報入力シート!Q409="","",基本情報入力シート!Q409)</f>
        <v/>
      </c>
      <c r="E380" s="282" t="str">
        <f>IF(基本情報入力シート!V409="","",基本情報入力シート!V409)</f>
        <v/>
      </c>
      <c r="F380" s="282" t="str">
        <f>IF(基本情報入力シート!W409="","",基本情報入力シート!W409)</f>
        <v/>
      </c>
      <c r="G380" s="282" t="str">
        <f>IF(基本情報入力シート!X409="","",基本情報入力シート!X409)</f>
        <v/>
      </c>
      <c r="H380" s="653" t="str">
        <f>IF(基本情報入力シート!Z409="","",基本情報入力シート!Z409)</f>
        <v/>
      </c>
      <c r="I380" s="654" t="str">
        <f>IF(基本情報入力シート!AE409&lt;&gt;"", 基本情報入力シート!AE409, "")</f>
        <v/>
      </c>
      <c r="J380" s="655" t="str">
        <f>IF(基本情報入力シート!AA409="","",基本情報入力シート!AA409)</f>
        <v/>
      </c>
      <c r="K380" s="59" t="str">
        <f>IF(基本情報入力シート!AD409="","",基本情報入力シート!AD409)</f>
        <v/>
      </c>
      <c r="L380" s="656" t="str">
        <f>IF(G380="","",VLOOKUP(G380,【参考】数式用!$A$3:$C$46,3,FALSE))</f>
        <v/>
      </c>
      <c r="M380" s="283" t="str">
        <f t="shared" si="51"/>
        <v/>
      </c>
      <c r="N380" s="253"/>
      <c r="O380" s="253"/>
      <c r="P380" s="253"/>
      <c r="Q380" s="208"/>
      <c r="R380" s="839" t="s">
        <v>2716</v>
      </c>
      <c r="S380" s="841"/>
      <c r="T380" s="60"/>
      <c r="U380" s="1313" t="str">
        <f t="shared" si="52"/>
        <v/>
      </c>
      <c r="V380" s="1313"/>
      <c r="W380" s="1313"/>
      <c r="X380" s="1313"/>
      <c r="Y380" s="1313"/>
      <c r="Z380" s="1313"/>
      <c r="AA380" s="1313"/>
      <c r="AB380" s="1313"/>
      <c r="AC380" s="1313"/>
      <c r="AD380" s="1313"/>
      <c r="AE380" s="1313"/>
      <c r="AG380" s="284" t="str">
        <f t="shared" si="47"/>
        <v/>
      </c>
      <c r="AH380" s="284" t="str">
        <f t="shared" si="48"/>
        <v>×</v>
      </c>
      <c r="AI380" s="278" t="str">
        <f t="shared" si="49"/>
        <v>－</v>
      </c>
      <c r="AJ380" s="279" t="str">
        <f t="shared" si="50"/>
        <v/>
      </c>
    </row>
    <row r="381" spans="1:36" ht="36.75" customHeight="1">
      <c r="A381" s="280">
        <f t="shared" si="46"/>
        <v>371</v>
      </c>
      <c r="B381" s="281" t="str">
        <f>IF(基本情報入力シート!B410="","",基本情報入力シート!B410)</f>
        <v/>
      </c>
      <c r="C381" s="282" t="str">
        <f>IF(基本情報入力シート!L410="","",基本情報入力シート!L410)</f>
        <v/>
      </c>
      <c r="D381" s="282" t="str">
        <f>IF(基本情報入力シート!Q410="","",基本情報入力シート!Q410)</f>
        <v/>
      </c>
      <c r="E381" s="282" t="str">
        <f>IF(基本情報入力シート!V410="","",基本情報入力シート!V410)</f>
        <v/>
      </c>
      <c r="F381" s="282" t="str">
        <f>IF(基本情報入力シート!W410="","",基本情報入力シート!W410)</f>
        <v/>
      </c>
      <c r="G381" s="282" t="str">
        <f>IF(基本情報入力シート!X410="","",基本情報入力シート!X410)</f>
        <v/>
      </c>
      <c r="H381" s="653" t="str">
        <f>IF(基本情報入力シート!Z410="","",基本情報入力シート!Z410)</f>
        <v/>
      </c>
      <c r="I381" s="654" t="str">
        <f>IF(基本情報入力シート!AE410&lt;&gt;"", 基本情報入力シート!AE410, "")</f>
        <v/>
      </c>
      <c r="J381" s="655" t="str">
        <f>IF(基本情報入力シート!AA410="","",基本情報入力シート!AA410)</f>
        <v/>
      </c>
      <c r="K381" s="59" t="str">
        <f>IF(基本情報入力シート!AD410="","",基本情報入力シート!AD410)</f>
        <v/>
      </c>
      <c r="L381" s="656" t="str">
        <f>IF(G381="","",VLOOKUP(G381,【参考】数式用!$A$3:$C$46,3,FALSE))</f>
        <v/>
      </c>
      <c r="M381" s="283" t="str">
        <f t="shared" si="51"/>
        <v/>
      </c>
      <c r="N381" s="253"/>
      <c r="O381" s="253"/>
      <c r="P381" s="253"/>
      <c r="Q381" s="208"/>
      <c r="R381" s="839" t="s">
        <v>2716</v>
      </c>
      <c r="S381" s="841"/>
      <c r="T381" s="60"/>
      <c r="U381" s="1313" t="str">
        <f t="shared" si="52"/>
        <v/>
      </c>
      <c r="V381" s="1313"/>
      <c r="W381" s="1313"/>
      <c r="X381" s="1313"/>
      <c r="Y381" s="1313"/>
      <c r="Z381" s="1313"/>
      <c r="AA381" s="1313"/>
      <c r="AB381" s="1313"/>
      <c r="AC381" s="1313"/>
      <c r="AD381" s="1313"/>
      <c r="AE381" s="1313"/>
      <c r="AG381" s="284" t="str">
        <f t="shared" si="47"/>
        <v/>
      </c>
      <c r="AH381" s="284" t="str">
        <f t="shared" si="48"/>
        <v>×</v>
      </c>
      <c r="AI381" s="278" t="str">
        <f t="shared" si="49"/>
        <v>－</v>
      </c>
      <c r="AJ381" s="279" t="str">
        <f t="shared" si="50"/>
        <v/>
      </c>
    </row>
    <row r="382" spans="1:36" ht="36.75" customHeight="1">
      <c r="A382" s="280">
        <f t="shared" si="46"/>
        <v>372</v>
      </c>
      <c r="B382" s="281" t="str">
        <f>IF(基本情報入力シート!B411="","",基本情報入力シート!B411)</f>
        <v/>
      </c>
      <c r="C382" s="282" t="str">
        <f>IF(基本情報入力シート!L411="","",基本情報入力シート!L411)</f>
        <v/>
      </c>
      <c r="D382" s="282" t="str">
        <f>IF(基本情報入力シート!Q411="","",基本情報入力シート!Q411)</f>
        <v/>
      </c>
      <c r="E382" s="282" t="str">
        <f>IF(基本情報入力シート!V411="","",基本情報入力シート!V411)</f>
        <v/>
      </c>
      <c r="F382" s="282" t="str">
        <f>IF(基本情報入力シート!W411="","",基本情報入力シート!W411)</f>
        <v/>
      </c>
      <c r="G382" s="282" t="str">
        <f>IF(基本情報入力シート!X411="","",基本情報入力シート!X411)</f>
        <v/>
      </c>
      <c r="H382" s="653" t="str">
        <f>IF(基本情報入力シート!Z411="","",基本情報入力シート!Z411)</f>
        <v/>
      </c>
      <c r="I382" s="654" t="str">
        <f>IF(基本情報入力シート!AE411&lt;&gt;"", 基本情報入力シート!AE411, "")</f>
        <v/>
      </c>
      <c r="J382" s="655" t="str">
        <f>IF(基本情報入力シート!AA411="","",基本情報入力シート!AA411)</f>
        <v/>
      </c>
      <c r="K382" s="59" t="str">
        <f>IF(基本情報入力シート!AD411="","",基本情報入力シート!AD411)</f>
        <v/>
      </c>
      <c r="L382" s="656" t="str">
        <f>IF(G382="","",VLOOKUP(G382,【参考】数式用!$A$3:$C$46,3,FALSE))</f>
        <v/>
      </c>
      <c r="M382" s="283" t="str">
        <f t="shared" si="51"/>
        <v/>
      </c>
      <c r="N382" s="253"/>
      <c r="O382" s="253"/>
      <c r="P382" s="253"/>
      <c r="Q382" s="208"/>
      <c r="R382" s="839" t="s">
        <v>2716</v>
      </c>
      <c r="S382" s="841"/>
      <c r="T382" s="60"/>
      <c r="U382" s="1313" t="str">
        <f t="shared" si="52"/>
        <v/>
      </c>
      <c r="V382" s="1313"/>
      <c r="W382" s="1313"/>
      <c r="X382" s="1313"/>
      <c r="Y382" s="1313"/>
      <c r="Z382" s="1313"/>
      <c r="AA382" s="1313"/>
      <c r="AB382" s="1313"/>
      <c r="AC382" s="1313"/>
      <c r="AD382" s="1313"/>
      <c r="AE382" s="1313"/>
      <c r="AG382" s="284" t="str">
        <f t="shared" si="47"/>
        <v/>
      </c>
      <c r="AH382" s="284" t="str">
        <f t="shared" si="48"/>
        <v>×</v>
      </c>
      <c r="AI382" s="278" t="str">
        <f t="shared" si="49"/>
        <v>－</v>
      </c>
      <c r="AJ382" s="279" t="str">
        <f t="shared" si="50"/>
        <v/>
      </c>
    </row>
    <row r="383" spans="1:36" ht="36.75" customHeight="1">
      <c r="A383" s="280">
        <f t="shared" si="46"/>
        <v>373</v>
      </c>
      <c r="B383" s="281" t="str">
        <f>IF(基本情報入力シート!B412="","",基本情報入力シート!B412)</f>
        <v/>
      </c>
      <c r="C383" s="282" t="str">
        <f>IF(基本情報入力シート!L412="","",基本情報入力シート!L412)</f>
        <v/>
      </c>
      <c r="D383" s="282" t="str">
        <f>IF(基本情報入力シート!Q412="","",基本情報入力シート!Q412)</f>
        <v/>
      </c>
      <c r="E383" s="282" t="str">
        <f>IF(基本情報入力シート!V412="","",基本情報入力シート!V412)</f>
        <v/>
      </c>
      <c r="F383" s="282" t="str">
        <f>IF(基本情報入力シート!W412="","",基本情報入力シート!W412)</f>
        <v/>
      </c>
      <c r="G383" s="282" t="str">
        <f>IF(基本情報入力シート!X412="","",基本情報入力シート!X412)</f>
        <v/>
      </c>
      <c r="H383" s="653" t="str">
        <f>IF(基本情報入力シート!Z412="","",基本情報入力シート!Z412)</f>
        <v/>
      </c>
      <c r="I383" s="654" t="str">
        <f>IF(基本情報入力シート!AE412&lt;&gt;"", 基本情報入力シート!AE412, "")</f>
        <v/>
      </c>
      <c r="J383" s="655" t="str">
        <f>IF(基本情報入力シート!AA412="","",基本情報入力シート!AA412)</f>
        <v/>
      </c>
      <c r="K383" s="59" t="str">
        <f>IF(基本情報入力シート!AD412="","",基本情報入力シート!AD412)</f>
        <v/>
      </c>
      <c r="L383" s="656" t="str">
        <f>IF(G383="","",VLOOKUP(G383,【参考】数式用!$A$3:$C$46,3,FALSE))</f>
        <v/>
      </c>
      <c r="M383" s="283" t="str">
        <f t="shared" si="51"/>
        <v/>
      </c>
      <c r="N383" s="253"/>
      <c r="O383" s="253"/>
      <c r="P383" s="253"/>
      <c r="Q383" s="208"/>
      <c r="R383" s="839" t="s">
        <v>2716</v>
      </c>
      <c r="S383" s="841"/>
      <c r="T383" s="60"/>
      <c r="U383" s="1313" t="str">
        <f t="shared" si="52"/>
        <v/>
      </c>
      <c r="V383" s="1313"/>
      <c r="W383" s="1313"/>
      <c r="X383" s="1313"/>
      <c r="Y383" s="1313"/>
      <c r="Z383" s="1313"/>
      <c r="AA383" s="1313"/>
      <c r="AB383" s="1313"/>
      <c r="AC383" s="1313"/>
      <c r="AD383" s="1313"/>
      <c r="AE383" s="1313"/>
      <c r="AG383" s="284" t="str">
        <f t="shared" si="47"/>
        <v/>
      </c>
      <c r="AH383" s="284" t="str">
        <f t="shared" si="48"/>
        <v>×</v>
      </c>
      <c r="AI383" s="278" t="str">
        <f t="shared" si="49"/>
        <v>－</v>
      </c>
      <c r="AJ383" s="279" t="str">
        <f t="shared" si="50"/>
        <v/>
      </c>
    </row>
    <row r="384" spans="1:36" ht="36.75" customHeight="1">
      <c r="A384" s="280">
        <f t="shared" si="46"/>
        <v>374</v>
      </c>
      <c r="B384" s="281" t="str">
        <f>IF(基本情報入力シート!B413="","",基本情報入力シート!B413)</f>
        <v/>
      </c>
      <c r="C384" s="282" t="str">
        <f>IF(基本情報入力シート!L413="","",基本情報入力シート!L413)</f>
        <v/>
      </c>
      <c r="D384" s="282" t="str">
        <f>IF(基本情報入力シート!Q413="","",基本情報入力シート!Q413)</f>
        <v/>
      </c>
      <c r="E384" s="282" t="str">
        <f>IF(基本情報入力シート!V413="","",基本情報入力シート!V413)</f>
        <v/>
      </c>
      <c r="F384" s="282" t="str">
        <f>IF(基本情報入力シート!W413="","",基本情報入力シート!W413)</f>
        <v/>
      </c>
      <c r="G384" s="282" t="str">
        <f>IF(基本情報入力シート!X413="","",基本情報入力シート!X413)</f>
        <v/>
      </c>
      <c r="H384" s="653" t="str">
        <f>IF(基本情報入力シート!Z413="","",基本情報入力シート!Z413)</f>
        <v/>
      </c>
      <c r="I384" s="654" t="str">
        <f>IF(基本情報入力シート!AE413&lt;&gt;"", 基本情報入力シート!AE413, "")</f>
        <v/>
      </c>
      <c r="J384" s="655" t="str">
        <f>IF(基本情報入力シート!AA413="","",基本情報入力シート!AA413)</f>
        <v/>
      </c>
      <c r="K384" s="59" t="str">
        <f>IF(基本情報入力シート!AD413="","",基本情報入力シート!AD413)</f>
        <v/>
      </c>
      <c r="L384" s="656" t="str">
        <f>IF(G384="","",VLOOKUP(G384,【参考】数式用!$A$3:$C$46,3,FALSE))</f>
        <v/>
      </c>
      <c r="M384" s="283" t="str">
        <f t="shared" si="51"/>
        <v/>
      </c>
      <c r="N384" s="253"/>
      <c r="O384" s="253"/>
      <c r="P384" s="253"/>
      <c r="Q384" s="208"/>
      <c r="R384" s="839" t="s">
        <v>2716</v>
      </c>
      <c r="S384" s="841"/>
      <c r="T384" s="60"/>
      <c r="U384" s="1313" t="str">
        <f t="shared" si="52"/>
        <v/>
      </c>
      <c r="V384" s="1313"/>
      <c r="W384" s="1313"/>
      <c r="X384" s="1313"/>
      <c r="Y384" s="1313"/>
      <c r="Z384" s="1313"/>
      <c r="AA384" s="1313"/>
      <c r="AB384" s="1313"/>
      <c r="AC384" s="1313"/>
      <c r="AD384" s="1313"/>
      <c r="AE384" s="1313"/>
      <c r="AG384" s="284" t="str">
        <f t="shared" si="47"/>
        <v/>
      </c>
      <c r="AH384" s="284" t="str">
        <f t="shared" si="48"/>
        <v>×</v>
      </c>
      <c r="AI384" s="278" t="str">
        <f t="shared" si="49"/>
        <v>－</v>
      </c>
      <c r="AJ384" s="279" t="str">
        <f t="shared" si="50"/>
        <v/>
      </c>
    </row>
    <row r="385" spans="1:36" ht="36.75" customHeight="1">
      <c r="A385" s="280">
        <f t="shared" si="46"/>
        <v>375</v>
      </c>
      <c r="B385" s="281" t="str">
        <f>IF(基本情報入力シート!B414="","",基本情報入力シート!B414)</f>
        <v/>
      </c>
      <c r="C385" s="282" t="str">
        <f>IF(基本情報入力シート!L414="","",基本情報入力シート!L414)</f>
        <v/>
      </c>
      <c r="D385" s="282" t="str">
        <f>IF(基本情報入力シート!Q414="","",基本情報入力シート!Q414)</f>
        <v/>
      </c>
      <c r="E385" s="282" t="str">
        <f>IF(基本情報入力シート!V414="","",基本情報入力シート!V414)</f>
        <v/>
      </c>
      <c r="F385" s="282" t="str">
        <f>IF(基本情報入力シート!W414="","",基本情報入力シート!W414)</f>
        <v/>
      </c>
      <c r="G385" s="282" t="str">
        <f>IF(基本情報入力シート!X414="","",基本情報入力シート!X414)</f>
        <v/>
      </c>
      <c r="H385" s="653" t="str">
        <f>IF(基本情報入力シート!Z414="","",基本情報入力シート!Z414)</f>
        <v/>
      </c>
      <c r="I385" s="654" t="str">
        <f>IF(基本情報入力シート!AE414&lt;&gt;"", 基本情報入力シート!AE414, "")</f>
        <v/>
      </c>
      <c r="J385" s="655" t="str">
        <f>IF(基本情報入力シート!AA414="","",基本情報入力シート!AA414)</f>
        <v/>
      </c>
      <c r="K385" s="59" t="str">
        <f>IF(基本情報入力シート!AD414="","",基本情報入力シート!AD414)</f>
        <v/>
      </c>
      <c r="L385" s="656" t="str">
        <f>IF(G385="","",VLOOKUP(G385,【参考】数式用!$A$3:$C$46,3,FALSE))</f>
        <v/>
      </c>
      <c r="M385" s="283" t="str">
        <f t="shared" si="51"/>
        <v/>
      </c>
      <c r="N385" s="253"/>
      <c r="O385" s="253"/>
      <c r="P385" s="253"/>
      <c r="Q385" s="208"/>
      <c r="R385" s="839" t="s">
        <v>2716</v>
      </c>
      <c r="S385" s="841"/>
      <c r="T385" s="60"/>
      <c r="U385" s="1313" t="str">
        <f t="shared" si="52"/>
        <v/>
      </c>
      <c r="V385" s="1313"/>
      <c r="W385" s="1313"/>
      <c r="X385" s="1313"/>
      <c r="Y385" s="1313"/>
      <c r="Z385" s="1313"/>
      <c r="AA385" s="1313"/>
      <c r="AB385" s="1313"/>
      <c r="AC385" s="1313"/>
      <c r="AD385" s="1313"/>
      <c r="AE385" s="1313"/>
      <c r="AG385" s="284" t="str">
        <f t="shared" si="47"/>
        <v/>
      </c>
      <c r="AH385" s="284" t="str">
        <f t="shared" si="48"/>
        <v>×</v>
      </c>
      <c r="AI385" s="278" t="str">
        <f t="shared" si="49"/>
        <v>－</v>
      </c>
      <c r="AJ385" s="279" t="str">
        <f t="shared" si="50"/>
        <v/>
      </c>
    </row>
    <row r="386" spans="1:36" ht="36.75" customHeight="1">
      <c r="A386" s="280">
        <f t="shared" si="46"/>
        <v>376</v>
      </c>
      <c r="B386" s="281" t="str">
        <f>IF(基本情報入力シート!B415="","",基本情報入力シート!B415)</f>
        <v/>
      </c>
      <c r="C386" s="282" t="str">
        <f>IF(基本情報入力シート!L415="","",基本情報入力シート!L415)</f>
        <v/>
      </c>
      <c r="D386" s="282" t="str">
        <f>IF(基本情報入力シート!Q415="","",基本情報入力シート!Q415)</f>
        <v/>
      </c>
      <c r="E386" s="282" t="str">
        <f>IF(基本情報入力シート!V415="","",基本情報入力シート!V415)</f>
        <v/>
      </c>
      <c r="F386" s="282" t="str">
        <f>IF(基本情報入力シート!W415="","",基本情報入力シート!W415)</f>
        <v/>
      </c>
      <c r="G386" s="282" t="str">
        <f>IF(基本情報入力シート!X415="","",基本情報入力シート!X415)</f>
        <v/>
      </c>
      <c r="H386" s="653" t="str">
        <f>IF(基本情報入力シート!Z415="","",基本情報入力シート!Z415)</f>
        <v/>
      </c>
      <c r="I386" s="654" t="str">
        <f>IF(基本情報入力シート!AE415&lt;&gt;"", 基本情報入力シート!AE415, "")</f>
        <v/>
      </c>
      <c r="J386" s="655" t="str">
        <f>IF(基本情報入力シート!AA415="","",基本情報入力シート!AA415)</f>
        <v/>
      </c>
      <c r="K386" s="59" t="str">
        <f>IF(基本情報入力シート!AD415="","",基本情報入力シート!AD415)</f>
        <v/>
      </c>
      <c r="L386" s="656" t="str">
        <f>IF(G386="","",VLOOKUP(G386,【参考】数式用!$A$3:$C$46,3,FALSE))</f>
        <v/>
      </c>
      <c r="M386" s="283" t="str">
        <f t="shared" si="51"/>
        <v/>
      </c>
      <c r="N386" s="253"/>
      <c r="O386" s="253"/>
      <c r="P386" s="253"/>
      <c r="Q386" s="208"/>
      <c r="R386" s="839" t="s">
        <v>2716</v>
      </c>
      <c r="S386" s="841"/>
      <c r="T386" s="60"/>
      <c r="U386" s="1313" t="str">
        <f t="shared" si="52"/>
        <v/>
      </c>
      <c r="V386" s="1313"/>
      <c r="W386" s="1313"/>
      <c r="X386" s="1313"/>
      <c r="Y386" s="1313"/>
      <c r="Z386" s="1313"/>
      <c r="AA386" s="1313"/>
      <c r="AB386" s="1313"/>
      <c r="AC386" s="1313"/>
      <c r="AD386" s="1313"/>
      <c r="AE386" s="1313"/>
      <c r="AG386" s="284" t="str">
        <f t="shared" si="47"/>
        <v/>
      </c>
      <c r="AH386" s="284" t="str">
        <f t="shared" si="48"/>
        <v>×</v>
      </c>
      <c r="AI386" s="278" t="str">
        <f t="shared" si="49"/>
        <v>－</v>
      </c>
      <c r="AJ386" s="279" t="str">
        <f t="shared" si="50"/>
        <v/>
      </c>
    </row>
    <row r="387" spans="1:36" ht="36.75" customHeight="1">
      <c r="A387" s="280">
        <f t="shared" si="46"/>
        <v>377</v>
      </c>
      <c r="B387" s="281" t="str">
        <f>IF(基本情報入力シート!B416="","",基本情報入力シート!B416)</f>
        <v/>
      </c>
      <c r="C387" s="282" t="str">
        <f>IF(基本情報入力シート!L416="","",基本情報入力シート!L416)</f>
        <v/>
      </c>
      <c r="D387" s="282" t="str">
        <f>IF(基本情報入力シート!Q416="","",基本情報入力シート!Q416)</f>
        <v/>
      </c>
      <c r="E387" s="282" t="str">
        <f>IF(基本情報入力シート!V416="","",基本情報入力シート!V416)</f>
        <v/>
      </c>
      <c r="F387" s="282" t="str">
        <f>IF(基本情報入力シート!W416="","",基本情報入力シート!W416)</f>
        <v/>
      </c>
      <c r="G387" s="282" t="str">
        <f>IF(基本情報入力シート!X416="","",基本情報入力シート!X416)</f>
        <v/>
      </c>
      <c r="H387" s="653" t="str">
        <f>IF(基本情報入力シート!Z416="","",基本情報入力シート!Z416)</f>
        <v/>
      </c>
      <c r="I387" s="654" t="str">
        <f>IF(基本情報入力シート!AE416&lt;&gt;"", 基本情報入力シート!AE416, "")</f>
        <v/>
      </c>
      <c r="J387" s="655" t="str">
        <f>IF(基本情報入力シート!AA416="","",基本情報入力シート!AA416)</f>
        <v/>
      </c>
      <c r="K387" s="59" t="str">
        <f>IF(基本情報入力シート!AD416="","",基本情報入力シート!AD416)</f>
        <v/>
      </c>
      <c r="L387" s="656" t="str">
        <f>IF(G387="","",VLOOKUP(G387,【参考】数式用!$A$3:$C$46,3,FALSE))</f>
        <v/>
      </c>
      <c r="M387" s="283" t="str">
        <f t="shared" si="51"/>
        <v/>
      </c>
      <c r="N387" s="253"/>
      <c r="O387" s="253"/>
      <c r="P387" s="253"/>
      <c r="Q387" s="208"/>
      <c r="R387" s="839" t="s">
        <v>2716</v>
      </c>
      <c r="S387" s="841"/>
      <c r="T387" s="60"/>
      <c r="U387" s="1313" t="str">
        <f t="shared" si="52"/>
        <v/>
      </c>
      <c r="V387" s="1313"/>
      <c r="W387" s="1313"/>
      <c r="X387" s="1313"/>
      <c r="Y387" s="1313"/>
      <c r="Z387" s="1313"/>
      <c r="AA387" s="1313"/>
      <c r="AB387" s="1313"/>
      <c r="AC387" s="1313"/>
      <c r="AD387" s="1313"/>
      <c r="AE387" s="1313"/>
      <c r="AG387" s="284" t="str">
        <f t="shared" si="47"/>
        <v/>
      </c>
      <c r="AH387" s="284" t="str">
        <f t="shared" si="48"/>
        <v>×</v>
      </c>
      <c r="AI387" s="278" t="str">
        <f t="shared" si="49"/>
        <v>－</v>
      </c>
      <c r="AJ387" s="279" t="str">
        <f t="shared" si="50"/>
        <v/>
      </c>
    </row>
    <row r="388" spans="1:36" ht="36.75" customHeight="1">
      <c r="A388" s="280">
        <f t="shared" si="46"/>
        <v>378</v>
      </c>
      <c r="B388" s="281" t="str">
        <f>IF(基本情報入力シート!B417="","",基本情報入力シート!B417)</f>
        <v/>
      </c>
      <c r="C388" s="282" t="str">
        <f>IF(基本情報入力シート!L417="","",基本情報入力シート!L417)</f>
        <v/>
      </c>
      <c r="D388" s="282" t="str">
        <f>IF(基本情報入力シート!Q417="","",基本情報入力シート!Q417)</f>
        <v/>
      </c>
      <c r="E388" s="282" t="str">
        <f>IF(基本情報入力シート!V417="","",基本情報入力シート!V417)</f>
        <v/>
      </c>
      <c r="F388" s="282" t="str">
        <f>IF(基本情報入力シート!W417="","",基本情報入力シート!W417)</f>
        <v/>
      </c>
      <c r="G388" s="282" t="str">
        <f>IF(基本情報入力シート!X417="","",基本情報入力シート!X417)</f>
        <v/>
      </c>
      <c r="H388" s="653" t="str">
        <f>IF(基本情報入力シート!Z417="","",基本情報入力シート!Z417)</f>
        <v/>
      </c>
      <c r="I388" s="654" t="str">
        <f>IF(基本情報入力シート!AE417&lt;&gt;"", 基本情報入力シート!AE417, "")</f>
        <v/>
      </c>
      <c r="J388" s="655" t="str">
        <f>IF(基本情報入力シート!AA417="","",基本情報入力シート!AA417)</f>
        <v/>
      </c>
      <c r="K388" s="59" t="str">
        <f>IF(基本情報入力シート!AD417="","",基本情報入力シート!AD417)</f>
        <v/>
      </c>
      <c r="L388" s="656" t="str">
        <f>IF(G388="","",VLOOKUP(G388,【参考】数式用!$A$3:$C$46,3,FALSE))</f>
        <v/>
      </c>
      <c r="M388" s="283" t="str">
        <f t="shared" si="51"/>
        <v/>
      </c>
      <c r="N388" s="253"/>
      <c r="O388" s="253"/>
      <c r="P388" s="253"/>
      <c r="Q388" s="208"/>
      <c r="R388" s="839" t="s">
        <v>2716</v>
      </c>
      <c r="S388" s="841"/>
      <c r="T388" s="60"/>
      <c r="U388" s="1313" t="str">
        <f t="shared" si="52"/>
        <v/>
      </c>
      <c r="V388" s="1313"/>
      <c r="W388" s="1313"/>
      <c r="X388" s="1313"/>
      <c r="Y388" s="1313"/>
      <c r="Z388" s="1313"/>
      <c r="AA388" s="1313"/>
      <c r="AB388" s="1313"/>
      <c r="AC388" s="1313"/>
      <c r="AD388" s="1313"/>
      <c r="AE388" s="1313"/>
      <c r="AG388" s="284" t="str">
        <f t="shared" si="47"/>
        <v/>
      </c>
      <c r="AH388" s="284" t="str">
        <f t="shared" si="48"/>
        <v>×</v>
      </c>
      <c r="AI388" s="278" t="str">
        <f t="shared" si="49"/>
        <v>－</v>
      </c>
      <c r="AJ388" s="279" t="str">
        <f t="shared" si="50"/>
        <v/>
      </c>
    </row>
    <row r="389" spans="1:36" ht="36.75" customHeight="1">
      <c r="A389" s="280">
        <f t="shared" si="46"/>
        <v>379</v>
      </c>
      <c r="B389" s="281" t="str">
        <f>IF(基本情報入力シート!B418="","",基本情報入力シート!B418)</f>
        <v/>
      </c>
      <c r="C389" s="282" t="str">
        <f>IF(基本情報入力シート!L418="","",基本情報入力シート!L418)</f>
        <v/>
      </c>
      <c r="D389" s="282" t="str">
        <f>IF(基本情報入力シート!Q418="","",基本情報入力シート!Q418)</f>
        <v/>
      </c>
      <c r="E389" s="282" t="str">
        <f>IF(基本情報入力シート!V418="","",基本情報入力シート!V418)</f>
        <v/>
      </c>
      <c r="F389" s="282" t="str">
        <f>IF(基本情報入力シート!W418="","",基本情報入力シート!W418)</f>
        <v/>
      </c>
      <c r="G389" s="282" t="str">
        <f>IF(基本情報入力シート!X418="","",基本情報入力シート!X418)</f>
        <v/>
      </c>
      <c r="H389" s="653" t="str">
        <f>IF(基本情報入力シート!Z418="","",基本情報入力シート!Z418)</f>
        <v/>
      </c>
      <c r="I389" s="654" t="str">
        <f>IF(基本情報入力シート!AE418&lt;&gt;"", 基本情報入力シート!AE418, "")</f>
        <v/>
      </c>
      <c r="J389" s="655" t="str">
        <f>IF(基本情報入力シート!AA418="","",基本情報入力シート!AA418)</f>
        <v/>
      </c>
      <c r="K389" s="59" t="str">
        <f>IF(基本情報入力シート!AD418="","",基本情報入力シート!AD418)</f>
        <v/>
      </c>
      <c r="L389" s="656" t="str">
        <f>IF(G389="","",VLOOKUP(G389,【参考】数式用!$A$3:$C$46,3,FALSE))</f>
        <v/>
      </c>
      <c r="M389" s="283" t="str">
        <f t="shared" si="51"/>
        <v/>
      </c>
      <c r="N389" s="253"/>
      <c r="O389" s="253"/>
      <c r="P389" s="253"/>
      <c r="Q389" s="208"/>
      <c r="R389" s="839" t="s">
        <v>2716</v>
      </c>
      <c r="S389" s="841"/>
      <c r="T389" s="60"/>
      <c r="U389" s="1313" t="str">
        <f t="shared" si="52"/>
        <v/>
      </c>
      <c r="V389" s="1313"/>
      <c r="W389" s="1313"/>
      <c r="X389" s="1313"/>
      <c r="Y389" s="1313"/>
      <c r="Z389" s="1313"/>
      <c r="AA389" s="1313"/>
      <c r="AB389" s="1313"/>
      <c r="AC389" s="1313"/>
      <c r="AD389" s="1313"/>
      <c r="AE389" s="1313"/>
      <c r="AG389" s="284" t="str">
        <f t="shared" si="47"/>
        <v/>
      </c>
      <c r="AH389" s="284" t="str">
        <f t="shared" si="48"/>
        <v>×</v>
      </c>
      <c r="AI389" s="278" t="str">
        <f t="shared" si="49"/>
        <v>－</v>
      </c>
      <c r="AJ389" s="279" t="str">
        <f t="shared" si="50"/>
        <v/>
      </c>
    </row>
    <row r="390" spans="1:36" ht="36.75" customHeight="1">
      <c r="A390" s="280">
        <f t="shared" si="46"/>
        <v>380</v>
      </c>
      <c r="B390" s="281" t="str">
        <f>IF(基本情報入力シート!B419="","",基本情報入力シート!B419)</f>
        <v/>
      </c>
      <c r="C390" s="282" t="str">
        <f>IF(基本情報入力シート!L419="","",基本情報入力シート!L419)</f>
        <v/>
      </c>
      <c r="D390" s="282" t="str">
        <f>IF(基本情報入力シート!Q419="","",基本情報入力シート!Q419)</f>
        <v/>
      </c>
      <c r="E390" s="282" t="str">
        <f>IF(基本情報入力シート!V419="","",基本情報入力シート!V419)</f>
        <v/>
      </c>
      <c r="F390" s="282" t="str">
        <f>IF(基本情報入力シート!W419="","",基本情報入力シート!W419)</f>
        <v/>
      </c>
      <c r="G390" s="282" t="str">
        <f>IF(基本情報入力シート!X419="","",基本情報入力シート!X419)</f>
        <v/>
      </c>
      <c r="H390" s="653" t="str">
        <f>IF(基本情報入力シート!Z419="","",基本情報入力シート!Z419)</f>
        <v/>
      </c>
      <c r="I390" s="654" t="str">
        <f>IF(基本情報入力シート!AE419&lt;&gt;"", 基本情報入力シート!AE419, "")</f>
        <v/>
      </c>
      <c r="J390" s="655" t="str">
        <f>IF(基本情報入力シート!AA419="","",基本情報入力シート!AA419)</f>
        <v/>
      </c>
      <c r="K390" s="59" t="str">
        <f>IF(基本情報入力シート!AD419="","",基本情報入力シート!AD419)</f>
        <v/>
      </c>
      <c r="L390" s="656" t="str">
        <f>IF(G390="","",VLOOKUP(G390,【参考】数式用!$A$3:$C$46,3,FALSE))</f>
        <v/>
      </c>
      <c r="M390" s="283" t="str">
        <f t="shared" si="51"/>
        <v/>
      </c>
      <c r="N390" s="253"/>
      <c r="O390" s="253"/>
      <c r="P390" s="253"/>
      <c r="Q390" s="208"/>
      <c r="R390" s="839" t="s">
        <v>2716</v>
      </c>
      <c r="S390" s="841"/>
      <c r="T390" s="60"/>
      <c r="U390" s="1313" t="str">
        <f t="shared" si="52"/>
        <v/>
      </c>
      <c r="V390" s="1313"/>
      <c r="W390" s="1313"/>
      <c r="X390" s="1313"/>
      <c r="Y390" s="1313"/>
      <c r="Z390" s="1313"/>
      <c r="AA390" s="1313"/>
      <c r="AB390" s="1313"/>
      <c r="AC390" s="1313"/>
      <c r="AD390" s="1313"/>
      <c r="AE390" s="1313"/>
      <c r="AG390" s="284" t="str">
        <f t="shared" si="47"/>
        <v/>
      </c>
      <c r="AH390" s="284" t="str">
        <f t="shared" si="48"/>
        <v>×</v>
      </c>
      <c r="AI390" s="278" t="str">
        <f t="shared" si="49"/>
        <v>－</v>
      </c>
      <c r="AJ390" s="279" t="str">
        <f t="shared" si="50"/>
        <v/>
      </c>
    </row>
    <row r="391" spans="1:36" ht="36.75" customHeight="1">
      <c r="A391" s="280">
        <f t="shared" si="46"/>
        <v>381</v>
      </c>
      <c r="B391" s="281" t="str">
        <f>IF(基本情報入力シート!B420="","",基本情報入力シート!B420)</f>
        <v/>
      </c>
      <c r="C391" s="282" t="str">
        <f>IF(基本情報入力シート!L420="","",基本情報入力シート!L420)</f>
        <v/>
      </c>
      <c r="D391" s="282" t="str">
        <f>IF(基本情報入力シート!Q420="","",基本情報入力シート!Q420)</f>
        <v/>
      </c>
      <c r="E391" s="282" t="str">
        <f>IF(基本情報入力シート!V420="","",基本情報入力シート!V420)</f>
        <v/>
      </c>
      <c r="F391" s="282" t="str">
        <f>IF(基本情報入力シート!W420="","",基本情報入力シート!W420)</f>
        <v/>
      </c>
      <c r="G391" s="282" t="str">
        <f>IF(基本情報入力シート!X420="","",基本情報入力シート!X420)</f>
        <v/>
      </c>
      <c r="H391" s="653" t="str">
        <f>IF(基本情報入力シート!Z420="","",基本情報入力シート!Z420)</f>
        <v/>
      </c>
      <c r="I391" s="654" t="str">
        <f>IF(基本情報入力シート!AE420&lt;&gt;"", 基本情報入力シート!AE420, "")</f>
        <v/>
      </c>
      <c r="J391" s="655" t="str">
        <f>IF(基本情報入力シート!AA420="","",基本情報入力シート!AA420)</f>
        <v/>
      </c>
      <c r="K391" s="59" t="str">
        <f>IF(基本情報入力シート!AD420="","",基本情報入力シート!AD420)</f>
        <v/>
      </c>
      <c r="L391" s="656" t="str">
        <f>IF(G391="","",VLOOKUP(G391,【参考】数式用!$A$3:$C$46,3,FALSE))</f>
        <v/>
      </c>
      <c r="M391" s="283" t="str">
        <f t="shared" si="51"/>
        <v/>
      </c>
      <c r="N391" s="253"/>
      <c r="O391" s="253"/>
      <c r="P391" s="253"/>
      <c r="Q391" s="208"/>
      <c r="R391" s="839" t="s">
        <v>2716</v>
      </c>
      <c r="S391" s="841"/>
      <c r="T391" s="60"/>
      <c r="U391" s="1313" t="str">
        <f t="shared" si="52"/>
        <v/>
      </c>
      <c r="V391" s="1313"/>
      <c r="W391" s="1313"/>
      <c r="X391" s="1313"/>
      <c r="Y391" s="1313"/>
      <c r="Z391" s="1313"/>
      <c r="AA391" s="1313"/>
      <c r="AB391" s="1313"/>
      <c r="AC391" s="1313"/>
      <c r="AD391" s="1313"/>
      <c r="AE391" s="1313"/>
      <c r="AG391" s="284" t="str">
        <f t="shared" si="47"/>
        <v/>
      </c>
      <c r="AH391" s="284" t="str">
        <f t="shared" si="48"/>
        <v>×</v>
      </c>
      <c r="AI391" s="278" t="str">
        <f t="shared" si="49"/>
        <v>－</v>
      </c>
      <c r="AJ391" s="279" t="str">
        <f t="shared" si="50"/>
        <v/>
      </c>
    </row>
    <row r="392" spans="1:36" ht="36.75" customHeight="1">
      <c r="A392" s="280">
        <f t="shared" si="46"/>
        <v>382</v>
      </c>
      <c r="B392" s="281" t="str">
        <f>IF(基本情報入力シート!B421="","",基本情報入力シート!B421)</f>
        <v/>
      </c>
      <c r="C392" s="282" t="str">
        <f>IF(基本情報入力シート!L421="","",基本情報入力シート!L421)</f>
        <v/>
      </c>
      <c r="D392" s="282" t="str">
        <f>IF(基本情報入力シート!Q421="","",基本情報入力シート!Q421)</f>
        <v/>
      </c>
      <c r="E392" s="282" t="str">
        <f>IF(基本情報入力シート!V421="","",基本情報入力シート!V421)</f>
        <v/>
      </c>
      <c r="F392" s="282" t="str">
        <f>IF(基本情報入力シート!W421="","",基本情報入力シート!W421)</f>
        <v/>
      </c>
      <c r="G392" s="282" t="str">
        <f>IF(基本情報入力シート!X421="","",基本情報入力シート!X421)</f>
        <v/>
      </c>
      <c r="H392" s="653" t="str">
        <f>IF(基本情報入力シート!Z421="","",基本情報入力シート!Z421)</f>
        <v/>
      </c>
      <c r="I392" s="654" t="str">
        <f>IF(基本情報入力シート!AE421&lt;&gt;"", 基本情報入力シート!AE421, "")</f>
        <v/>
      </c>
      <c r="J392" s="655" t="str">
        <f>IF(基本情報入力シート!AA421="","",基本情報入力シート!AA421)</f>
        <v/>
      </c>
      <c r="K392" s="59" t="str">
        <f>IF(基本情報入力シート!AD421="","",基本情報入力シート!AD421)</f>
        <v/>
      </c>
      <c r="L392" s="656" t="str">
        <f>IF(G392="","",VLOOKUP(G392,【参考】数式用!$A$3:$C$46,3,FALSE))</f>
        <v/>
      </c>
      <c r="M392" s="283" t="str">
        <f t="shared" si="51"/>
        <v/>
      </c>
      <c r="N392" s="253"/>
      <c r="O392" s="253"/>
      <c r="P392" s="253"/>
      <c r="Q392" s="208"/>
      <c r="R392" s="839" t="s">
        <v>2716</v>
      </c>
      <c r="S392" s="841"/>
      <c r="T392" s="60"/>
      <c r="U392" s="1313" t="str">
        <f t="shared" si="52"/>
        <v/>
      </c>
      <c r="V392" s="1313"/>
      <c r="W392" s="1313"/>
      <c r="X392" s="1313"/>
      <c r="Y392" s="1313"/>
      <c r="Z392" s="1313"/>
      <c r="AA392" s="1313"/>
      <c r="AB392" s="1313"/>
      <c r="AC392" s="1313"/>
      <c r="AD392" s="1313"/>
      <c r="AE392" s="1313"/>
      <c r="AG392" s="284" t="str">
        <f t="shared" si="47"/>
        <v/>
      </c>
      <c r="AH392" s="284" t="str">
        <f t="shared" si="48"/>
        <v>×</v>
      </c>
      <c r="AI392" s="278" t="str">
        <f t="shared" si="49"/>
        <v>－</v>
      </c>
      <c r="AJ392" s="279" t="str">
        <f t="shared" si="50"/>
        <v/>
      </c>
    </row>
    <row r="393" spans="1:36" ht="36.75" customHeight="1">
      <c r="A393" s="280">
        <f t="shared" si="46"/>
        <v>383</v>
      </c>
      <c r="B393" s="281" t="str">
        <f>IF(基本情報入力シート!B422="","",基本情報入力シート!B422)</f>
        <v/>
      </c>
      <c r="C393" s="282" t="str">
        <f>IF(基本情報入力シート!L422="","",基本情報入力シート!L422)</f>
        <v/>
      </c>
      <c r="D393" s="282" t="str">
        <f>IF(基本情報入力シート!Q422="","",基本情報入力シート!Q422)</f>
        <v/>
      </c>
      <c r="E393" s="282" t="str">
        <f>IF(基本情報入力シート!V422="","",基本情報入力シート!V422)</f>
        <v/>
      </c>
      <c r="F393" s="282" t="str">
        <f>IF(基本情報入力シート!W422="","",基本情報入力シート!W422)</f>
        <v/>
      </c>
      <c r="G393" s="282" t="str">
        <f>IF(基本情報入力シート!X422="","",基本情報入力シート!X422)</f>
        <v/>
      </c>
      <c r="H393" s="653" t="str">
        <f>IF(基本情報入力シート!Z422="","",基本情報入力シート!Z422)</f>
        <v/>
      </c>
      <c r="I393" s="654" t="str">
        <f>IF(基本情報入力シート!AE422&lt;&gt;"", 基本情報入力シート!AE422, "")</f>
        <v/>
      </c>
      <c r="J393" s="655" t="str">
        <f>IF(基本情報入力シート!AA422="","",基本情報入力シート!AA422)</f>
        <v/>
      </c>
      <c r="K393" s="59" t="str">
        <f>IF(基本情報入力シート!AD422="","",基本情報入力シート!AD422)</f>
        <v/>
      </c>
      <c r="L393" s="656" t="str">
        <f>IF(G393="","",VLOOKUP(G393,【参考】数式用!$A$3:$C$46,3,FALSE))</f>
        <v/>
      </c>
      <c r="M393" s="283" t="str">
        <f t="shared" si="51"/>
        <v/>
      </c>
      <c r="N393" s="253"/>
      <c r="O393" s="253"/>
      <c r="P393" s="253"/>
      <c r="Q393" s="208"/>
      <c r="R393" s="839" t="s">
        <v>2716</v>
      </c>
      <c r="S393" s="841"/>
      <c r="T393" s="60"/>
      <c r="U393" s="1313" t="str">
        <f t="shared" si="52"/>
        <v/>
      </c>
      <c r="V393" s="1313"/>
      <c r="W393" s="1313"/>
      <c r="X393" s="1313"/>
      <c r="Y393" s="1313"/>
      <c r="Z393" s="1313"/>
      <c r="AA393" s="1313"/>
      <c r="AB393" s="1313"/>
      <c r="AC393" s="1313"/>
      <c r="AD393" s="1313"/>
      <c r="AE393" s="1313"/>
      <c r="AG393" s="284" t="str">
        <f t="shared" si="47"/>
        <v/>
      </c>
      <c r="AH393" s="284" t="str">
        <f t="shared" si="48"/>
        <v>×</v>
      </c>
      <c r="AI393" s="278" t="str">
        <f t="shared" si="49"/>
        <v>－</v>
      </c>
      <c r="AJ393" s="279" t="str">
        <f t="shared" si="50"/>
        <v/>
      </c>
    </row>
    <row r="394" spans="1:36" ht="36.75" customHeight="1">
      <c r="A394" s="280">
        <f t="shared" si="46"/>
        <v>384</v>
      </c>
      <c r="B394" s="281" t="str">
        <f>IF(基本情報入力シート!B423="","",基本情報入力シート!B423)</f>
        <v/>
      </c>
      <c r="C394" s="282" t="str">
        <f>IF(基本情報入力シート!L423="","",基本情報入力シート!L423)</f>
        <v/>
      </c>
      <c r="D394" s="282" t="str">
        <f>IF(基本情報入力シート!Q423="","",基本情報入力シート!Q423)</f>
        <v/>
      </c>
      <c r="E394" s="282" t="str">
        <f>IF(基本情報入力シート!V423="","",基本情報入力シート!V423)</f>
        <v/>
      </c>
      <c r="F394" s="282" t="str">
        <f>IF(基本情報入力シート!W423="","",基本情報入力シート!W423)</f>
        <v/>
      </c>
      <c r="G394" s="282" t="str">
        <f>IF(基本情報入力シート!X423="","",基本情報入力シート!X423)</f>
        <v/>
      </c>
      <c r="H394" s="653" t="str">
        <f>IF(基本情報入力シート!Z423="","",基本情報入力シート!Z423)</f>
        <v/>
      </c>
      <c r="I394" s="654" t="str">
        <f>IF(基本情報入力シート!AE423&lt;&gt;"", 基本情報入力シート!AE423, "")</f>
        <v/>
      </c>
      <c r="J394" s="655" t="str">
        <f>IF(基本情報入力シート!AA423="","",基本情報入力シート!AA423)</f>
        <v/>
      </c>
      <c r="K394" s="59" t="str">
        <f>IF(基本情報入力シート!AD423="","",基本情報入力シート!AD423)</f>
        <v/>
      </c>
      <c r="L394" s="656" t="str">
        <f>IF(G394="","",VLOOKUP(G394,【参考】数式用!$A$3:$C$46,3,FALSE))</f>
        <v/>
      </c>
      <c r="M394" s="283" t="str">
        <f t="shared" si="51"/>
        <v/>
      </c>
      <c r="N394" s="253"/>
      <c r="O394" s="253"/>
      <c r="P394" s="253"/>
      <c r="Q394" s="208"/>
      <c r="R394" s="839" t="s">
        <v>2716</v>
      </c>
      <c r="S394" s="841"/>
      <c r="T394" s="60"/>
      <c r="U394" s="1313" t="str">
        <f t="shared" si="52"/>
        <v/>
      </c>
      <c r="V394" s="1313"/>
      <c r="W394" s="1313"/>
      <c r="X394" s="1313"/>
      <c r="Y394" s="1313"/>
      <c r="Z394" s="1313"/>
      <c r="AA394" s="1313"/>
      <c r="AB394" s="1313"/>
      <c r="AC394" s="1313"/>
      <c r="AD394" s="1313"/>
      <c r="AE394" s="1313"/>
      <c r="AG394" s="284" t="str">
        <f t="shared" si="47"/>
        <v/>
      </c>
      <c r="AH394" s="284" t="str">
        <f t="shared" si="48"/>
        <v>×</v>
      </c>
      <c r="AI394" s="278" t="str">
        <f t="shared" si="49"/>
        <v>－</v>
      </c>
      <c r="AJ394" s="279" t="str">
        <f t="shared" si="50"/>
        <v/>
      </c>
    </row>
    <row r="395" spans="1:36" ht="36.75" customHeight="1">
      <c r="A395" s="280">
        <f t="shared" si="46"/>
        <v>385</v>
      </c>
      <c r="B395" s="281" t="str">
        <f>IF(基本情報入力シート!B424="","",基本情報入力シート!B424)</f>
        <v/>
      </c>
      <c r="C395" s="282" t="str">
        <f>IF(基本情報入力シート!L424="","",基本情報入力シート!L424)</f>
        <v/>
      </c>
      <c r="D395" s="282" t="str">
        <f>IF(基本情報入力シート!Q424="","",基本情報入力シート!Q424)</f>
        <v/>
      </c>
      <c r="E395" s="282" t="str">
        <f>IF(基本情報入力シート!V424="","",基本情報入力シート!V424)</f>
        <v/>
      </c>
      <c r="F395" s="282" t="str">
        <f>IF(基本情報入力シート!W424="","",基本情報入力シート!W424)</f>
        <v/>
      </c>
      <c r="G395" s="282" t="str">
        <f>IF(基本情報入力シート!X424="","",基本情報入力シート!X424)</f>
        <v/>
      </c>
      <c r="H395" s="653" t="str">
        <f>IF(基本情報入力シート!Z424="","",基本情報入力シート!Z424)</f>
        <v/>
      </c>
      <c r="I395" s="654" t="str">
        <f>IF(基本情報入力シート!AE424&lt;&gt;"", 基本情報入力シート!AE424, "")</f>
        <v/>
      </c>
      <c r="J395" s="655" t="str">
        <f>IF(基本情報入力シート!AA424="","",基本情報入力シート!AA424)</f>
        <v/>
      </c>
      <c r="K395" s="59" t="str">
        <f>IF(基本情報入力シート!AD424="","",基本情報入力シート!AD424)</f>
        <v/>
      </c>
      <c r="L395" s="656" t="str">
        <f>IF(G395="","",VLOOKUP(G395,【参考】数式用!$A$3:$C$46,3,FALSE))</f>
        <v/>
      </c>
      <c r="M395" s="283" t="str">
        <f t="shared" si="51"/>
        <v/>
      </c>
      <c r="N395" s="253"/>
      <c r="O395" s="253"/>
      <c r="P395" s="253"/>
      <c r="Q395" s="208"/>
      <c r="R395" s="839" t="s">
        <v>2716</v>
      </c>
      <c r="S395" s="841"/>
      <c r="T395" s="60"/>
      <c r="U395" s="1313" t="str">
        <f t="shared" si="52"/>
        <v/>
      </c>
      <c r="V395" s="1313"/>
      <c r="W395" s="1313"/>
      <c r="X395" s="1313"/>
      <c r="Y395" s="1313"/>
      <c r="Z395" s="1313"/>
      <c r="AA395" s="1313"/>
      <c r="AB395" s="1313"/>
      <c r="AC395" s="1313"/>
      <c r="AD395" s="1313"/>
      <c r="AE395" s="1313"/>
      <c r="AG395" s="284" t="str">
        <f t="shared" si="47"/>
        <v/>
      </c>
      <c r="AH395" s="284" t="str">
        <f t="shared" si="48"/>
        <v>×</v>
      </c>
      <c r="AI395" s="278" t="str">
        <f t="shared" si="49"/>
        <v>－</v>
      </c>
      <c r="AJ395" s="279" t="str">
        <f t="shared" si="50"/>
        <v/>
      </c>
    </row>
    <row r="396" spans="1:36" ht="36.75" customHeight="1">
      <c r="A396" s="280">
        <f t="shared" si="46"/>
        <v>386</v>
      </c>
      <c r="B396" s="281" t="str">
        <f>IF(基本情報入力シート!B425="","",基本情報入力シート!B425)</f>
        <v/>
      </c>
      <c r="C396" s="282" t="str">
        <f>IF(基本情報入力シート!L425="","",基本情報入力シート!L425)</f>
        <v/>
      </c>
      <c r="D396" s="282" t="str">
        <f>IF(基本情報入力シート!Q425="","",基本情報入力シート!Q425)</f>
        <v/>
      </c>
      <c r="E396" s="282" t="str">
        <f>IF(基本情報入力シート!V425="","",基本情報入力シート!V425)</f>
        <v/>
      </c>
      <c r="F396" s="282" t="str">
        <f>IF(基本情報入力シート!W425="","",基本情報入力シート!W425)</f>
        <v/>
      </c>
      <c r="G396" s="282" t="str">
        <f>IF(基本情報入力シート!X425="","",基本情報入力シート!X425)</f>
        <v/>
      </c>
      <c r="H396" s="653" t="str">
        <f>IF(基本情報入力シート!Z425="","",基本情報入力シート!Z425)</f>
        <v/>
      </c>
      <c r="I396" s="654" t="str">
        <f>IF(基本情報入力シート!AE425&lt;&gt;"", 基本情報入力シート!AE425, "")</f>
        <v/>
      </c>
      <c r="J396" s="655" t="str">
        <f>IF(基本情報入力シート!AA425="","",基本情報入力シート!AA425)</f>
        <v/>
      </c>
      <c r="K396" s="59" t="str">
        <f>IF(基本情報入力シート!AD425="","",基本情報入力シート!AD425)</f>
        <v/>
      </c>
      <c r="L396" s="656" t="str">
        <f>IF(G396="","",VLOOKUP(G396,【参考】数式用!$A$3:$C$46,3,FALSE))</f>
        <v/>
      </c>
      <c r="M396" s="283" t="str">
        <f t="shared" si="51"/>
        <v/>
      </c>
      <c r="N396" s="253"/>
      <c r="O396" s="253"/>
      <c r="P396" s="253"/>
      <c r="Q396" s="208"/>
      <c r="R396" s="839" t="s">
        <v>2716</v>
      </c>
      <c r="S396" s="841"/>
      <c r="T396" s="60"/>
      <c r="U396" s="1313" t="str">
        <f t="shared" si="52"/>
        <v/>
      </c>
      <c r="V396" s="1313"/>
      <c r="W396" s="1313"/>
      <c r="X396" s="1313"/>
      <c r="Y396" s="1313"/>
      <c r="Z396" s="1313"/>
      <c r="AA396" s="1313"/>
      <c r="AB396" s="1313"/>
      <c r="AC396" s="1313"/>
      <c r="AD396" s="1313"/>
      <c r="AE396" s="1313"/>
      <c r="AG396" s="284" t="str">
        <f t="shared" si="47"/>
        <v/>
      </c>
      <c r="AH396" s="284" t="str">
        <f t="shared" si="48"/>
        <v>×</v>
      </c>
      <c r="AI396" s="278" t="str">
        <f t="shared" si="49"/>
        <v>－</v>
      </c>
      <c r="AJ396" s="279" t="str">
        <f t="shared" si="50"/>
        <v/>
      </c>
    </row>
    <row r="397" spans="1:36" ht="36.75" customHeight="1">
      <c r="A397" s="280">
        <f t="shared" ref="A397:A460" si="53">A396+1</f>
        <v>387</v>
      </c>
      <c r="B397" s="281" t="str">
        <f>IF(基本情報入力シート!B426="","",基本情報入力シート!B426)</f>
        <v/>
      </c>
      <c r="C397" s="282" t="str">
        <f>IF(基本情報入力シート!L426="","",基本情報入力シート!L426)</f>
        <v/>
      </c>
      <c r="D397" s="282" t="str">
        <f>IF(基本情報入力シート!Q426="","",基本情報入力シート!Q426)</f>
        <v/>
      </c>
      <c r="E397" s="282" t="str">
        <f>IF(基本情報入力シート!V426="","",基本情報入力シート!V426)</f>
        <v/>
      </c>
      <c r="F397" s="282" t="str">
        <f>IF(基本情報入力シート!W426="","",基本情報入力シート!W426)</f>
        <v/>
      </c>
      <c r="G397" s="282" t="str">
        <f>IF(基本情報入力シート!X426="","",基本情報入力シート!X426)</f>
        <v/>
      </c>
      <c r="H397" s="653" t="str">
        <f>IF(基本情報入力シート!Z426="","",基本情報入力シート!Z426)</f>
        <v/>
      </c>
      <c r="I397" s="654" t="str">
        <f>IF(基本情報入力シート!AE426&lt;&gt;"", 基本情報入力シート!AE426, "")</f>
        <v/>
      </c>
      <c r="J397" s="655" t="str">
        <f>IF(基本情報入力シート!AA426="","",基本情報入力シート!AA426)</f>
        <v/>
      </c>
      <c r="K397" s="59" t="str">
        <f>IF(基本情報入力シート!AD426="","",基本情報入力シート!AD426)</f>
        <v/>
      </c>
      <c r="L397" s="656" t="str">
        <f>IF(G397="","",VLOOKUP(G397,【参考】数式用!$A$3:$C$46,3,FALSE))</f>
        <v/>
      </c>
      <c r="M397" s="283" t="str">
        <f t="shared" si="51"/>
        <v/>
      </c>
      <c r="N397" s="253"/>
      <c r="O397" s="253"/>
      <c r="P397" s="253"/>
      <c r="Q397" s="208"/>
      <c r="R397" s="839" t="s">
        <v>2716</v>
      </c>
      <c r="S397" s="841"/>
      <c r="T397" s="60"/>
      <c r="U397" s="1313" t="str">
        <f t="shared" si="52"/>
        <v/>
      </c>
      <c r="V397" s="1313"/>
      <c r="W397" s="1313"/>
      <c r="X397" s="1313"/>
      <c r="Y397" s="1313"/>
      <c r="Z397" s="1313"/>
      <c r="AA397" s="1313"/>
      <c r="AB397" s="1313"/>
      <c r="AC397" s="1313"/>
      <c r="AD397" s="1313"/>
      <c r="AE397" s="1313"/>
      <c r="AG397" s="284" t="str">
        <f t="shared" si="47"/>
        <v/>
      </c>
      <c r="AH397" s="284" t="str">
        <f t="shared" si="48"/>
        <v>×</v>
      </c>
      <c r="AI397" s="278" t="str">
        <f t="shared" si="49"/>
        <v>－</v>
      </c>
      <c r="AJ397" s="279" t="str">
        <f t="shared" si="50"/>
        <v/>
      </c>
    </row>
    <row r="398" spans="1:36" ht="36.75" customHeight="1">
      <c r="A398" s="280">
        <f t="shared" si="53"/>
        <v>388</v>
      </c>
      <c r="B398" s="281" t="str">
        <f>IF(基本情報入力シート!B427="","",基本情報入力シート!B427)</f>
        <v/>
      </c>
      <c r="C398" s="282" t="str">
        <f>IF(基本情報入力シート!L427="","",基本情報入力シート!L427)</f>
        <v/>
      </c>
      <c r="D398" s="282" t="str">
        <f>IF(基本情報入力シート!Q427="","",基本情報入力シート!Q427)</f>
        <v/>
      </c>
      <c r="E398" s="282" t="str">
        <f>IF(基本情報入力シート!V427="","",基本情報入力シート!V427)</f>
        <v/>
      </c>
      <c r="F398" s="282" t="str">
        <f>IF(基本情報入力シート!W427="","",基本情報入力シート!W427)</f>
        <v/>
      </c>
      <c r="G398" s="282" t="str">
        <f>IF(基本情報入力シート!X427="","",基本情報入力シート!X427)</f>
        <v/>
      </c>
      <c r="H398" s="653" t="str">
        <f>IF(基本情報入力シート!Z427="","",基本情報入力シート!Z427)</f>
        <v/>
      </c>
      <c r="I398" s="654" t="str">
        <f>IF(基本情報入力シート!AE427&lt;&gt;"", 基本情報入力シート!AE427, "")</f>
        <v/>
      </c>
      <c r="J398" s="655" t="str">
        <f>IF(基本情報入力シート!AA427="","",基本情報入力シート!AA427)</f>
        <v/>
      </c>
      <c r="K398" s="59" t="str">
        <f>IF(基本情報入力シート!AD427="","",基本情報入力シート!AD427)</f>
        <v/>
      </c>
      <c r="L398" s="656" t="str">
        <f>IF(G398="","",VLOOKUP(G398,【参考】数式用!$A$3:$C$46,3,FALSE))</f>
        <v/>
      </c>
      <c r="M398" s="283" t="str">
        <f t="shared" si="51"/>
        <v/>
      </c>
      <c r="N398" s="253"/>
      <c r="O398" s="253"/>
      <c r="P398" s="253"/>
      <c r="Q398" s="208"/>
      <c r="R398" s="839" t="s">
        <v>2716</v>
      </c>
      <c r="S398" s="841"/>
      <c r="T398" s="60"/>
      <c r="U398" s="1313" t="str">
        <f t="shared" si="52"/>
        <v/>
      </c>
      <c r="V398" s="1313"/>
      <c r="W398" s="1313"/>
      <c r="X398" s="1313"/>
      <c r="Y398" s="1313"/>
      <c r="Z398" s="1313"/>
      <c r="AA398" s="1313"/>
      <c r="AB398" s="1313"/>
      <c r="AC398" s="1313"/>
      <c r="AD398" s="1313"/>
      <c r="AE398" s="1313"/>
      <c r="AG398" s="284" t="str">
        <f t="shared" si="47"/>
        <v/>
      </c>
      <c r="AH398" s="284" t="str">
        <f t="shared" si="48"/>
        <v>×</v>
      </c>
      <c r="AI398" s="278" t="str">
        <f t="shared" si="49"/>
        <v>－</v>
      </c>
      <c r="AJ398" s="279" t="str">
        <f t="shared" si="50"/>
        <v/>
      </c>
    </row>
    <row r="399" spans="1:36" ht="36.75" customHeight="1">
      <c r="A399" s="280">
        <f t="shared" si="53"/>
        <v>389</v>
      </c>
      <c r="B399" s="281" t="str">
        <f>IF(基本情報入力シート!B428="","",基本情報入力シート!B428)</f>
        <v/>
      </c>
      <c r="C399" s="282" t="str">
        <f>IF(基本情報入力シート!L428="","",基本情報入力シート!L428)</f>
        <v/>
      </c>
      <c r="D399" s="282" t="str">
        <f>IF(基本情報入力シート!Q428="","",基本情報入力シート!Q428)</f>
        <v/>
      </c>
      <c r="E399" s="282" t="str">
        <f>IF(基本情報入力シート!V428="","",基本情報入力シート!V428)</f>
        <v/>
      </c>
      <c r="F399" s="282" t="str">
        <f>IF(基本情報入力シート!W428="","",基本情報入力シート!W428)</f>
        <v/>
      </c>
      <c r="G399" s="282" t="str">
        <f>IF(基本情報入力シート!X428="","",基本情報入力シート!X428)</f>
        <v/>
      </c>
      <c r="H399" s="653" t="str">
        <f>IF(基本情報入力シート!Z428="","",基本情報入力シート!Z428)</f>
        <v/>
      </c>
      <c r="I399" s="654" t="str">
        <f>IF(基本情報入力シート!AE428&lt;&gt;"", 基本情報入力シート!AE428, "")</f>
        <v/>
      </c>
      <c r="J399" s="655" t="str">
        <f>IF(基本情報入力シート!AA428="","",基本情報入力シート!AA428)</f>
        <v/>
      </c>
      <c r="K399" s="59" t="str">
        <f>IF(基本情報入力シート!AD428="","",基本情報入力シート!AD428)</f>
        <v/>
      </c>
      <c r="L399" s="656" t="str">
        <f>IF(G399="","",VLOOKUP(G399,【参考】数式用!$A$3:$C$46,3,FALSE))</f>
        <v/>
      </c>
      <c r="M399" s="283" t="str">
        <f t="shared" si="51"/>
        <v/>
      </c>
      <c r="N399" s="253"/>
      <c r="O399" s="253"/>
      <c r="P399" s="253"/>
      <c r="Q399" s="208"/>
      <c r="R399" s="839" t="s">
        <v>2716</v>
      </c>
      <c r="S399" s="841"/>
      <c r="T399" s="60"/>
      <c r="U399" s="1313" t="str">
        <f t="shared" si="52"/>
        <v/>
      </c>
      <c r="V399" s="1313"/>
      <c r="W399" s="1313"/>
      <c r="X399" s="1313"/>
      <c r="Y399" s="1313"/>
      <c r="Z399" s="1313"/>
      <c r="AA399" s="1313"/>
      <c r="AB399" s="1313"/>
      <c r="AC399" s="1313"/>
      <c r="AD399" s="1313"/>
      <c r="AE399" s="1313"/>
      <c r="AG399" s="284" t="str">
        <f t="shared" si="47"/>
        <v/>
      </c>
      <c r="AH399" s="284" t="str">
        <f t="shared" si="48"/>
        <v>×</v>
      </c>
      <c r="AI399" s="278" t="str">
        <f t="shared" si="49"/>
        <v>－</v>
      </c>
      <c r="AJ399" s="279" t="str">
        <f t="shared" si="50"/>
        <v/>
      </c>
    </row>
    <row r="400" spans="1:36" ht="36.75" customHeight="1">
      <c r="A400" s="280">
        <f t="shared" si="53"/>
        <v>390</v>
      </c>
      <c r="B400" s="281" t="str">
        <f>IF(基本情報入力シート!B429="","",基本情報入力シート!B429)</f>
        <v/>
      </c>
      <c r="C400" s="282" t="str">
        <f>IF(基本情報入力シート!L429="","",基本情報入力シート!L429)</f>
        <v/>
      </c>
      <c r="D400" s="282" t="str">
        <f>IF(基本情報入力シート!Q429="","",基本情報入力シート!Q429)</f>
        <v/>
      </c>
      <c r="E400" s="282" t="str">
        <f>IF(基本情報入力シート!V429="","",基本情報入力シート!V429)</f>
        <v/>
      </c>
      <c r="F400" s="282" t="str">
        <f>IF(基本情報入力シート!W429="","",基本情報入力シート!W429)</f>
        <v/>
      </c>
      <c r="G400" s="282" t="str">
        <f>IF(基本情報入力シート!X429="","",基本情報入力シート!X429)</f>
        <v/>
      </c>
      <c r="H400" s="653" t="str">
        <f>IF(基本情報入力シート!Z429="","",基本情報入力シート!Z429)</f>
        <v/>
      </c>
      <c r="I400" s="654" t="str">
        <f>IF(基本情報入力シート!AE429&lt;&gt;"", 基本情報入力シート!AE429, "")</f>
        <v/>
      </c>
      <c r="J400" s="655" t="str">
        <f>IF(基本情報入力シート!AA429="","",基本情報入力シート!AA429)</f>
        <v/>
      </c>
      <c r="K400" s="59" t="str">
        <f>IF(基本情報入力シート!AD429="","",基本情報入力シート!AD429)</f>
        <v/>
      </c>
      <c r="L400" s="656" t="str">
        <f>IF(G400="","",VLOOKUP(G400,【参考】数式用!$A$3:$C$46,3,FALSE))</f>
        <v/>
      </c>
      <c r="M400" s="283" t="str">
        <f t="shared" si="51"/>
        <v/>
      </c>
      <c r="N400" s="253"/>
      <c r="O400" s="253"/>
      <c r="P400" s="253"/>
      <c r="Q400" s="208"/>
      <c r="R400" s="839" t="s">
        <v>2716</v>
      </c>
      <c r="S400" s="841"/>
      <c r="T400" s="60"/>
      <c r="U400" s="1313" t="str">
        <f t="shared" si="52"/>
        <v/>
      </c>
      <c r="V400" s="1313"/>
      <c r="W400" s="1313"/>
      <c r="X400" s="1313"/>
      <c r="Y400" s="1313"/>
      <c r="Z400" s="1313"/>
      <c r="AA400" s="1313"/>
      <c r="AB400" s="1313"/>
      <c r="AC400" s="1313"/>
      <c r="AD400" s="1313"/>
      <c r="AE400" s="1313"/>
      <c r="AG400" s="284" t="str">
        <f t="shared" si="47"/>
        <v/>
      </c>
      <c r="AH400" s="284" t="str">
        <f t="shared" si="48"/>
        <v>×</v>
      </c>
      <c r="AI400" s="278" t="str">
        <f t="shared" si="49"/>
        <v>－</v>
      </c>
      <c r="AJ400" s="279" t="str">
        <f t="shared" si="50"/>
        <v/>
      </c>
    </row>
    <row r="401" spans="1:36" ht="36.75" customHeight="1">
      <c r="A401" s="280">
        <f t="shared" si="53"/>
        <v>391</v>
      </c>
      <c r="B401" s="281" t="str">
        <f>IF(基本情報入力シート!B430="","",基本情報入力シート!B430)</f>
        <v/>
      </c>
      <c r="C401" s="282" t="str">
        <f>IF(基本情報入力シート!L430="","",基本情報入力シート!L430)</f>
        <v/>
      </c>
      <c r="D401" s="282" t="str">
        <f>IF(基本情報入力シート!Q430="","",基本情報入力シート!Q430)</f>
        <v/>
      </c>
      <c r="E401" s="282" t="str">
        <f>IF(基本情報入力シート!V430="","",基本情報入力シート!V430)</f>
        <v/>
      </c>
      <c r="F401" s="282" t="str">
        <f>IF(基本情報入力シート!W430="","",基本情報入力シート!W430)</f>
        <v/>
      </c>
      <c r="G401" s="282" t="str">
        <f>IF(基本情報入力シート!X430="","",基本情報入力シート!X430)</f>
        <v/>
      </c>
      <c r="H401" s="653" t="str">
        <f>IF(基本情報入力シート!Z430="","",基本情報入力シート!Z430)</f>
        <v/>
      </c>
      <c r="I401" s="654" t="str">
        <f>IF(基本情報入力シート!AE430&lt;&gt;"", 基本情報入力シート!AE430, "")</f>
        <v/>
      </c>
      <c r="J401" s="655" t="str">
        <f>IF(基本情報入力シート!AA430="","",基本情報入力シート!AA430)</f>
        <v/>
      </c>
      <c r="K401" s="59" t="str">
        <f>IF(基本情報入力シート!AD430="","",基本情報入力シート!AD430)</f>
        <v/>
      </c>
      <c r="L401" s="656" t="str">
        <f>IF(G401="","",VLOOKUP(G401,【参考】数式用!$A$3:$C$46,3,FALSE))</f>
        <v/>
      </c>
      <c r="M401" s="283" t="str">
        <f t="shared" si="51"/>
        <v/>
      </c>
      <c r="N401" s="253"/>
      <c r="O401" s="253"/>
      <c r="P401" s="253"/>
      <c r="Q401" s="208"/>
      <c r="R401" s="839" t="s">
        <v>2716</v>
      </c>
      <c r="S401" s="841"/>
      <c r="T401" s="60"/>
      <c r="U401" s="1313" t="str">
        <f t="shared" si="52"/>
        <v/>
      </c>
      <c r="V401" s="1313"/>
      <c r="W401" s="1313"/>
      <c r="X401" s="1313"/>
      <c r="Y401" s="1313"/>
      <c r="Z401" s="1313"/>
      <c r="AA401" s="1313"/>
      <c r="AB401" s="1313"/>
      <c r="AC401" s="1313"/>
      <c r="AD401" s="1313"/>
      <c r="AE401" s="1313"/>
      <c r="AG401" s="284" t="str">
        <f t="shared" si="47"/>
        <v/>
      </c>
      <c r="AH401" s="284" t="str">
        <f t="shared" si="48"/>
        <v>×</v>
      </c>
      <c r="AI401" s="278" t="str">
        <f t="shared" si="49"/>
        <v>－</v>
      </c>
      <c r="AJ401" s="279" t="str">
        <f t="shared" si="50"/>
        <v/>
      </c>
    </row>
    <row r="402" spans="1:36" ht="36.75" customHeight="1">
      <c r="A402" s="280">
        <f t="shared" si="53"/>
        <v>392</v>
      </c>
      <c r="B402" s="281" t="str">
        <f>IF(基本情報入力シート!B431="","",基本情報入力シート!B431)</f>
        <v/>
      </c>
      <c r="C402" s="282" t="str">
        <f>IF(基本情報入力シート!L431="","",基本情報入力シート!L431)</f>
        <v/>
      </c>
      <c r="D402" s="282" t="str">
        <f>IF(基本情報入力シート!Q431="","",基本情報入力シート!Q431)</f>
        <v/>
      </c>
      <c r="E402" s="282" t="str">
        <f>IF(基本情報入力シート!V431="","",基本情報入力シート!V431)</f>
        <v/>
      </c>
      <c r="F402" s="282" t="str">
        <f>IF(基本情報入力シート!W431="","",基本情報入力シート!W431)</f>
        <v/>
      </c>
      <c r="G402" s="282" t="str">
        <f>IF(基本情報入力シート!X431="","",基本情報入力シート!X431)</f>
        <v/>
      </c>
      <c r="H402" s="653" t="str">
        <f>IF(基本情報入力シート!Z431="","",基本情報入力シート!Z431)</f>
        <v/>
      </c>
      <c r="I402" s="654" t="str">
        <f>IF(基本情報入力シート!AE431&lt;&gt;"", 基本情報入力シート!AE431, "")</f>
        <v/>
      </c>
      <c r="J402" s="655" t="str">
        <f>IF(基本情報入力シート!AA431="","",基本情報入力シート!AA431)</f>
        <v/>
      </c>
      <c r="K402" s="59" t="str">
        <f>IF(基本情報入力シート!AD431="","",基本情報入力シート!AD431)</f>
        <v/>
      </c>
      <c r="L402" s="656" t="str">
        <f>IF(G402="","",VLOOKUP(G402,【参考】数式用!$A$3:$C$46,3,FALSE))</f>
        <v/>
      </c>
      <c r="M402" s="283" t="str">
        <f t="shared" si="51"/>
        <v/>
      </c>
      <c r="N402" s="253"/>
      <c r="O402" s="253"/>
      <c r="P402" s="253"/>
      <c r="Q402" s="208"/>
      <c r="R402" s="839" t="s">
        <v>2716</v>
      </c>
      <c r="S402" s="841"/>
      <c r="T402" s="60"/>
      <c r="U402" s="1313" t="str">
        <f t="shared" si="52"/>
        <v/>
      </c>
      <c r="V402" s="1313"/>
      <c r="W402" s="1313"/>
      <c r="X402" s="1313"/>
      <c r="Y402" s="1313"/>
      <c r="Z402" s="1313"/>
      <c r="AA402" s="1313"/>
      <c r="AB402" s="1313"/>
      <c r="AC402" s="1313"/>
      <c r="AD402" s="1313"/>
      <c r="AE402" s="1313"/>
      <c r="AG402" s="284" t="str">
        <f t="shared" si="47"/>
        <v/>
      </c>
      <c r="AH402" s="284" t="str">
        <f t="shared" si="48"/>
        <v>×</v>
      </c>
      <c r="AI402" s="278" t="str">
        <f t="shared" si="49"/>
        <v>－</v>
      </c>
      <c r="AJ402" s="279" t="str">
        <f t="shared" si="50"/>
        <v/>
      </c>
    </row>
    <row r="403" spans="1:36" ht="36.75" customHeight="1">
      <c r="A403" s="280">
        <f t="shared" si="53"/>
        <v>393</v>
      </c>
      <c r="B403" s="281" t="str">
        <f>IF(基本情報入力シート!B432="","",基本情報入力シート!B432)</f>
        <v/>
      </c>
      <c r="C403" s="282" t="str">
        <f>IF(基本情報入力シート!L432="","",基本情報入力シート!L432)</f>
        <v/>
      </c>
      <c r="D403" s="282" t="str">
        <f>IF(基本情報入力シート!Q432="","",基本情報入力シート!Q432)</f>
        <v/>
      </c>
      <c r="E403" s="282" t="str">
        <f>IF(基本情報入力シート!V432="","",基本情報入力シート!V432)</f>
        <v/>
      </c>
      <c r="F403" s="282" t="str">
        <f>IF(基本情報入力シート!W432="","",基本情報入力シート!W432)</f>
        <v/>
      </c>
      <c r="G403" s="282" t="str">
        <f>IF(基本情報入力シート!X432="","",基本情報入力シート!X432)</f>
        <v/>
      </c>
      <c r="H403" s="653" t="str">
        <f>IF(基本情報入力シート!Z432="","",基本情報入力シート!Z432)</f>
        <v/>
      </c>
      <c r="I403" s="654" t="str">
        <f>IF(基本情報入力シート!AE432&lt;&gt;"", 基本情報入力シート!AE432, "")</f>
        <v/>
      </c>
      <c r="J403" s="655" t="str">
        <f>IF(基本情報入力シート!AA432="","",基本情報入力シート!AA432)</f>
        <v/>
      </c>
      <c r="K403" s="59" t="str">
        <f>IF(基本情報入力シート!AD432="","",基本情報入力シート!AD432)</f>
        <v/>
      </c>
      <c r="L403" s="656" t="str">
        <f>IF(G403="","",VLOOKUP(G403,【参考】数式用!$A$3:$C$46,3,FALSE))</f>
        <v/>
      </c>
      <c r="M403" s="283" t="str">
        <f t="shared" si="51"/>
        <v/>
      </c>
      <c r="N403" s="253"/>
      <c r="O403" s="253"/>
      <c r="P403" s="253"/>
      <c r="Q403" s="208"/>
      <c r="R403" s="839" t="s">
        <v>2716</v>
      </c>
      <c r="S403" s="841"/>
      <c r="T403" s="60"/>
      <c r="U403" s="1313" t="str">
        <f t="shared" si="52"/>
        <v/>
      </c>
      <c r="V403" s="1313"/>
      <c r="W403" s="1313"/>
      <c r="X403" s="1313"/>
      <c r="Y403" s="1313"/>
      <c r="Z403" s="1313"/>
      <c r="AA403" s="1313"/>
      <c r="AB403" s="1313"/>
      <c r="AC403" s="1313"/>
      <c r="AD403" s="1313"/>
      <c r="AE403" s="1313"/>
      <c r="AG403" s="284" t="str">
        <f t="shared" si="47"/>
        <v/>
      </c>
      <c r="AH403" s="284" t="str">
        <f t="shared" si="48"/>
        <v>×</v>
      </c>
      <c r="AI403" s="278" t="str">
        <f t="shared" si="49"/>
        <v>－</v>
      </c>
      <c r="AJ403" s="279" t="str">
        <f t="shared" si="50"/>
        <v/>
      </c>
    </row>
    <row r="404" spans="1:36" ht="36.75" customHeight="1">
      <c r="A404" s="280">
        <f t="shared" si="53"/>
        <v>394</v>
      </c>
      <c r="B404" s="281" t="str">
        <f>IF(基本情報入力シート!B433="","",基本情報入力シート!B433)</f>
        <v/>
      </c>
      <c r="C404" s="282" t="str">
        <f>IF(基本情報入力シート!L433="","",基本情報入力シート!L433)</f>
        <v/>
      </c>
      <c r="D404" s="282" t="str">
        <f>IF(基本情報入力シート!Q433="","",基本情報入力シート!Q433)</f>
        <v/>
      </c>
      <c r="E404" s="282" t="str">
        <f>IF(基本情報入力シート!V433="","",基本情報入力シート!V433)</f>
        <v/>
      </c>
      <c r="F404" s="282" t="str">
        <f>IF(基本情報入力シート!W433="","",基本情報入力シート!W433)</f>
        <v/>
      </c>
      <c r="G404" s="282" t="str">
        <f>IF(基本情報入力シート!X433="","",基本情報入力シート!X433)</f>
        <v/>
      </c>
      <c r="H404" s="653" t="str">
        <f>IF(基本情報入力シート!Z433="","",基本情報入力シート!Z433)</f>
        <v/>
      </c>
      <c r="I404" s="654" t="str">
        <f>IF(基本情報入力シート!AE433&lt;&gt;"", 基本情報入力シート!AE433, "")</f>
        <v/>
      </c>
      <c r="J404" s="655" t="str">
        <f>IF(基本情報入力シート!AA433="","",基本情報入力シート!AA433)</f>
        <v/>
      </c>
      <c r="K404" s="59" t="str">
        <f>IF(基本情報入力シート!AD433="","",基本情報入力シート!AD433)</f>
        <v/>
      </c>
      <c r="L404" s="656" t="str">
        <f>IF(G404="","",VLOOKUP(G404,【参考】数式用!$A$3:$C$46,3,FALSE))</f>
        <v/>
      </c>
      <c r="M404" s="283" t="str">
        <f t="shared" si="51"/>
        <v/>
      </c>
      <c r="N404" s="253"/>
      <c r="O404" s="253"/>
      <c r="P404" s="253"/>
      <c r="Q404" s="208"/>
      <c r="R404" s="839" t="s">
        <v>2716</v>
      </c>
      <c r="S404" s="841"/>
      <c r="T404" s="60"/>
      <c r="U404" s="1313" t="str">
        <f t="shared" si="52"/>
        <v/>
      </c>
      <c r="V404" s="1313"/>
      <c r="W404" s="1313"/>
      <c r="X404" s="1313"/>
      <c r="Y404" s="1313"/>
      <c r="Z404" s="1313"/>
      <c r="AA404" s="1313"/>
      <c r="AB404" s="1313"/>
      <c r="AC404" s="1313"/>
      <c r="AD404" s="1313"/>
      <c r="AE404" s="1313"/>
      <c r="AG404" s="284" t="str">
        <f t="shared" si="47"/>
        <v/>
      </c>
      <c r="AH404" s="284" t="str">
        <f t="shared" si="48"/>
        <v>×</v>
      </c>
      <c r="AI404" s="278" t="str">
        <f t="shared" si="49"/>
        <v>－</v>
      </c>
      <c r="AJ404" s="279" t="str">
        <f t="shared" si="50"/>
        <v/>
      </c>
    </row>
    <row r="405" spans="1:36" ht="36.75" customHeight="1">
      <c r="A405" s="280">
        <f t="shared" si="53"/>
        <v>395</v>
      </c>
      <c r="B405" s="281" t="str">
        <f>IF(基本情報入力シート!B434="","",基本情報入力シート!B434)</f>
        <v/>
      </c>
      <c r="C405" s="282" t="str">
        <f>IF(基本情報入力シート!L434="","",基本情報入力シート!L434)</f>
        <v/>
      </c>
      <c r="D405" s="282" t="str">
        <f>IF(基本情報入力シート!Q434="","",基本情報入力シート!Q434)</f>
        <v/>
      </c>
      <c r="E405" s="282" t="str">
        <f>IF(基本情報入力シート!V434="","",基本情報入力シート!V434)</f>
        <v/>
      </c>
      <c r="F405" s="282" t="str">
        <f>IF(基本情報入力シート!W434="","",基本情報入力シート!W434)</f>
        <v/>
      </c>
      <c r="G405" s="282" t="str">
        <f>IF(基本情報入力シート!X434="","",基本情報入力シート!X434)</f>
        <v/>
      </c>
      <c r="H405" s="653" t="str">
        <f>IF(基本情報入力シート!Z434="","",基本情報入力シート!Z434)</f>
        <v/>
      </c>
      <c r="I405" s="654" t="str">
        <f>IF(基本情報入力シート!AE434&lt;&gt;"", 基本情報入力シート!AE434, "")</f>
        <v/>
      </c>
      <c r="J405" s="655" t="str">
        <f>IF(基本情報入力シート!AA434="","",基本情報入力シート!AA434)</f>
        <v/>
      </c>
      <c r="K405" s="59" t="str">
        <f>IF(基本情報入力シート!AD434="","",基本情報入力シート!AD434)</f>
        <v/>
      </c>
      <c r="L405" s="656" t="str">
        <f>IF(G405="","",VLOOKUP(G405,【参考】数式用!$A$3:$C$46,3,FALSE))</f>
        <v/>
      </c>
      <c r="M405" s="283" t="str">
        <f t="shared" si="51"/>
        <v/>
      </c>
      <c r="N405" s="253"/>
      <c r="O405" s="253"/>
      <c r="P405" s="253"/>
      <c r="Q405" s="208"/>
      <c r="R405" s="839" t="s">
        <v>2716</v>
      </c>
      <c r="S405" s="841"/>
      <c r="T405" s="60"/>
      <c r="U405" s="1313" t="str">
        <f t="shared" si="52"/>
        <v/>
      </c>
      <c r="V405" s="1313"/>
      <c r="W405" s="1313"/>
      <c r="X405" s="1313"/>
      <c r="Y405" s="1313"/>
      <c r="Z405" s="1313"/>
      <c r="AA405" s="1313"/>
      <c r="AB405" s="1313"/>
      <c r="AC405" s="1313"/>
      <c r="AD405" s="1313"/>
      <c r="AE405" s="1313"/>
      <c r="AG405" s="284" t="str">
        <f t="shared" si="47"/>
        <v/>
      </c>
      <c r="AH405" s="284" t="str">
        <f t="shared" si="48"/>
        <v>×</v>
      </c>
      <c r="AI405" s="278" t="str">
        <f t="shared" si="49"/>
        <v>－</v>
      </c>
      <c r="AJ405" s="279" t="str">
        <f t="shared" si="50"/>
        <v/>
      </c>
    </row>
    <row r="406" spans="1:36" ht="36.75" customHeight="1">
      <c r="A406" s="280">
        <f t="shared" si="53"/>
        <v>396</v>
      </c>
      <c r="B406" s="281" t="str">
        <f>IF(基本情報入力シート!B435="","",基本情報入力シート!B435)</f>
        <v/>
      </c>
      <c r="C406" s="282" t="str">
        <f>IF(基本情報入力シート!L435="","",基本情報入力シート!L435)</f>
        <v/>
      </c>
      <c r="D406" s="282" t="str">
        <f>IF(基本情報入力シート!Q435="","",基本情報入力シート!Q435)</f>
        <v/>
      </c>
      <c r="E406" s="282" t="str">
        <f>IF(基本情報入力シート!V435="","",基本情報入力シート!V435)</f>
        <v/>
      </c>
      <c r="F406" s="282" t="str">
        <f>IF(基本情報入力シート!W435="","",基本情報入力シート!W435)</f>
        <v/>
      </c>
      <c r="G406" s="282" t="str">
        <f>IF(基本情報入力シート!X435="","",基本情報入力シート!X435)</f>
        <v/>
      </c>
      <c r="H406" s="653" t="str">
        <f>IF(基本情報入力シート!Z435="","",基本情報入力シート!Z435)</f>
        <v/>
      </c>
      <c r="I406" s="654" t="str">
        <f>IF(基本情報入力シート!AE435&lt;&gt;"", 基本情報入力シート!AE435, "")</f>
        <v/>
      </c>
      <c r="J406" s="655" t="str">
        <f>IF(基本情報入力シート!AA435="","",基本情報入力シート!AA435)</f>
        <v/>
      </c>
      <c r="K406" s="59" t="str">
        <f>IF(基本情報入力シート!AD435="","",基本情報入力シート!AD435)</f>
        <v/>
      </c>
      <c r="L406" s="656" t="str">
        <f>IF(G406="","",VLOOKUP(G406,【参考】数式用!$A$3:$C$46,3,FALSE))</f>
        <v/>
      </c>
      <c r="M406" s="283" t="str">
        <f t="shared" si="51"/>
        <v/>
      </c>
      <c r="N406" s="253"/>
      <c r="O406" s="253"/>
      <c r="P406" s="253"/>
      <c r="Q406" s="208"/>
      <c r="R406" s="839" t="s">
        <v>2716</v>
      </c>
      <c r="S406" s="841"/>
      <c r="T406" s="60"/>
      <c r="U406" s="1313" t="str">
        <f t="shared" si="52"/>
        <v/>
      </c>
      <c r="V406" s="1313"/>
      <c r="W406" s="1313"/>
      <c r="X406" s="1313"/>
      <c r="Y406" s="1313"/>
      <c r="Z406" s="1313"/>
      <c r="AA406" s="1313"/>
      <c r="AB406" s="1313"/>
      <c r="AC406" s="1313"/>
      <c r="AD406" s="1313"/>
      <c r="AE406" s="1313"/>
      <c r="AG406" s="284" t="str">
        <f t="shared" si="47"/>
        <v/>
      </c>
      <c r="AH406" s="284" t="str">
        <f t="shared" si="48"/>
        <v>×</v>
      </c>
      <c r="AI406" s="278" t="str">
        <f t="shared" si="49"/>
        <v>－</v>
      </c>
      <c r="AJ406" s="279" t="str">
        <f t="shared" si="50"/>
        <v/>
      </c>
    </row>
    <row r="407" spans="1:36" ht="36.75" customHeight="1">
      <c r="A407" s="280">
        <f t="shared" si="53"/>
        <v>397</v>
      </c>
      <c r="B407" s="281" t="str">
        <f>IF(基本情報入力シート!B436="","",基本情報入力シート!B436)</f>
        <v/>
      </c>
      <c r="C407" s="282" t="str">
        <f>IF(基本情報入力シート!L436="","",基本情報入力シート!L436)</f>
        <v/>
      </c>
      <c r="D407" s="282" t="str">
        <f>IF(基本情報入力シート!Q436="","",基本情報入力シート!Q436)</f>
        <v/>
      </c>
      <c r="E407" s="282" t="str">
        <f>IF(基本情報入力シート!V436="","",基本情報入力シート!V436)</f>
        <v/>
      </c>
      <c r="F407" s="282" t="str">
        <f>IF(基本情報入力シート!W436="","",基本情報入力シート!W436)</f>
        <v/>
      </c>
      <c r="G407" s="282" t="str">
        <f>IF(基本情報入力シート!X436="","",基本情報入力シート!X436)</f>
        <v/>
      </c>
      <c r="H407" s="653" t="str">
        <f>IF(基本情報入力シート!Z436="","",基本情報入力シート!Z436)</f>
        <v/>
      </c>
      <c r="I407" s="654" t="str">
        <f>IF(基本情報入力シート!AE436&lt;&gt;"", 基本情報入力シート!AE436, "")</f>
        <v/>
      </c>
      <c r="J407" s="655" t="str">
        <f>IF(基本情報入力シート!AA436="","",基本情報入力シート!AA436)</f>
        <v/>
      </c>
      <c r="K407" s="59" t="str">
        <f>IF(基本情報入力シート!AD436="","",基本情報入力シート!AD436)</f>
        <v/>
      </c>
      <c r="L407" s="656" t="str">
        <f>IF(G407="","",VLOOKUP(G407,【参考】数式用!$A$3:$C$46,3,FALSE))</f>
        <v/>
      </c>
      <c r="M407" s="283" t="str">
        <f t="shared" si="51"/>
        <v/>
      </c>
      <c r="N407" s="253"/>
      <c r="O407" s="253"/>
      <c r="P407" s="253"/>
      <c r="Q407" s="208"/>
      <c r="R407" s="839" t="s">
        <v>2716</v>
      </c>
      <c r="S407" s="841"/>
      <c r="T407" s="60"/>
      <c r="U407" s="1313" t="str">
        <f t="shared" si="52"/>
        <v/>
      </c>
      <c r="V407" s="1313"/>
      <c r="W407" s="1313"/>
      <c r="X407" s="1313"/>
      <c r="Y407" s="1313"/>
      <c r="Z407" s="1313"/>
      <c r="AA407" s="1313"/>
      <c r="AB407" s="1313"/>
      <c r="AC407" s="1313"/>
      <c r="AD407" s="1313"/>
      <c r="AE407" s="1313"/>
      <c r="AG407" s="284" t="str">
        <f t="shared" si="47"/>
        <v/>
      </c>
      <c r="AH407" s="284" t="str">
        <f t="shared" si="48"/>
        <v>×</v>
      </c>
      <c r="AI407" s="278" t="str">
        <f t="shared" si="49"/>
        <v>－</v>
      </c>
      <c r="AJ407" s="279" t="str">
        <f t="shared" si="50"/>
        <v/>
      </c>
    </row>
    <row r="408" spans="1:36" ht="36.75" customHeight="1">
      <c r="A408" s="280">
        <f t="shared" si="53"/>
        <v>398</v>
      </c>
      <c r="B408" s="281" t="str">
        <f>IF(基本情報入力シート!B437="","",基本情報入力シート!B437)</f>
        <v/>
      </c>
      <c r="C408" s="282" t="str">
        <f>IF(基本情報入力シート!L437="","",基本情報入力シート!L437)</f>
        <v/>
      </c>
      <c r="D408" s="282" t="str">
        <f>IF(基本情報入力シート!Q437="","",基本情報入力シート!Q437)</f>
        <v/>
      </c>
      <c r="E408" s="282" t="str">
        <f>IF(基本情報入力シート!V437="","",基本情報入力シート!V437)</f>
        <v/>
      </c>
      <c r="F408" s="282" t="str">
        <f>IF(基本情報入力シート!W437="","",基本情報入力シート!W437)</f>
        <v/>
      </c>
      <c r="G408" s="282" t="str">
        <f>IF(基本情報入力シート!X437="","",基本情報入力シート!X437)</f>
        <v/>
      </c>
      <c r="H408" s="653" t="str">
        <f>IF(基本情報入力シート!Z437="","",基本情報入力シート!Z437)</f>
        <v/>
      </c>
      <c r="I408" s="654" t="str">
        <f>IF(基本情報入力シート!AE437&lt;&gt;"", 基本情報入力シート!AE437, "")</f>
        <v/>
      </c>
      <c r="J408" s="655" t="str">
        <f>IF(基本情報入力シート!AA437="","",基本情報入力シート!AA437)</f>
        <v/>
      </c>
      <c r="K408" s="59" t="str">
        <f>IF(基本情報入力シート!AD437="","",基本情報入力シート!AD437)</f>
        <v/>
      </c>
      <c r="L408" s="656" t="str">
        <f>IF(G408="","",VLOOKUP(G408,【参考】数式用!$A$3:$C$46,3,FALSE))</f>
        <v/>
      </c>
      <c r="M408" s="283" t="str">
        <f t="shared" si="51"/>
        <v/>
      </c>
      <c r="N408" s="253"/>
      <c r="O408" s="253"/>
      <c r="P408" s="253"/>
      <c r="Q408" s="208"/>
      <c r="R408" s="839" t="s">
        <v>2716</v>
      </c>
      <c r="S408" s="841"/>
      <c r="T408" s="60"/>
      <c r="U408" s="1313" t="str">
        <f t="shared" si="52"/>
        <v/>
      </c>
      <c r="V408" s="1313"/>
      <c r="W408" s="1313"/>
      <c r="X408" s="1313"/>
      <c r="Y408" s="1313"/>
      <c r="Z408" s="1313"/>
      <c r="AA408" s="1313"/>
      <c r="AB408" s="1313"/>
      <c r="AC408" s="1313"/>
      <c r="AD408" s="1313"/>
      <c r="AE408" s="1313"/>
      <c r="AG408" s="284" t="str">
        <f t="shared" si="47"/>
        <v/>
      </c>
      <c r="AH408" s="284" t="str">
        <f t="shared" si="48"/>
        <v>×</v>
      </c>
      <c r="AI408" s="278" t="str">
        <f t="shared" si="49"/>
        <v>－</v>
      </c>
      <c r="AJ408" s="279" t="str">
        <f t="shared" si="50"/>
        <v/>
      </c>
    </row>
    <row r="409" spans="1:36" ht="36.75" customHeight="1">
      <c r="A409" s="280">
        <f t="shared" si="53"/>
        <v>399</v>
      </c>
      <c r="B409" s="281" t="str">
        <f>IF(基本情報入力シート!B438="","",基本情報入力シート!B438)</f>
        <v/>
      </c>
      <c r="C409" s="282" t="str">
        <f>IF(基本情報入力シート!L438="","",基本情報入力シート!L438)</f>
        <v/>
      </c>
      <c r="D409" s="282" t="str">
        <f>IF(基本情報入力シート!Q438="","",基本情報入力シート!Q438)</f>
        <v/>
      </c>
      <c r="E409" s="282" t="str">
        <f>IF(基本情報入力シート!V438="","",基本情報入力シート!V438)</f>
        <v/>
      </c>
      <c r="F409" s="282" t="str">
        <f>IF(基本情報入力シート!W438="","",基本情報入力シート!W438)</f>
        <v/>
      </c>
      <c r="G409" s="282" t="str">
        <f>IF(基本情報入力シート!X438="","",基本情報入力シート!X438)</f>
        <v/>
      </c>
      <c r="H409" s="653" t="str">
        <f>IF(基本情報入力シート!Z438="","",基本情報入力シート!Z438)</f>
        <v/>
      </c>
      <c r="I409" s="654" t="str">
        <f>IF(基本情報入力シート!AE438&lt;&gt;"", 基本情報入力シート!AE438, "")</f>
        <v/>
      </c>
      <c r="J409" s="655" t="str">
        <f>IF(基本情報入力シート!AA438="","",基本情報入力シート!AA438)</f>
        <v/>
      </c>
      <c r="K409" s="59" t="str">
        <f>IF(基本情報入力シート!AD438="","",基本情報入力シート!AD438)</f>
        <v/>
      </c>
      <c r="L409" s="656" t="str">
        <f>IF(G409="","",VLOOKUP(G409,【参考】数式用!$A$3:$C$46,3,FALSE))</f>
        <v/>
      </c>
      <c r="M409" s="283" t="str">
        <f t="shared" si="51"/>
        <v/>
      </c>
      <c r="N409" s="253"/>
      <c r="O409" s="253"/>
      <c r="P409" s="253"/>
      <c r="Q409" s="208"/>
      <c r="R409" s="839" t="s">
        <v>2716</v>
      </c>
      <c r="S409" s="841"/>
      <c r="T409" s="60"/>
      <c r="U409" s="1313" t="str">
        <f t="shared" si="52"/>
        <v/>
      </c>
      <c r="V409" s="1313"/>
      <c r="W409" s="1313"/>
      <c r="X409" s="1313"/>
      <c r="Y409" s="1313"/>
      <c r="Z409" s="1313"/>
      <c r="AA409" s="1313"/>
      <c r="AB409" s="1313"/>
      <c r="AC409" s="1313"/>
      <c r="AD409" s="1313"/>
      <c r="AE409" s="1313"/>
      <c r="AG409" s="284" t="str">
        <f t="shared" si="47"/>
        <v/>
      </c>
      <c r="AH409" s="284" t="str">
        <f t="shared" si="48"/>
        <v>×</v>
      </c>
      <c r="AI409" s="278" t="str">
        <f t="shared" si="49"/>
        <v>－</v>
      </c>
      <c r="AJ409" s="279" t="str">
        <f t="shared" si="50"/>
        <v/>
      </c>
    </row>
    <row r="410" spans="1:36" ht="36.75" customHeight="1">
      <c r="A410" s="280">
        <f t="shared" si="53"/>
        <v>400</v>
      </c>
      <c r="B410" s="281" t="str">
        <f>IF(基本情報入力シート!B439="","",基本情報入力シート!B439)</f>
        <v/>
      </c>
      <c r="C410" s="282" t="str">
        <f>IF(基本情報入力シート!L439="","",基本情報入力シート!L439)</f>
        <v/>
      </c>
      <c r="D410" s="282" t="str">
        <f>IF(基本情報入力シート!Q439="","",基本情報入力シート!Q439)</f>
        <v/>
      </c>
      <c r="E410" s="282" t="str">
        <f>IF(基本情報入力シート!V439="","",基本情報入力シート!V439)</f>
        <v/>
      </c>
      <c r="F410" s="282" t="str">
        <f>IF(基本情報入力シート!W439="","",基本情報入力シート!W439)</f>
        <v/>
      </c>
      <c r="G410" s="282" t="str">
        <f>IF(基本情報入力シート!X439="","",基本情報入力シート!X439)</f>
        <v/>
      </c>
      <c r="H410" s="653" t="str">
        <f>IF(基本情報入力シート!Z439="","",基本情報入力シート!Z439)</f>
        <v/>
      </c>
      <c r="I410" s="654" t="str">
        <f>IF(基本情報入力シート!AE439&lt;&gt;"", 基本情報入力シート!AE439, "")</f>
        <v/>
      </c>
      <c r="J410" s="655" t="str">
        <f>IF(基本情報入力シート!AA439="","",基本情報入力シート!AA439)</f>
        <v/>
      </c>
      <c r="K410" s="59" t="str">
        <f>IF(基本情報入力シート!AD439="","",基本情報入力シート!AD439)</f>
        <v/>
      </c>
      <c r="L410" s="656" t="str">
        <f>IF(G410="","",VLOOKUP(G410,【参考】数式用!$A$3:$C$46,3,FALSE))</f>
        <v/>
      </c>
      <c r="M410" s="283" t="str">
        <f t="shared" si="51"/>
        <v/>
      </c>
      <c r="N410" s="253"/>
      <c r="O410" s="253"/>
      <c r="P410" s="253"/>
      <c r="Q410" s="208"/>
      <c r="R410" s="839" t="s">
        <v>2716</v>
      </c>
      <c r="S410" s="841"/>
      <c r="T410" s="60"/>
      <c r="U410" s="1313" t="str">
        <f t="shared" si="52"/>
        <v/>
      </c>
      <c r="V410" s="1313"/>
      <c r="W410" s="1313"/>
      <c r="X410" s="1313"/>
      <c r="Y410" s="1313"/>
      <c r="Z410" s="1313"/>
      <c r="AA410" s="1313"/>
      <c r="AB410" s="1313"/>
      <c r="AC410" s="1313"/>
      <c r="AD410" s="1313"/>
      <c r="AE410" s="1313"/>
      <c r="AG410" s="284" t="str">
        <f t="shared" si="47"/>
        <v/>
      </c>
      <c r="AH410" s="284" t="str">
        <f t="shared" si="48"/>
        <v>×</v>
      </c>
      <c r="AI410" s="278" t="str">
        <f t="shared" si="49"/>
        <v>－</v>
      </c>
      <c r="AJ410" s="279" t="str">
        <f t="shared" si="50"/>
        <v/>
      </c>
    </row>
    <row r="411" spans="1:36" ht="36.75" customHeight="1">
      <c r="A411" s="280">
        <f t="shared" si="53"/>
        <v>401</v>
      </c>
      <c r="B411" s="281" t="str">
        <f>IF(基本情報入力シート!B440="","",基本情報入力シート!B440)</f>
        <v/>
      </c>
      <c r="C411" s="282" t="str">
        <f>IF(基本情報入力シート!L440="","",基本情報入力シート!L440)</f>
        <v/>
      </c>
      <c r="D411" s="282" t="str">
        <f>IF(基本情報入力シート!Q440="","",基本情報入力シート!Q440)</f>
        <v/>
      </c>
      <c r="E411" s="282" t="str">
        <f>IF(基本情報入力シート!V440="","",基本情報入力シート!V440)</f>
        <v/>
      </c>
      <c r="F411" s="282" t="str">
        <f>IF(基本情報入力シート!W440="","",基本情報入力シート!W440)</f>
        <v/>
      </c>
      <c r="G411" s="282" t="str">
        <f>IF(基本情報入力シート!X440="","",基本情報入力シート!X440)</f>
        <v/>
      </c>
      <c r="H411" s="653" t="str">
        <f>IF(基本情報入力シート!Z440="","",基本情報入力シート!Z440)</f>
        <v/>
      </c>
      <c r="I411" s="654" t="str">
        <f>IF(基本情報入力シート!AE440&lt;&gt;"", 基本情報入力シート!AE440, "")</f>
        <v/>
      </c>
      <c r="J411" s="655" t="str">
        <f>IF(基本情報入力シート!AA440="","",基本情報入力シート!AA440)</f>
        <v/>
      </c>
      <c r="K411" s="59" t="str">
        <f>IF(基本情報入力シート!AD440="","",基本情報入力シート!AD440)</f>
        <v/>
      </c>
      <c r="L411" s="656" t="str">
        <f>IF(G411="","",VLOOKUP(G411,【参考】数式用!$A$3:$C$46,3,FALSE))</f>
        <v/>
      </c>
      <c r="M411" s="283" t="str">
        <f t="shared" si="51"/>
        <v/>
      </c>
      <c r="N411" s="253"/>
      <c r="O411" s="253"/>
      <c r="P411" s="253"/>
      <c r="Q411" s="208"/>
      <c r="R411" s="839" t="s">
        <v>2716</v>
      </c>
      <c r="S411" s="841"/>
      <c r="T411" s="60"/>
      <c r="U411" s="1313" t="str">
        <f t="shared" si="52"/>
        <v/>
      </c>
      <c r="V411" s="1313"/>
      <c r="W411" s="1313"/>
      <c r="X411" s="1313"/>
      <c r="Y411" s="1313"/>
      <c r="Z411" s="1313"/>
      <c r="AA411" s="1313"/>
      <c r="AB411" s="1313"/>
      <c r="AC411" s="1313"/>
      <c r="AD411" s="1313"/>
      <c r="AE411" s="1313"/>
      <c r="AG411" s="284" t="str">
        <f t="shared" si="47"/>
        <v/>
      </c>
      <c r="AH411" s="284" t="str">
        <f t="shared" si="48"/>
        <v>×</v>
      </c>
      <c r="AI411" s="278" t="str">
        <f t="shared" si="49"/>
        <v>－</v>
      </c>
      <c r="AJ411" s="279" t="str">
        <f t="shared" si="50"/>
        <v/>
      </c>
    </row>
    <row r="412" spans="1:36" ht="36.75" customHeight="1">
      <c r="A412" s="280">
        <f t="shared" si="53"/>
        <v>402</v>
      </c>
      <c r="B412" s="281" t="str">
        <f>IF(基本情報入力シート!B441="","",基本情報入力シート!B441)</f>
        <v/>
      </c>
      <c r="C412" s="282" t="str">
        <f>IF(基本情報入力シート!L441="","",基本情報入力シート!L441)</f>
        <v/>
      </c>
      <c r="D412" s="282" t="str">
        <f>IF(基本情報入力シート!Q441="","",基本情報入力シート!Q441)</f>
        <v/>
      </c>
      <c r="E412" s="282" t="str">
        <f>IF(基本情報入力シート!V441="","",基本情報入力シート!V441)</f>
        <v/>
      </c>
      <c r="F412" s="282" t="str">
        <f>IF(基本情報入力シート!W441="","",基本情報入力シート!W441)</f>
        <v/>
      </c>
      <c r="G412" s="282" t="str">
        <f>IF(基本情報入力シート!X441="","",基本情報入力シート!X441)</f>
        <v/>
      </c>
      <c r="H412" s="653" t="str">
        <f>IF(基本情報入力シート!Z441="","",基本情報入力シート!Z441)</f>
        <v/>
      </c>
      <c r="I412" s="654" t="str">
        <f>IF(基本情報入力シート!AE441&lt;&gt;"", 基本情報入力シート!AE441, "")</f>
        <v/>
      </c>
      <c r="J412" s="655" t="str">
        <f>IF(基本情報入力シート!AA441="","",基本情報入力シート!AA441)</f>
        <v/>
      </c>
      <c r="K412" s="59" t="str">
        <f>IF(基本情報入力シート!AD441="","",基本情報入力シート!AD441)</f>
        <v/>
      </c>
      <c r="L412" s="656" t="str">
        <f>IF(G412="","",VLOOKUP(G412,【参考】数式用!$A$3:$C$46,3,FALSE))</f>
        <v/>
      </c>
      <c r="M412" s="283" t="str">
        <f t="shared" si="51"/>
        <v/>
      </c>
      <c r="N412" s="253"/>
      <c r="O412" s="253"/>
      <c r="P412" s="253"/>
      <c r="Q412" s="208"/>
      <c r="R412" s="839" t="s">
        <v>2716</v>
      </c>
      <c r="S412" s="841"/>
      <c r="T412" s="60"/>
      <c r="U412" s="1313" t="str">
        <f t="shared" si="52"/>
        <v/>
      </c>
      <c r="V412" s="1313"/>
      <c r="W412" s="1313"/>
      <c r="X412" s="1313"/>
      <c r="Y412" s="1313"/>
      <c r="Z412" s="1313"/>
      <c r="AA412" s="1313"/>
      <c r="AB412" s="1313"/>
      <c r="AC412" s="1313"/>
      <c r="AD412" s="1313"/>
      <c r="AE412" s="1313"/>
      <c r="AG412" s="284" t="str">
        <f t="shared" si="47"/>
        <v/>
      </c>
      <c r="AH412" s="284" t="str">
        <f t="shared" si="48"/>
        <v>×</v>
      </c>
      <c r="AI412" s="278" t="str">
        <f t="shared" si="49"/>
        <v>－</v>
      </c>
      <c r="AJ412" s="279" t="str">
        <f t="shared" si="50"/>
        <v/>
      </c>
    </row>
    <row r="413" spans="1:36" ht="36.75" customHeight="1">
      <c r="A413" s="280">
        <f t="shared" si="53"/>
        <v>403</v>
      </c>
      <c r="B413" s="281" t="str">
        <f>IF(基本情報入力シート!B442="","",基本情報入力シート!B442)</f>
        <v/>
      </c>
      <c r="C413" s="282" t="str">
        <f>IF(基本情報入力シート!L442="","",基本情報入力シート!L442)</f>
        <v/>
      </c>
      <c r="D413" s="282" t="str">
        <f>IF(基本情報入力シート!Q442="","",基本情報入力シート!Q442)</f>
        <v/>
      </c>
      <c r="E413" s="282" t="str">
        <f>IF(基本情報入力シート!V442="","",基本情報入力シート!V442)</f>
        <v/>
      </c>
      <c r="F413" s="282" t="str">
        <f>IF(基本情報入力シート!W442="","",基本情報入力シート!W442)</f>
        <v/>
      </c>
      <c r="G413" s="282" t="str">
        <f>IF(基本情報入力シート!X442="","",基本情報入力シート!X442)</f>
        <v/>
      </c>
      <c r="H413" s="653" t="str">
        <f>IF(基本情報入力シート!Z442="","",基本情報入力シート!Z442)</f>
        <v/>
      </c>
      <c r="I413" s="654" t="str">
        <f>IF(基本情報入力シート!AE442&lt;&gt;"", 基本情報入力シート!AE442, "")</f>
        <v/>
      </c>
      <c r="J413" s="655" t="str">
        <f>IF(基本情報入力シート!AA442="","",基本情報入力シート!AA442)</f>
        <v/>
      </c>
      <c r="K413" s="59" t="str">
        <f>IF(基本情報入力シート!AD442="","",基本情報入力シート!AD442)</f>
        <v/>
      </c>
      <c r="L413" s="656" t="str">
        <f>IF(G413="","",VLOOKUP(G413,【参考】数式用!$A$3:$C$46,3,FALSE))</f>
        <v/>
      </c>
      <c r="M413" s="283" t="str">
        <f t="shared" si="51"/>
        <v/>
      </c>
      <c r="N413" s="253"/>
      <c r="O413" s="253"/>
      <c r="P413" s="253"/>
      <c r="Q413" s="208"/>
      <c r="R413" s="839" t="s">
        <v>2716</v>
      </c>
      <c r="S413" s="841"/>
      <c r="T413" s="60"/>
      <c r="U413" s="1313" t="str">
        <f t="shared" si="52"/>
        <v/>
      </c>
      <c r="V413" s="1313"/>
      <c r="W413" s="1313"/>
      <c r="X413" s="1313"/>
      <c r="Y413" s="1313"/>
      <c r="Z413" s="1313"/>
      <c r="AA413" s="1313"/>
      <c r="AB413" s="1313"/>
      <c r="AC413" s="1313"/>
      <c r="AD413" s="1313"/>
      <c r="AE413" s="1313"/>
      <c r="AG413" s="284" t="str">
        <f t="shared" si="47"/>
        <v/>
      </c>
      <c r="AH413" s="284" t="str">
        <f t="shared" si="48"/>
        <v>×</v>
      </c>
      <c r="AI413" s="278" t="str">
        <f t="shared" si="49"/>
        <v>－</v>
      </c>
      <c r="AJ413" s="279" t="str">
        <f t="shared" si="50"/>
        <v/>
      </c>
    </row>
    <row r="414" spans="1:36" ht="36.75" customHeight="1">
      <c r="A414" s="280">
        <f t="shared" si="53"/>
        <v>404</v>
      </c>
      <c r="B414" s="281" t="str">
        <f>IF(基本情報入力シート!B443="","",基本情報入力シート!B443)</f>
        <v/>
      </c>
      <c r="C414" s="282" t="str">
        <f>IF(基本情報入力シート!L443="","",基本情報入力シート!L443)</f>
        <v/>
      </c>
      <c r="D414" s="282" t="str">
        <f>IF(基本情報入力シート!Q443="","",基本情報入力シート!Q443)</f>
        <v/>
      </c>
      <c r="E414" s="282" t="str">
        <f>IF(基本情報入力シート!V443="","",基本情報入力シート!V443)</f>
        <v/>
      </c>
      <c r="F414" s="282" t="str">
        <f>IF(基本情報入力シート!W443="","",基本情報入力シート!W443)</f>
        <v/>
      </c>
      <c r="G414" s="282" t="str">
        <f>IF(基本情報入力シート!X443="","",基本情報入力シート!X443)</f>
        <v/>
      </c>
      <c r="H414" s="653" t="str">
        <f>IF(基本情報入力シート!Z443="","",基本情報入力シート!Z443)</f>
        <v/>
      </c>
      <c r="I414" s="654" t="str">
        <f>IF(基本情報入力シート!AE443&lt;&gt;"", 基本情報入力シート!AE443, "")</f>
        <v/>
      </c>
      <c r="J414" s="655" t="str">
        <f>IF(基本情報入力シート!AA443="","",基本情報入力シート!AA443)</f>
        <v/>
      </c>
      <c r="K414" s="59" t="str">
        <f>IF(基本情報入力シート!AD443="","",基本情報入力シート!AD443)</f>
        <v/>
      </c>
      <c r="L414" s="656" t="str">
        <f>IF(G414="","",VLOOKUP(G414,【参考】数式用!$A$3:$C$46,3,FALSE))</f>
        <v/>
      </c>
      <c r="M414" s="283" t="str">
        <f t="shared" si="51"/>
        <v/>
      </c>
      <c r="N414" s="253"/>
      <c r="O414" s="253"/>
      <c r="P414" s="253"/>
      <c r="Q414" s="208"/>
      <c r="R414" s="839" t="s">
        <v>2716</v>
      </c>
      <c r="S414" s="841"/>
      <c r="T414" s="60"/>
      <c r="U414" s="1313" t="str">
        <f t="shared" si="52"/>
        <v/>
      </c>
      <c r="V414" s="1313"/>
      <c r="W414" s="1313"/>
      <c r="X414" s="1313"/>
      <c r="Y414" s="1313"/>
      <c r="Z414" s="1313"/>
      <c r="AA414" s="1313"/>
      <c r="AB414" s="1313"/>
      <c r="AC414" s="1313"/>
      <c r="AD414" s="1313"/>
      <c r="AE414" s="1313"/>
      <c r="AG414" s="284" t="str">
        <f t="shared" si="47"/>
        <v/>
      </c>
      <c r="AH414" s="284" t="str">
        <f t="shared" si="48"/>
        <v>×</v>
      </c>
      <c r="AI414" s="278" t="str">
        <f t="shared" si="49"/>
        <v>－</v>
      </c>
      <c r="AJ414" s="279" t="str">
        <f t="shared" si="50"/>
        <v/>
      </c>
    </row>
    <row r="415" spans="1:36" ht="36.75" customHeight="1">
      <c r="A415" s="280">
        <f t="shared" si="53"/>
        <v>405</v>
      </c>
      <c r="B415" s="281" t="str">
        <f>IF(基本情報入力シート!B444="","",基本情報入力シート!B444)</f>
        <v/>
      </c>
      <c r="C415" s="282" t="str">
        <f>IF(基本情報入力シート!L444="","",基本情報入力シート!L444)</f>
        <v/>
      </c>
      <c r="D415" s="282" t="str">
        <f>IF(基本情報入力シート!Q444="","",基本情報入力シート!Q444)</f>
        <v/>
      </c>
      <c r="E415" s="282" t="str">
        <f>IF(基本情報入力シート!V444="","",基本情報入力シート!V444)</f>
        <v/>
      </c>
      <c r="F415" s="282" t="str">
        <f>IF(基本情報入力シート!W444="","",基本情報入力シート!W444)</f>
        <v/>
      </c>
      <c r="G415" s="282" t="str">
        <f>IF(基本情報入力シート!X444="","",基本情報入力シート!X444)</f>
        <v/>
      </c>
      <c r="H415" s="653" t="str">
        <f>IF(基本情報入力シート!Z444="","",基本情報入力シート!Z444)</f>
        <v/>
      </c>
      <c r="I415" s="654" t="str">
        <f>IF(基本情報入力シート!AE444&lt;&gt;"", 基本情報入力シート!AE444, "")</f>
        <v/>
      </c>
      <c r="J415" s="655" t="str">
        <f>IF(基本情報入力シート!AA444="","",基本情報入力シート!AA444)</f>
        <v/>
      </c>
      <c r="K415" s="59" t="str">
        <f>IF(基本情報入力シート!AD444="","",基本情報入力シート!AD444)</f>
        <v/>
      </c>
      <c r="L415" s="656" t="str">
        <f>IF(G415="","",VLOOKUP(G415,【参考】数式用!$A$3:$C$46,3,FALSE))</f>
        <v/>
      </c>
      <c r="M415" s="283" t="str">
        <f t="shared" si="51"/>
        <v/>
      </c>
      <c r="N415" s="253"/>
      <c r="O415" s="253"/>
      <c r="P415" s="253"/>
      <c r="Q415" s="208"/>
      <c r="R415" s="839" t="s">
        <v>2716</v>
      </c>
      <c r="S415" s="841"/>
      <c r="T415" s="60"/>
      <c r="U415" s="1313" t="str">
        <f t="shared" si="52"/>
        <v/>
      </c>
      <c r="V415" s="1313"/>
      <c r="W415" s="1313"/>
      <c r="X415" s="1313"/>
      <c r="Y415" s="1313"/>
      <c r="Z415" s="1313"/>
      <c r="AA415" s="1313"/>
      <c r="AB415" s="1313"/>
      <c r="AC415" s="1313"/>
      <c r="AD415" s="1313"/>
      <c r="AE415" s="1313"/>
      <c r="AG415" s="284" t="str">
        <f t="shared" si="47"/>
        <v/>
      </c>
      <c r="AH415" s="284" t="str">
        <f t="shared" si="48"/>
        <v>×</v>
      </c>
      <c r="AI415" s="278" t="str">
        <f t="shared" si="49"/>
        <v>－</v>
      </c>
      <c r="AJ415" s="279" t="str">
        <f t="shared" si="50"/>
        <v/>
      </c>
    </row>
    <row r="416" spans="1:36" ht="36.75" customHeight="1">
      <c r="A416" s="280">
        <f t="shared" si="53"/>
        <v>406</v>
      </c>
      <c r="B416" s="281" t="str">
        <f>IF(基本情報入力シート!B445="","",基本情報入力シート!B445)</f>
        <v/>
      </c>
      <c r="C416" s="282" t="str">
        <f>IF(基本情報入力シート!L445="","",基本情報入力シート!L445)</f>
        <v/>
      </c>
      <c r="D416" s="282" t="str">
        <f>IF(基本情報入力シート!Q445="","",基本情報入力シート!Q445)</f>
        <v/>
      </c>
      <c r="E416" s="282" t="str">
        <f>IF(基本情報入力シート!V445="","",基本情報入力シート!V445)</f>
        <v/>
      </c>
      <c r="F416" s="282" t="str">
        <f>IF(基本情報入力シート!W445="","",基本情報入力シート!W445)</f>
        <v/>
      </c>
      <c r="G416" s="282" t="str">
        <f>IF(基本情報入力シート!X445="","",基本情報入力シート!X445)</f>
        <v/>
      </c>
      <c r="H416" s="653" t="str">
        <f>IF(基本情報入力シート!Z445="","",基本情報入力シート!Z445)</f>
        <v/>
      </c>
      <c r="I416" s="654" t="str">
        <f>IF(基本情報入力シート!AE445&lt;&gt;"", 基本情報入力シート!AE445, "")</f>
        <v/>
      </c>
      <c r="J416" s="655" t="str">
        <f>IF(基本情報入力シート!AA445="","",基本情報入力シート!AA445)</f>
        <v/>
      </c>
      <c r="K416" s="59" t="str">
        <f>IF(基本情報入力シート!AD445="","",基本情報入力シート!AD445)</f>
        <v/>
      </c>
      <c r="L416" s="656" t="str">
        <f>IF(G416="","",VLOOKUP(G416,【参考】数式用!$A$3:$C$46,3,FALSE))</f>
        <v/>
      </c>
      <c r="M416" s="283" t="str">
        <f t="shared" si="51"/>
        <v/>
      </c>
      <c r="N416" s="253"/>
      <c r="O416" s="253"/>
      <c r="P416" s="253"/>
      <c r="Q416" s="208"/>
      <c r="R416" s="839" t="s">
        <v>2716</v>
      </c>
      <c r="S416" s="841"/>
      <c r="T416" s="60"/>
      <c r="U416" s="1313" t="str">
        <f t="shared" si="52"/>
        <v/>
      </c>
      <c r="V416" s="1313"/>
      <c r="W416" s="1313"/>
      <c r="X416" s="1313"/>
      <c r="Y416" s="1313"/>
      <c r="Z416" s="1313"/>
      <c r="AA416" s="1313"/>
      <c r="AB416" s="1313"/>
      <c r="AC416" s="1313"/>
      <c r="AD416" s="1313"/>
      <c r="AE416" s="1313"/>
      <c r="AG416" s="284" t="str">
        <f t="shared" si="47"/>
        <v/>
      </c>
      <c r="AH416" s="284" t="str">
        <f t="shared" si="48"/>
        <v>×</v>
      </c>
      <c r="AI416" s="278" t="str">
        <f t="shared" si="49"/>
        <v>－</v>
      </c>
      <c r="AJ416" s="279" t="str">
        <f t="shared" si="50"/>
        <v/>
      </c>
    </row>
    <row r="417" spans="1:36" ht="36.75" customHeight="1">
      <c r="A417" s="280">
        <f t="shared" si="53"/>
        <v>407</v>
      </c>
      <c r="B417" s="281" t="str">
        <f>IF(基本情報入力シート!B446="","",基本情報入力シート!B446)</f>
        <v/>
      </c>
      <c r="C417" s="282" t="str">
        <f>IF(基本情報入力シート!L446="","",基本情報入力シート!L446)</f>
        <v/>
      </c>
      <c r="D417" s="282" t="str">
        <f>IF(基本情報入力シート!Q446="","",基本情報入力シート!Q446)</f>
        <v/>
      </c>
      <c r="E417" s="282" t="str">
        <f>IF(基本情報入力シート!V446="","",基本情報入力シート!V446)</f>
        <v/>
      </c>
      <c r="F417" s="282" t="str">
        <f>IF(基本情報入力シート!W446="","",基本情報入力シート!W446)</f>
        <v/>
      </c>
      <c r="G417" s="282" t="str">
        <f>IF(基本情報入力シート!X446="","",基本情報入力シート!X446)</f>
        <v/>
      </c>
      <c r="H417" s="653" t="str">
        <f>IF(基本情報入力シート!Z446="","",基本情報入力シート!Z446)</f>
        <v/>
      </c>
      <c r="I417" s="654" t="str">
        <f>IF(基本情報入力シート!AE446&lt;&gt;"", 基本情報入力シート!AE446, "")</f>
        <v/>
      </c>
      <c r="J417" s="655" t="str">
        <f>IF(基本情報入力シート!AA446="","",基本情報入力シート!AA446)</f>
        <v/>
      </c>
      <c r="K417" s="59" t="str">
        <f>IF(基本情報入力シート!AD446="","",基本情報入力シート!AD446)</f>
        <v/>
      </c>
      <c r="L417" s="656" t="str">
        <f>IF(G417="","",VLOOKUP(G417,【参考】数式用!$A$3:$C$46,3,FALSE))</f>
        <v/>
      </c>
      <c r="M417" s="283" t="str">
        <f t="shared" si="51"/>
        <v/>
      </c>
      <c r="N417" s="253"/>
      <c r="O417" s="253"/>
      <c r="P417" s="253"/>
      <c r="Q417" s="208"/>
      <c r="R417" s="839" t="s">
        <v>2716</v>
      </c>
      <c r="S417" s="841"/>
      <c r="T417" s="60"/>
      <c r="U417" s="1313" t="str">
        <f t="shared" si="52"/>
        <v/>
      </c>
      <c r="V417" s="1313"/>
      <c r="W417" s="1313"/>
      <c r="X417" s="1313"/>
      <c r="Y417" s="1313"/>
      <c r="Z417" s="1313"/>
      <c r="AA417" s="1313"/>
      <c r="AB417" s="1313"/>
      <c r="AC417" s="1313"/>
      <c r="AD417" s="1313"/>
      <c r="AE417" s="1313"/>
      <c r="AG417" s="284" t="str">
        <f t="shared" si="47"/>
        <v/>
      </c>
      <c r="AH417" s="284" t="str">
        <f t="shared" si="48"/>
        <v>×</v>
      </c>
      <c r="AI417" s="278" t="str">
        <f t="shared" si="49"/>
        <v>－</v>
      </c>
      <c r="AJ417" s="279" t="str">
        <f t="shared" si="50"/>
        <v/>
      </c>
    </row>
    <row r="418" spans="1:36" ht="36.75" customHeight="1">
      <c r="A418" s="280">
        <f t="shared" si="53"/>
        <v>408</v>
      </c>
      <c r="B418" s="281" t="str">
        <f>IF(基本情報入力シート!B447="","",基本情報入力シート!B447)</f>
        <v/>
      </c>
      <c r="C418" s="282" t="str">
        <f>IF(基本情報入力シート!L447="","",基本情報入力シート!L447)</f>
        <v/>
      </c>
      <c r="D418" s="282" t="str">
        <f>IF(基本情報入力シート!Q447="","",基本情報入力シート!Q447)</f>
        <v/>
      </c>
      <c r="E418" s="282" t="str">
        <f>IF(基本情報入力シート!V447="","",基本情報入力シート!V447)</f>
        <v/>
      </c>
      <c r="F418" s="282" t="str">
        <f>IF(基本情報入力シート!W447="","",基本情報入力シート!W447)</f>
        <v/>
      </c>
      <c r="G418" s="282" t="str">
        <f>IF(基本情報入力シート!X447="","",基本情報入力シート!X447)</f>
        <v/>
      </c>
      <c r="H418" s="653" t="str">
        <f>IF(基本情報入力シート!Z447="","",基本情報入力シート!Z447)</f>
        <v/>
      </c>
      <c r="I418" s="654" t="str">
        <f>IF(基本情報入力シート!AE447&lt;&gt;"", 基本情報入力シート!AE447, "")</f>
        <v/>
      </c>
      <c r="J418" s="655" t="str">
        <f>IF(基本情報入力シート!AA447="","",基本情報入力シート!AA447)</f>
        <v/>
      </c>
      <c r="K418" s="59" t="str">
        <f>IF(基本情報入力シート!AD447="","",基本情報入力シート!AD447)</f>
        <v/>
      </c>
      <c r="L418" s="656" t="str">
        <f>IF(G418="","",VLOOKUP(G418,【参考】数式用!$A$3:$C$46,3,FALSE))</f>
        <v/>
      </c>
      <c r="M418" s="283" t="str">
        <f t="shared" si="51"/>
        <v/>
      </c>
      <c r="N418" s="253"/>
      <c r="O418" s="253"/>
      <c r="P418" s="253"/>
      <c r="Q418" s="208"/>
      <c r="R418" s="839" t="s">
        <v>2716</v>
      </c>
      <c r="S418" s="841"/>
      <c r="T418" s="60"/>
      <c r="U418" s="1313" t="str">
        <f t="shared" si="52"/>
        <v/>
      </c>
      <c r="V418" s="1313"/>
      <c r="W418" s="1313"/>
      <c r="X418" s="1313"/>
      <c r="Y418" s="1313"/>
      <c r="Z418" s="1313"/>
      <c r="AA418" s="1313"/>
      <c r="AB418" s="1313"/>
      <c r="AC418" s="1313"/>
      <c r="AD418" s="1313"/>
      <c r="AE418" s="1313"/>
      <c r="AG418" s="284" t="str">
        <f t="shared" si="47"/>
        <v/>
      </c>
      <c r="AH418" s="284" t="str">
        <f t="shared" si="48"/>
        <v>×</v>
      </c>
      <c r="AI418" s="278" t="str">
        <f t="shared" si="49"/>
        <v>－</v>
      </c>
      <c r="AJ418" s="279" t="str">
        <f t="shared" si="50"/>
        <v/>
      </c>
    </row>
    <row r="419" spans="1:36" ht="36.75" customHeight="1">
      <c r="A419" s="280">
        <f t="shared" si="53"/>
        <v>409</v>
      </c>
      <c r="B419" s="281" t="str">
        <f>IF(基本情報入力シート!B448="","",基本情報入力シート!B448)</f>
        <v/>
      </c>
      <c r="C419" s="282" t="str">
        <f>IF(基本情報入力シート!L448="","",基本情報入力シート!L448)</f>
        <v/>
      </c>
      <c r="D419" s="282" t="str">
        <f>IF(基本情報入力シート!Q448="","",基本情報入力シート!Q448)</f>
        <v/>
      </c>
      <c r="E419" s="282" t="str">
        <f>IF(基本情報入力シート!V448="","",基本情報入力シート!V448)</f>
        <v/>
      </c>
      <c r="F419" s="282" t="str">
        <f>IF(基本情報入力シート!W448="","",基本情報入力シート!W448)</f>
        <v/>
      </c>
      <c r="G419" s="282" t="str">
        <f>IF(基本情報入力シート!X448="","",基本情報入力シート!X448)</f>
        <v/>
      </c>
      <c r="H419" s="653" t="str">
        <f>IF(基本情報入力シート!Z448="","",基本情報入力シート!Z448)</f>
        <v/>
      </c>
      <c r="I419" s="654" t="str">
        <f>IF(基本情報入力シート!AE448&lt;&gt;"", 基本情報入力シート!AE448, "")</f>
        <v/>
      </c>
      <c r="J419" s="655" t="str">
        <f>IF(基本情報入力シート!AA448="","",基本情報入力シート!AA448)</f>
        <v/>
      </c>
      <c r="K419" s="59" t="str">
        <f>IF(基本情報入力シート!AD448="","",基本情報入力シート!AD448)</f>
        <v/>
      </c>
      <c r="L419" s="656" t="str">
        <f>IF(G419="","",VLOOKUP(G419,【参考】数式用!$A$3:$C$46,3,FALSE))</f>
        <v/>
      </c>
      <c r="M419" s="283" t="str">
        <f t="shared" si="51"/>
        <v/>
      </c>
      <c r="N419" s="253"/>
      <c r="O419" s="253"/>
      <c r="P419" s="253"/>
      <c r="Q419" s="208"/>
      <c r="R419" s="839" t="s">
        <v>2716</v>
      </c>
      <c r="S419" s="841"/>
      <c r="T419" s="60"/>
      <c r="U419" s="1313" t="str">
        <f t="shared" si="52"/>
        <v/>
      </c>
      <c r="V419" s="1313"/>
      <c r="W419" s="1313"/>
      <c r="X419" s="1313"/>
      <c r="Y419" s="1313"/>
      <c r="Z419" s="1313"/>
      <c r="AA419" s="1313"/>
      <c r="AB419" s="1313"/>
      <c r="AC419" s="1313"/>
      <c r="AD419" s="1313"/>
      <c r="AE419" s="1313"/>
      <c r="AG419" s="284" t="str">
        <f t="shared" si="47"/>
        <v/>
      </c>
      <c r="AH419" s="284" t="str">
        <f t="shared" si="48"/>
        <v>×</v>
      </c>
      <c r="AI419" s="278" t="str">
        <f t="shared" si="49"/>
        <v>－</v>
      </c>
      <c r="AJ419" s="279" t="str">
        <f t="shared" si="50"/>
        <v/>
      </c>
    </row>
    <row r="420" spans="1:36" ht="36.75" customHeight="1">
      <c r="A420" s="280">
        <f t="shared" si="53"/>
        <v>410</v>
      </c>
      <c r="B420" s="281" t="str">
        <f>IF(基本情報入力シート!B449="","",基本情報入力シート!B449)</f>
        <v/>
      </c>
      <c r="C420" s="282" t="str">
        <f>IF(基本情報入力シート!L449="","",基本情報入力シート!L449)</f>
        <v/>
      </c>
      <c r="D420" s="282" t="str">
        <f>IF(基本情報入力シート!Q449="","",基本情報入力シート!Q449)</f>
        <v/>
      </c>
      <c r="E420" s="282" t="str">
        <f>IF(基本情報入力シート!V449="","",基本情報入力シート!V449)</f>
        <v/>
      </c>
      <c r="F420" s="282" t="str">
        <f>IF(基本情報入力シート!W449="","",基本情報入力シート!W449)</f>
        <v/>
      </c>
      <c r="G420" s="282" t="str">
        <f>IF(基本情報入力シート!X449="","",基本情報入力シート!X449)</f>
        <v/>
      </c>
      <c r="H420" s="653" t="str">
        <f>IF(基本情報入力シート!Z449="","",基本情報入力シート!Z449)</f>
        <v/>
      </c>
      <c r="I420" s="654" t="str">
        <f>IF(基本情報入力シート!AE449&lt;&gt;"", 基本情報入力シート!AE449, "")</f>
        <v/>
      </c>
      <c r="J420" s="655" t="str">
        <f>IF(基本情報入力シート!AA449="","",基本情報入力シート!AA449)</f>
        <v/>
      </c>
      <c r="K420" s="59" t="str">
        <f>IF(基本情報入力シート!AD449="","",基本情報入力シート!AD449)</f>
        <v/>
      </c>
      <c r="L420" s="656" t="str">
        <f>IF(G420="","",VLOOKUP(G420,【参考】数式用!$A$3:$C$46,3,FALSE))</f>
        <v/>
      </c>
      <c r="M420" s="283" t="str">
        <f t="shared" si="51"/>
        <v/>
      </c>
      <c r="N420" s="253"/>
      <c r="O420" s="253"/>
      <c r="P420" s="253"/>
      <c r="Q420" s="208"/>
      <c r="R420" s="839" t="s">
        <v>2716</v>
      </c>
      <c r="S420" s="841"/>
      <c r="T420" s="60"/>
      <c r="U420" s="1313" t="str">
        <f t="shared" si="52"/>
        <v/>
      </c>
      <c r="V420" s="1313"/>
      <c r="W420" s="1313"/>
      <c r="X420" s="1313"/>
      <c r="Y420" s="1313"/>
      <c r="Z420" s="1313"/>
      <c r="AA420" s="1313"/>
      <c r="AB420" s="1313"/>
      <c r="AC420" s="1313"/>
      <c r="AD420" s="1313"/>
      <c r="AE420" s="1313"/>
      <c r="AG420" s="284" t="str">
        <f t="shared" si="47"/>
        <v/>
      </c>
      <c r="AH420" s="284" t="str">
        <f t="shared" si="48"/>
        <v>×</v>
      </c>
      <c r="AI420" s="278" t="str">
        <f t="shared" si="49"/>
        <v>－</v>
      </c>
      <c r="AJ420" s="279" t="str">
        <f t="shared" si="50"/>
        <v/>
      </c>
    </row>
    <row r="421" spans="1:36" ht="36.75" customHeight="1">
      <c r="A421" s="280">
        <f t="shared" si="53"/>
        <v>411</v>
      </c>
      <c r="B421" s="281" t="str">
        <f>IF(基本情報入力シート!B450="","",基本情報入力シート!B450)</f>
        <v/>
      </c>
      <c r="C421" s="282" t="str">
        <f>IF(基本情報入力シート!L450="","",基本情報入力シート!L450)</f>
        <v/>
      </c>
      <c r="D421" s="282" t="str">
        <f>IF(基本情報入力シート!Q450="","",基本情報入力シート!Q450)</f>
        <v/>
      </c>
      <c r="E421" s="282" t="str">
        <f>IF(基本情報入力シート!V450="","",基本情報入力シート!V450)</f>
        <v/>
      </c>
      <c r="F421" s="282" t="str">
        <f>IF(基本情報入力シート!W450="","",基本情報入力シート!W450)</f>
        <v/>
      </c>
      <c r="G421" s="282" t="str">
        <f>IF(基本情報入力シート!X450="","",基本情報入力シート!X450)</f>
        <v/>
      </c>
      <c r="H421" s="653" t="str">
        <f>IF(基本情報入力シート!Z450="","",基本情報入力シート!Z450)</f>
        <v/>
      </c>
      <c r="I421" s="654" t="str">
        <f>IF(基本情報入力シート!AE450&lt;&gt;"", 基本情報入力シート!AE450, "")</f>
        <v/>
      </c>
      <c r="J421" s="655" t="str">
        <f>IF(基本情報入力シート!AA450="","",基本情報入力シート!AA450)</f>
        <v/>
      </c>
      <c r="K421" s="59" t="str">
        <f>IF(基本情報入力シート!AD450="","",基本情報入力シート!AD450)</f>
        <v/>
      </c>
      <c r="L421" s="656" t="str">
        <f>IF(G421="","",VLOOKUP(G421,【参考】数式用!$A$3:$C$46,3,FALSE))</f>
        <v/>
      </c>
      <c r="M421" s="283" t="str">
        <f t="shared" si="51"/>
        <v/>
      </c>
      <c r="N421" s="253"/>
      <c r="O421" s="253"/>
      <c r="P421" s="253"/>
      <c r="Q421" s="208"/>
      <c r="R421" s="839" t="s">
        <v>2716</v>
      </c>
      <c r="S421" s="841"/>
      <c r="T421" s="60"/>
      <c r="U421" s="1313" t="str">
        <f t="shared" si="52"/>
        <v/>
      </c>
      <c r="V421" s="1313"/>
      <c r="W421" s="1313"/>
      <c r="X421" s="1313"/>
      <c r="Y421" s="1313"/>
      <c r="Z421" s="1313"/>
      <c r="AA421" s="1313"/>
      <c r="AB421" s="1313"/>
      <c r="AC421" s="1313"/>
      <c r="AD421" s="1313"/>
      <c r="AE421" s="1313"/>
      <c r="AG421" s="284" t="str">
        <f t="shared" si="47"/>
        <v/>
      </c>
      <c r="AH421" s="284" t="str">
        <f t="shared" si="48"/>
        <v>×</v>
      </c>
      <c r="AI421" s="278" t="str">
        <f t="shared" si="49"/>
        <v>－</v>
      </c>
      <c r="AJ421" s="279" t="str">
        <f t="shared" si="50"/>
        <v/>
      </c>
    </row>
    <row r="422" spans="1:36" ht="36.75" customHeight="1">
      <c r="A422" s="280">
        <f t="shared" si="53"/>
        <v>412</v>
      </c>
      <c r="B422" s="281" t="str">
        <f>IF(基本情報入力シート!B451="","",基本情報入力シート!B451)</f>
        <v/>
      </c>
      <c r="C422" s="282" t="str">
        <f>IF(基本情報入力シート!L451="","",基本情報入力シート!L451)</f>
        <v/>
      </c>
      <c r="D422" s="282" t="str">
        <f>IF(基本情報入力シート!Q451="","",基本情報入力シート!Q451)</f>
        <v/>
      </c>
      <c r="E422" s="282" t="str">
        <f>IF(基本情報入力シート!V451="","",基本情報入力シート!V451)</f>
        <v/>
      </c>
      <c r="F422" s="282" t="str">
        <f>IF(基本情報入力シート!W451="","",基本情報入力シート!W451)</f>
        <v/>
      </c>
      <c r="G422" s="282" t="str">
        <f>IF(基本情報入力シート!X451="","",基本情報入力シート!X451)</f>
        <v/>
      </c>
      <c r="H422" s="653" t="str">
        <f>IF(基本情報入力シート!Z451="","",基本情報入力シート!Z451)</f>
        <v/>
      </c>
      <c r="I422" s="654" t="str">
        <f>IF(基本情報入力シート!AE451&lt;&gt;"", 基本情報入力シート!AE451, "")</f>
        <v/>
      </c>
      <c r="J422" s="655" t="str">
        <f>IF(基本情報入力シート!AA451="","",基本情報入力シート!AA451)</f>
        <v/>
      </c>
      <c r="K422" s="59" t="str">
        <f>IF(基本情報入力シート!AD451="","",基本情報入力シート!AD451)</f>
        <v/>
      </c>
      <c r="L422" s="656" t="str">
        <f>IF(G422="","",VLOOKUP(G422,【参考】数式用!$A$3:$C$46,3,FALSE))</f>
        <v/>
      </c>
      <c r="M422" s="283" t="str">
        <f t="shared" si="51"/>
        <v/>
      </c>
      <c r="N422" s="253"/>
      <c r="O422" s="253"/>
      <c r="P422" s="253"/>
      <c r="Q422" s="208"/>
      <c r="R422" s="839" t="s">
        <v>2716</v>
      </c>
      <c r="S422" s="841"/>
      <c r="T422" s="60"/>
      <c r="U422" s="1313" t="str">
        <f t="shared" si="52"/>
        <v/>
      </c>
      <c r="V422" s="1313"/>
      <c r="W422" s="1313"/>
      <c r="X422" s="1313"/>
      <c r="Y422" s="1313"/>
      <c r="Z422" s="1313"/>
      <c r="AA422" s="1313"/>
      <c r="AB422" s="1313"/>
      <c r="AC422" s="1313"/>
      <c r="AD422" s="1313"/>
      <c r="AE422" s="1313"/>
      <c r="AG422" s="284" t="str">
        <f t="shared" si="47"/>
        <v/>
      </c>
      <c r="AH422" s="284" t="str">
        <f t="shared" si="48"/>
        <v>×</v>
      </c>
      <c r="AI422" s="278" t="str">
        <f t="shared" si="49"/>
        <v>－</v>
      </c>
      <c r="AJ422" s="279" t="str">
        <f t="shared" si="50"/>
        <v/>
      </c>
    </row>
    <row r="423" spans="1:36" ht="36.75" customHeight="1">
      <c r="A423" s="280">
        <f t="shared" si="53"/>
        <v>413</v>
      </c>
      <c r="B423" s="281" t="str">
        <f>IF(基本情報入力シート!B452="","",基本情報入力シート!B452)</f>
        <v/>
      </c>
      <c r="C423" s="282" t="str">
        <f>IF(基本情報入力シート!L452="","",基本情報入力シート!L452)</f>
        <v/>
      </c>
      <c r="D423" s="282" t="str">
        <f>IF(基本情報入力シート!Q452="","",基本情報入力シート!Q452)</f>
        <v/>
      </c>
      <c r="E423" s="282" t="str">
        <f>IF(基本情報入力シート!V452="","",基本情報入力シート!V452)</f>
        <v/>
      </c>
      <c r="F423" s="282" t="str">
        <f>IF(基本情報入力シート!W452="","",基本情報入力シート!W452)</f>
        <v/>
      </c>
      <c r="G423" s="282" t="str">
        <f>IF(基本情報入力シート!X452="","",基本情報入力シート!X452)</f>
        <v/>
      </c>
      <c r="H423" s="653" t="str">
        <f>IF(基本情報入力シート!Z452="","",基本情報入力シート!Z452)</f>
        <v/>
      </c>
      <c r="I423" s="654" t="str">
        <f>IF(基本情報入力シート!AE452&lt;&gt;"", 基本情報入力シート!AE452, "")</f>
        <v/>
      </c>
      <c r="J423" s="655" t="str">
        <f>IF(基本情報入力シート!AA452="","",基本情報入力シート!AA452)</f>
        <v/>
      </c>
      <c r="K423" s="59" t="str">
        <f>IF(基本情報入力シート!AD452="","",基本情報入力シート!AD452)</f>
        <v/>
      </c>
      <c r="L423" s="656" t="str">
        <f>IF(G423="","",VLOOKUP(G423,【参考】数式用!$A$3:$C$46,3,FALSE))</f>
        <v/>
      </c>
      <c r="M423" s="283" t="str">
        <f t="shared" si="51"/>
        <v/>
      </c>
      <c r="N423" s="253"/>
      <c r="O423" s="253"/>
      <c r="P423" s="253"/>
      <c r="Q423" s="208"/>
      <c r="R423" s="839" t="s">
        <v>2716</v>
      </c>
      <c r="S423" s="841"/>
      <c r="T423" s="60"/>
      <c r="U423" s="1313" t="str">
        <f t="shared" si="52"/>
        <v/>
      </c>
      <c r="V423" s="1313"/>
      <c r="W423" s="1313"/>
      <c r="X423" s="1313"/>
      <c r="Y423" s="1313"/>
      <c r="Z423" s="1313"/>
      <c r="AA423" s="1313"/>
      <c r="AB423" s="1313"/>
      <c r="AC423" s="1313"/>
      <c r="AD423" s="1313"/>
      <c r="AE423" s="1313"/>
      <c r="AG423" s="284" t="str">
        <f t="shared" si="47"/>
        <v/>
      </c>
      <c r="AH423" s="284" t="str">
        <f t="shared" si="48"/>
        <v>×</v>
      </c>
      <c r="AI423" s="278" t="str">
        <f t="shared" si="49"/>
        <v>－</v>
      </c>
      <c r="AJ423" s="279" t="str">
        <f t="shared" si="50"/>
        <v/>
      </c>
    </row>
    <row r="424" spans="1:36" ht="36.75" customHeight="1">
      <c r="A424" s="280">
        <f t="shared" si="53"/>
        <v>414</v>
      </c>
      <c r="B424" s="281" t="str">
        <f>IF(基本情報入力シート!B453="","",基本情報入力シート!B453)</f>
        <v/>
      </c>
      <c r="C424" s="282" t="str">
        <f>IF(基本情報入力シート!L453="","",基本情報入力シート!L453)</f>
        <v/>
      </c>
      <c r="D424" s="282" t="str">
        <f>IF(基本情報入力シート!Q453="","",基本情報入力シート!Q453)</f>
        <v/>
      </c>
      <c r="E424" s="282" t="str">
        <f>IF(基本情報入力シート!V453="","",基本情報入力シート!V453)</f>
        <v/>
      </c>
      <c r="F424" s="282" t="str">
        <f>IF(基本情報入力シート!W453="","",基本情報入力シート!W453)</f>
        <v/>
      </c>
      <c r="G424" s="282" t="str">
        <f>IF(基本情報入力シート!X453="","",基本情報入力シート!X453)</f>
        <v/>
      </c>
      <c r="H424" s="653" t="str">
        <f>IF(基本情報入力シート!Z453="","",基本情報入力シート!Z453)</f>
        <v/>
      </c>
      <c r="I424" s="654" t="str">
        <f>IF(基本情報入力シート!AE453&lt;&gt;"", 基本情報入力シート!AE453, "")</f>
        <v/>
      </c>
      <c r="J424" s="655" t="str">
        <f>IF(基本情報入力シート!AA453="","",基本情報入力シート!AA453)</f>
        <v/>
      </c>
      <c r="K424" s="59" t="str">
        <f>IF(基本情報入力シート!AD453="","",基本情報入力シート!AD453)</f>
        <v/>
      </c>
      <c r="L424" s="656" t="str">
        <f>IF(G424="","",VLOOKUP(G424,【参考】数式用!$A$3:$C$46,3,FALSE))</f>
        <v/>
      </c>
      <c r="M424" s="283" t="str">
        <f t="shared" si="51"/>
        <v/>
      </c>
      <c r="N424" s="253"/>
      <c r="O424" s="253"/>
      <c r="P424" s="253"/>
      <c r="Q424" s="208"/>
      <c r="R424" s="839" t="s">
        <v>2716</v>
      </c>
      <c r="S424" s="841"/>
      <c r="T424" s="60"/>
      <c r="U424" s="1313" t="str">
        <f t="shared" si="52"/>
        <v/>
      </c>
      <c r="V424" s="1313"/>
      <c r="W424" s="1313"/>
      <c r="X424" s="1313"/>
      <c r="Y424" s="1313"/>
      <c r="Z424" s="1313"/>
      <c r="AA424" s="1313"/>
      <c r="AB424" s="1313"/>
      <c r="AC424" s="1313"/>
      <c r="AD424" s="1313"/>
      <c r="AE424" s="1313"/>
      <c r="AG424" s="284" t="str">
        <f t="shared" si="47"/>
        <v/>
      </c>
      <c r="AH424" s="284" t="str">
        <f t="shared" si="48"/>
        <v>×</v>
      </c>
      <c r="AI424" s="278" t="str">
        <f t="shared" si="49"/>
        <v>－</v>
      </c>
      <c r="AJ424" s="279" t="str">
        <f t="shared" si="50"/>
        <v/>
      </c>
    </row>
    <row r="425" spans="1:36" ht="36.75" customHeight="1">
      <c r="A425" s="280">
        <f t="shared" si="53"/>
        <v>415</v>
      </c>
      <c r="B425" s="281" t="str">
        <f>IF(基本情報入力シート!B454="","",基本情報入力シート!B454)</f>
        <v/>
      </c>
      <c r="C425" s="282" t="str">
        <f>IF(基本情報入力シート!L454="","",基本情報入力シート!L454)</f>
        <v/>
      </c>
      <c r="D425" s="282" t="str">
        <f>IF(基本情報入力シート!Q454="","",基本情報入力シート!Q454)</f>
        <v/>
      </c>
      <c r="E425" s="282" t="str">
        <f>IF(基本情報入力シート!V454="","",基本情報入力シート!V454)</f>
        <v/>
      </c>
      <c r="F425" s="282" t="str">
        <f>IF(基本情報入力シート!W454="","",基本情報入力シート!W454)</f>
        <v/>
      </c>
      <c r="G425" s="282" t="str">
        <f>IF(基本情報入力シート!X454="","",基本情報入力シート!X454)</f>
        <v/>
      </c>
      <c r="H425" s="653" t="str">
        <f>IF(基本情報入力シート!Z454="","",基本情報入力シート!Z454)</f>
        <v/>
      </c>
      <c r="I425" s="654" t="str">
        <f>IF(基本情報入力シート!AE454&lt;&gt;"", 基本情報入力シート!AE454, "")</f>
        <v/>
      </c>
      <c r="J425" s="655" t="str">
        <f>IF(基本情報入力シート!AA454="","",基本情報入力シート!AA454)</f>
        <v/>
      </c>
      <c r="K425" s="59" t="str">
        <f>IF(基本情報入力シート!AD454="","",基本情報入力シート!AD454)</f>
        <v/>
      </c>
      <c r="L425" s="656" t="str">
        <f>IF(G425="","",VLOOKUP(G425,【参考】数式用!$A$3:$C$46,3,FALSE))</f>
        <v/>
      </c>
      <c r="M425" s="283" t="str">
        <f t="shared" si="51"/>
        <v/>
      </c>
      <c r="N425" s="253"/>
      <c r="O425" s="253"/>
      <c r="P425" s="253"/>
      <c r="Q425" s="208"/>
      <c r="R425" s="839" t="s">
        <v>2716</v>
      </c>
      <c r="S425" s="841"/>
      <c r="T425" s="60"/>
      <c r="U425" s="1313" t="str">
        <f t="shared" si="52"/>
        <v/>
      </c>
      <c r="V425" s="1313"/>
      <c r="W425" s="1313"/>
      <c r="X425" s="1313"/>
      <c r="Y425" s="1313"/>
      <c r="Z425" s="1313"/>
      <c r="AA425" s="1313"/>
      <c r="AB425" s="1313"/>
      <c r="AC425" s="1313"/>
      <c r="AD425" s="1313"/>
      <c r="AE425" s="1313"/>
      <c r="AG425" s="284" t="str">
        <f t="shared" si="47"/>
        <v/>
      </c>
      <c r="AH425" s="284" t="str">
        <f t="shared" si="48"/>
        <v>×</v>
      </c>
      <c r="AI425" s="278" t="str">
        <f t="shared" si="49"/>
        <v>－</v>
      </c>
      <c r="AJ425" s="279" t="str">
        <f t="shared" si="50"/>
        <v/>
      </c>
    </row>
    <row r="426" spans="1:36" ht="36.75" customHeight="1">
      <c r="A426" s="280">
        <f t="shared" si="53"/>
        <v>416</v>
      </c>
      <c r="B426" s="281" t="str">
        <f>IF(基本情報入力シート!B455="","",基本情報入力シート!B455)</f>
        <v/>
      </c>
      <c r="C426" s="282" t="str">
        <f>IF(基本情報入力シート!L455="","",基本情報入力シート!L455)</f>
        <v/>
      </c>
      <c r="D426" s="282" t="str">
        <f>IF(基本情報入力シート!Q455="","",基本情報入力シート!Q455)</f>
        <v/>
      </c>
      <c r="E426" s="282" t="str">
        <f>IF(基本情報入力シート!V455="","",基本情報入力シート!V455)</f>
        <v/>
      </c>
      <c r="F426" s="282" t="str">
        <f>IF(基本情報入力シート!W455="","",基本情報入力シート!W455)</f>
        <v/>
      </c>
      <c r="G426" s="282" t="str">
        <f>IF(基本情報入力シート!X455="","",基本情報入力シート!X455)</f>
        <v/>
      </c>
      <c r="H426" s="653" t="str">
        <f>IF(基本情報入力シート!Z455="","",基本情報入力シート!Z455)</f>
        <v/>
      </c>
      <c r="I426" s="654" t="str">
        <f>IF(基本情報入力シート!AE455&lt;&gt;"", 基本情報入力シート!AE455, "")</f>
        <v/>
      </c>
      <c r="J426" s="655" t="str">
        <f>IF(基本情報入力シート!AA455="","",基本情報入力シート!AA455)</f>
        <v/>
      </c>
      <c r="K426" s="59" t="str">
        <f>IF(基本情報入力シート!AD455="","",基本情報入力シート!AD455)</f>
        <v/>
      </c>
      <c r="L426" s="656" t="str">
        <f>IF(G426="","",VLOOKUP(G426,【参考】数式用!$A$3:$C$46,3,FALSE))</f>
        <v/>
      </c>
      <c r="M426" s="283" t="str">
        <f t="shared" si="51"/>
        <v/>
      </c>
      <c r="N426" s="253"/>
      <c r="O426" s="253"/>
      <c r="P426" s="253"/>
      <c r="Q426" s="208"/>
      <c r="R426" s="839" t="s">
        <v>2716</v>
      </c>
      <c r="S426" s="841"/>
      <c r="T426" s="60"/>
      <c r="U426" s="1313" t="str">
        <f t="shared" si="52"/>
        <v/>
      </c>
      <c r="V426" s="1313"/>
      <c r="W426" s="1313"/>
      <c r="X426" s="1313"/>
      <c r="Y426" s="1313"/>
      <c r="Z426" s="1313"/>
      <c r="AA426" s="1313"/>
      <c r="AB426" s="1313"/>
      <c r="AC426" s="1313"/>
      <c r="AD426" s="1313"/>
      <c r="AE426" s="1313"/>
      <c r="AG426" s="284" t="str">
        <f t="shared" si="47"/>
        <v/>
      </c>
      <c r="AH426" s="284" t="str">
        <f t="shared" si="48"/>
        <v>×</v>
      </c>
      <c r="AI426" s="278" t="str">
        <f t="shared" si="49"/>
        <v>－</v>
      </c>
      <c r="AJ426" s="279" t="str">
        <f t="shared" si="50"/>
        <v/>
      </c>
    </row>
    <row r="427" spans="1:36" ht="36.75" customHeight="1">
      <c r="A427" s="280">
        <f t="shared" si="53"/>
        <v>417</v>
      </c>
      <c r="B427" s="281" t="str">
        <f>IF(基本情報入力シート!B456="","",基本情報入力シート!B456)</f>
        <v/>
      </c>
      <c r="C427" s="282" t="str">
        <f>IF(基本情報入力シート!L456="","",基本情報入力シート!L456)</f>
        <v/>
      </c>
      <c r="D427" s="282" t="str">
        <f>IF(基本情報入力シート!Q456="","",基本情報入力シート!Q456)</f>
        <v/>
      </c>
      <c r="E427" s="282" t="str">
        <f>IF(基本情報入力シート!V456="","",基本情報入力シート!V456)</f>
        <v/>
      </c>
      <c r="F427" s="282" t="str">
        <f>IF(基本情報入力シート!W456="","",基本情報入力シート!W456)</f>
        <v/>
      </c>
      <c r="G427" s="282" t="str">
        <f>IF(基本情報入力シート!X456="","",基本情報入力シート!X456)</f>
        <v/>
      </c>
      <c r="H427" s="653" t="str">
        <f>IF(基本情報入力シート!Z456="","",基本情報入力シート!Z456)</f>
        <v/>
      </c>
      <c r="I427" s="654" t="str">
        <f>IF(基本情報入力シート!AE456&lt;&gt;"", 基本情報入力シート!AE456, "")</f>
        <v/>
      </c>
      <c r="J427" s="655" t="str">
        <f>IF(基本情報入力シート!AA456="","",基本情報入力シート!AA456)</f>
        <v/>
      </c>
      <c r="K427" s="59" t="str">
        <f>IF(基本情報入力シート!AD456="","",基本情報入力シート!AD456)</f>
        <v/>
      </c>
      <c r="L427" s="656" t="str">
        <f>IF(G427="","",VLOOKUP(G427,【参考】数式用!$A$3:$C$46,3,FALSE))</f>
        <v/>
      </c>
      <c r="M427" s="283" t="str">
        <f t="shared" si="51"/>
        <v/>
      </c>
      <c r="N427" s="253"/>
      <c r="O427" s="253"/>
      <c r="P427" s="253"/>
      <c r="Q427" s="208"/>
      <c r="R427" s="839" t="s">
        <v>2716</v>
      </c>
      <c r="S427" s="841"/>
      <c r="T427" s="60"/>
      <c r="U427" s="1313" t="str">
        <f t="shared" si="52"/>
        <v/>
      </c>
      <c r="V427" s="1313"/>
      <c r="W427" s="1313"/>
      <c r="X427" s="1313"/>
      <c r="Y427" s="1313"/>
      <c r="Z427" s="1313"/>
      <c r="AA427" s="1313"/>
      <c r="AB427" s="1313"/>
      <c r="AC427" s="1313"/>
      <c r="AD427" s="1313"/>
      <c r="AE427" s="1313"/>
      <c r="AG427" s="284" t="str">
        <f t="shared" si="47"/>
        <v/>
      </c>
      <c r="AH427" s="284" t="str">
        <f t="shared" si="48"/>
        <v>×</v>
      </c>
      <c r="AI427" s="278" t="str">
        <f t="shared" si="49"/>
        <v>－</v>
      </c>
      <c r="AJ427" s="279" t="str">
        <f t="shared" si="50"/>
        <v/>
      </c>
    </row>
    <row r="428" spans="1:36" ht="36.75" customHeight="1">
      <c r="A428" s="280">
        <f t="shared" si="53"/>
        <v>418</v>
      </c>
      <c r="B428" s="281" t="str">
        <f>IF(基本情報入力シート!B457="","",基本情報入力シート!B457)</f>
        <v/>
      </c>
      <c r="C428" s="282" t="str">
        <f>IF(基本情報入力シート!L457="","",基本情報入力シート!L457)</f>
        <v/>
      </c>
      <c r="D428" s="282" t="str">
        <f>IF(基本情報入力シート!Q457="","",基本情報入力シート!Q457)</f>
        <v/>
      </c>
      <c r="E428" s="282" t="str">
        <f>IF(基本情報入力シート!V457="","",基本情報入力シート!V457)</f>
        <v/>
      </c>
      <c r="F428" s="282" t="str">
        <f>IF(基本情報入力シート!W457="","",基本情報入力シート!W457)</f>
        <v/>
      </c>
      <c r="G428" s="282" t="str">
        <f>IF(基本情報入力シート!X457="","",基本情報入力シート!X457)</f>
        <v/>
      </c>
      <c r="H428" s="653" t="str">
        <f>IF(基本情報入力シート!Z457="","",基本情報入力シート!Z457)</f>
        <v/>
      </c>
      <c r="I428" s="654" t="str">
        <f>IF(基本情報入力シート!AE457&lt;&gt;"", 基本情報入力シート!AE457, "")</f>
        <v/>
      </c>
      <c r="J428" s="655" t="str">
        <f>IF(基本情報入力シート!AA457="","",基本情報入力シート!AA457)</f>
        <v/>
      </c>
      <c r="K428" s="59" t="str">
        <f>IF(基本情報入力シート!AD457="","",基本情報入力シート!AD457)</f>
        <v/>
      </c>
      <c r="L428" s="656" t="str">
        <f>IF(G428="","",VLOOKUP(G428,【参考】数式用!$A$3:$C$46,3,FALSE))</f>
        <v/>
      </c>
      <c r="M428" s="283" t="str">
        <f t="shared" si="51"/>
        <v/>
      </c>
      <c r="N428" s="253"/>
      <c r="O428" s="253"/>
      <c r="P428" s="253"/>
      <c r="Q428" s="208"/>
      <c r="R428" s="839" t="s">
        <v>2716</v>
      </c>
      <c r="S428" s="841"/>
      <c r="T428" s="60"/>
      <c r="U428" s="1313" t="str">
        <f t="shared" si="52"/>
        <v/>
      </c>
      <c r="V428" s="1313"/>
      <c r="W428" s="1313"/>
      <c r="X428" s="1313"/>
      <c r="Y428" s="1313"/>
      <c r="Z428" s="1313"/>
      <c r="AA428" s="1313"/>
      <c r="AB428" s="1313"/>
      <c r="AC428" s="1313"/>
      <c r="AD428" s="1313"/>
      <c r="AE428" s="1313"/>
      <c r="AG428" s="284" t="str">
        <f t="shared" si="47"/>
        <v/>
      </c>
      <c r="AH428" s="284" t="str">
        <f t="shared" si="48"/>
        <v>×</v>
      </c>
      <c r="AI428" s="278" t="str">
        <f t="shared" si="49"/>
        <v>－</v>
      </c>
      <c r="AJ428" s="279" t="str">
        <f t="shared" si="50"/>
        <v/>
      </c>
    </row>
    <row r="429" spans="1:36" ht="36.75" customHeight="1">
      <c r="A429" s="280">
        <f t="shared" si="53"/>
        <v>419</v>
      </c>
      <c r="B429" s="281" t="str">
        <f>IF(基本情報入力シート!B458="","",基本情報入力シート!B458)</f>
        <v/>
      </c>
      <c r="C429" s="282" t="str">
        <f>IF(基本情報入力シート!L458="","",基本情報入力シート!L458)</f>
        <v/>
      </c>
      <c r="D429" s="282" t="str">
        <f>IF(基本情報入力シート!Q458="","",基本情報入力シート!Q458)</f>
        <v/>
      </c>
      <c r="E429" s="282" t="str">
        <f>IF(基本情報入力シート!V458="","",基本情報入力シート!V458)</f>
        <v/>
      </c>
      <c r="F429" s="282" t="str">
        <f>IF(基本情報入力シート!W458="","",基本情報入力シート!W458)</f>
        <v/>
      </c>
      <c r="G429" s="282" t="str">
        <f>IF(基本情報入力シート!X458="","",基本情報入力シート!X458)</f>
        <v/>
      </c>
      <c r="H429" s="653" t="str">
        <f>IF(基本情報入力シート!Z458="","",基本情報入力シート!Z458)</f>
        <v/>
      </c>
      <c r="I429" s="654" t="str">
        <f>IF(基本情報入力シート!AE458&lt;&gt;"", 基本情報入力シート!AE458, "")</f>
        <v/>
      </c>
      <c r="J429" s="655" t="str">
        <f>IF(基本情報入力シート!AA458="","",基本情報入力シート!AA458)</f>
        <v/>
      </c>
      <c r="K429" s="59" t="str">
        <f>IF(基本情報入力シート!AD458="","",基本情報入力シート!AD458)</f>
        <v/>
      </c>
      <c r="L429" s="656" t="str">
        <f>IF(G429="","",VLOOKUP(G429,【参考】数式用!$A$3:$C$46,3,FALSE))</f>
        <v/>
      </c>
      <c r="M429" s="283" t="str">
        <f t="shared" si="51"/>
        <v/>
      </c>
      <c r="N429" s="253"/>
      <c r="O429" s="253"/>
      <c r="P429" s="253"/>
      <c r="Q429" s="208"/>
      <c r="R429" s="839" t="s">
        <v>2716</v>
      </c>
      <c r="S429" s="841"/>
      <c r="T429" s="60"/>
      <c r="U429" s="1313" t="str">
        <f t="shared" si="52"/>
        <v/>
      </c>
      <c r="V429" s="1313"/>
      <c r="W429" s="1313"/>
      <c r="X429" s="1313"/>
      <c r="Y429" s="1313"/>
      <c r="Z429" s="1313"/>
      <c r="AA429" s="1313"/>
      <c r="AB429" s="1313"/>
      <c r="AC429" s="1313"/>
      <c r="AD429" s="1313"/>
      <c r="AE429" s="1313"/>
      <c r="AG429" s="284" t="str">
        <f t="shared" si="47"/>
        <v/>
      </c>
      <c r="AH429" s="284" t="str">
        <f t="shared" si="48"/>
        <v>×</v>
      </c>
      <c r="AI429" s="278" t="str">
        <f t="shared" si="49"/>
        <v>－</v>
      </c>
      <c r="AJ429" s="279" t="str">
        <f t="shared" si="50"/>
        <v/>
      </c>
    </row>
    <row r="430" spans="1:36" ht="36.75" customHeight="1">
      <c r="A430" s="280">
        <f t="shared" si="53"/>
        <v>420</v>
      </c>
      <c r="B430" s="281" t="str">
        <f>IF(基本情報入力シート!B459="","",基本情報入力シート!B459)</f>
        <v/>
      </c>
      <c r="C430" s="282" t="str">
        <f>IF(基本情報入力シート!L459="","",基本情報入力シート!L459)</f>
        <v/>
      </c>
      <c r="D430" s="282" t="str">
        <f>IF(基本情報入力シート!Q459="","",基本情報入力シート!Q459)</f>
        <v/>
      </c>
      <c r="E430" s="282" t="str">
        <f>IF(基本情報入力シート!V459="","",基本情報入力シート!V459)</f>
        <v/>
      </c>
      <c r="F430" s="282" t="str">
        <f>IF(基本情報入力シート!W459="","",基本情報入力シート!W459)</f>
        <v/>
      </c>
      <c r="G430" s="282" t="str">
        <f>IF(基本情報入力シート!X459="","",基本情報入力シート!X459)</f>
        <v/>
      </c>
      <c r="H430" s="653" t="str">
        <f>IF(基本情報入力シート!Z459="","",基本情報入力シート!Z459)</f>
        <v/>
      </c>
      <c r="I430" s="654" t="str">
        <f>IF(基本情報入力シート!AE459&lt;&gt;"", 基本情報入力シート!AE459, "")</f>
        <v/>
      </c>
      <c r="J430" s="655" t="str">
        <f>IF(基本情報入力シート!AA459="","",基本情報入力シート!AA459)</f>
        <v/>
      </c>
      <c r="K430" s="59" t="str">
        <f>IF(基本情報入力シート!AD459="","",基本情報入力シート!AD459)</f>
        <v/>
      </c>
      <c r="L430" s="656" t="str">
        <f>IF(G430="","",VLOOKUP(G430,【参考】数式用!$A$3:$C$46,3,FALSE))</f>
        <v/>
      </c>
      <c r="M430" s="283" t="str">
        <f t="shared" si="51"/>
        <v/>
      </c>
      <c r="N430" s="253"/>
      <c r="O430" s="253"/>
      <c r="P430" s="253"/>
      <c r="Q430" s="208"/>
      <c r="R430" s="839" t="s">
        <v>2716</v>
      </c>
      <c r="S430" s="841"/>
      <c r="T430" s="60"/>
      <c r="U430" s="1313" t="str">
        <f t="shared" si="52"/>
        <v/>
      </c>
      <c r="V430" s="1313"/>
      <c r="W430" s="1313"/>
      <c r="X430" s="1313"/>
      <c r="Y430" s="1313"/>
      <c r="Z430" s="1313"/>
      <c r="AA430" s="1313"/>
      <c r="AB430" s="1313"/>
      <c r="AC430" s="1313"/>
      <c r="AD430" s="1313"/>
      <c r="AE430" s="1313"/>
      <c r="AG430" s="284" t="str">
        <f t="shared" si="47"/>
        <v/>
      </c>
      <c r="AH430" s="284" t="str">
        <f t="shared" si="48"/>
        <v>×</v>
      </c>
      <c r="AI430" s="278" t="str">
        <f t="shared" si="49"/>
        <v>－</v>
      </c>
      <c r="AJ430" s="279" t="str">
        <f t="shared" si="50"/>
        <v/>
      </c>
    </row>
    <row r="431" spans="1:36" ht="36.75" customHeight="1">
      <c r="A431" s="280">
        <f t="shared" si="53"/>
        <v>421</v>
      </c>
      <c r="B431" s="281" t="str">
        <f>IF(基本情報入力シート!B460="","",基本情報入力シート!B460)</f>
        <v/>
      </c>
      <c r="C431" s="282" t="str">
        <f>IF(基本情報入力シート!L460="","",基本情報入力シート!L460)</f>
        <v/>
      </c>
      <c r="D431" s="282" t="str">
        <f>IF(基本情報入力シート!Q460="","",基本情報入力シート!Q460)</f>
        <v/>
      </c>
      <c r="E431" s="282" t="str">
        <f>IF(基本情報入力シート!V460="","",基本情報入力シート!V460)</f>
        <v/>
      </c>
      <c r="F431" s="282" t="str">
        <f>IF(基本情報入力シート!W460="","",基本情報入力シート!W460)</f>
        <v/>
      </c>
      <c r="G431" s="282" t="str">
        <f>IF(基本情報入力シート!X460="","",基本情報入力シート!X460)</f>
        <v/>
      </c>
      <c r="H431" s="653" t="str">
        <f>IF(基本情報入力シート!Z460="","",基本情報入力シート!Z460)</f>
        <v/>
      </c>
      <c r="I431" s="654" t="str">
        <f>IF(基本情報入力シート!AE460&lt;&gt;"", 基本情報入力シート!AE460, "")</f>
        <v/>
      </c>
      <c r="J431" s="655" t="str">
        <f>IF(基本情報入力シート!AA460="","",基本情報入力シート!AA460)</f>
        <v/>
      </c>
      <c r="K431" s="59" t="str">
        <f>IF(基本情報入力シート!AD460="","",基本情報入力シート!AD460)</f>
        <v/>
      </c>
      <c r="L431" s="656" t="str">
        <f>IF(G431="","",VLOOKUP(G431,【参考】数式用!$A$3:$C$46,3,FALSE))</f>
        <v/>
      </c>
      <c r="M431" s="283" t="str">
        <f t="shared" si="51"/>
        <v/>
      </c>
      <c r="N431" s="253"/>
      <c r="O431" s="253"/>
      <c r="P431" s="253"/>
      <c r="Q431" s="208"/>
      <c r="R431" s="839" t="s">
        <v>2716</v>
      </c>
      <c r="S431" s="841"/>
      <c r="T431" s="60"/>
      <c r="U431" s="1313" t="str">
        <f t="shared" si="52"/>
        <v/>
      </c>
      <c r="V431" s="1313"/>
      <c r="W431" s="1313"/>
      <c r="X431" s="1313"/>
      <c r="Y431" s="1313"/>
      <c r="Z431" s="1313"/>
      <c r="AA431" s="1313"/>
      <c r="AB431" s="1313"/>
      <c r="AC431" s="1313"/>
      <c r="AD431" s="1313"/>
      <c r="AE431" s="1313"/>
      <c r="AG431" s="284" t="str">
        <f t="shared" ref="AG431:AG494" si="54">IF(AND(G431&lt;&gt;"",I431="○"), "色付け", "")</f>
        <v/>
      </c>
      <c r="AH431" s="284" t="str">
        <f t="shared" ref="AH431:AH494" si="55">IF(COUNTIF(N431:Q431, "○")=1, "○", "×")</f>
        <v>×</v>
      </c>
      <c r="AI431" s="278" t="str">
        <f t="shared" ref="AI431:AI494" si="56">D431&amp;I431&amp;R431</f>
        <v>－</v>
      </c>
      <c r="AJ431" s="279" t="str">
        <f t="shared" ref="AJ431:AJ494" si="57">IF(R431="○", F431, "")</f>
        <v/>
      </c>
    </row>
    <row r="432" spans="1:36" ht="36.75" customHeight="1">
      <c r="A432" s="280">
        <f t="shared" si="53"/>
        <v>422</v>
      </c>
      <c r="B432" s="281" t="str">
        <f>IF(基本情報入力シート!B461="","",基本情報入力シート!B461)</f>
        <v/>
      </c>
      <c r="C432" s="282" t="str">
        <f>IF(基本情報入力シート!L461="","",基本情報入力シート!L461)</f>
        <v/>
      </c>
      <c r="D432" s="282" t="str">
        <f>IF(基本情報入力シート!Q461="","",基本情報入力シート!Q461)</f>
        <v/>
      </c>
      <c r="E432" s="282" t="str">
        <f>IF(基本情報入力シート!V461="","",基本情報入力シート!V461)</f>
        <v/>
      </c>
      <c r="F432" s="282" t="str">
        <f>IF(基本情報入力シート!W461="","",基本情報入力シート!W461)</f>
        <v/>
      </c>
      <c r="G432" s="282" t="str">
        <f>IF(基本情報入力シート!X461="","",基本情報入力シート!X461)</f>
        <v/>
      </c>
      <c r="H432" s="653" t="str">
        <f>IF(基本情報入力シート!Z461="","",基本情報入力シート!Z461)</f>
        <v/>
      </c>
      <c r="I432" s="654" t="str">
        <f>IF(基本情報入力シート!AE461&lt;&gt;"", 基本情報入力シート!AE461, "")</f>
        <v/>
      </c>
      <c r="J432" s="655" t="str">
        <f>IF(基本情報入力シート!AA461="","",基本情報入力シート!AA461)</f>
        <v/>
      </c>
      <c r="K432" s="59" t="str">
        <f>IF(基本情報入力シート!AD461="","",基本情報入力シート!AD461)</f>
        <v/>
      </c>
      <c r="L432" s="656" t="str">
        <f>IF(G432="","",VLOOKUP(G432,【参考】数式用!$A$3:$C$46,3,FALSE))</f>
        <v/>
      </c>
      <c r="M432" s="283" t="str">
        <f t="shared" si="51"/>
        <v/>
      </c>
      <c r="N432" s="253"/>
      <c r="O432" s="253"/>
      <c r="P432" s="253"/>
      <c r="Q432" s="208"/>
      <c r="R432" s="839" t="s">
        <v>2716</v>
      </c>
      <c r="S432" s="841"/>
      <c r="T432" s="60"/>
      <c r="U432" s="1313" t="str">
        <f t="shared" si="52"/>
        <v/>
      </c>
      <c r="V432" s="1313"/>
      <c r="W432" s="1313"/>
      <c r="X432" s="1313"/>
      <c r="Y432" s="1313"/>
      <c r="Z432" s="1313"/>
      <c r="AA432" s="1313"/>
      <c r="AB432" s="1313"/>
      <c r="AC432" s="1313"/>
      <c r="AD432" s="1313"/>
      <c r="AE432" s="1313"/>
      <c r="AG432" s="284" t="str">
        <f t="shared" si="54"/>
        <v/>
      </c>
      <c r="AH432" s="284" t="str">
        <f t="shared" si="55"/>
        <v>×</v>
      </c>
      <c r="AI432" s="278" t="str">
        <f t="shared" si="56"/>
        <v>－</v>
      </c>
      <c r="AJ432" s="279" t="str">
        <f t="shared" si="57"/>
        <v/>
      </c>
    </row>
    <row r="433" spans="1:36" ht="36.75" customHeight="1">
      <c r="A433" s="280">
        <f t="shared" si="53"/>
        <v>423</v>
      </c>
      <c r="B433" s="281" t="str">
        <f>IF(基本情報入力シート!B462="","",基本情報入力シート!B462)</f>
        <v/>
      </c>
      <c r="C433" s="282" t="str">
        <f>IF(基本情報入力シート!L462="","",基本情報入力シート!L462)</f>
        <v/>
      </c>
      <c r="D433" s="282" t="str">
        <f>IF(基本情報入力シート!Q462="","",基本情報入力シート!Q462)</f>
        <v/>
      </c>
      <c r="E433" s="282" t="str">
        <f>IF(基本情報入力シート!V462="","",基本情報入力シート!V462)</f>
        <v/>
      </c>
      <c r="F433" s="282" t="str">
        <f>IF(基本情報入力シート!W462="","",基本情報入力シート!W462)</f>
        <v/>
      </c>
      <c r="G433" s="282" t="str">
        <f>IF(基本情報入力シート!X462="","",基本情報入力シート!X462)</f>
        <v/>
      </c>
      <c r="H433" s="653" t="str">
        <f>IF(基本情報入力シート!Z462="","",基本情報入力シート!Z462)</f>
        <v/>
      </c>
      <c r="I433" s="654" t="str">
        <f>IF(基本情報入力シート!AE462&lt;&gt;"", 基本情報入力シート!AE462, "")</f>
        <v/>
      </c>
      <c r="J433" s="655" t="str">
        <f>IF(基本情報入力シート!AA462="","",基本情報入力シート!AA462)</f>
        <v/>
      </c>
      <c r="K433" s="59" t="str">
        <f>IF(基本情報入力シート!AD462="","",基本情報入力シート!AD462)</f>
        <v/>
      </c>
      <c r="L433" s="656" t="str">
        <f>IF(G433="","",VLOOKUP(G433,【参考】数式用!$A$3:$C$46,3,FALSE))</f>
        <v/>
      </c>
      <c r="M433" s="283" t="str">
        <f t="shared" ref="M433:M496" si="58">IFERROR(IF(I433="○",ROUNDDOWN(ROUNDDOWN(J433*K433,0)*L433,0),""), "単価未入力")</f>
        <v/>
      </c>
      <c r="N433" s="253"/>
      <c r="O433" s="253"/>
      <c r="P433" s="253"/>
      <c r="Q433" s="208"/>
      <c r="R433" s="839" t="s">
        <v>2716</v>
      </c>
      <c r="S433" s="841"/>
      <c r="T433" s="60"/>
      <c r="U433" s="1313" t="str">
        <f t="shared" ref="U433:U496" si="59">IF(AND(M433&lt;&gt;"",AH433="×"),"！複数の交付対象月を選んでいる、交付対象月が選ばれていない又は補助金を申請予定でないのに交付対象月が選ばれています。", "")</f>
        <v/>
      </c>
      <c r="V433" s="1313"/>
      <c r="W433" s="1313"/>
      <c r="X433" s="1313"/>
      <c r="Y433" s="1313"/>
      <c r="Z433" s="1313"/>
      <c r="AA433" s="1313"/>
      <c r="AB433" s="1313"/>
      <c r="AC433" s="1313"/>
      <c r="AD433" s="1313"/>
      <c r="AE433" s="1313"/>
      <c r="AG433" s="284" t="str">
        <f t="shared" si="54"/>
        <v/>
      </c>
      <c r="AH433" s="284" t="str">
        <f t="shared" si="55"/>
        <v>×</v>
      </c>
      <c r="AI433" s="278" t="str">
        <f t="shared" si="56"/>
        <v>－</v>
      </c>
      <c r="AJ433" s="279" t="str">
        <f t="shared" si="57"/>
        <v/>
      </c>
    </row>
    <row r="434" spans="1:36" ht="36.75" customHeight="1">
      <c r="A434" s="280">
        <f t="shared" si="53"/>
        <v>424</v>
      </c>
      <c r="B434" s="281" t="str">
        <f>IF(基本情報入力シート!B463="","",基本情報入力シート!B463)</f>
        <v/>
      </c>
      <c r="C434" s="282" t="str">
        <f>IF(基本情報入力シート!L463="","",基本情報入力シート!L463)</f>
        <v/>
      </c>
      <c r="D434" s="282" t="str">
        <f>IF(基本情報入力シート!Q463="","",基本情報入力シート!Q463)</f>
        <v/>
      </c>
      <c r="E434" s="282" t="str">
        <f>IF(基本情報入力シート!V463="","",基本情報入力シート!V463)</f>
        <v/>
      </c>
      <c r="F434" s="282" t="str">
        <f>IF(基本情報入力シート!W463="","",基本情報入力シート!W463)</f>
        <v/>
      </c>
      <c r="G434" s="282" t="str">
        <f>IF(基本情報入力シート!X463="","",基本情報入力シート!X463)</f>
        <v/>
      </c>
      <c r="H434" s="653" t="str">
        <f>IF(基本情報入力シート!Z463="","",基本情報入力シート!Z463)</f>
        <v/>
      </c>
      <c r="I434" s="654" t="str">
        <f>IF(基本情報入力シート!AE463&lt;&gt;"", 基本情報入力シート!AE463, "")</f>
        <v/>
      </c>
      <c r="J434" s="655" t="str">
        <f>IF(基本情報入力シート!AA463="","",基本情報入力シート!AA463)</f>
        <v/>
      </c>
      <c r="K434" s="59" t="str">
        <f>IF(基本情報入力シート!AD463="","",基本情報入力シート!AD463)</f>
        <v/>
      </c>
      <c r="L434" s="656" t="str">
        <f>IF(G434="","",VLOOKUP(G434,【参考】数式用!$A$3:$C$46,3,FALSE))</f>
        <v/>
      </c>
      <c r="M434" s="283" t="str">
        <f t="shared" si="58"/>
        <v/>
      </c>
      <c r="N434" s="253"/>
      <c r="O434" s="253"/>
      <c r="P434" s="253"/>
      <c r="Q434" s="208"/>
      <c r="R434" s="839" t="s">
        <v>2716</v>
      </c>
      <c r="S434" s="841"/>
      <c r="T434" s="60"/>
      <c r="U434" s="1313" t="str">
        <f t="shared" si="59"/>
        <v/>
      </c>
      <c r="V434" s="1313"/>
      <c r="W434" s="1313"/>
      <c r="X434" s="1313"/>
      <c r="Y434" s="1313"/>
      <c r="Z434" s="1313"/>
      <c r="AA434" s="1313"/>
      <c r="AB434" s="1313"/>
      <c r="AC434" s="1313"/>
      <c r="AD434" s="1313"/>
      <c r="AE434" s="1313"/>
      <c r="AG434" s="284" t="str">
        <f t="shared" si="54"/>
        <v/>
      </c>
      <c r="AH434" s="284" t="str">
        <f t="shared" si="55"/>
        <v>×</v>
      </c>
      <c r="AI434" s="278" t="str">
        <f t="shared" si="56"/>
        <v>－</v>
      </c>
      <c r="AJ434" s="279" t="str">
        <f t="shared" si="57"/>
        <v/>
      </c>
    </row>
    <row r="435" spans="1:36" ht="36.75" customHeight="1">
      <c r="A435" s="280">
        <f t="shared" si="53"/>
        <v>425</v>
      </c>
      <c r="B435" s="281" t="str">
        <f>IF(基本情報入力シート!B464="","",基本情報入力シート!B464)</f>
        <v/>
      </c>
      <c r="C435" s="282" t="str">
        <f>IF(基本情報入力シート!L464="","",基本情報入力シート!L464)</f>
        <v/>
      </c>
      <c r="D435" s="282" t="str">
        <f>IF(基本情報入力シート!Q464="","",基本情報入力シート!Q464)</f>
        <v/>
      </c>
      <c r="E435" s="282" t="str">
        <f>IF(基本情報入力シート!V464="","",基本情報入力シート!V464)</f>
        <v/>
      </c>
      <c r="F435" s="282" t="str">
        <f>IF(基本情報入力シート!W464="","",基本情報入力シート!W464)</f>
        <v/>
      </c>
      <c r="G435" s="282" t="str">
        <f>IF(基本情報入力シート!X464="","",基本情報入力シート!X464)</f>
        <v/>
      </c>
      <c r="H435" s="653" t="str">
        <f>IF(基本情報入力シート!Z464="","",基本情報入力シート!Z464)</f>
        <v/>
      </c>
      <c r="I435" s="654" t="str">
        <f>IF(基本情報入力シート!AE464&lt;&gt;"", 基本情報入力シート!AE464, "")</f>
        <v/>
      </c>
      <c r="J435" s="655" t="str">
        <f>IF(基本情報入力シート!AA464="","",基本情報入力シート!AA464)</f>
        <v/>
      </c>
      <c r="K435" s="59" t="str">
        <f>IF(基本情報入力シート!AD464="","",基本情報入力シート!AD464)</f>
        <v/>
      </c>
      <c r="L435" s="656" t="str">
        <f>IF(G435="","",VLOOKUP(G435,【参考】数式用!$A$3:$C$46,3,FALSE))</f>
        <v/>
      </c>
      <c r="M435" s="283" t="str">
        <f t="shared" si="58"/>
        <v/>
      </c>
      <c r="N435" s="253"/>
      <c r="O435" s="253"/>
      <c r="P435" s="253"/>
      <c r="Q435" s="208"/>
      <c r="R435" s="839" t="s">
        <v>2716</v>
      </c>
      <c r="S435" s="841"/>
      <c r="T435" s="60"/>
      <c r="U435" s="1313" t="str">
        <f t="shared" si="59"/>
        <v/>
      </c>
      <c r="V435" s="1313"/>
      <c r="W435" s="1313"/>
      <c r="X435" s="1313"/>
      <c r="Y435" s="1313"/>
      <c r="Z435" s="1313"/>
      <c r="AA435" s="1313"/>
      <c r="AB435" s="1313"/>
      <c r="AC435" s="1313"/>
      <c r="AD435" s="1313"/>
      <c r="AE435" s="1313"/>
      <c r="AG435" s="284" t="str">
        <f t="shared" si="54"/>
        <v/>
      </c>
      <c r="AH435" s="284" t="str">
        <f t="shared" si="55"/>
        <v>×</v>
      </c>
      <c r="AI435" s="278" t="str">
        <f t="shared" si="56"/>
        <v>－</v>
      </c>
      <c r="AJ435" s="279" t="str">
        <f t="shared" si="57"/>
        <v/>
      </c>
    </row>
    <row r="436" spans="1:36" ht="36.75" customHeight="1">
      <c r="A436" s="280">
        <f t="shared" si="53"/>
        <v>426</v>
      </c>
      <c r="B436" s="281" t="str">
        <f>IF(基本情報入力シート!B465="","",基本情報入力シート!B465)</f>
        <v/>
      </c>
      <c r="C436" s="282" t="str">
        <f>IF(基本情報入力シート!L465="","",基本情報入力シート!L465)</f>
        <v/>
      </c>
      <c r="D436" s="282" t="str">
        <f>IF(基本情報入力シート!Q465="","",基本情報入力シート!Q465)</f>
        <v/>
      </c>
      <c r="E436" s="282" t="str">
        <f>IF(基本情報入力シート!V465="","",基本情報入力シート!V465)</f>
        <v/>
      </c>
      <c r="F436" s="282" t="str">
        <f>IF(基本情報入力シート!W465="","",基本情報入力シート!W465)</f>
        <v/>
      </c>
      <c r="G436" s="282" t="str">
        <f>IF(基本情報入力シート!X465="","",基本情報入力シート!X465)</f>
        <v/>
      </c>
      <c r="H436" s="653" t="str">
        <f>IF(基本情報入力シート!Z465="","",基本情報入力シート!Z465)</f>
        <v/>
      </c>
      <c r="I436" s="654" t="str">
        <f>IF(基本情報入力シート!AE465&lt;&gt;"", 基本情報入力シート!AE465, "")</f>
        <v/>
      </c>
      <c r="J436" s="655" t="str">
        <f>IF(基本情報入力シート!AA465="","",基本情報入力シート!AA465)</f>
        <v/>
      </c>
      <c r="K436" s="59" t="str">
        <f>IF(基本情報入力シート!AD465="","",基本情報入力シート!AD465)</f>
        <v/>
      </c>
      <c r="L436" s="656" t="str">
        <f>IF(G436="","",VLOOKUP(G436,【参考】数式用!$A$3:$C$46,3,FALSE))</f>
        <v/>
      </c>
      <c r="M436" s="283" t="str">
        <f t="shared" si="58"/>
        <v/>
      </c>
      <c r="N436" s="253"/>
      <c r="O436" s="253"/>
      <c r="P436" s="253"/>
      <c r="Q436" s="208"/>
      <c r="R436" s="839" t="s">
        <v>2716</v>
      </c>
      <c r="S436" s="841"/>
      <c r="T436" s="60"/>
      <c r="U436" s="1313" t="str">
        <f t="shared" si="59"/>
        <v/>
      </c>
      <c r="V436" s="1313"/>
      <c r="W436" s="1313"/>
      <c r="X436" s="1313"/>
      <c r="Y436" s="1313"/>
      <c r="Z436" s="1313"/>
      <c r="AA436" s="1313"/>
      <c r="AB436" s="1313"/>
      <c r="AC436" s="1313"/>
      <c r="AD436" s="1313"/>
      <c r="AE436" s="1313"/>
      <c r="AG436" s="284" t="str">
        <f t="shared" si="54"/>
        <v/>
      </c>
      <c r="AH436" s="284" t="str">
        <f t="shared" si="55"/>
        <v>×</v>
      </c>
      <c r="AI436" s="278" t="str">
        <f t="shared" si="56"/>
        <v>－</v>
      </c>
      <c r="AJ436" s="279" t="str">
        <f t="shared" si="57"/>
        <v/>
      </c>
    </row>
    <row r="437" spans="1:36" ht="36.75" customHeight="1">
      <c r="A437" s="280">
        <f t="shared" si="53"/>
        <v>427</v>
      </c>
      <c r="B437" s="281" t="str">
        <f>IF(基本情報入力シート!B466="","",基本情報入力シート!B466)</f>
        <v/>
      </c>
      <c r="C437" s="282" t="str">
        <f>IF(基本情報入力シート!L466="","",基本情報入力シート!L466)</f>
        <v/>
      </c>
      <c r="D437" s="282" t="str">
        <f>IF(基本情報入力シート!Q466="","",基本情報入力シート!Q466)</f>
        <v/>
      </c>
      <c r="E437" s="282" t="str">
        <f>IF(基本情報入力シート!V466="","",基本情報入力シート!V466)</f>
        <v/>
      </c>
      <c r="F437" s="282" t="str">
        <f>IF(基本情報入力シート!W466="","",基本情報入力シート!W466)</f>
        <v/>
      </c>
      <c r="G437" s="282" t="str">
        <f>IF(基本情報入力シート!X466="","",基本情報入力シート!X466)</f>
        <v/>
      </c>
      <c r="H437" s="653" t="str">
        <f>IF(基本情報入力シート!Z466="","",基本情報入力シート!Z466)</f>
        <v/>
      </c>
      <c r="I437" s="654" t="str">
        <f>IF(基本情報入力シート!AE466&lt;&gt;"", 基本情報入力シート!AE466, "")</f>
        <v/>
      </c>
      <c r="J437" s="655" t="str">
        <f>IF(基本情報入力シート!AA466="","",基本情報入力シート!AA466)</f>
        <v/>
      </c>
      <c r="K437" s="59" t="str">
        <f>IF(基本情報入力シート!AD466="","",基本情報入力シート!AD466)</f>
        <v/>
      </c>
      <c r="L437" s="656" t="str">
        <f>IF(G437="","",VLOOKUP(G437,【参考】数式用!$A$3:$C$46,3,FALSE))</f>
        <v/>
      </c>
      <c r="M437" s="283" t="str">
        <f t="shared" si="58"/>
        <v/>
      </c>
      <c r="N437" s="253"/>
      <c r="O437" s="253"/>
      <c r="P437" s="253"/>
      <c r="Q437" s="208"/>
      <c r="R437" s="839" t="s">
        <v>2716</v>
      </c>
      <c r="S437" s="841"/>
      <c r="T437" s="60"/>
      <c r="U437" s="1313" t="str">
        <f t="shared" si="59"/>
        <v/>
      </c>
      <c r="V437" s="1313"/>
      <c r="W437" s="1313"/>
      <c r="X437" s="1313"/>
      <c r="Y437" s="1313"/>
      <c r="Z437" s="1313"/>
      <c r="AA437" s="1313"/>
      <c r="AB437" s="1313"/>
      <c r="AC437" s="1313"/>
      <c r="AD437" s="1313"/>
      <c r="AE437" s="1313"/>
      <c r="AG437" s="284" t="str">
        <f t="shared" si="54"/>
        <v/>
      </c>
      <c r="AH437" s="284" t="str">
        <f t="shared" si="55"/>
        <v>×</v>
      </c>
      <c r="AI437" s="278" t="str">
        <f t="shared" si="56"/>
        <v>－</v>
      </c>
      <c r="AJ437" s="279" t="str">
        <f t="shared" si="57"/>
        <v/>
      </c>
    </row>
    <row r="438" spans="1:36" ht="36.75" customHeight="1">
      <c r="A438" s="280">
        <f t="shared" si="53"/>
        <v>428</v>
      </c>
      <c r="B438" s="281" t="str">
        <f>IF(基本情報入力シート!B467="","",基本情報入力シート!B467)</f>
        <v/>
      </c>
      <c r="C438" s="282" t="str">
        <f>IF(基本情報入力シート!L467="","",基本情報入力シート!L467)</f>
        <v/>
      </c>
      <c r="D438" s="282" t="str">
        <f>IF(基本情報入力シート!Q467="","",基本情報入力シート!Q467)</f>
        <v/>
      </c>
      <c r="E438" s="282" t="str">
        <f>IF(基本情報入力シート!V467="","",基本情報入力シート!V467)</f>
        <v/>
      </c>
      <c r="F438" s="282" t="str">
        <f>IF(基本情報入力シート!W467="","",基本情報入力シート!W467)</f>
        <v/>
      </c>
      <c r="G438" s="282" t="str">
        <f>IF(基本情報入力シート!X467="","",基本情報入力シート!X467)</f>
        <v/>
      </c>
      <c r="H438" s="653" t="str">
        <f>IF(基本情報入力シート!Z467="","",基本情報入力シート!Z467)</f>
        <v/>
      </c>
      <c r="I438" s="654" t="str">
        <f>IF(基本情報入力シート!AE467&lt;&gt;"", 基本情報入力シート!AE467, "")</f>
        <v/>
      </c>
      <c r="J438" s="655" t="str">
        <f>IF(基本情報入力シート!AA467="","",基本情報入力シート!AA467)</f>
        <v/>
      </c>
      <c r="K438" s="59" t="str">
        <f>IF(基本情報入力シート!AD467="","",基本情報入力シート!AD467)</f>
        <v/>
      </c>
      <c r="L438" s="656" t="str">
        <f>IF(G438="","",VLOOKUP(G438,【参考】数式用!$A$3:$C$46,3,FALSE))</f>
        <v/>
      </c>
      <c r="M438" s="283" t="str">
        <f t="shared" si="58"/>
        <v/>
      </c>
      <c r="N438" s="253"/>
      <c r="O438" s="253"/>
      <c r="P438" s="253"/>
      <c r="Q438" s="208"/>
      <c r="R438" s="839" t="s">
        <v>2716</v>
      </c>
      <c r="S438" s="841"/>
      <c r="T438" s="60"/>
      <c r="U438" s="1313" t="str">
        <f t="shared" si="59"/>
        <v/>
      </c>
      <c r="V438" s="1313"/>
      <c r="W438" s="1313"/>
      <c r="X438" s="1313"/>
      <c r="Y438" s="1313"/>
      <c r="Z438" s="1313"/>
      <c r="AA438" s="1313"/>
      <c r="AB438" s="1313"/>
      <c r="AC438" s="1313"/>
      <c r="AD438" s="1313"/>
      <c r="AE438" s="1313"/>
      <c r="AG438" s="284" t="str">
        <f t="shared" si="54"/>
        <v/>
      </c>
      <c r="AH438" s="284" t="str">
        <f t="shared" si="55"/>
        <v>×</v>
      </c>
      <c r="AI438" s="278" t="str">
        <f t="shared" si="56"/>
        <v>－</v>
      </c>
      <c r="AJ438" s="279" t="str">
        <f t="shared" si="57"/>
        <v/>
      </c>
    </row>
    <row r="439" spans="1:36" ht="36.75" customHeight="1">
      <c r="A439" s="280">
        <f t="shared" si="53"/>
        <v>429</v>
      </c>
      <c r="B439" s="281" t="str">
        <f>IF(基本情報入力シート!B468="","",基本情報入力シート!B468)</f>
        <v/>
      </c>
      <c r="C439" s="282" t="str">
        <f>IF(基本情報入力シート!L468="","",基本情報入力シート!L468)</f>
        <v/>
      </c>
      <c r="D439" s="282" t="str">
        <f>IF(基本情報入力シート!Q468="","",基本情報入力シート!Q468)</f>
        <v/>
      </c>
      <c r="E439" s="282" t="str">
        <f>IF(基本情報入力シート!V468="","",基本情報入力シート!V468)</f>
        <v/>
      </c>
      <c r="F439" s="282" t="str">
        <f>IF(基本情報入力シート!W468="","",基本情報入力シート!W468)</f>
        <v/>
      </c>
      <c r="G439" s="282" t="str">
        <f>IF(基本情報入力シート!X468="","",基本情報入力シート!X468)</f>
        <v/>
      </c>
      <c r="H439" s="653" t="str">
        <f>IF(基本情報入力シート!Z468="","",基本情報入力シート!Z468)</f>
        <v/>
      </c>
      <c r="I439" s="654" t="str">
        <f>IF(基本情報入力シート!AE468&lt;&gt;"", 基本情報入力シート!AE468, "")</f>
        <v/>
      </c>
      <c r="J439" s="655" t="str">
        <f>IF(基本情報入力シート!AA468="","",基本情報入力シート!AA468)</f>
        <v/>
      </c>
      <c r="K439" s="59" t="str">
        <f>IF(基本情報入力シート!AD468="","",基本情報入力シート!AD468)</f>
        <v/>
      </c>
      <c r="L439" s="656" t="str">
        <f>IF(G439="","",VLOOKUP(G439,【参考】数式用!$A$3:$C$46,3,FALSE))</f>
        <v/>
      </c>
      <c r="M439" s="283" t="str">
        <f t="shared" si="58"/>
        <v/>
      </c>
      <c r="N439" s="253"/>
      <c r="O439" s="253"/>
      <c r="P439" s="253"/>
      <c r="Q439" s="208"/>
      <c r="R439" s="839" t="s">
        <v>2716</v>
      </c>
      <c r="S439" s="841"/>
      <c r="T439" s="60"/>
      <c r="U439" s="1313" t="str">
        <f t="shared" si="59"/>
        <v/>
      </c>
      <c r="V439" s="1313"/>
      <c r="W439" s="1313"/>
      <c r="X439" s="1313"/>
      <c r="Y439" s="1313"/>
      <c r="Z439" s="1313"/>
      <c r="AA439" s="1313"/>
      <c r="AB439" s="1313"/>
      <c r="AC439" s="1313"/>
      <c r="AD439" s="1313"/>
      <c r="AE439" s="1313"/>
      <c r="AG439" s="284" t="str">
        <f t="shared" si="54"/>
        <v/>
      </c>
      <c r="AH439" s="284" t="str">
        <f t="shared" si="55"/>
        <v>×</v>
      </c>
      <c r="AI439" s="278" t="str">
        <f t="shared" si="56"/>
        <v>－</v>
      </c>
      <c r="AJ439" s="279" t="str">
        <f t="shared" si="57"/>
        <v/>
      </c>
    </row>
    <row r="440" spans="1:36" ht="36.75" customHeight="1">
      <c r="A440" s="280">
        <f t="shared" si="53"/>
        <v>430</v>
      </c>
      <c r="B440" s="281" t="str">
        <f>IF(基本情報入力シート!B469="","",基本情報入力シート!B469)</f>
        <v/>
      </c>
      <c r="C440" s="282" t="str">
        <f>IF(基本情報入力シート!L469="","",基本情報入力シート!L469)</f>
        <v/>
      </c>
      <c r="D440" s="282" t="str">
        <f>IF(基本情報入力シート!Q469="","",基本情報入力シート!Q469)</f>
        <v/>
      </c>
      <c r="E440" s="282" t="str">
        <f>IF(基本情報入力シート!V469="","",基本情報入力シート!V469)</f>
        <v/>
      </c>
      <c r="F440" s="282" t="str">
        <f>IF(基本情報入力シート!W469="","",基本情報入力シート!W469)</f>
        <v/>
      </c>
      <c r="G440" s="282" t="str">
        <f>IF(基本情報入力シート!X469="","",基本情報入力シート!X469)</f>
        <v/>
      </c>
      <c r="H440" s="653" t="str">
        <f>IF(基本情報入力シート!Z469="","",基本情報入力シート!Z469)</f>
        <v/>
      </c>
      <c r="I440" s="654" t="str">
        <f>IF(基本情報入力シート!AE469&lt;&gt;"", 基本情報入力シート!AE469, "")</f>
        <v/>
      </c>
      <c r="J440" s="655" t="str">
        <f>IF(基本情報入力シート!AA469="","",基本情報入力シート!AA469)</f>
        <v/>
      </c>
      <c r="K440" s="59" t="str">
        <f>IF(基本情報入力シート!AD469="","",基本情報入力シート!AD469)</f>
        <v/>
      </c>
      <c r="L440" s="656" t="str">
        <f>IF(G440="","",VLOOKUP(G440,【参考】数式用!$A$3:$C$46,3,FALSE))</f>
        <v/>
      </c>
      <c r="M440" s="283" t="str">
        <f t="shared" si="58"/>
        <v/>
      </c>
      <c r="N440" s="253"/>
      <c r="O440" s="253"/>
      <c r="P440" s="253"/>
      <c r="Q440" s="208"/>
      <c r="R440" s="839" t="s">
        <v>2716</v>
      </c>
      <c r="S440" s="841"/>
      <c r="T440" s="60"/>
      <c r="U440" s="1313" t="str">
        <f t="shared" si="59"/>
        <v/>
      </c>
      <c r="V440" s="1313"/>
      <c r="W440" s="1313"/>
      <c r="X440" s="1313"/>
      <c r="Y440" s="1313"/>
      <c r="Z440" s="1313"/>
      <c r="AA440" s="1313"/>
      <c r="AB440" s="1313"/>
      <c r="AC440" s="1313"/>
      <c r="AD440" s="1313"/>
      <c r="AE440" s="1313"/>
      <c r="AG440" s="284" t="str">
        <f t="shared" si="54"/>
        <v/>
      </c>
      <c r="AH440" s="284" t="str">
        <f t="shared" si="55"/>
        <v>×</v>
      </c>
      <c r="AI440" s="278" t="str">
        <f t="shared" si="56"/>
        <v>－</v>
      </c>
      <c r="AJ440" s="279" t="str">
        <f t="shared" si="57"/>
        <v/>
      </c>
    </row>
    <row r="441" spans="1:36" ht="36.75" customHeight="1">
      <c r="A441" s="280">
        <f t="shared" si="53"/>
        <v>431</v>
      </c>
      <c r="B441" s="281" t="str">
        <f>IF(基本情報入力シート!B470="","",基本情報入力シート!B470)</f>
        <v/>
      </c>
      <c r="C441" s="282" t="str">
        <f>IF(基本情報入力シート!L470="","",基本情報入力シート!L470)</f>
        <v/>
      </c>
      <c r="D441" s="282" t="str">
        <f>IF(基本情報入力シート!Q470="","",基本情報入力シート!Q470)</f>
        <v/>
      </c>
      <c r="E441" s="282" t="str">
        <f>IF(基本情報入力シート!V470="","",基本情報入力シート!V470)</f>
        <v/>
      </c>
      <c r="F441" s="282" t="str">
        <f>IF(基本情報入力シート!W470="","",基本情報入力シート!W470)</f>
        <v/>
      </c>
      <c r="G441" s="282" t="str">
        <f>IF(基本情報入力シート!X470="","",基本情報入力シート!X470)</f>
        <v/>
      </c>
      <c r="H441" s="653" t="str">
        <f>IF(基本情報入力シート!Z470="","",基本情報入力シート!Z470)</f>
        <v/>
      </c>
      <c r="I441" s="654" t="str">
        <f>IF(基本情報入力シート!AE470&lt;&gt;"", 基本情報入力シート!AE470, "")</f>
        <v/>
      </c>
      <c r="J441" s="655" t="str">
        <f>IF(基本情報入力シート!AA470="","",基本情報入力シート!AA470)</f>
        <v/>
      </c>
      <c r="K441" s="59" t="str">
        <f>IF(基本情報入力シート!AD470="","",基本情報入力シート!AD470)</f>
        <v/>
      </c>
      <c r="L441" s="656" t="str">
        <f>IF(G441="","",VLOOKUP(G441,【参考】数式用!$A$3:$C$46,3,FALSE))</f>
        <v/>
      </c>
      <c r="M441" s="283" t="str">
        <f t="shared" si="58"/>
        <v/>
      </c>
      <c r="N441" s="253"/>
      <c r="O441" s="253"/>
      <c r="P441" s="253"/>
      <c r="Q441" s="208"/>
      <c r="R441" s="839" t="s">
        <v>2716</v>
      </c>
      <c r="S441" s="841"/>
      <c r="T441" s="60"/>
      <c r="U441" s="1313" t="str">
        <f t="shared" si="59"/>
        <v/>
      </c>
      <c r="V441" s="1313"/>
      <c r="W441" s="1313"/>
      <c r="X441" s="1313"/>
      <c r="Y441" s="1313"/>
      <c r="Z441" s="1313"/>
      <c r="AA441" s="1313"/>
      <c r="AB441" s="1313"/>
      <c r="AC441" s="1313"/>
      <c r="AD441" s="1313"/>
      <c r="AE441" s="1313"/>
      <c r="AG441" s="284" t="str">
        <f t="shared" si="54"/>
        <v/>
      </c>
      <c r="AH441" s="284" t="str">
        <f t="shared" si="55"/>
        <v>×</v>
      </c>
      <c r="AI441" s="278" t="str">
        <f t="shared" si="56"/>
        <v>－</v>
      </c>
      <c r="AJ441" s="279" t="str">
        <f t="shared" si="57"/>
        <v/>
      </c>
    </row>
    <row r="442" spans="1:36" ht="36.75" customHeight="1">
      <c r="A442" s="280">
        <f t="shared" si="53"/>
        <v>432</v>
      </c>
      <c r="B442" s="281" t="str">
        <f>IF(基本情報入力シート!B471="","",基本情報入力シート!B471)</f>
        <v/>
      </c>
      <c r="C442" s="282" t="str">
        <f>IF(基本情報入力シート!L471="","",基本情報入力シート!L471)</f>
        <v/>
      </c>
      <c r="D442" s="282" t="str">
        <f>IF(基本情報入力シート!Q471="","",基本情報入力シート!Q471)</f>
        <v/>
      </c>
      <c r="E442" s="282" t="str">
        <f>IF(基本情報入力シート!V471="","",基本情報入力シート!V471)</f>
        <v/>
      </c>
      <c r="F442" s="282" t="str">
        <f>IF(基本情報入力シート!W471="","",基本情報入力シート!W471)</f>
        <v/>
      </c>
      <c r="G442" s="282" t="str">
        <f>IF(基本情報入力シート!X471="","",基本情報入力シート!X471)</f>
        <v/>
      </c>
      <c r="H442" s="653" t="str">
        <f>IF(基本情報入力シート!Z471="","",基本情報入力シート!Z471)</f>
        <v/>
      </c>
      <c r="I442" s="654" t="str">
        <f>IF(基本情報入力シート!AE471&lt;&gt;"", 基本情報入力シート!AE471, "")</f>
        <v/>
      </c>
      <c r="J442" s="655" t="str">
        <f>IF(基本情報入力シート!AA471="","",基本情報入力シート!AA471)</f>
        <v/>
      </c>
      <c r="K442" s="59" t="str">
        <f>IF(基本情報入力シート!AD471="","",基本情報入力シート!AD471)</f>
        <v/>
      </c>
      <c r="L442" s="656" t="str">
        <f>IF(G442="","",VLOOKUP(G442,【参考】数式用!$A$3:$C$46,3,FALSE))</f>
        <v/>
      </c>
      <c r="M442" s="283" t="str">
        <f t="shared" si="58"/>
        <v/>
      </c>
      <c r="N442" s="253"/>
      <c r="O442" s="253"/>
      <c r="P442" s="253"/>
      <c r="Q442" s="208"/>
      <c r="R442" s="839" t="s">
        <v>2716</v>
      </c>
      <c r="S442" s="841"/>
      <c r="T442" s="60"/>
      <c r="U442" s="1313" t="str">
        <f t="shared" si="59"/>
        <v/>
      </c>
      <c r="V442" s="1313"/>
      <c r="W442" s="1313"/>
      <c r="X442" s="1313"/>
      <c r="Y442" s="1313"/>
      <c r="Z442" s="1313"/>
      <c r="AA442" s="1313"/>
      <c r="AB442" s="1313"/>
      <c r="AC442" s="1313"/>
      <c r="AD442" s="1313"/>
      <c r="AE442" s="1313"/>
      <c r="AG442" s="284" t="str">
        <f t="shared" si="54"/>
        <v/>
      </c>
      <c r="AH442" s="284" t="str">
        <f t="shared" si="55"/>
        <v>×</v>
      </c>
      <c r="AI442" s="278" t="str">
        <f t="shared" si="56"/>
        <v>－</v>
      </c>
      <c r="AJ442" s="279" t="str">
        <f t="shared" si="57"/>
        <v/>
      </c>
    </row>
    <row r="443" spans="1:36" ht="36.75" customHeight="1">
      <c r="A443" s="280">
        <f t="shared" si="53"/>
        <v>433</v>
      </c>
      <c r="B443" s="281" t="str">
        <f>IF(基本情報入力シート!B472="","",基本情報入力シート!B472)</f>
        <v/>
      </c>
      <c r="C443" s="282" t="str">
        <f>IF(基本情報入力シート!L472="","",基本情報入力シート!L472)</f>
        <v/>
      </c>
      <c r="D443" s="282" t="str">
        <f>IF(基本情報入力シート!Q472="","",基本情報入力シート!Q472)</f>
        <v/>
      </c>
      <c r="E443" s="282" t="str">
        <f>IF(基本情報入力シート!V472="","",基本情報入力シート!V472)</f>
        <v/>
      </c>
      <c r="F443" s="282" t="str">
        <f>IF(基本情報入力シート!W472="","",基本情報入力シート!W472)</f>
        <v/>
      </c>
      <c r="G443" s="282" t="str">
        <f>IF(基本情報入力シート!X472="","",基本情報入力シート!X472)</f>
        <v/>
      </c>
      <c r="H443" s="653" t="str">
        <f>IF(基本情報入力シート!Z472="","",基本情報入力シート!Z472)</f>
        <v/>
      </c>
      <c r="I443" s="654" t="str">
        <f>IF(基本情報入力シート!AE472&lt;&gt;"", 基本情報入力シート!AE472, "")</f>
        <v/>
      </c>
      <c r="J443" s="655" t="str">
        <f>IF(基本情報入力シート!AA472="","",基本情報入力シート!AA472)</f>
        <v/>
      </c>
      <c r="K443" s="59" t="str">
        <f>IF(基本情報入力シート!AD472="","",基本情報入力シート!AD472)</f>
        <v/>
      </c>
      <c r="L443" s="656" t="str">
        <f>IF(G443="","",VLOOKUP(G443,【参考】数式用!$A$3:$C$46,3,FALSE))</f>
        <v/>
      </c>
      <c r="M443" s="283" t="str">
        <f t="shared" si="58"/>
        <v/>
      </c>
      <c r="N443" s="253"/>
      <c r="O443" s="253"/>
      <c r="P443" s="253"/>
      <c r="Q443" s="208"/>
      <c r="R443" s="839" t="s">
        <v>2716</v>
      </c>
      <c r="S443" s="841"/>
      <c r="T443" s="60"/>
      <c r="U443" s="1313" t="str">
        <f t="shared" si="59"/>
        <v/>
      </c>
      <c r="V443" s="1313"/>
      <c r="W443" s="1313"/>
      <c r="X443" s="1313"/>
      <c r="Y443" s="1313"/>
      <c r="Z443" s="1313"/>
      <c r="AA443" s="1313"/>
      <c r="AB443" s="1313"/>
      <c r="AC443" s="1313"/>
      <c r="AD443" s="1313"/>
      <c r="AE443" s="1313"/>
      <c r="AG443" s="284" t="str">
        <f t="shared" si="54"/>
        <v/>
      </c>
      <c r="AH443" s="284" t="str">
        <f t="shared" si="55"/>
        <v>×</v>
      </c>
      <c r="AI443" s="278" t="str">
        <f t="shared" si="56"/>
        <v>－</v>
      </c>
      <c r="AJ443" s="279" t="str">
        <f t="shared" si="57"/>
        <v/>
      </c>
    </row>
    <row r="444" spans="1:36" ht="36.75" customHeight="1">
      <c r="A444" s="280">
        <f t="shared" si="53"/>
        <v>434</v>
      </c>
      <c r="B444" s="281" t="str">
        <f>IF(基本情報入力シート!B473="","",基本情報入力シート!B473)</f>
        <v/>
      </c>
      <c r="C444" s="282" t="str">
        <f>IF(基本情報入力シート!L473="","",基本情報入力シート!L473)</f>
        <v/>
      </c>
      <c r="D444" s="282" t="str">
        <f>IF(基本情報入力シート!Q473="","",基本情報入力シート!Q473)</f>
        <v/>
      </c>
      <c r="E444" s="282" t="str">
        <f>IF(基本情報入力シート!V473="","",基本情報入力シート!V473)</f>
        <v/>
      </c>
      <c r="F444" s="282" t="str">
        <f>IF(基本情報入力シート!W473="","",基本情報入力シート!W473)</f>
        <v/>
      </c>
      <c r="G444" s="282" t="str">
        <f>IF(基本情報入力シート!X473="","",基本情報入力シート!X473)</f>
        <v/>
      </c>
      <c r="H444" s="653" t="str">
        <f>IF(基本情報入力シート!Z473="","",基本情報入力シート!Z473)</f>
        <v/>
      </c>
      <c r="I444" s="654" t="str">
        <f>IF(基本情報入力シート!AE473&lt;&gt;"", 基本情報入力シート!AE473, "")</f>
        <v/>
      </c>
      <c r="J444" s="655" t="str">
        <f>IF(基本情報入力シート!AA473="","",基本情報入力シート!AA473)</f>
        <v/>
      </c>
      <c r="K444" s="59" t="str">
        <f>IF(基本情報入力シート!AD473="","",基本情報入力シート!AD473)</f>
        <v/>
      </c>
      <c r="L444" s="656" t="str">
        <f>IF(G444="","",VLOOKUP(G444,【参考】数式用!$A$3:$C$46,3,FALSE))</f>
        <v/>
      </c>
      <c r="M444" s="283" t="str">
        <f t="shared" si="58"/>
        <v/>
      </c>
      <c r="N444" s="253"/>
      <c r="O444" s="253"/>
      <c r="P444" s="253"/>
      <c r="Q444" s="208"/>
      <c r="R444" s="839" t="s">
        <v>2716</v>
      </c>
      <c r="S444" s="841"/>
      <c r="T444" s="60"/>
      <c r="U444" s="1313" t="str">
        <f t="shared" si="59"/>
        <v/>
      </c>
      <c r="V444" s="1313"/>
      <c r="W444" s="1313"/>
      <c r="X444" s="1313"/>
      <c r="Y444" s="1313"/>
      <c r="Z444" s="1313"/>
      <c r="AA444" s="1313"/>
      <c r="AB444" s="1313"/>
      <c r="AC444" s="1313"/>
      <c r="AD444" s="1313"/>
      <c r="AE444" s="1313"/>
      <c r="AG444" s="284" t="str">
        <f t="shared" si="54"/>
        <v/>
      </c>
      <c r="AH444" s="284" t="str">
        <f t="shared" si="55"/>
        <v>×</v>
      </c>
      <c r="AI444" s="278" t="str">
        <f t="shared" si="56"/>
        <v>－</v>
      </c>
      <c r="AJ444" s="279" t="str">
        <f t="shared" si="57"/>
        <v/>
      </c>
    </row>
    <row r="445" spans="1:36" ht="36.75" customHeight="1">
      <c r="A445" s="280">
        <f t="shared" si="53"/>
        <v>435</v>
      </c>
      <c r="B445" s="281" t="str">
        <f>IF(基本情報入力シート!B474="","",基本情報入力シート!B474)</f>
        <v/>
      </c>
      <c r="C445" s="282" t="str">
        <f>IF(基本情報入力シート!L474="","",基本情報入力シート!L474)</f>
        <v/>
      </c>
      <c r="D445" s="282" t="str">
        <f>IF(基本情報入力シート!Q474="","",基本情報入力シート!Q474)</f>
        <v/>
      </c>
      <c r="E445" s="282" t="str">
        <f>IF(基本情報入力シート!V474="","",基本情報入力シート!V474)</f>
        <v/>
      </c>
      <c r="F445" s="282" t="str">
        <f>IF(基本情報入力シート!W474="","",基本情報入力シート!W474)</f>
        <v/>
      </c>
      <c r="G445" s="282" t="str">
        <f>IF(基本情報入力シート!X474="","",基本情報入力シート!X474)</f>
        <v/>
      </c>
      <c r="H445" s="653" t="str">
        <f>IF(基本情報入力シート!Z474="","",基本情報入力シート!Z474)</f>
        <v/>
      </c>
      <c r="I445" s="654" t="str">
        <f>IF(基本情報入力シート!AE474&lt;&gt;"", 基本情報入力シート!AE474, "")</f>
        <v/>
      </c>
      <c r="J445" s="655" t="str">
        <f>IF(基本情報入力シート!AA474="","",基本情報入力シート!AA474)</f>
        <v/>
      </c>
      <c r="K445" s="59" t="str">
        <f>IF(基本情報入力シート!AD474="","",基本情報入力シート!AD474)</f>
        <v/>
      </c>
      <c r="L445" s="656" t="str">
        <f>IF(G445="","",VLOOKUP(G445,【参考】数式用!$A$3:$C$46,3,FALSE))</f>
        <v/>
      </c>
      <c r="M445" s="283" t="str">
        <f t="shared" si="58"/>
        <v/>
      </c>
      <c r="N445" s="253"/>
      <c r="O445" s="253"/>
      <c r="P445" s="253"/>
      <c r="Q445" s="208"/>
      <c r="R445" s="839" t="s">
        <v>2716</v>
      </c>
      <c r="S445" s="841"/>
      <c r="T445" s="60"/>
      <c r="U445" s="1313" t="str">
        <f t="shared" si="59"/>
        <v/>
      </c>
      <c r="V445" s="1313"/>
      <c r="W445" s="1313"/>
      <c r="X445" s="1313"/>
      <c r="Y445" s="1313"/>
      <c r="Z445" s="1313"/>
      <c r="AA445" s="1313"/>
      <c r="AB445" s="1313"/>
      <c r="AC445" s="1313"/>
      <c r="AD445" s="1313"/>
      <c r="AE445" s="1313"/>
      <c r="AG445" s="284" t="str">
        <f t="shared" si="54"/>
        <v/>
      </c>
      <c r="AH445" s="284" t="str">
        <f t="shared" si="55"/>
        <v>×</v>
      </c>
      <c r="AI445" s="278" t="str">
        <f t="shared" si="56"/>
        <v>－</v>
      </c>
      <c r="AJ445" s="279" t="str">
        <f t="shared" si="57"/>
        <v/>
      </c>
    </row>
    <row r="446" spans="1:36" ht="36.75" customHeight="1">
      <c r="A446" s="280">
        <f t="shared" si="53"/>
        <v>436</v>
      </c>
      <c r="B446" s="281" t="str">
        <f>IF(基本情報入力シート!B475="","",基本情報入力シート!B475)</f>
        <v/>
      </c>
      <c r="C446" s="282" t="str">
        <f>IF(基本情報入力シート!L475="","",基本情報入力シート!L475)</f>
        <v/>
      </c>
      <c r="D446" s="282" t="str">
        <f>IF(基本情報入力シート!Q475="","",基本情報入力シート!Q475)</f>
        <v/>
      </c>
      <c r="E446" s="282" t="str">
        <f>IF(基本情報入力シート!V475="","",基本情報入力シート!V475)</f>
        <v/>
      </c>
      <c r="F446" s="282" t="str">
        <f>IF(基本情報入力シート!W475="","",基本情報入力シート!W475)</f>
        <v/>
      </c>
      <c r="G446" s="282" t="str">
        <f>IF(基本情報入力シート!X475="","",基本情報入力シート!X475)</f>
        <v/>
      </c>
      <c r="H446" s="653" t="str">
        <f>IF(基本情報入力シート!Z475="","",基本情報入力シート!Z475)</f>
        <v/>
      </c>
      <c r="I446" s="654" t="str">
        <f>IF(基本情報入力シート!AE475&lt;&gt;"", 基本情報入力シート!AE475, "")</f>
        <v/>
      </c>
      <c r="J446" s="655" t="str">
        <f>IF(基本情報入力シート!AA475="","",基本情報入力シート!AA475)</f>
        <v/>
      </c>
      <c r="K446" s="59" t="str">
        <f>IF(基本情報入力シート!AD475="","",基本情報入力シート!AD475)</f>
        <v/>
      </c>
      <c r="L446" s="656" t="str">
        <f>IF(G446="","",VLOOKUP(G446,【参考】数式用!$A$3:$C$46,3,FALSE))</f>
        <v/>
      </c>
      <c r="M446" s="283" t="str">
        <f t="shared" si="58"/>
        <v/>
      </c>
      <c r="N446" s="253"/>
      <c r="O446" s="253"/>
      <c r="P446" s="253"/>
      <c r="Q446" s="208"/>
      <c r="R446" s="839" t="s">
        <v>2716</v>
      </c>
      <c r="S446" s="841"/>
      <c r="T446" s="60"/>
      <c r="U446" s="1313" t="str">
        <f t="shared" si="59"/>
        <v/>
      </c>
      <c r="V446" s="1313"/>
      <c r="W446" s="1313"/>
      <c r="X446" s="1313"/>
      <c r="Y446" s="1313"/>
      <c r="Z446" s="1313"/>
      <c r="AA446" s="1313"/>
      <c r="AB446" s="1313"/>
      <c r="AC446" s="1313"/>
      <c r="AD446" s="1313"/>
      <c r="AE446" s="1313"/>
      <c r="AG446" s="284" t="str">
        <f t="shared" si="54"/>
        <v/>
      </c>
      <c r="AH446" s="284" t="str">
        <f t="shared" si="55"/>
        <v>×</v>
      </c>
      <c r="AI446" s="278" t="str">
        <f t="shared" si="56"/>
        <v>－</v>
      </c>
      <c r="AJ446" s="279" t="str">
        <f t="shared" si="57"/>
        <v/>
      </c>
    </row>
    <row r="447" spans="1:36" ht="36.75" customHeight="1">
      <c r="A447" s="280">
        <f t="shared" si="53"/>
        <v>437</v>
      </c>
      <c r="B447" s="281" t="str">
        <f>IF(基本情報入力シート!B476="","",基本情報入力シート!B476)</f>
        <v/>
      </c>
      <c r="C447" s="282" t="str">
        <f>IF(基本情報入力シート!L476="","",基本情報入力シート!L476)</f>
        <v/>
      </c>
      <c r="D447" s="282" t="str">
        <f>IF(基本情報入力シート!Q476="","",基本情報入力シート!Q476)</f>
        <v/>
      </c>
      <c r="E447" s="282" t="str">
        <f>IF(基本情報入力シート!V476="","",基本情報入力シート!V476)</f>
        <v/>
      </c>
      <c r="F447" s="282" t="str">
        <f>IF(基本情報入力シート!W476="","",基本情報入力シート!W476)</f>
        <v/>
      </c>
      <c r="G447" s="282" t="str">
        <f>IF(基本情報入力シート!X476="","",基本情報入力シート!X476)</f>
        <v/>
      </c>
      <c r="H447" s="653" t="str">
        <f>IF(基本情報入力シート!Z476="","",基本情報入力シート!Z476)</f>
        <v/>
      </c>
      <c r="I447" s="654" t="str">
        <f>IF(基本情報入力シート!AE476&lt;&gt;"", 基本情報入力シート!AE476, "")</f>
        <v/>
      </c>
      <c r="J447" s="655" t="str">
        <f>IF(基本情報入力シート!AA476="","",基本情報入力シート!AA476)</f>
        <v/>
      </c>
      <c r="K447" s="59" t="str">
        <f>IF(基本情報入力シート!AD476="","",基本情報入力シート!AD476)</f>
        <v/>
      </c>
      <c r="L447" s="656" t="str">
        <f>IF(G447="","",VLOOKUP(G447,【参考】数式用!$A$3:$C$46,3,FALSE))</f>
        <v/>
      </c>
      <c r="M447" s="283" t="str">
        <f t="shared" si="58"/>
        <v/>
      </c>
      <c r="N447" s="253"/>
      <c r="O447" s="253"/>
      <c r="P447" s="253"/>
      <c r="Q447" s="208"/>
      <c r="R447" s="839" t="s">
        <v>2716</v>
      </c>
      <c r="S447" s="841"/>
      <c r="T447" s="60"/>
      <c r="U447" s="1313" t="str">
        <f t="shared" si="59"/>
        <v/>
      </c>
      <c r="V447" s="1313"/>
      <c r="W447" s="1313"/>
      <c r="X447" s="1313"/>
      <c r="Y447" s="1313"/>
      <c r="Z447" s="1313"/>
      <c r="AA447" s="1313"/>
      <c r="AB447" s="1313"/>
      <c r="AC447" s="1313"/>
      <c r="AD447" s="1313"/>
      <c r="AE447" s="1313"/>
      <c r="AG447" s="284" t="str">
        <f t="shared" si="54"/>
        <v/>
      </c>
      <c r="AH447" s="284" t="str">
        <f t="shared" si="55"/>
        <v>×</v>
      </c>
      <c r="AI447" s="278" t="str">
        <f t="shared" si="56"/>
        <v>－</v>
      </c>
      <c r="AJ447" s="279" t="str">
        <f t="shared" si="57"/>
        <v/>
      </c>
    </row>
    <row r="448" spans="1:36" ht="36.75" customHeight="1">
      <c r="A448" s="280">
        <f t="shared" si="53"/>
        <v>438</v>
      </c>
      <c r="B448" s="281" t="str">
        <f>IF(基本情報入力シート!B477="","",基本情報入力シート!B477)</f>
        <v/>
      </c>
      <c r="C448" s="282" t="str">
        <f>IF(基本情報入力シート!L477="","",基本情報入力シート!L477)</f>
        <v/>
      </c>
      <c r="D448" s="282" t="str">
        <f>IF(基本情報入力シート!Q477="","",基本情報入力シート!Q477)</f>
        <v/>
      </c>
      <c r="E448" s="282" t="str">
        <f>IF(基本情報入力シート!V477="","",基本情報入力シート!V477)</f>
        <v/>
      </c>
      <c r="F448" s="282" t="str">
        <f>IF(基本情報入力シート!W477="","",基本情報入力シート!W477)</f>
        <v/>
      </c>
      <c r="G448" s="282" t="str">
        <f>IF(基本情報入力シート!X477="","",基本情報入力シート!X477)</f>
        <v/>
      </c>
      <c r="H448" s="653" t="str">
        <f>IF(基本情報入力シート!Z477="","",基本情報入力シート!Z477)</f>
        <v/>
      </c>
      <c r="I448" s="654" t="str">
        <f>IF(基本情報入力シート!AE477&lt;&gt;"", 基本情報入力シート!AE477, "")</f>
        <v/>
      </c>
      <c r="J448" s="655" t="str">
        <f>IF(基本情報入力シート!AA477="","",基本情報入力シート!AA477)</f>
        <v/>
      </c>
      <c r="K448" s="59" t="str">
        <f>IF(基本情報入力シート!AD477="","",基本情報入力シート!AD477)</f>
        <v/>
      </c>
      <c r="L448" s="656" t="str">
        <f>IF(G448="","",VLOOKUP(G448,【参考】数式用!$A$3:$C$46,3,FALSE))</f>
        <v/>
      </c>
      <c r="M448" s="283" t="str">
        <f t="shared" si="58"/>
        <v/>
      </c>
      <c r="N448" s="253"/>
      <c r="O448" s="253"/>
      <c r="P448" s="253"/>
      <c r="Q448" s="208"/>
      <c r="R448" s="839" t="s">
        <v>2716</v>
      </c>
      <c r="S448" s="841"/>
      <c r="T448" s="60"/>
      <c r="U448" s="1313" t="str">
        <f t="shared" si="59"/>
        <v/>
      </c>
      <c r="V448" s="1313"/>
      <c r="W448" s="1313"/>
      <c r="X448" s="1313"/>
      <c r="Y448" s="1313"/>
      <c r="Z448" s="1313"/>
      <c r="AA448" s="1313"/>
      <c r="AB448" s="1313"/>
      <c r="AC448" s="1313"/>
      <c r="AD448" s="1313"/>
      <c r="AE448" s="1313"/>
      <c r="AG448" s="284" t="str">
        <f t="shared" si="54"/>
        <v/>
      </c>
      <c r="AH448" s="284" t="str">
        <f t="shared" si="55"/>
        <v>×</v>
      </c>
      <c r="AI448" s="278" t="str">
        <f t="shared" si="56"/>
        <v>－</v>
      </c>
      <c r="AJ448" s="279" t="str">
        <f t="shared" si="57"/>
        <v/>
      </c>
    </row>
    <row r="449" spans="1:36" ht="36.75" customHeight="1">
      <c r="A449" s="280">
        <f t="shared" si="53"/>
        <v>439</v>
      </c>
      <c r="B449" s="281" t="str">
        <f>IF(基本情報入力シート!B478="","",基本情報入力シート!B478)</f>
        <v/>
      </c>
      <c r="C449" s="282" t="str">
        <f>IF(基本情報入力シート!L478="","",基本情報入力シート!L478)</f>
        <v/>
      </c>
      <c r="D449" s="282" t="str">
        <f>IF(基本情報入力シート!Q478="","",基本情報入力シート!Q478)</f>
        <v/>
      </c>
      <c r="E449" s="282" t="str">
        <f>IF(基本情報入力シート!V478="","",基本情報入力シート!V478)</f>
        <v/>
      </c>
      <c r="F449" s="282" t="str">
        <f>IF(基本情報入力シート!W478="","",基本情報入力シート!W478)</f>
        <v/>
      </c>
      <c r="G449" s="282" t="str">
        <f>IF(基本情報入力シート!X478="","",基本情報入力シート!X478)</f>
        <v/>
      </c>
      <c r="H449" s="653" t="str">
        <f>IF(基本情報入力シート!Z478="","",基本情報入力シート!Z478)</f>
        <v/>
      </c>
      <c r="I449" s="654" t="str">
        <f>IF(基本情報入力シート!AE478&lt;&gt;"", 基本情報入力シート!AE478, "")</f>
        <v/>
      </c>
      <c r="J449" s="655" t="str">
        <f>IF(基本情報入力シート!AA478="","",基本情報入力シート!AA478)</f>
        <v/>
      </c>
      <c r="K449" s="59" t="str">
        <f>IF(基本情報入力シート!AD478="","",基本情報入力シート!AD478)</f>
        <v/>
      </c>
      <c r="L449" s="656" t="str">
        <f>IF(G449="","",VLOOKUP(G449,【参考】数式用!$A$3:$C$46,3,FALSE))</f>
        <v/>
      </c>
      <c r="M449" s="283" t="str">
        <f t="shared" si="58"/>
        <v/>
      </c>
      <c r="N449" s="253"/>
      <c r="O449" s="253"/>
      <c r="P449" s="253"/>
      <c r="Q449" s="208"/>
      <c r="R449" s="839" t="s">
        <v>2716</v>
      </c>
      <c r="S449" s="841"/>
      <c r="T449" s="60"/>
      <c r="U449" s="1313" t="str">
        <f t="shared" si="59"/>
        <v/>
      </c>
      <c r="V449" s="1313"/>
      <c r="W449" s="1313"/>
      <c r="X449" s="1313"/>
      <c r="Y449" s="1313"/>
      <c r="Z449" s="1313"/>
      <c r="AA449" s="1313"/>
      <c r="AB449" s="1313"/>
      <c r="AC449" s="1313"/>
      <c r="AD449" s="1313"/>
      <c r="AE449" s="1313"/>
      <c r="AG449" s="284" t="str">
        <f t="shared" si="54"/>
        <v/>
      </c>
      <c r="AH449" s="284" t="str">
        <f t="shared" si="55"/>
        <v>×</v>
      </c>
      <c r="AI449" s="278" t="str">
        <f t="shared" si="56"/>
        <v>－</v>
      </c>
      <c r="AJ449" s="279" t="str">
        <f t="shared" si="57"/>
        <v/>
      </c>
    </row>
    <row r="450" spans="1:36" ht="36.75" customHeight="1">
      <c r="A450" s="280">
        <f t="shared" si="53"/>
        <v>440</v>
      </c>
      <c r="B450" s="281" t="str">
        <f>IF(基本情報入力シート!B479="","",基本情報入力シート!B479)</f>
        <v/>
      </c>
      <c r="C450" s="282" t="str">
        <f>IF(基本情報入力シート!L479="","",基本情報入力シート!L479)</f>
        <v/>
      </c>
      <c r="D450" s="282" t="str">
        <f>IF(基本情報入力シート!Q479="","",基本情報入力シート!Q479)</f>
        <v/>
      </c>
      <c r="E450" s="282" t="str">
        <f>IF(基本情報入力シート!V479="","",基本情報入力シート!V479)</f>
        <v/>
      </c>
      <c r="F450" s="282" t="str">
        <f>IF(基本情報入力シート!W479="","",基本情報入力シート!W479)</f>
        <v/>
      </c>
      <c r="G450" s="282" t="str">
        <f>IF(基本情報入力シート!X479="","",基本情報入力シート!X479)</f>
        <v/>
      </c>
      <c r="H450" s="653" t="str">
        <f>IF(基本情報入力シート!Z479="","",基本情報入力シート!Z479)</f>
        <v/>
      </c>
      <c r="I450" s="654" t="str">
        <f>IF(基本情報入力シート!AE479&lt;&gt;"", 基本情報入力シート!AE479, "")</f>
        <v/>
      </c>
      <c r="J450" s="655" t="str">
        <f>IF(基本情報入力シート!AA479="","",基本情報入力シート!AA479)</f>
        <v/>
      </c>
      <c r="K450" s="59" t="str">
        <f>IF(基本情報入力シート!AD479="","",基本情報入力シート!AD479)</f>
        <v/>
      </c>
      <c r="L450" s="656" t="str">
        <f>IF(G450="","",VLOOKUP(G450,【参考】数式用!$A$3:$C$46,3,FALSE))</f>
        <v/>
      </c>
      <c r="M450" s="283" t="str">
        <f t="shared" si="58"/>
        <v/>
      </c>
      <c r="N450" s="253"/>
      <c r="O450" s="253"/>
      <c r="P450" s="253"/>
      <c r="Q450" s="208"/>
      <c r="R450" s="839" t="s">
        <v>2716</v>
      </c>
      <c r="S450" s="841"/>
      <c r="T450" s="60"/>
      <c r="U450" s="1313" t="str">
        <f t="shared" si="59"/>
        <v/>
      </c>
      <c r="V450" s="1313"/>
      <c r="W450" s="1313"/>
      <c r="X450" s="1313"/>
      <c r="Y450" s="1313"/>
      <c r="Z450" s="1313"/>
      <c r="AA450" s="1313"/>
      <c r="AB450" s="1313"/>
      <c r="AC450" s="1313"/>
      <c r="AD450" s="1313"/>
      <c r="AE450" s="1313"/>
      <c r="AG450" s="284" t="str">
        <f t="shared" si="54"/>
        <v/>
      </c>
      <c r="AH450" s="284" t="str">
        <f t="shared" si="55"/>
        <v>×</v>
      </c>
      <c r="AI450" s="278" t="str">
        <f t="shared" si="56"/>
        <v>－</v>
      </c>
      <c r="AJ450" s="279" t="str">
        <f t="shared" si="57"/>
        <v/>
      </c>
    </row>
    <row r="451" spans="1:36" ht="36.75" customHeight="1">
      <c r="A451" s="280">
        <f t="shared" si="53"/>
        <v>441</v>
      </c>
      <c r="B451" s="281" t="str">
        <f>IF(基本情報入力シート!B480="","",基本情報入力シート!B480)</f>
        <v/>
      </c>
      <c r="C451" s="282" t="str">
        <f>IF(基本情報入力シート!L480="","",基本情報入力シート!L480)</f>
        <v/>
      </c>
      <c r="D451" s="282" t="str">
        <f>IF(基本情報入力シート!Q480="","",基本情報入力シート!Q480)</f>
        <v/>
      </c>
      <c r="E451" s="282" t="str">
        <f>IF(基本情報入力シート!V480="","",基本情報入力シート!V480)</f>
        <v/>
      </c>
      <c r="F451" s="282" t="str">
        <f>IF(基本情報入力シート!W480="","",基本情報入力シート!W480)</f>
        <v/>
      </c>
      <c r="G451" s="282" t="str">
        <f>IF(基本情報入力シート!X480="","",基本情報入力シート!X480)</f>
        <v/>
      </c>
      <c r="H451" s="653" t="str">
        <f>IF(基本情報入力シート!Z480="","",基本情報入力シート!Z480)</f>
        <v/>
      </c>
      <c r="I451" s="654" t="str">
        <f>IF(基本情報入力シート!AE480&lt;&gt;"", 基本情報入力シート!AE480, "")</f>
        <v/>
      </c>
      <c r="J451" s="655" t="str">
        <f>IF(基本情報入力シート!AA480="","",基本情報入力シート!AA480)</f>
        <v/>
      </c>
      <c r="K451" s="59" t="str">
        <f>IF(基本情報入力シート!AD480="","",基本情報入力シート!AD480)</f>
        <v/>
      </c>
      <c r="L451" s="656" t="str">
        <f>IF(G451="","",VLOOKUP(G451,【参考】数式用!$A$3:$C$46,3,FALSE))</f>
        <v/>
      </c>
      <c r="M451" s="283" t="str">
        <f t="shared" si="58"/>
        <v/>
      </c>
      <c r="N451" s="253"/>
      <c r="O451" s="253"/>
      <c r="P451" s="253"/>
      <c r="Q451" s="208"/>
      <c r="R451" s="839" t="s">
        <v>2716</v>
      </c>
      <c r="S451" s="841"/>
      <c r="T451" s="60"/>
      <c r="U451" s="1313" t="str">
        <f t="shared" si="59"/>
        <v/>
      </c>
      <c r="V451" s="1313"/>
      <c r="W451" s="1313"/>
      <c r="X451" s="1313"/>
      <c r="Y451" s="1313"/>
      <c r="Z451" s="1313"/>
      <c r="AA451" s="1313"/>
      <c r="AB451" s="1313"/>
      <c r="AC451" s="1313"/>
      <c r="AD451" s="1313"/>
      <c r="AE451" s="1313"/>
      <c r="AG451" s="284" t="str">
        <f t="shared" si="54"/>
        <v/>
      </c>
      <c r="AH451" s="284" t="str">
        <f t="shared" si="55"/>
        <v>×</v>
      </c>
      <c r="AI451" s="278" t="str">
        <f t="shared" si="56"/>
        <v>－</v>
      </c>
      <c r="AJ451" s="279" t="str">
        <f t="shared" si="57"/>
        <v/>
      </c>
    </row>
    <row r="452" spans="1:36" ht="36.75" customHeight="1">
      <c r="A452" s="280">
        <f t="shared" si="53"/>
        <v>442</v>
      </c>
      <c r="B452" s="281" t="str">
        <f>IF(基本情報入力シート!B481="","",基本情報入力シート!B481)</f>
        <v/>
      </c>
      <c r="C452" s="282" t="str">
        <f>IF(基本情報入力シート!L481="","",基本情報入力シート!L481)</f>
        <v/>
      </c>
      <c r="D452" s="282" t="str">
        <f>IF(基本情報入力シート!Q481="","",基本情報入力シート!Q481)</f>
        <v/>
      </c>
      <c r="E452" s="282" t="str">
        <f>IF(基本情報入力シート!V481="","",基本情報入力シート!V481)</f>
        <v/>
      </c>
      <c r="F452" s="282" t="str">
        <f>IF(基本情報入力シート!W481="","",基本情報入力シート!W481)</f>
        <v/>
      </c>
      <c r="G452" s="282" t="str">
        <f>IF(基本情報入力シート!X481="","",基本情報入力シート!X481)</f>
        <v/>
      </c>
      <c r="H452" s="653" t="str">
        <f>IF(基本情報入力シート!Z481="","",基本情報入力シート!Z481)</f>
        <v/>
      </c>
      <c r="I452" s="654" t="str">
        <f>IF(基本情報入力シート!AE481&lt;&gt;"", 基本情報入力シート!AE481, "")</f>
        <v/>
      </c>
      <c r="J452" s="655" t="str">
        <f>IF(基本情報入力シート!AA481="","",基本情報入力シート!AA481)</f>
        <v/>
      </c>
      <c r="K452" s="59" t="str">
        <f>IF(基本情報入力シート!AD481="","",基本情報入力シート!AD481)</f>
        <v/>
      </c>
      <c r="L452" s="656" t="str">
        <f>IF(G452="","",VLOOKUP(G452,【参考】数式用!$A$3:$C$46,3,FALSE))</f>
        <v/>
      </c>
      <c r="M452" s="283" t="str">
        <f t="shared" si="58"/>
        <v/>
      </c>
      <c r="N452" s="253"/>
      <c r="O452" s="253"/>
      <c r="P452" s="253"/>
      <c r="Q452" s="208"/>
      <c r="R452" s="839" t="s">
        <v>2716</v>
      </c>
      <c r="S452" s="841"/>
      <c r="T452" s="60"/>
      <c r="U452" s="1313" t="str">
        <f t="shared" si="59"/>
        <v/>
      </c>
      <c r="V452" s="1313"/>
      <c r="W452" s="1313"/>
      <c r="X452" s="1313"/>
      <c r="Y452" s="1313"/>
      <c r="Z452" s="1313"/>
      <c r="AA452" s="1313"/>
      <c r="AB452" s="1313"/>
      <c r="AC452" s="1313"/>
      <c r="AD452" s="1313"/>
      <c r="AE452" s="1313"/>
      <c r="AG452" s="284" t="str">
        <f t="shared" si="54"/>
        <v/>
      </c>
      <c r="AH452" s="284" t="str">
        <f t="shared" si="55"/>
        <v>×</v>
      </c>
      <c r="AI452" s="278" t="str">
        <f t="shared" si="56"/>
        <v>－</v>
      </c>
      <c r="AJ452" s="279" t="str">
        <f t="shared" si="57"/>
        <v/>
      </c>
    </row>
    <row r="453" spans="1:36" ht="36.75" customHeight="1">
      <c r="A453" s="280">
        <f t="shared" si="53"/>
        <v>443</v>
      </c>
      <c r="B453" s="281" t="str">
        <f>IF(基本情報入力シート!B482="","",基本情報入力シート!B482)</f>
        <v/>
      </c>
      <c r="C453" s="282" t="str">
        <f>IF(基本情報入力シート!L482="","",基本情報入力シート!L482)</f>
        <v/>
      </c>
      <c r="D453" s="282" t="str">
        <f>IF(基本情報入力シート!Q482="","",基本情報入力シート!Q482)</f>
        <v/>
      </c>
      <c r="E453" s="282" t="str">
        <f>IF(基本情報入力シート!V482="","",基本情報入力シート!V482)</f>
        <v/>
      </c>
      <c r="F453" s="282" t="str">
        <f>IF(基本情報入力シート!W482="","",基本情報入力シート!W482)</f>
        <v/>
      </c>
      <c r="G453" s="282" t="str">
        <f>IF(基本情報入力シート!X482="","",基本情報入力シート!X482)</f>
        <v/>
      </c>
      <c r="H453" s="653" t="str">
        <f>IF(基本情報入力シート!Z482="","",基本情報入力シート!Z482)</f>
        <v/>
      </c>
      <c r="I453" s="654" t="str">
        <f>IF(基本情報入力シート!AE482&lt;&gt;"", 基本情報入力シート!AE482, "")</f>
        <v/>
      </c>
      <c r="J453" s="655" t="str">
        <f>IF(基本情報入力シート!AA482="","",基本情報入力シート!AA482)</f>
        <v/>
      </c>
      <c r="K453" s="59" t="str">
        <f>IF(基本情報入力シート!AD482="","",基本情報入力シート!AD482)</f>
        <v/>
      </c>
      <c r="L453" s="656" t="str">
        <f>IF(G453="","",VLOOKUP(G453,【参考】数式用!$A$3:$C$46,3,FALSE))</f>
        <v/>
      </c>
      <c r="M453" s="283" t="str">
        <f t="shared" si="58"/>
        <v/>
      </c>
      <c r="N453" s="253"/>
      <c r="O453" s="253"/>
      <c r="P453" s="253"/>
      <c r="Q453" s="208"/>
      <c r="R453" s="839" t="s">
        <v>2716</v>
      </c>
      <c r="S453" s="841"/>
      <c r="T453" s="60"/>
      <c r="U453" s="1313" t="str">
        <f t="shared" si="59"/>
        <v/>
      </c>
      <c r="V453" s="1313"/>
      <c r="W453" s="1313"/>
      <c r="X453" s="1313"/>
      <c r="Y453" s="1313"/>
      <c r="Z453" s="1313"/>
      <c r="AA453" s="1313"/>
      <c r="AB453" s="1313"/>
      <c r="AC453" s="1313"/>
      <c r="AD453" s="1313"/>
      <c r="AE453" s="1313"/>
      <c r="AG453" s="284" t="str">
        <f t="shared" si="54"/>
        <v/>
      </c>
      <c r="AH453" s="284" t="str">
        <f t="shared" si="55"/>
        <v>×</v>
      </c>
      <c r="AI453" s="278" t="str">
        <f t="shared" si="56"/>
        <v>－</v>
      </c>
      <c r="AJ453" s="279" t="str">
        <f t="shared" si="57"/>
        <v/>
      </c>
    </row>
    <row r="454" spans="1:36" ht="36.75" customHeight="1">
      <c r="A454" s="280">
        <f t="shared" si="53"/>
        <v>444</v>
      </c>
      <c r="B454" s="281" t="str">
        <f>IF(基本情報入力シート!B483="","",基本情報入力シート!B483)</f>
        <v/>
      </c>
      <c r="C454" s="282" t="str">
        <f>IF(基本情報入力シート!L483="","",基本情報入力シート!L483)</f>
        <v/>
      </c>
      <c r="D454" s="282" t="str">
        <f>IF(基本情報入力シート!Q483="","",基本情報入力シート!Q483)</f>
        <v/>
      </c>
      <c r="E454" s="282" t="str">
        <f>IF(基本情報入力シート!V483="","",基本情報入力シート!V483)</f>
        <v/>
      </c>
      <c r="F454" s="282" t="str">
        <f>IF(基本情報入力シート!W483="","",基本情報入力シート!W483)</f>
        <v/>
      </c>
      <c r="G454" s="282" t="str">
        <f>IF(基本情報入力シート!X483="","",基本情報入力シート!X483)</f>
        <v/>
      </c>
      <c r="H454" s="653" t="str">
        <f>IF(基本情報入力シート!Z483="","",基本情報入力シート!Z483)</f>
        <v/>
      </c>
      <c r="I454" s="654" t="str">
        <f>IF(基本情報入力シート!AE483&lt;&gt;"", 基本情報入力シート!AE483, "")</f>
        <v/>
      </c>
      <c r="J454" s="655" t="str">
        <f>IF(基本情報入力シート!AA483="","",基本情報入力シート!AA483)</f>
        <v/>
      </c>
      <c r="K454" s="59" t="str">
        <f>IF(基本情報入力シート!AD483="","",基本情報入力シート!AD483)</f>
        <v/>
      </c>
      <c r="L454" s="656" t="str">
        <f>IF(G454="","",VLOOKUP(G454,【参考】数式用!$A$3:$C$46,3,FALSE))</f>
        <v/>
      </c>
      <c r="M454" s="283" t="str">
        <f t="shared" si="58"/>
        <v/>
      </c>
      <c r="N454" s="253"/>
      <c r="O454" s="253"/>
      <c r="P454" s="253"/>
      <c r="Q454" s="208"/>
      <c r="R454" s="839" t="s">
        <v>2716</v>
      </c>
      <c r="S454" s="841"/>
      <c r="T454" s="60"/>
      <c r="U454" s="1313" t="str">
        <f t="shared" si="59"/>
        <v/>
      </c>
      <c r="V454" s="1313"/>
      <c r="W454" s="1313"/>
      <c r="X454" s="1313"/>
      <c r="Y454" s="1313"/>
      <c r="Z454" s="1313"/>
      <c r="AA454" s="1313"/>
      <c r="AB454" s="1313"/>
      <c r="AC454" s="1313"/>
      <c r="AD454" s="1313"/>
      <c r="AE454" s="1313"/>
      <c r="AG454" s="284" t="str">
        <f t="shared" si="54"/>
        <v/>
      </c>
      <c r="AH454" s="284" t="str">
        <f t="shared" si="55"/>
        <v>×</v>
      </c>
      <c r="AI454" s="278" t="str">
        <f t="shared" si="56"/>
        <v>－</v>
      </c>
      <c r="AJ454" s="279" t="str">
        <f t="shared" si="57"/>
        <v/>
      </c>
    </row>
    <row r="455" spans="1:36" ht="36.75" customHeight="1">
      <c r="A455" s="280">
        <f t="shared" si="53"/>
        <v>445</v>
      </c>
      <c r="B455" s="281" t="str">
        <f>IF(基本情報入力シート!B484="","",基本情報入力シート!B484)</f>
        <v/>
      </c>
      <c r="C455" s="282" t="str">
        <f>IF(基本情報入力シート!L484="","",基本情報入力シート!L484)</f>
        <v/>
      </c>
      <c r="D455" s="282" t="str">
        <f>IF(基本情報入力シート!Q484="","",基本情報入力シート!Q484)</f>
        <v/>
      </c>
      <c r="E455" s="282" t="str">
        <f>IF(基本情報入力シート!V484="","",基本情報入力シート!V484)</f>
        <v/>
      </c>
      <c r="F455" s="282" t="str">
        <f>IF(基本情報入力シート!W484="","",基本情報入力シート!W484)</f>
        <v/>
      </c>
      <c r="G455" s="282" t="str">
        <f>IF(基本情報入力シート!X484="","",基本情報入力シート!X484)</f>
        <v/>
      </c>
      <c r="H455" s="653" t="str">
        <f>IF(基本情報入力シート!Z484="","",基本情報入力シート!Z484)</f>
        <v/>
      </c>
      <c r="I455" s="654" t="str">
        <f>IF(基本情報入力シート!AE484&lt;&gt;"", 基本情報入力シート!AE484, "")</f>
        <v/>
      </c>
      <c r="J455" s="655" t="str">
        <f>IF(基本情報入力シート!AA484="","",基本情報入力シート!AA484)</f>
        <v/>
      </c>
      <c r="K455" s="59" t="str">
        <f>IF(基本情報入力シート!AD484="","",基本情報入力シート!AD484)</f>
        <v/>
      </c>
      <c r="L455" s="656" t="str">
        <f>IF(G455="","",VLOOKUP(G455,【参考】数式用!$A$3:$C$46,3,FALSE))</f>
        <v/>
      </c>
      <c r="M455" s="283" t="str">
        <f t="shared" si="58"/>
        <v/>
      </c>
      <c r="N455" s="253"/>
      <c r="O455" s="253"/>
      <c r="P455" s="253"/>
      <c r="Q455" s="208"/>
      <c r="R455" s="839" t="s">
        <v>2716</v>
      </c>
      <c r="S455" s="841"/>
      <c r="T455" s="60"/>
      <c r="U455" s="1313" t="str">
        <f t="shared" si="59"/>
        <v/>
      </c>
      <c r="V455" s="1313"/>
      <c r="W455" s="1313"/>
      <c r="X455" s="1313"/>
      <c r="Y455" s="1313"/>
      <c r="Z455" s="1313"/>
      <c r="AA455" s="1313"/>
      <c r="AB455" s="1313"/>
      <c r="AC455" s="1313"/>
      <c r="AD455" s="1313"/>
      <c r="AE455" s="1313"/>
      <c r="AG455" s="284" t="str">
        <f t="shared" si="54"/>
        <v/>
      </c>
      <c r="AH455" s="284" t="str">
        <f t="shared" si="55"/>
        <v>×</v>
      </c>
      <c r="AI455" s="278" t="str">
        <f t="shared" si="56"/>
        <v>－</v>
      </c>
      <c r="AJ455" s="279" t="str">
        <f t="shared" si="57"/>
        <v/>
      </c>
    </row>
    <row r="456" spans="1:36" ht="36.75" customHeight="1">
      <c r="A456" s="280">
        <f t="shared" si="53"/>
        <v>446</v>
      </c>
      <c r="B456" s="281" t="str">
        <f>IF(基本情報入力シート!B485="","",基本情報入力シート!B485)</f>
        <v/>
      </c>
      <c r="C456" s="282" t="str">
        <f>IF(基本情報入力シート!L485="","",基本情報入力シート!L485)</f>
        <v/>
      </c>
      <c r="D456" s="282" t="str">
        <f>IF(基本情報入力シート!Q485="","",基本情報入力シート!Q485)</f>
        <v/>
      </c>
      <c r="E456" s="282" t="str">
        <f>IF(基本情報入力シート!V485="","",基本情報入力シート!V485)</f>
        <v/>
      </c>
      <c r="F456" s="282" t="str">
        <f>IF(基本情報入力シート!W485="","",基本情報入力シート!W485)</f>
        <v/>
      </c>
      <c r="G456" s="282" t="str">
        <f>IF(基本情報入力シート!X485="","",基本情報入力シート!X485)</f>
        <v/>
      </c>
      <c r="H456" s="653" t="str">
        <f>IF(基本情報入力シート!Z485="","",基本情報入力シート!Z485)</f>
        <v/>
      </c>
      <c r="I456" s="654" t="str">
        <f>IF(基本情報入力シート!AE485&lt;&gt;"", 基本情報入力シート!AE485, "")</f>
        <v/>
      </c>
      <c r="J456" s="655" t="str">
        <f>IF(基本情報入力シート!AA485="","",基本情報入力シート!AA485)</f>
        <v/>
      </c>
      <c r="K456" s="59" t="str">
        <f>IF(基本情報入力シート!AD485="","",基本情報入力シート!AD485)</f>
        <v/>
      </c>
      <c r="L456" s="656" t="str">
        <f>IF(G456="","",VLOOKUP(G456,【参考】数式用!$A$3:$C$46,3,FALSE))</f>
        <v/>
      </c>
      <c r="M456" s="283" t="str">
        <f t="shared" si="58"/>
        <v/>
      </c>
      <c r="N456" s="253"/>
      <c r="O456" s="253"/>
      <c r="P456" s="253"/>
      <c r="Q456" s="208"/>
      <c r="R456" s="839" t="s">
        <v>2716</v>
      </c>
      <c r="S456" s="841"/>
      <c r="T456" s="60"/>
      <c r="U456" s="1313" t="str">
        <f t="shared" si="59"/>
        <v/>
      </c>
      <c r="V456" s="1313"/>
      <c r="W456" s="1313"/>
      <c r="X456" s="1313"/>
      <c r="Y456" s="1313"/>
      <c r="Z456" s="1313"/>
      <c r="AA456" s="1313"/>
      <c r="AB456" s="1313"/>
      <c r="AC456" s="1313"/>
      <c r="AD456" s="1313"/>
      <c r="AE456" s="1313"/>
      <c r="AG456" s="284" t="str">
        <f t="shared" si="54"/>
        <v/>
      </c>
      <c r="AH456" s="284" t="str">
        <f t="shared" si="55"/>
        <v>×</v>
      </c>
      <c r="AI456" s="278" t="str">
        <f t="shared" si="56"/>
        <v>－</v>
      </c>
      <c r="AJ456" s="279" t="str">
        <f t="shared" si="57"/>
        <v/>
      </c>
    </row>
    <row r="457" spans="1:36" ht="36.75" customHeight="1">
      <c r="A457" s="280">
        <f t="shared" si="53"/>
        <v>447</v>
      </c>
      <c r="B457" s="281" t="str">
        <f>IF(基本情報入力シート!B486="","",基本情報入力シート!B486)</f>
        <v/>
      </c>
      <c r="C457" s="282" t="str">
        <f>IF(基本情報入力シート!L486="","",基本情報入力シート!L486)</f>
        <v/>
      </c>
      <c r="D457" s="282" t="str">
        <f>IF(基本情報入力シート!Q486="","",基本情報入力シート!Q486)</f>
        <v/>
      </c>
      <c r="E457" s="282" t="str">
        <f>IF(基本情報入力シート!V486="","",基本情報入力シート!V486)</f>
        <v/>
      </c>
      <c r="F457" s="282" t="str">
        <f>IF(基本情報入力シート!W486="","",基本情報入力シート!W486)</f>
        <v/>
      </c>
      <c r="G457" s="282" t="str">
        <f>IF(基本情報入力シート!X486="","",基本情報入力シート!X486)</f>
        <v/>
      </c>
      <c r="H457" s="653" t="str">
        <f>IF(基本情報入力シート!Z486="","",基本情報入力シート!Z486)</f>
        <v/>
      </c>
      <c r="I457" s="654" t="str">
        <f>IF(基本情報入力シート!AE486&lt;&gt;"", 基本情報入力シート!AE486, "")</f>
        <v/>
      </c>
      <c r="J457" s="655" t="str">
        <f>IF(基本情報入力シート!AA486="","",基本情報入力シート!AA486)</f>
        <v/>
      </c>
      <c r="K457" s="59" t="str">
        <f>IF(基本情報入力シート!AD486="","",基本情報入力シート!AD486)</f>
        <v/>
      </c>
      <c r="L457" s="656" t="str">
        <f>IF(G457="","",VLOOKUP(G457,【参考】数式用!$A$3:$C$46,3,FALSE))</f>
        <v/>
      </c>
      <c r="M457" s="283" t="str">
        <f t="shared" si="58"/>
        <v/>
      </c>
      <c r="N457" s="253"/>
      <c r="O457" s="253"/>
      <c r="P457" s="253"/>
      <c r="Q457" s="208"/>
      <c r="R457" s="839" t="s">
        <v>2716</v>
      </c>
      <c r="S457" s="841"/>
      <c r="T457" s="60"/>
      <c r="U457" s="1313" t="str">
        <f t="shared" si="59"/>
        <v/>
      </c>
      <c r="V457" s="1313"/>
      <c r="W457" s="1313"/>
      <c r="X457" s="1313"/>
      <c r="Y457" s="1313"/>
      <c r="Z457" s="1313"/>
      <c r="AA457" s="1313"/>
      <c r="AB457" s="1313"/>
      <c r="AC457" s="1313"/>
      <c r="AD457" s="1313"/>
      <c r="AE457" s="1313"/>
      <c r="AG457" s="284" t="str">
        <f t="shared" si="54"/>
        <v/>
      </c>
      <c r="AH457" s="284" t="str">
        <f t="shared" si="55"/>
        <v>×</v>
      </c>
      <c r="AI457" s="278" t="str">
        <f t="shared" si="56"/>
        <v>－</v>
      </c>
      <c r="AJ457" s="279" t="str">
        <f t="shared" si="57"/>
        <v/>
      </c>
    </row>
    <row r="458" spans="1:36" ht="36.75" customHeight="1">
      <c r="A458" s="280">
        <f t="shared" si="53"/>
        <v>448</v>
      </c>
      <c r="B458" s="281" t="str">
        <f>IF(基本情報入力シート!B487="","",基本情報入力シート!B487)</f>
        <v/>
      </c>
      <c r="C458" s="282" t="str">
        <f>IF(基本情報入力シート!L487="","",基本情報入力シート!L487)</f>
        <v/>
      </c>
      <c r="D458" s="282" t="str">
        <f>IF(基本情報入力シート!Q487="","",基本情報入力シート!Q487)</f>
        <v/>
      </c>
      <c r="E458" s="282" t="str">
        <f>IF(基本情報入力シート!V487="","",基本情報入力シート!V487)</f>
        <v/>
      </c>
      <c r="F458" s="282" t="str">
        <f>IF(基本情報入力シート!W487="","",基本情報入力シート!W487)</f>
        <v/>
      </c>
      <c r="G458" s="282" t="str">
        <f>IF(基本情報入力シート!X487="","",基本情報入力シート!X487)</f>
        <v/>
      </c>
      <c r="H458" s="653" t="str">
        <f>IF(基本情報入力シート!Z487="","",基本情報入力シート!Z487)</f>
        <v/>
      </c>
      <c r="I458" s="654" t="str">
        <f>IF(基本情報入力シート!AE487&lt;&gt;"", 基本情報入力シート!AE487, "")</f>
        <v/>
      </c>
      <c r="J458" s="655" t="str">
        <f>IF(基本情報入力シート!AA487="","",基本情報入力シート!AA487)</f>
        <v/>
      </c>
      <c r="K458" s="59" t="str">
        <f>IF(基本情報入力シート!AD487="","",基本情報入力シート!AD487)</f>
        <v/>
      </c>
      <c r="L458" s="656" t="str">
        <f>IF(G458="","",VLOOKUP(G458,【参考】数式用!$A$3:$C$46,3,FALSE))</f>
        <v/>
      </c>
      <c r="M458" s="283" t="str">
        <f t="shared" si="58"/>
        <v/>
      </c>
      <c r="N458" s="253"/>
      <c r="O458" s="253"/>
      <c r="P458" s="253"/>
      <c r="Q458" s="208"/>
      <c r="R458" s="839" t="s">
        <v>2716</v>
      </c>
      <c r="S458" s="841"/>
      <c r="T458" s="60"/>
      <c r="U458" s="1313" t="str">
        <f t="shared" si="59"/>
        <v/>
      </c>
      <c r="V458" s="1313"/>
      <c r="W458" s="1313"/>
      <c r="X458" s="1313"/>
      <c r="Y458" s="1313"/>
      <c r="Z458" s="1313"/>
      <c r="AA458" s="1313"/>
      <c r="AB458" s="1313"/>
      <c r="AC458" s="1313"/>
      <c r="AD458" s="1313"/>
      <c r="AE458" s="1313"/>
      <c r="AG458" s="284" t="str">
        <f t="shared" si="54"/>
        <v/>
      </c>
      <c r="AH458" s="284" t="str">
        <f t="shared" si="55"/>
        <v>×</v>
      </c>
      <c r="AI458" s="278" t="str">
        <f t="shared" si="56"/>
        <v>－</v>
      </c>
      <c r="AJ458" s="279" t="str">
        <f t="shared" si="57"/>
        <v/>
      </c>
    </row>
    <row r="459" spans="1:36" ht="36.75" customHeight="1">
      <c r="A459" s="280">
        <f t="shared" si="53"/>
        <v>449</v>
      </c>
      <c r="B459" s="281" t="str">
        <f>IF(基本情報入力シート!B488="","",基本情報入力シート!B488)</f>
        <v/>
      </c>
      <c r="C459" s="282" t="str">
        <f>IF(基本情報入力シート!L488="","",基本情報入力シート!L488)</f>
        <v/>
      </c>
      <c r="D459" s="282" t="str">
        <f>IF(基本情報入力シート!Q488="","",基本情報入力シート!Q488)</f>
        <v/>
      </c>
      <c r="E459" s="282" t="str">
        <f>IF(基本情報入力シート!V488="","",基本情報入力シート!V488)</f>
        <v/>
      </c>
      <c r="F459" s="282" t="str">
        <f>IF(基本情報入力シート!W488="","",基本情報入力シート!W488)</f>
        <v/>
      </c>
      <c r="G459" s="282" t="str">
        <f>IF(基本情報入力シート!X488="","",基本情報入力シート!X488)</f>
        <v/>
      </c>
      <c r="H459" s="653" t="str">
        <f>IF(基本情報入力シート!Z488="","",基本情報入力シート!Z488)</f>
        <v/>
      </c>
      <c r="I459" s="654" t="str">
        <f>IF(基本情報入力シート!AE488&lt;&gt;"", 基本情報入力シート!AE488, "")</f>
        <v/>
      </c>
      <c r="J459" s="655" t="str">
        <f>IF(基本情報入力シート!AA488="","",基本情報入力シート!AA488)</f>
        <v/>
      </c>
      <c r="K459" s="59" t="str">
        <f>IF(基本情報入力シート!AD488="","",基本情報入力シート!AD488)</f>
        <v/>
      </c>
      <c r="L459" s="656" t="str">
        <f>IF(G459="","",VLOOKUP(G459,【参考】数式用!$A$3:$C$46,3,FALSE))</f>
        <v/>
      </c>
      <c r="M459" s="283" t="str">
        <f t="shared" si="58"/>
        <v/>
      </c>
      <c r="N459" s="253"/>
      <c r="O459" s="253"/>
      <c r="P459" s="253"/>
      <c r="Q459" s="208"/>
      <c r="R459" s="839" t="s">
        <v>2716</v>
      </c>
      <c r="S459" s="841"/>
      <c r="T459" s="60"/>
      <c r="U459" s="1313" t="str">
        <f t="shared" si="59"/>
        <v/>
      </c>
      <c r="V459" s="1313"/>
      <c r="W459" s="1313"/>
      <c r="X459" s="1313"/>
      <c r="Y459" s="1313"/>
      <c r="Z459" s="1313"/>
      <c r="AA459" s="1313"/>
      <c r="AB459" s="1313"/>
      <c r="AC459" s="1313"/>
      <c r="AD459" s="1313"/>
      <c r="AE459" s="1313"/>
      <c r="AG459" s="284" t="str">
        <f t="shared" si="54"/>
        <v/>
      </c>
      <c r="AH459" s="284" t="str">
        <f t="shared" si="55"/>
        <v>×</v>
      </c>
      <c r="AI459" s="278" t="str">
        <f t="shared" si="56"/>
        <v>－</v>
      </c>
      <c r="AJ459" s="279" t="str">
        <f t="shared" si="57"/>
        <v/>
      </c>
    </row>
    <row r="460" spans="1:36" ht="36.75" customHeight="1">
      <c r="A460" s="280">
        <f t="shared" si="53"/>
        <v>450</v>
      </c>
      <c r="B460" s="281" t="str">
        <f>IF(基本情報入力シート!B489="","",基本情報入力シート!B489)</f>
        <v/>
      </c>
      <c r="C460" s="282" t="str">
        <f>IF(基本情報入力シート!L489="","",基本情報入力シート!L489)</f>
        <v/>
      </c>
      <c r="D460" s="282" t="str">
        <f>IF(基本情報入力シート!Q489="","",基本情報入力シート!Q489)</f>
        <v/>
      </c>
      <c r="E460" s="282" t="str">
        <f>IF(基本情報入力シート!V489="","",基本情報入力シート!V489)</f>
        <v/>
      </c>
      <c r="F460" s="282" t="str">
        <f>IF(基本情報入力シート!W489="","",基本情報入力シート!W489)</f>
        <v/>
      </c>
      <c r="G460" s="282" t="str">
        <f>IF(基本情報入力シート!X489="","",基本情報入力シート!X489)</f>
        <v/>
      </c>
      <c r="H460" s="653" t="str">
        <f>IF(基本情報入力シート!Z489="","",基本情報入力シート!Z489)</f>
        <v/>
      </c>
      <c r="I460" s="654" t="str">
        <f>IF(基本情報入力シート!AE489&lt;&gt;"", 基本情報入力シート!AE489, "")</f>
        <v/>
      </c>
      <c r="J460" s="655" t="str">
        <f>IF(基本情報入力シート!AA489="","",基本情報入力シート!AA489)</f>
        <v/>
      </c>
      <c r="K460" s="59" t="str">
        <f>IF(基本情報入力シート!AD489="","",基本情報入力シート!AD489)</f>
        <v/>
      </c>
      <c r="L460" s="656" t="str">
        <f>IF(G460="","",VLOOKUP(G460,【参考】数式用!$A$3:$C$46,3,FALSE))</f>
        <v/>
      </c>
      <c r="M460" s="283" t="str">
        <f t="shared" si="58"/>
        <v/>
      </c>
      <c r="N460" s="253"/>
      <c r="O460" s="253"/>
      <c r="P460" s="253"/>
      <c r="Q460" s="208"/>
      <c r="R460" s="839" t="s">
        <v>2716</v>
      </c>
      <c r="S460" s="841"/>
      <c r="T460" s="60"/>
      <c r="U460" s="1313" t="str">
        <f t="shared" si="59"/>
        <v/>
      </c>
      <c r="V460" s="1313"/>
      <c r="W460" s="1313"/>
      <c r="X460" s="1313"/>
      <c r="Y460" s="1313"/>
      <c r="Z460" s="1313"/>
      <c r="AA460" s="1313"/>
      <c r="AB460" s="1313"/>
      <c r="AC460" s="1313"/>
      <c r="AD460" s="1313"/>
      <c r="AE460" s="1313"/>
      <c r="AG460" s="284" t="str">
        <f t="shared" si="54"/>
        <v/>
      </c>
      <c r="AH460" s="284" t="str">
        <f t="shared" si="55"/>
        <v>×</v>
      </c>
      <c r="AI460" s="278" t="str">
        <f t="shared" si="56"/>
        <v>－</v>
      </c>
      <c r="AJ460" s="279" t="str">
        <f t="shared" si="57"/>
        <v/>
      </c>
    </row>
    <row r="461" spans="1:36" ht="36.75" customHeight="1">
      <c r="A461" s="280">
        <f t="shared" ref="A461:A510" si="60">A460+1</f>
        <v>451</v>
      </c>
      <c r="B461" s="281" t="str">
        <f>IF(基本情報入力シート!B490="","",基本情報入力シート!B490)</f>
        <v/>
      </c>
      <c r="C461" s="282" t="str">
        <f>IF(基本情報入力シート!L490="","",基本情報入力シート!L490)</f>
        <v/>
      </c>
      <c r="D461" s="282" t="str">
        <f>IF(基本情報入力シート!Q490="","",基本情報入力シート!Q490)</f>
        <v/>
      </c>
      <c r="E461" s="282" t="str">
        <f>IF(基本情報入力シート!V490="","",基本情報入力シート!V490)</f>
        <v/>
      </c>
      <c r="F461" s="282" t="str">
        <f>IF(基本情報入力シート!W490="","",基本情報入力シート!W490)</f>
        <v/>
      </c>
      <c r="G461" s="282" t="str">
        <f>IF(基本情報入力シート!X490="","",基本情報入力シート!X490)</f>
        <v/>
      </c>
      <c r="H461" s="653" t="str">
        <f>IF(基本情報入力シート!Z490="","",基本情報入力シート!Z490)</f>
        <v/>
      </c>
      <c r="I461" s="654" t="str">
        <f>IF(基本情報入力シート!AE490&lt;&gt;"", 基本情報入力シート!AE490, "")</f>
        <v/>
      </c>
      <c r="J461" s="655" t="str">
        <f>IF(基本情報入力シート!AA490="","",基本情報入力シート!AA490)</f>
        <v/>
      </c>
      <c r="K461" s="59" t="str">
        <f>IF(基本情報入力シート!AD490="","",基本情報入力シート!AD490)</f>
        <v/>
      </c>
      <c r="L461" s="656" t="str">
        <f>IF(G461="","",VLOOKUP(G461,【参考】数式用!$A$3:$C$46,3,FALSE))</f>
        <v/>
      </c>
      <c r="M461" s="283" t="str">
        <f t="shared" si="58"/>
        <v/>
      </c>
      <c r="N461" s="253"/>
      <c r="O461" s="253"/>
      <c r="P461" s="253"/>
      <c r="Q461" s="208"/>
      <c r="R461" s="839" t="s">
        <v>2716</v>
      </c>
      <c r="S461" s="841"/>
      <c r="T461" s="60"/>
      <c r="U461" s="1313" t="str">
        <f t="shared" si="59"/>
        <v/>
      </c>
      <c r="V461" s="1313"/>
      <c r="W461" s="1313"/>
      <c r="X461" s="1313"/>
      <c r="Y461" s="1313"/>
      <c r="Z461" s="1313"/>
      <c r="AA461" s="1313"/>
      <c r="AB461" s="1313"/>
      <c r="AC461" s="1313"/>
      <c r="AD461" s="1313"/>
      <c r="AE461" s="1313"/>
      <c r="AG461" s="284" t="str">
        <f t="shared" si="54"/>
        <v/>
      </c>
      <c r="AH461" s="284" t="str">
        <f t="shared" si="55"/>
        <v>×</v>
      </c>
      <c r="AI461" s="278" t="str">
        <f t="shared" si="56"/>
        <v>－</v>
      </c>
      <c r="AJ461" s="279" t="str">
        <f t="shared" si="57"/>
        <v/>
      </c>
    </row>
    <row r="462" spans="1:36" ht="36.75" customHeight="1">
      <c r="A462" s="280">
        <f t="shared" si="60"/>
        <v>452</v>
      </c>
      <c r="B462" s="281" t="str">
        <f>IF(基本情報入力シート!B491="","",基本情報入力シート!B491)</f>
        <v/>
      </c>
      <c r="C462" s="282" t="str">
        <f>IF(基本情報入力シート!L491="","",基本情報入力シート!L491)</f>
        <v/>
      </c>
      <c r="D462" s="282" t="str">
        <f>IF(基本情報入力シート!Q491="","",基本情報入力シート!Q491)</f>
        <v/>
      </c>
      <c r="E462" s="282" t="str">
        <f>IF(基本情報入力シート!V491="","",基本情報入力シート!V491)</f>
        <v/>
      </c>
      <c r="F462" s="282" t="str">
        <f>IF(基本情報入力シート!W491="","",基本情報入力シート!W491)</f>
        <v/>
      </c>
      <c r="G462" s="282" t="str">
        <f>IF(基本情報入力シート!X491="","",基本情報入力シート!X491)</f>
        <v/>
      </c>
      <c r="H462" s="653" t="str">
        <f>IF(基本情報入力シート!Z491="","",基本情報入力シート!Z491)</f>
        <v/>
      </c>
      <c r="I462" s="654" t="str">
        <f>IF(基本情報入力シート!AE491&lt;&gt;"", 基本情報入力シート!AE491, "")</f>
        <v/>
      </c>
      <c r="J462" s="655" t="str">
        <f>IF(基本情報入力シート!AA491="","",基本情報入力シート!AA491)</f>
        <v/>
      </c>
      <c r="K462" s="59" t="str">
        <f>IF(基本情報入力シート!AD491="","",基本情報入力シート!AD491)</f>
        <v/>
      </c>
      <c r="L462" s="656" t="str">
        <f>IF(G462="","",VLOOKUP(G462,【参考】数式用!$A$3:$C$46,3,FALSE))</f>
        <v/>
      </c>
      <c r="M462" s="283" t="str">
        <f t="shared" si="58"/>
        <v/>
      </c>
      <c r="N462" s="253"/>
      <c r="O462" s="253"/>
      <c r="P462" s="253"/>
      <c r="Q462" s="208"/>
      <c r="R462" s="839" t="s">
        <v>2716</v>
      </c>
      <c r="S462" s="841"/>
      <c r="T462" s="60"/>
      <c r="U462" s="1313" t="str">
        <f t="shared" si="59"/>
        <v/>
      </c>
      <c r="V462" s="1313"/>
      <c r="W462" s="1313"/>
      <c r="X462" s="1313"/>
      <c r="Y462" s="1313"/>
      <c r="Z462" s="1313"/>
      <c r="AA462" s="1313"/>
      <c r="AB462" s="1313"/>
      <c r="AC462" s="1313"/>
      <c r="AD462" s="1313"/>
      <c r="AE462" s="1313"/>
      <c r="AG462" s="284" t="str">
        <f t="shared" si="54"/>
        <v/>
      </c>
      <c r="AH462" s="284" t="str">
        <f t="shared" si="55"/>
        <v>×</v>
      </c>
      <c r="AI462" s="278" t="str">
        <f t="shared" si="56"/>
        <v>－</v>
      </c>
      <c r="AJ462" s="279" t="str">
        <f t="shared" si="57"/>
        <v/>
      </c>
    </row>
    <row r="463" spans="1:36" ht="36.75" customHeight="1">
      <c r="A463" s="280">
        <f t="shared" si="60"/>
        <v>453</v>
      </c>
      <c r="B463" s="281" t="str">
        <f>IF(基本情報入力シート!B492="","",基本情報入力シート!B492)</f>
        <v/>
      </c>
      <c r="C463" s="282" t="str">
        <f>IF(基本情報入力シート!L492="","",基本情報入力シート!L492)</f>
        <v/>
      </c>
      <c r="D463" s="282" t="str">
        <f>IF(基本情報入力シート!Q492="","",基本情報入力シート!Q492)</f>
        <v/>
      </c>
      <c r="E463" s="282" t="str">
        <f>IF(基本情報入力シート!V492="","",基本情報入力シート!V492)</f>
        <v/>
      </c>
      <c r="F463" s="282" t="str">
        <f>IF(基本情報入力シート!W492="","",基本情報入力シート!W492)</f>
        <v/>
      </c>
      <c r="G463" s="282" t="str">
        <f>IF(基本情報入力シート!X492="","",基本情報入力シート!X492)</f>
        <v/>
      </c>
      <c r="H463" s="653" t="str">
        <f>IF(基本情報入力シート!Z492="","",基本情報入力シート!Z492)</f>
        <v/>
      </c>
      <c r="I463" s="654" t="str">
        <f>IF(基本情報入力シート!AE492&lt;&gt;"", 基本情報入力シート!AE492, "")</f>
        <v/>
      </c>
      <c r="J463" s="655" t="str">
        <f>IF(基本情報入力シート!AA492="","",基本情報入力シート!AA492)</f>
        <v/>
      </c>
      <c r="K463" s="59" t="str">
        <f>IF(基本情報入力シート!AD492="","",基本情報入力シート!AD492)</f>
        <v/>
      </c>
      <c r="L463" s="656" t="str">
        <f>IF(G463="","",VLOOKUP(G463,【参考】数式用!$A$3:$C$46,3,FALSE))</f>
        <v/>
      </c>
      <c r="M463" s="283" t="str">
        <f t="shared" si="58"/>
        <v/>
      </c>
      <c r="N463" s="253"/>
      <c r="O463" s="253"/>
      <c r="P463" s="253"/>
      <c r="Q463" s="208"/>
      <c r="R463" s="839" t="s">
        <v>2716</v>
      </c>
      <c r="S463" s="841"/>
      <c r="T463" s="60"/>
      <c r="U463" s="1313" t="str">
        <f t="shared" si="59"/>
        <v/>
      </c>
      <c r="V463" s="1313"/>
      <c r="W463" s="1313"/>
      <c r="X463" s="1313"/>
      <c r="Y463" s="1313"/>
      <c r="Z463" s="1313"/>
      <c r="AA463" s="1313"/>
      <c r="AB463" s="1313"/>
      <c r="AC463" s="1313"/>
      <c r="AD463" s="1313"/>
      <c r="AE463" s="1313"/>
      <c r="AG463" s="284" t="str">
        <f t="shared" si="54"/>
        <v/>
      </c>
      <c r="AH463" s="284" t="str">
        <f t="shared" si="55"/>
        <v>×</v>
      </c>
      <c r="AI463" s="278" t="str">
        <f t="shared" si="56"/>
        <v>－</v>
      </c>
      <c r="AJ463" s="279" t="str">
        <f t="shared" si="57"/>
        <v/>
      </c>
    </row>
    <row r="464" spans="1:36" ht="36.75" customHeight="1">
      <c r="A464" s="280">
        <f t="shared" si="60"/>
        <v>454</v>
      </c>
      <c r="B464" s="281" t="str">
        <f>IF(基本情報入力シート!B493="","",基本情報入力シート!B493)</f>
        <v/>
      </c>
      <c r="C464" s="282" t="str">
        <f>IF(基本情報入力シート!L493="","",基本情報入力シート!L493)</f>
        <v/>
      </c>
      <c r="D464" s="282" t="str">
        <f>IF(基本情報入力シート!Q493="","",基本情報入力シート!Q493)</f>
        <v/>
      </c>
      <c r="E464" s="282" t="str">
        <f>IF(基本情報入力シート!V493="","",基本情報入力シート!V493)</f>
        <v/>
      </c>
      <c r="F464" s="282" t="str">
        <f>IF(基本情報入力シート!W493="","",基本情報入力シート!W493)</f>
        <v/>
      </c>
      <c r="G464" s="282" t="str">
        <f>IF(基本情報入力シート!X493="","",基本情報入力シート!X493)</f>
        <v/>
      </c>
      <c r="H464" s="653" t="str">
        <f>IF(基本情報入力シート!Z493="","",基本情報入力シート!Z493)</f>
        <v/>
      </c>
      <c r="I464" s="654" t="str">
        <f>IF(基本情報入力シート!AE493&lt;&gt;"", 基本情報入力シート!AE493, "")</f>
        <v/>
      </c>
      <c r="J464" s="655" t="str">
        <f>IF(基本情報入力シート!AA493="","",基本情報入力シート!AA493)</f>
        <v/>
      </c>
      <c r="K464" s="59" t="str">
        <f>IF(基本情報入力シート!AD493="","",基本情報入力シート!AD493)</f>
        <v/>
      </c>
      <c r="L464" s="656" t="str">
        <f>IF(G464="","",VLOOKUP(G464,【参考】数式用!$A$3:$C$46,3,FALSE))</f>
        <v/>
      </c>
      <c r="M464" s="283" t="str">
        <f t="shared" si="58"/>
        <v/>
      </c>
      <c r="N464" s="253"/>
      <c r="O464" s="253"/>
      <c r="P464" s="253"/>
      <c r="Q464" s="208"/>
      <c r="R464" s="839" t="s">
        <v>2716</v>
      </c>
      <c r="S464" s="841"/>
      <c r="T464" s="60"/>
      <c r="U464" s="1313" t="str">
        <f t="shared" si="59"/>
        <v/>
      </c>
      <c r="V464" s="1313"/>
      <c r="W464" s="1313"/>
      <c r="X464" s="1313"/>
      <c r="Y464" s="1313"/>
      <c r="Z464" s="1313"/>
      <c r="AA464" s="1313"/>
      <c r="AB464" s="1313"/>
      <c r="AC464" s="1313"/>
      <c r="AD464" s="1313"/>
      <c r="AE464" s="1313"/>
      <c r="AG464" s="284" t="str">
        <f t="shared" si="54"/>
        <v/>
      </c>
      <c r="AH464" s="284" t="str">
        <f t="shared" si="55"/>
        <v>×</v>
      </c>
      <c r="AI464" s="278" t="str">
        <f t="shared" si="56"/>
        <v>－</v>
      </c>
      <c r="AJ464" s="279" t="str">
        <f t="shared" si="57"/>
        <v/>
      </c>
    </row>
    <row r="465" spans="1:36" ht="36.75" customHeight="1">
      <c r="A465" s="280">
        <f t="shared" si="60"/>
        <v>455</v>
      </c>
      <c r="B465" s="281" t="str">
        <f>IF(基本情報入力シート!B494="","",基本情報入力シート!B494)</f>
        <v/>
      </c>
      <c r="C465" s="282" t="str">
        <f>IF(基本情報入力シート!L494="","",基本情報入力シート!L494)</f>
        <v/>
      </c>
      <c r="D465" s="282" t="str">
        <f>IF(基本情報入力シート!Q494="","",基本情報入力シート!Q494)</f>
        <v/>
      </c>
      <c r="E465" s="282" t="str">
        <f>IF(基本情報入力シート!V494="","",基本情報入力シート!V494)</f>
        <v/>
      </c>
      <c r="F465" s="282" t="str">
        <f>IF(基本情報入力シート!W494="","",基本情報入力シート!W494)</f>
        <v/>
      </c>
      <c r="G465" s="282" t="str">
        <f>IF(基本情報入力シート!X494="","",基本情報入力シート!X494)</f>
        <v/>
      </c>
      <c r="H465" s="653" t="str">
        <f>IF(基本情報入力シート!Z494="","",基本情報入力シート!Z494)</f>
        <v/>
      </c>
      <c r="I465" s="654" t="str">
        <f>IF(基本情報入力シート!AE494&lt;&gt;"", 基本情報入力シート!AE494, "")</f>
        <v/>
      </c>
      <c r="J465" s="655" t="str">
        <f>IF(基本情報入力シート!AA494="","",基本情報入力シート!AA494)</f>
        <v/>
      </c>
      <c r="K465" s="59" t="str">
        <f>IF(基本情報入力シート!AD494="","",基本情報入力シート!AD494)</f>
        <v/>
      </c>
      <c r="L465" s="656" t="str">
        <f>IF(G465="","",VLOOKUP(G465,【参考】数式用!$A$3:$C$46,3,FALSE))</f>
        <v/>
      </c>
      <c r="M465" s="283" t="str">
        <f t="shared" si="58"/>
        <v/>
      </c>
      <c r="N465" s="253"/>
      <c r="O465" s="253"/>
      <c r="P465" s="253"/>
      <c r="Q465" s="208"/>
      <c r="R465" s="839" t="s">
        <v>2716</v>
      </c>
      <c r="S465" s="841"/>
      <c r="T465" s="60"/>
      <c r="U465" s="1313" t="str">
        <f t="shared" si="59"/>
        <v/>
      </c>
      <c r="V465" s="1313"/>
      <c r="W465" s="1313"/>
      <c r="X465" s="1313"/>
      <c r="Y465" s="1313"/>
      <c r="Z465" s="1313"/>
      <c r="AA465" s="1313"/>
      <c r="AB465" s="1313"/>
      <c r="AC465" s="1313"/>
      <c r="AD465" s="1313"/>
      <c r="AE465" s="1313"/>
      <c r="AG465" s="284" t="str">
        <f t="shared" si="54"/>
        <v/>
      </c>
      <c r="AH465" s="284" t="str">
        <f t="shared" si="55"/>
        <v>×</v>
      </c>
      <c r="AI465" s="278" t="str">
        <f t="shared" si="56"/>
        <v>－</v>
      </c>
      <c r="AJ465" s="279" t="str">
        <f t="shared" si="57"/>
        <v/>
      </c>
    </row>
    <row r="466" spans="1:36" ht="36.75" customHeight="1">
      <c r="A466" s="280">
        <f t="shared" si="60"/>
        <v>456</v>
      </c>
      <c r="B466" s="281" t="str">
        <f>IF(基本情報入力シート!B495="","",基本情報入力シート!B495)</f>
        <v/>
      </c>
      <c r="C466" s="282" t="str">
        <f>IF(基本情報入力シート!L495="","",基本情報入力シート!L495)</f>
        <v/>
      </c>
      <c r="D466" s="282" t="str">
        <f>IF(基本情報入力シート!Q495="","",基本情報入力シート!Q495)</f>
        <v/>
      </c>
      <c r="E466" s="282" t="str">
        <f>IF(基本情報入力シート!V495="","",基本情報入力シート!V495)</f>
        <v/>
      </c>
      <c r="F466" s="282" t="str">
        <f>IF(基本情報入力シート!W495="","",基本情報入力シート!W495)</f>
        <v/>
      </c>
      <c r="G466" s="282" t="str">
        <f>IF(基本情報入力シート!X495="","",基本情報入力シート!X495)</f>
        <v/>
      </c>
      <c r="H466" s="653" t="str">
        <f>IF(基本情報入力シート!Z495="","",基本情報入力シート!Z495)</f>
        <v/>
      </c>
      <c r="I466" s="654" t="str">
        <f>IF(基本情報入力シート!AE495&lt;&gt;"", 基本情報入力シート!AE495, "")</f>
        <v/>
      </c>
      <c r="J466" s="655" t="str">
        <f>IF(基本情報入力シート!AA495="","",基本情報入力シート!AA495)</f>
        <v/>
      </c>
      <c r="K466" s="59" t="str">
        <f>IF(基本情報入力シート!AD495="","",基本情報入力シート!AD495)</f>
        <v/>
      </c>
      <c r="L466" s="656" t="str">
        <f>IF(G466="","",VLOOKUP(G466,【参考】数式用!$A$3:$C$46,3,FALSE))</f>
        <v/>
      </c>
      <c r="M466" s="283" t="str">
        <f t="shared" si="58"/>
        <v/>
      </c>
      <c r="N466" s="253"/>
      <c r="O466" s="253"/>
      <c r="P466" s="253"/>
      <c r="Q466" s="208"/>
      <c r="R466" s="839" t="s">
        <v>2716</v>
      </c>
      <c r="S466" s="841"/>
      <c r="T466" s="60"/>
      <c r="U466" s="1313" t="str">
        <f t="shared" si="59"/>
        <v/>
      </c>
      <c r="V466" s="1313"/>
      <c r="W466" s="1313"/>
      <c r="X466" s="1313"/>
      <c r="Y466" s="1313"/>
      <c r="Z466" s="1313"/>
      <c r="AA466" s="1313"/>
      <c r="AB466" s="1313"/>
      <c r="AC466" s="1313"/>
      <c r="AD466" s="1313"/>
      <c r="AE466" s="1313"/>
      <c r="AG466" s="284" t="str">
        <f t="shared" si="54"/>
        <v/>
      </c>
      <c r="AH466" s="284" t="str">
        <f t="shared" si="55"/>
        <v>×</v>
      </c>
      <c r="AI466" s="278" t="str">
        <f t="shared" si="56"/>
        <v>－</v>
      </c>
      <c r="AJ466" s="279" t="str">
        <f t="shared" si="57"/>
        <v/>
      </c>
    </row>
    <row r="467" spans="1:36" ht="36.75" customHeight="1">
      <c r="A467" s="280">
        <f t="shared" si="60"/>
        <v>457</v>
      </c>
      <c r="B467" s="281" t="str">
        <f>IF(基本情報入力シート!B496="","",基本情報入力シート!B496)</f>
        <v/>
      </c>
      <c r="C467" s="282" t="str">
        <f>IF(基本情報入力シート!L496="","",基本情報入力シート!L496)</f>
        <v/>
      </c>
      <c r="D467" s="282" t="str">
        <f>IF(基本情報入力シート!Q496="","",基本情報入力シート!Q496)</f>
        <v/>
      </c>
      <c r="E467" s="282" t="str">
        <f>IF(基本情報入力シート!V496="","",基本情報入力シート!V496)</f>
        <v/>
      </c>
      <c r="F467" s="282" t="str">
        <f>IF(基本情報入力シート!W496="","",基本情報入力シート!W496)</f>
        <v/>
      </c>
      <c r="G467" s="282" t="str">
        <f>IF(基本情報入力シート!X496="","",基本情報入力シート!X496)</f>
        <v/>
      </c>
      <c r="H467" s="653" t="str">
        <f>IF(基本情報入力シート!Z496="","",基本情報入力シート!Z496)</f>
        <v/>
      </c>
      <c r="I467" s="654" t="str">
        <f>IF(基本情報入力シート!AE496&lt;&gt;"", 基本情報入力シート!AE496, "")</f>
        <v/>
      </c>
      <c r="J467" s="655" t="str">
        <f>IF(基本情報入力シート!AA496="","",基本情報入力シート!AA496)</f>
        <v/>
      </c>
      <c r="K467" s="59" t="str">
        <f>IF(基本情報入力シート!AD496="","",基本情報入力シート!AD496)</f>
        <v/>
      </c>
      <c r="L467" s="656" t="str">
        <f>IF(G467="","",VLOOKUP(G467,【参考】数式用!$A$3:$C$46,3,FALSE))</f>
        <v/>
      </c>
      <c r="M467" s="283" t="str">
        <f t="shared" si="58"/>
        <v/>
      </c>
      <c r="N467" s="253"/>
      <c r="O467" s="253"/>
      <c r="P467" s="253"/>
      <c r="Q467" s="208"/>
      <c r="R467" s="839" t="s">
        <v>2716</v>
      </c>
      <c r="S467" s="841"/>
      <c r="T467" s="60"/>
      <c r="U467" s="1313" t="str">
        <f t="shared" si="59"/>
        <v/>
      </c>
      <c r="V467" s="1313"/>
      <c r="W467" s="1313"/>
      <c r="X467" s="1313"/>
      <c r="Y467" s="1313"/>
      <c r="Z467" s="1313"/>
      <c r="AA467" s="1313"/>
      <c r="AB467" s="1313"/>
      <c r="AC467" s="1313"/>
      <c r="AD467" s="1313"/>
      <c r="AE467" s="1313"/>
      <c r="AG467" s="284" t="str">
        <f t="shared" si="54"/>
        <v/>
      </c>
      <c r="AH467" s="284" t="str">
        <f t="shared" si="55"/>
        <v>×</v>
      </c>
      <c r="AI467" s="278" t="str">
        <f t="shared" si="56"/>
        <v>－</v>
      </c>
      <c r="AJ467" s="279" t="str">
        <f t="shared" si="57"/>
        <v/>
      </c>
    </row>
    <row r="468" spans="1:36" ht="36.75" customHeight="1">
      <c r="A468" s="280">
        <f t="shared" si="60"/>
        <v>458</v>
      </c>
      <c r="B468" s="281" t="str">
        <f>IF(基本情報入力シート!B497="","",基本情報入力シート!B497)</f>
        <v/>
      </c>
      <c r="C468" s="282" t="str">
        <f>IF(基本情報入力シート!L497="","",基本情報入力シート!L497)</f>
        <v/>
      </c>
      <c r="D468" s="282" t="str">
        <f>IF(基本情報入力シート!Q497="","",基本情報入力シート!Q497)</f>
        <v/>
      </c>
      <c r="E468" s="282" t="str">
        <f>IF(基本情報入力シート!V497="","",基本情報入力シート!V497)</f>
        <v/>
      </c>
      <c r="F468" s="282" t="str">
        <f>IF(基本情報入力シート!W497="","",基本情報入力シート!W497)</f>
        <v/>
      </c>
      <c r="G468" s="282" t="str">
        <f>IF(基本情報入力シート!X497="","",基本情報入力シート!X497)</f>
        <v/>
      </c>
      <c r="H468" s="653" t="str">
        <f>IF(基本情報入力シート!Z497="","",基本情報入力シート!Z497)</f>
        <v/>
      </c>
      <c r="I468" s="654" t="str">
        <f>IF(基本情報入力シート!AE497&lt;&gt;"", 基本情報入力シート!AE497, "")</f>
        <v/>
      </c>
      <c r="J468" s="655" t="str">
        <f>IF(基本情報入力シート!AA497="","",基本情報入力シート!AA497)</f>
        <v/>
      </c>
      <c r="K468" s="59" t="str">
        <f>IF(基本情報入力シート!AD497="","",基本情報入力シート!AD497)</f>
        <v/>
      </c>
      <c r="L468" s="656" t="str">
        <f>IF(G468="","",VLOOKUP(G468,【参考】数式用!$A$3:$C$46,3,FALSE))</f>
        <v/>
      </c>
      <c r="M468" s="283" t="str">
        <f t="shared" si="58"/>
        <v/>
      </c>
      <c r="N468" s="253"/>
      <c r="O468" s="253"/>
      <c r="P468" s="253"/>
      <c r="Q468" s="208"/>
      <c r="R468" s="839" t="s">
        <v>2716</v>
      </c>
      <c r="S468" s="841"/>
      <c r="T468" s="60"/>
      <c r="U468" s="1313" t="str">
        <f t="shared" si="59"/>
        <v/>
      </c>
      <c r="V468" s="1313"/>
      <c r="W468" s="1313"/>
      <c r="X468" s="1313"/>
      <c r="Y468" s="1313"/>
      <c r="Z468" s="1313"/>
      <c r="AA468" s="1313"/>
      <c r="AB468" s="1313"/>
      <c r="AC468" s="1313"/>
      <c r="AD468" s="1313"/>
      <c r="AE468" s="1313"/>
      <c r="AG468" s="284" t="str">
        <f t="shared" si="54"/>
        <v/>
      </c>
      <c r="AH468" s="284" t="str">
        <f t="shared" si="55"/>
        <v>×</v>
      </c>
      <c r="AI468" s="278" t="str">
        <f t="shared" si="56"/>
        <v>－</v>
      </c>
      <c r="AJ468" s="279" t="str">
        <f t="shared" si="57"/>
        <v/>
      </c>
    </row>
    <row r="469" spans="1:36" ht="36.75" customHeight="1">
      <c r="A469" s="280">
        <f t="shared" si="60"/>
        <v>459</v>
      </c>
      <c r="B469" s="281" t="str">
        <f>IF(基本情報入力シート!B498="","",基本情報入力シート!B498)</f>
        <v/>
      </c>
      <c r="C469" s="282" t="str">
        <f>IF(基本情報入力シート!L498="","",基本情報入力シート!L498)</f>
        <v/>
      </c>
      <c r="D469" s="282" t="str">
        <f>IF(基本情報入力シート!Q498="","",基本情報入力シート!Q498)</f>
        <v/>
      </c>
      <c r="E469" s="282" t="str">
        <f>IF(基本情報入力シート!V498="","",基本情報入力シート!V498)</f>
        <v/>
      </c>
      <c r="F469" s="282" t="str">
        <f>IF(基本情報入力シート!W498="","",基本情報入力シート!W498)</f>
        <v/>
      </c>
      <c r="G469" s="282" t="str">
        <f>IF(基本情報入力シート!X498="","",基本情報入力シート!X498)</f>
        <v/>
      </c>
      <c r="H469" s="653" t="str">
        <f>IF(基本情報入力シート!Z498="","",基本情報入力シート!Z498)</f>
        <v/>
      </c>
      <c r="I469" s="654" t="str">
        <f>IF(基本情報入力シート!AE498&lt;&gt;"", 基本情報入力シート!AE498, "")</f>
        <v/>
      </c>
      <c r="J469" s="655" t="str">
        <f>IF(基本情報入力シート!AA498="","",基本情報入力シート!AA498)</f>
        <v/>
      </c>
      <c r="K469" s="59" t="str">
        <f>IF(基本情報入力シート!AD498="","",基本情報入力シート!AD498)</f>
        <v/>
      </c>
      <c r="L469" s="656" t="str">
        <f>IF(G469="","",VLOOKUP(G469,【参考】数式用!$A$3:$C$46,3,FALSE))</f>
        <v/>
      </c>
      <c r="M469" s="283" t="str">
        <f t="shared" si="58"/>
        <v/>
      </c>
      <c r="N469" s="253"/>
      <c r="O469" s="253"/>
      <c r="P469" s="253"/>
      <c r="Q469" s="208"/>
      <c r="R469" s="839" t="s">
        <v>2716</v>
      </c>
      <c r="S469" s="841"/>
      <c r="T469" s="60"/>
      <c r="U469" s="1313" t="str">
        <f t="shared" si="59"/>
        <v/>
      </c>
      <c r="V469" s="1313"/>
      <c r="W469" s="1313"/>
      <c r="X469" s="1313"/>
      <c r="Y469" s="1313"/>
      <c r="Z469" s="1313"/>
      <c r="AA469" s="1313"/>
      <c r="AB469" s="1313"/>
      <c r="AC469" s="1313"/>
      <c r="AD469" s="1313"/>
      <c r="AE469" s="1313"/>
      <c r="AG469" s="284" t="str">
        <f t="shared" si="54"/>
        <v/>
      </c>
      <c r="AH469" s="284" t="str">
        <f t="shared" si="55"/>
        <v>×</v>
      </c>
      <c r="AI469" s="278" t="str">
        <f t="shared" si="56"/>
        <v>－</v>
      </c>
      <c r="AJ469" s="279" t="str">
        <f t="shared" si="57"/>
        <v/>
      </c>
    </row>
    <row r="470" spans="1:36" ht="36.75" customHeight="1">
      <c r="A470" s="280">
        <f t="shared" si="60"/>
        <v>460</v>
      </c>
      <c r="B470" s="281" t="str">
        <f>IF(基本情報入力シート!B499="","",基本情報入力シート!B499)</f>
        <v/>
      </c>
      <c r="C470" s="282" t="str">
        <f>IF(基本情報入力シート!L499="","",基本情報入力シート!L499)</f>
        <v/>
      </c>
      <c r="D470" s="282" t="str">
        <f>IF(基本情報入力シート!Q499="","",基本情報入力シート!Q499)</f>
        <v/>
      </c>
      <c r="E470" s="282" t="str">
        <f>IF(基本情報入力シート!V499="","",基本情報入力シート!V499)</f>
        <v/>
      </c>
      <c r="F470" s="282" t="str">
        <f>IF(基本情報入力シート!W499="","",基本情報入力シート!W499)</f>
        <v/>
      </c>
      <c r="G470" s="282" t="str">
        <f>IF(基本情報入力シート!X499="","",基本情報入力シート!X499)</f>
        <v/>
      </c>
      <c r="H470" s="653" t="str">
        <f>IF(基本情報入力シート!Z499="","",基本情報入力シート!Z499)</f>
        <v/>
      </c>
      <c r="I470" s="654" t="str">
        <f>IF(基本情報入力シート!AE499&lt;&gt;"", 基本情報入力シート!AE499, "")</f>
        <v/>
      </c>
      <c r="J470" s="655" t="str">
        <f>IF(基本情報入力シート!AA499="","",基本情報入力シート!AA499)</f>
        <v/>
      </c>
      <c r="K470" s="59" t="str">
        <f>IF(基本情報入力シート!AD499="","",基本情報入力シート!AD499)</f>
        <v/>
      </c>
      <c r="L470" s="656" t="str">
        <f>IF(G470="","",VLOOKUP(G470,【参考】数式用!$A$3:$C$46,3,FALSE))</f>
        <v/>
      </c>
      <c r="M470" s="283" t="str">
        <f t="shared" si="58"/>
        <v/>
      </c>
      <c r="N470" s="253"/>
      <c r="O470" s="253"/>
      <c r="P470" s="253"/>
      <c r="Q470" s="208"/>
      <c r="R470" s="839" t="s">
        <v>2716</v>
      </c>
      <c r="S470" s="841"/>
      <c r="T470" s="60"/>
      <c r="U470" s="1313" t="str">
        <f t="shared" si="59"/>
        <v/>
      </c>
      <c r="V470" s="1313"/>
      <c r="W470" s="1313"/>
      <c r="X470" s="1313"/>
      <c r="Y470" s="1313"/>
      <c r="Z470" s="1313"/>
      <c r="AA470" s="1313"/>
      <c r="AB470" s="1313"/>
      <c r="AC470" s="1313"/>
      <c r="AD470" s="1313"/>
      <c r="AE470" s="1313"/>
      <c r="AG470" s="284" t="str">
        <f t="shared" si="54"/>
        <v/>
      </c>
      <c r="AH470" s="284" t="str">
        <f t="shared" si="55"/>
        <v>×</v>
      </c>
      <c r="AI470" s="278" t="str">
        <f t="shared" si="56"/>
        <v>－</v>
      </c>
      <c r="AJ470" s="279" t="str">
        <f t="shared" si="57"/>
        <v/>
      </c>
    </row>
    <row r="471" spans="1:36" ht="36.75" customHeight="1">
      <c r="A471" s="280">
        <f t="shared" si="60"/>
        <v>461</v>
      </c>
      <c r="B471" s="281" t="str">
        <f>IF(基本情報入力シート!B500="","",基本情報入力シート!B500)</f>
        <v/>
      </c>
      <c r="C471" s="282" t="str">
        <f>IF(基本情報入力シート!L500="","",基本情報入力シート!L500)</f>
        <v/>
      </c>
      <c r="D471" s="282" t="str">
        <f>IF(基本情報入力シート!Q500="","",基本情報入力シート!Q500)</f>
        <v/>
      </c>
      <c r="E471" s="282" t="str">
        <f>IF(基本情報入力シート!V500="","",基本情報入力シート!V500)</f>
        <v/>
      </c>
      <c r="F471" s="282" t="str">
        <f>IF(基本情報入力シート!W500="","",基本情報入力シート!W500)</f>
        <v/>
      </c>
      <c r="G471" s="282" t="str">
        <f>IF(基本情報入力シート!X500="","",基本情報入力シート!X500)</f>
        <v/>
      </c>
      <c r="H471" s="653" t="str">
        <f>IF(基本情報入力シート!Z500="","",基本情報入力シート!Z500)</f>
        <v/>
      </c>
      <c r="I471" s="654" t="str">
        <f>IF(基本情報入力シート!AE500&lt;&gt;"", 基本情報入力シート!AE500, "")</f>
        <v/>
      </c>
      <c r="J471" s="655" t="str">
        <f>IF(基本情報入力シート!AA500="","",基本情報入力シート!AA500)</f>
        <v/>
      </c>
      <c r="K471" s="59" t="str">
        <f>IF(基本情報入力シート!AD500="","",基本情報入力シート!AD500)</f>
        <v/>
      </c>
      <c r="L471" s="656" t="str">
        <f>IF(G471="","",VLOOKUP(G471,【参考】数式用!$A$3:$C$46,3,FALSE))</f>
        <v/>
      </c>
      <c r="M471" s="283" t="str">
        <f t="shared" si="58"/>
        <v/>
      </c>
      <c r="N471" s="253"/>
      <c r="O471" s="253"/>
      <c r="P471" s="253"/>
      <c r="Q471" s="208"/>
      <c r="R471" s="839" t="s">
        <v>2716</v>
      </c>
      <c r="S471" s="841"/>
      <c r="T471" s="60"/>
      <c r="U471" s="1313" t="str">
        <f t="shared" si="59"/>
        <v/>
      </c>
      <c r="V471" s="1313"/>
      <c r="W471" s="1313"/>
      <c r="X471" s="1313"/>
      <c r="Y471" s="1313"/>
      <c r="Z471" s="1313"/>
      <c r="AA471" s="1313"/>
      <c r="AB471" s="1313"/>
      <c r="AC471" s="1313"/>
      <c r="AD471" s="1313"/>
      <c r="AE471" s="1313"/>
      <c r="AG471" s="284" t="str">
        <f t="shared" si="54"/>
        <v/>
      </c>
      <c r="AH471" s="284" t="str">
        <f t="shared" si="55"/>
        <v>×</v>
      </c>
      <c r="AI471" s="278" t="str">
        <f t="shared" si="56"/>
        <v>－</v>
      </c>
      <c r="AJ471" s="279" t="str">
        <f t="shared" si="57"/>
        <v/>
      </c>
    </row>
    <row r="472" spans="1:36" ht="36.75" customHeight="1">
      <c r="A472" s="280">
        <f t="shared" si="60"/>
        <v>462</v>
      </c>
      <c r="B472" s="281" t="str">
        <f>IF(基本情報入力シート!B501="","",基本情報入力シート!B501)</f>
        <v/>
      </c>
      <c r="C472" s="282" t="str">
        <f>IF(基本情報入力シート!L501="","",基本情報入力シート!L501)</f>
        <v/>
      </c>
      <c r="D472" s="282" t="str">
        <f>IF(基本情報入力シート!Q501="","",基本情報入力シート!Q501)</f>
        <v/>
      </c>
      <c r="E472" s="282" t="str">
        <f>IF(基本情報入力シート!V501="","",基本情報入力シート!V501)</f>
        <v/>
      </c>
      <c r="F472" s="282" t="str">
        <f>IF(基本情報入力シート!W501="","",基本情報入力シート!W501)</f>
        <v/>
      </c>
      <c r="G472" s="282" t="str">
        <f>IF(基本情報入力シート!X501="","",基本情報入力シート!X501)</f>
        <v/>
      </c>
      <c r="H472" s="653" t="str">
        <f>IF(基本情報入力シート!Z501="","",基本情報入力シート!Z501)</f>
        <v/>
      </c>
      <c r="I472" s="654" t="str">
        <f>IF(基本情報入力シート!AE501&lt;&gt;"", 基本情報入力シート!AE501, "")</f>
        <v/>
      </c>
      <c r="J472" s="655" t="str">
        <f>IF(基本情報入力シート!AA501="","",基本情報入力シート!AA501)</f>
        <v/>
      </c>
      <c r="K472" s="59" t="str">
        <f>IF(基本情報入力シート!AD501="","",基本情報入力シート!AD501)</f>
        <v/>
      </c>
      <c r="L472" s="656" t="str">
        <f>IF(G472="","",VLOOKUP(G472,【参考】数式用!$A$3:$C$46,3,FALSE))</f>
        <v/>
      </c>
      <c r="M472" s="283" t="str">
        <f t="shared" si="58"/>
        <v/>
      </c>
      <c r="N472" s="253"/>
      <c r="O472" s="253"/>
      <c r="P472" s="253"/>
      <c r="Q472" s="208"/>
      <c r="R472" s="839" t="s">
        <v>2716</v>
      </c>
      <c r="S472" s="841"/>
      <c r="T472" s="60"/>
      <c r="U472" s="1313" t="str">
        <f t="shared" si="59"/>
        <v/>
      </c>
      <c r="V472" s="1313"/>
      <c r="W472" s="1313"/>
      <c r="X472" s="1313"/>
      <c r="Y472" s="1313"/>
      <c r="Z472" s="1313"/>
      <c r="AA472" s="1313"/>
      <c r="AB472" s="1313"/>
      <c r="AC472" s="1313"/>
      <c r="AD472" s="1313"/>
      <c r="AE472" s="1313"/>
      <c r="AG472" s="284" t="str">
        <f t="shared" si="54"/>
        <v/>
      </c>
      <c r="AH472" s="284" t="str">
        <f t="shared" si="55"/>
        <v>×</v>
      </c>
      <c r="AI472" s="278" t="str">
        <f t="shared" si="56"/>
        <v>－</v>
      </c>
      <c r="AJ472" s="279" t="str">
        <f t="shared" si="57"/>
        <v/>
      </c>
    </row>
    <row r="473" spans="1:36" ht="36.75" customHeight="1">
      <c r="A473" s="280">
        <f t="shared" si="60"/>
        <v>463</v>
      </c>
      <c r="B473" s="281" t="str">
        <f>IF(基本情報入力シート!B502="","",基本情報入力シート!B502)</f>
        <v/>
      </c>
      <c r="C473" s="282" t="str">
        <f>IF(基本情報入力シート!L502="","",基本情報入力シート!L502)</f>
        <v/>
      </c>
      <c r="D473" s="282" t="str">
        <f>IF(基本情報入力シート!Q502="","",基本情報入力シート!Q502)</f>
        <v/>
      </c>
      <c r="E473" s="282" t="str">
        <f>IF(基本情報入力シート!V502="","",基本情報入力シート!V502)</f>
        <v/>
      </c>
      <c r="F473" s="282" t="str">
        <f>IF(基本情報入力シート!W502="","",基本情報入力シート!W502)</f>
        <v/>
      </c>
      <c r="G473" s="282" t="str">
        <f>IF(基本情報入力シート!X502="","",基本情報入力シート!X502)</f>
        <v/>
      </c>
      <c r="H473" s="653" t="str">
        <f>IF(基本情報入力シート!Z502="","",基本情報入力シート!Z502)</f>
        <v/>
      </c>
      <c r="I473" s="654" t="str">
        <f>IF(基本情報入力シート!AE502&lt;&gt;"", 基本情報入力シート!AE502, "")</f>
        <v/>
      </c>
      <c r="J473" s="655" t="str">
        <f>IF(基本情報入力シート!AA502="","",基本情報入力シート!AA502)</f>
        <v/>
      </c>
      <c r="K473" s="59" t="str">
        <f>IF(基本情報入力シート!AD502="","",基本情報入力シート!AD502)</f>
        <v/>
      </c>
      <c r="L473" s="656" t="str">
        <f>IF(G473="","",VLOOKUP(G473,【参考】数式用!$A$3:$C$46,3,FALSE))</f>
        <v/>
      </c>
      <c r="M473" s="283" t="str">
        <f t="shared" si="58"/>
        <v/>
      </c>
      <c r="N473" s="253"/>
      <c r="O473" s="253"/>
      <c r="P473" s="253"/>
      <c r="Q473" s="208"/>
      <c r="R473" s="839" t="s">
        <v>2716</v>
      </c>
      <c r="S473" s="841"/>
      <c r="T473" s="60"/>
      <c r="U473" s="1313" t="str">
        <f t="shared" si="59"/>
        <v/>
      </c>
      <c r="V473" s="1313"/>
      <c r="W473" s="1313"/>
      <c r="X473" s="1313"/>
      <c r="Y473" s="1313"/>
      <c r="Z473" s="1313"/>
      <c r="AA473" s="1313"/>
      <c r="AB473" s="1313"/>
      <c r="AC473" s="1313"/>
      <c r="AD473" s="1313"/>
      <c r="AE473" s="1313"/>
      <c r="AG473" s="284" t="str">
        <f t="shared" si="54"/>
        <v/>
      </c>
      <c r="AH473" s="284" t="str">
        <f t="shared" si="55"/>
        <v>×</v>
      </c>
      <c r="AI473" s="278" t="str">
        <f t="shared" si="56"/>
        <v>－</v>
      </c>
      <c r="AJ473" s="279" t="str">
        <f t="shared" si="57"/>
        <v/>
      </c>
    </row>
    <row r="474" spans="1:36" ht="36.75" customHeight="1">
      <c r="A474" s="280">
        <f t="shared" si="60"/>
        <v>464</v>
      </c>
      <c r="B474" s="281" t="str">
        <f>IF(基本情報入力シート!B503="","",基本情報入力シート!B503)</f>
        <v/>
      </c>
      <c r="C474" s="282" t="str">
        <f>IF(基本情報入力シート!L503="","",基本情報入力シート!L503)</f>
        <v/>
      </c>
      <c r="D474" s="282" t="str">
        <f>IF(基本情報入力シート!Q503="","",基本情報入力シート!Q503)</f>
        <v/>
      </c>
      <c r="E474" s="282" t="str">
        <f>IF(基本情報入力シート!V503="","",基本情報入力シート!V503)</f>
        <v/>
      </c>
      <c r="F474" s="282" t="str">
        <f>IF(基本情報入力シート!W503="","",基本情報入力シート!W503)</f>
        <v/>
      </c>
      <c r="G474" s="282" t="str">
        <f>IF(基本情報入力シート!X503="","",基本情報入力シート!X503)</f>
        <v/>
      </c>
      <c r="H474" s="653" t="str">
        <f>IF(基本情報入力シート!Z503="","",基本情報入力シート!Z503)</f>
        <v/>
      </c>
      <c r="I474" s="654" t="str">
        <f>IF(基本情報入力シート!AE503&lt;&gt;"", 基本情報入力シート!AE503, "")</f>
        <v/>
      </c>
      <c r="J474" s="655" t="str">
        <f>IF(基本情報入力シート!AA503="","",基本情報入力シート!AA503)</f>
        <v/>
      </c>
      <c r="K474" s="59" t="str">
        <f>IF(基本情報入力シート!AD503="","",基本情報入力シート!AD503)</f>
        <v/>
      </c>
      <c r="L474" s="656" t="str">
        <f>IF(G474="","",VLOOKUP(G474,【参考】数式用!$A$3:$C$46,3,FALSE))</f>
        <v/>
      </c>
      <c r="M474" s="283" t="str">
        <f t="shared" si="58"/>
        <v/>
      </c>
      <c r="N474" s="253"/>
      <c r="O474" s="253"/>
      <c r="P474" s="253"/>
      <c r="Q474" s="208"/>
      <c r="R474" s="839" t="s">
        <v>2716</v>
      </c>
      <c r="S474" s="841"/>
      <c r="T474" s="60"/>
      <c r="U474" s="1313" t="str">
        <f t="shared" si="59"/>
        <v/>
      </c>
      <c r="V474" s="1313"/>
      <c r="W474" s="1313"/>
      <c r="X474" s="1313"/>
      <c r="Y474" s="1313"/>
      <c r="Z474" s="1313"/>
      <c r="AA474" s="1313"/>
      <c r="AB474" s="1313"/>
      <c r="AC474" s="1313"/>
      <c r="AD474" s="1313"/>
      <c r="AE474" s="1313"/>
      <c r="AG474" s="284" t="str">
        <f t="shared" si="54"/>
        <v/>
      </c>
      <c r="AH474" s="284" t="str">
        <f t="shared" si="55"/>
        <v>×</v>
      </c>
      <c r="AI474" s="278" t="str">
        <f t="shared" si="56"/>
        <v>－</v>
      </c>
      <c r="AJ474" s="279" t="str">
        <f t="shared" si="57"/>
        <v/>
      </c>
    </row>
    <row r="475" spans="1:36" ht="36.75" customHeight="1">
      <c r="A475" s="280">
        <f t="shared" si="60"/>
        <v>465</v>
      </c>
      <c r="B475" s="281" t="str">
        <f>IF(基本情報入力シート!B504="","",基本情報入力シート!B504)</f>
        <v/>
      </c>
      <c r="C475" s="282" t="str">
        <f>IF(基本情報入力シート!L504="","",基本情報入力シート!L504)</f>
        <v/>
      </c>
      <c r="D475" s="282" t="str">
        <f>IF(基本情報入力シート!Q504="","",基本情報入力シート!Q504)</f>
        <v/>
      </c>
      <c r="E475" s="282" t="str">
        <f>IF(基本情報入力シート!V504="","",基本情報入力シート!V504)</f>
        <v/>
      </c>
      <c r="F475" s="282" t="str">
        <f>IF(基本情報入力シート!W504="","",基本情報入力シート!W504)</f>
        <v/>
      </c>
      <c r="G475" s="282" t="str">
        <f>IF(基本情報入力シート!X504="","",基本情報入力シート!X504)</f>
        <v/>
      </c>
      <c r="H475" s="653" t="str">
        <f>IF(基本情報入力シート!Z504="","",基本情報入力シート!Z504)</f>
        <v/>
      </c>
      <c r="I475" s="654" t="str">
        <f>IF(基本情報入力シート!AE504&lt;&gt;"", 基本情報入力シート!AE504, "")</f>
        <v/>
      </c>
      <c r="J475" s="655" t="str">
        <f>IF(基本情報入力シート!AA504="","",基本情報入力シート!AA504)</f>
        <v/>
      </c>
      <c r="K475" s="59" t="str">
        <f>IF(基本情報入力シート!AD504="","",基本情報入力シート!AD504)</f>
        <v/>
      </c>
      <c r="L475" s="656" t="str">
        <f>IF(G475="","",VLOOKUP(G475,【参考】数式用!$A$3:$C$46,3,FALSE))</f>
        <v/>
      </c>
      <c r="M475" s="283" t="str">
        <f t="shared" si="58"/>
        <v/>
      </c>
      <c r="N475" s="253"/>
      <c r="O475" s="253"/>
      <c r="P475" s="253"/>
      <c r="Q475" s="208"/>
      <c r="R475" s="839" t="s">
        <v>2716</v>
      </c>
      <c r="S475" s="841"/>
      <c r="T475" s="60"/>
      <c r="U475" s="1313" t="str">
        <f t="shared" si="59"/>
        <v/>
      </c>
      <c r="V475" s="1313"/>
      <c r="W475" s="1313"/>
      <c r="X475" s="1313"/>
      <c r="Y475" s="1313"/>
      <c r="Z475" s="1313"/>
      <c r="AA475" s="1313"/>
      <c r="AB475" s="1313"/>
      <c r="AC475" s="1313"/>
      <c r="AD475" s="1313"/>
      <c r="AE475" s="1313"/>
      <c r="AG475" s="284" t="str">
        <f t="shared" si="54"/>
        <v/>
      </c>
      <c r="AH475" s="284" t="str">
        <f t="shared" si="55"/>
        <v>×</v>
      </c>
      <c r="AI475" s="278" t="str">
        <f t="shared" si="56"/>
        <v>－</v>
      </c>
      <c r="AJ475" s="279" t="str">
        <f t="shared" si="57"/>
        <v/>
      </c>
    </row>
    <row r="476" spans="1:36" ht="36.75" customHeight="1">
      <c r="A476" s="280">
        <f t="shared" si="60"/>
        <v>466</v>
      </c>
      <c r="B476" s="281" t="str">
        <f>IF(基本情報入力シート!B505="","",基本情報入力シート!B505)</f>
        <v/>
      </c>
      <c r="C476" s="282" t="str">
        <f>IF(基本情報入力シート!L505="","",基本情報入力シート!L505)</f>
        <v/>
      </c>
      <c r="D476" s="282" t="str">
        <f>IF(基本情報入力シート!Q505="","",基本情報入力シート!Q505)</f>
        <v/>
      </c>
      <c r="E476" s="282" t="str">
        <f>IF(基本情報入力シート!V505="","",基本情報入力シート!V505)</f>
        <v/>
      </c>
      <c r="F476" s="282" t="str">
        <f>IF(基本情報入力シート!W505="","",基本情報入力シート!W505)</f>
        <v/>
      </c>
      <c r="G476" s="282" t="str">
        <f>IF(基本情報入力シート!X505="","",基本情報入力シート!X505)</f>
        <v/>
      </c>
      <c r="H476" s="653" t="str">
        <f>IF(基本情報入力シート!Z505="","",基本情報入力シート!Z505)</f>
        <v/>
      </c>
      <c r="I476" s="654" t="str">
        <f>IF(基本情報入力シート!AE505&lt;&gt;"", 基本情報入力シート!AE505, "")</f>
        <v/>
      </c>
      <c r="J476" s="655" t="str">
        <f>IF(基本情報入力シート!AA505="","",基本情報入力シート!AA505)</f>
        <v/>
      </c>
      <c r="K476" s="59" t="str">
        <f>IF(基本情報入力シート!AD505="","",基本情報入力シート!AD505)</f>
        <v/>
      </c>
      <c r="L476" s="656" t="str">
        <f>IF(G476="","",VLOOKUP(G476,【参考】数式用!$A$3:$C$46,3,FALSE))</f>
        <v/>
      </c>
      <c r="M476" s="283" t="str">
        <f t="shared" si="58"/>
        <v/>
      </c>
      <c r="N476" s="253"/>
      <c r="O476" s="253"/>
      <c r="P476" s="253"/>
      <c r="Q476" s="208"/>
      <c r="R476" s="839" t="s">
        <v>2716</v>
      </c>
      <c r="S476" s="841"/>
      <c r="T476" s="60"/>
      <c r="U476" s="1313" t="str">
        <f t="shared" si="59"/>
        <v/>
      </c>
      <c r="V476" s="1313"/>
      <c r="W476" s="1313"/>
      <c r="X476" s="1313"/>
      <c r="Y476" s="1313"/>
      <c r="Z476" s="1313"/>
      <c r="AA476" s="1313"/>
      <c r="AB476" s="1313"/>
      <c r="AC476" s="1313"/>
      <c r="AD476" s="1313"/>
      <c r="AE476" s="1313"/>
      <c r="AG476" s="284" t="str">
        <f t="shared" si="54"/>
        <v/>
      </c>
      <c r="AH476" s="284" t="str">
        <f t="shared" si="55"/>
        <v>×</v>
      </c>
      <c r="AI476" s="278" t="str">
        <f t="shared" si="56"/>
        <v>－</v>
      </c>
      <c r="AJ476" s="279" t="str">
        <f t="shared" si="57"/>
        <v/>
      </c>
    </row>
    <row r="477" spans="1:36" ht="36.75" customHeight="1">
      <c r="A477" s="280">
        <f t="shared" si="60"/>
        <v>467</v>
      </c>
      <c r="B477" s="281" t="str">
        <f>IF(基本情報入力シート!B506="","",基本情報入力シート!B506)</f>
        <v/>
      </c>
      <c r="C477" s="282" t="str">
        <f>IF(基本情報入力シート!L506="","",基本情報入力シート!L506)</f>
        <v/>
      </c>
      <c r="D477" s="282" t="str">
        <f>IF(基本情報入力シート!Q506="","",基本情報入力シート!Q506)</f>
        <v/>
      </c>
      <c r="E477" s="282" t="str">
        <f>IF(基本情報入力シート!V506="","",基本情報入力シート!V506)</f>
        <v/>
      </c>
      <c r="F477" s="282" t="str">
        <f>IF(基本情報入力シート!W506="","",基本情報入力シート!W506)</f>
        <v/>
      </c>
      <c r="G477" s="282" t="str">
        <f>IF(基本情報入力シート!X506="","",基本情報入力シート!X506)</f>
        <v/>
      </c>
      <c r="H477" s="653" t="str">
        <f>IF(基本情報入力シート!Z506="","",基本情報入力シート!Z506)</f>
        <v/>
      </c>
      <c r="I477" s="654" t="str">
        <f>IF(基本情報入力シート!AE506&lt;&gt;"", 基本情報入力シート!AE506, "")</f>
        <v/>
      </c>
      <c r="J477" s="655" t="str">
        <f>IF(基本情報入力シート!AA506="","",基本情報入力シート!AA506)</f>
        <v/>
      </c>
      <c r="K477" s="59" t="str">
        <f>IF(基本情報入力シート!AD506="","",基本情報入力シート!AD506)</f>
        <v/>
      </c>
      <c r="L477" s="656" t="str">
        <f>IF(G477="","",VLOOKUP(G477,【参考】数式用!$A$3:$C$46,3,FALSE))</f>
        <v/>
      </c>
      <c r="M477" s="283" t="str">
        <f t="shared" si="58"/>
        <v/>
      </c>
      <c r="N477" s="253"/>
      <c r="O477" s="253"/>
      <c r="P477" s="253"/>
      <c r="Q477" s="208"/>
      <c r="R477" s="839" t="s">
        <v>2716</v>
      </c>
      <c r="S477" s="841"/>
      <c r="T477" s="60"/>
      <c r="U477" s="1313" t="str">
        <f t="shared" si="59"/>
        <v/>
      </c>
      <c r="V477" s="1313"/>
      <c r="W477" s="1313"/>
      <c r="X477" s="1313"/>
      <c r="Y477" s="1313"/>
      <c r="Z477" s="1313"/>
      <c r="AA477" s="1313"/>
      <c r="AB477" s="1313"/>
      <c r="AC477" s="1313"/>
      <c r="AD477" s="1313"/>
      <c r="AE477" s="1313"/>
      <c r="AG477" s="284" t="str">
        <f t="shared" si="54"/>
        <v/>
      </c>
      <c r="AH477" s="284" t="str">
        <f t="shared" si="55"/>
        <v>×</v>
      </c>
      <c r="AI477" s="278" t="str">
        <f t="shared" si="56"/>
        <v>－</v>
      </c>
      <c r="AJ477" s="279" t="str">
        <f t="shared" si="57"/>
        <v/>
      </c>
    </row>
    <row r="478" spans="1:36" ht="36.75" customHeight="1">
      <c r="A478" s="280">
        <f t="shared" si="60"/>
        <v>468</v>
      </c>
      <c r="B478" s="281" t="str">
        <f>IF(基本情報入力シート!B507="","",基本情報入力シート!B507)</f>
        <v/>
      </c>
      <c r="C478" s="282" t="str">
        <f>IF(基本情報入力シート!L507="","",基本情報入力シート!L507)</f>
        <v/>
      </c>
      <c r="D478" s="282" t="str">
        <f>IF(基本情報入力シート!Q507="","",基本情報入力シート!Q507)</f>
        <v/>
      </c>
      <c r="E478" s="282" t="str">
        <f>IF(基本情報入力シート!V507="","",基本情報入力シート!V507)</f>
        <v/>
      </c>
      <c r="F478" s="282" t="str">
        <f>IF(基本情報入力シート!W507="","",基本情報入力シート!W507)</f>
        <v/>
      </c>
      <c r="G478" s="282" t="str">
        <f>IF(基本情報入力シート!X507="","",基本情報入力シート!X507)</f>
        <v/>
      </c>
      <c r="H478" s="653" t="str">
        <f>IF(基本情報入力シート!Z507="","",基本情報入力シート!Z507)</f>
        <v/>
      </c>
      <c r="I478" s="654" t="str">
        <f>IF(基本情報入力シート!AE507&lt;&gt;"", 基本情報入力シート!AE507, "")</f>
        <v/>
      </c>
      <c r="J478" s="655" t="str">
        <f>IF(基本情報入力シート!AA507="","",基本情報入力シート!AA507)</f>
        <v/>
      </c>
      <c r="K478" s="59" t="str">
        <f>IF(基本情報入力シート!AD507="","",基本情報入力シート!AD507)</f>
        <v/>
      </c>
      <c r="L478" s="656" t="str">
        <f>IF(G478="","",VLOOKUP(G478,【参考】数式用!$A$3:$C$46,3,FALSE))</f>
        <v/>
      </c>
      <c r="M478" s="283" t="str">
        <f t="shared" si="58"/>
        <v/>
      </c>
      <c r="N478" s="253"/>
      <c r="O478" s="253"/>
      <c r="P478" s="253"/>
      <c r="Q478" s="208"/>
      <c r="R478" s="839" t="s">
        <v>2716</v>
      </c>
      <c r="S478" s="841"/>
      <c r="T478" s="60"/>
      <c r="U478" s="1313" t="str">
        <f t="shared" si="59"/>
        <v/>
      </c>
      <c r="V478" s="1313"/>
      <c r="W478" s="1313"/>
      <c r="X478" s="1313"/>
      <c r="Y478" s="1313"/>
      <c r="Z478" s="1313"/>
      <c r="AA478" s="1313"/>
      <c r="AB478" s="1313"/>
      <c r="AC478" s="1313"/>
      <c r="AD478" s="1313"/>
      <c r="AE478" s="1313"/>
      <c r="AG478" s="284" t="str">
        <f t="shared" si="54"/>
        <v/>
      </c>
      <c r="AH478" s="284" t="str">
        <f t="shared" si="55"/>
        <v>×</v>
      </c>
      <c r="AI478" s="278" t="str">
        <f t="shared" si="56"/>
        <v>－</v>
      </c>
      <c r="AJ478" s="279" t="str">
        <f t="shared" si="57"/>
        <v/>
      </c>
    </row>
    <row r="479" spans="1:36" ht="36.75" customHeight="1">
      <c r="A479" s="280">
        <f t="shared" si="60"/>
        <v>469</v>
      </c>
      <c r="B479" s="281" t="str">
        <f>IF(基本情報入力シート!B508="","",基本情報入力シート!B508)</f>
        <v/>
      </c>
      <c r="C479" s="282" t="str">
        <f>IF(基本情報入力シート!L508="","",基本情報入力シート!L508)</f>
        <v/>
      </c>
      <c r="D479" s="282" t="str">
        <f>IF(基本情報入力シート!Q508="","",基本情報入力シート!Q508)</f>
        <v/>
      </c>
      <c r="E479" s="282" t="str">
        <f>IF(基本情報入力シート!V508="","",基本情報入力シート!V508)</f>
        <v/>
      </c>
      <c r="F479" s="282" t="str">
        <f>IF(基本情報入力シート!W508="","",基本情報入力シート!W508)</f>
        <v/>
      </c>
      <c r="G479" s="282" t="str">
        <f>IF(基本情報入力シート!X508="","",基本情報入力シート!X508)</f>
        <v/>
      </c>
      <c r="H479" s="653" t="str">
        <f>IF(基本情報入力シート!Z508="","",基本情報入力シート!Z508)</f>
        <v/>
      </c>
      <c r="I479" s="654" t="str">
        <f>IF(基本情報入力シート!AE508&lt;&gt;"", 基本情報入力シート!AE508, "")</f>
        <v/>
      </c>
      <c r="J479" s="655" t="str">
        <f>IF(基本情報入力シート!AA508="","",基本情報入力シート!AA508)</f>
        <v/>
      </c>
      <c r="K479" s="59" t="str">
        <f>IF(基本情報入力シート!AD508="","",基本情報入力シート!AD508)</f>
        <v/>
      </c>
      <c r="L479" s="656" t="str">
        <f>IF(G479="","",VLOOKUP(G479,【参考】数式用!$A$3:$C$46,3,FALSE))</f>
        <v/>
      </c>
      <c r="M479" s="283" t="str">
        <f t="shared" si="58"/>
        <v/>
      </c>
      <c r="N479" s="253"/>
      <c r="O479" s="253"/>
      <c r="P479" s="253"/>
      <c r="Q479" s="208"/>
      <c r="R479" s="839" t="s">
        <v>2716</v>
      </c>
      <c r="S479" s="841"/>
      <c r="T479" s="60"/>
      <c r="U479" s="1313" t="str">
        <f t="shared" si="59"/>
        <v/>
      </c>
      <c r="V479" s="1313"/>
      <c r="W479" s="1313"/>
      <c r="X479" s="1313"/>
      <c r="Y479" s="1313"/>
      <c r="Z479" s="1313"/>
      <c r="AA479" s="1313"/>
      <c r="AB479" s="1313"/>
      <c r="AC479" s="1313"/>
      <c r="AD479" s="1313"/>
      <c r="AE479" s="1313"/>
      <c r="AG479" s="284" t="str">
        <f t="shared" si="54"/>
        <v/>
      </c>
      <c r="AH479" s="284" t="str">
        <f t="shared" si="55"/>
        <v>×</v>
      </c>
      <c r="AI479" s="278" t="str">
        <f t="shared" si="56"/>
        <v>－</v>
      </c>
      <c r="AJ479" s="279" t="str">
        <f t="shared" si="57"/>
        <v/>
      </c>
    </row>
    <row r="480" spans="1:36" ht="36.75" customHeight="1">
      <c r="A480" s="280">
        <f t="shared" si="60"/>
        <v>470</v>
      </c>
      <c r="B480" s="281" t="str">
        <f>IF(基本情報入力シート!B509="","",基本情報入力シート!B509)</f>
        <v/>
      </c>
      <c r="C480" s="282" t="str">
        <f>IF(基本情報入力シート!L509="","",基本情報入力シート!L509)</f>
        <v/>
      </c>
      <c r="D480" s="282" t="str">
        <f>IF(基本情報入力シート!Q509="","",基本情報入力シート!Q509)</f>
        <v/>
      </c>
      <c r="E480" s="282" t="str">
        <f>IF(基本情報入力シート!V509="","",基本情報入力シート!V509)</f>
        <v/>
      </c>
      <c r="F480" s="282" t="str">
        <f>IF(基本情報入力シート!W509="","",基本情報入力シート!W509)</f>
        <v/>
      </c>
      <c r="G480" s="282" t="str">
        <f>IF(基本情報入力シート!X509="","",基本情報入力シート!X509)</f>
        <v/>
      </c>
      <c r="H480" s="653" t="str">
        <f>IF(基本情報入力シート!Z509="","",基本情報入力シート!Z509)</f>
        <v/>
      </c>
      <c r="I480" s="654" t="str">
        <f>IF(基本情報入力シート!AE509&lt;&gt;"", 基本情報入力シート!AE509, "")</f>
        <v/>
      </c>
      <c r="J480" s="655" t="str">
        <f>IF(基本情報入力シート!AA509="","",基本情報入力シート!AA509)</f>
        <v/>
      </c>
      <c r="K480" s="59" t="str">
        <f>IF(基本情報入力シート!AD509="","",基本情報入力シート!AD509)</f>
        <v/>
      </c>
      <c r="L480" s="656" t="str">
        <f>IF(G480="","",VLOOKUP(G480,【参考】数式用!$A$3:$C$46,3,FALSE))</f>
        <v/>
      </c>
      <c r="M480" s="283" t="str">
        <f t="shared" si="58"/>
        <v/>
      </c>
      <c r="N480" s="253"/>
      <c r="O480" s="253"/>
      <c r="P480" s="253"/>
      <c r="Q480" s="208"/>
      <c r="R480" s="839" t="s">
        <v>2716</v>
      </c>
      <c r="S480" s="841"/>
      <c r="T480" s="60"/>
      <c r="U480" s="1313" t="str">
        <f t="shared" si="59"/>
        <v/>
      </c>
      <c r="V480" s="1313"/>
      <c r="W480" s="1313"/>
      <c r="X480" s="1313"/>
      <c r="Y480" s="1313"/>
      <c r="Z480" s="1313"/>
      <c r="AA480" s="1313"/>
      <c r="AB480" s="1313"/>
      <c r="AC480" s="1313"/>
      <c r="AD480" s="1313"/>
      <c r="AE480" s="1313"/>
      <c r="AG480" s="284" t="str">
        <f t="shared" si="54"/>
        <v/>
      </c>
      <c r="AH480" s="284" t="str">
        <f t="shared" si="55"/>
        <v>×</v>
      </c>
      <c r="AI480" s="278" t="str">
        <f t="shared" si="56"/>
        <v>－</v>
      </c>
      <c r="AJ480" s="279" t="str">
        <f t="shared" si="57"/>
        <v/>
      </c>
    </row>
    <row r="481" spans="1:36" ht="36.75" customHeight="1">
      <c r="A481" s="280">
        <f t="shared" si="60"/>
        <v>471</v>
      </c>
      <c r="B481" s="281" t="str">
        <f>IF(基本情報入力シート!B510="","",基本情報入力シート!B510)</f>
        <v/>
      </c>
      <c r="C481" s="282" t="str">
        <f>IF(基本情報入力シート!L510="","",基本情報入力シート!L510)</f>
        <v/>
      </c>
      <c r="D481" s="282" t="str">
        <f>IF(基本情報入力シート!Q510="","",基本情報入力シート!Q510)</f>
        <v/>
      </c>
      <c r="E481" s="282" t="str">
        <f>IF(基本情報入力シート!V510="","",基本情報入力シート!V510)</f>
        <v/>
      </c>
      <c r="F481" s="282" t="str">
        <f>IF(基本情報入力シート!W510="","",基本情報入力シート!W510)</f>
        <v/>
      </c>
      <c r="G481" s="282" t="str">
        <f>IF(基本情報入力シート!X510="","",基本情報入力シート!X510)</f>
        <v/>
      </c>
      <c r="H481" s="653" t="str">
        <f>IF(基本情報入力シート!Z510="","",基本情報入力シート!Z510)</f>
        <v/>
      </c>
      <c r="I481" s="654" t="str">
        <f>IF(基本情報入力シート!AE510&lt;&gt;"", 基本情報入力シート!AE510, "")</f>
        <v/>
      </c>
      <c r="J481" s="655" t="str">
        <f>IF(基本情報入力シート!AA510="","",基本情報入力シート!AA510)</f>
        <v/>
      </c>
      <c r="K481" s="59" t="str">
        <f>IF(基本情報入力シート!AD510="","",基本情報入力シート!AD510)</f>
        <v/>
      </c>
      <c r="L481" s="656" t="str">
        <f>IF(G481="","",VLOOKUP(G481,【参考】数式用!$A$3:$C$46,3,FALSE))</f>
        <v/>
      </c>
      <c r="M481" s="283" t="str">
        <f t="shared" si="58"/>
        <v/>
      </c>
      <c r="N481" s="253"/>
      <c r="O481" s="253"/>
      <c r="P481" s="253"/>
      <c r="Q481" s="208"/>
      <c r="R481" s="839" t="s">
        <v>2716</v>
      </c>
      <c r="S481" s="841"/>
      <c r="T481" s="60"/>
      <c r="U481" s="1313" t="str">
        <f t="shared" si="59"/>
        <v/>
      </c>
      <c r="V481" s="1313"/>
      <c r="W481" s="1313"/>
      <c r="X481" s="1313"/>
      <c r="Y481" s="1313"/>
      <c r="Z481" s="1313"/>
      <c r="AA481" s="1313"/>
      <c r="AB481" s="1313"/>
      <c r="AC481" s="1313"/>
      <c r="AD481" s="1313"/>
      <c r="AE481" s="1313"/>
      <c r="AG481" s="284" t="str">
        <f t="shared" si="54"/>
        <v/>
      </c>
      <c r="AH481" s="284" t="str">
        <f t="shared" si="55"/>
        <v>×</v>
      </c>
      <c r="AI481" s="278" t="str">
        <f t="shared" si="56"/>
        <v>－</v>
      </c>
      <c r="AJ481" s="279" t="str">
        <f t="shared" si="57"/>
        <v/>
      </c>
    </row>
    <row r="482" spans="1:36" ht="36.75" customHeight="1">
      <c r="A482" s="280">
        <f t="shared" si="60"/>
        <v>472</v>
      </c>
      <c r="B482" s="281" t="str">
        <f>IF(基本情報入力シート!B511="","",基本情報入力シート!B511)</f>
        <v/>
      </c>
      <c r="C482" s="282" t="str">
        <f>IF(基本情報入力シート!L511="","",基本情報入力シート!L511)</f>
        <v/>
      </c>
      <c r="D482" s="282" t="str">
        <f>IF(基本情報入力シート!Q511="","",基本情報入力シート!Q511)</f>
        <v/>
      </c>
      <c r="E482" s="282" t="str">
        <f>IF(基本情報入力シート!V511="","",基本情報入力シート!V511)</f>
        <v/>
      </c>
      <c r="F482" s="282" t="str">
        <f>IF(基本情報入力シート!W511="","",基本情報入力シート!W511)</f>
        <v/>
      </c>
      <c r="G482" s="282" t="str">
        <f>IF(基本情報入力シート!X511="","",基本情報入力シート!X511)</f>
        <v/>
      </c>
      <c r="H482" s="653" t="str">
        <f>IF(基本情報入力シート!Z511="","",基本情報入力シート!Z511)</f>
        <v/>
      </c>
      <c r="I482" s="654" t="str">
        <f>IF(基本情報入力シート!AE511&lt;&gt;"", 基本情報入力シート!AE511, "")</f>
        <v/>
      </c>
      <c r="J482" s="655" t="str">
        <f>IF(基本情報入力シート!AA511="","",基本情報入力シート!AA511)</f>
        <v/>
      </c>
      <c r="K482" s="59" t="str">
        <f>IF(基本情報入力シート!AD511="","",基本情報入力シート!AD511)</f>
        <v/>
      </c>
      <c r="L482" s="656" t="str">
        <f>IF(G482="","",VLOOKUP(G482,【参考】数式用!$A$3:$C$46,3,FALSE))</f>
        <v/>
      </c>
      <c r="M482" s="283" t="str">
        <f t="shared" si="58"/>
        <v/>
      </c>
      <c r="N482" s="253"/>
      <c r="O482" s="253"/>
      <c r="P482" s="253"/>
      <c r="Q482" s="208"/>
      <c r="R482" s="839" t="s">
        <v>2716</v>
      </c>
      <c r="S482" s="841"/>
      <c r="T482" s="60"/>
      <c r="U482" s="1313" t="str">
        <f t="shared" si="59"/>
        <v/>
      </c>
      <c r="V482" s="1313"/>
      <c r="W482" s="1313"/>
      <c r="X482" s="1313"/>
      <c r="Y482" s="1313"/>
      <c r="Z482" s="1313"/>
      <c r="AA482" s="1313"/>
      <c r="AB482" s="1313"/>
      <c r="AC482" s="1313"/>
      <c r="AD482" s="1313"/>
      <c r="AE482" s="1313"/>
      <c r="AG482" s="284" t="str">
        <f t="shared" si="54"/>
        <v/>
      </c>
      <c r="AH482" s="284" t="str">
        <f t="shared" si="55"/>
        <v>×</v>
      </c>
      <c r="AI482" s="278" t="str">
        <f t="shared" si="56"/>
        <v>－</v>
      </c>
      <c r="AJ482" s="279" t="str">
        <f t="shared" si="57"/>
        <v/>
      </c>
    </row>
    <row r="483" spans="1:36" ht="36.75" customHeight="1">
      <c r="A483" s="280">
        <f t="shared" si="60"/>
        <v>473</v>
      </c>
      <c r="B483" s="281" t="str">
        <f>IF(基本情報入力シート!B512="","",基本情報入力シート!B512)</f>
        <v/>
      </c>
      <c r="C483" s="282" t="str">
        <f>IF(基本情報入力シート!L512="","",基本情報入力シート!L512)</f>
        <v/>
      </c>
      <c r="D483" s="282" t="str">
        <f>IF(基本情報入力シート!Q512="","",基本情報入力シート!Q512)</f>
        <v/>
      </c>
      <c r="E483" s="282" t="str">
        <f>IF(基本情報入力シート!V512="","",基本情報入力シート!V512)</f>
        <v/>
      </c>
      <c r="F483" s="282" t="str">
        <f>IF(基本情報入力シート!W512="","",基本情報入力シート!W512)</f>
        <v/>
      </c>
      <c r="G483" s="282" t="str">
        <f>IF(基本情報入力シート!X512="","",基本情報入力シート!X512)</f>
        <v/>
      </c>
      <c r="H483" s="653" t="str">
        <f>IF(基本情報入力シート!Z512="","",基本情報入力シート!Z512)</f>
        <v/>
      </c>
      <c r="I483" s="654" t="str">
        <f>IF(基本情報入力シート!AE512&lt;&gt;"", 基本情報入力シート!AE512, "")</f>
        <v/>
      </c>
      <c r="J483" s="655" t="str">
        <f>IF(基本情報入力シート!AA512="","",基本情報入力シート!AA512)</f>
        <v/>
      </c>
      <c r="K483" s="59" t="str">
        <f>IF(基本情報入力シート!AD512="","",基本情報入力シート!AD512)</f>
        <v/>
      </c>
      <c r="L483" s="656" t="str">
        <f>IF(G483="","",VLOOKUP(G483,【参考】数式用!$A$3:$C$46,3,FALSE))</f>
        <v/>
      </c>
      <c r="M483" s="283" t="str">
        <f t="shared" si="58"/>
        <v/>
      </c>
      <c r="N483" s="253"/>
      <c r="O483" s="253"/>
      <c r="P483" s="253"/>
      <c r="Q483" s="208"/>
      <c r="R483" s="839" t="s">
        <v>2716</v>
      </c>
      <c r="S483" s="841"/>
      <c r="T483" s="60"/>
      <c r="U483" s="1313" t="str">
        <f t="shared" si="59"/>
        <v/>
      </c>
      <c r="V483" s="1313"/>
      <c r="W483" s="1313"/>
      <c r="X483" s="1313"/>
      <c r="Y483" s="1313"/>
      <c r="Z483" s="1313"/>
      <c r="AA483" s="1313"/>
      <c r="AB483" s="1313"/>
      <c r="AC483" s="1313"/>
      <c r="AD483" s="1313"/>
      <c r="AE483" s="1313"/>
      <c r="AG483" s="284" t="str">
        <f t="shared" si="54"/>
        <v/>
      </c>
      <c r="AH483" s="284" t="str">
        <f t="shared" si="55"/>
        <v>×</v>
      </c>
      <c r="AI483" s="278" t="str">
        <f t="shared" si="56"/>
        <v>－</v>
      </c>
      <c r="AJ483" s="279" t="str">
        <f t="shared" si="57"/>
        <v/>
      </c>
    </row>
    <row r="484" spans="1:36" ht="36.75" customHeight="1">
      <c r="A484" s="280">
        <f t="shared" si="60"/>
        <v>474</v>
      </c>
      <c r="B484" s="281" t="str">
        <f>IF(基本情報入力シート!B513="","",基本情報入力シート!B513)</f>
        <v/>
      </c>
      <c r="C484" s="282" t="str">
        <f>IF(基本情報入力シート!L513="","",基本情報入力シート!L513)</f>
        <v/>
      </c>
      <c r="D484" s="282" t="str">
        <f>IF(基本情報入力シート!Q513="","",基本情報入力シート!Q513)</f>
        <v/>
      </c>
      <c r="E484" s="282" t="str">
        <f>IF(基本情報入力シート!V513="","",基本情報入力シート!V513)</f>
        <v/>
      </c>
      <c r="F484" s="282" t="str">
        <f>IF(基本情報入力シート!W513="","",基本情報入力シート!W513)</f>
        <v/>
      </c>
      <c r="G484" s="282" t="str">
        <f>IF(基本情報入力シート!X513="","",基本情報入力シート!X513)</f>
        <v/>
      </c>
      <c r="H484" s="653" t="str">
        <f>IF(基本情報入力シート!Z513="","",基本情報入力シート!Z513)</f>
        <v/>
      </c>
      <c r="I484" s="654" t="str">
        <f>IF(基本情報入力シート!AE513&lt;&gt;"", 基本情報入力シート!AE513, "")</f>
        <v/>
      </c>
      <c r="J484" s="655" t="str">
        <f>IF(基本情報入力シート!AA513="","",基本情報入力シート!AA513)</f>
        <v/>
      </c>
      <c r="K484" s="59" t="str">
        <f>IF(基本情報入力シート!AD513="","",基本情報入力シート!AD513)</f>
        <v/>
      </c>
      <c r="L484" s="656" t="str">
        <f>IF(G484="","",VLOOKUP(G484,【参考】数式用!$A$3:$C$46,3,FALSE))</f>
        <v/>
      </c>
      <c r="M484" s="283" t="str">
        <f t="shared" si="58"/>
        <v/>
      </c>
      <c r="N484" s="253"/>
      <c r="O484" s="253"/>
      <c r="P484" s="253"/>
      <c r="Q484" s="208"/>
      <c r="R484" s="839" t="s">
        <v>2716</v>
      </c>
      <c r="S484" s="841"/>
      <c r="T484" s="60"/>
      <c r="U484" s="1313" t="str">
        <f t="shared" si="59"/>
        <v/>
      </c>
      <c r="V484" s="1313"/>
      <c r="W484" s="1313"/>
      <c r="X484" s="1313"/>
      <c r="Y484" s="1313"/>
      <c r="Z484" s="1313"/>
      <c r="AA484" s="1313"/>
      <c r="AB484" s="1313"/>
      <c r="AC484" s="1313"/>
      <c r="AD484" s="1313"/>
      <c r="AE484" s="1313"/>
      <c r="AG484" s="284" t="str">
        <f t="shared" si="54"/>
        <v/>
      </c>
      <c r="AH484" s="284" t="str">
        <f t="shared" si="55"/>
        <v>×</v>
      </c>
      <c r="AI484" s="278" t="str">
        <f t="shared" si="56"/>
        <v>－</v>
      </c>
      <c r="AJ484" s="279" t="str">
        <f t="shared" si="57"/>
        <v/>
      </c>
    </row>
    <row r="485" spans="1:36" ht="36.75" customHeight="1">
      <c r="A485" s="280">
        <f t="shared" si="60"/>
        <v>475</v>
      </c>
      <c r="B485" s="281" t="str">
        <f>IF(基本情報入力シート!B514="","",基本情報入力シート!B514)</f>
        <v/>
      </c>
      <c r="C485" s="282" t="str">
        <f>IF(基本情報入力シート!L514="","",基本情報入力シート!L514)</f>
        <v/>
      </c>
      <c r="D485" s="282" t="str">
        <f>IF(基本情報入力シート!Q514="","",基本情報入力シート!Q514)</f>
        <v/>
      </c>
      <c r="E485" s="282" t="str">
        <f>IF(基本情報入力シート!V514="","",基本情報入力シート!V514)</f>
        <v/>
      </c>
      <c r="F485" s="282" t="str">
        <f>IF(基本情報入力シート!W514="","",基本情報入力シート!W514)</f>
        <v/>
      </c>
      <c r="G485" s="282" t="str">
        <f>IF(基本情報入力シート!X514="","",基本情報入力シート!X514)</f>
        <v/>
      </c>
      <c r="H485" s="653" t="str">
        <f>IF(基本情報入力シート!Z514="","",基本情報入力シート!Z514)</f>
        <v/>
      </c>
      <c r="I485" s="654" t="str">
        <f>IF(基本情報入力シート!AE514&lt;&gt;"", 基本情報入力シート!AE514, "")</f>
        <v/>
      </c>
      <c r="J485" s="655" t="str">
        <f>IF(基本情報入力シート!AA514="","",基本情報入力シート!AA514)</f>
        <v/>
      </c>
      <c r="K485" s="59" t="str">
        <f>IF(基本情報入力シート!AD514="","",基本情報入力シート!AD514)</f>
        <v/>
      </c>
      <c r="L485" s="656" t="str">
        <f>IF(G485="","",VLOOKUP(G485,【参考】数式用!$A$3:$C$46,3,FALSE))</f>
        <v/>
      </c>
      <c r="M485" s="283" t="str">
        <f t="shared" si="58"/>
        <v/>
      </c>
      <c r="N485" s="253"/>
      <c r="O485" s="253"/>
      <c r="P485" s="253"/>
      <c r="Q485" s="208"/>
      <c r="R485" s="839" t="s">
        <v>2716</v>
      </c>
      <c r="S485" s="841"/>
      <c r="T485" s="60"/>
      <c r="U485" s="1313" t="str">
        <f t="shared" si="59"/>
        <v/>
      </c>
      <c r="V485" s="1313"/>
      <c r="W485" s="1313"/>
      <c r="X485" s="1313"/>
      <c r="Y485" s="1313"/>
      <c r="Z485" s="1313"/>
      <c r="AA485" s="1313"/>
      <c r="AB485" s="1313"/>
      <c r="AC485" s="1313"/>
      <c r="AD485" s="1313"/>
      <c r="AE485" s="1313"/>
      <c r="AG485" s="284" t="str">
        <f t="shared" si="54"/>
        <v/>
      </c>
      <c r="AH485" s="284" t="str">
        <f t="shared" si="55"/>
        <v>×</v>
      </c>
      <c r="AI485" s="278" t="str">
        <f t="shared" si="56"/>
        <v>－</v>
      </c>
      <c r="AJ485" s="279" t="str">
        <f t="shared" si="57"/>
        <v/>
      </c>
    </row>
    <row r="486" spans="1:36" ht="36.75" customHeight="1">
      <c r="A486" s="280">
        <f t="shared" si="60"/>
        <v>476</v>
      </c>
      <c r="B486" s="281" t="str">
        <f>IF(基本情報入力シート!B515="","",基本情報入力シート!B515)</f>
        <v/>
      </c>
      <c r="C486" s="282" t="str">
        <f>IF(基本情報入力シート!L515="","",基本情報入力シート!L515)</f>
        <v/>
      </c>
      <c r="D486" s="282" t="str">
        <f>IF(基本情報入力シート!Q515="","",基本情報入力シート!Q515)</f>
        <v/>
      </c>
      <c r="E486" s="282" t="str">
        <f>IF(基本情報入力シート!V515="","",基本情報入力シート!V515)</f>
        <v/>
      </c>
      <c r="F486" s="282" t="str">
        <f>IF(基本情報入力シート!W515="","",基本情報入力シート!W515)</f>
        <v/>
      </c>
      <c r="G486" s="282" t="str">
        <f>IF(基本情報入力シート!X515="","",基本情報入力シート!X515)</f>
        <v/>
      </c>
      <c r="H486" s="653" t="str">
        <f>IF(基本情報入力シート!Z515="","",基本情報入力シート!Z515)</f>
        <v/>
      </c>
      <c r="I486" s="654" t="str">
        <f>IF(基本情報入力シート!AE515&lt;&gt;"", 基本情報入力シート!AE515, "")</f>
        <v/>
      </c>
      <c r="J486" s="655" t="str">
        <f>IF(基本情報入力シート!AA515="","",基本情報入力シート!AA515)</f>
        <v/>
      </c>
      <c r="K486" s="59" t="str">
        <f>IF(基本情報入力シート!AD515="","",基本情報入力シート!AD515)</f>
        <v/>
      </c>
      <c r="L486" s="656" t="str">
        <f>IF(G486="","",VLOOKUP(G486,【参考】数式用!$A$3:$C$46,3,FALSE))</f>
        <v/>
      </c>
      <c r="M486" s="283" t="str">
        <f t="shared" si="58"/>
        <v/>
      </c>
      <c r="N486" s="253"/>
      <c r="O486" s="253"/>
      <c r="P486" s="253"/>
      <c r="Q486" s="208"/>
      <c r="R486" s="839" t="s">
        <v>2716</v>
      </c>
      <c r="S486" s="841"/>
      <c r="T486" s="60"/>
      <c r="U486" s="1313" t="str">
        <f t="shared" si="59"/>
        <v/>
      </c>
      <c r="V486" s="1313"/>
      <c r="W486" s="1313"/>
      <c r="X486" s="1313"/>
      <c r="Y486" s="1313"/>
      <c r="Z486" s="1313"/>
      <c r="AA486" s="1313"/>
      <c r="AB486" s="1313"/>
      <c r="AC486" s="1313"/>
      <c r="AD486" s="1313"/>
      <c r="AE486" s="1313"/>
      <c r="AG486" s="284" t="str">
        <f t="shared" si="54"/>
        <v/>
      </c>
      <c r="AH486" s="284" t="str">
        <f t="shared" si="55"/>
        <v>×</v>
      </c>
      <c r="AI486" s="278" t="str">
        <f t="shared" si="56"/>
        <v>－</v>
      </c>
      <c r="AJ486" s="279" t="str">
        <f t="shared" si="57"/>
        <v/>
      </c>
    </row>
    <row r="487" spans="1:36" ht="36.75" customHeight="1">
      <c r="A487" s="280">
        <f t="shared" si="60"/>
        <v>477</v>
      </c>
      <c r="B487" s="281" t="str">
        <f>IF(基本情報入力シート!B516="","",基本情報入力シート!B516)</f>
        <v/>
      </c>
      <c r="C487" s="282" t="str">
        <f>IF(基本情報入力シート!L516="","",基本情報入力シート!L516)</f>
        <v/>
      </c>
      <c r="D487" s="282" t="str">
        <f>IF(基本情報入力シート!Q516="","",基本情報入力シート!Q516)</f>
        <v/>
      </c>
      <c r="E487" s="282" t="str">
        <f>IF(基本情報入力シート!V516="","",基本情報入力シート!V516)</f>
        <v/>
      </c>
      <c r="F487" s="282" t="str">
        <f>IF(基本情報入力シート!W516="","",基本情報入力シート!W516)</f>
        <v/>
      </c>
      <c r="G487" s="282" t="str">
        <f>IF(基本情報入力シート!X516="","",基本情報入力シート!X516)</f>
        <v/>
      </c>
      <c r="H487" s="653" t="str">
        <f>IF(基本情報入力シート!Z516="","",基本情報入力シート!Z516)</f>
        <v/>
      </c>
      <c r="I487" s="654" t="str">
        <f>IF(基本情報入力シート!AE516&lt;&gt;"", 基本情報入力シート!AE516, "")</f>
        <v/>
      </c>
      <c r="J487" s="655" t="str">
        <f>IF(基本情報入力シート!AA516="","",基本情報入力シート!AA516)</f>
        <v/>
      </c>
      <c r="K487" s="59" t="str">
        <f>IF(基本情報入力シート!AD516="","",基本情報入力シート!AD516)</f>
        <v/>
      </c>
      <c r="L487" s="656" t="str">
        <f>IF(G487="","",VLOOKUP(G487,【参考】数式用!$A$3:$C$46,3,FALSE))</f>
        <v/>
      </c>
      <c r="M487" s="283" t="str">
        <f t="shared" si="58"/>
        <v/>
      </c>
      <c r="N487" s="253"/>
      <c r="O487" s="253"/>
      <c r="P487" s="253"/>
      <c r="Q487" s="208"/>
      <c r="R487" s="839" t="s">
        <v>2716</v>
      </c>
      <c r="S487" s="841"/>
      <c r="T487" s="60"/>
      <c r="U487" s="1313" t="str">
        <f t="shared" si="59"/>
        <v/>
      </c>
      <c r="V487" s="1313"/>
      <c r="W487" s="1313"/>
      <c r="X487" s="1313"/>
      <c r="Y487" s="1313"/>
      <c r="Z487" s="1313"/>
      <c r="AA487" s="1313"/>
      <c r="AB487" s="1313"/>
      <c r="AC487" s="1313"/>
      <c r="AD487" s="1313"/>
      <c r="AE487" s="1313"/>
      <c r="AG487" s="284" t="str">
        <f t="shared" si="54"/>
        <v/>
      </c>
      <c r="AH487" s="284" t="str">
        <f t="shared" si="55"/>
        <v>×</v>
      </c>
      <c r="AI487" s="278" t="str">
        <f t="shared" si="56"/>
        <v>－</v>
      </c>
      <c r="AJ487" s="279" t="str">
        <f t="shared" si="57"/>
        <v/>
      </c>
    </row>
    <row r="488" spans="1:36" ht="36.75" customHeight="1">
      <c r="A488" s="280">
        <f t="shared" si="60"/>
        <v>478</v>
      </c>
      <c r="B488" s="281" t="str">
        <f>IF(基本情報入力シート!B517="","",基本情報入力シート!B517)</f>
        <v/>
      </c>
      <c r="C488" s="282" t="str">
        <f>IF(基本情報入力シート!L517="","",基本情報入力シート!L517)</f>
        <v/>
      </c>
      <c r="D488" s="282" t="str">
        <f>IF(基本情報入力シート!Q517="","",基本情報入力シート!Q517)</f>
        <v/>
      </c>
      <c r="E488" s="282" t="str">
        <f>IF(基本情報入力シート!V517="","",基本情報入力シート!V517)</f>
        <v/>
      </c>
      <c r="F488" s="282" t="str">
        <f>IF(基本情報入力シート!W517="","",基本情報入力シート!W517)</f>
        <v/>
      </c>
      <c r="G488" s="282" t="str">
        <f>IF(基本情報入力シート!X517="","",基本情報入力シート!X517)</f>
        <v/>
      </c>
      <c r="H488" s="653" t="str">
        <f>IF(基本情報入力シート!Z517="","",基本情報入力シート!Z517)</f>
        <v/>
      </c>
      <c r="I488" s="654" t="str">
        <f>IF(基本情報入力シート!AE517&lt;&gt;"", 基本情報入力シート!AE517, "")</f>
        <v/>
      </c>
      <c r="J488" s="655" t="str">
        <f>IF(基本情報入力シート!AA517="","",基本情報入力シート!AA517)</f>
        <v/>
      </c>
      <c r="K488" s="59" t="str">
        <f>IF(基本情報入力シート!AD517="","",基本情報入力シート!AD517)</f>
        <v/>
      </c>
      <c r="L488" s="656" t="str">
        <f>IF(G488="","",VLOOKUP(G488,【参考】数式用!$A$3:$C$46,3,FALSE))</f>
        <v/>
      </c>
      <c r="M488" s="283" t="str">
        <f t="shared" si="58"/>
        <v/>
      </c>
      <c r="N488" s="253"/>
      <c r="O488" s="253"/>
      <c r="P488" s="253"/>
      <c r="Q488" s="208"/>
      <c r="R488" s="839" t="s">
        <v>2716</v>
      </c>
      <c r="S488" s="841"/>
      <c r="T488" s="60"/>
      <c r="U488" s="1313" t="str">
        <f t="shared" si="59"/>
        <v/>
      </c>
      <c r="V488" s="1313"/>
      <c r="W488" s="1313"/>
      <c r="X488" s="1313"/>
      <c r="Y488" s="1313"/>
      <c r="Z488" s="1313"/>
      <c r="AA488" s="1313"/>
      <c r="AB488" s="1313"/>
      <c r="AC488" s="1313"/>
      <c r="AD488" s="1313"/>
      <c r="AE488" s="1313"/>
      <c r="AG488" s="284" t="str">
        <f t="shared" si="54"/>
        <v/>
      </c>
      <c r="AH488" s="284" t="str">
        <f t="shared" si="55"/>
        <v>×</v>
      </c>
      <c r="AI488" s="278" t="str">
        <f t="shared" si="56"/>
        <v>－</v>
      </c>
      <c r="AJ488" s="279" t="str">
        <f t="shared" si="57"/>
        <v/>
      </c>
    </row>
    <row r="489" spans="1:36" ht="36.75" customHeight="1">
      <c r="A489" s="280">
        <f t="shared" si="60"/>
        <v>479</v>
      </c>
      <c r="B489" s="281" t="str">
        <f>IF(基本情報入力シート!B518="","",基本情報入力シート!B518)</f>
        <v/>
      </c>
      <c r="C489" s="282" t="str">
        <f>IF(基本情報入力シート!L518="","",基本情報入力シート!L518)</f>
        <v/>
      </c>
      <c r="D489" s="282" t="str">
        <f>IF(基本情報入力シート!Q518="","",基本情報入力シート!Q518)</f>
        <v/>
      </c>
      <c r="E489" s="282" t="str">
        <f>IF(基本情報入力シート!V518="","",基本情報入力シート!V518)</f>
        <v/>
      </c>
      <c r="F489" s="282" t="str">
        <f>IF(基本情報入力シート!W518="","",基本情報入力シート!W518)</f>
        <v/>
      </c>
      <c r="G489" s="282" t="str">
        <f>IF(基本情報入力シート!X518="","",基本情報入力シート!X518)</f>
        <v/>
      </c>
      <c r="H489" s="653" t="str">
        <f>IF(基本情報入力シート!Z518="","",基本情報入力シート!Z518)</f>
        <v/>
      </c>
      <c r="I489" s="654" t="str">
        <f>IF(基本情報入力シート!AE518&lt;&gt;"", 基本情報入力シート!AE518, "")</f>
        <v/>
      </c>
      <c r="J489" s="655" t="str">
        <f>IF(基本情報入力シート!AA518="","",基本情報入力シート!AA518)</f>
        <v/>
      </c>
      <c r="K489" s="59" t="str">
        <f>IF(基本情報入力シート!AD518="","",基本情報入力シート!AD518)</f>
        <v/>
      </c>
      <c r="L489" s="656" t="str">
        <f>IF(G489="","",VLOOKUP(G489,【参考】数式用!$A$3:$C$46,3,FALSE))</f>
        <v/>
      </c>
      <c r="M489" s="283" t="str">
        <f t="shared" si="58"/>
        <v/>
      </c>
      <c r="N489" s="253"/>
      <c r="O489" s="253"/>
      <c r="P489" s="253"/>
      <c r="Q489" s="208"/>
      <c r="R489" s="839" t="s">
        <v>2716</v>
      </c>
      <c r="S489" s="841"/>
      <c r="T489" s="60"/>
      <c r="U489" s="1313" t="str">
        <f t="shared" si="59"/>
        <v/>
      </c>
      <c r="V489" s="1313"/>
      <c r="W489" s="1313"/>
      <c r="X489" s="1313"/>
      <c r="Y489" s="1313"/>
      <c r="Z489" s="1313"/>
      <c r="AA489" s="1313"/>
      <c r="AB489" s="1313"/>
      <c r="AC489" s="1313"/>
      <c r="AD489" s="1313"/>
      <c r="AE489" s="1313"/>
      <c r="AG489" s="284" t="str">
        <f t="shared" si="54"/>
        <v/>
      </c>
      <c r="AH489" s="284" t="str">
        <f t="shared" si="55"/>
        <v>×</v>
      </c>
      <c r="AI489" s="278" t="str">
        <f t="shared" si="56"/>
        <v>－</v>
      </c>
      <c r="AJ489" s="279" t="str">
        <f t="shared" si="57"/>
        <v/>
      </c>
    </row>
    <row r="490" spans="1:36" ht="36.75" customHeight="1">
      <c r="A490" s="280">
        <f t="shared" si="60"/>
        <v>480</v>
      </c>
      <c r="B490" s="281" t="str">
        <f>IF(基本情報入力シート!B519="","",基本情報入力シート!B519)</f>
        <v/>
      </c>
      <c r="C490" s="282" t="str">
        <f>IF(基本情報入力シート!L519="","",基本情報入力シート!L519)</f>
        <v/>
      </c>
      <c r="D490" s="282" t="str">
        <f>IF(基本情報入力シート!Q519="","",基本情報入力シート!Q519)</f>
        <v/>
      </c>
      <c r="E490" s="282" t="str">
        <f>IF(基本情報入力シート!V519="","",基本情報入力シート!V519)</f>
        <v/>
      </c>
      <c r="F490" s="282" t="str">
        <f>IF(基本情報入力シート!W519="","",基本情報入力シート!W519)</f>
        <v/>
      </c>
      <c r="G490" s="282" t="str">
        <f>IF(基本情報入力シート!X519="","",基本情報入力シート!X519)</f>
        <v/>
      </c>
      <c r="H490" s="653" t="str">
        <f>IF(基本情報入力シート!Z519="","",基本情報入力シート!Z519)</f>
        <v/>
      </c>
      <c r="I490" s="654" t="str">
        <f>IF(基本情報入力シート!AE519&lt;&gt;"", 基本情報入力シート!AE519, "")</f>
        <v/>
      </c>
      <c r="J490" s="655" t="str">
        <f>IF(基本情報入力シート!AA519="","",基本情報入力シート!AA519)</f>
        <v/>
      </c>
      <c r="K490" s="59" t="str">
        <f>IF(基本情報入力シート!AD519="","",基本情報入力シート!AD519)</f>
        <v/>
      </c>
      <c r="L490" s="656" t="str">
        <f>IF(G490="","",VLOOKUP(G490,【参考】数式用!$A$3:$C$46,3,FALSE))</f>
        <v/>
      </c>
      <c r="M490" s="283" t="str">
        <f t="shared" si="58"/>
        <v/>
      </c>
      <c r="N490" s="253"/>
      <c r="O490" s="253"/>
      <c r="P490" s="253"/>
      <c r="Q490" s="208"/>
      <c r="R490" s="839" t="s">
        <v>2716</v>
      </c>
      <c r="S490" s="841"/>
      <c r="T490" s="60"/>
      <c r="U490" s="1313" t="str">
        <f t="shared" si="59"/>
        <v/>
      </c>
      <c r="V490" s="1313"/>
      <c r="W490" s="1313"/>
      <c r="X490" s="1313"/>
      <c r="Y490" s="1313"/>
      <c r="Z490" s="1313"/>
      <c r="AA490" s="1313"/>
      <c r="AB490" s="1313"/>
      <c r="AC490" s="1313"/>
      <c r="AD490" s="1313"/>
      <c r="AE490" s="1313"/>
      <c r="AG490" s="284" t="str">
        <f t="shared" si="54"/>
        <v/>
      </c>
      <c r="AH490" s="284" t="str">
        <f t="shared" si="55"/>
        <v>×</v>
      </c>
      <c r="AI490" s="278" t="str">
        <f t="shared" si="56"/>
        <v>－</v>
      </c>
      <c r="AJ490" s="279" t="str">
        <f t="shared" si="57"/>
        <v/>
      </c>
    </row>
    <row r="491" spans="1:36" ht="36.75" customHeight="1">
      <c r="A491" s="280">
        <f t="shared" si="60"/>
        <v>481</v>
      </c>
      <c r="B491" s="281" t="str">
        <f>IF(基本情報入力シート!B520="","",基本情報入力シート!B520)</f>
        <v/>
      </c>
      <c r="C491" s="282" t="str">
        <f>IF(基本情報入力シート!L520="","",基本情報入力シート!L520)</f>
        <v/>
      </c>
      <c r="D491" s="282" t="str">
        <f>IF(基本情報入力シート!Q520="","",基本情報入力シート!Q520)</f>
        <v/>
      </c>
      <c r="E491" s="282" t="str">
        <f>IF(基本情報入力シート!V520="","",基本情報入力シート!V520)</f>
        <v/>
      </c>
      <c r="F491" s="282" t="str">
        <f>IF(基本情報入力シート!W520="","",基本情報入力シート!W520)</f>
        <v/>
      </c>
      <c r="G491" s="282" t="str">
        <f>IF(基本情報入力シート!X520="","",基本情報入力シート!X520)</f>
        <v/>
      </c>
      <c r="H491" s="653" t="str">
        <f>IF(基本情報入力シート!Z520="","",基本情報入力シート!Z520)</f>
        <v/>
      </c>
      <c r="I491" s="654" t="str">
        <f>IF(基本情報入力シート!AE520&lt;&gt;"", 基本情報入力シート!AE520, "")</f>
        <v/>
      </c>
      <c r="J491" s="655" t="str">
        <f>IF(基本情報入力シート!AA520="","",基本情報入力シート!AA520)</f>
        <v/>
      </c>
      <c r="K491" s="59" t="str">
        <f>IF(基本情報入力シート!AD520="","",基本情報入力シート!AD520)</f>
        <v/>
      </c>
      <c r="L491" s="656" t="str">
        <f>IF(G491="","",VLOOKUP(G491,【参考】数式用!$A$3:$C$46,3,FALSE))</f>
        <v/>
      </c>
      <c r="M491" s="283" t="str">
        <f t="shared" si="58"/>
        <v/>
      </c>
      <c r="N491" s="253"/>
      <c r="O491" s="253"/>
      <c r="P491" s="253"/>
      <c r="Q491" s="208"/>
      <c r="R491" s="839" t="s">
        <v>2716</v>
      </c>
      <c r="S491" s="841"/>
      <c r="T491" s="60"/>
      <c r="U491" s="1313" t="str">
        <f t="shared" si="59"/>
        <v/>
      </c>
      <c r="V491" s="1313"/>
      <c r="W491" s="1313"/>
      <c r="X491" s="1313"/>
      <c r="Y491" s="1313"/>
      <c r="Z491" s="1313"/>
      <c r="AA491" s="1313"/>
      <c r="AB491" s="1313"/>
      <c r="AC491" s="1313"/>
      <c r="AD491" s="1313"/>
      <c r="AE491" s="1313"/>
      <c r="AG491" s="284" t="str">
        <f t="shared" si="54"/>
        <v/>
      </c>
      <c r="AH491" s="284" t="str">
        <f t="shared" si="55"/>
        <v>×</v>
      </c>
      <c r="AI491" s="278" t="str">
        <f t="shared" si="56"/>
        <v>－</v>
      </c>
      <c r="AJ491" s="279" t="str">
        <f t="shared" si="57"/>
        <v/>
      </c>
    </row>
    <row r="492" spans="1:36" ht="36.75" customHeight="1">
      <c r="A492" s="280">
        <f t="shared" si="60"/>
        <v>482</v>
      </c>
      <c r="B492" s="281" t="str">
        <f>IF(基本情報入力シート!B521="","",基本情報入力シート!B521)</f>
        <v/>
      </c>
      <c r="C492" s="282" t="str">
        <f>IF(基本情報入力シート!L521="","",基本情報入力シート!L521)</f>
        <v/>
      </c>
      <c r="D492" s="282" t="str">
        <f>IF(基本情報入力シート!Q521="","",基本情報入力シート!Q521)</f>
        <v/>
      </c>
      <c r="E492" s="282" t="str">
        <f>IF(基本情報入力シート!V521="","",基本情報入力シート!V521)</f>
        <v/>
      </c>
      <c r="F492" s="282" t="str">
        <f>IF(基本情報入力シート!W521="","",基本情報入力シート!W521)</f>
        <v/>
      </c>
      <c r="G492" s="282" t="str">
        <f>IF(基本情報入力シート!X521="","",基本情報入力シート!X521)</f>
        <v/>
      </c>
      <c r="H492" s="653" t="str">
        <f>IF(基本情報入力シート!Z521="","",基本情報入力シート!Z521)</f>
        <v/>
      </c>
      <c r="I492" s="654" t="str">
        <f>IF(基本情報入力シート!AE521&lt;&gt;"", 基本情報入力シート!AE521, "")</f>
        <v/>
      </c>
      <c r="J492" s="655" t="str">
        <f>IF(基本情報入力シート!AA521="","",基本情報入力シート!AA521)</f>
        <v/>
      </c>
      <c r="K492" s="59" t="str">
        <f>IF(基本情報入力シート!AD521="","",基本情報入力シート!AD521)</f>
        <v/>
      </c>
      <c r="L492" s="656" t="str">
        <f>IF(G492="","",VLOOKUP(G492,【参考】数式用!$A$3:$C$46,3,FALSE))</f>
        <v/>
      </c>
      <c r="M492" s="283" t="str">
        <f t="shared" si="58"/>
        <v/>
      </c>
      <c r="N492" s="253"/>
      <c r="O492" s="253"/>
      <c r="P492" s="253"/>
      <c r="Q492" s="208"/>
      <c r="R492" s="839" t="s">
        <v>2716</v>
      </c>
      <c r="S492" s="841"/>
      <c r="T492" s="60"/>
      <c r="U492" s="1313" t="str">
        <f t="shared" si="59"/>
        <v/>
      </c>
      <c r="V492" s="1313"/>
      <c r="W492" s="1313"/>
      <c r="X492" s="1313"/>
      <c r="Y492" s="1313"/>
      <c r="Z492" s="1313"/>
      <c r="AA492" s="1313"/>
      <c r="AB492" s="1313"/>
      <c r="AC492" s="1313"/>
      <c r="AD492" s="1313"/>
      <c r="AE492" s="1313"/>
      <c r="AG492" s="284" t="str">
        <f t="shared" si="54"/>
        <v/>
      </c>
      <c r="AH492" s="284" t="str">
        <f t="shared" si="55"/>
        <v>×</v>
      </c>
      <c r="AI492" s="278" t="str">
        <f t="shared" si="56"/>
        <v>－</v>
      </c>
      <c r="AJ492" s="279" t="str">
        <f t="shared" si="57"/>
        <v/>
      </c>
    </row>
    <row r="493" spans="1:36" ht="36.75" customHeight="1">
      <c r="A493" s="280">
        <f t="shared" si="60"/>
        <v>483</v>
      </c>
      <c r="B493" s="281" t="str">
        <f>IF(基本情報入力シート!B522="","",基本情報入力シート!B522)</f>
        <v/>
      </c>
      <c r="C493" s="282" t="str">
        <f>IF(基本情報入力シート!L522="","",基本情報入力シート!L522)</f>
        <v/>
      </c>
      <c r="D493" s="282" t="str">
        <f>IF(基本情報入力シート!Q522="","",基本情報入力シート!Q522)</f>
        <v/>
      </c>
      <c r="E493" s="282" t="str">
        <f>IF(基本情報入力シート!V522="","",基本情報入力シート!V522)</f>
        <v/>
      </c>
      <c r="F493" s="282" t="str">
        <f>IF(基本情報入力シート!W522="","",基本情報入力シート!W522)</f>
        <v/>
      </c>
      <c r="G493" s="282" t="str">
        <f>IF(基本情報入力シート!X522="","",基本情報入力シート!X522)</f>
        <v/>
      </c>
      <c r="H493" s="653" t="str">
        <f>IF(基本情報入力シート!Z522="","",基本情報入力シート!Z522)</f>
        <v/>
      </c>
      <c r="I493" s="654" t="str">
        <f>IF(基本情報入力シート!AE522&lt;&gt;"", 基本情報入力シート!AE522, "")</f>
        <v/>
      </c>
      <c r="J493" s="655" t="str">
        <f>IF(基本情報入力シート!AA522="","",基本情報入力シート!AA522)</f>
        <v/>
      </c>
      <c r="K493" s="59" t="str">
        <f>IF(基本情報入力シート!AD522="","",基本情報入力シート!AD522)</f>
        <v/>
      </c>
      <c r="L493" s="656" t="str">
        <f>IF(G493="","",VLOOKUP(G493,【参考】数式用!$A$3:$C$46,3,FALSE))</f>
        <v/>
      </c>
      <c r="M493" s="283" t="str">
        <f t="shared" si="58"/>
        <v/>
      </c>
      <c r="N493" s="253"/>
      <c r="O493" s="253"/>
      <c r="P493" s="253"/>
      <c r="Q493" s="208"/>
      <c r="R493" s="839" t="s">
        <v>2716</v>
      </c>
      <c r="S493" s="841"/>
      <c r="T493" s="60"/>
      <c r="U493" s="1313" t="str">
        <f t="shared" si="59"/>
        <v/>
      </c>
      <c r="V493" s="1313"/>
      <c r="W493" s="1313"/>
      <c r="X493" s="1313"/>
      <c r="Y493" s="1313"/>
      <c r="Z493" s="1313"/>
      <c r="AA493" s="1313"/>
      <c r="AB493" s="1313"/>
      <c r="AC493" s="1313"/>
      <c r="AD493" s="1313"/>
      <c r="AE493" s="1313"/>
      <c r="AG493" s="284" t="str">
        <f t="shared" si="54"/>
        <v/>
      </c>
      <c r="AH493" s="284" t="str">
        <f t="shared" si="55"/>
        <v>×</v>
      </c>
      <c r="AI493" s="278" t="str">
        <f t="shared" si="56"/>
        <v>－</v>
      </c>
      <c r="AJ493" s="279" t="str">
        <f t="shared" si="57"/>
        <v/>
      </c>
    </row>
    <row r="494" spans="1:36" ht="36.75" customHeight="1">
      <c r="A494" s="280">
        <f t="shared" si="60"/>
        <v>484</v>
      </c>
      <c r="B494" s="281" t="str">
        <f>IF(基本情報入力シート!B523="","",基本情報入力シート!B523)</f>
        <v/>
      </c>
      <c r="C494" s="282" t="str">
        <f>IF(基本情報入力シート!L523="","",基本情報入力シート!L523)</f>
        <v/>
      </c>
      <c r="D494" s="282" t="str">
        <f>IF(基本情報入力シート!Q523="","",基本情報入力シート!Q523)</f>
        <v/>
      </c>
      <c r="E494" s="282" t="str">
        <f>IF(基本情報入力シート!V523="","",基本情報入力シート!V523)</f>
        <v/>
      </c>
      <c r="F494" s="282" t="str">
        <f>IF(基本情報入力シート!W523="","",基本情報入力シート!W523)</f>
        <v/>
      </c>
      <c r="G494" s="282" t="str">
        <f>IF(基本情報入力シート!X523="","",基本情報入力シート!X523)</f>
        <v/>
      </c>
      <c r="H494" s="653" t="str">
        <f>IF(基本情報入力シート!Z523="","",基本情報入力シート!Z523)</f>
        <v/>
      </c>
      <c r="I494" s="654" t="str">
        <f>IF(基本情報入力シート!AE523&lt;&gt;"", 基本情報入力シート!AE523, "")</f>
        <v/>
      </c>
      <c r="J494" s="655" t="str">
        <f>IF(基本情報入力シート!AA523="","",基本情報入力シート!AA523)</f>
        <v/>
      </c>
      <c r="K494" s="59" t="str">
        <f>IF(基本情報入力シート!AD523="","",基本情報入力シート!AD523)</f>
        <v/>
      </c>
      <c r="L494" s="656" t="str">
        <f>IF(G494="","",VLOOKUP(G494,【参考】数式用!$A$3:$C$46,3,FALSE))</f>
        <v/>
      </c>
      <c r="M494" s="283" t="str">
        <f t="shared" si="58"/>
        <v/>
      </c>
      <c r="N494" s="253"/>
      <c r="O494" s="253"/>
      <c r="P494" s="253"/>
      <c r="Q494" s="208"/>
      <c r="R494" s="839" t="s">
        <v>2716</v>
      </c>
      <c r="S494" s="841"/>
      <c r="T494" s="60"/>
      <c r="U494" s="1313" t="str">
        <f t="shared" si="59"/>
        <v/>
      </c>
      <c r="V494" s="1313"/>
      <c r="W494" s="1313"/>
      <c r="X494" s="1313"/>
      <c r="Y494" s="1313"/>
      <c r="Z494" s="1313"/>
      <c r="AA494" s="1313"/>
      <c r="AB494" s="1313"/>
      <c r="AC494" s="1313"/>
      <c r="AD494" s="1313"/>
      <c r="AE494" s="1313"/>
      <c r="AG494" s="284" t="str">
        <f t="shared" si="54"/>
        <v/>
      </c>
      <c r="AH494" s="284" t="str">
        <f t="shared" si="55"/>
        <v>×</v>
      </c>
      <c r="AI494" s="278" t="str">
        <f t="shared" si="56"/>
        <v>－</v>
      </c>
      <c r="AJ494" s="279" t="str">
        <f t="shared" si="57"/>
        <v/>
      </c>
    </row>
    <row r="495" spans="1:36" ht="36.75" customHeight="1">
      <c r="A495" s="280">
        <f t="shared" si="60"/>
        <v>485</v>
      </c>
      <c r="B495" s="281" t="str">
        <f>IF(基本情報入力シート!B524="","",基本情報入力シート!B524)</f>
        <v/>
      </c>
      <c r="C495" s="282" t="str">
        <f>IF(基本情報入力シート!L524="","",基本情報入力シート!L524)</f>
        <v/>
      </c>
      <c r="D495" s="282" t="str">
        <f>IF(基本情報入力シート!Q524="","",基本情報入力シート!Q524)</f>
        <v/>
      </c>
      <c r="E495" s="282" t="str">
        <f>IF(基本情報入力シート!V524="","",基本情報入力シート!V524)</f>
        <v/>
      </c>
      <c r="F495" s="282" t="str">
        <f>IF(基本情報入力シート!W524="","",基本情報入力シート!W524)</f>
        <v/>
      </c>
      <c r="G495" s="282" t="str">
        <f>IF(基本情報入力シート!X524="","",基本情報入力シート!X524)</f>
        <v/>
      </c>
      <c r="H495" s="653" t="str">
        <f>IF(基本情報入力シート!Z524="","",基本情報入力シート!Z524)</f>
        <v/>
      </c>
      <c r="I495" s="654" t="str">
        <f>IF(基本情報入力シート!AE524&lt;&gt;"", 基本情報入力シート!AE524, "")</f>
        <v/>
      </c>
      <c r="J495" s="655" t="str">
        <f>IF(基本情報入力シート!AA524="","",基本情報入力シート!AA524)</f>
        <v/>
      </c>
      <c r="K495" s="59" t="str">
        <f>IF(基本情報入力シート!AD524="","",基本情報入力シート!AD524)</f>
        <v/>
      </c>
      <c r="L495" s="656" t="str">
        <f>IF(G495="","",VLOOKUP(G495,【参考】数式用!$A$3:$C$46,3,FALSE))</f>
        <v/>
      </c>
      <c r="M495" s="283" t="str">
        <f t="shared" si="58"/>
        <v/>
      </c>
      <c r="N495" s="253"/>
      <c r="O495" s="253"/>
      <c r="P495" s="253"/>
      <c r="Q495" s="208"/>
      <c r="R495" s="839" t="s">
        <v>2716</v>
      </c>
      <c r="S495" s="841"/>
      <c r="T495" s="60"/>
      <c r="U495" s="1313" t="str">
        <f t="shared" si="59"/>
        <v/>
      </c>
      <c r="V495" s="1313"/>
      <c r="W495" s="1313"/>
      <c r="X495" s="1313"/>
      <c r="Y495" s="1313"/>
      <c r="Z495" s="1313"/>
      <c r="AA495" s="1313"/>
      <c r="AB495" s="1313"/>
      <c r="AC495" s="1313"/>
      <c r="AD495" s="1313"/>
      <c r="AE495" s="1313"/>
      <c r="AG495" s="284" t="str">
        <f t="shared" ref="AG495:AG510" si="61">IF(AND(G495&lt;&gt;"",I495="○"), "色付け", "")</f>
        <v/>
      </c>
      <c r="AH495" s="284" t="str">
        <f t="shared" ref="AH495:AH510" si="62">IF(COUNTIF(N495:Q495, "○")=1, "○", "×")</f>
        <v>×</v>
      </c>
      <c r="AI495" s="278" t="str">
        <f t="shared" ref="AI495:AI510" si="63">D495&amp;I495&amp;R495</f>
        <v>－</v>
      </c>
      <c r="AJ495" s="279" t="str">
        <f t="shared" ref="AJ495:AJ510" si="64">IF(R495="○", F495, "")</f>
        <v/>
      </c>
    </row>
    <row r="496" spans="1:36" ht="36.75" customHeight="1">
      <c r="A496" s="280">
        <f t="shared" si="60"/>
        <v>486</v>
      </c>
      <c r="B496" s="281" t="str">
        <f>IF(基本情報入力シート!B525="","",基本情報入力シート!B525)</f>
        <v/>
      </c>
      <c r="C496" s="282" t="str">
        <f>IF(基本情報入力シート!L525="","",基本情報入力シート!L525)</f>
        <v/>
      </c>
      <c r="D496" s="282" t="str">
        <f>IF(基本情報入力シート!Q525="","",基本情報入力シート!Q525)</f>
        <v/>
      </c>
      <c r="E496" s="282" t="str">
        <f>IF(基本情報入力シート!V525="","",基本情報入力シート!V525)</f>
        <v/>
      </c>
      <c r="F496" s="282" t="str">
        <f>IF(基本情報入力シート!W525="","",基本情報入力シート!W525)</f>
        <v/>
      </c>
      <c r="G496" s="282" t="str">
        <f>IF(基本情報入力シート!X525="","",基本情報入力シート!X525)</f>
        <v/>
      </c>
      <c r="H496" s="653" t="str">
        <f>IF(基本情報入力シート!Z525="","",基本情報入力シート!Z525)</f>
        <v/>
      </c>
      <c r="I496" s="654" t="str">
        <f>IF(基本情報入力シート!AE525&lt;&gt;"", 基本情報入力シート!AE525, "")</f>
        <v/>
      </c>
      <c r="J496" s="655" t="str">
        <f>IF(基本情報入力シート!AA525="","",基本情報入力シート!AA525)</f>
        <v/>
      </c>
      <c r="K496" s="59" t="str">
        <f>IF(基本情報入力シート!AD525="","",基本情報入力シート!AD525)</f>
        <v/>
      </c>
      <c r="L496" s="656" t="str">
        <f>IF(G496="","",VLOOKUP(G496,【参考】数式用!$A$3:$C$46,3,FALSE))</f>
        <v/>
      </c>
      <c r="M496" s="283" t="str">
        <f t="shared" si="58"/>
        <v/>
      </c>
      <c r="N496" s="253"/>
      <c r="O496" s="253"/>
      <c r="P496" s="253"/>
      <c r="Q496" s="208"/>
      <c r="R496" s="839" t="s">
        <v>2716</v>
      </c>
      <c r="S496" s="841"/>
      <c r="T496" s="60"/>
      <c r="U496" s="1313" t="str">
        <f t="shared" si="59"/>
        <v/>
      </c>
      <c r="V496" s="1313"/>
      <c r="W496" s="1313"/>
      <c r="X496" s="1313"/>
      <c r="Y496" s="1313"/>
      <c r="Z496" s="1313"/>
      <c r="AA496" s="1313"/>
      <c r="AB496" s="1313"/>
      <c r="AC496" s="1313"/>
      <c r="AD496" s="1313"/>
      <c r="AE496" s="1313"/>
      <c r="AG496" s="284" t="str">
        <f t="shared" si="61"/>
        <v/>
      </c>
      <c r="AH496" s="284" t="str">
        <f t="shared" si="62"/>
        <v>×</v>
      </c>
      <c r="AI496" s="278" t="str">
        <f t="shared" si="63"/>
        <v>－</v>
      </c>
      <c r="AJ496" s="279" t="str">
        <f t="shared" si="64"/>
        <v/>
      </c>
    </row>
    <row r="497" spans="1:36" ht="36.75" customHeight="1">
      <c r="A497" s="280">
        <f t="shared" si="60"/>
        <v>487</v>
      </c>
      <c r="B497" s="281" t="str">
        <f>IF(基本情報入力シート!B526="","",基本情報入力シート!B526)</f>
        <v/>
      </c>
      <c r="C497" s="282" t="str">
        <f>IF(基本情報入力シート!L526="","",基本情報入力シート!L526)</f>
        <v/>
      </c>
      <c r="D497" s="282" t="str">
        <f>IF(基本情報入力シート!Q526="","",基本情報入力シート!Q526)</f>
        <v/>
      </c>
      <c r="E497" s="282" t="str">
        <f>IF(基本情報入力シート!V526="","",基本情報入力シート!V526)</f>
        <v/>
      </c>
      <c r="F497" s="282" t="str">
        <f>IF(基本情報入力シート!W526="","",基本情報入力シート!W526)</f>
        <v/>
      </c>
      <c r="G497" s="282" t="str">
        <f>IF(基本情報入力シート!X526="","",基本情報入力シート!X526)</f>
        <v/>
      </c>
      <c r="H497" s="653" t="str">
        <f>IF(基本情報入力シート!Z526="","",基本情報入力シート!Z526)</f>
        <v/>
      </c>
      <c r="I497" s="654" t="str">
        <f>IF(基本情報入力シート!AE526&lt;&gt;"", 基本情報入力シート!AE526, "")</f>
        <v/>
      </c>
      <c r="J497" s="655" t="str">
        <f>IF(基本情報入力シート!AA526="","",基本情報入力シート!AA526)</f>
        <v/>
      </c>
      <c r="K497" s="59" t="str">
        <f>IF(基本情報入力シート!AD526="","",基本情報入力シート!AD526)</f>
        <v/>
      </c>
      <c r="L497" s="656" t="str">
        <f>IF(G497="","",VLOOKUP(G497,【参考】数式用!$A$3:$C$46,3,FALSE))</f>
        <v/>
      </c>
      <c r="M497" s="283" t="str">
        <f t="shared" ref="M497:M510" si="65">IFERROR(IF(I497="○",ROUNDDOWN(ROUNDDOWN(J497*K497,0)*L497,0),""), "単価未入力")</f>
        <v/>
      </c>
      <c r="N497" s="253"/>
      <c r="O497" s="253"/>
      <c r="P497" s="253"/>
      <c r="Q497" s="208"/>
      <c r="R497" s="839" t="s">
        <v>2716</v>
      </c>
      <c r="S497" s="841"/>
      <c r="T497" s="60"/>
      <c r="U497" s="1313" t="str">
        <f t="shared" ref="U497:U510" si="66">IF(AND(M497&lt;&gt;"",AH497="×"),"！複数の交付対象月を選んでいる、交付対象月が選ばれていない又は補助金を申請予定でないのに交付対象月が選ばれています。", "")</f>
        <v/>
      </c>
      <c r="V497" s="1313"/>
      <c r="W497" s="1313"/>
      <c r="X497" s="1313"/>
      <c r="Y497" s="1313"/>
      <c r="Z497" s="1313"/>
      <c r="AA497" s="1313"/>
      <c r="AB497" s="1313"/>
      <c r="AC497" s="1313"/>
      <c r="AD497" s="1313"/>
      <c r="AE497" s="1313"/>
      <c r="AG497" s="284" t="str">
        <f t="shared" si="61"/>
        <v/>
      </c>
      <c r="AH497" s="284" t="str">
        <f t="shared" si="62"/>
        <v>×</v>
      </c>
      <c r="AI497" s="278" t="str">
        <f t="shared" si="63"/>
        <v>－</v>
      </c>
      <c r="AJ497" s="279" t="str">
        <f t="shared" si="64"/>
        <v/>
      </c>
    </row>
    <row r="498" spans="1:36" ht="36.75" customHeight="1">
      <c r="A498" s="280">
        <f t="shared" si="60"/>
        <v>488</v>
      </c>
      <c r="B498" s="281" t="str">
        <f>IF(基本情報入力シート!B527="","",基本情報入力シート!B527)</f>
        <v/>
      </c>
      <c r="C498" s="282" t="str">
        <f>IF(基本情報入力シート!L527="","",基本情報入力シート!L527)</f>
        <v/>
      </c>
      <c r="D498" s="282" t="str">
        <f>IF(基本情報入力シート!Q527="","",基本情報入力シート!Q527)</f>
        <v/>
      </c>
      <c r="E498" s="282" t="str">
        <f>IF(基本情報入力シート!V527="","",基本情報入力シート!V527)</f>
        <v/>
      </c>
      <c r="F498" s="282" t="str">
        <f>IF(基本情報入力シート!W527="","",基本情報入力シート!W527)</f>
        <v/>
      </c>
      <c r="G498" s="282" t="str">
        <f>IF(基本情報入力シート!X527="","",基本情報入力シート!X527)</f>
        <v/>
      </c>
      <c r="H498" s="653" t="str">
        <f>IF(基本情報入力シート!Z527="","",基本情報入力シート!Z527)</f>
        <v/>
      </c>
      <c r="I498" s="654" t="str">
        <f>IF(基本情報入力シート!AE527&lt;&gt;"", 基本情報入力シート!AE527, "")</f>
        <v/>
      </c>
      <c r="J498" s="655" t="str">
        <f>IF(基本情報入力シート!AA527="","",基本情報入力シート!AA527)</f>
        <v/>
      </c>
      <c r="K498" s="59" t="str">
        <f>IF(基本情報入力シート!AD527="","",基本情報入力シート!AD527)</f>
        <v/>
      </c>
      <c r="L498" s="656" t="str">
        <f>IF(G498="","",VLOOKUP(G498,【参考】数式用!$A$3:$C$46,3,FALSE))</f>
        <v/>
      </c>
      <c r="M498" s="283" t="str">
        <f t="shared" si="65"/>
        <v/>
      </c>
      <c r="N498" s="253"/>
      <c r="O498" s="253"/>
      <c r="P498" s="253"/>
      <c r="Q498" s="208"/>
      <c r="R498" s="839" t="s">
        <v>2716</v>
      </c>
      <c r="S498" s="841"/>
      <c r="T498" s="60"/>
      <c r="U498" s="1313" t="str">
        <f t="shared" si="66"/>
        <v/>
      </c>
      <c r="V498" s="1313"/>
      <c r="W498" s="1313"/>
      <c r="X498" s="1313"/>
      <c r="Y498" s="1313"/>
      <c r="Z498" s="1313"/>
      <c r="AA498" s="1313"/>
      <c r="AB498" s="1313"/>
      <c r="AC498" s="1313"/>
      <c r="AD498" s="1313"/>
      <c r="AE498" s="1313"/>
      <c r="AG498" s="284" t="str">
        <f t="shared" si="61"/>
        <v/>
      </c>
      <c r="AH498" s="284" t="str">
        <f t="shared" si="62"/>
        <v>×</v>
      </c>
      <c r="AI498" s="278" t="str">
        <f t="shared" si="63"/>
        <v>－</v>
      </c>
      <c r="AJ498" s="279" t="str">
        <f t="shared" si="64"/>
        <v/>
      </c>
    </row>
    <row r="499" spans="1:36" ht="36.75" customHeight="1">
      <c r="A499" s="280">
        <f t="shared" si="60"/>
        <v>489</v>
      </c>
      <c r="B499" s="281" t="str">
        <f>IF(基本情報入力シート!B528="","",基本情報入力シート!B528)</f>
        <v/>
      </c>
      <c r="C499" s="282" t="str">
        <f>IF(基本情報入力シート!L528="","",基本情報入力シート!L528)</f>
        <v/>
      </c>
      <c r="D499" s="282" t="str">
        <f>IF(基本情報入力シート!Q528="","",基本情報入力シート!Q528)</f>
        <v/>
      </c>
      <c r="E499" s="282" t="str">
        <f>IF(基本情報入力シート!V528="","",基本情報入力シート!V528)</f>
        <v/>
      </c>
      <c r="F499" s="282" t="str">
        <f>IF(基本情報入力シート!W528="","",基本情報入力シート!W528)</f>
        <v/>
      </c>
      <c r="G499" s="282" t="str">
        <f>IF(基本情報入力シート!X528="","",基本情報入力シート!X528)</f>
        <v/>
      </c>
      <c r="H499" s="653" t="str">
        <f>IF(基本情報入力シート!Z528="","",基本情報入力シート!Z528)</f>
        <v/>
      </c>
      <c r="I499" s="654" t="str">
        <f>IF(基本情報入力シート!AE528&lt;&gt;"", 基本情報入力シート!AE528, "")</f>
        <v/>
      </c>
      <c r="J499" s="655" t="str">
        <f>IF(基本情報入力シート!AA528="","",基本情報入力シート!AA528)</f>
        <v/>
      </c>
      <c r="K499" s="59" t="str">
        <f>IF(基本情報入力シート!AD528="","",基本情報入力シート!AD528)</f>
        <v/>
      </c>
      <c r="L499" s="656" t="str">
        <f>IF(G499="","",VLOOKUP(G499,【参考】数式用!$A$3:$C$46,3,FALSE))</f>
        <v/>
      </c>
      <c r="M499" s="283" t="str">
        <f t="shared" si="65"/>
        <v/>
      </c>
      <c r="N499" s="253"/>
      <c r="O499" s="253"/>
      <c r="P499" s="253"/>
      <c r="Q499" s="208"/>
      <c r="R499" s="839" t="s">
        <v>2716</v>
      </c>
      <c r="S499" s="841"/>
      <c r="T499" s="60"/>
      <c r="U499" s="1313" t="str">
        <f t="shared" si="66"/>
        <v/>
      </c>
      <c r="V499" s="1313"/>
      <c r="W499" s="1313"/>
      <c r="X499" s="1313"/>
      <c r="Y499" s="1313"/>
      <c r="Z499" s="1313"/>
      <c r="AA499" s="1313"/>
      <c r="AB499" s="1313"/>
      <c r="AC499" s="1313"/>
      <c r="AD499" s="1313"/>
      <c r="AE499" s="1313"/>
      <c r="AG499" s="284" t="str">
        <f t="shared" si="61"/>
        <v/>
      </c>
      <c r="AH499" s="284" t="str">
        <f t="shared" si="62"/>
        <v>×</v>
      </c>
      <c r="AI499" s="278" t="str">
        <f t="shared" si="63"/>
        <v>－</v>
      </c>
      <c r="AJ499" s="279" t="str">
        <f t="shared" si="64"/>
        <v/>
      </c>
    </row>
    <row r="500" spans="1:36" ht="36.75" customHeight="1">
      <c r="A500" s="280">
        <f t="shared" si="60"/>
        <v>490</v>
      </c>
      <c r="B500" s="281" t="str">
        <f>IF(基本情報入力シート!B529="","",基本情報入力シート!B529)</f>
        <v/>
      </c>
      <c r="C500" s="282" t="str">
        <f>IF(基本情報入力シート!L529="","",基本情報入力シート!L529)</f>
        <v/>
      </c>
      <c r="D500" s="282" t="str">
        <f>IF(基本情報入力シート!Q529="","",基本情報入力シート!Q529)</f>
        <v/>
      </c>
      <c r="E500" s="282" t="str">
        <f>IF(基本情報入力シート!V529="","",基本情報入力シート!V529)</f>
        <v/>
      </c>
      <c r="F500" s="282" t="str">
        <f>IF(基本情報入力シート!W529="","",基本情報入力シート!W529)</f>
        <v/>
      </c>
      <c r="G500" s="282" t="str">
        <f>IF(基本情報入力シート!X529="","",基本情報入力シート!X529)</f>
        <v/>
      </c>
      <c r="H500" s="653" t="str">
        <f>IF(基本情報入力シート!Z529="","",基本情報入力シート!Z529)</f>
        <v/>
      </c>
      <c r="I500" s="654" t="str">
        <f>IF(基本情報入力シート!AE529&lt;&gt;"", 基本情報入力シート!AE529, "")</f>
        <v/>
      </c>
      <c r="J500" s="655" t="str">
        <f>IF(基本情報入力シート!AA529="","",基本情報入力シート!AA529)</f>
        <v/>
      </c>
      <c r="K500" s="59" t="str">
        <f>IF(基本情報入力シート!AD529="","",基本情報入力シート!AD529)</f>
        <v/>
      </c>
      <c r="L500" s="656" t="str">
        <f>IF(G500="","",VLOOKUP(G500,【参考】数式用!$A$3:$C$46,3,FALSE))</f>
        <v/>
      </c>
      <c r="M500" s="283" t="str">
        <f t="shared" si="65"/>
        <v/>
      </c>
      <c r="N500" s="253"/>
      <c r="O500" s="253"/>
      <c r="P500" s="253"/>
      <c r="Q500" s="208"/>
      <c r="R500" s="839" t="s">
        <v>2716</v>
      </c>
      <c r="S500" s="841"/>
      <c r="T500" s="60"/>
      <c r="U500" s="1313" t="str">
        <f t="shared" si="66"/>
        <v/>
      </c>
      <c r="V500" s="1313"/>
      <c r="W500" s="1313"/>
      <c r="X500" s="1313"/>
      <c r="Y500" s="1313"/>
      <c r="Z500" s="1313"/>
      <c r="AA500" s="1313"/>
      <c r="AB500" s="1313"/>
      <c r="AC500" s="1313"/>
      <c r="AD500" s="1313"/>
      <c r="AE500" s="1313"/>
      <c r="AG500" s="284" t="str">
        <f t="shared" si="61"/>
        <v/>
      </c>
      <c r="AH500" s="284" t="str">
        <f t="shared" si="62"/>
        <v>×</v>
      </c>
      <c r="AI500" s="278" t="str">
        <f t="shared" si="63"/>
        <v>－</v>
      </c>
      <c r="AJ500" s="279" t="str">
        <f t="shared" si="64"/>
        <v/>
      </c>
    </row>
    <row r="501" spans="1:36" ht="36.75" customHeight="1">
      <c r="A501" s="280">
        <f t="shared" si="60"/>
        <v>491</v>
      </c>
      <c r="B501" s="281" t="str">
        <f>IF(基本情報入力シート!B530="","",基本情報入力シート!B530)</f>
        <v/>
      </c>
      <c r="C501" s="282" t="str">
        <f>IF(基本情報入力シート!L530="","",基本情報入力シート!L530)</f>
        <v/>
      </c>
      <c r="D501" s="282" t="str">
        <f>IF(基本情報入力シート!Q530="","",基本情報入力シート!Q530)</f>
        <v/>
      </c>
      <c r="E501" s="282" t="str">
        <f>IF(基本情報入力シート!V530="","",基本情報入力シート!V530)</f>
        <v/>
      </c>
      <c r="F501" s="282" t="str">
        <f>IF(基本情報入力シート!W530="","",基本情報入力シート!W530)</f>
        <v/>
      </c>
      <c r="G501" s="282" t="str">
        <f>IF(基本情報入力シート!X530="","",基本情報入力シート!X530)</f>
        <v/>
      </c>
      <c r="H501" s="653" t="str">
        <f>IF(基本情報入力シート!Z530="","",基本情報入力シート!Z530)</f>
        <v/>
      </c>
      <c r="I501" s="654" t="str">
        <f>IF(基本情報入力シート!AE530&lt;&gt;"", 基本情報入力シート!AE530, "")</f>
        <v/>
      </c>
      <c r="J501" s="655" t="str">
        <f>IF(基本情報入力シート!AA530="","",基本情報入力シート!AA530)</f>
        <v/>
      </c>
      <c r="K501" s="59" t="str">
        <f>IF(基本情報入力シート!AD530="","",基本情報入力シート!AD530)</f>
        <v/>
      </c>
      <c r="L501" s="656" t="str">
        <f>IF(G501="","",VLOOKUP(G501,【参考】数式用!$A$3:$C$46,3,FALSE))</f>
        <v/>
      </c>
      <c r="M501" s="283" t="str">
        <f t="shared" si="65"/>
        <v/>
      </c>
      <c r="N501" s="253"/>
      <c r="O501" s="253"/>
      <c r="P501" s="253"/>
      <c r="Q501" s="208"/>
      <c r="R501" s="839" t="s">
        <v>2716</v>
      </c>
      <c r="S501" s="841"/>
      <c r="T501" s="60"/>
      <c r="U501" s="1313" t="str">
        <f t="shared" si="66"/>
        <v/>
      </c>
      <c r="V501" s="1313"/>
      <c r="W501" s="1313"/>
      <c r="X501" s="1313"/>
      <c r="Y501" s="1313"/>
      <c r="Z501" s="1313"/>
      <c r="AA501" s="1313"/>
      <c r="AB501" s="1313"/>
      <c r="AC501" s="1313"/>
      <c r="AD501" s="1313"/>
      <c r="AE501" s="1313"/>
      <c r="AG501" s="284" t="str">
        <f t="shared" si="61"/>
        <v/>
      </c>
      <c r="AH501" s="284" t="str">
        <f t="shared" si="62"/>
        <v>×</v>
      </c>
      <c r="AI501" s="278" t="str">
        <f t="shared" si="63"/>
        <v>－</v>
      </c>
      <c r="AJ501" s="279" t="str">
        <f t="shared" si="64"/>
        <v/>
      </c>
    </row>
    <row r="502" spans="1:36" ht="36.75" customHeight="1">
      <c r="A502" s="280">
        <f t="shared" si="60"/>
        <v>492</v>
      </c>
      <c r="B502" s="281" t="str">
        <f>IF(基本情報入力シート!B531="","",基本情報入力シート!B531)</f>
        <v/>
      </c>
      <c r="C502" s="282" t="str">
        <f>IF(基本情報入力シート!L531="","",基本情報入力シート!L531)</f>
        <v/>
      </c>
      <c r="D502" s="282" t="str">
        <f>IF(基本情報入力シート!Q531="","",基本情報入力シート!Q531)</f>
        <v/>
      </c>
      <c r="E502" s="282" t="str">
        <f>IF(基本情報入力シート!V531="","",基本情報入力シート!V531)</f>
        <v/>
      </c>
      <c r="F502" s="282" t="str">
        <f>IF(基本情報入力シート!W531="","",基本情報入力シート!W531)</f>
        <v/>
      </c>
      <c r="G502" s="282" t="str">
        <f>IF(基本情報入力シート!X531="","",基本情報入力シート!X531)</f>
        <v/>
      </c>
      <c r="H502" s="653" t="str">
        <f>IF(基本情報入力シート!Z531="","",基本情報入力シート!Z531)</f>
        <v/>
      </c>
      <c r="I502" s="654" t="str">
        <f>IF(基本情報入力シート!AE531&lt;&gt;"", 基本情報入力シート!AE531, "")</f>
        <v/>
      </c>
      <c r="J502" s="655" t="str">
        <f>IF(基本情報入力シート!AA531="","",基本情報入力シート!AA531)</f>
        <v/>
      </c>
      <c r="K502" s="59" t="str">
        <f>IF(基本情報入力シート!AD531="","",基本情報入力シート!AD531)</f>
        <v/>
      </c>
      <c r="L502" s="656" t="str">
        <f>IF(G502="","",VLOOKUP(G502,【参考】数式用!$A$3:$C$46,3,FALSE))</f>
        <v/>
      </c>
      <c r="M502" s="283" t="str">
        <f t="shared" si="65"/>
        <v/>
      </c>
      <c r="N502" s="253"/>
      <c r="O502" s="253"/>
      <c r="P502" s="253"/>
      <c r="Q502" s="208"/>
      <c r="R502" s="839" t="s">
        <v>2716</v>
      </c>
      <c r="S502" s="841"/>
      <c r="T502" s="60"/>
      <c r="U502" s="1313" t="str">
        <f t="shared" si="66"/>
        <v/>
      </c>
      <c r="V502" s="1313"/>
      <c r="W502" s="1313"/>
      <c r="X502" s="1313"/>
      <c r="Y502" s="1313"/>
      <c r="Z502" s="1313"/>
      <c r="AA502" s="1313"/>
      <c r="AB502" s="1313"/>
      <c r="AC502" s="1313"/>
      <c r="AD502" s="1313"/>
      <c r="AE502" s="1313"/>
      <c r="AG502" s="284" t="str">
        <f t="shared" si="61"/>
        <v/>
      </c>
      <c r="AH502" s="284" t="str">
        <f t="shared" si="62"/>
        <v>×</v>
      </c>
      <c r="AI502" s="278" t="str">
        <f t="shared" si="63"/>
        <v>－</v>
      </c>
      <c r="AJ502" s="279" t="str">
        <f t="shared" si="64"/>
        <v/>
      </c>
    </row>
    <row r="503" spans="1:36" ht="36.75" customHeight="1">
      <c r="A503" s="280">
        <f t="shared" si="60"/>
        <v>493</v>
      </c>
      <c r="B503" s="281" t="str">
        <f>IF(基本情報入力シート!B532="","",基本情報入力シート!B532)</f>
        <v/>
      </c>
      <c r="C503" s="282" t="str">
        <f>IF(基本情報入力シート!L532="","",基本情報入力シート!L532)</f>
        <v/>
      </c>
      <c r="D503" s="282" t="str">
        <f>IF(基本情報入力シート!Q532="","",基本情報入力シート!Q532)</f>
        <v/>
      </c>
      <c r="E503" s="282" t="str">
        <f>IF(基本情報入力シート!V532="","",基本情報入力シート!V532)</f>
        <v/>
      </c>
      <c r="F503" s="282" t="str">
        <f>IF(基本情報入力シート!W532="","",基本情報入力シート!W532)</f>
        <v/>
      </c>
      <c r="G503" s="282" t="str">
        <f>IF(基本情報入力シート!X532="","",基本情報入力シート!X532)</f>
        <v/>
      </c>
      <c r="H503" s="653" t="str">
        <f>IF(基本情報入力シート!Z532="","",基本情報入力シート!Z532)</f>
        <v/>
      </c>
      <c r="I503" s="654" t="str">
        <f>IF(基本情報入力シート!AE532&lt;&gt;"", 基本情報入力シート!AE532, "")</f>
        <v/>
      </c>
      <c r="J503" s="655" t="str">
        <f>IF(基本情報入力シート!AA532="","",基本情報入力シート!AA532)</f>
        <v/>
      </c>
      <c r="K503" s="59" t="str">
        <f>IF(基本情報入力シート!AD532="","",基本情報入力シート!AD532)</f>
        <v/>
      </c>
      <c r="L503" s="656" t="str">
        <f>IF(G503="","",VLOOKUP(G503,【参考】数式用!$A$3:$C$46,3,FALSE))</f>
        <v/>
      </c>
      <c r="M503" s="283" t="str">
        <f t="shared" si="65"/>
        <v/>
      </c>
      <c r="N503" s="253"/>
      <c r="O503" s="253"/>
      <c r="P503" s="253"/>
      <c r="Q503" s="208"/>
      <c r="R503" s="839" t="s">
        <v>2716</v>
      </c>
      <c r="S503" s="841"/>
      <c r="T503" s="60"/>
      <c r="U503" s="1313" t="str">
        <f t="shared" si="66"/>
        <v/>
      </c>
      <c r="V503" s="1313"/>
      <c r="W503" s="1313"/>
      <c r="X503" s="1313"/>
      <c r="Y503" s="1313"/>
      <c r="Z503" s="1313"/>
      <c r="AA503" s="1313"/>
      <c r="AB503" s="1313"/>
      <c r="AC503" s="1313"/>
      <c r="AD503" s="1313"/>
      <c r="AE503" s="1313"/>
      <c r="AG503" s="284" t="str">
        <f t="shared" si="61"/>
        <v/>
      </c>
      <c r="AH503" s="284" t="str">
        <f t="shared" si="62"/>
        <v>×</v>
      </c>
      <c r="AI503" s="278" t="str">
        <f t="shared" si="63"/>
        <v>－</v>
      </c>
      <c r="AJ503" s="279" t="str">
        <f t="shared" si="64"/>
        <v/>
      </c>
    </row>
    <row r="504" spans="1:36" ht="36.75" customHeight="1">
      <c r="A504" s="280">
        <f t="shared" si="60"/>
        <v>494</v>
      </c>
      <c r="B504" s="281" t="str">
        <f>IF(基本情報入力シート!B533="","",基本情報入力シート!B533)</f>
        <v/>
      </c>
      <c r="C504" s="282" t="str">
        <f>IF(基本情報入力シート!L533="","",基本情報入力シート!L533)</f>
        <v/>
      </c>
      <c r="D504" s="282" t="str">
        <f>IF(基本情報入力シート!Q533="","",基本情報入力シート!Q533)</f>
        <v/>
      </c>
      <c r="E504" s="282" t="str">
        <f>IF(基本情報入力シート!V533="","",基本情報入力シート!V533)</f>
        <v/>
      </c>
      <c r="F504" s="282" t="str">
        <f>IF(基本情報入力シート!W533="","",基本情報入力シート!W533)</f>
        <v/>
      </c>
      <c r="G504" s="282" t="str">
        <f>IF(基本情報入力シート!X533="","",基本情報入力シート!X533)</f>
        <v/>
      </c>
      <c r="H504" s="653" t="str">
        <f>IF(基本情報入力シート!Z533="","",基本情報入力シート!Z533)</f>
        <v/>
      </c>
      <c r="I504" s="654" t="str">
        <f>IF(基本情報入力シート!AE533&lt;&gt;"", 基本情報入力シート!AE533, "")</f>
        <v/>
      </c>
      <c r="J504" s="655" t="str">
        <f>IF(基本情報入力シート!AA533="","",基本情報入力シート!AA533)</f>
        <v/>
      </c>
      <c r="K504" s="59" t="str">
        <f>IF(基本情報入力シート!AD533="","",基本情報入力シート!AD533)</f>
        <v/>
      </c>
      <c r="L504" s="656" t="str">
        <f>IF(G504="","",VLOOKUP(G504,【参考】数式用!$A$3:$C$46,3,FALSE))</f>
        <v/>
      </c>
      <c r="M504" s="283" t="str">
        <f t="shared" si="65"/>
        <v/>
      </c>
      <c r="N504" s="253"/>
      <c r="O504" s="253"/>
      <c r="P504" s="253"/>
      <c r="Q504" s="208"/>
      <c r="R504" s="839" t="s">
        <v>2716</v>
      </c>
      <c r="S504" s="841"/>
      <c r="T504" s="60"/>
      <c r="U504" s="1313" t="str">
        <f t="shared" si="66"/>
        <v/>
      </c>
      <c r="V504" s="1313"/>
      <c r="W504" s="1313"/>
      <c r="X504" s="1313"/>
      <c r="Y504" s="1313"/>
      <c r="Z504" s="1313"/>
      <c r="AA504" s="1313"/>
      <c r="AB504" s="1313"/>
      <c r="AC504" s="1313"/>
      <c r="AD504" s="1313"/>
      <c r="AE504" s="1313"/>
      <c r="AG504" s="284" t="str">
        <f t="shared" si="61"/>
        <v/>
      </c>
      <c r="AH504" s="284" t="str">
        <f t="shared" si="62"/>
        <v>×</v>
      </c>
      <c r="AI504" s="278" t="str">
        <f t="shared" si="63"/>
        <v>－</v>
      </c>
      <c r="AJ504" s="279" t="str">
        <f t="shared" si="64"/>
        <v/>
      </c>
    </row>
    <row r="505" spans="1:36" ht="36.75" customHeight="1">
      <c r="A505" s="280">
        <f t="shared" si="60"/>
        <v>495</v>
      </c>
      <c r="B505" s="281" t="str">
        <f>IF(基本情報入力シート!B534="","",基本情報入力シート!B534)</f>
        <v/>
      </c>
      <c r="C505" s="282" t="str">
        <f>IF(基本情報入力シート!L534="","",基本情報入力シート!L534)</f>
        <v/>
      </c>
      <c r="D505" s="282" t="str">
        <f>IF(基本情報入力シート!Q534="","",基本情報入力シート!Q534)</f>
        <v/>
      </c>
      <c r="E505" s="282" t="str">
        <f>IF(基本情報入力シート!V534="","",基本情報入力シート!V534)</f>
        <v/>
      </c>
      <c r="F505" s="282" t="str">
        <f>IF(基本情報入力シート!W534="","",基本情報入力シート!W534)</f>
        <v/>
      </c>
      <c r="G505" s="282" t="str">
        <f>IF(基本情報入力シート!X534="","",基本情報入力シート!X534)</f>
        <v/>
      </c>
      <c r="H505" s="653" t="str">
        <f>IF(基本情報入力シート!Z534="","",基本情報入力シート!Z534)</f>
        <v/>
      </c>
      <c r="I505" s="654" t="str">
        <f>IF(基本情報入力シート!AE534&lt;&gt;"", 基本情報入力シート!AE534, "")</f>
        <v/>
      </c>
      <c r="J505" s="655" t="str">
        <f>IF(基本情報入力シート!AA534="","",基本情報入力シート!AA534)</f>
        <v/>
      </c>
      <c r="K505" s="59" t="str">
        <f>IF(基本情報入力シート!AD534="","",基本情報入力シート!AD534)</f>
        <v/>
      </c>
      <c r="L505" s="656" t="str">
        <f>IF(G505="","",VLOOKUP(G505,【参考】数式用!$A$3:$C$46,3,FALSE))</f>
        <v/>
      </c>
      <c r="M505" s="283" t="str">
        <f t="shared" si="65"/>
        <v/>
      </c>
      <c r="N505" s="253"/>
      <c r="O505" s="253"/>
      <c r="P505" s="253"/>
      <c r="Q505" s="208"/>
      <c r="R505" s="839" t="s">
        <v>2716</v>
      </c>
      <c r="S505" s="841"/>
      <c r="T505" s="60"/>
      <c r="U505" s="1313" t="str">
        <f t="shared" si="66"/>
        <v/>
      </c>
      <c r="V505" s="1313"/>
      <c r="W505" s="1313"/>
      <c r="X505" s="1313"/>
      <c r="Y505" s="1313"/>
      <c r="Z505" s="1313"/>
      <c r="AA505" s="1313"/>
      <c r="AB505" s="1313"/>
      <c r="AC505" s="1313"/>
      <c r="AD505" s="1313"/>
      <c r="AE505" s="1313"/>
      <c r="AG505" s="284" t="str">
        <f t="shared" si="61"/>
        <v/>
      </c>
      <c r="AH505" s="284" t="str">
        <f t="shared" si="62"/>
        <v>×</v>
      </c>
      <c r="AI505" s="278" t="str">
        <f t="shared" si="63"/>
        <v>－</v>
      </c>
      <c r="AJ505" s="279" t="str">
        <f t="shared" si="64"/>
        <v/>
      </c>
    </row>
    <row r="506" spans="1:36" ht="36.75" customHeight="1">
      <c r="A506" s="280">
        <f t="shared" si="60"/>
        <v>496</v>
      </c>
      <c r="B506" s="281" t="str">
        <f>IF(基本情報入力シート!B535="","",基本情報入力シート!B535)</f>
        <v/>
      </c>
      <c r="C506" s="282" t="str">
        <f>IF(基本情報入力シート!L535="","",基本情報入力シート!L535)</f>
        <v/>
      </c>
      <c r="D506" s="282" t="str">
        <f>IF(基本情報入力シート!Q535="","",基本情報入力シート!Q535)</f>
        <v/>
      </c>
      <c r="E506" s="282" t="str">
        <f>IF(基本情報入力シート!V535="","",基本情報入力シート!V535)</f>
        <v/>
      </c>
      <c r="F506" s="282" t="str">
        <f>IF(基本情報入力シート!W535="","",基本情報入力シート!W535)</f>
        <v/>
      </c>
      <c r="G506" s="282" t="str">
        <f>IF(基本情報入力シート!X535="","",基本情報入力シート!X535)</f>
        <v/>
      </c>
      <c r="H506" s="653" t="str">
        <f>IF(基本情報入力シート!Z535="","",基本情報入力シート!Z535)</f>
        <v/>
      </c>
      <c r="I506" s="654" t="str">
        <f>IF(基本情報入力シート!AE535&lt;&gt;"", 基本情報入力シート!AE535, "")</f>
        <v/>
      </c>
      <c r="J506" s="655" t="str">
        <f>IF(基本情報入力シート!AA535="","",基本情報入力シート!AA535)</f>
        <v/>
      </c>
      <c r="K506" s="59" t="str">
        <f>IF(基本情報入力シート!AD535="","",基本情報入力シート!AD535)</f>
        <v/>
      </c>
      <c r="L506" s="656" t="str">
        <f>IF(G506="","",VLOOKUP(G506,【参考】数式用!$A$3:$C$46,3,FALSE))</f>
        <v/>
      </c>
      <c r="M506" s="283" t="str">
        <f t="shared" si="65"/>
        <v/>
      </c>
      <c r="N506" s="253"/>
      <c r="O506" s="253"/>
      <c r="P506" s="253"/>
      <c r="Q506" s="208"/>
      <c r="R506" s="839" t="s">
        <v>2716</v>
      </c>
      <c r="S506" s="841"/>
      <c r="T506" s="60"/>
      <c r="U506" s="1313" t="str">
        <f t="shared" si="66"/>
        <v/>
      </c>
      <c r="V506" s="1313"/>
      <c r="W506" s="1313"/>
      <c r="X506" s="1313"/>
      <c r="Y506" s="1313"/>
      <c r="Z506" s="1313"/>
      <c r="AA506" s="1313"/>
      <c r="AB506" s="1313"/>
      <c r="AC506" s="1313"/>
      <c r="AD506" s="1313"/>
      <c r="AE506" s="1313"/>
      <c r="AG506" s="284" t="str">
        <f t="shared" si="61"/>
        <v/>
      </c>
      <c r="AH506" s="284" t="str">
        <f t="shared" si="62"/>
        <v>×</v>
      </c>
      <c r="AI506" s="278" t="str">
        <f t="shared" si="63"/>
        <v>－</v>
      </c>
      <c r="AJ506" s="279" t="str">
        <f t="shared" si="64"/>
        <v/>
      </c>
    </row>
    <row r="507" spans="1:36" ht="36.75" customHeight="1">
      <c r="A507" s="280">
        <f t="shared" si="60"/>
        <v>497</v>
      </c>
      <c r="B507" s="281" t="str">
        <f>IF(基本情報入力シート!B536="","",基本情報入力シート!B536)</f>
        <v/>
      </c>
      <c r="C507" s="282" t="str">
        <f>IF(基本情報入力シート!L536="","",基本情報入力シート!L536)</f>
        <v/>
      </c>
      <c r="D507" s="282" t="str">
        <f>IF(基本情報入力シート!Q536="","",基本情報入力シート!Q536)</f>
        <v/>
      </c>
      <c r="E507" s="282" t="str">
        <f>IF(基本情報入力シート!V536="","",基本情報入力シート!V536)</f>
        <v/>
      </c>
      <c r="F507" s="282" t="str">
        <f>IF(基本情報入力シート!W536="","",基本情報入力シート!W536)</f>
        <v/>
      </c>
      <c r="G507" s="282" t="str">
        <f>IF(基本情報入力シート!X536="","",基本情報入力シート!X536)</f>
        <v/>
      </c>
      <c r="H507" s="653" t="str">
        <f>IF(基本情報入力シート!Z536="","",基本情報入力シート!Z536)</f>
        <v/>
      </c>
      <c r="I507" s="654" t="str">
        <f>IF(基本情報入力シート!AE536&lt;&gt;"", 基本情報入力シート!AE536, "")</f>
        <v/>
      </c>
      <c r="J507" s="655" t="str">
        <f>IF(基本情報入力シート!AA536="","",基本情報入力シート!AA536)</f>
        <v/>
      </c>
      <c r="K507" s="59" t="str">
        <f>IF(基本情報入力シート!AD536="","",基本情報入力シート!AD536)</f>
        <v/>
      </c>
      <c r="L507" s="656" t="str">
        <f>IF(G507="","",VLOOKUP(G507,【参考】数式用!$A$3:$C$46,3,FALSE))</f>
        <v/>
      </c>
      <c r="M507" s="283" t="str">
        <f t="shared" si="65"/>
        <v/>
      </c>
      <c r="N507" s="253"/>
      <c r="O507" s="253"/>
      <c r="P507" s="253"/>
      <c r="Q507" s="208"/>
      <c r="R507" s="839" t="s">
        <v>2716</v>
      </c>
      <c r="S507" s="841"/>
      <c r="T507" s="60"/>
      <c r="U507" s="1313" t="str">
        <f t="shared" si="66"/>
        <v/>
      </c>
      <c r="V507" s="1313"/>
      <c r="W507" s="1313"/>
      <c r="X507" s="1313"/>
      <c r="Y507" s="1313"/>
      <c r="Z507" s="1313"/>
      <c r="AA507" s="1313"/>
      <c r="AB507" s="1313"/>
      <c r="AC507" s="1313"/>
      <c r="AD507" s="1313"/>
      <c r="AE507" s="1313"/>
      <c r="AG507" s="284" t="str">
        <f t="shared" si="61"/>
        <v/>
      </c>
      <c r="AH507" s="284" t="str">
        <f t="shared" si="62"/>
        <v>×</v>
      </c>
      <c r="AI507" s="278" t="str">
        <f t="shared" si="63"/>
        <v>－</v>
      </c>
      <c r="AJ507" s="279" t="str">
        <f t="shared" si="64"/>
        <v/>
      </c>
    </row>
    <row r="508" spans="1:36" ht="36.75" customHeight="1">
      <c r="A508" s="280">
        <f t="shared" si="60"/>
        <v>498</v>
      </c>
      <c r="B508" s="281" t="str">
        <f>IF(基本情報入力シート!B537="","",基本情報入力シート!B537)</f>
        <v/>
      </c>
      <c r="C508" s="282" t="str">
        <f>IF(基本情報入力シート!L537="","",基本情報入力シート!L537)</f>
        <v/>
      </c>
      <c r="D508" s="282" t="str">
        <f>IF(基本情報入力シート!Q537="","",基本情報入力シート!Q537)</f>
        <v/>
      </c>
      <c r="E508" s="282" t="str">
        <f>IF(基本情報入力シート!V537="","",基本情報入力シート!V537)</f>
        <v/>
      </c>
      <c r="F508" s="282" t="str">
        <f>IF(基本情報入力シート!W537="","",基本情報入力シート!W537)</f>
        <v/>
      </c>
      <c r="G508" s="282" t="str">
        <f>IF(基本情報入力シート!X537="","",基本情報入力シート!X537)</f>
        <v/>
      </c>
      <c r="H508" s="653" t="str">
        <f>IF(基本情報入力シート!Z537="","",基本情報入力シート!Z537)</f>
        <v/>
      </c>
      <c r="I508" s="654" t="str">
        <f>IF(基本情報入力シート!AE537&lt;&gt;"", 基本情報入力シート!AE537, "")</f>
        <v/>
      </c>
      <c r="J508" s="655" t="str">
        <f>IF(基本情報入力シート!AA537="","",基本情報入力シート!AA537)</f>
        <v/>
      </c>
      <c r="K508" s="59" t="str">
        <f>IF(基本情報入力シート!AD537="","",基本情報入力シート!AD537)</f>
        <v/>
      </c>
      <c r="L508" s="656" t="str">
        <f>IF(G508="","",VLOOKUP(G508,【参考】数式用!$A$3:$C$46,3,FALSE))</f>
        <v/>
      </c>
      <c r="M508" s="283" t="str">
        <f t="shared" si="65"/>
        <v/>
      </c>
      <c r="N508" s="253"/>
      <c r="O508" s="253"/>
      <c r="P508" s="253"/>
      <c r="Q508" s="208"/>
      <c r="R508" s="839" t="s">
        <v>2716</v>
      </c>
      <c r="S508" s="841"/>
      <c r="T508" s="60"/>
      <c r="U508" s="1313" t="str">
        <f t="shared" si="66"/>
        <v/>
      </c>
      <c r="V508" s="1313"/>
      <c r="W508" s="1313"/>
      <c r="X508" s="1313"/>
      <c r="Y508" s="1313"/>
      <c r="Z508" s="1313"/>
      <c r="AA508" s="1313"/>
      <c r="AB508" s="1313"/>
      <c r="AC508" s="1313"/>
      <c r="AD508" s="1313"/>
      <c r="AE508" s="1313"/>
      <c r="AG508" s="284" t="str">
        <f t="shared" si="61"/>
        <v/>
      </c>
      <c r="AH508" s="284" t="str">
        <f t="shared" si="62"/>
        <v>×</v>
      </c>
      <c r="AI508" s="278" t="str">
        <f t="shared" si="63"/>
        <v>－</v>
      </c>
      <c r="AJ508" s="279" t="str">
        <f t="shared" si="64"/>
        <v/>
      </c>
    </row>
    <row r="509" spans="1:36" ht="36.75" customHeight="1">
      <c r="A509" s="280">
        <f t="shared" si="60"/>
        <v>499</v>
      </c>
      <c r="B509" s="281" t="str">
        <f>IF(基本情報入力シート!B538="","",基本情報入力シート!B538)</f>
        <v/>
      </c>
      <c r="C509" s="282" t="str">
        <f>IF(基本情報入力シート!L538="","",基本情報入力シート!L538)</f>
        <v/>
      </c>
      <c r="D509" s="282" t="str">
        <f>IF(基本情報入力シート!Q538="","",基本情報入力シート!Q538)</f>
        <v/>
      </c>
      <c r="E509" s="282" t="str">
        <f>IF(基本情報入力シート!V538="","",基本情報入力シート!V538)</f>
        <v/>
      </c>
      <c r="F509" s="282" t="str">
        <f>IF(基本情報入力シート!W538="","",基本情報入力シート!W538)</f>
        <v/>
      </c>
      <c r="G509" s="282" t="str">
        <f>IF(基本情報入力シート!X538="","",基本情報入力シート!X538)</f>
        <v/>
      </c>
      <c r="H509" s="653" t="str">
        <f>IF(基本情報入力シート!Z538="","",基本情報入力シート!Z538)</f>
        <v/>
      </c>
      <c r="I509" s="654" t="str">
        <f>IF(基本情報入力シート!AE538&lt;&gt;"", 基本情報入力シート!AE538, "")</f>
        <v/>
      </c>
      <c r="J509" s="655" t="str">
        <f>IF(基本情報入力シート!AA538="","",基本情報入力シート!AA538)</f>
        <v/>
      </c>
      <c r="K509" s="59" t="str">
        <f>IF(基本情報入力シート!AD538="","",基本情報入力シート!AD538)</f>
        <v/>
      </c>
      <c r="L509" s="656" t="str">
        <f>IF(G509="","",VLOOKUP(G509,【参考】数式用!$A$3:$C$46,3,FALSE))</f>
        <v/>
      </c>
      <c r="M509" s="283" t="str">
        <f t="shared" si="65"/>
        <v/>
      </c>
      <c r="N509" s="253"/>
      <c r="O509" s="253"/>
      <c r="P509" s="253"/>
      <c r="Q509" s="208"/>
      <c r="R509" s="839" t="s">
        <v>2716</v>
      </c>
      <c r="S509" s="841"/>
      <c r="T509" s="60"/>
      <c r="U509" s="1313" t="str">
        <f t="shared" si="66"/>
        <v/>
      </c>
      <c r="V509" s="1313"/>
      <c r="W509" s="1313"/>
      <c r="X509" s="1313"/>
      <c r="Y509" s="1313"/>
      <c r="Z509" s="1313"/>
      <c r="AA509" s="1313"/>
      <c r="AB509" s="1313"/>
      <c r="AC509" s="1313"/>
      <c r="AD509" s="1313"/>
      <c r="AE509" s="1313"/>
      <c r="AG509" s="284" t="str">
        <f t="shared" si="61"/>
        <v/>
      </c>
      <c r="AH509" s="284" t="str">
        <f t="shared" si="62"/>
        <v>×</v>
      </c>
      <c r="AI509" s="278" t="str">
        <f t="shared" si="63"/>
        <v>－</v>
      </c>
      <c r="AJ509" s="279" t="str">
        <f t="shared" si="64"/>
        <v/>
      </c>
    </row>
    <row r="510" spans="1:36" ht="36.75" customHeight="1">
      <c r="A510" s="280">
        <f t="shared" si="60"/>
        <v>500</v>
      </c>
      <c r="B510" s="281" t="str">
        <f>IF(基本情報入力シート!B539="","",基本情報入力シート!B539)</f>
        <v/>
      </c>
      <c r="C510" s="282" t="str">
        <f>IF(基本情報入力シート!L539="","",基本情報入力シート!L539)</f>
        <v/>
      </c>
      <c r="D510" s="282" t="str">
        <f>IF(基本情報入力シート!Q539="","",基本情報入力シート!Q539)</f>
        <v/>
      </c>
      <c r="E510" s="282" t="str">
        <f>IF(基本情報入力シート!V539="","",基本情報入力シート!V539)</f>
        <v/>
      </c>
      <c r="F510" s="282" t="str">
        <f>IF(基本情報入力シート!W539="","",基本情報入力シート!W539)</f>
        <v/>
      </c>
      <c r="G510" s="282" t="str">
        <f>IF(基本情報入力シート!X539="","",基本情報入力シート!X539)</f>
        <v/>
      </c>
      <c r="H510" s="653" t="str">
        <f>IF(基本情報入力シート!Z539="","",基本情報入力シート!Z539)</f>
        <v/>
      </c>
      <c r="I510" s="654" t="str">
        <f>IF(基本情報入力シート!AE539&lt;&gt;"", 基本情報入力シート!AE539, "")</f>
        <v/>
      </c>
      <c r="J510" s="655" t="str">
        <f>IF(基本情報入力シート!AA539="","",基本情報入力シート!AA539)</f>
        <v/>
      </c>
      <c r="K510" s="59" t="str">
        <f>IF(基本情報入力シート!AD539="","",基本情報入力シート!AD539)</f>
        <v/>
      </c>
      <c r="L510" s="656" t="str">
        <f>IF(G510="","",VLOOKUP(G510,【参考】数式用!$A$3:$C$46,3,FALSE))</f>
        <v/>
      </c>
      <c r="M510" s="283" t="str">
        <f t="shared" si="65"/>
        <v/>
      </c>
      <c r="N510" s="253"/>
      <c r="O510" s="253"/>
      <c r="P510" s="253"/>
      <c r="Q510" s="208"/>
      <c r="R510" s="839" t="s">
        <v>2716</v>
      </c>
      <c r="S510" s="841"/>
      <c r="T510" s="60"/>
      <c r="U510" s="1313" t="str">
        <f t="shared" si="66"/>
        <v/>
      </c>
      <c r="V510" s="1313"/>
      <c r="W510" s="1313"/>
      <c r="X510" s="1313"/>
      <c r="Y510" s="1313"/>
      <c r="Z510" s="1313"/>
      <c r="AA510" s="1313"/>
      <c r="AB510" s="1313"/>
      <c r="AC510" s="1313"/>
      <c r="AD510" s="1313"/>
      <c r="AE510" s="1313"/>
      <c r="AG510" s="284" t="str">
        <f t="shared" si="61"/>
        <v/>
      </c>
      <c r="AH510" s="284" t="str">
        <f t="shared" si="62"/>
        <v>×</v>
      </c>
      <c r="AI510" s="278" t="str">
        <f t="shared" si="63"/>
        <v>－</v>
      </c>
      <c r="AJ510" s="279" t="str">
        <f t="shared" si="64"/>
        <v/>
      </c>
    </row>
    <row r="511" spans="1:36">
      <c r="R511" s="842"/>
      <c r="S511" s="842"/>
    </row>
  </sheetData>
  <sheetProtection algorithmName="SHA-512" hashValue="1k25r6JFpqFiXHZhZ/5EynYiNUZghvAZOZOEGQh8LNax4ANIeN4tpsXZtyrMbsU9uP637gAFVX0RLUDz53TY1w==" saltValue="qSpveAgGxgIodA0D0UMiYg==" spinCount="100000" sheet="1" formatRows="0" insertRows="0" deleteRows="0" sort="0" autoFilter="0"/>
  <autoFilter ref="D10:D110" xr:uid="{55512DE5-1FA0-4501-A541-C7789F99C385}"/>
  <dataConsolidate/>
  <mergeCells count="528">
    <mergeCell ref="U89:AE89"/>
    <mergeCell ref="U90:AE90"/>
    <mergeCell ref="U91:AE91"/>
    <mergeCell ref="U92:AE92"/>
    <mergeCell ref="U93:AE93"/>
    <mergeCell ref="U109:AE109"/>
    <mergeCell ref="U110:AE110"/>
    <mergeCell ref="U104:AE104"/>
    <mergeCell ref="U105:AE105"/>
    <mergeCell ref="U106:AE106"/>
    <mergeCell ref="U107:AE107"/>
    <mergeCell ref="U108:AE108"/>
    <mergeCell ref="U99:AE99"/>
    <mergeCell ref="U100:AE100"/>
    <mergeCell ref="U101:AE101"/>
    <mergeCell ref="U102:AE102"/>
    <mergeCell ref="U103:AE103"/>
    <mergeCell ref="U94:AE94"/>
    <mergeCell ref="U95:AE95"/>
    <mergeCell ref="U96:AE96"/>
    <mergeCell ref="U97:AE97"/>
    <mergeCell ref="U98:AE98"/>
    <mergeCell ref="U85:AE85"/>
    <mergeCell ref="U86:AE86"/>
    <mergeCell ref="U87:AE87"/>
    <mergeCell ref="U88:AE88"/>
    <mergeCell ref="U79:AE79"/>
    <mergeCell ref="U80:AE80"/>
    <mergeCell ref="U81:AE81"/>
    <mergeCell ref="U82:AE82"/>
    <mergeCell ref="U83:AE83"/>
    <mergeCell ref="U84:AE84"/>
    <mergeCell ref="U74:AE74"/>
    <mergeCell ref="U75:AE75"/>
    <mergeCell ref="U76:AE76"/>
    <mergeCell ref="U77:AE77"/>
    <mergeCell ref="U78:AE78"/>
    <mergeCell ref="U69:AE69"/>
    <mergeCell ref="U70:AE70"/>
    <mergeCell ref="U71:AE71"/>
    <mergeCell ref="U72:AE72"/>
    <mergeCell ref="U73:AE73"/>
    <mergeCell ref="U64:AE64"/>
    <mergeCell ref="U65:AE65"/>
    <mergeCell ref="U66:AE66"/>
    <mergeCell ref="U67:AE67"/>
    <mergeCell ref="U68:AE68"/>
    <mergeCell ref="U59:AE59"/>
    <mergeCell ref="U60:AE60"/>
    <mergeCell ref="U61:AE61"/>
    <mergeCell ref="U62:AE62"/>
    <mergeCell ref="U63:AE63"/>
    <mergeCell ref="U54:AE54"/>
    <mergeCell ref="U55:AE55"/>
    <mergeCell ref="U56:AE56"/>
    <mergeCell ref="U57:AE57"/>
    <mergeCell ref="U58:AE58"/>
    <mergeCell ref="U49:AE49"/>
    <mergeCell ref="U50:AE50"/>
    <mergeCell ref="U51:AE51"/>
    <mergeCell ref="U52:AE52"/>
    <mergeCell ref="U53:AE53"/>
    <mergeCell ref="U44:AE44"/>
    <mergeCell ref="U45:AE45"/>
    <mergeCell ref="U46:AE46"/>
    <mergeCell ref="U47:AE47"/>
    <mergeCell ref="U48:AE48"/>
    <mergeCell ref="U39:AE39"/>
    <mergeCell ref="U40:AE40"/>
    <mergeCell ref="U41:AE41"/>
    <mergeCell ref="U42:AE42"/>
    <mergeCell ref="U43:AE43"/>
    <mergeCell ref="U34:AE34"/>
    <mergeCell ref="U35:AE35"/>
    <mergeCell ref="U36:AE36"/>
    <mergeCell ref="U37:AE37"/>
    <mergeCell ref="U38:AE38"/>
    <mergeCell ref="J8:J10"/>
    <mergeCell ref="K8:K10"/>
    <mergeCell ref="L8:L10"/>
    <mergeCell ref="R8:R10"/>
    <mergeCell ref="N8:Q9"/>
    <mergeCell ref="U14:AE14"/>
    <mergeCell ref="U15:AE15"/>
    <mergeCell ref="U16:AE16"/>
    <mergeCell ref="U17:AE17"/>
    <mergeCell ref="U18:AE18"/>
    <mergeCell ref="U11:AE11"/>
    <mergeCell ref="U12:AE12"/>
    <mergeCell ref="U13:AE13"/>
    <mergeCell ref="M8:M10"/>
    <mergeCell ref="U29:AE29"/>
    <mergeCell ref="U30:AE30"/>
    <mergeCell ref="U31:AE31"/>
    <mergeCell ref="U32:AE32"/>
    <mergeCell ref="U33:AE33"/>
    <mergeCell ref="U25:AE25"/>
    <mergeCell ref="U26:AE26"/>
    <mergeCell ref="U27:AE27"/>
    <mergeCell ref="U28:AE28"/>
    <mergeCell ref="U19:AE19"/>
    <mergeCell ref="U20:AE20"/>
    <mergeCell ref="U21:AE21"/>
    <mergeCell ref="U22:AE22"/>
    <mergeCell ref="U23:AE23"/>
    <mergeCell ref="M1:O1"/>
    <mergeCell ref="U8:AE8"/>
    <mergeCell ref="U9:AE9"/>
    <mergeCell ref="U10:AE10"/>
    <mergeCell ref="AH1:AL1"/>
    <mergeCell ref="AH2:AL3"/>
    <mergeCell ref="P1:R1"/>
    <mergeCell ref="S8:S10"/>
    <mergeCell ref="U24:AE24"/>
    <mergeCell ref="H3:S6"/>
    <mergeCell ref="A2:K2"/>
    <mergeCell ref="H8:H10"/>
    <mergeCell ref="G8:G10"/>
    <mergeCell ref="D8:E9"/>
    <mergeCell ref="A3:B3"/>
    <mergeCell ref="C3:F3"/>
    <mergeCell ref="A5:E5"/>
    <mergeCell ref="A8:A10"/>
    <mergeCell ref="B8:B10"/>
    <mergeCell ref="C8:C10"/>
    <mergeCell ref="F8:F10"/>
    <mergeCell ref="I8:I10"/>
    <mergeCell ref="A6:E6"/>
    <mergeCell ref="U111:AE111"/>
    <mergeCell ref="U112:AE112"/>
    <mergeCell ref="U113:AE113"/>
    <mergeCell ref="U114:AE114"/>
    <mergeCell ref="U115:AE115"/>
    <mergeCell ref="U116:AE116"/>
    <mergeCell ref="U117:AE117"/>
    <mergeCell ref="U118:AE118"/>
    <mergeCell ref="U119:AE119"/>
    <mergeCell ref="U120:AE120"/>
    <mergeCell ref="U121:AE121"/>
    <mergeCell ref="U122:AE122"/>
    <mergeCell ref="U123:AE123"/>
    <mergeCell ref="U124:AE124"/>
    <mergeCell ref="U125:AE125"/>
    <mergeCell ref="U126:AE126"/>
    <mergeCell ref="U127:AE127"/>
    <mergeCell ref="U128:AE128"/>
    <mergeCell ref="U129:AE129"/>
    <mergeCell ref="U130:AE130"/>
    <mergeCell ref="U131:AE131"/>
    <mergeCell ref="U132:AE132"/>
    <mergeCell ref="U133:AE133"/>
    <mergeCell ref="U134:AE134"/>
    <mergeCell ref="U135:AE135"/>
    <mergeCell ref="U136:AE136"/>
    <mergeCell ref="U137:AE137"/>
    <mergeCell ref="U138:AE138"/>
    <mergeCell ref="U139:AE139"/>
    <mergeCell ref="U140:AE140"/>
    <mergeCell ref="U141:AE141"/>
    <mergeCell ref="U142:AE142"/>
    <mergeCell ref="U143:AE143"/>
    <mergeCell ref="U144:AE144"/>
    <mergeCell ref="U145:AE145"/>
    <mergeCell ref="U146:AE146"/>
    <mergeCell ref="U147:AE147"/>
    <mergeCell ref="U148:AE148"/>
    <mergeCell ref="U149:AE149"/>
    <mergeCell ref="U150:AE150"/>
    <mergeCell ref="U151:AE151"/>
    <mergeCell ref="U152:AE152"/>
    <mergeCell ref="U153:AE153"/>
    <mergeCell ref="U154:AE154"/>
    <mergeCell ref="U155:AE155"/>
    <mergeCell ref="U156:AE156"/>
    <mergeCell ref="U157:AE157"/>
    <mergeCell ref="U158:AE158"/>
    <mergeCell ref="U159:AE159"/>
    <mergeCell ref="U160:AE160"/>
    <mergeCell ref="U161:AE161"/>
    <mergeCell ref="U162:AE162"/>
    <mergeCell ref="U163:AE163"/>
    <mergeCell ref="U164:AE164"/>
    <mergeCell ref="U165:AE165"/>
    <mergeCell ref="U166:AE166"/>
    <mergeCell ref="U167:AE167"/>
    <mergeCell ref="U168:AE168"/>
    <mergeCell ref="U169:AE169"/>
    <mergeCell ref="U170:AE170"/>
    <mergeCell ref="U171:AE171"/>
    <mergeCell ref="U172:AE172"/>
    <mergeCell ref="U173:AE173"/>
    <mergeCell ref="U174:AE174"/>
    <mergeCell ref="U175:AE175"/>
    <mergeCell ref="U176:AE176"/>
    <mergeCell ref="U177:AE177"/>
    <mergeCell ref="U178:AE178"/>
    <mergeCell ref="U179:AE179"/>
    <mergeCell ref="U180:AE180"/>
    <mergeCell ref="U181:AE181"/>
    <mergeCell ref="U182:AE182"/>
    <mergeCell ref="U183:AE183"/>
    <mergeCell ref="U184:AE184"/>
    <mergeCell ref="U185:AE185"/>
    <mergeCell ref="U186:AE186"/>
    <mergeCell ref="U187:AE187"/>
    <mergeCell ref="U188:AE188"/>
    <mergeCell ref="U189:AE189"/>
    <mergeCell ref="U190:AE190"/>
    <mergeCell ref="U191:AE191"/>
    <mergeCell ref="U192:AE192"/>
    <mergeCell ref="U193:AE193"/>
    <mergeCell ref="U194:AE194"/>
    <mergeCell ref="U195:AE195"/>
    <mergeCell ref="U196:AE196"/>
    <mergeCell ref="U197:AE197"/>
    <mergeCell ref="U198:AE198"/>
    <mergeCell ref="U199:AE199"/>
    <mergeCell ref="U200:AE200"/>
    <mergeCell ref="U201:AE201"/>
    <mergeCell ref="U202:AE202"/>
    <mergeCell ref="U203:AE203"/>
    <mergeCell ref="U204:AE204"/>
    <mergeCell ref="U205:AE205"/>
    <mergeCell ref="U206:AE206"/>
    <mergeCell ref="U207:AE207"/>
    <mergeCell ref="U208:AE208"/>
    <mergeCell ref="U209:AE209"/>
    <mergeCell ref="U210:AE210"/>
    <mergeCell ref="U211:AE211"/>
    <mergeCell ref="U212:AE212"/>
    <mergeCell ref="U213:AE213"/>
    <mergeCell ref="U214:AE214"/>
    <mergeCell ref="U215:AE215"/>
    <mergeCell ref="U216:AE216"/>
    <mergeCell ref="U217:AE217"/>
    <mergeCell ref="U218:AE218"/>
    <mergeCell ref="U219:AE219"/>
    <mergeCell ref="U220:AE220"/>
    <mergeCell ref="U221:AE221"/>
    <mergeCell ref="U222:AE222"/>
    <mergeCell ref="U223:AE223"/>
    <mergeCell ref="U224:AE224"/>
    <mergeCell ref="U225:AE225"/>
    <mergeCell ref="U226:AE226"/>
    <mergeCell ref="U227:AE227"/>
    <mergeCell ref="U228:AE228"/>
    <mergeCell ref="U229:AE229"/>
    <mergeCell ref="U230:AE230"/>
    <mergeCell ref="U231:AE231"/>
    <mergeCell ref="U232:AE232"/>
    <mergeCell ref="U233:AE233"/>
    <mergeCell ref="U234:AE234"/>
    <mergeCell ref="U235:AE235"/>
    <mergeCell ref="U236:AE236"/>
    <mergeCell ref="U237:AE237"/>
    <mergeCell ref="U238:AE238"/>
    <mergeCell ref="U239:AE239"/>
    <mergeCell ref="U240:AE240"/>
    <mergeCell ref="U241:AE241"/>
    <mergeCell ref="U242:AE242"/>
    <mergeCell ref="U243:AE243"/>
    <mergeCell ref="U244:AE244"/>
    <mergeCell ref="U245:AE245"/>
    <mergeCell ref="U246:AE246"/>
    <mergeCell ref="U247:AE247"/>
    <mergeCell ref="U248:AE248"/>
    <mergeCell ref="U249:AE249"/>
    <mergeCell ref="U250:AE250"/>
    <mergeCell ref="U251:AE251"/>
    <mergeCell ref="U252:AE252"/>
    <mergeCell ref="U253:AE253"/>
    <mergeCell ref="U254:AE254"/>
    <mergeCell ref="U255:AE255"/>
    <mergeCell ref="U256:AE256"/>
    <mergeCell ref="U257:AE257"/>
    <mergeCell ref="U258:AE258"/>
    <mergeCell ref="U259:AE259"/>
    <mergeCell ref="U260:AE260"/>
    <mergeCell ref="U261:AE261"/>
    <mergeCell ref="U262:AE262"/>
    <mergeCell ref="U263:AE263"/>
    <mergeCell ref="U264:AE264"/>
    <mergeCell ref="U265:AE265"/>
    <mergeCell ref="U266:AE266"/>
    <mergeCell ref="U267:AE267"/>
    <mergeCell ref="U268:AE268"/>
    <mergeCell ref="U269:AE269"/>
    <mergeCell ref="U270:AE270"/>
    <mergeCell ref="U271:AE271"/>
    <mergeCell ref="U272:AE272"/>
    <mergeCell ref="U273:AE273"/>
    <mergeCell ref="U274:AE274"/>
    <mergeCell ref="U275:AE275"/>
    <mergeCell ref="U276:AE276"/>
    <mergeCell ref="U277:AE277"/>
    <mergeCell ref="U278:AE278"/>
    <mergeCell ref="U279:AE279"/>
    <mergeCell ref="U280:AE280"/>
    <mergeCell ref="U281:AE281"/>
    <mergeCell ref="U282:AE282"/>
    <mergeCell ref="U283:AE283"/>
    <mergeCell ref="U284:AE284"/>
    <mergeCell ref="U285:AE285"/>
    <mergeCell ref="U286:AE286"/>
    <mergeCell ref="U287:AE287"/>
    <mergeCell ref="U288:AE288"/>
    <mergeCell ref="U289:AE289"/>
    <mergeCell ref="U290:AE290"/>
    <mergeCell ref="U291:AE291"/>
    <mergeCell ref="U292:AE292"/>
    <mergeCell ref="U293:AE293"/>
    <mergeCell ref="U294:AE294"/>
    <mergeCell ref="U295:AE295"/>
    <mergeCell ref="U296:AE296"/>
    <mergeCell ref="U297:AE297"/>
    <mergeCell ref="U298:AE298"/>
    <mergeCell ref="U299:AE299"/>
    <mergeCell ref="U300:AE300"/>
    <mergeCell ref="U301:AE301"/>
    <mergeCell ref="U302:AE302"/>
    <mergeCell ref="U303:AE303"/>
    <mergeCell ref="U304:AE304"/>
    <mergeCell ref="U305:AE305"/>
    <mergeCell ref="U306:AE306"/>
    <mergeCell ref="U307:AE307"/>
    <mergeCell ref="U308:AE308"/>
    <mergeCell ref="U309:AE309"/>
    <mergeCell ref="U310:AE310"/>
    <mergeCell ref="U311:AE311"/>
    <mergeCell ref="U312:AE312"/>
    <mergeCell ref="U313:AE313"/>
    <mergeCell ref="U314:AE314"/>
    <mergeCell ref="U315:AE315"/>
    <mergeCell ref="U316:AE316"/>
    <mergeCell ref="U317:AE317"/>
    <mergeCell ref="U318:AE318"/>
    <mergeCell ref="U319:AE319"/>
    <mergeCell ref="U320:AE320"/>
    <mergeCell ref="U321:AE321"/>
    <mergeCell ref="U322:AE322"/>
    <mergeCell ref="U323:AE323"/>
    <mergeCell ref="U324:AE324"/>
    <mergeCell ref="U325:AE325"/>
    <mergeCell ref="U326:AE326"/>
    <mergeCell ref="U327:AE327"/>
    <mergeCell ref="U328:AE328"/>
    <mergeCell ref="U329:AE329"/>
    <mergeCell ref="U330:AE330"/>
    <mergeCell ref="U331:AE331"/>
    <mergeCell ref="U332:AE332"/>
    <mergeCell ref="U333:AE333"/>
    <mergeCell ref="U334:AE334"/>
    <mergeCell ref="U335:AE335"/>
    <mergeCell ref="U336:AE336"/>
    <mergeCell ref="U337:AE337"/>
    <mergeCell ref="U338:AE338"/>
    <mergeCell ref="U339:AE339"/>
    <mergeCell ref="U340:AE340"/>
    <mergeCell ref="U341:AE341"/>
    <mergeCell ref="U342:AE342"/>
    <mergeCell ref="U343:AE343"/>
    <mergeCell ref="U344:AE344"/>
    <mergeCell ref="U345:AE345"/>
    <mergeCell ref="U346:AE346"/>
    <mergeCell ref="U347:AE347"/>
    <mergeCell ref="U348:AE348"/>
    <mergeCell ref="U349:AE349"/>
    <mergeCell ref="U350:AE350"/>
    <mergeCell ref="U351:AE351"/>
    <mergeCell ref="U352:AE352"/>
    <mergeCell ref="U353:AE353"/>
    <mergeCell ref="U354:AE354"/>
    <mergeCell ref="U355:AE355"/>
    <mergeCell ref="U356:AE356"/>
    <mergeCell ref="U357:AE357"/>
    <mergeCell ref="U358:AE358"/>
    <mergeCell ref="U359:AE359"/>
    <mergeCell ref="U360:AE360"/>
    <mergeCell ref="U361:AE361"/>
    <mergeCell ref="U362:AE362"/>
    <mergeCell ref="U363:AE363"/>
    <mergeCell ref="U364:AE364"/>
    <mergeCell ref="U365:AE365"/>
    <mergeCell ref="U366:AE366"/>
    <mergeCell ref="U367:AE367"/>
    <mergeCell ref="U368:AE368"/>
    <mergeCell ref="U369:AE369"/>
    <mergeCell ref="U370:AE370"/>
    <mergeCell ref="U371:AE371"/>
    <mergeCell ref="U372:AE372"/>
    <mergeCell ref="U373:AE373"/>
    <mergeCell ref="U374:AE374"/>
    <mergeCell ref="U375:AE375"/>
    <mergeCell ref="U376:AE376"/>
    <mergeCell ref="U377:AE377"/>
    <mergeCell ref="U378:AE378"/>
    <mergeCell ref="U379:AE379"/>
    <mergeCell ref="U380:AE380"/>
    <mergeCell ref="U381:AE381"/>
    <mergeCell ref="U382:AE382"/>
    <mergeCell ref="U383:AE383"/>
    <mergeCell ref="U384:AE384"/>
    <mergeCell ref="U385:AE385"/>
    <mergeCell ref="U386:AE386"/>
    <mergeCell ref="U387:AE387"/>
    <mergeCell ref="U388:AE388"/>
    <mergeCell ref="U389:AE389"/>
    <mergeCell ref="U390:AE390"/>
    <mergeCell ref="U391:AE391"/>
    <mergeCell ref="U392:AE392"/>
    <mergeCell ref="U393:AE393"/>
    <mergeCell ref="U394:AE394"/>
    <mergeCell ref="U395:AE395"/>
    <mergeCell ref="U396:AE396"/>
    <mergeCell ref="U397:AE397"/>
    <mergeCell ref="U398:AE398"/>
    <mergeCell ref="U399:AE399"/>
    <mergeCell ref="U400:AE400"/>
    <mergeCell ref="U401:AE401"/>
    <mergeCell ref="U402:AE402"/>
    <mergeCell ref="U403:AE403"/>
    <mergeCell ref="U404:AE404"/>
    <mergeCell ref="U405:AE405"/>
    <mergeCell ref="U406:AE406"/>
    <mergeCell ref="U407:AE407"/>
    <mergeCell ref="U408:AE408"/>
    <mergeCell ref="U409:AE409"/>
    <mergeCell ref="U410:AE410"/>
    <mergeCell ref="U411:AE411"/>
    <mergeCell ref="U412:AE412"/>
    <mergeCell ref="U413:AE413"/>
    <mergeCell ref="U414:AE414"/>
    <mergeCell ref="U415:AE415"/>
    <mergeCell ref="U416:AE416"/>
    <mergeCell ref="U417:AE417"/>
    <mergeCell ref="U418:AE418"/>
    <mergeCell ref="U419:AE419"/>
    <mergeCell ref="U420:AE420"/>
    <mergeCell ref="U421:AE421"/>
    <mergeCell ref="U422:AE422"/>
    <mergeCell ref="U423:AE423"/>
    <mergeCell ref="U424:AE424"/>
    <mergeCell ref="U425:AE425"/>
    <mergeCell ref="U426:AE426"/>
    <mergeCell ref="U427:AE427"/>
    <mergeCell ref="U428:AE428"/>
    <mergeCell ref="U429:AE429"/>
    <mergeCell ref="U430:AE430"/>
    <mergeCell ref="U431:AE431"/>
    <mergeCell ref="U432:AE432"/>
    <mergeCell ref="U433:AE433"/>
    <mergeCell ref="U434:AE434"/>
    <mergeCell ref="U435:AE435"/>
    <mergeCell ref="U436:AE436"/>
    <mergeCell ref="U437:AE437"/>
    <mergeCell ref="U438:AE438"/>
    <mergeCell ref="U439:AE439"/>
    <mergeCell ref="U440:AE440"/>
    <mergeCell ref="U441:AE441"/>
    <mergeCell ref="U442:AE442"/>
    <mergeCell ref="U443:AE443"/>
    <mergeCell ref="U444:AE444"/>
    <mergeCell ref="U445:AE445"/>
    <mergeCell ref="U446:AE446"/>
    <mergeCell ref="U447:AE447"/>
    <mergeCell ref="U448:AE448"/>
    <mergeCell ref="U449:AE449"/>
    <mergeCell ref="U450:AE450"/>
    <mergeCell ref="U451:AE451"/>
    <mergeCell ref="U452:AE452"/>
    <mergeCell ref="U453:AE453"/>
    <mergeCell ref="U454:AE454"/>
    <mergeCell ref="U455:AE455"/>
    <mergeCell ref="U456:AE456"/>
    <mergeCell ref="U457:AE457"/>
    <mergeCell ref="U458:AE458"/>
    <mergeCell ref="U459:AE459"/>
    <mergeCell ref="U460:AE460"/>
    <mergeCell ref="U461:AE461"/>
    <mergeCell ref="U462:AE462"/>
    <mergeCell ref="U463:AE463"/>
    <mergeCell ref="U464:AE464"/>
    <mergeCell ref="U465:AE465"/>
    <mergeCell ref="U466:AE466"/>
    <mergeCell ref="U467:AE467"/>
    <mergeCell ref="U468:AE468"/>
    <mergeCell ref="U469:AE469"/>
    <mergeCell ref="U470:AE470"/>
    <mergeCell ref="U471:AE471"/>
    <mergeCell ref="U472:AE472"/>
    <mergeCell ref="U473:AE473"/>
    <mergeCell ref="U474:AE474"/>
    <mergeCell ref="U475:AE475"/>
    <mergeCell ref="U476:AE476"/>
    <mergeCell ref="U477:AE477"/>
    <mergeCell ref="U478:AE478"/>
    <mergeCell ref="U479:AE479"/>
    <mergeCell ref="U480:AE480"/>
    <mergeCell ref="U481:AE481"/>
    <mergeCell ref="U482:AE482"/>
    <mergeCell ref="U483:AE483"/>
    <mergeCell ref="U484:AE484"/>
    <mergeCell ref="U485:AE485"/>
    <mergeCell ref="U486:AE486"/>
    <mergeCell ref="U487:AE487"/>
    <mergeCell ref="U488:AE488"/>
    <mergeCell ref="U489:AE489"/>
    <mergeCell ref="U490:AE490"/>
    <mergeCell ref="U491:AE491"/>
    <mergeCell ref="U492:AE492"/>
    <mergeCell ref="U493:AE493"/>
    <mergeCell ref="U494:AE494"/>
    <mergeCell ref="U495:AE495"/>
    <mergeCell ref="U496:AE496"/>
    <mergeCell ref="U497:AE497"/>
    <mergeCell ref="U507:AE507"/>
    <mergeCell ref="U508:AE508"/>
    <mergeCell ref="U509:AE509"/>
    <mergeCell ref="U510:AE510"/>
    <mergeCell ref="U498:AE498"/>
    <mergeCell ref="U499:AE499"/>
    <mergeCell ref="U500:AE500"/>
    <mergeCell ref="U501:AE501"/>
    <mergeCell ref="U502:AE502"/>
    <mergeCell ref="U503:AE503"/>
    <mergeCell ref="U504:AE504"/>
    <mergeCell ref="U505:AE505"/>
    <mergeCell ref="U506:AE506"/>
  </mergeCells>
  <phoneticPr fontId="11"/>
  <conditionalFormatting sqref="S11:S510">
    <cfRule type="expression" dxfId="12" priority="9">
      <formula>R11="○"</formula>
    </cfRule>
  </conditionalFormatting>
  <conditionalFormatting sqref="A7:T7 A3:G6 T3:T6 A8:Q10 A11:T510">
    <cfRule type="expression" dxfId="11" priority="5">
      <formula>$A$2&lt;&gt;""</formula>
    </cfRule>
  </conditionalFormatting>
  <conditionalFormatting sqref="T1:AC1">
    <cfRule type="expression" dxfId="10" priority="6">
      <formula>$AH$2&lt;&gt;"加算様式を指定権者に提出"</formula>
    </cfRule>
  </conditionalFormatting>
  <conditionalFormatting sqref="N11:S510">
    <cfRule type="expression" dxfId="9" priority="8">
      <formula>$AG11=""</formula>
    </cfRule>
  </conditionalFormatting>
  <conditionalFormatting sqref="H3:S6">
    <cfRule type="expression" dxfId="8" priority="4">
      <formula>$A$2&lt;&gt;""</formula>
    </cfRule>
  </conditionalFormatting>
  <conditionalFormatting sqref="R8:S10">
    <cfRule type="expression" dxfId="7" priority="3">
      <formula>$A$2&lt;&gt;""</formula>
    </cfRule>
  </conditionalFormatting>
  <conditionalFormatting sqref="T8 T10">
    <cfRule type="expression" dxfId="6" priority="2">
      <formula>$A$2&lt;&gt;""</formula>
    </cfRule>
  </conditionalFormatting>
  <conditionalFormatting sqref="T9">
    <cfRule type="expression" dxfId="5" priority="1">
      <formula>$A$2&lt;&gt;""</formula>
    </cfRule>
  </conditionalFormatting>
  <dataValidations count="3">
    <dataValidation imeMode="halfAlpha" allowBlank="1" showInputMessage="1" showErrorMessage="1" sqref="J11:K510 B11:H510" xr:uid="{7D48D105-2D22-4310-85A9-5E590A5CE74F}"/>
    <dataValidation type="list" allowBlank="1" showInputMessage="1" showErrorMessage="1" sqref="R11:R510" xr:uid="{5028EA7C-99F3-4D98-8F86-36FBF6D07835}">
      <formula1>"○,－"</formula1>
    </dataValidation>
    <dataValidation type="list" allowBlank="1" showInputMessage="1" showErrorMessage="1" sqref="S11:S510" xr:uid="{E17CB4CE-020D-41F5-972F-0B39B99A8A64}">
      <formula1>"○, 債権譲渡をしていない"</formula1>
    </dataValidation>
  </dataValidations>
  <pageMargins left="0.39370078740157483" right="0.39370078740157483" top="0.6692913385826772" bottom="0.62992125984251968" header="0.31496062992125984" footer="0.35433070866141736"/>
  <pageSetup paperSize="9" scale="52" fitToHeight="0" orientation="landscape" r:id="rId1"/>
  <headerFooter alignWithMargins="0"/>
  <rowBreaks count="1" manualBreakCount="1">
    <brk id="26" max="19"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9F45709-551D-4BEC-AD01-E6CB039E6716}">
          <x14:formula1>
            <xm:f>【参考】数式用２!$AM$2:$AM$3</xm:f>
          </x14:formula1>
          <xm:sqref>N11:Q510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E4D09-5ADA-41AA-A8DF-43568FA8148D}">
  <sheetPr>
    <tabColor rgb="FFFF0000"/>
    <pageSetUpPr fitToPage="1"/>
  </sheetPr>
  <dimension ref="A2:S500"/>
  <sheetViews>
    <sheetView topLeftCell="A3" zoomScaleNormal="100" workbookViewId="0">
      <selection activeCell="P10" sqref="P10"/>
    </sheetView>
  </sheetViews>
  <sheetFormatPr defaultRowHeight="13"/>
  <cols>
    <col min="1" max="1" width="14.36328125" customWidth="1"/>
    <col min="2" max="2" width="53.81640625" bestFit="1" customWidth="1"/>
    <col min="3" max="3" width="4.453125" style="265" bestFit="1" customWidth="1"/>
    <col min="4" max="4" width="22.36328125" style="359" bestFit="1" customWidth="1"/>
    <col min="5" max="5" width="12.6328125" bestFit="1" customWidth="1"/>
    <col min="6" max="7" width="10.36328125" bestFit="1" customWidth="1"/>
    <col min="8" max="8" width="18.81640625" bestFit="1" customWidth="1"/>
    <col min="9" max="9" width="35.36328125" customWidth="1"/>
    <col min="10" max="10" width="6.1796875" style="265" customWidth="1"/>
    <col min="11" max="11" width="6.7265625" style="265" customWidth="1"/>
    <col min="12" max="12" width="10.453125" style="753" bestFit="1" customWidth="1"/>
    <col min="13" max="13" width="10.54296875" customWidth="1"/>
    <col min="14" max="14" width="7.08984375" style="752" bestFit="1" customWidth="1"/>
    <col min="15" max="15" width="12" style="753" bestFit="1" customWidth="1"/>
    <col min="16" max="19" width="7.7265625" customWidth="1"/>
  </cols>
  <sheetData>
    <row r="2" spans="1:19">
      <c r="B2" t="s">
        <v>2648</v>
      </c>
    </row>
    <row r="3" spans="1:19">
      <c r="B3" t="s">
        <v>138</v>
      </c>
      <c r="D3" s="359" t="s">
        <v>2649</v>
      </c>
      <c r="E3" t="s">
        <v>2650</v>
      </c>
      <c r="F3" t="s">
        <v>2651</v>
      </c>
    </row>
    <row r="4" spans="1:19">
      <c r="A4" s="766" t="s">
        <v>2652</v>
      </c>
      <c r="B4" s="767" t="str">
        <f>'別紙様式2-4（補助金 個表） '!C3</f>
        <v/>
      </c>
      <c r="D4" s="768">
        <f>'別紙様式2-4（補助金 個表） '!F6</f>
        <v>0</v>
      </c>
      <c r="E4">
        <f>COUNTIF('別紙様式2-4（補助金 個表） '!D:D, "長野県")</f>
        <v>0</v>
      </c>
      <c r="F4" cm="1">
        <f t="array" ref="F4">SUMPRODUCT(('別紙様式2-4（補助金 個表） '!D:D="長野県")*('別紙様式2-4（補助金 個表） '!N:Q="○"))</f>
        <v>0</v>
      </c>
    </row>
    <row r="5" spans="1:19" ht="13" customHeight="1">
      <c r="A5" s="766" t="s">
        <v>2653</v>
      </c>
      <c r="B5" s="764" t="str">
        <f>B10</f>
        <v/>
      </c>
      <c r="D5" s="768">
        <f>SUM(O:O)</f>
        <v>0</v>
      </c>
      <c r="E5">
        <f>COUNTIF(F:F, "長野県")</f>
        <v>0</v>
      </c>
      <c r="F5">
        <f>COUNTIF(P:S, "○")</f>
        <v>0</v>
      </c>
    </row>
    <row r="6" spans="1:19" ht="13" customHeight="1" thickBot="1"/>
    <row r="7" spans="1:19" ht="32.5" customHeight="1">
      <c r="B7" s="1616" t="s">
        <v>138</v>
      </c>
      <c r="C7" s="1619" t="s">
        <v>401</v>
      </c>
      <c r="D7" s="1622" t="s">
        <v>402</v>
      </c>
      <c r="E7" s="1625" t="s">
        <v>36</v>
      </c>
      <c r="F7" s="1628" t="s">
        <v>37</v>
      </c>
      <c r="G7" s="1629"/>
      <c r="H7" s="1613" t="s">
        <v>318</v>
      </c>
      <c r="I7" s="1641" t="s">
        <v>39</v>
      </c>
      <c r="J7" s="1644" t="s">
        <v>40</v>
      </c>
      <c r="K7" s="1625" t="s">
        <v>403</v>
      </c>
      <c r="L7" s="1647" t="s">
        <v>404</v>
      </c>
      <c r="M7" s="1650" t="s">
        <v>405</v>
      </c>
      <c r="N7" s="1653" t="s">
        <v>406</v>
      </c>
      <c r="O7" s="1632" t="s">
        <v>407</v>
      </c>
      <c r="P7" s="1635" t="s">
        <v>408</v>
      </c>
      <c r="Q7" s="1636"/>
      <c r="R7" s="1636"/>
      <c r="S7" s="1637"/>
    </row>
    <row r="8" spans="1:19" ht="32.5" customHeight="1">
      <c r="B8" s="1617"/>
      <c r="C8" s="1620"/>
      <c r="D8" s="1623"/>
      <c r="E8" s="1626"/>
      <c r="F8" s="1630"/>
      <c r="G8" s="1631"/>
      <c r="H8" s="1614"/>
      <c r="I8" s="1642"/>
      <c r="J8" s="1645"/>
      <c r="K8" s="1626"/>
      <c r="L8" s="1648"/>
      <c r="M8" s="1651"/>
      <c r="N8" s="1654"/>
      <c r="O8" s="1633"/>
      <c r="P8" s="1638"/>
      <c r="Q8" s="1639"/>
      <c r="R8" s="1639"/>
      <c r="S8" s="1640"/>
    </row>
    <row r="9" spans="1:19" ht="61" customHeight="1" thickBot="1">
      <c r="B9" s="1618"/>
      <c r="C9" s="1621"/>
      <c r="D9" s="1624"/>
      <c r="E9" s="1627"/>
      <c r="F9" s="769" t="s">
        <v>46</v>
      </c>
      <c r="G9" s="769" t="s">
        <v>47</v>
      </c>
      <c r="H9" s="1615"/>
      <c r="I9" s="1643"/>
      <c r="J9" s="1646"/>
      <c r="K9" s="1627"/>
      <c r="L9" s="1649"/>
      <c r="M9" s="1652"/>
      <c r="N9" s="1655"/>
      <c r="O9" s="1634"/>
      <c r="P9" s="770" t="s">
        <v>410</v>
      </c>
      <c r="Q9" s="770" t="s">
        <v>411</v>
      </c>
      <c r="R9" s="770" t="s">
        <v>412</v>
      </c>
      <c r="S9" s="771" t="s">
        <v>413</v>
      </c>
    </row>
    <row r="10" spans="1:19" ht="13" customHeight="1">
      <c r="A10" t="s">
        <v>2647</v>
      </c>
      <c r="B10" s="764" t="str">
        <f>IF(F10="", "", IF(基本情報入力シート!$L$22="", "", 基本情報入力シート!$L$22))</f>
        <v/>
      </c>
      <c r="C10" s="772" t="str" cm="1">
        <f t="array" ref="C10">IFERROR(IF(_xlfn._xlws.FILTER('別紙様式2-4（補助金 個表） '!A:Q, '別紙様式2-4（補助金 個表） '!D:D="長野県") = 0, "",_xlfn._xlws.FILTER('別紙様式2-4（補助金 個表） '!A:Q, '別紙様式2-4（補助金 個表） '!D:D="長野県")), "")</f>
        <v/>
      </c>
      <c r="P10" s="265"/>
      <c r="Q10" s="265"/>
      <c r="R10" s="265"/>
      <c r="S10" s="265"/>
    </row>
    <row r="11" spans="1:19" ht="13" customHeight="1">
      <c r="B11" s="764" t="str">
        <f>IF(F11="", "", IF(基本情報入力シート!$L$22="", "", 基本情報入力シート!$L$22))</f>
        <v/>
      </c>
      <c r="P11" s="265"/>
      <c r="Q11" s="265"/>
      <c r="R11" s="265"/>
      <c r="S11" s="265"/>
    </row>
    <row r="12" spans="1:19">
      <c r="B12" s="764" t="str">
        <f>IF(F12="", "", IF(基本情報入力シート!$L$22="", "", 基本情報入力シート!$L$22))</f>
        <v/>
      </c>
      <c r="P12" s="265"/>
      <c r="Q12" s="265"/>
      <c r="R12" s="265"/>
      <c r="S12" s="265"/>
    </row>
    <row r="13" spans="1:19">
      <c r="B13" s="764" t="str">
        <f>IF(F13="", "", IF(基本情報入力シート!$L$22="", "", 基本情報入力シート!$L$22))</f>
        <v/>
      </c>
      <c r="P13" s="265"/>
      <c r="Q13" s="265"/>
      <c r="R13" s="265"/>
      <c r="S13" s="265"/>
    </row>
    <row r="14" spans="1:19">
      <c r="B14" s="764" t="str">
        <f>IF(F14="", "", IF(基本情報入力シート!$L$22="", "", 基本情報入力シート!$L$22))</f>
        <v/>
      </c>
      <c r="P14" s="265"/>
      <c r="Q14" s="265"/>
      <c r="R14" s="265"/>
      <c r="S14" s="265"/>
    </row>
    <row r="15" spans="1:19">
      <c r="B15" s="764" t="str">
        <f>IF(F15="", "", IF(基本情報入力シート!$L$22="", "", 基本情報入力シート!$L$22))</f>
        <v/>
      </c>
      <c r="P15" s="265"/>
      <c r="Q15" s="265"/>
      <c r="R15" s="265"/>
      <c r="S15" s="265"/>
    </row>
    <row r="16" spans="1:19">
      <c r="B16" s="764" t="str">
        <f>IF(F16="", "", IF(基本情報入力シート!$L$22="", "", 基本情報入力シート!$L$22))</f>
        <v/>
      </c>
      <c r="P16" s="265"/>
      <c r="Q16" s="265"/>
      <c r="R16" s="265"/>
      <c r="S16" s="265"/>
    </row>
    <row r="17" spans="2:19">
      <c r="B17" s="764" t="str">
        <f>IF(F17="", "", IF(基本情報入力シート!$L$22="", "", 基本情報入力シート!$L$22))</f>
        <v/>
      </c>
      <c r="P17" s="265"/>
      <c r="Q17" s="265"/>
      <c r="R17" s="265"/>
      <c r="S17" s="265"/>
    </row>
    <row r="18" spans="2:19">
      <c r="B18" s="764" t="str">
        <f>IF(F18="", "", IF(基本情報入力シート!$L$22="", "", 基本情報入力シート!$L$22))</f>
        <v/>
      </c>
      <c r="P18" s="265"/>
      <c r="Q18" s="265"/>
      <c r="R18" s="265"/>
      <c r="S18" s="265"/>
    </row>
    <row r="19" spans="2:19">
      <c r="B19" s="764" t="str">
        <f>IF(F19="", "", IF(基本情報入力シート!$L$22="", "", 基本情報入力シート!$L$22))</f>
        <v/>
      </c>
      <c r="P19" s="265"/>
      <c r="Q19" s="265"/>
      <c r="R19" s="265"/>
      <c r="S19" s="265"/>
    </row>
    <row r="20" spans="2:19">
      <c r="B20" s="764" t="str">
        <f>IF(F20="", "", IF(基本情報入力シート!$L$22="", "", 基本情報入力シート!$L$22))</f>
        <v/>
      </c>
      <c r="P20" s="265"/>
      <c r="Q20" s="265"/>
      <c r="R20" s="265"/>
      <c r="S20" s="265"/>
    </row>
    <row r="21" spans="2:19">
      <c r="B21" s="764" t="str">
        <f>IF(F21="", "", IF(基本情報入力シート!$L$22="", "", 基本情報入力シート!$L$22))</f>
        <v/>
      </c>
      <c r="P21" s="265"/>
      <c r="Q21" s="265"/>
      <c r="R21" s="265"/>
      <c r="S21" s="265"/>
    </row>
    <row r="22" spans="2:19">
      <c r="B22" s="764" t="str">
        <f>IF(F22="", "", IF(基本情報入力シート!$L$22="", "", 基本情報入力シート!$L$22))</f>
        <v/>
      </c>
      <c r="P22" s="265"/>
      <c r="Q22" s="265"/>
      <c r="R22" s="265"/>
      <c r="S22" s="265"/>
    </row>
    <row r="23" spans="2:19">
      <c r="B23" s="764" t="str">
        <f>IF(F23="", "", IF(基本情報入力シート!$L$22="", "", 基本情報入力シート!$L$22))</f>
        <v/>
      </c>
      <c r="P23" s="265"/>
      <c r="Q23" s="265"/>
      <c r="R23" s="265"/>
      <c r="S23" s="265"/>
    </row>
    <row r="24" spans="2:19">
      <c r="B24" s="764" t="str">
        <f>IF(F24="", "", IF(基本情報入力シート!$L$22="", "", 基本情報入力シート!$L$22))</f>
        <v/>
      </c>
      <c r="P24" s="265"/>
      <c r="Q24" s="265"/>
      <c r="R24" s="265"/>
      <c r="S24" s="265"/>
    </row>
    <row r="25" spans="2:19">
      <c r="B25" s="764" t="str">
        <f>IF(F25="", "", IF(基本情報入力シート!$L$22="", "", 基本情報入力シート!$L$22))</f>
        <v/>
      </c>
      <c r="P25" s="265"/>
      <c r="Q25" s="265"/>
      <c r="R25" s="265"/>
      <c r="S25" s="265"/>
    </row>
    <row r="26" spans="2:19">
      <c r="B26" s="764" t="str">
        <f>IF(F26="", "", IF(基本情報入力シート!$L$22="", "", 基本情報入力シート!$L$22))</f>
        <v/>
      </c>
      <c r="P26" s="265"/>
      <c r="Q26" s="265"/>
      <c r="R26" s="265"/>
      <c r="S26" s="265"/>
    </row>
    <row r="27" spans="2:19">
      <c r="B27" s="764" t="str">
        <f>IF(F27="", "", IF(基本情報入力シート!$L$22="", "", 基本情報入力シート!$L$22))</f>
        <v/>
      </c>
      <c r="P27" s="265"/>
      <c r="Q27" s="265"/>
      <c r="R27" s="265"/>
      <c r="S27" s="265"/>
    </row>
    <row r="28" spans="2:19">
      <c r="B28" s="764" t="str">
        <f>IF(F28="", "", IF(基本情報入力シート!$L$22="", "", 基本情報入力シート!$L$22))</f>
        <v/>
      </c>
      <c r="P28" s="265"/>
      <c r="Q28" s="265"/>
      <c r="R28" s="265"/>
      <c r="S28" s="265"/>
    </row>
    <row r="29" spans="2:19">
      <c r="B29" s="764" t="str">
        <f>IF(F29="", "", IF(基本情報入力シート!$L$22="", "", 基本情報入力シート!$L$22))</f>
        <v/>
      </c>
      <c r="P29" s="265"/>
      <c r="Q29" s="265"/>
      <c r="R29" s="265"/>
      <c r="S29" s="265"/>
    </row>
    <row r="30" spans="2:19">
      <c r="B30" s="764" t="str">
        <f>IF(F30="", "", IF(基本情報入力シート!$L$22="", "", 基本情報入力シート!$L$22))</f>
        <v/>
      </c>
      <c r="P30" s="265"/>
      <c r="Q30" s="265"/>
      <c r="R30" s="265"/>
      <c r="S30" s="265"/>
    </row>
    <row r="31" spans="2:19">
      <c r="B31" s="764" t="str">
        <f>IF(F31="", "", IF(基本情報入力シート!$L$22="", "", 基本情報入力シート!$L$22))</f>
        <v/>
      </c>
      <c r="P31" s="265"/>
      <c r="Q31" s="265"/>
      <c r="R31" s="265"/>
      <c r="S31" s="265"/>
    </row>
    <row r="32" spans="2:19">
      <c r="B32" s="764" t="str">
        <f>IF(F32="", "", IF(基本情報入力シート!$L$22="", "", 基本情報入力シート!$L$22))</f>
        <v/>
      </c>
      <c r="P32" s="265"/>
      <c r="Q32" s="265"/>
      <c r="R32" s="265"/>
      <c r="S32" s="265"/>
    </row>
    <row r="33" spans="2:19">
      <c r="B33" s="764" t="str">
        <f>IF(F33="", "", IF(基本情報入力シート!$L$22="", "", 基本情報入力シート!$L$22))</f>
        <v/>
      </c>
      <c r="P33" s="265"/>
      <c r="Q33" s="265"/>
      <c r="R33" s="265"/>
      <c r="S33" s="265"/>
    </row>
    <row r="34" spans="2:19">
      <c r="B34" s="764" t="str">
        <f>IF(F34="", "", IF(基本情報入力シート!$L$22="", "", 基本情報入力シート!$L$22))</f>
        <v/>
      </c>
      <c r="P34" s="265"/>
      <c r="Q34" s="265"/>
      <c r="R34" s="265"/>
      <c r="S34" s="265"/>
    </row>
    <row r="35" spans="2:19">
      <c r="B35" s="764" t="str">
        <f>IF(F35="", "", IF(基本情報入力シート!$L$22="", "", 基本情報入力シート!$L$22))</f>
        <v/>
      </c>
      <c r="P35" s="265"/>
      <c r="Q35" s="265"/>
      <c r="R35" s="265"/>
      <c r="S35" s="265"/>
    </row>
    <row r="36" spans="2:19">
      <c r="B36" s="764" t="str">
        <f>IF(F36="", "", IF(基本情報入力シート!$L$22="", "", 基本情報入力シート!$L$22))</f>
        <v/>
      </c>
      <c r="P36" s="265"/>
      <c r="Q36" s="265"/>
      <c r="R36" s="265"/>
      <c r="S36" s="265"/>
    </row>
    <row r="37" spans="2:19">
      <c r="B37" s="764" t="str">
        <f>IF(F37="", "", IF(基本情報入力シート!$L$22="", "", 基本情報入力シート!$L$22))</f>
        <v/>
      </c>
      <c r="P37" s="265"/>
      <c r="Q37" s="265"/>
      <c r="R37" s="265"/>
      <c r="S37" s="265"/>
    </row>
    <row r="38" spans="2:19">
      <c r="B38" s="764" t="str">
        <f>IF(F38="", "", IF(基本情報入力シート!$L$22="", "", 基本情報入力シート!$L$22))</f>
        <v/>
      </c>
      <c r="P38" s="265"/>
      <c r="Q38" s="265"/>
      <c r="R38" s="265"/>
      <c r="S38" s="265"/>
    </row>
    <row r="39" spans="2:19">
      <c r="B39" s="764" t="str">
        <f>IF(F39="", "", IF(基本情報入力シート!$L$22="", "", 基本情報入力シート!$L$22))</f>
        <v/>
      </c>
      <c r="P39" s="265"/>
      <c r="Q39" s="265"/>
      <c r="R39" s="265"/>
      <c r="S39" s="265"/>
    </row>
    <row r="40" spans="2:19">
      <c r="B40" s="764" t="str">
        <f>IF(F40="", "", IF(基本情報入力シート!$L$22="", "", 基本情報入力シート!$L$22))</f>
        <v/>
      </c>
      <c r="P40" s="265"/>
      <c r="Q40" s="265"/>
      <c r="R40" s="265"/>
      <c r="S40" s="265"/>
    </row>
    <row r="41" spans="2:19">
      <c r="B41" s="764" t="str">
        <f>IF(F41="", "", IF(基本情報入力シート!$L$22="", "", 基本情報入力シート!$L$22))</f>
        <v/>
      </c>
      <c r="P41" s="265"/>
      <c r="Q41" s="265"/>
      <c r="R41" s="265"/>
      <c r="S41" s="265"/>
    </row>
    <row r="42" spans="2:19">
      <c r="B42" s="764" t="str">
        <f>IF(F42="", "", IF(基本情報入力シート!$L$22="", "", 基本情報入力シート!$L$22))</f>
        <v/>
      </c>
      <c r="P42" s="265"/>
      <c r="Q42" s="265"/>
      <c r="R42" s="265"/>
      <c r="S42" s="265"/>
    </row>
    <row r="43" spans="2:19">
      <c r="B43" s="764" t="str">
        <f>IF(F43="", "", IF(基本情報入力シート!$L$22="", "", 基本情報入力シート!$L$22))</f>
        <v/>
      </c>
      <c r="P43" s="265"/>
      <c r="Q43" s="265"/>
      <c r="R43" s="265"/>
      <c r="S43" s="265"/>
    </row>
    <row r="44" spans="2:19">
      <c r="B44" s="764" t="str">
        <f>IF(F44="", "", IF(基本情報入力シート!$L$22="", "", 基本情報入力シート!$L$22))</f>
        <v/>
      </c>
      <c r="P44" s="265"/>
      <c r="Q44" s="265"/>
      <c r="R44" s="265"/>
      <c r="S44" s="265"/>
    </row>
    <row r="45" spans="2:19">
      <c r="B45" s="764" t="str">
        <f>IF(F45="", "", IF(基本情報入力シート!$L$22="", "", 基本情報入力シート!$L$22))</f>
        <v/>
      </c>
      <c r="P45" s="265"/>
      <c r="Q45" s="265"/>
      <c r="R45" s="265"/>
      <c r="S45" s="265"/>
    </row>
    <row r="46" spans="2:19">
      <c r="B46" s="764" t="str">
        <f>IF(F46="", "", IF(基本情報入力シート!$L$22="", "", 基本情報入力シート!$L$22))</f>
        <v/>
      </c>
      <c r="P46" s="265"/>
      <c r="Q46" s="265"/>
      <c r="R46" s="265"/>
      <c r="S46" s="265"/>
    </row>
    <row r="47" spans="2:19">
      <c r="B47" s="764" t="str">
        <f>IF(F47="", "", IF(基本情報入力シート!$L$22="", "", 基本情報入力シート!$L$22))</f>
        <v/>
      </c>
      <c r="P47" s="265"/>
      <c r="Q47" s="265"/>
      <c r="R47" s="265"/>
      <c r="S47" s="265"/>
    </row>
    <row r="48" spans="2:19">
      <c r="B48" s="764" t="str">
        <f>IF(F48="", "", IF(基本情報入力シート!$L$22="", "", 基本情報入力シート!$L$22))</f>
        <v/>
      </c>
      <c r="P48" s="265"/>
      <c r="Q48" s="265"/>
      <c r="R48" s="265"/>
      <c r="S48" s="265"/>
    </row>
    <row r="49" spans="2:19">
      <c r="B49" s="764" t="str">
        <f>IF(F49="", "", IF(基本情報入力シート!$L$22="", "", 基本情報入力シート!$L$22))</f>
        <v/>
      </c>
      <c r="P49" s="265"/>
      <c r="Q49" s="265"/>
      <c r="R49" s="265"/>
      <c r="S49" s="265"/>
    </row>
    <row r="50" spans="2:19">
      <c r="B50" s="764" t="str">
        <f>IF(F50="", "", IF(基本情報入力シート!$L$22="", "", 基本情報入力シート!$L$22))</f>
        <v/>
      </c>
      <c r="P50" s="265"/>
      <c r="Q50" s="265"/>
      <c r="R50" s="265"/>
      <c r="S50" s="265"/>
    </row>
    <row r="51" spans="2:19">
      <c r="B51" s="764" t="str">
        <f>IF(F51="", "", IF(基本情報入力シート!$L$22="", "", 基本情報入力シート!$L$22))</f>
        <v/>
      </c>
      <c r="P51" s="265"/>
      <c r="Q51" s="265"/>
      <c r="R51" s="265"/>
      <c r="S51" s="265"/>
    </row>
    <row r="52" spans="2:19">
      <c r="B52" s="764" t="str">
        <f>IF(F52="", "", IF(基本情報入力シート!$L$22="", "", 基本情報入力シート!$L$22))</f>
        <v/>
      </c>
      <c r="P52" s="265"/>
      <c r="Q52" s="265"/>
      <c r="R52" s="265"/>
      <c r="S52" s="265"/>
    </row>
    <row r="53" spans="2:19">
      <c r="B53" s="764" t="str">
        <f>IF(F53="", "", IF(基本情報入力シート!$L$22="", "", 基本情報入力シート!$L$22))</f>
        <v/>
      </c>
      <c r="P53" s="265"/>
      <c r="Q53" s="265"/>
      <c r="R53" s="265"/>
      <c r="S53" s="265"/>
    </row>
    <row r="54" spans="2:19">
      <c r="B54" s="764" t="str">
        <f>IF(F54="", "", IF(基本情報入力シート!$L$22="", "", 基本情報入力シート!$L$22))</f>
        <v/>
      </c>
      <c r="P54" s="265"/>
      <c r="Q54" s="265"/>
      <c r="R54" s="265"/>
      <c r="S54" s="265"/>
    </row>
    <row r="55" spans="2:19">
      <c r="B55" s="764" t="str">
        <f>IF(F55="", "", IF(基本情報入力シート!$L$22="", "", 基本情報入力シート!$L$22))</f>
        <v/>
      </c>
      <c r="P55" s="265"/>
      <c r="Q55" s="265"/>
      <c r="R55" s="265"/>
      <c r="S55" s="265"/>
    </row>
    <row r="56" spans="2:19">
      <c r="B56" s="764" t="str">
        <f>IF(F56="", "", IF(基本情報入力シート!$L$22="", "", 基本情報入力シート!$L$22))</f>
        <v/>
      </c>
      <c r="P56" s="265"/>
      <c r="Q56" s="265"/>
      <c r="R56" s="265"/>
      <c r="S56" s="265"/>
    </row>
    <row r="57" spans="2:19">
      <c r="B57" s="764" t="str">
        <f>IF(F57="", "", IF(基本情報入力シート!$L$22="", "", 基本情報入力シート!$L$22))</f>
        <v/>
      </c>
      <c r="P57" s="265"/>
      <c r="Q57" s="265"/>
      <c r="R57" s="265"/>
      <c r="S57" s="265"/>
    </row>
    <row r="58" spans="2:19">
      <c r="B58" s="764" t="str">
        <f>IF(F58="", "", IF(基本情報入力シート!$L$22="", "", 基本情報入力シート!$L$22))</f>
        <v/>
      </c>
      <c r="P58" s="265"/>
      <c r="Q58" s="265"/>
      <c r="R58" s="265"/>
      <c r="S58" s="265"/>
    </row>
    <row r="59" spans="2:19">
      <c r="B59" s="764" t="str">
        <f>IF(F59="", "", IF(基本情報入力シート!$L$22="", "", 基本情報入力シート!$L$22))</f>
        <v/>
      </c>
    </row>
    <row r="60" spans="2:19">
      <c r="B60" s="764" t="str">
        <f>IF(F60="", "", IF(基本情報入力シート!$L$22="", "", 基本情報入力シート!$L$22))</f>
        <v/>
      </c>
    </row>
    <row r="61" spans="2:19">
      <c r="B61" s="764" t="str">
        <f>IF(F61="", "", IF(基本情報入力シート!$L$22="", "", 基本情報入力シート!$L$22))</f>
        <v/>
      </c>
    </row>
    <row r="62" spans="2:19">
      <c r="B62" s="764" t="str">
        <f>IF(F62="", "", IF(基本情報入力シート!$L$22="", "", 基本情報入力シート!$L$22))</f>
        <v/>
      </c>
    </row>
    <row r="63" spans="2:19">
      <c r="B63" s="764" t="str">
        <f>IF(F63="", "", IF(基本情報入力シート!$L$22="", "", 基本情報入力シート!$L$22))</f>
        <v/>
      </c>
    </row>
    <row r="64" spans="2:19">
      <c r="B64" s="764" t="str">
        <f>IF(F64="", "", IF(基本情報入力シート!$L$22="", "", 基本情報入力シート!$L$22))</f>
        <v/>
      </c>
    </row>
    <row r="65" spans="2:2">
      <c r="B65" s="764" t="str">
        <f>IF(F65="", "", IF(基本情報入力シート!$L$22="", "", 基本情報入力シート!$L$22))</f>
        <v/>
      </c>
    </row>
    <row r="66" spans="2:2">
      <c r="B66" s="764" t="str">
        <f>IF(F66="", "", IF(基本情報入力シート!$L$22="", "", 基本情報入力シート!$L$22))</f>
        <v/>
      </c>
    </row>
    <row r="67" spans="2:2">
      <c r="B67" s="764" t="str">
        <f>IF(F67="", "", IF(基本情報入力シート!$L$22="", "", 基本情報入力シート!$L$22))</f>
        <v/>
      </c>
    </row>
    <row r="68" spans="2:2">
      <c r="B68" s="764" t="str">
        <f>IF(F68="", "", IF(基本情報入力シート!$L$22="", "", 基本情報入力シート!$L$22))</f>
        <v/>
      </c>
    </row>
    <row r="69" spans="2:2">
      <c r="B69" s="764" t="str">
        <f>IF(F69="", "", IF(基本情報入力シート!$L$22="", "", 基本情報入力シート!$L$22))</f>
        <v/>
      </c>
    </row>
    <row r="70" spans="2:2">
      <c r="B70" s="764" t="str">
        <f>IF(F70="", "", IF(基本情報入力シート!$L$22="", "", 基本情報入力シート!$L$22))</f>
        <v/>
      </c>
    </row>
    <row r="71" spans="2:2">
      <c r="B71" s="764" t="str">
        <f>IF(F71="", "", IF(基本情報入力シート!$L$22="", "", 基本情報入力シート!$L$22))</f>
        <v/>
      </c>
    </row>
    <row r="72" spans="2:2">
      <c r="B72" s="764" t="str">
        <f>IF(F72="", "", IF(基本情報入力シート!$L$22="", "", 基本情報入力シート!$L$22))</f>
        <v/>
      </c>
    </row>
    <row r="73" spans="2:2">
      <c r="B73" s="764" t="str">
        <f>IF(F73="", "", IF(基本情報入力シート!$L$22="", "", 基本情報入力シート!$L$22))</f>
        <v/>
      </c>
    </row>
    <row r="74" spans="2:2">
      <c r="B74" s="764" t="str">
        <f>IF(F74="", "", IF(基本情報入力シート!$L$22="", "", 基本情報入力シート!$L$22))</f>
        <v/>
      </c>
    </row>
    <row r="75" spans="2:2">
      <c r="B75" s="764" t="str">
        <f>IF(F75="", "", IF(基本情報入力シート!$L$22="", "", 基本情報入力シート!$L$22))</f>
        <v/>
      </c>
    </row>
    <row r="76" spans="2:2">
      <c r="B76" s="764" t="str">
        <f>IF(F76="", "", IF(基本情報入力シート!$L$22="", "", 基本情報入力シート!$L$22))</f>
        <v/>
      </c>
    </row>
    <row r="77" spans="2:2">
      <c r="B77" s="764" t="str">
        <f>IF(F77="", "", IF(基本情報入力シート!$L$22="", "", 基本情報入力シート!$L$22))</f>
        <v/>
      </c>
    </row>
    <row r="78" spans="2:2">
      <c r="B78" s="764" t="str">
        <f>IF(F78="", "", IF(基本情報入力シート!$L$22="", "", 基本情報入力シート!$L$22))</f>
        <v/>
      </c>
    </row>
    <row r="79" spans="2:2">
      <c r="B79" s="764" t="str">
        <f>IF(F79="", "", IF(基本情報入力シート!$L$22="", "", 基本情報入力シート!$L$22))</f>
        <v/>
      </c>
    </row>
    <row r="80" spans="2:2">
      <c r="B80" s="764" t="str">
        <f>IF(F80="", "", IF(基本情報入力シート!$L$22="", "", 基本情報入力シート!$L$22))</f>
        <v/>
      </c>
    </row>
    <row r="81" spans="2:2">
      <c r="B81" s="764" t="str">
        <f>IF(F81="", "", IF(基本情報入力シート!$L$22="", "", 基本情報入力シート!$L$22))</f>
        <v/>
      </c>
    </row>
    <row r="82" spans="2:2">
      <c r="B82" s="764" t="str">
        <f>IF(F82="", "", IF(基本情報入力シート!$L$22="", "", 基本情報入力シート!$L$22))</f>
        <v/>
      </c>
    </row>
    <row r="83" spans="2:2">
      <c r="B83" s="764" t="str">
        <f>IF(F83="", "", IF(基本情報入力シート!$L$22="", "", 基本情報入力シート!$L$22))</f>
        <v/>
      </c>
    </row>
    <row r="84" spans="2:2">
      <c r="B84" s="764" t="str">
        <f>IF(F84="", "", IF(基本情報入力シート!$L$22="", "", 基本情報入力シート!$L$22))</f>
        <v/>
      </c>
    </row>
    <row r="85" spans="2:2">
      <c r="B85" s="764" t="str">
        <f>IF(F85="", "", IF(基本情報入力シート!$L$22="", "", 基本情報入力シート!$L$22))</f>
        <v/>
      </c>
    </row>
    <row r="86" spans="2:2">
      <c r="B86" s="764" t="str">
        <f>IF(F86="", "", IF(基本情報入力シート!$L$22="", "", 基本情報入力シート!$L$22))</f>
        <v/>
      </c>
    </row>
    <row r="87" spans="2:2">
      <c r="B87" s="764" t="str">
        <f>IF(F87="", "", IF(基本情報入力シート!$L$22="", "", 基本情報入力シート!$L$22))</f>
        <v/>
      </c>
    </row>
    <row r="88" spans="2:2">
      <c r="B88" s="764" t="str">
        <f>IF(F88="", "", IF(基本情報入力シート!$L$22="", "", 基本情報入力シート!$L$22))</f>
        <v/>
      </c>
    </row>
    <row r="89" spans="2:2">
      <c r="B89" s="764" t="str">
        <f>IF(F89="", "", IF(基本情報入力シート!$L$22="", "", 基本情報入力シート!$L$22))</f>
        <v/>
      </c>
    </row>
    <row r="90" spans="2:2">
      <c r="B90" s="764" t="str">
        <f>IF(F90="", "", IF(基本情報入力シート!$L$22="", "", 基本情報入力シート!$L$22))</f>
        <v/>
      </c>
    </row>
    <row r="91" spans="2:2">
      <c r="B91" s="764" t="str">
        <f>IF(F91="", "", IF(基本情報入力シート!$L$22="", "", 基本情報入力シート!$L$22))</f>
        <v/>
      </c>
    </row>
    <row r="92" spans="2:2">
      <c r="B92" s="764" t="str">
        <f>IF(F92="", "", IF(基本情報入力シート!$L$22="", "", 基本情報入力シート!$L$22))</f>
        <v/>
      </c>
    </row>
    <row r="93" spans="2:2">
      <c r="B93" s="764" t="str">
        <f>IF(F93="", "", IF(基本情報入力シート!$L$22="", "", 基本情報入力シート!$L$22))</f>
        <v/>
      </c>
    </row>
    <row r="94" spans="2:2">
      <c r="B94" s="764" t="str">
        <f>IF(F94="", "", IF(基本情報入力シート!$L$22="", "", 基本情報入力シート!$L$22))</f>
        <v/>
      </c>
    </row>
    <row r="95" spans="2:2">
      <c r="B95" s="764" t="str">
        <f>IF(F95="", "", IF(基本情報入力シート!$L$22="", "", 基本情報入力シート!$L$22))</f>
        <v/>
      </c>
    </row>
    <row r="96" spans="2:2">
      <c r="B96" s="764" t="str">
        <f>IF(F96="", "", IF(基本情報入力シート!$L$22="", "", 基本情報入力シート!$L$22))</f>
        <v/>
      </c>
    </row>
    <row r="97" spans="2:2">
      <c r="B97" s="764" t="str">
        <f>IF(F97="", "", IF(基本情報入力シート!$L$22="", "", 基本情報入力シート!$L$22))</f>
        <v/>
      </c>
    </row>
    <row r="98" spans="2:2">
      <c r="B98" s="764" t="str">
        <f>IF(F98="", "", IF(基本情報入力シート!$L$22="", "", 基本情報入力シート!$L$22))</f>
        <v/>
      </c>
    </row>
    <row r="99" spans="2:2">
      <c r="B99" s="764" t="str">
        <f>IF(F99="", "", IF(基本情報入力シート!$L$22="", "", 基本情報入力シート!$L$22))</f>
        <v/>
      </c>
    </row>
    <row r="100" spans="2:2">
      <c r="B100" s="764" t="str">
        <f>IF(F100="", "", IF(基本情報入力シート!$L$22="", "", 基本情報入力シート!$L$22))</f>
        <v/>
      </c>
    </row>
    <row r="101" spans="2:2">
      <c r="B101" s="764" t="str">
        <f>IF(F101="", "", IF(基本情報入力シート!$L$22="", "", 基本情報入力シート!$L$22))</f>
        <v/>
      </c>
    </row>
    <row r="102" spans="2:2">
      <c r="B102" s="764" t="str">
        <f>IF(F102="", "", IF(基本情報入力シート!$L$22="", "", 基本情報入力シート!$L$22))</f>
        <v/>
      </c>
    </row>
    <row r="103" spans="2:2">
      <c r="B103" s="764" t="str">
        <f>IF(F103="", "", IF(基本情報入力シート!$L$22="", "", 基本情報入力シート!$L$22))</f>
        <v/>
      </c>
    </row>
    <row r="104" spans="2:2">
      <c r="B104" s="764" t="str">
        <f>IF(F104="", "", IF(基本情報入力シート!$L$22="", "", 基本情報入力シート!$L$22))</f>
        <v/>
      </c>
    </row>
    <row r="105" spans="2:2">
      <c r="B105" s="764" t="str">
        <f>IF(F105="", "", IF(基本情報入力シート!$L$22="", "", 基本情報入力シート!$L$22))</f>
        <v/>
      </c>
    </row>
    <row r="106" spans="2:2">
      <c r="B106" s="764" t="str">
        <f>IF(F106="", "", IF(基本情報入力シート!$L$22="", "", 基本情報入力シート!$L$22))</f>
        <v/>
      </c>
    </row>
    <row r="107" spans="2:2">
      <c r="B107" s="764" t="str">
        <f>IF(F107="", "", IF(基本情報入力シート!$L$22="", "", 基本情報入力シート!$L$22))</f>
        <v/>
      </c>
    </row>
    <row r="108" spans="2:2">
      <c r="B108" s="764" t="str">
        <f>IF(F108="", "", IF(基本情報入力シート!$L$22="", "", 基本情報入力シート!$L$22))</f>
        <v/>
      </c>
    </row>
    <row r="109" spans="2:2">
      <c r="B109" s="764" t="str">
        <f>IF(F109="", "", IF(基本情報入力シート!$L$22="", "", 基本情報入力シート!$L$22))</f>
        <v/>
      </c>
    </row>
    <row r="110" spans="2:2">
      <c r="B110" s="764" t="str">
        <f>IF(F110="", "", IF(基本情報入力シート!$L$22="", "", 基本情報入力シート!$L$22))</f>
        <v/>
      </c>
    </row>
    <row r="111" spans="2:2">
      <c r="B111" s="764" t="str">
        <f>IF(F111="", "", IF(基本情報入力シート!$L$22="", "", 基本情報入力シート!$L$22))</f>
        <v/>
      </c>
    </row>
    <row r="112" spans="2:2">
      <c r="B112" s="764" t="str">
        <f>IF(F112="", "", IF(基本情報入力シート!$L$22="", "", 基本情報入力シート!$L$22))</f>
        <v/>
      </c>
    </row>
    <row r="113" spans="2:2">
      <c r="B113" s="764" t="str">
        <f>IF(F113="", "", IF(基本情報入力シート!$L$22="", "", 基本情報入力シート!$L$22))</f>
        <v/>
      </c>
    </row>
    <row r="114" spans="2:2">
      <c r="B114" s="764" t="str">
        <f>IF(F114="", "", IF(基本情報入力シート!$L$22="", "", 基本情報入力シート!$L$22))</f>
        <v/>
      </c>
    </row>
    <row r="115" spans="2:2">
      <c r="B115" s="764" t="str">
        <f>IF(F115="", "", IF(基本情報入力シート!$L$22="", "", 基本情報入力シート!$L$22))</f>
        <v/>
      </c>
    </row>
    <row r="116" spans="2:2">
      <c r="B116" s="764" t="str">
        <f>IF(F116="", "", IF(基本情報入力シート!$L$22="", "", 基本情報入力シート!$L$22))</f>
        <v/>
      </c>
    </row>
    <row r="117" spans="2:2">
      <c r="B117" s="764" t="str">
        <f>IF(F117="", "", IF(基本情報入力シート!$L$22="", "", 基本情報入力シート!$L$22))</f>
        <v/>
      </c>
    </row>
    <row r="118" spans="2:2">
      <c r="B118" s="764" t="str">
        <f>IF(F118="", "", IF(基本情報入力シート!$L$22="", "", 基本情報入力シート!$L$22))</f>
        <v/>
      </c>
    </row>
    <row r="119" spans="2:2">
      <c r="B119" s="764" t="str">
        <f>IF(F119="", "", IF(基本情報入力シート!$L$22="", "", 基本情報入力シート!$L$22))</f>
        <v/>
      </c>
    </row>
    <row r="120" spans="2:2">
      <c r="B120" s="764" t="str">
        <f>IF(F120="", "", IF(基本情報入力シート!$L$22="", "", 基本情報入力シート!$L$22))</f>
        <v/>
      </c>
    </row>
    <row r="121" spans="2:2">
      <c r="B121" s="764" t="str">
        <f>IF(F121="", "", IF(基本情報入力シート!$L$22="", "", 基本情報入力シート!$L$22))</f>
        <v/>
      </c>
    </row>
    <row r="122" spans="2:2">
      <c r="B122" s="764" t="str">
        <f>IF(F122="", "", IF(基本情報入力シート!$L$22="", "", 基本情報入力シート!$L$22))</f>
        <v/>
      </c>
    </row>
    <row r="123" spans="2:2">
      <c r="B123" s="764" t="str">
        <f>IF(F123="", "", IF(基本情報入力シート!$L$22="", "", 基本情報入力シート!$L$22))</f>
        <v/>
      </c>
    </row>
    <row r="124" spans="2:2">
      <c r="B124" s="764" t="str">
        <f>IF(F124="", "", IF(基本情報入力シート!$L$22="", "", 基本情報入力シート!$L$22))</f>
        <v/>
      </c>
    </row>
    <row r="125" spans="2:2">
      <c r="B125" s="764" t="str">
        <f>IF(F125="", "", IF(基本情報入力シート!$L$22="", "", 基本情報入力シート!$L$22))</f>
        <v/>
      </c>
    </row>
    <row r="126" spans="2:2">
      <c r="B126" s="764" t="str">
        <f>IF(F126="", "", IF(基本情報入力シート!$L$22="", "", 基本情報入力シート!$L$22))</f>
        <v/>
      </c>
    </row>
    <row r="127" spans="2:2">
      <c r="B127" s="764" t="str">
        <f>IF(F127="", "", IF(基本情報入力シート!$L$22="", "", 基本情報入力シート!$L$22))</f>
        <v/>
      </c>
    </row>
    <row r="128" spans="2:2">
      <c r="B128" s="764" t="str">
        <f>IF(F128="", "", IF(基本情報入力シート!$L$22="", "", 基本情報入力シート!$L$22))</f>
        <v/>
      </c>
    </row>
    <row r="129" spans="2:2">
      <c r="B129" s="764" t="str">
        <f>IF(F129="", "", IF(基本情報入力シート!$L$22="", "", 基本情報入力シート!$L$22))</f>
        <v/>
      </c>
    </row>
    <row r="130" spans="2:2">
      <c r="B130" s="764" t="str">
        <f>IF(F130="", "", IF(基本情報入力シート!$L$22="", "", 基本情報入力シート!$L$22))</f>
        <v/>
      </c>
    </row>
    <row r="131" spans="2:2">
      <c r="B131" s="764" t="str">
        <f>IF(F131="", "", IF(基本情報入力シート!$L$22="", "", 基本情報入力シート!$L$22))</f>
        <v/>
      </c>
    </row>
    <row r="132" spans="2:2">
      <c r="B132" s="764" t="str">
        <f>IF(F132="", "", IF(基本情報入力シート!$L$22="", "", 基本情報入力シート!$L$22))</f>
        <v/>
      </c>
    </row>
    <row r="133" spans="2:2">
      <c r="B133" s="764" t="str">
        <f>IF(F133="", "", IF(基本情報入力シート!$L$22="", "", 基本情報入力シート!$L$22))</f>
        <v/>
      </c>
    </row>
    <row r="134" spans="2:2">
      <c r="B134" s="764" t="str">
        <f>IF(F134="", "", IF(基本情報入力シート!$L$22="", "", 基本情報入力シート!$L$22))</f>
        <v/>
      </c>
    </row>
    <row r="135" spans="2:2">
      <c r="B135" s="764" t="str">
        <f>IF(F135="", "", IF(基本情報入力シート!$L$22="", "", 基本情報入力シート!$L$22))</f>
        <v/>
      </c>
    </row>
    <row r="136" spans="2:2">
      <c r="B136" s="764" t="str">
        <f>IF(F136="", "", IF(基本情報入力シート!$L$22="", "", 基本情報入力シート!$L$22))</f>
        <v/>
      </c>
    </row>
    <row r="137" spans="2:2">
      <c r="B137" s="764" t="str">
        <f>IF(F137="", "", IF(基本情報入力シート!$L$22="", "", 基本情報入力シート!$L$22))</f>
        <v/>
      </c>
    </row>
    <row r="138" spans="2:2">
      <c r="B138" s="764" t="str">
        <f>IF(F138="", "", IF(基本情報入力シート!$L$22="", "", 基本情報入力シート!$L$22))</f>
        <v/>
      </c>
    </row>
    <row r="139" spans="2:2">
      <c r="B139" s="764" t="str">
        <f>IF(F139="", "", IF(基本情報入力シート!$L$22="", "", 基本情報入力シート!$L$22))</f>
        <v/>
      </c>
    </row>
    <row r="140" spans="2:2">
      <c r="B140" s="764" t="str">
        <f>IF(F140="", "", IF(基本情報入力シート!$L$22="", "", 基本情報入力シート!$L$22))</f>
        <v/>
      </c>
    </row>
    <row r="141" spans="2:2">
      <c r="B141" s="764" t="str">
        <f>IF(F141="", "", IF(基本情報入力シート!$L$22="", "", 基本情報入力シート!$L$22))</f>
        <v/>
      </c>
    </row>
    <row r="142" spans="2:2">
      <c r="B142" s="764" t="str">
        <f>IF(F142="", "", IF(基本情報入力シート!$L$22="", "", 基本情報入力シート!$L$22))</f>
        <v/>
      </c>
    </row>
    <row r="143" spans="2:2">
      <c r="B143" s="764" t="str">
        <f>IF(F143="", "", IF(基本情報入力シート!$L$22="", "", 基本情報入力シート!$L$22))</f>
        <v/>
      </c>
    </row>
    <row r="144" spans="2:2">
      <c r="B144" s="764" t="str">
        <f>IF(F144="", "", IF(基本情報入力シート!$L$22="", "", 基本情報入力シート!$L$22))</f>
        <v/>
      </c>
    </row>
    <row r="145" spans="2:2">
      <c r="B145" s="764" t="str">
        <f>IF(F145="", "", IF(基本情報入力シート!$L$22="", "", 基本情報入力シート!$L$22))</f>
        <v/>
      </c>
    </row>
    <row r="146" spans="2:2">
      <c r="B146" s="764" t="str">
        <f>IF(F146="", "", IF(基本情報入力シート!$L$22="", "", 基本情報入力シート!$L$22))</f>
        <v/>
      </c>
    </row>
    <row r="147" spans="2:2">
      <c r="B147" s="764" t="str">
        <f>IF(F147="", "", IF(基本情報入力シート!$L$22="", "", 基本情報入力シート!$L$22))</f>
        <v/>
      </c>
    </row>
    <row r="148" spans="2:2">
      <c r="B148" s="764" t="str">
        <f>IF(F148="", "", IF(基本情報入力シート!$L$22="", "", 基本情報入力シート!$L$22))</f>
        <v/>
      </c>
    </row>
    <row r="149" spans="2:2">
      <c r="B149" s="764" t="str">
        <f>IF(F149="", "", IF(基本情報入力シート!$L$22="", "", 基本情報入力シート!$L$22))</f>
        <v/>
      </c>
    </row>
    <row r="150" spans="2:2">
      <c r="B150" s="764" t="str">
        <f>IF(F150="", "", IF(基本情報入力シート!$L$22="", "", 基本情報入力シート!$L$22))</f>
        <v/>
      </c>
    </row>
    <row r="151" spans="2:2">
      <c r="B151" s="764" t="str">
        <f>IF(F151="", "", IF(基本情報入力シート!$L$22="", "", 基本情報入力シート!$L$22))</f>
        <v/>
      </c>
    </row>
    <row r="152" spans="2:2">
      <c r="B152" s="764" t="str">
        <f>IF(F152="", "", IF(基本情報入力シート!$L$22="", "", 基本情報入力シート!$L$22))</f>
        <v/>
      </c>
    </row>
    <row r="153" spans="2:2">
      <c r="B153" s="764" t="str">
        <f>IF(F153="", "", IF(基本情報入力シート!$L$22="", "", 基本情報入力シート!$L$22))</f>
        <v/>
      </c>
    </row>
    <row r="154" spans="2:2">
      <c r="B154" s="764" t="str">
        <f>IF(F154="", "", IF(基本情報入力シート!$L$22="", "", 基本情報入力シート!$L$22))</f>
        <v/>
      </c>
    </row>
    <row r="155" spans="2:2">
      <c r="B155" s="764" t="str">
        <f>IF(F155="", "", IF(基本情報入力シート!$L$22="", "", 基本情報入力シート!$L$22))</f>
        <v/>
      </c>
    </row>
    <row r="156" spans="2:2">
      <c r="B156" s="764" t="str">
        <f>IF(F156="", "", IF(基本情報入力シート!$L$22="", "", 基本情報入力シート!$L$22))</f>
        <v/>
      </c>
    </row>
    <row r="157" spans="2:2">
      <c r="B157" s="764" t="str">
        <f>IF(F157="", "", IF(基本情報入力シート!$L$22="", "", 基本情報入力シート!$L$22))</f>
        <v/>
      </c>
    </row>
    <row r="158" spans="2:2">
      <c r="B158" s="764" t="str">
        <f>IF(F158="", "", IF(基本情報入力シート!$L$22="", "", 基本情報入力シート!$L$22))</f>
        <v/>
      </c>
    </row>
    <row r="159" spans="2:2">
      <c r="B159" s="764" t="str">
        <f>IF(F159="", "", IF(基本情報入力シート!$L$22="", "", 基本情報入力シート!$L$22))</f>
        <v/>
      </c>
    </row>
    <row r="160" spans="2:2">
      <c r="B160" s="764" t="str">
        <f>IF(F160="", "", IF(基本情報入力シート!$L$22="", "", 基本情報入力シート!$L$22))</f>
        <v/>
      </c>
    </row>
    <row r="161" spans="2:2">
      <c r="B161" s="764" t="str">
        <f>IF(F161="", "", IF(基本情報入力シート!$L$22="", "", 基本情報入力シート!$L$22))</f>
        <v/>
      </c>
    </row>
    <row r="162" spans="2:2">
      <c r="B162" s="764" t="str">
        <f>IF(F162="", "", IF(基本情報入力シート!$L$22="", "", 基本情報入力シート!$L$22))</f>
        <v/>
      </c>
    </row>
    <row r="163" spans="2:2">
      <c r="B163" s="764" t="str">
        <f>IF(F163="", "", IF(基本情報入力シート!$L$22="", "", 基本情報入力シート!$L$22))</f>
        <v/>
      </c>
    </row>
    <row r="164" spans="2:2">
      <c r="B164" s="764" t="str">
        <f>IF(F164="", "", IF(基本情報入力シート!$L$22="", "", 基本情報入力シート!$L$22))</f>
        <v/>
      </c>
    </row>
    <row r="165" spans="2:2">
      <c r="B165" s="764" t="str">
        <f>IF(F165="", "", IF(基本情報入力シート!$L$22="", "", 基本情報入力シート!$L$22))</f>
        <v/>
      </c>
    </row>
    <row r="166" spans="2:2">
      <c r="B166" s="764" t="str">
        <f>IF(F166="", "", IF(基本情報入力シート!$L$22="", "", 基本情報入力シート!$L$22))</f>
        <v/>
      </c>
    </row>
    <row r="167" spans="2:2">
      <c r="B167" s="764" t="str">
        <f>IF(F167="", "", IF(基本情報入力シート!$L$22="", "", 基本情報入力シート!$L$22))</f>
        <v/>
      </c>
    </row>
    <row r="168" spans="2:2">
      <c r="B168" s="764" t="str">
        <f>IF(F168="", "", IF(基本情報入力シート!$L$22="", "", 基本情報入力シート!$L$22))</f>
        <v/>
      </c>
    </row>
    <row r="169" spans="2:2">
      <c r="B169" s="764" t="str">
        <f>IF(F169="", "", IF(基本情報入力シート!$L$22="", "", 基本情報入力シート!$L$22))</f>
        <v/>
      </c>
    </row>
    <row r="170" spans="2:2">
      <c r="B170" s="764" t="str">
        <f>IF(F170="", "", IF(基本情報入力シート!$L$22="", "", 基本情報入力シート!$L$22))</f>
        <v/>
      </c>
    </row>
    <row r="171" spans="2:2">
      <c r="B171" s="764" t="str">
        <f>IF(F171="", "", IF(基本情報入力シート!$L$22="", "", 基本情報入力シート!$L$22))</f>
        <v/>
      </c>
    </row>
    <row r="172" spans="2:2">
      <c r="B172" s="764" t="str">
        <f>IF(F172="", "", IF(基本情報入力シート!$L$22="", "", 基本情報入力シート!$L$22))</f>
        <v/>
      </c>
    </row>
    <row r="173" spans="2:2">
      <c r="B173" s="764" t="str">
        <f>IF(F173="", "", IF(基本情報入力シート!$L$22="", "", 基本情報入力シート!$L$22))</f>
        <v/>
      </c>
    </row>
    <row r="174" spans="2:2">
      <c r="B174" s="764" t="str">
        <f>IF(F174="", "", IF(基本情報入力シート!$L$22="", "", 基本情報入力シート!$L$22))</f>
        <v/>
      </c>
    </row>
    <row r="175" spans="2:2">
      <c r="B175" s="764" t="str">
        <f>IF(F175="", "", IF(基本情報入力シート!$L$22="", "", 基本情報入力シート!$L$22))</f>
        <v/>
      </c>
    </row>
    <row r="176" spans="2:2">
      <c r="B176" s="764" t="str">
        <f>IF(F176="", "", IF(基本情報入力シート!$L$22="", "", 基本情報入力シート!$L$22))</f>
        <v/>
      </c>
    </row>
    <row r="177" spans="2:2">
      <c r="B177" s="764" t="str">
        <f>IF(F177="", "", IF(基本情報入力シート!$L$22="", "", 基本情報入力シート!$L$22))</f>
        <v/>
      </c>
    </row>
    <row r="178" spans="2:2">
      <c r="B178" s="764" t="str">
        <f>IF(F178="", "", IF(基本情報入力シート!$L$22="", "", 基本情報入力シート!$L$22))</f>
        <v/>
      </c>
    </row>
    <row r="179" spans="2:2">
      <c r="B179" s="764" t="str">
        <f>IF(F179="", "", IF(基本情報入力シート!$L$22="", "", 基本情報入力シート!$L$22))</f>
        <v/>
      </c>
    </row>
    <row r="180" spans="2:2">
      <c r="B180" s="764" t="str">
        <f>IF(F180="", "", IF(基本情報入力シート!$L$22="", "", 基本情報入力シート!$L$22))</f>
        <v/>
      </c>
    </row>
    <row r="181" spans="2:2">
      <c r="B181" s="764" t="str">
        <f>IF(F181="", "", IF(基本情報入力シート!$L$22="", "", 基本情報入力シート!$L$22))</f>
        <v/>
      </c>
    </row>
    <row r="182" spans="2:2">
      <c r="B182" s="764" t="str">
        <f>IF(F182="", "", IF(基本情報入力シート!$L$22="", "", 基本情報入力シート!$L$22))</f>
        <v/>
      </c>
    </row>
    <row r="183" spans="2:2">
      <c r="B183" s="764" t="str">
        <f>IF(F183="", "", IF(基本情報入力シート!$L$22="", "", 基本情報入力シート!$L$22))</f>
        <v/>
      </c>
    </row>
    <row r="184" spans="2:2">
      <c r="B184" s="764" t="str">
        <f>IF(F184="", "", IF(基本情報入力シート!$L$22="", "", 基本情報入力シート!$L$22))</f>
        <v/>
      </c>
    </row>
    <row r="185" spans="2:2">
      <c r="B185" s="764" t="str">
        <f>IF(F185="", "", IF(基本情報入力シート!$L$22="", "", 基本情報入力シート!$L$22))</f>
        <v/>
      </c>
    </row>
    <row r="186" spans="2:2">
      <c r="B186" s="764" t="str">
        <f>IF(F186="", "", IF(基本情報入力シート!$L$22="", "", 基本情報入力シート!$L$22))</f>
        <v/>
      </c>
    </row>
    <row r="187" spans="2:2">
      <c r="B187" s="764" t="str">
        <f>IF(F187="", "", IF(基本情報入力シート!$L$22="", "", 基本情報入力シート!$L$22))</f>
        <v/>
      </c>
    </row>
    <row r="188" spans="2:2">
      <c r="B188" s="764" t="str">
        <f>IF(F188="", "", IF(基本情報入力シート!$L$22="", "", 基本情報入力シート!$L$22))</f>
        <v/>
      </c>
    </row>
    <row r="189" spans="2:2">
      <c r="B189" s="764" t="str">
        <f>IF(F189="", "", IF(基本情報入力シート!$L$22="", "", 基本情報入力シート!$L$22))</f>
        <v/>
      </c>
    </row>
    <row r="190" spans="2:2">
      <c r="B190" s="764" t="str">
        <f>IF(F190="", "", IF(基本情報入力シート!$L$22="", "", 基本情報入力シート!$L$22))</f>
        <v/>
      </c>
    </row>
    <row r="191" spans="2:2">
      <c r="B191" s="764" t="str">
        <f>IF(F191="", "", IF(基本情報入力シート!$L$22="", "", 基本情報入力シート!$L$22))</f>
        <v/>
      </c>
    </row>
    <row r="192" spans="2:2">
      <c r="B192" s="764" t="str">
        <f>IF(F192="", "", IF(基本情報入力シート!$L$22="", "", 基本情報入力シート!$L$22))</f>
        <v/>
      </c>
    </row>
    <row r="193" spans="2:2">
      <c r="B193" s="764" t="str">
        <f>IF(F193="", "", IF(基本情報入力シート!$L$22="", "", 基本情報入力シート!$L$22))</f>
        <v/>
      </c>
    </row>
    <row r="194" spans="2:2">
      <c r="B194" s="764" t="str">
        <f>IF(F194="", "", IF(基本情報入力シート!$L$22="", "", 基本情報入力シート!$L$22))</f>
        <v/>
      </c>
    </row>
    <row r="195" spans="2:2">
      <c r="B195" s="764" t="str">
        <f>IF(F195="", "", IF(基本情報入力シート!$L$22="", "", 基本情報入力シート!$L$22))</f>
        <v/>
      </c>
    </row>
    <row r="196" spans="2:2">
      <c r="B196" s="764" t="str">
        <f>IF(F196="", "", IF(基本情報入力シート!$L$22="", "", 基本情報入力シート!$L$22))</f>
        <v/>
      </c>
    </row>
    <row r="197" spans="2:2">
      <c r="B197" s="764" t="str">
        <f>IF(F197="", "", IF(基本情報入力シート!$L$22="", "", 基本情報入力シート!$L$22))</f>
        <v/>
      </c>
    </row>
    <row r="198" spans="2:2">
      <c r="B198" s="764" t="str">
        <f>IF(F198="", "", IF(基本情報入力シート!$L$22="", "", 基本情報入力シート!$L$22))</f>
        <v/>
      </c>
    </row>
    <row r="199" spans="2:2">
      <c r="B199" s="764" t="str">
        <f>IF(F199="", "", IF(基本情報入力シート!$L$22="", "", 基本情報入力シート!$L$22))</f>
        <v/>
      </c>
    </row>
    <row r="200" spans="2:2">
      <c r="B200" s="764" t="str">
        <f>IF(F200="", "", IF(基本情報入力シート!$L$22="", "", 基本情報入力シート!$L$22))</f>
        <v/>
      </c>
    </row>
    <row r="201" spans="2:2">
      <c r="B201" s="764" t="str">
        <f>IF(F201="", "", IF(基本情報入力シート!$L$22="", "", 基本情報入力シート!$L$22))</f>
        <v/>
      </c>
    </row>
    <row r="202" spans="2:2">
      <c r="B202" s="764" t="str">
        <f>IF(F202="", "", IF(基本情報入力シート!$L$22="", "", 基本情報入力シート!$L$22))</f>
        <v/>
      </c>
    </row>
    <row r="203" spans="2:2">
      <c r="B203" s="764" t="str">
        <f>IF(F203="", "", IF(基本情報入力シート!$L$22="", "", 基本情報入力シート!$L$22))</f>
        <v/>
      </c>
    </row>
    <row r="204" spans="2:2">
      <c r="B204" s="764" t="str">
        <f>IF(F204="", "", IF(基本情報入力シート!$L$22="", "", 基本情報入力シート!$L$22))</f>
        <v/>
      </c>
    </row>
    <row r="205" spans="2:2">
      <c r="B205" s="764" t="str">
        <f>IF(F205="", "", IF(基本情報入力シート!$L$22="", "", 基本情報入力シート!$L$22))</f>
        <v/>
      </c>
    </row>
    <row r="206" spans="2:2">
      <c r="B206" s="764" t="str">
        <f>IF(F206="", "", IF(基本情報入力シート!$L$22="", "", 基本情報入力シート!$L$22))</f>
        <v/>
      </c>
    </row>
    <row r="207" spans="2:2">
      <c r="B207" s="764" t="str">
        <f>IF(F207="", "", IF(基本情報入力シート!$L$22="", "", 基本情報入力シート!$L$22))</f>
        <v/>
      </c>
    </row>
    <row r="208" spans="2:2">
      <c r="B208" s="764" t="str">
        <f>IF(F208="", "", IF(基本情報入力シート!$L$22="", "", 基本情報入力シート!$L$22))</f>
        <v/>
      </c>
    </row>
    <row r="209" spans="2:2">
      <c r="B209" s="764" t="str">
        <f>IF(F209="", "", IF(基本情報入力シート!$L$22="", "", 基本情報入力シート!$L$22))</f>
        <v/>
      </c>
    </row>
    <row r="210" spans="2:2">
      <c r="B210" s="764" t="str">
        <f>IF(F210="", "", IF(基本情報入力シート!$L$22="", "", 基本情報入力シート!$L$22))</f>
        <v/>
      </c>
    </row>
    <row r="211" spans="2:2">
      <c r="B211" s="764" t="str">
        <f>IF(F211="", "", IF(基本情報入力シート!$L$22="", "", 基本情報入力シート!$L$22))</f>
        <v/>
      </c>
    </row>
    <row r="212" spans="2:2">
      <c r="B212" s="764" t="str">
        <f>IF(F212="", "", IF(基本情報入力シート!$L$22="", "", 基本情報入力シート!$L$22))</f>
        <v/>
      </c>
    </row>
    <row r="213" spans="2:2">
      <c r="B213" s="764" t="str">
        <f>IF(F213="", "", IF(基本情報入力シート!$L$22="", "", 基本情報入力シート!$L$22))</f>
        <v/>
      </c>
    </row>
    <row r="214" spans="2:2">
      <c r="B214" s="764" t="str">
        <f>IF(F214="", "", IF(基本情報入力シート!$L$22="", "", 基本情報入力シート!$L$22))</f>
        <v/>
      </c>
    </row>
    <row r="215" spans="2:2">
      <c r="B215" s="764" t="str">
        <f>IF(F215="", "", IF(基本情報入力シート!$L$22="", "", 基本情報入力シート!$L$22))</f>
        <v/>
      </c>
    </row>
    <row r="216" spans="2:2">
      <c r="B216" s="764" t="str">
        <f>IF(F216="", "", IF(基本情報入力シート!$L$22="", "", 基本情報入力シート!$L$22))</f>
        <v/>
      </c>
    </row>
    <row r="217" spans="2:2">
      <c r="B217" s="764" t="str">
        <f>IF(F217="", "", IF(基本情報入力シート!$L$22="", "", 基本情報入力シート!$L$22))</f>
        <v/>
      </c>
    </row>
    <row r="218" spans="2:2">
      <c r="B218" s="764" t="str">
        <f>IF(F218="", "", IF(基本情報入力シート!$L$22="", "", 基本情報入力シート!$L$22))</f>
        <v/>
      </c>
    </row>
    <row r="219" spans="2:2">
      <c r="B219" s="764" t="str">
        <f>IF(F219="", "", IF(基本情報入力シート!$L$22="", "", 基本情報入力シート!$L$22))</f>
        <v/>
      </c>
    </row>
    <row r="220" spans="2:2">
      <c r="B220" s="764" t="str">
        <f>IF(F220="", "", IF(基本情報入力シート!$L$22="", "", 基本情報入力シート!$L$22))</f>
        <v/>
      </c>
    </row>
    <row r="221" spans="2:2">
      <c r="B221" s="764" t="str">
        <f>IF(F221="", "", IF(基本情報入力シート!$L$22="", "", 基本情報入力シート!$L$22))</f>
        <v/>
      </c>
    </row>
    <row r="222" spans="2:2">
      <c r="B222" s="764" t="str">
        <f>IF(F222="", "", IF(基本情報入力シート!$L$22="", "", 基本情報入力シート!$L$22))</f>
        <v/>
      </c>
    </row>
    <row r="223" spans="2:2">
      <c r="B223" s="764" t="str">
        <f>IF(F223="", "", IF(基本情報入力シート!$L$22="", "", 基本情報入力シート!$L$22))</f>
        <v/>
      </c>
    </row>
    <row r="224" spans="2:2">
      <c r="B224" s="764" t="str">
        <f>IF(F224="", "", IF(基本情報入力シート!$L$22="", "", 基本情報入力シート!$L$22))</f>
        <v/>
      </c>
    </row>
    <row r="225" spans="2:2">
      <c r="B225" s="764" t="str">
        <f>IF(F225="", "", IF(基本情報入力シート!$L$22="", "", 基本情報入力シート!$L$22))</f>
        <v/>
      </c>
    </row>
    <row r="226" spans="2:2">
      <c r="B226" s="764" t="str">
        <f>IF(F226="", "", IF(基本情報入力シート!$L$22="", "", 基本情報入力シート!$L$22))</f>
        <v/>
      </c>
    </row>
    <row r="227" spans="2:2">
      <c r="B227" s="764" t="str">
        <f>IF(F227="", "", IF(基本情報入力シート!$L$22="", "", 基本情報入力シート!$L$22))</f>
        <v/>
      </c>
    </row>
    <row r="228" spans="2:2">
      <c r="B228" s="764" t="str">
        <f>IF(F228="", "", IF(基本情報入力シート!$L$22="", "", 基本情報入力シート!$L$22))</f>
        <v/>
      </c>
    </row>
    <row r="229" spans="2:2">
      <c r="B229" s="764" t="str">
        <f>IF(F229="", "", IF(基本情報入力シート!$L$22="", "", 基本情報入力シート!$L$22))</f>
        <v/>
      </c>
    </row>
    <row r="230" spans="2:2">
      <c r="B230" s="764" t="str">
        <f>IF(F230="", "", IF(基本情報入力シート!$L$22="", "", 基本情報入力シート!$L$22))</f>
        <v/>
      </c>
    </row>
    <row r="231" spans="2:2">
      <c r="B231" s="764" t="str">
        <f>IF(F231="", "", IF(基本情報入力シート!$L$22="", "", 基本情報入力シート!$L$22))</f>
        <v/>
      </c>
    </row>
    <row r="232" spans="2:2">
      <c r="B232" s="764" t="str">
        <f>IF(F232="", "", IF(基本情報入力シート!$L$22="", "", 基本情報入力シート!$L$22))</f>
        <v/>
      </c>
    </row>
    <row r="233" spans="2:2">
      <c r="B233" s="764" t="str">
        <f>IF(F233="", "", IF(基本情報入力シート!$L$22="", "", 基本情報入力シート!$L$22))</f>
        <v/>
      </c>
    </row>
    <row r="234" spans="2:2">
      <c r="B234" s="764" t="str">
        <f>IF(F234="", "", IF(基本情報入力シート!$L$22="", "", 基本情報入力シート!$L$22))</f>
        <v/>
      </c>
    </row>
    <row r="235" spans="2:2">
      <c r="B235" s="764" t="str">
        <f>IF(F235="", "", IF(基本情報入力シート!$L$22="", "", 基本情報入力シート!$L$22))</f>
        <v/>
      </c>
    </row>
    <row r="236" spans="2:2">
      <c r="B236" s="764" t="str">
        <f>IF(F236="", "", IF(基本情報入力シート!$L$22="", "", 基本情報入力シート!$L$22))</f>
        <v/>
      </c>
    </row>
    <row r="237" spans="2:2">
      <c r="B237" s="764" t="str">
        <f>IF(F237="", "", IF(基本情報入力シート!$L$22="", "", 基本情報入力シート!$L$22))</f>
        <v/>
      </c>
    </row>
    <row r="238" spans="2:2">
      <c r="B238" s="764" t="str">
        <f>IF(F238="", "", IF(基本情報入力シート!$L$22="", "", 基本情報入力シート!$L$22))</f>
        <v/>
      </c>
    </row>
    <row r="239" spans="2:2">
      <c r="B239" s="764" t="str">
        <f>IF(F239="", "", IF(基本情報入力シート!$L$22="", "", 基本情報入力シート!$L$22))</f>
        <v/>
      </c>
    </row>
    <row r="240" spans="2:2">
      <c r="B240" s="764" t="str">
        <f>IF(F240="", "", IF(基本情報入力シート!$L$22="", "", 基本情報入力シート!$L$22))</f>
        <v/>
      </c>
    </row>
    <row r="241" spans="2:2">
      <c r="B241" s="764" t="str">
        <f>IF(F241="", "", IF(基本情報入力シート!$L$22="", "", 基本情報入力シート!$L$22))</f>
        <v/>
      </c>
    </row>
    <row r="242" spans="2:2">
      <c r="B242" s="764" t="str">
        <f>IF(F242="", "", IF(基本情報入力シート!$L$22="", "", 基本情報入力シート!$L$22))</f>
        <v/>
      </c>
    </row>
    <row r="243" spans="2:2">
      <c r="B243" s="764" t="str">
        <f>IF(F243="", "", IF(基本情報入力シート!$L$22="", "", 基本情報入力シート!$L$22))</f>
        <v/>
      </c>
    </row>
    <row r="244" spans="2:2">
      <c r="B244" s="764" t="str">
        <f>IF(F244="", "", IF(基本情報入力シート!$L$22="", "", 基本情報入力シート!$L$22))</f>
        <v/>
      </c>
    </row>
    <row r="245" spans="2:2">
      <c r="B245" s="764" t="str">
        <f>IF(F245="", "", IF(基本情報入力シート!$L$22="", "", 基本情報入力シート!$L$22))</f>
        <v/>
      </c>
    </row>
    <row r="246" spans="2:2">
      <c r="B246" s="764" t="str">
        <f>IF(F246="", "", IF(基本情報入力シート!$L$22="", "", 基本情報入力シート!$L$22))</f>
        <v/>
      </c>
    </row>
    <row r="247" spans="2:2">
      <c r="B247" s="764" t="str">
        <f>IF(F247="", "", IF(基本情報入力シート!$L$22="", "", 基本情報入力シート!$L$22))</f>
        <v/>
      </c>
    </row>
    <row r="248" spans="2:2">
      <c r="B248" s="764" t="str">
        <f>IF(F248="", "", IF(基本情報入力シート!$L$22="", "", 基本情報入力シート!$L$22))</f>
        <v/>
      </c>
    </row>
    <row r="249" spans="2:2">
      <c r="B249" s="764" t="str">
        <f>IF(F249="", "", IF(基本情報入力シート!$L$22="", "", 基本情報入力シート!$L$22))</f>
        <v/>
      </c>
    </row>
    <row r="250" spans="2:2">
      <c r="B250" s="764" t="str">
        <f>IF(F250="", "", IF(基本情報入力シート!$L$22="", "", 基本情報入力シート!$L$22))</f>
        <v/>
      </c>
    </row>
    <row r="251" spans="2:2">
      <c r="B251" s="764" t="str">
        <f>IF(F251="", "", IF(基本情報入力シート!$L$22="", "", 基本情報入力シート!$L$22))</f>
        <v/>
      </c>
    </row>
    <row r="252" spans="2:2">
      <c r="B252" s="764" t="str">
        <f>IF(F252="", "", IF(基本情報入力シート!$L$22="", "", 基本情報入力シート!$L$22))</f>
        <v/>
      </c>
    </row>
    <row r="253" spans="2:2">
      <c r="B253" s="764" t="str">
        <f>IF(F253="", "", IF(基本情報入力シート!$L$22="", "", 基本情報入力シート!$L$22))</f>
        <v/>
      </c>
    </row>
    <row r="254" spans="2:2">
      <c r="B254" s="764" t="str">
        <f>IF(F254="", "", IF(基本情報入力シート!$L$22="", "", 基本情報入力シート!$L$22))</f>
        <v/>
      </c>
    </row>
    <row r="255" spans="2:2">
      <c r="B255" s="764" t="str">
        <f>IF(F255="", "", IF(基本情報入力シート!$L$22="", "", 基本情報入力シート!$L$22))</f>
        <v/>
      </c>
    </row>
    <row r="256" spans="2:2">
      <c r="B256" s="764" t="str">
        <f>IF(F256="", "", IF(基本情報入力シート!$L$22="", "", 基本情報入力シート!$L$22))</f>
        <v/>
      </c>
    </row>
    <row r="257" spans="2:2">
      <c r="B257" s="764" t="str">
        <f>IF(F257="", "", IF(基本情報入力シート!$L$22="", "", 基本情報入力シート!$L$22))</f>
        <v/>
      </c>
    </row>
    <row r="258" spans="2:2">
      <c r="B258" s="764" t="str">
        <f>IF(F258="", "", IF(基本情報入力シート!$L$22="", "", 基本情報入力シート!$L$22))</f>
        <v/>
      </c>
    </row>
    <row r="259" spans="2:2">
      <c r="B259" s="764" t="str">
        <f>IF(F259="", "", IF(基本情報入力シート!$L$22="", "", 基本情報入力シート!$L$22))</f>
        <v/>
      </c>
    </row>
    <row r="260" spans="2:2">
      <c r="B260" s="764" t="str">
        <f>IF(F260="", "", IF(基本情報入力シート!$L$22="", "", 基本情報入力シート!$L$22))</f>
        <v/>
      </c>
    </row>
    <row r="261" spans="2:2">
      <c r="B261" s="764" t="str">
        <f>IF(F261="", "", IF(基本情報入力シート!$L$22="", "", 基本情報入力シート!$L$22))</f>
        <v/>
      </c>
    </row>
    <row r="262" spans="2:2">
      <c r="B262" s="764" t="str">
        <f>IF(F262="", "", IF(基本情報入力シート!$L$22="", "", 基本情報入力シート!$L$22))</f>
        <v/>
      </c>
    </row>
    <row r="263" spans="2:2">
      <c r="B263" s="764" t="str">
        <f>IF(F263="", "", IF(基本情報入力シート!$L$22="", "", 基本情報入力シート!$L$22))</f>
        <v/>
      </c>
    </row>
    <row r="264" spans="2:2">
      <c r="B264" s="764" t="str">
        <f>IF(F264="", "", IF(基本情報入力シート!$L$22="", "", 基本情報入力シート!$L$22))</f>
        <v/>
      </c>
    </row>
    <row r="265" spans="2:2">
      <c r="B265" s="764" t="str">
        <f>IF(F265="", "", IF(基本情報入力シート!$L$22="", "", 基本情報入力シート!$L$22))</f>
        <v/>
      </c>
    </row>
    <row r="266" spans="2:2">
      <c r="B266" s="764" t="str">
        <f>IF(F266="", "", IF(基本情報入力シート!$L$22="", "", 基本情報入力シート!$L$22))</f>
        <v/>
      </c>
    </row>
    <row r="267" spans="2:2">
      <c r="B267" s="764" t="str">
        <f>IF(F267="", "", IF(基本情報入力シート!$L$22="", "", 基本情報入力シート!$L$22))</f>
        <v/>
      </c>
    </row>
    <row r="268" spans="2:2">
      <c r="B268" s="764" t="str">
        <f>IF(F268="", "", IF(基本情報入力シート!$L$22="", "", 基本情報入力シート!$L$22))</f>
        <v/>
      </c>
    </row>
    <row r="269" spans="2:2">
      <c r="B269" s="764" t="str">
        <f>IF(F269="", "", IF(基本情報入力シート!$L$22="", "", 基本情報入力シート!$L$22))</f>
        <v/>
      </c>
    </row>
    <row r="270" spans="2:2">
      <c r="B270" s="764" t="str">
        <f>IF(F270="", "", IF(基本情報入力シート!$L$22="", "", 基本情報入力シート!$L$22))</f>
        <v/>
      </c>
    </row>
    <row r="271" spans="2:2">
      <c r="B271" s="764" t="str">
        <f>IF(F271="", "", IF(基本情報入力シート!$L$22="", "", 基本情報入力シート!$L$22))</f>
        <v/>
      </c>
    </row>
    <row r="272" spans="2:2">
      <c r="B272" s="764" t="str">
        <f>IF(F272="", "", IF(基本情報入力シート!$L$22="", "", 基本情報入力シート!$L$22))</f>
        <v/>
      </c>
    </row>
    <row r="273" spans="2:2">
      <c r="B273" s="764" t="str">
        <f>IF(F273="", "", IF(基本情報入力シート!$L$22="", "", 基本情報入力シート!$L$22))</f>
        <v/>
      </c>
    </row>
    <row r="274" spans="2:2">
      <c r="B274" s="764" t="str">
        <f>IF(F274="", "", IF(基本情報入力シート!$L$22="", "", 基本情報入力シート!$L$22))</f>
        <v/>
      </c>
    </row>
    <row r="275" spans="2:2">
      <c r="B275" s="764" t="str">
        <f>IF(F275="", "", IF(基本情報入力シート!$L$22="", "", 基本情報入力シート!$L$22))</f>
        <v/>
      </c>
    </row>
    <row r="276" spans="2:2">
      <c r="B276" s="764" t="str">
        <f>IF(F276="", "", IF(基本情報入力シート!$L$22="", "", 基本情報入力シート!$L$22))</f>
        <v/>
      </c>
    </row>
    <row r="277" spans="2:2">
      <c r="B277" s="764" t="str">
        <f>IF(F277="", "", IF(基本情報入力シート!$L$22="", "", 基本情報入力シート!$L$22))</f>
        <v/>
      </c>
    </row>
    <row r="278" spans="2:2">
      <c r="B278" s="764" t="str">
        <f>IF(F278="", "", IF(基本情報入力シート!$L$22="", "", 基本情報入力シート!$L$22))</f>
        <v/>
      </c>
    </row>
    <row r="279" spans="2:2">
      <c r="B279" s="764" t="str">
        <f>IF(F279="", "", IF(基本情報入力シート!$L$22="", "", 基本情報入力シート!$L$22))</f>
        <v/>
      </c>
    </row>
    <row r="280" spans="2:2">
      <c r="B280" s="764" t="str">
        <f>IF(F280="", "", IF(基本情報入力シート!$L$22="", "", 基本情報入力シート!$L$22))</f>
        <v/>
      </c>
    </row>
    <row r="281" spans="2:2">
      <c r="B281" s="764" t="str">
        <f>IF(F281="", "", IF(基本情報入力シート!$L$22="", "", 基本情報入力シート!$L$22))</f>
        <v/>
      </c>
    </row>
    <row r="282" spans="2:2">
      <c r="B282" s="764" t="str">
        <f>IF(F282="", "", IF(基本情報入力シート!$L$22="", "", 基本情報入力シート!$L$22))</f>
        <v/>
      </c>
    </row>
    <row r="283" spans="2:2">
      <c r="B283" s="764" t="str">
        <f>IF(F283="", "", IF(基本情報入力シート!$L$22="", "", 基本情報入力シート!$L$22))</f>
        <v/>
      </c>
    </row>
    <row r="284" spans="2:2">
      <c r="B284" s="764" t="str">
        <f>IF(F284="", "", IF(基本情報入力シート!$L$22="", "", 基本情報入力シート!$L$22))</f>
        <v/>
      </c>
    </row>
    <row r="285" spans="2:2">
      <c r="B285" s="764" t="str">
        <f>IF(F285="", "", IF(基本情報入力シート!$L$22="", "", 基本情報入力シート!$L$22))</f>
        <v/>
      </c>
    </row>
    <row r="286" spans="2:2">
      <c r="B286" s="764" t="str">
        <f>IF(F286="", "", IF(基本情報入力シート!$L$22="", "", 基本情報入力シート!$L$22))</f>
        <v/>
      </c>
    </row>
    <row r="287" spans="2:2">
      <c r="B287" s="764" t="str">
        <f>IF(F287="", "", IF(基本情報入力シート!$L$22="", "", 基本情報入力シート!$L$22))</f>
        <v/>
      </c>
    </row>
    <row r="288" spans="2:2">
      <c r="B288" s="764" t="str">
        <f>IF(F288="", "", IF(基本情報入力シート!$L$22="", "", 基本情報入力シート!$L$22))</f>
        <v/>
      </c>
    </row>
    <row r="289" spans="2:2">
      <c r="B289" s="764" t="str">
        <f>IF(F289="", "", IF(基本情報入力シート!$L$22="", "", 基本情報入力シート!$L$22))</f>
        <v/>
      </c>
    </row>
    <row r="290" spans="2:2">
      <c r="B290" s="764" t="str">
        <f>IF(F290="", "", IF(基本情報入力シート!$L$22="", "", 基本情報入力シート!$L$22))</f>
        <v/>
      </c>
    </row>
    <row r="291" spans="2:2">
      <c r="B291" s="764" t="str">
        <f>IF(F291="", "", IF(基本情報入力シート!$L$22="", "", 基本情報入力シート!$L$22))</f>
        <v/>
      </c>
    </row>
    <row r="292" spans="2:2">
      <c r="B292" s="764" t="str">
        <f>IF(F292="", "", IF(基本情報入力シート!$L$22="", "", 基本情報入力シート!$L$22))</f>
        <v/>
      </c>
    </row>
    <row r="293" spans="2:2">
      <c r="B293" s="764" t="str">
        <f>IF(F293="", "", IF(基本情報入力シート!$L$22="", "", 基本情報入力シート!$L$22))</f>
        <v/>
      </c>
    </row>
    <row r="294" spans="2:2">
      <c r="B294" s="764" t="str">
        <f>IF(F294="", "", IF(基本情報入力シート!$L$22="", "", 基本情報入力シート!$L$22))</f>
        <v/>
      </c>
    </row>
    <row r="295" spans="2:2">
      <c r="B295" s="764" t="str">
        <f>IF(F295="", "", IF(基本情報入力シート!$L$22="", "", 基本情報入力シート!$L$22))</f>
        <v/>
      </c>
    </row>
    <row r="296" spans="2:2">
      <c r="B296" s="764" t="str">
        <f>IF(F296="", "", IF(基本情報入力シート!$L$22="", "", 基本情報入力シート!$L$22))</f>
        <v/>
      </c>
    </row>
    <row r="297" spans="2:2">
      <c r="B297" s="764" t="str">
        <f>IF(F297="", "", IF(基本情報入力シート!$L$22="", "", 基本情報入力シート!$L$22))</f>
        <v/>
      </c>
    </row>
    <row r="298" spans="2:2">
      <c r="B298" s="764" t="str">
        <f>IF(F298="", "", IF(基本情報入力シート!$L$22="", "", 基本情報入力シート!$L$22))</f>
        <v/>
      </c>
    </row>
    <row r="299" spans="2:2">
      <c r="B299" s="764" t="str">
        <f>IF(F299="", "", IF(基本情報入力シート!$L$22="", "", 基本情報入力シート!$L$22))</f>
        <v/>
      </c>
    </row>
    <row r="300" spans="2:2">
      <c r="B300" s="764" t="str">
        <f>IF(F300="", "", IF(基本情報入力シート!$L$22="", "", 基本情報入力シート!$L$22))</f>
        <v/>
      </c>
    </row>
    <row r="301" spans="2:2">
      <c r="B301" s="764" t="str">
        <f>IF(F301="", "", IF(基本情報入力シート!$L$22="", "", 基本情報入力シート!$L$22))</f>
        <v/>
      </c>
    </row>
    <row r="302" spans="2:2">
      <c r="B302" s="764" t="str">
        <f>IF(F302="", "", IF(基本情報入力シート!$L$22="", "", 基本情報入力シート!$L$22))</f>
        <v/>
      </c>
    </row>
    <row r="303" spans="2:2">
      <c r="B303" s="764" t="str">
        <f>IF(F303="", "", IF(基本情報入力シート!$L$22="", "", 基本情報入力シート!$L$22))</f>
        <v/>
      </c>
    </row>
    <row r="304" spans="2:2">
      <c r="B304" s="764" t="str">
        <f>IF(F304="", "", IF(基本情報入力シート!$L$22="", "", 基本情報入力シート!$L$22))</f>
        <v/>
      </c>
    </row>
    <row r="305" spans="2:2">
      <c r="B305" s="764" t="str">
        <f>IF(F305="", "", IF(基本情報入力シート!$L$22="", "", 基本情報入力シート!$L$22))</f>
        <v/>
      </c>
    </row>
    <row r="306" spans="2:2">
      <c r="B306" s="764" t="str">
        <f>IF(F306="", "", IF(基本情報入力シート!$L$22="", "", 基本情報入力シート!$L$22))</f>
        <v/>
      </c>
    </row>
    <row r="307" spans="2:2">
      <c r="B307" s="764" t="str">
        <f>IF(F307="", "", IF(基本情報入力シート!$L$22="", "", 基本情報入力シート!$L$22))</f>
        <v/>
      </c>
    </row>
    <row r="308" spans="2:2">
      <c r="B308" s="764" t="str">
        <f>IF(F308="", "", IF(基本情報入力シート!$L$22="", "", 基本情報入力シート!$L$22))</f>
        <v/>
      </c>
    </row>
    <row r="309" spans="2:2">
      <c r="B309" s="764" t="str">
        <f>IF(F309="", "", IF(基本情報入力シート!$L$22="", "", 基本情報入力シート!$L$22))</f>
        <v/>
      </c>
    </row>
    <row r="310" spans="2:2">
      <c r="B310" s="764" t="str">
        <f>IF(F310="", "", IF(基本情報入力シート!$L$22="", "", 基本情報入力シート!$L$22))</f>
        <v/>
      </c>
    </row>
    <row r="311" spans="2:2">
      <c r="B311" s="764" t="str">
        <f>IF(F311="", "", IF(基本情報入力シート!$L$22="", "", 基本情報入力シート!$L$22))</f>
        <v/>
      </c>
    </row>
    <row r="312" spans="2:2">
      <c r="B312" s="764" t="str">
        <f>IF(F312="", "", IF(基本情報入力シート!$L$22="", "", 基本情報入力シート!$L$22))</f>
        <v/>
      </c>
    </row>
    <row r="313" spans="2:2">
      <c r="B313" s="764" t="str">
        <f>IF(F313="", "", IF(基本情報入力シート!$L$22="", "", 基本情報入力シート!$L$22))</f>
        <v/>
      </c>
    </row>
    <row r="314" spans="2:2">
      <c r="B314" s="764" t="str">
        <f>IF(F314="", "", IF(基本情報入力シート!$L$22="", "", 基本情報入力シート!$L$22))</f>
        <v/>
      </c>
    </row>
    <row r="315" spans="2:2">
      <c r="B315" s="764" t="str">
        <f>IF(F315="", "", IF(基本情報入力シート!$L$22="", "", 基本情報入力シート!$L$22))</f>
        <v/>
      </c>
    </row>
    <row r="316" spans="2:2">
      <c r="B316" s="764" t="str">
        <f>IF(F316="", "", IF(基本情報入力シート!$L$22="", "", 基本情報入力シート!$L$22))</f>
        <v/>
      </c>
    </row>
    <row r="317" spans="2:2">
      <c r="B317" s="764" t="str">
        <f>IF(F317="", "", IF(基本情報入力シート!$L$22="", "", 基本情報入力シート!$L$22))</f>
        <v/>
      </c>
    </row>
    <row r="318" spans="2:2">
      <c r="B318" s="764" t="str">
        <f>IF(F318="", "", IF(基本情報入力シート!$L$22="", "", 基本情報入力シート!$L$22))</f>
        <v/>
      </c>
    </row>
    <row r="319" spans="2:2">
      <c r="B319" s="764" t="str">
        <f>IF(F319="", "", IF(基本情報入力シート!$L$22="", "", 基本情報入力シート!$L$22))</f>
        <v/>
      </c>
    </row>
    <row r="320" spans="2:2">
      <c r="B320" s="764" t="str">
        <f>IF(F320="", "", IF(基本情報入力シート!$L$22="", "", 基本情報入力シート!$L$22))</f>
        <v/>
      </c>
    </row>
    <row r="321" spans="2:2">
      <c r="B321" s="764" t="str">
        <f>IF(F321="", "", IF(基本情報入力シート!$L$22="", "", 基本情報入力シート!$L$22))</f>
        <v/>
      </c>
    </row>
    <row r="322" spans="2:2">
      <c r="B322" s="764" t="str">
        <f>IF(F322="", "", IF(基本情報入力シート!$L$22="", "", 基本情報入力シート!$L$22))</f>
        <v/>
      </c>
    </row>
    <row r="323" spans="2:2">
      <c r="B323" s="764" t="str">
        <f>IF(F323="", "", IF(基本情報入力シート!$L$22="", "", 基本情報入力シート!$L$22))</f>
        <v/>
      </c>
    </row>
    <row r="324" spans="2:2">
      <c r="B324" s="764" t="str">
        <f>IF(F324="", "", IF(基本情報入力シート!$L$22="", "", 基本情報入力シート!$L$22))</f>
        <v/>
      </c>
    </row>
    <row r="325" spans="2:2">
      <c r="B325" s="764" t="str">
        <f>IF(F325="", "", IF(基本情報入力シート!$L$22="", "", 基本情報入力シート!$L$22))</f>
        <v/>
      </c>
    </row>
    <row r="326" spans="2:2">
      <c r="B326" s="764" t="str">
        <f>IF(F326="", "", IF(基本情報入力シート!$L$22="", "", 基本情報入力シート!$L$22))</f>
        <v/>
      </c>
    </row>
    <row r="327" spans="2:2">
      <c r="B327" s="764" t="str">
        <f>IF(F327="", "", IF(基本情報入力シート!$L$22="", "", 基本情報入力シート!$L$22))</f>
        <v/>
      </c>
    </row>
    <row r="328" spans="2:2">
      <c r="B328" s="764" t="str">
        <f>IF(F328="", "", IF(基本情報入力シート!$L$22="", "", 基本情報入力シート!$L$22))</f>
        <v/>
      </c>
    </row>
    <row r="329" spans="2:2">
      <c r="B329" s="764" t="str">
        <f>IF(F329="", "", IF(基本情報入力シート!$L$22="", "", 基本情報入力シート!$L$22))</f>
        <v/>
      </c>
    </row>
    <row r="330" spans="2:2">
      <c r="B330" s="764" t="str">
        <f>IF(F330="", "", IF(基本情報入力シート!$L$22="", "", 基本情報入力シート!$L$22))</f>
        <v/>
      </c>
    </row>
    <row r="331" spans="2:2">
      <c r="B331" s="764" t="str">
        <f>IF(F331="", "", IF(基本情報入力シート!$L$22="", "", 基本情報入力シート!$L$22))</f>
        <v/>
      </c>
    </row>
    <row r="332" spans="2:2">
      <c r="B332" s="764" t="str">
        <f>IF(F332="", "", IF(基本情報入力シート!$L$22="", "", 基本情報入力シート!$L$22))</f>
        <v/>
      </c>
    </row>
    <row r="333" spans="2:2">
      <c r="B333" s="764" t="str">
        <f>IF(F333="", "", IF(基本情報入力シート!$L$22="", "", 基本情報入力シート!$L$22))</f>
        <v/>
      </c>
    </row>
    <row r="334" spans="2:2">
      <c r="B334" s="764" t="str">
        <f>IF(F334="", "", IF(基本情報入力シート!$L$22="", "", 基本情報入力シート!$L$22))</f>
        <v/>
      </c>
    </row>
    <row r="335" spans="2:2">
      <c r="B335" s="764" t="str">
        <f>IF(F335="", "", IF(基本情報入力シート!$L$22="", "", 基本情報入力シート!$L$22))</f>
        <v/>
      </c>
    </row>
    <row r="336" spans="2:2">
      <c r="B336" s="764" t="str">
        <f>IF(F336="", "", IF(基本情報入力シート!$L$22="", "", 基本情報入力シート!$L$22))</f>
        <v/>
      </c>
    </row>
    <row r="337" spans="2:2">
      <c r="B337" s="764" t="str">
        <f>IF(F337="", "", IF(基本情報入力シート!$L$22="", "", 基本情報入力シート!$L$22))</f>
        <v/>
      </c>
    </row>
    <row r="338" spans="2:2">
      <c r="B338" s="764" t="str">
        <f>IF(F338="", "", IF(基本情報入力シート!$L$22="", "", 基本情報入力シート!$L$22))</f>
        <v/>
      </c>
    </row>
    <row r="339" spans="2:2">
      <c r="B339" s="764" t="str">
        <f>IF(F339="", "", IF(基本情報入力シート!$L$22="", "", 基本情報入力シート!$L$22))</f>
        <v/>
      </c>
    </row>
    <row r="340" spans="2:2">
      <c r="B340" s="764" t="str">
        <f>IF(F340="", "", IF(基本情報入力シート!$L$22="", "", 基本情報入力シート!$L$22))</f>
        <v/>
      </c>
    </row>
    <row r="341" spans="2:2">
      <c r="B341" s="764" t="str">
        <f>IF(F341="", "", IF(基本情報入力シート!$L$22="", "", 基本情報入力シート!$L$22))</f>
        <v/>
      </c>
    </row>
    <row r="342" spans="2:2">
      <c r="B342" s="764" t="str">
        <f>IF(F342="", "", IF(基本情報入力シート!$L$22="", "", 基本情報入力シート!$L$22))</f>
        <v/>
      </c>
    </row>
    <row r="343" spans="2:2">
      <c r="B343" s="764" t="str">
        <f>IF(F343="", "", IF(基本情報入力シート!$L$22="", "", 基本情報入力シート!$L$22))</f>
        <v/>
      </c>
    </row>
    <row r="344" spans="2:2">
      <c r="B344" s="764" t="str">
        <f>IF(F344="", "", IF(基本情報入力シート!$L$22="", "", 基本情報入力シート!$L$22))</f>
        <v/>
      </c>
    </row>
    <row r="345" spans="2:2">
      <c r="B345" s="764" t="str">
        <f>IF(F345="", "", IF(基本情報入力シート!$L$22="", "", 基本情報入力シート!$L$22))</f>
        <v/>
      </c>
    </row>
    <row r="346" spans="2:2">
      <c r="B346" s="764" t="str">
        <f>IF(F346="", "", IF(基本情報入力シート!$L$22="", "", 基本情報入力シート!$L$22))</f>
        <v/>
      </c>
    </row>
    <row r="347" spans="2:2">
      <c r="B347" s="764" t="str">
        <f>IF(F347="", "", IF(基本情報入力シート!$L$22="", "", 基本情報入力シート!$L$22))</f>
        <v/>
      </c>
    </row>
    <row r="348" spans="2:2">
      <c r="B348" s="764" t="str">
        <f>IF(F348="", "", IF(基本情報入力シート!$L$22="", "", 基本情報入力シート!$L$22))</f>
        <v/>
      </c>
    </row>
    <row r="349" spans="2:2">
      <c r="B349" s="764" t="str">
        <f>IF(F349="", "", IF(基本情報入力シート!$L$22="", "", 基本情報入力シート!$L$22))</f>
        <v/>
      </c>
    </row>
    <row r="350" spans="2:2">
      <c r="B350" s="764" t="str">
        <f>IF(F350="", "", IF(基本情報入力シート!$L$22="", "", 基本情報入力シート!$L$22))</f>
        <v/>
      </c>
    </row>
    <row r="351" spans="2:2">
      <c r="B351" s="764" t="str">
        <f>IF(F351="", "", IF(基本情報入力シート!$L$22="", "", 基本情報入力シート!$L$22))</f>
        <v/>
      </c>
    </row>
    <row r="352" spans="2:2">
      <c r="B352" s="764" t="str">
        <f>IF(F352="", "", IF(基本情報入力シート!$L$22="", "", 基本情報入力シート!$L$22))</f>
        <v/>
      </c>
    </row>
    <row r="353" spans="2:2">
      <c r="B353" s="764" t="str">
        <f>IF(F353="", "", IF(基本情報入力シート!$L$22="", "", 基本情報入力シート!$L$22))</f>
        <v/>
      </c>
    </row>
    <row r="354" spans="2:2">
      <c r="B354" s="764" t="str">
        <f>IF(F354="", "", IF(基本情報入力シート!$L$22="", "", 基本情報入力シート!$L$22))</f>
        <v/>
      </c>
    </row>
    <row r="355" spans="2:2">
      <c r="B355" s="764" t="str">
        <f>IF(F355="", "", IF(基本情報入力シート!$L$22="", "", 基本情報入力シート!$L$22))</f>
        <v/>
      </c>
    </row>
    <row r="356" spans="2:2">
      <c r="B356" s="764" t="str">
        <f>IF(F356="", "", IF(基本情報入力シート!$L$22="", "", 基本情報入力シート!$L$22))</f>
        <v/>
      </c>
    </row>
    <row r="357" spans="2:2">
      <c r="B357" s="764" t="str">
        <f>IF(F357="", "", IF(基本情報入力シート!$L$22="", "", 基本情報入力シート!$L$22))</f>
        <v/>
      </c>
    </row>
    <row r="358" spans="2:2">
      <c r="B358" s="764" t="str">
        <f>IF(F358="", "", IF(基本情報入力シート!$L$22="", "", 基本情報入力シート!$L$22))</f>
        <v/>
      </c>
    </row>
    <row r="359" spans="2:2">
      <c r="B359" s="764" t="str">
        <f>IF(F359="", "", IF(基本情報入力シート!$L$22="", "", 基本情報入力シート!$L$22))</f>
        <v/>
      </c>
    </row>
    <row r="360" spans="2:2">
      <c r="B360" s="764" t="str">
        <f>IF(F360="", "", IF(基本情報入力シート!$L$22="", "", 基本情報入力シート!$L$22))</f>
        <v/>
      </c>
    </row>
    <row r="361" spans="2:2">
      <c r="B361" s="764" t="str">
        <f>IF(F361="", "", IF(基本情報入力シート!$L$22="", "", 基本情報入力シート!$L$22))</f>
        <v/>
      </c>
    </row>
    <row r="362" spans="2:2">
      <c r="B362" s="764" t="str">
        <f>IF(F362="", "", IF(基本情報入力シート!$L$22="", "", 基本情報入力シート!$L$22))</f>
        <v/>
      </c>
    </row>
    <row r="363" spans="2:2">
      <c r="B363" s="764" t="str">
        <f>IF(F363="", "", IF(基本情報入力シート!$L$22="", "", 基本情報入力シート!$L$22))</f>
        <v/>
      </c>
    </row>
    <row r="364" spans="2:2">
      <c r="B364" s="764" t="str">
        <f>IF(F364="", "", IF(基本情報入力シート!$L$22="", "", 基本情報入力シート!$L$22))</f>
        <v/>
      </c>
    </row>
    <row r="365" spans="2:2">
      <c r="B365" s="764" t="str">
        <f>IF(F365="", "", IF(基本情報入力シート!$L$22="", "", 基本情報入力シート!$L$22))</f>
        <v/>
      </c>
    </row>
    <row r="366" spans="2:2">
      <c r="B366" s="764" t="str">
        <f>IF(F366="", "", IF(基本情報入力シート!$L$22="", "", 基本情報入力シート!$L$22))</f>
        <v/>
      </c>
    </row>
    <row r="367" spans="2:2">
      <c r="B367" s="764" t="str">
        <f>IF(F367="", "", IF(基本情報入力シート!$L$22="", "", 基本情報入力シート!$L$22))</f>
        <v/>
      </c>
    </row>
    <row r="368" spans="2:2">
      <c r="B368" s="764" t="str">
        <f>IF(F368="", "", IF(基本情報入力シート!$L$22="", "", 基本情報入力シート!$L$22))</f>
        <v/>
      </c>
    </row>
    <row r="369" spans="2:2">
      <c r="B369" s="764" t="str">
        <f>IF(F369="", "", IF(基本情報入力シート!$L$22="", "", 基本情報入力シート!$L$22))</f>
        <v/>
      </c>
    </row>
    <row r="370" spans="2:2">
      <c r="B370" s="764" t="str">
        <f>IF(F370="", "", IF(基本情報入力シート!$L$22="", "", 基本情報入力シート!$L$22))</f>
        <v/>
      </c>
    </row>
    <row r="371" spans="2:2">
      <c r="B371" s="764" t="str">
        <f>IF(F371="", "", IF(基本情報入力シート!$L$22="", "", 基本情報入力シート!$L$22))</f>
        <v/>
      </c>
    </row>
    <row r="372" spans="2:2">
      <c r="B372" s="764" t="str">
        <f>IF(F372="", "", IF(基本情報入力シート!$L$22="", "", 基本情報入力シート!$L$22))</f>
        <v/>
      </c>
    </row>
    <row r="373" spans="2:2">
      <c r="B373" s="764" t="str">
        <f>IF(F373="", "", IF(基本情報入力シート!$L$22="", "", 基本情報入力シート!$L$22))</f>
        <v/>
      </c>
    </row>
    <row r="374" spans="2:2">
      <c r="B374" s="764" t="str">
        <f>IF(F374="", "", IF(基本情報入力シート!$L$22="", "", 基本情報入力シート!$L$22))</f>
        <v/>
      </c>
    </row>
    <row r="375" spans="2:2">
      <c r="B375" s="764" t="str">
        <f>IF(F375="", "", IF(基本情報入力シート!$L$22="", "", 基本情報入力シート!$L$22))</f>
        <v/>
      </c>
    </row>
    <row r="376" spans="2:2">
      <c r="B376" s="764" t="str">
        <f>IF(F376="", "", IF(基本情報入力シート!$L$22="", "", 基本情報入力シート!$L$22))</f>
        <v/>
      </c>
    </row>
    <row r="377" spans="2:2">
      <c r="B377" s="764" t="str">
        <f>IF(F377="", "", IF(基本情報入力シート!$L$22="", "", 基本情報入力シート!$L$22))</f>
        <v/>
      </c>
    </row>
    <row r="378" spans="2:2">
      <c r="B378" s="764" t="str">
        <f>IF(F378="", "", IF(基本情報入力シート!$L$22="", "", 基本情報入力シート!$L$22))</f>
        <v/>
      </c>
    </row>
    <row r="379" spans="2:2">
      <c r="B379" s="764" t="str">
        <f>IF(F379="", "", IF(基本情報入力シート!$L$22="", "", 基本情報入力シート!$L$22))</f>
        <v/>
      </c>
    </row>
    <row r="380" spans="2:2">
      <c r="B380" s="764" t="str">
        <f>IF(F380="", "", IF(基本情報入力シート!$L$22="", "", 基本情報入力シート!$L$22))</f>
        <v/>
      </c>
    </row>
    <row r="381" spans="2:2">
      <c r="B381" s="764" t="str">
        <f>IF(F381="", "", IF(基本情報入力シート!$L$22="", "", 基本情報入力シート!$L$22))</f>
        <v/>
      </c>
    </row>
    <row r="382" spans="2:2">
      <c r="B382" s="764" t="str">
        <f>IF(F382="", "", IF(基本情報入力シート!$L$22="", "", 基本情報入力シート!$L$22))</f>
        <v/>
      </c>
    </row>
    <row r="383" spans="2:2">
      <c r="B383" s="764" t="str">
        <f>IF(F383="", "", IF(基本情報入力シート!$L$22="", "", 基本情報入力シート!$L$22))</f>
        <v/>
      </c>
    </row>
    <row r="384" spans="2:2">
      <c r="B384" s="764" t="str">
        <f>IF(F384="", "", IF(基本情報入力シート!$L$22="", "", 基本情報入力シート!$L$22))</f>
        <v/>
      </c>
    </row>
    <row r="385" spans="2:2">
      <c r="B385" s="764" t="str">
        <f>IF(F385="", "", IF(基本情報入力シート!$L$22="", "", 基本情報入力シート!$L$22))</f>
        <v/>
      </c>
    </row>
    <row r="386" spans="2:2">
      <c r="B386" s="764" t="str">
        <f>IF(F386="", "", IF(基本情報入力シート!$L$22="", "", 基本情報入力シート!$L$22))</f>
        <v/>
      </c>
    </row>
    <row r="387" spans="2:2">
      <c r="B387" s="764" t="str">
        <f>IF(F387="", "", IF(基本情報入力シート!$L$22="", "", 基本情報入力シート!$L$22))</f>
        <v/>
      </c>
    </row>
    <row r="388" spans="2:2">
      <c r="B388" s="764" t="str">
        <f>IF(F388="", "", IF(基本情報入力シート!$L$22="", "", 基本情報入力シート!$L$22))</f>
        <v/>
      </c>
    </row>
    <row r="389" spans="2:2">
      <c r="B389" s="764" t="str">
        <f>IF(F389="", "", IF(基本情報入力シート!$L$22="", "", 基本情報入力シート!$L$22))</f>
        <v/>
      </c>
    </row>
    <row r="390" spans="2:2">
      <c r="B390" s="764" t="str">
        <f>IF(F390="", "", IF(基本情報入力シート!$L$22="", "", 基本情報入力シート!$L$22))</f>
        <v/>
      </c>
    </row>
    <row r="391" spans="2:2">
      <c r="B391" s="764" t="str">
        <f>IF(F391="", "", IF(基本情報入力シート!$L$22="", "", 基本情報入力シート!$L$22))</f>
        <v/>
      </c>
    </row>
    <row r="392" spans="2:2">
      <c r="B392" s="764" t="str">
        <f>IF(F392="", "", IF(基本情報入力シート!$L$22="", "", 基本情報入力シート!$L$22))</f>
        <v/>
      </c>
    </row>
    <row r="393" spans="2:2">
      <c r="B393" s="764" t="str">
        <f>IF(F393="", "", IF(基本情報入力シート!$L$22="", "", 基本情報入力シート!$L$22))</f>
        <v/>
      </c>
    </row>
    <row r="394" spans="2:2">
      <c r="B394" s="764" t="str">
        <f>IF(F394="", "", IF(基本情報入力シート!$L$22="", "", 基本情報入力シート!$L$22))</f>
        <v/>
      </c>
    </row>
    <row r="395" spans="2:2">
      <c r="B395" s="764" t="str">
        <f>IF(F395="", "", IF(基本情報入力シート!$L$22="", "", 基本情報入力シート!$L$22))</f>
        <v/>
      </c>
    </row>
    <row r="396" spans="2:2">
      <c r="B396" s="764" t="str">
        <f>IF(F396="", "", IF(基本情報入力シート!$L$22="", "", 基本情報入力シート!$L$22))</f>
        <v/>
      </c>
    </row>
    <row r="397" spans="2:2">
      <c r="B397" s="764" t="str">
        <f>IF(F397="", "", IF(基本情報入力シート!$L$22="", "", 基本情報入力シート!$L$22))</f>
        <v/>
      </c>
    </row>
    <row r="398" spans="2:2">
      <c r="B398" s="764" t="str">
        <f>IF(F398="", "", IF(基本情報入力シート!$L$22="", "", 基本情報入力シート!$L$22))</f>
        <v/>
      </c>
    </row>
    <row r="399" spans="2:2">
      <c r="B399" s="764" t="str">
        <f>IF(F399="", "", IF(基本情報入力シート!$L$22="", "", 基本情報入力シート!$L$22))</f>
        <v/>
      </c>
    </row>
    <row r="400" spans="2:2">
      <c r="B400" s="764" t="str">
        <f>IF(F400="", "", IF(基本情報入力シート!$L$22="", "", 基本情報入力シート!$L$22))</f>
        <v/>
      </c>
    </row>
    <row r="401" spans="2:2">
      <c r="B401" s="764" t="str">
        <f>IF(F401="", "", IF(基本情報入力シート!$L$22="", "", 基本情報入力シート!$L$22))</f>
        <v/>
      </c>
    </row>
    <row r="402" spans="2:2">
      <c r="B402" s="764" t="str">
        <f>IF(F402="", "", IF(基本情報入力シート!$L$22="", "", 基本情報入力シート!$L$22))</f>
        <v/>
      </c>
    </row>
    <row r="403" spans="2:2">
      <c r="B403" s="764" t="str">
        <f>IF(F403="", "", IF(基本情報入力シート!$L$22="", "", 基本情報入力シート!$L$22))</f>
        <v/>
      </c>
    </row>
    <row r="404" spans="2:2">
      <c r="B404" s="764" t="str">
        <f>IF(F404="", "", IF(基本情報入力シート!$L$22="", "", 基本情報入力シート!$L$22))</f>
        <v/>
      </c>
    </row>
    <row r="405" spans="2:2">
      <c r="B405" s="764" t="str">
        <f>IF(F405="", "", IF(基本情報入力シート!$L$22="", "", 基本情報入力シート!$L$22))</f>
        <v/>
      </c>
    </row>
    <row r="406" spans="2:2">
      <c r="B406" s="764" t="str">
        <f>IF(F406="", "", IF(基本情報入力シート!$L$22="", "", 基本情報入力シート!$L$22))</f>
        <v/>
      </c>
    </row>
    <row r="407" spans="2:2">
      <c r="B407" s="764" t="str">
        <f>IF(F407="", "", IF(基本情報入力シート!$L$22="", "", 基本情報入力シート!$L$22))</f>
        <v/>
      </c>
    </row>
    <row r="408" spans="2:2">
      <c r="B408" s="764" t="str">
        <f>IF(F408="", "", IF(基本情報入力シート!$L$22="", "", 基本情報入力シート!$L$22))</f>
        <v/>
      </c>
    </row>
    <row r="409" spans="2:2">
      <c r="B409" s="764" t="str">
        <f>IF(F409="", "", IF(基本情報入力シート!$L$22="", "", 基本情報入力シート!$L$22))</f>
        <v/>
      </c>
    </row>
    <row r="410" spans="2:2">
      <c r="B410" s="764" t="str">
        <f>IF(F410="", "", IF(基本情報入力シート!$L$22="", "", 基本情報入力シート!$L$22))</f>
        <v/>
      </c>
    </row>
    <row r="411" spans="2:2">
      <c r="B411" s="764" t="str">
        <f>IF(F411="", "", IF(基本情報入力シート!$L$22="", "", 基本情報入力シート!$L$22))</f>
        <v/>
      </c>
    </row>
    <row r="412" spans="2:2">
      <c r="B412" s="764" t="str">
        <f>IF(F412="", "", IF(基本情報入力シート!$L$22="", "", 基本情報入力シート!$L$22))</f>
        <v/>
      </c>
    </row>
    <row r="413" spans="2:2">
      <c r="B413" s="764" t="str">
        <f>IF(F413="", "", IF(基本情報入力シート!$L$22="", "", 基本情報入力シート!$L$22))</f>
        <v/>
      </c>
    </row>
    <row r="414" spans="2:2">
      <c r="B414" s="764" t="str">
        <f>IF(F414="", "", IF(基本情報入力シート!$L$22="", "", 基本情報入力シート!$L$22))</f>
        <v/>
      </c>
    </row>
    <row r="415" spans="2:2">
      <c r="B415" s="764" t="str">
        <f>IF(F415="", "", IF(基本情報入力シート!$L$22="", "", 基本情報入力シート!$L$22))</f>
        <v/>
      </c>
    </row>
    <row r="416" spans="2:2">
      <c r="B416" s="764" t="str">
        <f>IF(F416="", "", IF(基本情報入力シート!$L$22="", "", 基本情報入力シート!$L$22))</f>
        <v/>
      </c>
    </row>
    <row r="417" spans="2:2">
      <c r="B417" s="764" t="str">
        <f>IF(F417="", "", IF(基本情報入力シート!$L$22="", "", 基本情報入力シート!$L$22))</f>
        <v/>
      </c>
    </row>
    <row r="418" spans="2:2">
      <c r="B418" s="764" t="str">
        <f>IF(F418="", "", IF(基本情報入力シート!$L$22="", "", 基本情報入力シート!$L$22))</f>
        <v/>
      </c>
    </row>
    <row r="419" spans="2:2">
      <c r="B419" s="764" t="str">
        <f>IF(F419="", "", IF(基本情報入力シート!$L$22="", "", 基本情報入力シート!$L$22))</f>
        <v/>
      </c>
    </row>
    <row r="420" spans="2:2">
      <c r="B420" s="764" t="str">
        <f>IF(F420="", "", IF(基本情報入力シート!$L$22="", "", 基本情報入力シート!$L$22))</f>
        <v/>
      </c>
    </row>
    <row r="421" spans="2:2">
      <c r="B421" s="764" t="str">
        <f>IF(F421="", "", IF(基本情報入力シート!$L$22="", "", 基本情報入力シート!$L$22))</f>
        <v/>
      </c>
    </row>
    <row r="422" spans="2:2">
      <c r="B422" s="764" t="str">
        <f>IF(F422="", "", IF(基本情報入力シート!$L$22="", "", 基本情報入力シート!$L$22))</f>
        <v/>
      </c>
    </row>
    <row r="423" spans="2:2">
      <c r="B423" s="764" t="str">
        <f>IF(F423="", "", IF(基本情報入力シート!$L$22="", "", 基本情報入力シート!$L$22))</f>
        <v/>
      </c>
    </row>
    <row r="424" spans="2:2">
      <c r="B424" s="764" t="str">
        <f>IF(F424="", "", IF(基本情報入力シート!$L$22="", "", 基本情報入力シート!$L$22))</f>
        <v/>
      </c>
    </row>
    <row r="425" spans="2:2">
      <c r="B425" s="764" t="str">
        <f>IF(F425="", "", IF(基本情報入力シート!$L$22="", "", 基本情報入力シート!$L$22))</f>
        <v/>
      </c>
    </row>
    <row r="426" spans="2:2">
      <c r="B426" s="764" t="str">
        <f>IF(F426="", "", IF(基本情報入力シート!$L$22="", "", 基本情報入力シート!$L$22))</f>
        <v/>
      </c>
    </row>
    <row r="427" spans="2:2">
      <c r="B427" s="764" t="str">
        <f>IF(F427="", "", IF(基本情報入力シート!$L$22="", "", 基本情報入力シート!$L$22))</f>
        <v/>
      </c>
    </row>
    <row r="428" spans="2:2">
      <c r="B428" s="764" t="str">
        <f>IF(F428="", "", IF(基本情報入力シート!$L$22="", "", 基本情報入力シート!$L$22))</f>
        <v/>
      </c>
    </row>
    <row r="429" spans="2:2">
      <c r="B429" s="764" t="str">
        <f>IF(F429="", "", IF(基本情報入力シート!$L$22="", "", 基本情報入力シート!$L$22))</f>
        <v/>
      </c>
    </row>
    <row r="430" spans="2:2">
      <c r="B430" s="764" t="str">
        <f>IF(F430="", "", IF(基本情報入力シート!$L$22="", "", 基本情報入力シート!$L$22))</f>
        <v/>
      </c>
    </row>
    <row r="431" spans="2:2">
      <c r="B431" s="764" t="str">
        <f>IF(F431="", "", IF(基本情報入力シート!$L$22="", "", 基本情報入力シート!$L$22))</f>
        <v/>
      </c>
    </row>
    <row r="432" spans="2:2">
      <c r="B432" s="764" t="str">
        <f>IF(F432="", "", IF(基本情報入力シート!$L$22="", "", 基本情報入力シート!$L$22))</f>
        <v/>
      </c>
    </row>
    <row r="433" spans="2:2">
      <c r="B433" s="764" t="str">
        <f>IF(F433="", "", IF(基本情報入力シート!$L$22="", "", 基本情報入力シート!$L$22))</f>
        <v/>
      </c>
    </row>
    <row r="434" spans="2:2">
      <c r="B434" s="764" t="str">
        <f>IF(F434="", "", IF(基本情報入力シート!$L$22="", "", 基本情報入力シート!$L$22))</f>
        <v/>
      </c>
    </row>
    <row r="435" spans="2:2">
      <c r="B435" s="764" t="str">
        <f>IF(F435="", "", IF(基本情報入力シート!$L$22="", "", 基本情報入力シート!$L$22))</f>
        <v/>
      </c>
    </row>
    <row r="436" spans="2:2">
      <c r="B436" s="764" t="str">
        <f>IF(F436="", "", IF(基本情報入力シート!$L$22="", "", 基本情報入力シート!$L$22))</f>
        <v/>
      </c>
    </row>
    <row r="437" spans="2:2">
      <c r="B437" s="764" t="str">
        <f>IF(F437="", "", IF(基本情報入力シート!$L$22="", "", 基本情報入力シート!$L$22))</f>
        <v/>
      </c>
    </row>
    <row r="438" spans="2:2">
      <c r="B438" s="764" t="str">
        <f>IF(F438="", "", IF(基本情報入力シート!$L$22="", "", 基本情報入力シート!$L$22))</f>
        <v/>
      </c>
    </row>
    <row r="439" spans="2:2">
      <c r="B439" s="764" t="str">
        <f>IF(F439="", "", IF(基本情報入力シート!$L$22="", "", 基本情報入力シート!$L$22))</f>
        <v/>
      </c>
    </row>
    <row r="440" spans="2:2">
      <c r="B440" s="764" t="str">
        <f>IF(F440="", "", IF(基本情報入力シート!$L$22="", "", 基本情報入力シート!$L$22))</f>
        <v/>
      </c>
    </row>
    <row r="441" spans="2:2">
      <c r="B441" s="764" t="str">
        <f>IF(F441="", "", IF(基本情報入力シート!$L$22="", "", 基本情報入力シート!$L$22))</f>
        <v/>
      </c>
    </row>
    <row r="442" spans="2:2">
      <c r="B442" s="764" t="str">
        <f>IF(F442="", "", IF(基本情報入力シート!$L$22="", "", 基本情報入力シート!$L$22))</f>
        <v/>
      </c>
    </row>
    <row r="443" spans="2:2">
      <c r="B443" s="764" t="str">
        <f>IF(F443="", "", IF(基本情報入力シート!$L$22="", "", 基本情報入力シート!$L$22))</f>
        <v/>
      </c>
    </row>
    <row r="444" spans="2:2">
      <c r="B444" s="764" t="str">
        <f>IF(F444="", "", IF(基本情報入力シート!$L$22="", "", 基本情報入力シート!$L$22))</f>
        <v/>
      </c>
    </row>
    <row r="445" spans="2:2">
      <c r="B445" s="764" t="str">
        <f>IF(F445="", "", IF(基本情報入力シート!$L$22="", "", 基本情報入力シート!$L$22))</f>
        <v/>
      </c>
    </row>
    <row r="446" spans="2:2">
      <c r="B446" s="764" t="str">
        <f>IF(F446="", "", IF(基本情報入力シート!$L$22="", "", 基本情報入力シート!$L$22))</f>
        <v/>
      </c>
    </row>
    <row r="447" spans="2:2">
      <c r="B447" s="764" t="str">
        <f>IF(F447="", "", IF(基本情報入力シート!$L$22="", "", 基本情報入力シート!$L$22))</f>
        <v/>
      </c>
    </row>
    <row r="448" spans="2:2">
      <c r="B448" s="764" t="str">
        <f>IF(F448="", "", IF(基本情報入力シート!$L$22="", "", 基本情報入力シート!$L$22))</f>
        <v/>
      </c>
    </row>
    <row r="449" spans="2:2">
      <c r="B449" s="764" t="str">
        <f>IF(F449="", "", IF(基本情報入力シート!$L$22="", "", 基本情報入力シート!$L$22))</f>
        <v/>
      </c>
    </row>
    <row r="450" spans="2:2">
      <c r="B450" s="764" t="str">
        <f>IF(F450="", "", IF(基本情報入力シート!$L$22="", "", 基本情報入力シート!$L$22))</f>
        <v/>
      </c>
    </row>
    <row r="451" spans="2:2">
      <c r="B451" s="764" t="str">
        <f>IF(F451="", "", IF(基本情報入力シート!$L$22="", "", 基本情報入力シート!$L$22))</f>
        <v/>
      </c>
    </row>
    <row r="452" spans="2:2">
      <c r="B452" s="764" t="str">
        <f>IF(F452="", "", IF(基本情報入力シート!$L$22="", "", 基本情報入力シート!$L$22))</f>
        <v/>
      </c>
    </row>
    <row r="453" spans="2:2">
      <c r="B453" s="764" t="str">
        <f>IF(F453="", "", IF(基本情報入力シート!$L$22="", "", 基本情報入力シート!$L$22))</f>
        <v/>
      </c>
    </row>
    <row r="454" spans="2:2">
      <c r="B454" s="764" t="str">
        <f>IF(F454="", "", IF(基本情報入力シート!$L$22="", "", 基本情報入力シート!$L$22))</f>
        <v/>
      </c>
    </row>
    <row r="455" spans="2:2">
      <c r="B455" s="764" t="str">
        <f>IF(F455="", "", IF(基本情報入力シート!$L$22="", "", 基本情報入力シート!$L$22))</f>
        <v/>
      </c>
    </row>
    <row r="456" spans="2:2">
      <c r="B456" s="764" t="str">
        <f>IF(F456="", "", IF(基本情報入力シート!$L$22="", "", 基本情報入力シート!$L$22))</f>
        <v/>
      </c>
    </row>
    <row r="457" spans="2:2">
      <c r="B457" s="764" t="str">
        <f>IF(F457="", "", IF(基本情報入力シート!$L$22="", "", 基本情報入力シート!$L$22))</f>
        <v/>
      </c>
    </row>
    <row r="458" spans="2:2">
      <c r="B458" s="764" t="str">
        <f>IF(F458="", "", IF(基本情報入力シート!$L$22="", "", 基本情報入力シート!$L$22))</f>
        <v/>
      </c>
    </row>
    <row r="459" spans="2:2">
      <c r="B459" s="764" t="str">
        <f>IF(F459="", "", IF(基本情報入力シート!$L$22="", "", 基本情報入力シート!$L$22))</f>
        <v/>
      </c>
    </row>
    <row r="460" spans="2:2">
      <c r="B460" s="764" t="str">
        <f>IF(F460="", "", IF(基本情報入力シート!$L$22="", "", 基本情報入力シート!$L$22))</f>
        <v/>
      </c>
    </row>
    <row r="461" spans="2:2">
      <c r="B461" s="764" t="str">
        <f>IF(F461="", "", IF(基本情報入力シート!$L$22="", "", 基本情報入力シート!$L$22))</f>
        <v/>
      </c>
    </row>
    <row r="462" spans="2:2">
      <c r="B462" s="764" t="str">
        <f>IF(F462="", "", IF(基本情報入力シート!$L$22="", "", 基本情報入力シート!$L$22))</f>
        <v/>
      </c>
    </row>
    <row r="463" spans="2:2">
      <c r="B463" s="764" t="str">
        <f>IF(F463="", "", IF(基本情報入力シート!$L$22="", "", 基本情報入力シート!$L$22))</f>
        <v/>
      </c>
    </row>
    <row r="464" spans="2:2">
      <c r="B464" s="764" t="str">
        <f>IF(F464="", "", IF(基本情報入力シート!$L$22="", "", 基本情報入力シート!$L$22))</f>
        <v/>
      </c>
    </row>
    <row r="465" spans="2:2">
      <c r="B465" s="764" t="str">
        <f>IF(F465="", "", IF(基本情報入力シート!$L$22="", "", 基本情報入力シート!$L$22))</f>
        <v/>
      </c>
    </row>
    <row r="466" spans="2:2">
      <c r="B466" s="764" t="str">
        <f>IF(F466="", "", IF(基本情報入力シート!$L$22="", "", 基本情報入力シート!$L$22))</f>
        <v/>
      </c>
    </row>
    <row r="467" spans="2:2">
      <c r="B467" s="764" t="str">
        <f>IF(F467="", "", IF(基本情報入力シート!$L$22="", "", 基本情報入力シート!$L$22))</f>
        <v/>
      </c>
    </row>
    <row r="468" spans="2:2">
      <c r="B468" s="764" t="str">
        <f>IF(F468="", "", IF(基本情報入力シート!$L$22="", "", 基本情報入力シート!$L$22))</f>
        <v/>
      </c>
    </row>
    <row r="469" spans="2:2">
      <c r="B469" s="764" t="str">
        <f>IF(F469="", "", IF(基本情報入力シート!$L$22="", "", 基本情報入力シート!$L$22))</f>
        <v/>
      </c>
    </row>
    <row r="470" spans="2:2">
      <c r="B470" s="764" t="str">
        <f>IF(F470="", "", IF(基本情報入力シート!$L$22="", "", 基本情報入力シート!$L$22))</f>
        <v/>
      </c>
    </row>
    <row r="471" spans="2:2">
      <c r="B471" s="764" t="str">
        <f>IF(F471="", "", IF(基本情報入力シート!$L$22="", "", 基本情報入力シート!$L$22))</f>
        <v/>
      </c>
    </row>
    <row r="472" spans="2:2">
      <c r="B472" s="764" t="str">
        <f>IF(F472="", "", IF(基本情報入力シート!$L$22="", "", 基本情報入力シート!$L$22))</f>
        <v/>
      </c>
    </row>
    <row r="473" spans="2:2">
      <c r="B473" s="764" t="str">
        <f>IF(F473="", "", IF(基本情報入力シート!$L$22="", "", 基本情報入力シート!$L$22))</f>
        <v/>
      </c>
    </row>
    <row r="474" spans="2:2">
      <c r="B474" s="764" t="str">
        <f>IF(F474="", "", IF(基本情報入力シート!$L$22="", "", 基本情報入力シート!$L$22))</f>
        <v/>
      </c>
    </row>
    <row r="475" spans="2:2">
      <c r="B475" s="764" t="str">
        <f>IF(F475="", "", IF(基本情報入力シート!$L$22="", "", 基本情報入力シート!$L$22))</f>
        <v/>
      </c>
    </row>
    <row r="476" spans="2:2">
      <c r="B476" s="764" t="str">
        <f>IF(F476="", "", IF(基本情報入力シート!$L$22="", "", 基本情報入力シート!$L$22))</f>
        <v/>
      </c>
    </row>
    <row r="477" spans="2:2">
      <c r="B477" s="764" t="str">
        <f>IF(F477="", "", IF(基本情報入力シート!$L$22="", "", 基本情報入力シート!$L$22))</f>
        <v/>
      </c>
    </row>
    <row r="478" spans="2:2">
      <c r="B478" s="764" t="str">
        <f>IF(F478="", "", IF(基本情報入力シート!$L$22="", "", 基本情報入力シート!$L$22))</f>
        <v/>
      </c>
    </row>
    <row r="479" spans="2:2">
      <c r="B479" s="764" t="str">
        <f>IF(F479="", "", IF(基本情報入力シート!$L$22="", "", 基本情報入力シート!$L$22))</f>
        <v/>
      </c>
    </row>
    <row r="480" spans="2:2">
      <c r="B480" s="764" t="str">
        <f>IF(F480="", "", IF(基本情報入力シート!$L$22="", "", 基本情報入力シート!$L$22))</f>
        <v/>
      </c>
    </row>
    <row r="481" spans="2:2">
      <c r="B481" s="764" t="str">
        <f>IF(F481="", "", IF(基本情報入力シート!$L$22="", "", 基本情報入力シート!$L$22))</f>
        <v/>
      </c>
    </row>
    <row r="482" spans="2:2">
      <c r="B482" s="764" t="str">
        <f>IF(F482="", "", IF(基本情報入力シート!$L$22="", "", 基本情報入力シート!$L$22))</f>
        <v/>
      </c>
    </row>
    <row r="483" spans="2:2">
      <c r="B483" s="764" t="str">
        <f>IF(F483="", "", IF(基本情報入力シート!$L$22="", "", 基本情報入力シート!$L$22))</f>
        <v/>
      </c>
    </row>
    <row r="484" spans="2:2">
      <c r="B484" s="764" t="str">
        <f>IF(F484="", "", IF(基本情報入力シート!$L$22="", "", 基本情報入力シート!$L$22))</f>
        <v/>
      </c>
    </row>
    <row r="485" spans="2:2">
      <c r="B485" s="764" t="str">
        <f>IF(F485="", "", IF(基本情報入力シート!$L$22="", "", 基本情報入力シート!$L$22))</f>
        <v/>
      </c>
    </row>
    <row r="486" spans="2:2">
      <c r="B486" s="764" t="str">
        <f>IF(F486="", "", IF(基本情報入力シート!$L$22="", "", 基本情報入力シート!$L$22))</f>
        <v/>
      </c>
    </row>
    <row r="487" spans="2:2">
      <c r="B487" s="764" t="str">
        <f>IF(F487="", "", IF(基本情報入力シート!$L$22="", "", 基本情報入力シート!$L$22))</f>
        <v/>
      </c>
    </row>
    <row r="488" spans="2:2">
      <c r="B488" s="764" t="str">
        <f>IF(F488="", "", IF(基本情報入力シート!$L$22="", "", 基本情報入力シート!$L$22))</f>
        <v/>
      </c>
    </row>
    <row r="489" spans="2:2">
      <c r="B489" s="764" t="str">
        <f>IF(F489="", "", IF(基本情報入力シート!$L$22="", "", 基本情報入力シート!$L$22))</f>
        <v/>
      </c>
    </row>
    <row r="490" spans="2:2">
      <c r="B490" s="764" t="str">
        <f>IF(F490="", "", IF(基本情報入力シート!$L$22="", "", 基本情報入力シート!$L$22))</f>
        <v/>
      </c>
    </row>
    <row r="491" spans="2:2">
      <c r="B491" s="764" t="str">
        <f>IF(F491="", "", IF(基本情報入力シート!$L$22="", "", 基本情報入力シート!$L$22))</f>
        <v/>
      </c>
    </row>
    <row r="492" spans="2:2">
      <c r="B492" s="764" t="str">
        <f>IF(F492="", "", IF(基本情報入力シート!$L$22="", "", 基本情報入力シート!$L$22))</f>
        <v/>
      </c>
    </row>
    <row r="493" spans="2:2">
      <c r="B493" s="764" t="str">
        <f>IF(F493="", "", IF(基本情報入力シート!$L$22="", "", 基本情報入力シート!$L$22))</f>
        <v/>
      </c>
    </row>
    <row r="494" spans="2:2">
      <c r="B494" s="764" t="str">
        <f>IF(F494="", "", IF(基本情報入力シート!$L$22="", "", 基本情報入力シート!$L$22))</f>
        <v/>
      </c>
    </row>
    <row r="495" spans="2:2">
      <c r="B495" s="764" t="str">
        <f>IF(F495="", "", IF(基本情報入力シート!$L$22="", "", 基本情報入力シート!$L$22))</f>
        <v/>
      </c>
    </row>
    <row r="496" spans="2:2">
      <c r="B496" s="764" t="str">
        <f>IF(F496="", "", IF(基本情報入力シート!$L$22="", "", 基本情報入力シート!$L$22))</f>
        <v/>
      </c>
    </row>
    <row r="497" spans="2:2">
      <c r="B497" s="764" t="str">
        <f>IF(F497="", "", IF(基本情報入力シート!$L$22="", "", 基本情報入力シート!$L$22))</f>
        <v/>
      </c>
    </row>
    <row r="498" spans="2:2">
      <c r="B498" s="764" t="str">
        <f>IF(F498="", "", IF(基本情報入力シート!$L$22="", "", 基本情報入力シート!$L$22))</f>
        <v/>
      </c>
    </row>
    <row r="499" spans="2:2">
      <c r="B499" s="764" t="str">
        <f>IF(F499="", "", IF(基本情報入力シート!$L$22="", "", 基本情報入力シート!$L$22))</f>
        <v/>
      </c>
    </row>
    <row r="500" spans="2:2">
      <c r="B500" s="764" t="str">
        <f>IF(F500="", "", IF(基本情報入力シート!$L$22="", "", 基本情報入力シート!$L$22))</f>
        <v/>
      </c>
    </row>
  </sheetData>
  <sheetProtection algorithmName="SHA-512" hashValue="wa+XBdCNtOTHPzS6kdaVMZGSX133WASwbkLMGhvFeqqHsDiNgrKbd8w6aofDrZ63hyRwSlTbB8Wv2JPDIfSZgA==" saltValue="sxH1NJOH+WbjEbCmnDGmyQ==" spinCount="100000" sheet="1" objects="1" scenarios="1"/>
  <mergeCells count="14">
    <mergeCell ref="O7:O9"/>
    <mergeCell ref="P7:S8"/>
    <mergeCell ref="I7:I9"/>
    <mergeCell ref="J7:J9"/>
    <mergeCell ref="K7:K9"/>
    <mergeCell ref="L7:L9"/>
    <mergeCell ref="M7:M9"/>
    <mergeCell ref="N7:N9"/>
    <mergeCell ref="H7:H9"/>
    <mergeCell ref="B7:B9"/>
    <mergeCell ref="C7:C9"/>
    <mergeCell ref="D7:D9"/>
    <mergeCell ref="E7:E9"/>
    <mergeCell ref="F7:G8"/>
  </mergeCells>
  <phoneticPr fontId="11"/>
  <conditionalFormatting sqref="C7:S9">
    <cfRule type="expression" dxfId="4" priority="4">
      <formula>$A$7&lt;&gt;""</formula>
    </cfRule>
  </conditionalFormatting>
  <conditionalFormatting sqref="P1:S9 P11:S1048576 Q10:S10">
    <cfRule type="containsText" dxfId="3" priority="3" operator="containsText" text="○&#10;６年&#10;12月">
      <formula>NOT(ISERROR(SEARCH("○
６年
12月",P1)))</formula>
    </cfRule>
  </conditionalFormatting>
  <conditionalFormatting sqref="P10">
    <cfRule type="containsText" dxfId="2" priority="2" operator="containsText" text="○&#10;６年&#10;12月">
      <formula>NOT(ISERROR(SEARCH("○
６年
12月",P10)))</formula>
    </cfRule>
  </conditionalFormatting>
  <conditionalFormatting sqref="C10">
    <cfRule type="containsText" dxfId="1" priority="1" operator="containsText" text="○&#10;６年&#10;12月">
      <formula>NOT(ISERROR(SEARCH("○
６年
12月",C10)))</formula>
    </cfRule>
  </conditionalFormatting>
  <pageMargins left="0.7" right="0.7" top="0.75" bottom="0.75" header="0.3" footer="0.3"/>
  <pageSetup paperSize="9" scale="3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A186E-D375-4C14-A596-1E6EEBB6D43F}">
  <dimension ref="A1:G25"/>
  <sheetViews>
    <sheetView view="pageBreakPreview" zoomScaleNormal="100" zoomScaleSheetLayoutView="100" workbookViewId="0">
      <selection activeCell="B18" sqref="B18"/>
    </sheetView>
  </sheetViews>
  <sheetFormatPr defaultRowHeight="13"/>
  <cols>
    <col min="1" max="1" width="31.90625" customWidth="1"/>
    <col min="2" max="5" width="14.6328125" customWidth="1"/>
  </cols>
  <sheetData>
    <row r="1" spans="1:7" s="66" customFormat="1" ht="14">
      <c r="A1" s="29" t="s">
        <v>2654</v>
      </c>
      <c r="C1" s="773"/>
      <c r="D1" s="774"/>
    </row>
    <row r="2" spans="1:7" s="66" customFormat="1" ht="51" customHeight="1">
      <c r="A2" s="1659" t="s">
        <v>2655</v>
      </c>
      <c r="B2" s="1659"/>
      <c r="C2" s="1659"/>
      <c r="D2" s="1659"/>
      <c r="E2" s="1659"/>
      <c r="F2" s="1659"/>
    </row>
    <row r="3" spans="1:7" s="66" customFormat="1" ht="10" customHeight="1">
      <c r="A3" s="775"/>
      <c r="B3" s="776"/>
      <c r="C3" s="776"/>
      <c r="D3" s="776"/>
    </row>
    <row r="4" spans="1:7" s="66" customFormat="1" ht="17" customHeight="1">
      <c r="A4" s="1660" t="s">
        <v>2656</v>
      </c>
      <c r="B4" s="1660"/>
      <c r="C4" s="1660"/>
      <c r="D4" s="1660"/>
      <c r="E4" s="1660"/>
      <c r="F4" s="1660"/>
    </row>
    <row r="5" spans="1:7" s="66" customFormat="1" ht="17" customHeight="1">
      <c r="A5" s="777"/>
      <c r="B5" s="777"/>
      <c r="C5" s="777"/>
      <c r="D5" s="777"/>
    </row>
    <row r="6" spans="1:7" s="66" customFormat="1" ht="21.5" customHeight="1">
      <c r="A6" s="778" t="s">
        <v>138</v>
      </c>
      <c r="B6" s="1665" t="str">
        <f>IF(基本情報入力シート!L22="","",基本情報入力シート!L22)</f>
        <v/>
      </c>
      <c r="C6" s="1665"/>
      <c r="D6" s="1665"/>
      <c r="E6" s="1665"/>
    </row>
    <row r="7" spans="1:7" s="66" customFormat="1" ht="18.5" customHeight="1">
      <c r="A7" s="1661" t="s">
        <v>139</v>
      </c>
      <c r="B7" s="1663" t="str">
        <f>IF(基本情報入力シート!L24="","",基本情報入力シート!L24)</f>
        <v/>
      </c>
      <c r="C7" s="1663"/>
      <c r="D7" s="1663"/>
      <c r="E7" s="1663"/>
    </row>
    <row r="8" spans="1:7" s="66" customFormat="1" ht="18.5" customHeight="1">
      <c r="A8" s="1662"/>
      <c r="B8" s="1664" t="str">
        <f>IF(基本情報入力シート!L25="","",基本情報入力シート!L25)</f>
        <v/>
      </c>
      <c r="C8" s="1664"/>
      <c r="D8" s="1664"/>
      <c r="E8" s="1664"/>
    </row>
    <row r="9" spans="1:7" s="66" customFormat="1" ht="22.5" customHeight="1">
      <c r="A9" s="778" t="s">
        <v>2657</v>
      </c>
      <c r="B9" s="1665" t="str">
        <f>IF(基本情報入力シート!L26="","",基本情報入力シート!L26)</f>
        <v/>
      </c>
      <c r="C9" s="1665"/>
      <c r="D9" s="1665" t="str">
        <f>IF(基本情報入力シート!L27="","",基本情報入力シート!L27)</f>
        <v/>
      </c>
      <c r="E9" s="1665"/>
    </row>
    <row r="10" spans="1:7" s="66" customFormat="1" ht="17" customHeight="1" thickBot="1">
      <c r="A10" s="777"/>
      <c r="B10" s="777"/>
      <c r="C10" s="777"/>
      <c r="D10" s="777"/>
    </row>
    <row r="11" spans="1:7" ht="13.5" thickBot="1">
      <c r="F11" s="779"/>
      <c r="G11" s="668"/>
    </row>
    <row r="12" spans="1:7" ht="29" customHeight="1">
      <c r="A12" s="780" t="s">
        <v>2658</v>
      </c>
      <c r="B12" s="1666"/>
      <c r="C12" s="1667"/>
      <c r="D12" s="1667"/>
      <c r="F12" s="781" t="str">
        <f>IF(B6="","",IF(AND(B12&lt;&gt;"",B13&lt;&gt;"",B15&lt;&gt;"",B16&lt;&gt;"",B18&lt;&gt;"",B19&lt;&gt;"",B20&lt;&gt;"",B21&lt;&gt;""),"○",IFERROR(1/0,"×")))</f>
        <v/>
      </c>
      <c r="G12" t="s">
        <v>2659</v>
      </c>
    </row>
    <row r="13" spans="1:7" ht="29" customHeight="1">
      <c r="A13" s="780" t="s">
        <v>2660</v>
      </c>
      <c r="B13" s="782"/>
      <c r="C13" s="66"/>
      <c r="D13" s="783"/>
    </row>
    <row r="14" spans="1:7" ht="9.5" customHeight="1">
      <c r="A14" s="66"/>
      <c r="B14" s="66"/>
      <c r="C14" s="66"/>
      <c r="D14" s="66"/>
    </row>
    <row r="15" spans="1:7" ht="29" customHeight="1">
      <c r="A15" s="784" t="s">
        <v>2661</v>
      </c>
      <c r="B15" s="1668"/>
      <c r="C15" s="1669"/>
      <c r="D15" s="1670"/>
    </row>
    <row r="16" spans="1:7" ht="29" customHeight="1">
      <c r="A16" s="780" t="s">
        <v>2662</v>
      </c>
      <c r="B16" s="785"/>
      <c r="C16" s="66"/>
      <c r="D16" s="783"/>
    </row>
    <row r="17" spans="1:5" ht="9.5" customHeight="1"/>
    <row r="18" spans="1:5" ht="29" customHeight="1">
      <c r="A18" s="780" t="s">
        <v>2663</v>
      </c>
      <c r="B18" s="786"/>
      <c r="C18" s="787" t="s">
        <v>2664</v>
      </c>
      <c r="D18" s="212"/>
    </row>
    <row r="19" spans="1:5" ht="29" customHeight="1">
      <c r="A19" s="780" t="s">
        <v>2665</v>
      </c>
      <c r="B19" s="788"/>
      <c r="C19" s="787" t="s">
        <v>2664</v>
      </c>
      <c r="D19" s="212"/>
    </row>
    <row r="20" spans="1:5" ht="29" customHeight="1">
      <c r="A20" s="780" t="s">
        <v>2666</v>
      </c>
      <c r="B20" s="1671"/>
      <c r="C20" s="1672"/>
      <c r="D20" s="1673"/>
    </row>
    <row r="21" spans="1:5" ht="29" customHeight="1">
      <c r="A21" s="780" t="s">
        <v>2667</v>
      </c>
      <c r="B21" s="1656"/>
      <c r="C21" s="1657"/>
      <c r="D21" s="1658"/>
      <c r="E21" s="779"/>
    </row>
    <row r="22" spans="1:5" s="418" customFormat="1" ht="20" customHeight="1">
      <c r="A22" s="789" t="s">
        <v>2668</v>
      </c>
    </row>
    <row r="23" spans="1:5" s="418" customFormat="1" ht="20" customHeight="1">
      <c r="A23" s="789" t="s">
        <v>2669</v>
      </c>
      <c r="E23" s="789"/>
    </row>
    <row r="24" spans="1:5" s="418" customFormat="1" ht="20" customHeight="1">
      <c r="A24" s="789" t="s">
        <v>2670</v>
      </c>
      <c r="E24" s="789"/>
    </row>
    <row r="25" spans="1:5" s="418" customFormat="1" ht="20" customHeight="1">
      <c r="A25" s="789" t="s">
        <v>2671</v>
      </c>
    </row>
  </sheetData>
  <sheetProtection algorithmName="SHA-512" hashValue="r0+Jo/cVVCHCPKmwtWWqIeawUmsfF9wf/0HpfXnK63UKOgulkYlCis9UPbVLXV7j4Ro9Uq/dFkEw7JbDuVeReA==" saltValue="2kbAAiHbaTbG0hge1bjWSw==" spinCount="100000" sheet="1" insertColumns="0" insertRows="0" insertHyperlinks="0" deleteColumns="0" deleteRows="0" sort="0" pivotTables="0"/>
  <mergeCells count="12">
    <mergeCell ref="B21:D21"/>
    <mergeCell ref="A2:F2"/>
    <mergeCell ref="A4:F4"/>
    <mergeCell ref="A7:A8"/>
    <mergeCell ref="B7:E7"/>
    <mergeCell ref="B8:E8"/>
    <mergeCell ref="B6:E6"/>
    <mergeCell ref="B9:C9"/>
    <mergeCell ref="D9:E9"/>
    <mergeCell ref="B12:D12"/>
    <mergeCell ref="B15:D15"/>
    <mergeCell ref="B20:D20"/>
  </mergeCells>
  <phoneticPr fontId="11"/>
  <conditionalFormatting sqref="G11">
    <cfRule type="expression" dxfId="0" priority="1">
      <formula>$A$4&lt;&gt;""</formula>
    </cfRule>
  </conditionalFormatting>
  <dataValidations count="9">
    <dataValidation type="list" showInputMessage="1" showErrorMessage="1" sqref="B19" xr:uid="{46CB2606-D985-4967-8FCD-385473879EB8}">
      <formula1>"　,1,2,4,9"</formula1>
    </dataValidation>
    <dataValidation type="list" allowBlank="1" showInputMessage="1" showErrorMessage="1" sqref="B18" xr:uid="{2AF85138-83BE-4DD0-8ED6-091A3683FC73}">
      <formula1>"　,普通,当座,貯蓄,別段"</formula1>
    </dataValidation>
    <dataValidation imeMode="halfKatakana" allowBlank="1" showInputMessage="1" showErrorMessage="1" sqref="B21:B22" xr:uid="{7C51859C-DC35-49B7-925F-A3E599CF1FD0}"/>
    <dataValidation type="textLength" imeMode="halfAlpha" operator="equal" allowBlank="1" showInputMessage="1" showErrorMessage="1" error="４桁の数字を入力してください。" sqref="D13" xr:uid="{E697BFA1-6E5F-415E-9715-54597ED536BA}">
      <formula1>4</formula1>
    </dataValidation>
    <dataValidation type="textLength" imeMode="halfAlpha" operator="equal" allowBlank="1" showInputMessage="1" showErrorMessage="1" error="３桁の数字を入力してください。" sqref="D16" xr:uid="{49160907-0057-4DA4-B497-CE53CE86EBBE}">
      <formula1>3</formula1>
    </dataValidation>
    <dataValidation type="textLength" imeMode="disabled" operator="equal" allowBlank="1" showInputMessage="1" showErrorMessage="1" error="7桁の数字を入力してください。_x000a_※７桁に満たない場合は、頭に「０」を付けて入力してください。" prompt="7桁の半角数字を入力してください。" sqref="B20" xr:uid="{8BD4A0AA-E9FA-4FFD-AD19-6BF8406287FA}">
      <formula1>7</formula1>
    </dataValidation>
    <dataValidation type="textLength" imeMode="disabled" operator="equal" allowBlank="1" showInputMessage="1" showErrorMessage="1" error="4桁の半角数字で入力してください。_x000a_※4桁に満たない場合は、頭に「０」を付けて入力してください。" prompt="4桁の半角数字で入力してください" sqref="B13" xr:uid="{46D7D43C-D282-47E3-A688-B808A32B9D0F}">
      <formula1>4</formula1>
    </dataValidation>
    <dataValidation imeMode="off" allowBlank="1" showInputMessage="1" showErrorMessage="1" error="4桁の半角で入力してください。" sqref="B14 B17" xr:uid="{8F639064-0674-44B8-9B92-15CC14A9ABAD}"/>
    <dataValidation type="textLength" imeMode="disabled" operator="equal" allowBlank="1" showInputMessage="1" showErrorMessage="1" error="3桁の半角で入力してください。_x000a_※3桁に満たない場合は、頭に「０」を付けて入力してください。" prompt="3桁の半角で入力してください。" sqref="B16" xr:uid="{6811B634-76AF-4038-9B1C-F8CCADDB9CA9}">
      <formula1>3</formula1>
    </dataValidation>
  </dataValidations>
  <pageMargins left="0.7" right="0.7" top="0.75" bottom="0.75" header="0.3" footer="0.3"/>
  <pageSetup paperSize="9" scale="8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284DD56-8530-4172-9B53-7B3386B62E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3.xml><?xml version="1.0" encoding="utf-8"?>
<ds:datastoreItem xmlns:ds="http://schemas.openxmlformats.org/officeDocument/2006/customXml" ds:itemID="{BA5713DF-67F2-421A-B467-23CE57B6BF52}">
  <ds:schemaRefs>
    <ds:schemaRef ds:uri="http://schemas.openxmlformats.org/package/2006/metadata/core-properties"/>
    <ds:schemaRef ds:uri="http://purl.org/dc/elements/1.1/"/>
    <ds:schemaRef ds:uri="http://schemas.microsoft.com/office/infopath/2007/PartnerControls"/>
    <ds:schemaRef ds:uri="e60fd174-b192-4fdb-8980-a9c623028ceb"/>
    <ds:schemaRef ds:uri="263dbbe5-076b-4606-a03b-9598f5f2f35a"/>
    <ds:schemaRef ds:uri="http://purl.org/dc/dcmitype/"/>
    <ds:schemaRef ds:uri="http://schemas.microsoft.com/office/2006/documentManagement/types"/>
    <ds:schemaRef ds:uri="http://www.w3.org/XML/1998/namespace"/>
    <ds:schemaRef ds:uri="http://purl.org/dc/term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194</vt:i4>
      </vt:variant>
    </vt:vector>
  </HeadingPairs>
  <TitlesOfParts>
    <vt:vector size="208" baseType="lpstr">
      <vt:lpstr>基本情報入力シート</vt:lpstr>
      <vt:lpstr>別紙様式2-1 （処遇改善加算 総括表）</vt:lpstr>
      <vt:lpstr>別紙様式2-2（処遇改善加算　個表）</vt:lpstr>
      <vt:lpstr>【加算総括集計用】長野県</vt:lpstr>
      <vt:lpstr>【加算個表集計用】長野県</vt:lpstr>
      <vt:lpstr>別紙様式2-3（補助金　総括表）</vt:lpstr>
      <vt:lpstr>別紙様式2-4（補助金 個表） </vt:lpstr>
      <vt:lpstr>【補助金事業所集計用】長野県</vt:lpstr>
      <vt:lpstr>別紙様式2-5(振込先)</vt:lpstr>
      <vt:lpstr>様式第１号（申請書)</vt:lpstr>
      <vt:lpstr>様式第６号（請求書）</vt:lpstr>
      <vt:lpstr>参考（キャリアパス要件概要及びキャリアパス・賃金既定例）</vt:lpstr>
      <vt:lpstr>【参考】数式用</vt:lpstr>
      <vt:lpstr>【参考】数式用２</vt:lpstr>
      <vt:lpstr>_11</vt:lpstr>
      <vt:lpstr>_12</vt:lpstr>
      <vt:lpstr>_15</vt:lpstr>
      <vt:lpstr>_16</vt:lpstr>
      <vt:lpstr>_21</vt:lpstr>
      <vt:lpstr>_22</vt:lpstr>
      <vt:lpstr>_23</vt:lpstr>
      <vt:lpstr>_24</vt:lpstr>
      <vt:lpstr>_25</vt:lpstr>
      <vt:lpstr>_26</vt:lpstr>
      <vt:lpstr>_27</vt:lpstr>
      <vt:lpstr>_28</vt:lpstr>
      <vt:lpstr>_2A</vt:lpstr>
      <vt:lpstr>_2B</vt:lpstr>
      <vt:lpstr>_32</vt:lpstr>
      <vt:lpstr>_33</vt:lpstr>
      <vt:lpstr>_35</vt:lpstr>
      <vt:lpstr>_36</vt:lpstr>
      <vt:lpstr>_37</vt:lpstr>
      <vt:lpstr>_38</vt:lpstr>
      <vt:lpstr>_39</vt:lpstr>
      <vt:lpstr>_51</vt:lpstr>
      <vt:lpstr>_52</vt:lpstr>
      <vt:lpstr>_54</vt:lpstr>
      <vt:lpstr>_55</vt:lpstr>
      <vt:lpstr>_62</vt:lpstr>
      <vt:lpstr>_66</vt:lpstr>
      <vt:lpstr>_68</vt:lpstr>
      <vt:lpstr>_69</vt:lpstr>
      <vt:lpstr>_71</vt:lpstr>
      <vt:lpstr>_72</vt:lpstr>
      <vt:lpstr>_73</vt:lpstr>
      <vt:lpstr>_74</vt:lpstr>
      <vt:lpstr>_75</vt:lpstr>
      <vt:lpstr>_76</vt:lpstr>
      <vt:lpstr>_77</vt:lpstr>
      <vt:lpstr>_78</vt:lpstr>
      <vt:lpstr>_79</vt:lpstr>
      <vt:lpstr>_A2</vt:lpstr>
      <vt:lpstr>_A3</vt:lpstr>
      <vt:lpstr>_A4</vt:lpstr>
      <vt:lpstr>_A6</vt:lpstr>
      <vt:lpstr>_A7</vt:lpstr>
      <vt:lpstr>_A8</vt:lpstr>
      <vt:lpstr>【参考】数式用!Print_Area</vt:lpstr>
      <vt:lpstr>基本情報入力シート!Print_Area</vt:lpstr>
      <vt:lpstr>'参考（キャリアパス要件概要及びキャリアパス・賃金既定例）'!Print_Area</vt:lpstr>
      <vt:lpstr>'別紙様式2-1 （処遇改善加算 総括表）'!Print_Area</vt:lpstr>
      <vt:lpstr>'別紙様式2-2（処遇改善加算　個表）'!Print_Area</vt:lpstr>
      <vt:lpstr>'別紙様式2-3（補助金　総括表）'!Print_Area</vt:lpstr>
      <vt:lpstr>'別紙様式2-4（補助金 個表） '!Print_Area</vt:lpstr>
      <vt:lpstr>'別紙様式2-5(振込先)'!Print_Area</vt:lpstr>
      <vt:lpstr>'様式第１号（申請書)'!Print_Area</vt:lpstr>
      <vt:lpstr>'様式第６号（請求書）'!Print_Area</vt:lpstr>
      <vt:lpstr>'別紙様式2-2（処遇改善加算　個表）'!Print_Titles</vt:lpstr>
      <vt:lpstr>'別紙様式2-4（補助金 個表） '!Print_Titles</vt:lpstr>
      <vt:lpstr>サービスコード</vt:lpstr>
      <vt:lpstr>サービス区分</vt:lpstr>
      <vt:lpstr>愛知県</vt:lpstr>
      <vt:lpstr>愛媛県</vt:lpstr>
      <vt:lpstr>茨城県</vt:lpstr>
      <vt:lpstr>岡山県</vt:lpstr>
      <vt:lpstr>沖縄県</vt:lpstr>
      <vt:lpstr>介護医療院</vt:lpstr>
      <vt:lpstr>介護医療院サービス</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介護予防小規模多機能型居宅介護</vt:lpstr>
      <vt:lpstr>介護予防小規模多機能型居宅介護_短期利用型</vt:lpstr>
      <vt:lpstr>介護予防短期入所生活介護</vt:lpstr>
      <vt:lpstr>介護予防短期入所療養介護__病院等_老健以外</vt:lpstr>
      <vt:lpstr>介護予防短期入所療養介護_介護医療院</vt:lpstr>
      <vt:lpstr>介護予防短期入所療養介護_介護老人保健施設</vt:lpstr>
      <vt:lpstr>介護予防通所リハビリテーション</vt:lpstr>
      <vt:lpstr>介護予防特定施設入居者生活介護</vt:lpstr>
      <vt:lpstr>介護予防認知症対応型共同生活介護</vt:lpstr>
      <vt:lpstr>介護予防認知症対応型共同生活介護_短期利用型</vt:lpstr>
      <vt:lpstr>介護予防認知症対応型通所介護</vt:lpstr>
      <vt:lpstr>介護予防訪問入浴介護</vt:lpstr>
      <vt:lpstr>介護老人福祉施設</vt:lpstr>
      <vt:lpstr>介護老人福祉施設サービス</vt:lpstr>
      <vt:lpstr>介護老人保健施設</vt:lpstr>
      <vt:lpstr>介護老人保健施設サービス</vt:lpstr>
      <vt:lpstr>看護小規模多機能型居宅介護</vt:lpstr>
      <vt:lpstr>岩手県</vt:lpstr>
      <vt:lpstr>岐阜県</vt:lpstr>
      <vt:lpstr>宮崎県</vt:lpstr>
      <vt:lpstr>宮城県</vt:lpstr>
      <vt:lpstr>京都府</vt:lpstr>
      <vt:lpstr>熊本県</vt:lpstr>
      <vt:lpstr>群馬県</vt:lpstr>
      <vt:lpstr>計算用</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処遇加算Ⅰ特定加算Ⅰベア加算</vt:lpstr>
      <vt:lpstr>処遇加算Ⅰ特定加算Ⅰベア加算あり</vt:lpstr>
      <vt:lpstr>処遇加算Ⅰ特定加算Ⅰベア加算なし</vt:lpstr>
      <vt:lpstr>処遇加算Ⅰ特定加算Ⅱベア加算</vt:lpstr>
      <vt:lpstr>処遇加算Ⅰ特定加算Ⅱベア加算あり</vt:lpstr>
      <vt:lpstr>処遇加算Ⅰ特定加算Ⅱベア加算なし</vt:lpstr>
      <vt:lpstr>処遇加算Ⅰ特定加算なしベア加算</vt:lpstr>
      <vt:lpstr>処遇加算Ⅰ特定加算なしベア加算あり</vt:lpstr>
      <vt:lpstr>処遇加算Ⅰ特定加算なしベア加算なし</vt:lpstr>
      <vt:lpstr>処遇加算Ⅱ特定加算Ⅰベア加算あり</vt:lpstr>
      <vt:lpstr>処遇加算Ⅱ特定加算Ⅰベア加算なし</vt:lpstr>
      <vt:lpstr>処遇加算Ⅱ特定加算Ⅱベア加算あり</vt:lpstr>
      <vt:lpstr>処遇加算Ⅱ特定加算Ⅱベア加算なし</vt:lpstr>
      <vt:lpstr>処遇加算Ⅱ特定加算なしベア加算</vt:lpstr>
      <vt:lpstr>処遇加算Ⅱ特定加算なしベア加算あり</vt:lpstr>
      <vt:lpstr>処遇加算Ⅱ特定加算なしベア加算なし</vt:lpstr>
      <vt:lpstr>処遇加算Ⅲ特定加算Ⅰベア加算あり</vt:lpstr>
      <vt:lpstr>処遇加算Ⅲ特定加算Ⅰベア加算なし</vt:lpstr>
      <vt:lpstr>処遇加算Ⅲ特定加算Ⅱベア加算あり</vt:lpstr>
      <vt:lpstr>処遇加算Ⅲ特定加算Ⅱベア加算なし</vt:lpstr>
      <vt:lpstr>処遇加算Ⅲ特定加算なしベア加算あり</vt:lpstr>
      <vt:lpstr>処遇加算Ⅲ特定加算なしベア加算なし</vt:lpstr>
      <vt:lpstr>処遇加算なし特定加算なしベア加算なし</vt:lpstr>
      <vt:lpstr>小規模多機能型居宅介護</vt:lpstr>
      <vt:lpstr>小規模多機能型居宅介護_短期利用型</vt:lpstr>
      <vt:lpstr>新潟県</vt:lpstr>
      <vt:lpstr>神奈川県</vt:lpstr>
      <vt:lpstr>青森県</vt:lpstr>
      <vt:lpstr>静岡県</vt:lpstr>
      <vt:lpstr>石川県</vt:lpstr>
      <vt:lpstr>千葉県</vt:lpstr>
      <vt:lpstr>大阪府</vt:lpstr>
      <vt:lpstr>大分県</vt:lpstr>
      <vt:lpstr>短期入所生活介護</vt:lpstr>
      <vt:lpstr>短期入所療養介護__病院等_老健以外</vt:lpstr>
      <vt:lpstr>短期入所療養介護_介護医療院</vt:lpstr>
      <vt:lpstr>短期入所療養介護_介護老人保健施設</vt:lpstr>
      <vt:lpstr>地域密着型介護老人福祉施設</vt:lpstr>
      <vt:lpstr>地域密着型通所介護</vt:lpstr>
      <vt:lpstr>地域密着型特定施設入居者生活介護</vt:lpstr>
      <vt:lpstr>地域密着型特定施設入居者生活介護_短期利用型</vt:lpstr>
      <vt:lpstr>長崎県</vt:lpstr>
      <vt:lpstr>長野県</vt:lpstr>
      <vt:lpstr>鳥取県</vt:lpstr>
      <vt:lpstr>通所リハビリテーション</vt:lpstr>
      <vt:lpstr>通所介護</vt:lpstr>
      <vt:lpstr>通所型サービス_総合事業</vt:lpstr>
      <vt:lpstr>通所型サービス_独自</vt:lpstr>
      <vt:lpstr>通所型サービス_独自_定額</vt:lpstr>
      <vt:lpstr>通所型サービス_独自_定率</vt:lpstr>
      <vt:lpstr>定期巡回・随時対応型訪問介護看護</vt:lpstr>
      <vt:lpstr>都道府県</vt:lpstr>
      <vt:lpstr>島根県</vt:lpstr>
      <vt:lpstr>東京都</vt:lpstr>
      <vt:lpstr>徳島県</vt:lpstr>
      <vt:lpstr>特定施設入居者生活介護</vt:lpstr>
      <vt:lpstr>特定施設入居者生活介護_短期利用型</vt:lpstr>
      <vt:lpstr>栃木県</vt:lpstr>
      <vt:lpstr>奈良県</vt:lpstr>
      <vt:lpstr>認知症対応型共同生活介護</vt:lpstr>
      <vt:lpstr>認知症対応型共同生活介護_短期利用型</vt:lpstr>
      <vt:lpstr>認知症対応型通所介護</vt:lpstr>
      <vt:lpstr>表２サービスコード</vt:lpstr>
      <vt:lpstr>表３_事業所の所在地</vt:lpstr>
      <vt:lpstr>表７_キャリアパス要件Ⅳ_規定人数集計対象外リスト</vt:lpstr>
      <vt:lpstr>富山県</vt:lpstr>
      <vt:lpstr>福井県</vt:lpstr>
      <vt:lpstr>福岡県</vt:lpstr>
      <vt:lpstr>福島県</vt:lpstr>
      <vt:lpstr>複合型サービス_看護小規模多機能型居宅介護</vt:lpstr>
      <vt:lpstr>複合型サービス_看護小規模多機能型居宅介護・短期利用型</vt:lpstr>
      <vt:lpstr>兵庫県</vt:lpstr>
      <vt:lpstr>訪問介護</vt:lpstr>
      <vt:lpstr>訪問型サービス_総合事業</vt:lpstr>
      <vt:lpstr>訪問型サービス_独自</vt:lpstr>
      <vt:lpstr>訪問型サービス_独自_定額</vt:lpstr>
      <vt:lpstr>訪問型サービス_独自_定率</vt:lpstr>
      <vt:lpstr>訪問入浴介護</vt:lpstr>
      <vt:lpstr>北海道</vt:lpstr>
      <vt:lpstr>夜間対応型訪問介護</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2025-03-23T00:34:53Z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